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5.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X:\Change Sheet\"/>
    </mc:Choice>
  </mc:AlternateContent>
  <xr:revisionPtr revIDLastSave="0" documentId="14_{FF4CDFF3-008B-46EC-87A9-DDD36975F8B1}" xr6:coauthVersionLast="47" xr6:coauthVersionMax="47" xr10:uidLastSave="{00000000-0000-0000-0000-000000000000}"/>
  <bookViews>
    <workbookView xWindow="-120" yWindow="-120" windowWidth="24240" windowHeight="13140" tabRatio="832" firstSheet="1" activeTab="1" xr2:uid="{00000000-000D-0000-FFFF-FFFF00000000}"/>
  </bookViews>
  <sheets>
    <sheet name="Pantone" sheetId="31" state="hidden" r:id="rId1"/>
    <sheet name="Home" sheetId="30" r:id="rId2"/>
    <sheet name="Sheet2" sheetId="35" state="hidden" r:id="rId3"/>
    <sheet name="Interface" sheetId="26" state="hidden" r:id="rId4"/>
    <sheet name="Seal Gum Overrides" sheetId="37" state="hidden" r:id="rId5"/>
    <sheet name="Sheet1" sheetId="32" state="hidden" r:id="rId6"/>
    <sheet name="Six Change Sheet" sheetId="27" state="hidden" r:id="rId7"/>
    <sheet name="Charts" sheetId="28" state="hidden" r:id="rId8"/>
    <sheet name="gummers" sheetId="33" state="hidden" r:id="rId9"/>
    <sheet name="Standard Gummers" sheetId="36" state="hidden" r:id="rId10"/>
    <sheet name="Job Entry" sheetId="1" state="hidden" r:id="rId11"/>
    <sheet name="Full Size Change SOP" sheetId="3" state="hidden" r:id="rId12"/>
    <sheet name="BLANK Full Size Change SOP" sheetId="6" state="hidden" r:id="rId13"/>
    <sheet name="BLANK Panel-Patch Format" sheetId="5" state="hidden" r:id="rId14"/>
    <sheet name="Panel-Patch Format" sheetId="4" state="hidden" r:id="rId15"/>
    <sheet name="decollator index" sheetId="25" state="hidden" r:id="rId16"/>
    <sheet name="Format Info" sheetId="2" state="hidden" r:id="rId17"/>
    <sheet name="Pre-Printed Cycles" sheetId="24" state="hidden" r:id="rId18"/>
    <sheet name="side knives" sheetId="7" state="hidden" r:id="rId19"/>
    <sheet name="Plant to Plant Differences" sheetId="23" state="hidden" r:id="rId20"/>
    <sheet name="seal gum" sheetId="8" state="hidden" r:id="rId21"/>
    <sheet name="windows" sheetId="9" state="hidden" r:id="rId22"/>
    <sheet name="vacuum" sheetId="10" state="hidden" r:id="rId23"/>
    <sheet name="tower" sheetId="11" state="hidden" r:id="rId24"/>
    <sheet name="score cyl" sheetId="18" state="hidden" r:id="rId25"/>
    <sheet name="machines" sheetId="12" state="hidden" r:id="rId26"/>
    <sheet name="Window Specs" sheetId="34" state="hidden" r:id="rId27"/>
    <sheet name="sop differences" sheetId="20" state="hidden" r:id="rId28"/>
    <sheet name="Job Entry Instructions" sheetId="13" state="hidden" r:id="rId29"/>
    <sheet name="knife totals" sheetId="15" state="hidden" r:id="rId30"/>
    <sheet name="plant specific" sheetId="14" state="hidden" r:id="rId31"/>
    <sheet name="further potential" sheetId="17" state="hidden" r:id="rId32"/>
    <sheet name="conversions" sheetId="16" state="hidden" r:id="rId33"/>
  </sheets>
  <functionGroups builtInGroupCount="19"/>
  <externalReferences>
    <externalReference r:id="rId34"/>
    <externalReference r:id="rId35"/>
    <externalReference r:id="rId36"/>
  </externalReferences>
  <definedNames>
    <definedName name="_xlnm._FilterDatabase" localSheetId="0" hidden="1">Pantone!$A$3:$R$3</definedName>
    <definedName name="_xlnm._FilterDatabase" localSheetId="26" hidden="1">'Window Specs'!$A$1:$BC$3031</definedName>
    <definedName name="FlapShape" comment="For use in 'side knives'! sheet" localSheetId="15">'[1]Format Info'!$B$84:$B$85</definedName>
    <definedName name="FlapShape" comment="For use in 'side knives'! sheet">'Format Info'!$B$84:$B$85</definedName>
    <definedName name="Machines" localSheetId="12">[2]Lists!#REF!</definedName>
    <definedName name="Machines" localSheetId="13">[2]Lists!#REF!</definedName>
    <definedName name="Machines" localSheetId="15">[3]Lists!#REF!</definedName>
    <definedName name="Machines" localSheetId="11">[2]Lists!#REF!</definedName>
    <definedName name="Machines" localSheetId="14">[2]Lists!#REF!</definedName>
    <definedName name="Machines" localSheetId="19">[2]Lists!#REF!</definedName>
    <definedName name="Machines" localSheetId="27">[2]Lists!#REF!</definedName>
    <definedName name="Machines">[2]Lists!#REF!</definedName>
    <definedName name="MachineTypes">Charts!$I$32:$I$39</definedName>
    <definedName name="PatchWidthS">Charts!$I$60:$I$66</definedName>
    <definedName name="Plants">Charts!$I$18:$I$28</definedName>
    <definedName name="_xlnm.Print_Area" localSheetId="12">'BLANK Full Size Change SOP'!$A$1:$Q$80</definedName>
    <definedName name="_xlnm.Print_Area" localSheetId="13">'BLANK Panel-Patch Format'!$A$1:$G$40</definedName>
    <definedName name="_xlnm.Print_Area" localSheetId="11">'Full Size Change SOP'!$A$1:$Q$48,'Full Size Change SOP'!$A$51:$Q$93</definedName>
    <definedName name="_xlnm.Print_Area" localSheetId="1">Home!$B$1:$J$200</definedName>
    <definedName name="_xlnm.Print_Area" localSheetId="3">Interface!$B$1:$J$202</definedName>
    <definedName name="_xlnm.Print_Area" localSheetId="10">'Job Entry'!$A$1:$Q$31</definedName>
    <definedName name="_xlnm.Print_Area" localSheetId="28">'Job Entry Instructions'!$A$1:$N$26</definedName>
    <definedName name="_xlnm.Print_Area" localSheetId="14">'Panel-Patch Format'!$A$1:$G$41</definedName>
    <definedName name="_xlnm.Print_Area" localSheetId="0">Pantone!$A$1:$P$770</definedName>
    <definedName name="_xlnm.Print_Area" localSheetId="19">'Plant to Plant Differences'!$A$1:$Q$92</definedName>
    <definedName name="_xlnm.Print_Area" localSheetId="18">'side knives'!$K:$N</definedName>
    <definedName name="_xlnm.Print_Area" localSheetId="6">'Six Change Sheet'!$B$1:$J$202</definedName>
    <definedName name="_xlnm.Print_Area" localSheetId="27">'sop differences'!$A$1:$Q$92</definedName>
    <definedName name="_xlnm.Print_Area" localSheetId="23">tower!$F$1:$J$37</definedName>
    <definedName name="_xlnm.Print_Titles" localSheetId="0">Pantone!$3:$3</definedName>
    <definedName name="ProfileToolingNumbers">'side knives'!$K$2:$K$10000</definedName>
    <definedName name="SealFlapStyles">Charts!$R$2:$R$8</definedName>
    <definedName name="TimeInterval">Charts!$J$44:$J$56</definedName>
    <definedName name="TrueFalse">Charts!$T$2:$T$3</definedName>
    <definedName name="WinDieNumbers">'Window Specs'!$E$2:$E$616</definedName>
    <definedName name="Windows">gummers!$A$7:$A$549</definedName>
    <definedName name="Z_0B791748_0704_4F0F_8AD8_1A23F5A28D58_.wvu.PrintArea" localSheetId="12" hidden="1">'BLANK Full Size Change SOP'!$A$1:$Q$78</definedName>
    <definedName name="Z_0B791748_0704_4F0F_8AD8_1A23F5A28D58_.wvu.PrintArea" localSheetId="13" hidden="1">'BLANK Panel-Patch Format'!$A$1:$G$38</definedName>
    <definedName name="Z_0B791748_0704_4F0F_8AD8_1A23F5A28D58_.wvu.PrintArea" localSheetId="11" hidden="1">'Full Size Change SOP'!$A$1:$Q$91</definedName>
    <definedName name="Z_0B791748_0704_4F0F_8AD8_1A23F5A28D58_.wvu.PrintArea" localSheetId="10" hidden="1">'Job Entry'!$A$1:$Q$31</definedName>
    <definedName name="Z_0B791748_0704_4F0F_8AD8_1A23F5A28D58_.wvu.PrintArea" localSheetId="14" hidden="1">'Panel-Patch Format'!$A$1:$G$40</definedName>
    <definedName name="Z_0B791748_0704_4F0F_8AD8_1A23F5A28D58_.wvu.PrintArea" localSheetId="19" hidden="1">'Plant to Plant Differences'!$A$1:$Q$89</definedName>
    <definedName name="Z_0B791748_0704_4F0F_8AD8_1A23F5A28D58_.wvu.PrintArea" localSheetId="18" hidden="1">'side knives'!$K:$N</definedName>
    <definedName name="Z_0B791748_0704_4F0F_8AD8_1A23F5A28D58_.wvu.PrintArea" localSheetId="27" hidden="1">'sop differences'!$A$1:$Q$89</definedName>
    <definedName name="Z_0B791748_0704_4F0F_8AD8_1A23F5A28D58_.wvu.PrintArea" localSheetId="23" hidden="1">tower!$F$1:$J$37</definedName>
  </definedNames>
  <calcPr calcId="191029"/>
  <customWorkbookViews>
    <customWorkbookView name="Mike Senyszyn - Personal View" guid="{0B791748-0704-4F0F-8AD8-1A23F5A28D58}" mergeInterval="0" personalView="1" maximized="1" xWindow="1" yWindow="1" windowWidth="1676" windowHeight="820" tabRatio="832" activeSheetId="1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6" i="16" l="1"/>
  <c r="C16" i="16"/>
  <c r="B16" i="16"/>
  <c r="D15" i="16"/>
  <c r="C15" i="16"/>
  <c r="B15" i="16"/>
  <c r="D14" i="16"/>
  <c r="C14" i="16"/>
  <c r="B14" i="16"/>
  <c r="D13" i="16"/>
  <c r="C13" i="16"/>
  <c r="B13" i="16"/>
  <c r="D12" i="16"/>
  <c r="C12" i="16"/>
  <c r="B12" i="16"/>
  <c r="D11" i="16"/>
  <c r="C11" i="16"/>
  <c r="B11" i="16"/>
  <c r="D10" i="16"/>
  <c r="C10" i="16"/>
  <c r="B10" i="16"/>
  <c r="D9" i="16"/>
  <c r="C9" i="16"/>
  <c r="B9" i="16"/>
  <c r="D8" i="16"/>
  <c r="C8" i="16"/>
  <c r="B8" i="16"/>
  <c r="D7" i="16"/>
  <c r="C7" i="16"/>
  <c r="B7" i="16"/>
  <c r="D6" i="16"/>
  <c r="C6" i="16"/>
  <c r="B6" i="16"/>
  <c r="D5" i="16"/>
  <c r="C5" i="16"/>
  <c r="B5" i="16"/>
  <c r="D4" i="16"/>
  <c r="C4" i="16"/>
  <c r="B4" i="16"/>
  <c r="D3" i="16"/>
  <c r="C3" i="16"/>
  <c r="B3" i="16"/>
  <c r="D2" i="16"/>
  <c r="C2" i="16"/>
  <c r="B2" i="16"/>
  <c r="N129" i="17"/>
  <c r="L3" i="15"/>
  <c r="K3" i="15"/>
  <c r="J3" i="15"/>
  <c r="H3" i="15"/>
  <c r="G3" i="15"/>
  <c r="F3" i="15"/>
  <c r="E3" i="15"/>
  <c r="D3" i="15"/>
  <c r="C3" i="15"/>
  <c r="B3" i="15"/>
  <c r="A3" i="15"/>
  <c r="C83" i="12"/>
  <c r="B83" i="12"/>
  <c r="C63" i="12"/>
  <c r="B63" i="12"/>
  <c r="C43" i="12"/>
  <c r="B43" i="12"/>
  <c r="B23" i="12"/>
  <c r="C23" i="12" s="1"/>
  <c r="B86" i="12" s="1"/>
  <c r="B3" i="12"/>
  <c r="C3" i="12" s="1"/>
  <c r="C13" i="11"/>
  <c r="D13" i="11" s="1"/>
  <c r="A8" i="11"/>
  <c r="A9" i="11" s="1"/>
  <c r="A11" i="11" s="1"/>
  <c r="A12" i="11" s="1"/>
  <c r="AA7" i="11"/>
  <c r="Y7" i="11"/>
  <c r="W7" i="11"/>
  <c r="V7" i="11"/>
  <c r="A7" i="11"/>
  <c r="C7" i="11" s="1"/>
  <c r="AA6" i="11"/>
  <c r="Y6" i="11"/>
  <c r="W6" i="11"/>
  <c r="V6" i="11"/>
  <c r="AA5" i="11"/>
  <c r="Y5" i="11"/>
  <c r="W5" i="11"/>
  <c r="V5" i="11"/>
  <c r="A5" i="11"/>
  <c r="AA4" i="11"/>
  <c r="Y4" i="11"/>
  <c r="W4" i="11"/>
  <c r="V4" i="11"/>
  <c r="A4" i="11"/>
  <c r="AA3" i="11"/>
  <c r="Y3" i="11"/>
  <c r="W3" i="11"/>
  <c r="V3" i="11"/>
  <c r="A3" i="11"/>
  <c r="AA2" i="11"/>
  <c r="Y2" i="11"/>
  <c r="W2" i="11"/>
  <c r="V2" i="11"/>
  <c r="O24" i="10"/>
  <c r="O23" i="10"/>
  <c r="O22" i="10"/>
  <c r="O21" i="10"/>
  <c r="O20" i="10"/>
  <c r="O19" i="10"/>
  <c r="O18" i="10"/>
  <c r="O17" i="10"/>
  <c r="O16" i="10"/>
  <c r="O15" i="10"/>
  <c r="O14" i="10"/>
  <c r="O13" i="10"/>
  <c r="O12" i="10"/>
  <c r="O11" i="10"/>
  <c r="O10" i="10"/>
  <c r="O9" i="10"/>
  <c r="O8" i="10"/>
  <c r="O7" i="10"/>
  <c r="O6" i="10"/>
  <c r="O5" i="10"/>
  <c r="O4" i="10"/>
  <c r="O3" i="10"/>
  <c r="F34" i="9"/>
  <c r="E34" i="9"/>
  <c r="D34" i="9"/>
  <c r="C34" i="9"/>
  <c r="BI33" i="9"/>
  <c r="C33" i="9"/>
  <c r="BI32" i="9"/>
  <c r="C32" i="9"/>
  <c r="BI31" i="9"/>
  <c r="C31" i="9"/>
  <c r="BI30" i="9"/>
  <c r="C30" i="9"/>
  <c r="BI29" i="9"/>
  <c r="C29" i="9"/>
  <c r="BI28" i="9"/>
  <c r="C28" i="9"/>
  <c r="BI27" i="9"/>
  <c r="C27" i="9"/>
  <c r="BI26" i="9"/>
  <c r="C26" i="9"/>
  <c r="BI25" i="9"/>
  <c r="C25" i="9"/>
  <c r="BI24" i="9"/>
  <c r="C24" i="9"/>
  <c r="BI23" i="9"/>
  <c r="C23" i="9"/>
  <c r="BI22" i="9"/>
  <c r="C22" i="9"/>
  <c r="BI21" i="9"/>
  <c r="C21" i="9"/>
  <c r="BI20" i="9"/>
  <c r="C20" i="9"/>
  <c r="BI19" i="9"/>
  <c r="C19" i="9"/>
  <c r="BI18" i="9"/>
  <c r="C18" i="9"/>
  <c r="BI17" i="9"/>
  <c r="C17" i="9"/>
  <c r="BI16" i="9"/>
  <c r="C16" i="9"/>
  <c r="BI15" i="9"/>
  <c r="C15" i="9"/>
  <c r="BI14" i="9"/>
  <c r="C14" i="9"/>
  <c r="BI13" i="9"/>
  <c r="C13" i="9"/>
  <c r="BI12" i="9"/>
  <c r="AD12" i="9"/>
  <c r="AD12" i="9" a="1"/>
  <c r="C12" i="9"/>
  <c r="BI11" i="9"/>
  <c r="C11" i="9"/>
  <c r="BI10" i="9"/>
  <c r="C10" i="9"/>
  <c r="BI9" i="9"/>
  <c r="C9" i="9"/>
  <c r="BI8" i="9"/>
  <c r="C8" i="9"/>
  <c r="BI7" i="9"/>
  <c r="BE7" i="9"/>
  <c r="BD7" i="9"/>
  <c r="BC7" i="9"/>
  <c r="BB7" i="9"/>
  <c r="BA7" i="9"/>
  <c r="AZ7" i="9"/>
  <c r="AY7" i="9"/>
  <c r="AX7" i="9"/>
  <c r="AW7" i="9"/>
  <c r="AV7" i="9"/>
  <c r="AU7" i="9"/>
  <c r="AT7" i="9"/>
  <c r="AS7" i="9"/>
  <c r="AR7" i="9"/>
  <c r="AQ7" i="9"/>
  <c r="AP7" i="9"/>
  <c r="AO7" i="9"/>
  <c r="AN7" i="9"/>
  <c r="AM7" i="9"/>
  <c r="AL7" i="9"/>
  <c r="AK7" i="9"/>
  <c r="AJ7" i="9"/>
  <c r="AG7" i="9"/>
  <c r="AE7" i="9"/>
  <c r="AE7" i="9" a="1"/>
  <c r="AD7" i="9"/>
  <c r="AD7" i="9" a="1"/>
  <c r="AC7" i="9"/>
  <c r="AB7" i="9"/>
  <c r="AA7" i="9"/>
  <c r="Z7" i="9"/>
  <c r="U7" i="9"/>
  <c r="C7" i="9"/>
  <c r="BI6" i="9"/>
  <c r="BE6" i="9"/>
  <c r="BD6" i="9"/>
  <c r="BC6" i="9"/>
  <c r="BB6" i="9"/>
  <c r="BA6" i="9"/>
  <c r="AZ6" i="9"/>
  <c r="AY6" i="9"/>
  <c r="AX6" i="9"/>
  <c r="AW6" i="9"/>
  <c r="AV6" i="9"/>
  <c r="AU6" i="9"/>
  <c r="AT6" i="9"/>
  <c r="AS6" i="9"/>
  <c r="AR6" i="9"/>
  <c r="AQ6" i="9"/>
  <c r="AP6" i="9"/>
  <c r="AO6" i="9"/>
  <c r="AN6" i="9"/>
  <c r="AM6" i="9"/>
  <c r="AL6" i="9"/>
  <c r="AK6" i="9"/>
  <c r="AJ6" i="9"/>
  <c r="AG6" i="9"/>
  <c r="AE6" i="9"/>
  <c r="AE6" i="9" a="1"/>
  <c r="AD6" i="9"/>
  <c r="AD6" i="9" a="1"/>
  <c r="AC6" i="9"/>
  <c r="AB6" i="9"/>
  <c r="AA6" i="9"/>
  <c r="Z6" i="9"/>
  <c r="U6" i="9"/>
  <c r="C6" i="9"/>
  <c r="BL5" i="9"/>
  <c r="BI5" i="9"/>
  <c r="BE5" i="9"/>
  <c r="BD5" i="9"/>
  <c r="BC5" i="9"/>
  <c r="BB5" i="9"/>
  <c r="BA5" i="9"/>
  <c r="AZ5" i="9"/>
  <c r="AY5" i="9"/>
  <c r="AX5" i="9"/>
  <c r="AW5" i="9"/>
  <c r="AV5" i="9"/>
  <c r="AU5" i="9"/>
  <c r="AT5" i="9"/>
  <c r="AS5" i="9"/>
  <c r="AR5" i="9"/>
  <c r="AQ5" i="9"/>
  <c r="AP5" i="9"/>
  <c r="AO5" i="9"/>
  <c r="AN5" i="9"/>
  <c r="AM5" i="9"/>
  <c r="AL5" i="9"/>
  <c r="AK5" i="9"/>
  <c r="AJ5" i="9"/>
  <c r="AH5" i="9"/>
  <c r="AG5" i="9"/>
  <c r="AE5" i="9"/>
  <c r="AD5" i="9"/>
  <c r="AC5" i="9"/>
  <c r="AB5" i="9"/>
  <c r="AA5" i="9"/>
  <c r="Z5" i="9"/>
  <c r="W5" i="9"/>
  <c r="V5" i="9"/>
  <c r="U5" i="9"/>
  <c r="C5" i="9"/>
  <c r="BI4" i="9"/>
  <c r="BE4" i="9"/>
  <c r="BD4" i="9"/>
  <c r="BC4" i="9"/>
  <c r="BB4" i="9"/>
  <c r="BA4" i="9"/>
  <c r="AZ4" i="9"/>
  <c r="AY4" i="9"/>
  <c r="AX4" i="9"/>
  <c r="AW4" i="9"/>
  <c r="AV4" i="9"/>
  <c r="AU4" i="9"/>
  <c r="AT4" i="9"/>
  <c r="AS4" i="9"/>
  <c r="AR4" i="9"/>
  <c r="AQ4" i="9"/>
  <c r="AP4" i="9"/>
  <c r="AO4" i="9"/>
  <c r="AN4" i="9"/>
  <c r="AM4" i="9"/>
  <c r="AL4" i="9"/>
  <c r="AK4" i="9"/>
  <c r="AJ4" i="9"/>
  <c r="AH4" i="9"/>
  <c r="AG4" i="9"/>
  <c r="AE4" i="9"/>
  <c r="AD4" i="9"/>
  <c r="AC4" i="9"/>
  <c r="AB4" i="9"/>
  <c r="AA4" i="9"/>
  <c r="Z4" i="9"/>
  <c r="W4" i="9"/>
  <c r="V4" i="9"/>
  <c r="U4" i="9"/>
  <c r="L4" i="9"/>
  <c r="J4" i="9"/>
  <c r="I4" i="9"/>
  <c r="C4" i="9"/>
  <c r="BL3" i="9"/>
  <c r="BI3" i="9"/>
  <c r="BE3" i="9"/>
  <c r="BD3" i="9"/>
  <c r="BC3" i="9"/>
  <c r="BB3" i="9"/>
  <c r="BA3" i="9"/>
  <c r="AZ3" i="9"/>
  <c r="AY3" i="9"/>
  <c r="AX3" i="9"/>
  <c r="AW3" i="9"/>
  <c r="AV3" i="9"/>
  <c r="AU3" i="9"/>
  <c r="AT3" i="9"/>
  <c r="AS3" i="9"/>
  <c r="AR3" i="9"/>
  <c r="AQ3" i="9"/>
  <c r="AP3" i="9"/>
  <c r="AO3" i="9"/>
  <c r="AN3" i="9"/>
  <c r="AM3" i="9"/>
  <c r="AL3" i="9"/>
  <c r="AK3" i="9"/>
  <c r="AJ3" i="9"/>
  <c r="AH3" i="9"/>
  <c r="AG3" i="9"/>
  <c r="AE3" i="9"/>
  <c r="AD3" i="9"/>
  <c r="AC3" i="9"/>
  <c r="AB3" i="9"/>
  <c r="AA3" i="9"/>
  <c r="Z3" i="9"/>
  <c r="W3" i="9"/>
  <c r="V3" i="9"/>
  <c r="U3" i="9"/>
  <c r="L3" i="9"/>
  <c r="J3" i="9"/>
  <c r="I3" i="9"/>
  <c r="C3" i="9"/>
  <c r="BM2" i="9"/>
  <c r="BL2" i="9"/>
  <c r="BI2" i="9"/>
  <c r="BE2" i="9"/>
  <c r="BD2" i="9"/>
  <c r="BC2" i="9"/>
  <c r="BB2" i="9"/>
  <c r="BA2" i="9"/>
  <c r="AZ2" i="9"/>
  <c r="AY2" i="9"/>
  <c r="AX2" i="9"/>
  <c r="AW2" i="9"/>
  <c r="AV2" i="9"/>
  <c r="AU2" i="9"/>
  <c r="AT2" i="9"/>
  <c r="AS2" i="9"/>
  <c r="AR2" i="9"/>
  <c r="AQ2" i="9"/>
  <c r="AP2" i="9"/>
  <c r="AO2" i="9"/>
  <c r="AN2" i="9"/>
  <c r="AM2" i="9"/>
  <c r="AL2" i="9"/>
  <c r="AK2" i="9"/>
  <c r="AJ2" i="9"/>
  <c r="AI2" i="9"/>
  <c r="AH2" i="9"/>
  <c r="AG2" i="9"/>
  <c r="AF2" i="9"/>
  <c r="AE2" i="9"/>
  <c r="AD2" i="9"/>
  <c r="AC2" i="9"/>
  <c r="AB2" i="9"/>
  <c r="AA2" i="9"/>
  <c r="Z2" i="9"/>
  <c r="Y2" i="9"/>
  <c r="X2" i="9"/>
  <c r="W2" i="9"/>
  <c r="V2" i="9"/>
  <c r="U2" i="9"/>
  <c r="N2" i="9"/>
  <c r="L2" i="9"/>
  <c r="J2" i="9"/>
  <c r="I2" i="9"/>
  <c r="C2" i="9"/>
  <c r="F70" i="24"/>
  <c r="F69" i="24"/>
  <c r="F68" i="24"/>
  <c r="F67" i="24"/>
  <c r="F66" i="24"/>
  <c r="F65" i="24"/>
  <c r="F64" i="24"/>
  <c r="F63" i="24"/>
  <c r="F62" i="24"/>
  <c r="F61" i="24"/>
  <c r="F60" i="24"/>
  <c r="F59" i="24"/>
  <c r="F58" i="24"/>
  <c r="F57" i="24"/>
  <c r="F56" i="24"/>
  <c r="F55" i="24"/>
  <c r="F54" i="24"/>
  <c r="F53" i="24"/>
  <c r="F52" i="24"/>
  <c r="F51" i="24"/>
  <c r="F50" i="24"/>
  <c r="F49" i="24"/>
  <c r="F48" i="24"/>
  <c r="F47" i="24"/>
  <c r="F46" i="24"/>
  <c r="F45" i="24"/>
  <c r="F44" i="24"/>
  <c r="F43" i="24"/>
  <c r="F42" i="24"/>
  <c r="F41" i="24"/>
  <c r="F40" i="24"/>
  <c r="F39" i="24"/>
  <c r="F38" i="24"/>
  <c r="F37" i="24"/>
  <c r="F36" i="24"/>
  <c r="F35" i="24"/>
  <c r="F34" i="24"/>
  <c r="F33" i="24"/>
  <c r="F32" i="24"/>
  <c r="F31" i="24"/>
  <c r="F30" i="24"/>
  <c r="F29" i="24"/>
  <c r="F28" i="24"/>
  <c r="F27" i="24"/>
  <c r="F26" i="24"/>
  <c r="F25" i="24"/>
  <c r="F24" i="24"/>
  <c r="F23" i="24"/>
  <c r="F22" i="24"/>
  <c r="F21" i="24"/>
  <c r="F20" i="24"/>
  <c r="F19" i="24"/>
  <c r="F18" i="24"/>
  <c r="F17" i="24"/>
  <c r="F16" i="24"/>
  <c r="F15" i="24"/>
  <c r="F14" i="24"/>
  <c r="F13" i="24"/>
  <c r="F12" i="24"/>
  <c r="F11" i="24"/>
  <c r="F10" i="24"/>
  <c r="F9" i="24"/>
  <c r="F8" i="24"/>
  <c r="F7" i="24"/>
  <c r="D7" i="24"/>
  <c r="C7" i="24"/>
  <c r="B7" i="24"/>
  <c r="F6" i="24"/>
  <c r="D6" i="24"/>
  <c r="C6" i="24"/>
  <c r="B6" i="24"/>
  <c r="F5" i="24"/>
  <c r="D5" i="24"/>
  <c r="C5" i="24"/>
  <c r="B5" i="24"/>
  <c r="F4" i="24"/>
  <c r="D4" i="24"/>
  <c r="C4" i="24"/>
  <c r="B4" i="24"/>
  <c r="F3" i="24"/>
  <c r="D3" i="24"/>
  <c r="C3" i="24"/>
  <c r="B3" i="24"/>
  <c r="F2" i="24"/>
  <c r="D2" i="24"/>
  <c r="C2" i="24"/>
  <c r="B2" i="24"/>
  <c r="B90" i="2"/>
  <c r="B89" i="2"/>
  <c r="E87" i="2"/>
  <c r="D87" i="2"/>
  <c r="B87" i="2"/>
  <c r="B79" i="2"/>
  <c r="I70" i="2"/>
  <c r="I72" i="2" s="1"/>
  <c r="I69" i="2"/>
  <c r="I68" i="2"/>
  <c r="I67" i="2"/>
  <c r="I66" i="2"/>
  <c r="I65" i="2"/>
  <c r="I64" i="2"/>
  <c r="I63" i="2"/>
  <c r="I62" i="2"/>
  <c r="B59" i="2"/>
  <c r="Q48" i="3" s="1"/>
  <c r="I58" i="2"/>
  <c r="B57" i="2"/>
  <c r="B58" i="2" s="1"/>
  <c r="Q47" i="3" s="1"/>
  <c r="B55" i="2"/>
  <c r="Q27" i="3" s="1"/>
  <c r="J54" i="2"/>
  <c r="I54" i="2"/>
  <c r="B53" i="2"/>
  <c r="I52" i="2"/>
  <c r="J51" i="2"/>
  <c r="I51" i="2"/>
  <c r="B51" i="2" a="1"/>
  <c r="B51" i="2" s="1"/>
  <c r="Q21" i="3" s="1"/>
  <c r="I49" i="2"/>
  <c r="I48" i="2"/>
  <c r="J47" i="2"/>
  <c r="I47" i="2"/>
  <c r="D46" i="2"/>
  <c r="H44" i="3" s="1"/>
  <c r="C46" i="2"/>
  <c r="G44" i="3" s="1"/>
  <c r="B46" i="2"/>
  <c r="B48" i="2" s="1"/>
  <c r="C48" i="2" s="1"/>
  <c r="C42" i="2"/>
  <c r="B42" i="2"/>
  <c r="D40" i="2"/>
  <c r="G40" i="2" s="1"/>
  <c r="J40" i="2" s="1"/>
  <c r="C40" i="2"/>
  <c r="F40" i="2" s="1"/>
  <c r="I40" i="2" s="1"/>
  <c r="B40" i="2"/>
  <c r="E40" i="2" s="1"/>
  <c r="H40" i="2" s="1"/>
  <c r="D39" i="2"/>
  <c r="G39" i="2" s="1"/>
  <c r="C39" i="2"/>
  <c r="F39" i="2" s="1"/>
  <c r="B39" i="2"/>
  <c r="E39" i="2" s="1"/>
  <c r="G37" i="2"/>
  <c r="F37" i="2"/>
  <c r="E37" i="2"/>
  <c r="D37" i="2"/>
  <c r="C37" i="2"/>
  <c r="B37" i="2"/>
  <c r="G36" i="2"/>
  <c r="F36" i="2"/>
  <c r="E36" i="2"/>
  <c r="D36" i="2"/>
  <c r="C36" i="2"/>
  <c r="B36" i="2"/>
  <c r="H34" i="2"/>
  <c r="G34" i="2"/>
  <c r="F34" i="2"/>
  <c r="E34" i="2"/>
  <c r="D34" i="2"/>
  <c r="C34" i="2"/>
  <c r="B34" i="2"/>
  <c r="H33" i="2"/>
  <c r="G33" i="2"/>
  <c r="F33" i="2"/>
  <c r="E33" i="2"/>
  <c r="D33" i="2"/>
  <c r="C33" i="2"/>
  <c r="B33" i="2"/>
  <c r="C32" i="2"/>
  <c r="B32" i="2"/>
  <c r="C31" i="2"/>
  <c r="B31" i="2"/>
  <c r="C30" i="2"/>
  <c r="B30" i="2"/>
  <c r="H27" i="2"/>
  <c r="D26" i="2"/>
  <c r="C26" i="2"/>
  <c r="B26" i="2"/>
  <c r="D25" i="2"/>
  <c r="C25" i="2"/>
  <c r="B25" i="2"/>
  <c r="B23" i="2"/>
  <c r="H93" i="3" s="1"/>
  <c r="C21" i="2"/>
  <c r="E21" i="2" s="1"/>
  <c r="B20" i="2"/>
  <c r="C20" i="2" s="1"/>
  <c r="B19" i="2"/>
  <c r="B74" i="2" s="1"/>
  <c r="P42" i="3" s="1"/>
  <c r="F14" i="2"/>
  <c r="B14" i="2"/>
  <c r="H91" i="3" s="1"/>
  <c r="B11" i="2"/>
  <c r="B17" i="2" s="1"/>
  <c r="B9" i="2"/>
  <c r="D8" i="2"/>
  <c r="C8" i="2"/>
  <c r="B8" i="2"/>
  <c r="C7" i="2"/>
  <c r="B7" i="2"/>
  <c r="M6" i="2"/>
  <c r="L6" i="2"/>
  <c r="J6" i="2"/>
  <c r="I6" i="2"/>
  <c r="H6" i="2"/>
  <c r="G6" i="2"/>
  <c r="B6" i="2"/>
  <c r="C6" i="2" s="1"/>
  <c r="M4" i="2"/>
  <c r="L4" i="2"/>
  <c r="B4" i="2"/>
  <c r="D18" i="3" s="1"/>
  <c r="M3" i="2"/>
  <c r="L3" i="2"/>
  <c r="J3" i="2"/>
  <c r="I3" i="2"/>
  <c r="H3" i="2"/>
  <c r="G3" i="2"/>
  <c r="B3" i="2"/>
  <c r="M2" i="2"/>
  <c r="L2" i="2"/>
  <c r="J2" i="2"/>
  <c r="I2" i="2"/>
  <c r="H2" i="2"/>
  <c r="G2" i="2"/>
  <c r="B2" i="2"/>
  <c r="B1" i="2"/>
  <c r="G41" i="4"/>
  <c r="A30" i="4"/>
  <c r="A28" i="4"/>
  <c r="G23" i="4"/>
  <c r="F23" i="4"/>
  <c r="G22" i="4"/>
  <c r="F22" i="4"/>
  <c r="G21" i="4"/>
  <c r="F21" i="4"/>
  <c r="G20" i="4"/>
  <c r="F20" i="4"/>
  <c r="G19" i="4"/>
  <c r="F19" i="4"/>
  <c r="G15" i="4"/>
  <c r="F15" i="4"/>
  <c r="E15" i="4"/>
  <c r="D15" i="4"/>
  <c r="G14" i="4"/>
  <c r="F14" i="4"/>
  <c r="E14" i="4"/>
  <c r="D14" i="4"/>
  <c r="G8" i="4"/>
  <c r="C8" i="4"/>
  <c r="G6" i="4"/>
  <c r="C6" i="4"/>
  <c r="G4" i="4"/>
  <c r="C4" i="4"/>
  <c r="C2" i="4"/>
  <c r="Q92" i="3"/>
  <c r="P92" i="3"/>
  <c r="Q79" i="3"/>
  <c r="P79" i="3"/>
  <c r="Q78" i="3"/>
  <c r="P78" i="3"/>
  <c r="Q77" i="3"/>
  <c r="P77" i="3"/>
  <c r="Q76" i="3"/>
  <c r="P76" i="3"/>
  <c r="Q75" i="3"/>
  <c r="P75" i="3"/>
  <c r="Q66" i="3"/>
  <c r="Q65" i="3"/>
  <c r="H61" i="3"/>
  <c r="D53" i="3"/>
  <c r="D51" i="3"/>
  <c r="H47" i="3"/>
  <c r="G47" i="3"/>
  <c r="F47" i="3"/>
  <c r="H46" i="3"/>
  <c r="G46" i="3"/>
  <c r="F46" i="3"/>
  <c r="Q34" i="3"/>
  <c r="Q33" i="3"/>
  <c r="Q30" i="3"/>
  <c r="Q29" i="3"/>
  <c r="Q28" i="3"/>
  <c r="Q26" i="3"/>
  <c r="A26" i="3"/>
  <c r="A24" i="3"/>
  <c r="Q20" i="3"/>
  <c r="D20" i="3"/>
  <c r="Q19" i="3"/>
  <c r="H18" i="3"/>
  <c r="H16" i="3"/>
  <c r="D16" i="3"/>
  <c r="Q14" i="3"/>
  <c r="H12" i="3"/>
  <c r="H8" i="3"/>
  <c r="D8" i="3"/>
  <c r="D4" i="3"/>
  <c r="D1" i="3"/>
  <c r="E21" i="1"/>
  <c r="D21" i="1"/>
  <c r="E20" i="1"/>
  <c r="D20" i="1"/>
  <c r="E7" i="1"/>
  <c r="A4" i="33"/>
  <c r="F4" i="33" s="1"/>
  <c r="P39" i="28"/>
  <c r="P38" i="28"/>
  <c r="P37" i="28"/>
  <c r="P36" i="28"/>
  <c r="P35" i="28"/>
  <c r="P33" i="28"/>
  <c r="P32" i="28"/>
  <c r="P31" i="28"/>
  <c r="P29" i="28"/>
  <c r="P27" i="28"/>
  <c r="P26" i="28"/>
  <c r="P24" i="28"/>
  <c r="P22" i="28"/>
  <c r="P21" i="28"/>
  <c r="P20" i="28"/>
  <c r="P19" i="28"/>
  <c r="P18" i="28"/>
  <c r="P16" i="28"/>
  <c r="P15" i="28"/>
  <c r="P14" i="28"/>
  <c r="P12" i="28"/>
  <c r="K12" i="28"/>
  <c r="P11" i="28"/>
  <c r="K11" i="28"/>
  <c r="P10" i="28"/>
  <c r="K10" i="28"/>
  <c r="P9" i="28"/>
  <c r="K9" i="28"/>
  <c r="K8" i="28"/>
  <c r="K7" i="28"/>
  <c r="K6" i="28"/>
  <c r="P5" i="28"/>
  <c r="K5" i="28"/>
  <c r="AF4" i="28"/>
  <c r="AE4" i="28"/>
  <c r="AD4" i="28"/>
  <c r="P4" i="28"/>
  <c r="K4" i="28"/>
  <c r="AF3" i="28"/>
  <c r="AE3" i="28"/>
  <c r="AD3" i="28"/>
  <c r="P3" i="28"/>
  <c r="K3" i="28"/>
  <c r="P2" i="28"/>
  <c r="K2" i="28"/>
  <c r="F196" i="27"/>
  <c r="F188" i="27"/>
  <c r="F186" i="27"/>
  <c r="F169" i="27"/>
  <c r="F168" i="27"/>
  <c r="F166" i="27"/>
  <c r="AD160" i="27"/>
  <c r="AC160" i="27"/>
  <c r="I159" i="27"/>
  <c r="G159" i="27"/>
  <c r="D159" i="27"/>
  <c r="G161" i="27" s="1"/>
  <c r="C20" i="27" s="1"/>
  <c r="B156" i="27"/>
  <c r="D151" i="27"/>
  <c r="D148" i="27"/>
  <c r="D146" i="27"/>
  <c r="D144" i="27"/>
  <c r="D142" i="27"/>
  <c r="D140" i="27"/>
  <c r="I111" i="27"/>
  <c r="G111" i="27"/>
  <c r="D111" i="27"/>
  <c r="B108" i="27"/>
  <c r="I100" i="27"/>
  <c r="I98" i="27"/>
  <c r="I96" i="27"/>
  <c r="P34" i="28" s="1"/>
  <c r="I90" i="27"/>
  <c r="F90" i="27"/>
  <c r="I88" i="27"/>
  <c r="I84" i="27"/>
  <c r="P30" i="28" s="1"/>
  <c r="I78" i="27"/>
  <c r="I72" i="27"/>
  <c r="I70" i="27"/>
  <c r="P25" i="28" s="1"/>
  <c r="I68" i="27"/>
  <c r="I66" i="27"/>
  <c r="P23" i="28" s="1"/>
  <c r="I64" i="27"/>
  <c r="G64" i="27"/>
  <c r="I58" i="27"/>
  <c r="G58" i="27"/>
  <c r="D58" i="27"/>
  <c r="B55" i="27"/>
  <c r="I51" i="27"/>
  <c r="I49" i="27"/>
  <c r="F184" i="27" s="1"/>
  <c r="I47" i="27"/>
  <c r="I45" i="27"/>
  <c r="I43" i="27"/>
  <c r="G43" i="27"/>
  <c r="I39" i="27"/>
  <c r="P13" i="28" s="1"/>
  <c r="I37" i="27"/>
  <c r="G35" i="27"/>
  <c r="F33" i="27"/>
  <c r="I28" i="27"/>
  <c r="I22" i="27"/>
  <c r="P7" i="28" s="1"/>
  <c r="I18" i="27"/>
  <c r="I24" i="27" s="1"/>
  <c r="P8" i="28" s="1"/>
  <c r="I5" i="27"/>
  <c r="G5" i="27"/>
  <c r="D5" i="27"/>
  <c r="B2" i="27"/>
  <c r="A4" i="37"/>
  <c r="F22" i="26"/>
  <c r="E22" i="26"/>
  <c r="D22" i="26"/>
  <c r="F21" i="26"/>
  <c r="G62" i="27" s="1"/>
  <c r="E21" i="26"/>
  <c r="D21" i="26"/>
  <c r="G41" i="27" s="1"/>
  <c r="F20" i="26"/>
  <c r="E20" i="26"/>
  <c r="E19" i="26"/>
  <c r="D19" i="26"/>
  <c r="M15" i="26"/>
  <c r="L15" i="26"/>
  <c r="K15" i="26"/>
  <c r="M14" i="26"/>
  <c r="L14" i="26"/>
  <c r="K14" i="26"/>
  <c r="E7" i="26"/>
  <c r="N1078" i="31"/>
  <c r="N1077" i="31"/>
  <c r="N1076" i="31"/>
  <c r="N1075" i="31"/>
  <c r="N1074" i="31"/>
  <c r="N1073" i="31"/>
  <c r="N1072" i="31"/>
  <c r="N1071" i="31"/>
  <c r="N1070" i="31"/>
  <c r="N1069" i="31"/>
  <c r="N1068" i="31"/>
  <c r="N1067" i="31"/>
  <c r="N1066" i="31"/>
  <c r="N1065" i="31"/>
  <c r="N1064" i="31"/>
  <c r="N1063" i="31"/>
  <c r="N1062" i="31"/>
  <c r="N1061" i="31"/>
  <c r="N1060" i="31"/>
  <c r="N1059" i="31"/>
  <c r="N1058" i="31"/>
  <c r="O1057" i="31"/>
  <c r="N1057" i="31"/>
  <c r="N1056" i="31"/>
  <c r="N1055" i="31"/>
  <c r="N1054" i="31"/>
  <c r="N1053" i="31"/>
  <c r="N1052" i="31"/>
  <c r="O1051" i="31"/>
  <c r="N1051" i="31"/>
  <c r="N1050" i="31"/>
  <c r="N1049" i="31"/>
  <c r="N1048" i="31"/>
  <c r="N1047" i="31"/>
  <c r="N1046" i="31"/>
  <c r="N1045" i="31"/>
  <c r="O1044" i="31"/>
  <c r="N1044" i="31"/>
  <c r="N1043" i="31"/>
  <c r="N1042" i="31"/>
  <c r="N1041" i="31"/>
  <c r="N1040" i="31"/>
  <c r="O1039" i="31"/>
  <c r="N1039" i="31"/>
  <c r="O1038" i="31"/>
  <c r="N1038" i="31"/>
  <c r="O1037" i="31"/>
  <c r="N1037" i="31"/>
  <c r="N1036" i="31"/>
  <c r="N1035" i="31"/>
  <c r="N1034" i="31"/>
  <c r="O1033" i="31"/>
  <c r="N1033" i="31"/>
  <c r="O1032" i="31"/>
  <c r="N1032" i="31"/>
  <c r="N1031" i="31"/>
  <c r="O1030" i="31"/>
  <c r="N1030" i="31"/>
  <c r="N1029" i="31"/>
  <c r="N1028" i="31"/>
  <c r="N1027" i="31"/>
  <c r="N1026" i="31"/>
  <c r="N1025" i="31"/>
  <c r="N1024" i="31"/>
  <c r="N1023" i="31"/>
  <c r="N1022" i="31"/>
  <c r="N1021" i="31"/>
  <c r="N1020" i="31"/>
  <c r="O1019" i="31"/>
  <c r="N1019" i="31"/>
  <c r="O1018" i="31"/>
  <c r="N1018" i="31"/>
  <c r="O1017" i="31"/>
  <c r="N1017" i="31"/>
  <c r="O1016" i="31"/>
  <c r="N1016" i="31"/>
  <c r="O1015" i="31"/>
  <c r="N1015" i="31"/>
  <c r="O1014" i="31"/>
  <c r="N1014" i="31"/>
  <c r="O1013" i="31"/>
  <c r="N1013" i="31"/>
  <c r="O1012" i="31"/>
  <c r="N1012" i="31"/>
  <c r="O1011" i="31"/>
  <c r="N1011" i="31"/>
  <c r="O1010" i="31"/>
  <c r="N1010" i="31"/>
  <c r="O1009" i="31"/>
  <c r="N1009" i="31"/>
  <c r="N1008" i="31"/>
  <c r="N1007" i="31"/>
  <c r="N1006" i="31"/>
  <c r="N1005" i="31"/>
  <c r="O1004" i="31"/>
  <c r="N1004" i="31"/>
  <c r="O1003" i="31"/>
  <c r="N1003" i="31"/>
  <c r="O1002" i="31"/>
  <c r="N1002" i="31"/>
  <c r="N1001" i="31"/>
  <c r="N1000" i="31"/>
  <c r="N999" i="31"/>
  <c r="O998" i="31"/>
  <c r="N998" i="31"/>
  <c r="O997" i="31"/>
  <c r="N997" i="31"/>
  <c r="O996" i="31"/>
  <c r="N996" i="31"/>
  <c r="O995" i="31"/>
  <c r="N995" i="31"/>
  <c r="N994" i="31"/>
  <c r="N993" i="31"/>
  <c r="N992" i="31"/>
  <c r="N991" i="31"/>
  <c r="N990" i="31"/>
  <c r="N989" i="31"/>
  <c r="O988" i="31"/>
  <c r="N988" i="31"/>
  <c r="O987" i="31"/>
  <c r="N987" i="31"/>
  <c r="O986" i="31"/>
  <c r="N986" i="31"/>
  <c r="N985" i="31"/>
  <c r="O984" i="31"/>
  <c r="N984" i="31"/>
  <c r="O983" i="31"/>
  <c r="N983" i="31"/>
  <c r="O982" i="31"/>
  <c r="N982" i="31"/>
  <c r="O981" i="31"/>
  <c r="N981" i="31"/>
  <c r="O980" i="31"/>
  <c r="N980" i="31"/>
  <c r="N979" i="31"/>
  <c r="N978" i="31"/>
  <c r="O977" i="31"/>
  <c r="N977" i="31"/>
  <c r="O976" i="31"/>
  <c r="N976" i="31"/>
  <c r="O975" i="31"/>
  <c r="N975" i="31"/>
  <c r="O974" i="31"/>
  <c r="N974" i="31"/>
  <c r="O973" i="31"/>
  <c r="N973" i="31"/>
  <c r="O972" i="31"/>
  <c r="N972" i="31"/>
  <c r="N971" i="31"/>
  <c r="O970" i="31"/>
  <c r="N970" i="31"/>
  <c r="O969" i="31"/>
  <c r="N969" i="31"/>
  <c r="O968" i="31"/>
  <c r="N968" i="31"/>
  <c r="O967" i="31"/>
  <c r="N967" i="31"/>
  <c r="N966" i="31"/>
  <c r="N965" i="31"/>
  <c r="N964" i="31"/>
  <c r="N963" i="31"/>
  <c r="N962" i="31"/>
  <c r="N961" i="31"/>
  <c r="O960" i="31"/>
  <c r="N960" i="31"/>
  <c r="N959" i="31"/>
  <c r="N958" i="31"/>
  <c r="N957" i="31"/>
  <c r="N956" i="31"/>
  <c r="O955" i="31"/>
  <c r="N955" i="31"/>
  <c r="O954" i="31"/>
  <c r="N954" i="31"/>
  <c r="O953" i="31"/>
  <c r="N953" i="31"/>
  <c r="N952" i="31"/>
  <c r="N951" i="31"/>
  <c r="N950" i="31"/>
  <c r="O949" i="31"/>
  <c r="N949" i="31"/>
  <c r="O948" i="31"/>
  <c r="N948" i="31"/>
  <c r="O947" i="31"/>
  <c r="N947" i="31"/>
  <c r="O946" i="31"/>
  <c r="N946" i="31"/>
  <c r="N945" i="31"/>
  <c r="N944" i="31"/>
  <c r="N943" i="31"/>
  <c r="O942" i="31"/>
  <c r="N942" i="31"/>
  <c r="O941" i="31"/>
  <c r="N941" i="31"/>
  <c r="O940" i="31"/>
  <c r="N940" i="31"/>
  <c r="O939" i="31"/>
  <c r="N939" i="31"/>
  <c r="N938" i="31"/>
  <c r="O937" i="31"/>
  <c r="N937" i="31"/>
  <c r="O936" i="31"/>
  <c r="N936" i="31"/>
  <c r="O935" i="31"/>
  <c r="N935" i="31"/>
  <c r="O934" i="31"/>
  <c r="N934" i="31"/>
  <c r="O933" i="31"/>
  <c r="N933" i="31"/>
  <c r="O932" i="31"/>
  <c r="N932" i="31"/>
  <c r="N931" i="31"/>
  <c r="N930" i="31"/>
  <c r="N929" i="31"/>
  <c r="N928" i="31"/>
  <c r="N927" i="31"/>
  <c r="N926" i="31"/>
  <c r="N925" i="31"/>
  <c r="N924" i="31"/>
  <c r="N923" i="31"/>
  <c r="N922" i="31"/>
  <c r="N921" i="31"/>
  <c r="O920" i="31"/>
  <c r="N920" i="31"/>
  <c r="O919" i="31"/>
  <c r="O918" i="31"/>
  <c r="N918" i="31"/>
  <c r="O917" i="31"/>
  <c r="N917" i="31"/>
  <c r="O916" i="31"/>
  <c r="N916" i="31"/>
  <c r="O915" i="31"/>
  <c r="N915" i="31"/>
  <c r="O914" i="31"/>
  <c r="N914" i="31"/>
  <c r="O913" i="31"/>
  <c r="N913" i="31"/>
  <c r="O912" i="31"/>
  <c r="N912" i="31"/>
  <c r="O911" i="31"/>
  <c r="N911" i="31"/>
  <c r="O910" i="31"/>
  <c r="N910" i="31"/>
  <c r="O909" i="31"/>
  <c r="N909" i="31"/>
  <c r="O908" i="31"/>
  <c r="N908" i="31"/>
  <c r="O907" i="31"/>
  <c r="N907" i="31"/>
  <c r="O906" i="31"/>
  <c r="N906" i="31"/>
  <c r="O905" i="31"/>
  <c r="N905" i="31"/>
  <c r="O904" i="31"/>
  <c r="N904" i="31"/>
  <c r="N903" i="31"/>
  <c r="N902" i="31"/>
  <c r="N901" i="31"/>
  <c r="O900" i="31"/>
  <c r="N900" i="31"/>
  <c r="O899" i="31"/>
  <c r="N899" i="31"/>
  <c r="O898" i="31"/>
  <c r="N898" i="31"/>
  <c r="O897" i="31"/>
  <c r="N897" i="31"/>
  <c r="N896" i="31"/>
  <c r="N895" i="31"/>
  <c r="N894" i="31"/>
  <c r="N893" i="31"/>
  <c r="N892" i="31"/>
  <c r="N891" i="31"/>
  <c r="O890" i="31"/>
  <c r="N890" i="31"/>
  <c r="N889" i="31"/>
  <c r="N888" i="31"/>
  <c r="N887" i="31"/>
  <c r="N886" i="31"/>
  <c r="N885" i="31"/>
  <c r="O884" i="31"/>
  <c r="N884" i="31"/>
  <c r="N883" i="31"/>
  <c r="N882" i="31"/>
  <c r="N881" i="31"/>
  <c r="N880" i="31"/>
  <c r="N879" i="31"/>
  <c r="O878" i="31"/>
  <c r="N878" i="31"/>
  <c r="O877" i="31"/>
  <c r="N877" i="31"/>
  <c r="N876" i="31"/>
  <c r="N875" i="31"/>
  <c r="N874" i="31"/>
  <c r="O873" i="31"/>
  <c r="N873" i="31"/>
  <c r="O872" i="31"/>
  <c r="N872" i="31"/>
  <c r="O871" i="31"/>
  <c r="N871" i="31"/>
  <c r="O870" i="31"/>
  <c r="N870" i="31"/>
  <c r="O869" i="31"/>
  <c r="N869" i="31"/>
  <c r="O868" i="31"/>
  <c r="N868" i="31"/>
  <c r="N867" i="31"/>
  <c r="N866" i="31"/>
  <c r="N865" i="31"/>
  <c r="O864" i="31"/>
  <c r="N864" i="31"/>
  <c r="N863" i="31"/>
  <c r="O862" i="31"/>
  <c r="N862" i="31"/>
  <c r="O861" i="31"/>
  <c r="N861" i="31"/>
  <c r="O860" i="31"/>
  <c r="N860" i="31"/>
  <c r="O859" i="31"/>
  <c r="N859" i="31"/>
  <c r="O858" i="31"/>
  <c r="N858" i="31"/>
  <c r="O857" i="31"/>
  <c r="N857" i="31"/>
  <c r="O856" i="31"/>
  <c r="N856" i="31"/>
  <c r="O855" i="31"/>
  <c r="N855" i="31"/>
  <c r="N854" i="31"/>
  <c r="N853" i="31"/>
  <c r="N852" i="31"/>
  <c r="N851" i="31"/>
  <c r="N850" i="31"/>
  <c r="N849" i="31"/>
  <c r="O848" i="31"/>
  <c r="N848" i="31"/>
  <c r="N847" i="31"/>
  <c r="N846" i="31"/>
  <c r="N845" i="31"/>
  <c r="N844" i="31"/>
  <c r="N843" i="31"/>
  <c r="N842" i="31"/>
  <c r="N841" i="31"/>
  <c r="O840" i="31"/>
  <c r="N840" i="31"/>
  <c r="N839" i="31"/>
  <c r="N838" i="31"/>
  <c r="O837" i="31"/>
  <c r="N837" i="31"/>
  <c r="O836" i="31"/>
  <c r="N836" i="31"/>
  <c r="O835" i="31"/>
  <c r="N835" i="31"/>
  <c r="O834" i="31"/>
  <c r="N834" i="31"/>
  <c r="N833" i="31"/>
  <c r="N832" i="31"/>
  <c r="N831" i="31"/>
  <c r="O830" i="31"/>
  <c r="N830" i="31"/>
  <c r="O829" i="31"/>
  <c r="N829" i="31"/>
  <c r="O828" i="31"/>
  <c r="N828" i="31"/>
  <c r="O827" i="31"/>
  <c r="N827" i="31"/>
  <c r="N826" i="31"/>
  <c r="N825" i="31"/>
  <c r="N824" i="31"/>
  <c r="N823" i="31"/>
  <c r="N822" i="31"/>
  <c r="N821" i="31"/>
  <c r="N820" i="31"/>
  <c r="N819" i="31"/>
  <c r="N818" i="31"/>
  <c r="N817" i="31"/>
  <c r="N816" i="31"/>
  <c r="N815" i="31"/>
  <c r="N814" i="31"/>
  <c r="N813" i="31"/>
  <c r="O812" i="31"/>
  <c r="N812" i="31"/>
  <c r="O811" i="31"/>
  <c r="N811" i="31"/>
  <c r="N810" i="31"/>
  <c r="N809" i="31"/>
  <c r="N808" i="31"/>
  <c r="O807" i="31"/>
  <c r="N807" i="31"/>
  <c r="O806" i="31"/>
  <c r="N806" i="31"/>
  <c r="O805" i="31"/>
  <c r="N805" i="31"/>
  <c r="O804" i="31"/>
  <c r="N804" i="31"/>
  <c r="N803" i="31"/>
  <c r="O802" i="31"/>
  <c r="N802" i="31"/>
  <c r="O801" i="31"/>
  <c r="N801" i="31"/>
  <c r="O800" i="31"/>
  <c r="N800" i="31"/>
  <c r="O799" i="31"/>
  <c r="N799" i="31"/>
  <c r="N798" i="31"/>
  <c r="N797" i="31"/>
  <c r="N796" i="31"/>
  <c r="N795" i="31"/>
  <c r="N794" i="31"/>
  <c r="N793" i="31"/>
  <c r="O792" i="31"/>
  <c r="N792" i="31"/>
  <c r="O791" i="31"/>
  <c r="N791" i="31"/>
  <c r="O790" i="31"/>
  <c r="N790" i="31"/>
  <c r="O789" i="31"/>
  <c r="N789" i="31"/>
  <c r="O788" i="31"/>
  <c r="N788" i="31"/>
  <c r="N787" i="31"/>
  <c r="N786" i="31"/>
  <c r="N785" i="31"/>
  <c r="N784" i="31"/>
  <c r="N783" i="31"/>
  <c r="N782" i="31"/>
  <c r="N781" i="31"/>
  <c r="N780" i="31"/>
  <c r="N779" i="31"/>
  <c r="O778" i="31"/>
  <c r="N778" i="31"/>
  <c r="N777" i="31"/>
  <c r="N776" i="31"/>
  <c r="N775" i="31"/>
  <c r="N774" i="31"/>
  <c r="N773" i="31"/>
  <c r="N772" i="31"/>
  <c r="N771" i="31"/>
  <c r="O770" i="31"/>
  <c r="N770" i="31"/>
  <c r="N769" i="31"/>
  <c r="N768" i="31"/>
  <c r="N767" i="31"/>
  <c r="N766" i="31"/>
  <c r="N765" i="31"/>
  <c r="O764" i="31"/>
  <c r="N764" i="31"/>
  <c r="O763" i="31"/>
  <c r="N763" i="31"/>
  <c r="O762" i="31"/>
  <c r="N762" i="31"/>
  <c r="O761" i="31"/>
  <c r="N761" i="31"/>
  <c r="O760" i="31"/>
  <c r="N760" i="31"/>
  <c r="N759" i="31"/>
  <c r="N758" i="31"/>
  <c r="O757" i="31"/>
  <c r="N757" i="31"/>
  <c r="N756" i="31"/>
  <c r="N755" i="31"/>
  <c r="N754" i="31"/>
  <c r="N753" i="31"/>
  <c r="N752" i="31"/>
  <c r="N751" i="31"/>
  <c r="O750" i="31"/>
  <c r="N750" i="31"/>
  <c r="O749" i="31"/>
  <c r="N749" i="31"/>
  <c r="O748" i="31"/>
  <c r="N748" i="31"/>
  <c r="O747" i="31"/>
  <c r="N747" i="31"/>
  <c r="N746" i="31"/>
  <c r="N745" i="31"/>
  <c r="N744" i="31"/>
  <c r="O743" i="31"/>
  <c r="N743" i="31"/>
  <c r="N742" i="31"/>
  <c r="N741" i="31"/>
  <c r="N740" i="31"/>
  <c r="N739" i="31"/>
  <c r="N738" i="31"/>
  <c r="N737" i="31"/>
  <c r="O736" i="31"/>
  <c r="N736" i="31"/>
  <c r="N735" i="31"/>
  <c r="N734" i="31"/>
  <c r="N733" i="31"/>
  <c r="N732" i="31"/>
  <c r="N731" i="31"/>
  <c r="N730" i="31"/>
  <c r="O729" i="31"/>
  <c r="N729" i="31"/>
  <c r="N728" i="31"/>
  <c r="N727" i="31"/>
  <c r="N726" i="31"/>
  <c r="N725" i="31"/>
  <c r="N724" i="31"/>
  <c r="N723" i="31"/>
  <c r="O722" i="31"/>
  <c r="N722" i="31"/>
  <c r="N721" i="31"/>
  <c r="N720" i="31"/>
  <c r="N719" i="31"/>
  <c r="N718" i="31"/>
  <c r="N717" i="31"/>
  <c r="N716" i="31"/>
  <c r="O715" i="31"/>
  <c r="N715" i="31"/>
  <c r="N714" i="31"/>
  <c r="N713" i="31"/>
  <c r="N712" i="31"/>
  <c r="N711" i="31"/>
  <c r="N710" i="31"/>
  <c r="O709" i="31"/>
  <c r="N709" i="31"/>
  <c r="O708" i="31"/>
  <c r="N708" i="31"/>
  <c r="N707" i="31"/>
  <c r="N706" i="31"/>
  <c r="N705" i="31"/>
  <c r="N704" i="31"/>
  <c r="N703" i="31"/>
  <c r="N702" i="31"/>
  <c r="O701" i="31"/>
  <c r="N701" i="31"/>
  <c r="O700" i="31"/>
  <c r="N700" i="31"/>
  <c r="N699" i="31"/>
  <c r="O698" i="31"/>
  <c r="N698" i="31"/>
  <c r="N697" i="31"/>
  <c r="N696" i="31"/>
  <c r="N695" i="31"/>
  <c r="O694" i="31"/>
  <c r="N694" i="31"/>
  <c r="N693" i="31"/>
  <c r="N692" i="31"/>
  <c r="N691" i="31"/>
  <c r="N690" i="31"/>
  <c r="N689" i="31"/>
  <c r="O688" i="31"/>
  <c r="N688" i="31"/>
  <c r="O687" i="31"/>
  <c r="N687" i="31"/>
  <c r="N686" i="31"/>
  <c r="N685" i="31"/>
  <c r="N684" i="31"/>
  <c r="N683" i="31"/>
  <c r="N682" i="31"/>
  <c r="N681" i="31"/>
  <c r="N680" i="31"/>
  <c r="O679" i="31"/>
  <c r="N679" i="31"/>
  <c r="O678" i="31"/>
  <c r="N678" i="31"/>
  <c r="O677" i="31"/>
  <c r="N677" i="31"/>
  <c r="O676" i="31"/>
  <c r="N676" i="31"/>
  <c r="O675" i="31"/>
  <c r="N675" i="31"/>
  <c r="O674" i="31"/>
  <c r="N674" i="31"/>
  <c r="N673" i="31"/>
  <c r="N672" i="31"/>
  <c r="N671" i="31"/>
  <c r="N670" i="31"/>
  <c r="N669" i="31"/>
  <c r="N668" i="31"/>
  <c r="N667" i="31"/>
  <c r="N666" i="31"/>
  <c r="O665" i="31"/>
  <c r="N665" i="31"/>
  <c r="O664" i="31"/>
  <c r="N664" i="31"/>
  <c r="O663" i="31"/>
  <c r="N663" i="31"/>
  <c r="O662" i="31"/>
  <c r="N662" i="31"/>
  <c r="N661" i="31"/>
  <c r="N660" i="31"/>
  <c r="N659" i="31"/>
  <c r="N658" i="31"/>
  <c r="N657" i="31"/>
  <c r="N656" i="31"/>
  <c r="N655" i="31"/>
  <c r="N654" i="31"/>
  <c r="N653" i="31"/>
  <c r="N652" i="31"/>
  <c r="O651" i="31"/>
  <c r="N651" i="31"/>
  <c r="O650" i="31"/>
  <c r="N650" i="31"/>
  <c r="O649" i="31"/>
  <c r="N649" i="31"/>
  <c r="O648" i="31"/>
  <c r="N648" i="31"/>
  <c r="O647" i="31"/>
  <c r="N647" i="31"/>
  <c r="N646" i="31"/>
  <c r="N645" i="31"/>
  <c r="O644" i="31"/>
  <c r="N644" i="31"/>
  <c r="O643" i="31"/>
  <c r="N643" i="31"/>
  <c r="N642" i="31"/>
  <c r="N641" i="31"/>
  <c r="N640" i="31"/>
  <c r="N639" i="31"/>
  <c r="N638" i="31"/>
  <c r="N637" i="31"/>
  <c r="N636" i="31"/>
  <c r="N635" i="31"/>
  <c r="N634" i="31"/>
  <c r="N633" i="31"/>
  <c r="N632" i="31"/>
  <c r="N631" i="31"/>
  <c r="O630" i="31"/>
  <c r="N630" i="31"/>
  <c r="O629" i="31"/>
  <c r="N629" i="31"/>
  <c r="O628" i="31"/>
  <c r="N628" i="31"/>
  <c r="N627" i="31"/>
  <c r="N626" i="31"/>
  <c r="N625" i="31"/>
  <c r="O624" i="31"/>
  <c r="N624" i="31"/>
  <c r="O623" i="31"/>
  <c r="N623" i="31"/>
  <c r="O622" i="31"/>
  <c r="N622" i="31"/>
  <c r="O621" i="31"/>
  <c r="N621" i="31"/>
  <c r="N620" i="31"/>
  <c r="N619" i="31"/>
  <c r="N618" i="31"/>
  <c r="O617" i="31"/>
  <c r="N617" i="31"/>
  <c r="O616" i="31"/>
  <c r="N616" i="31"/>
  <c r="O615" i="31"/>
  <c r="N615" i="31"/>
  <c r="O614" i="31"/>
  <c r="N614" i="31"/>
  <c r="O613" i="31"/>
  <c r="N613" i="31"/>
  <c r="O612" i="31"/>
  <c r="N612" i="31"/>
  <c r="N611" i="31"/>
  <c r="O610" i="31"/>
  <c r="N610" i="31"/>
  <c r="N609" i="31"/>
  <c r="N608" i="31"/>
  <c r="N607" i="31"/>
  <c r="N606" i="31"/>
  <c r="N605" i="31"/>
  <c r="O604" i="31"/>
  <c r="N604" i="31"/>
  <c r="O603" i="31"/>
  <c r="N603" i="31"/>
  <c r="N602" i="31"/>
  <c r="N601" i="31"/>
  <c r="N600" i="31"/>
  <c r="N599" i="31"/>
  <c r="N598" i="31"/>
  <c r="N597" i="31"/>
  <c r="O596" i="31"/>
  <c r="N596" i="31"/>
  <c r="O595" i="31"/>
  <c r="N595" i="31"/>
  <c r="O594" i="31"/>
  <c r="N594" i="31"/>
  <c r="O593" i="31"/>
  <c r="N593" i="31"/>
  <c r="O592" i="31"/>
  <c r="N592" i="31"/>
  <c r="N591" i="31"/>
  <c r="N590" i="31"/>
  <c r="O589" i="31"/>
  <c r="N589" i="31"/>
  <c r="N588" i="31"/>
  <c r="N587" i="31"/>
  <c r="N586" i="31"/>
  <c r="N585" i="31"/>
  <c r="N584" i="31"/>
  <c r="N583" i="31"/>
  <c r="O582" i="31"/>
  <c r="N582" i="31"/>
  <c r="N581" i="31"/>
  <c r="N580" i="31"/>
  <c r="N579" i="31"/>
  <c r="N578" i="31"/>
  <c r="N577" i="31"/>
  <c r="N576" i="31"/>
  <c r="N575" i="31"/>
  <c r="N574" i="31"/>
  <c r="N573" i="31"/>
  <c r="N572" i="31"/>
  <c r="N571" i="31"/>
  <c r="N570" i="31"/>
  <c r="N569" i="31"/>
  <c r="N568" i="31"/>
  <c r="N567" i="31"/>
  <c r="N566" i="31"/>
  <c r="N565" i="31"/>
  <c r="N564" i="31"/>
  <c r="N563" i="31"/>
  <c r="N562" i="31"/>
  <c r="N561" i="31"/>
  <c r="N560" i="31"/>
  <c r="N559" i="31"/>
  <c r="N558" i="31"/>
  <c r="N557" i="31"/>
  <c r="N556" i="31"/>
  <c r="N555" i="31"/>
  <c r="N554" i="31"/>
  <c r="N553" i="31"/>
  <c r="N552" i="31"/>
  <c r="N551" i="31"/>
  <c r="N550" i="31"/>
  <c r="N549" i="31"/>
  <c r="N548" i="31"/>
  <c r="N547" i="31"/>
  <c r="N546" i="31"/>
  <c r="N545" i="31"/>
  <c r="N544" i="31"/>
  <c r="N543" i="31"/>
  <c r="N542" i="31"/>
  <c r="N541" i="31"/>
  <c r="N540" i="31"/>
  <c r="N539" i="31"/>
  <c r="N538" i="31"/>
  <c r="N537" i="31"/>
  <c r="N536" i="31"/>
  <c r="N535" i="31"/>
  <c r="N534" i="31"/>
  <c r="N533" i="31"/>
  <c r="N532" i="31"/>
  <c r="N531" i="31"/>
  <c r="N530" i="31"/>
  <c r="N529" i="31"/>
  <c r="N528" i="31"/>
  <c r="N527" i="31"/>
  <c r="N526" i="31"/>
  <c r="N525" i="31"/>
  <c r="N524" i="31"/>
  <c r="N523" i="31"/>
  <c r="N522" i="31"/>
  <c r="N521" i="31"/>
  <c r="N520" i="31"/>
  <c r="N519" i="31"/>
  <c r="N518" i="31"/>
  <c r="N517" i="31"/>
  <c r="N516" i="31"/>
  <c r="N515" i="31"/>
  <c r="N514" i="31"/>
  <c r="N513" i="31"/>
  <c r="N512" i="31"/>
  <c r="N511" i="31"/>
  <c r="N510" i="31"/>
  <c r="N509" i="31"/>
  <c r="N508" i="31"/>
  <c r="N507" i="31"/>
  <c r="N506" i="31"/>
  <c r="N505" i="31"/>
  <c r="N504" i="31"/>
  <c r="N503" i="31"/>
  <c r="N502" i="31"/>
  <c r="N501" i="31"/>
  <c r="N500" i="31"/>
  <c r="N499" i="31"/>
  <c r="N498" i="31"/>
  <c r="N497" i="31"/>
  <c r="N496" i="31"/>
  <c r="N495" i="31"/>
  <c r="N494" i="31"/>
  <c r="N493" i="31"/>
  <c r="N492" i="31"/>
  <c r="N491" i="31"/>
  <c r="N490" i="31"/>
  <c r="N489" i="31"/>
  <c r="N488" i="31"/>
  <c r="N487" i="31"/>
  <c r="N486" i="31"/>
  <c r="N485" i="31"/>
  <c r="N484" i="31"/>
  <c r="N483" i="31"/>
  <c r="N482" i="31"/>
  <c r="N481" i="31"/>
  <c r="N480" i="31"/>
  <c r="N479" i="31"/>
  <c r="N478" i="31"/>
  <c r="N477" i="31"/>
  <c r="N476" i="31"/>
  <c r="N475" i="31"/>
  <c r="N474" i="31"/>
  <c r="O473" i="31"/>
  <c r="N473" i="31"/>
  <c r="O472" i="31"/>
  <c r="N472" i="31"/>
  <c r="O471" i="31"/>
  <c r="N471" i="31"/>
  <c r="O470" i="31"/>
  <c r="N470" i="31"/>
  <c r="N469" i="31"/>
  <c r="N468" i="31"/>
  <c r="N467" i="31"/>
  <c r="O466" i="31"/>
  <c r="N466" i="31"/>
  <c r="O465" i="31"/>
  <c r="N465" i="31"/>
  <c r="O464" i="31"/>
  <c r="N464" i="31"/>
  <c r="O463" i="31"/>
  <c r="N463" i="31"/>
  <c r="N462" i="31"/>
  <c r="N461" i="31"/>
  <c r="O460" i="31"/>
  <c r="N460" i="31"/>
  <c r="O459" i="31"/>
  <c r="N459" i="31"/>
  <c r="O458" i="31"/>
  <c r="N458" i="31"/>
  <c r="O457" i="31"/>
  <c r="N457" i="31"/>
  <c r="O456" i="31"/>
  <c r="N456" i="31"/>
  <c r="O455" i="31"/>
  <c r="N455" i="31"/>
  <c r="N454" i="31"/>
  <c r="N453" i="31"/>
  <c r="O452" i="31"/>
  <c r="N452" i="31"/>
  <c r="O451" i="31"/>
  <c r="N451" i="31"/>
  <c r="O450" i="31"/>
  <c r="N450" i="31"/>
  <c r="O449" i="31"/>
  <c r="N449" i="31"/>
  <c r="N448" i="31"/>
  <c r="N447" i="31"/>
  <c r="O446" i="31"/>
  <c r="N446" i="31"/>
  <c r="O445" i="31"/>
  <c r="N445" i="31"/>
  <c r="O444" i="31"/>
  <c r="N444" i="31"/>
  <c r="O443" i="31"/>
  <c r="N443" i="31"/>
  <c r="O442" i="31"/>
  <c r="N442" i="31"/>
  <c r="N441" i="31"/>
  <c r="N440" i="31"/>
  <c r="O439" i="31"/>
  <c r="N439" i="31"/>
  <c r="O438" i="31"/>
  <c r="N438" i="31"/>
  <c r="O437" i="31"/>
  <c r="N437" i="31"/>
  <c r="O436" i="31"/>
  <c r="N436" i="31"/>
  <c r="O435" i="31"/>
  <c r="N435" i="31"/>
  <c r="N434" i="31"/>
  <c r="N433" i="31"/>
  <c r="N432" i="31"/>
  <c r="O431" i="31"/>
  <c r="N431" i="31"/>
  <c r="O430" i="31"/>
  <c r="N430" i="31"/>
  <c r="O429" i="31"/>
  <c r="N429" i="31"/>
  <c r="O428" i="31"/>
  <c r="N428" i="31"/>
  <c r="O427" i="31"/>
  <c r="N427" i="31"/>
  <c r="N426" i="31"/>
  <c r="O425" i="31"/>
  <c r="N425" i="31"/>
  <c r="O424" i="31"/>
  <c r="N424" i="31"/>
  <c r="O423" i="31"/>
  <c r="N423" i="31"/>
  <c r="O422" i="31"/>
  <c r="N422" i="31"/>
  <c r="O421" i="31"/>
  <c r="N421" i="31"/>
  <c r="O420" i="31"/>
  <c r="N420" i="31"/>
  <c r="O419" i="31"/>
  <c r="N419" i="31"/>
  <c r="N418" i="31"/>
  <c r="O417" i="31"/>
  <c r="N417" i="31"/>
  <c r="O416" i="31"/>
  <c r="N416" i="31"/>
  <c r="O415" i="31"/>
  <c r="N415" i="31"/>
  <c r="O414" i="31"/>
  <c r="N414" i="31"/>
  <c r="O413" i="31"/>
  <c r="N413" i="31"/>
  <c r="N412" i="31"/>
  <c r="N411" i="31"/>
  <c r="O410" i="31"/>
  <c r="N410" i="31"/>
  <c r="O409" i="31"/>
  <c r="N409" i="31"/>
  <c r="O408" i="31"/>
  <c r="N408" i="31"/>
  <c r="O407" i="31"/>
  <c r="N407" i="31"/>
  <c r="N406" i="31"/>
  <c r="N405" i="31"/>
  <c r="O404" i="31"/>
  <c r="N404" i="31"/>
  <c r="O403" i="31"/>
  <c r="N403" i="31"/>
  <c r="O402" i="31"/>
  <c r="N402" i="31"/>
  <c r="O401" i="31"/>
  <c r="N401" i="31"/>
  <c r="O400" i="31"/>
  <c r="N400" i="31"/>
  <c r="N399" i="31"/>
  <c r="O398" i="31"/>
  <c r="N398" i="31"/>
  <c r="O397" i="31"/>
  <c r="N397" i="31"/>
  <c r="O396" i="31"/>
  <c r="N396" i="31"/>
  <c r="O395" i="31"/>
  <c r="N395" i="31"/>
  <c r="O394" i="31"/>
  <c r="N394" i="31"/>
  <c r="O393" i="31"/>
  <c r="N393" i="31"/>
  <c r="O392" i="31"/>
  <c r="N392" i="31"/>
  <c r="N391" i="31"/>
  <c r="N390" i="31"/>
  <c r="O389" i="31"/>
  <c r="N389" i="31"/>
  <c r="O388" i="31"/>
  <c r="N388" i="31"/>
  <c r="O387" i="31"/>
  <c r="N387" i="31"/>
  <c r="O386" i="31"/>
  <c r="N386" i="31"/>
  <c r="N385" i="31"/>
  <c r="N384" i="31"/>
  <c r="N383" i="31"/>
  <c r="O382" i="31"/>
  <c r="N382" i="31"/>
  <c r="O381" i="31"/>
  <c r="N381" i="31"/>
  <c r="O380" i="31"/>
  <c r="N380" i="31"/>
  <c r="O379" i="31"/>
  <c r="N379" i="31"/>
  <c r="N378" i="31"/>
  <c r="N377" i="31"/>
  <c r="O376" i="31"/>
  <c r="N376" i="31"/>
  <c r="O375" i="31"/>
  <c r="N375" i="31"/>
  <c r="O374" i="31"/>
  <c r="N374" i="31"/>
  <c r="O373" i="31"/>
  <c r="N373" i="31"/>
  <c r="O372" i="31"/>
  <c r="N372" i="31"/>
  <c r="N371" i="31"/>
  <c r="N370" i="31"/>
  <c r="N369" i="31"/>
  <c r="N368" i="31"/>
  <c r="O367" i="31"/>
  <c r="N367" i="31"/>
  <c r="O366" i="31"/>
  <c r="N366" i="31"/>
  <c r="O365" i="31"/>
  <c r="N365" i="31"/>
  <c r="N364" i="31"/>
  <c r="N363" i="31"/>
  <c r="N362" i="31"/>
  <c r="O361" i="31"/>
  <c r="N361" i="31"/>
  <c r="O360" i="31"/>
  <c r="N360" i="31"/>
  <c r="O359" i="31"/>
  <c r="N359" i="31"/>
  <c r="O358" i="31"/>
  <c r="N358" i="31"/>
  <c r="N357" i="31"/>
  <c r="O356" i="31"/>
  <c r="N356" i="31"/>
  <c r="N355" i="31"/>
  <c r="N354" i="31"/>
  <c r="O353" i="31"/>
  <c r="N353" i="31"/>
  <c r="O352" i="31"/>
  <c r="N352" i="31"/>
  <c r="O351" i="31"/>
  <c r="N351" i="31"/>
  <c r="N350" i="31"/>
  <c r="N349" i="31"/>
  <c r="N348" i="31"/>
  <c r="O347" i="31"/>
  <c r="N347" i="31"/>
  <c r="O346" i="31"/>
  <c r="N346" i="31"/>
  <c r="O345" i="31"/>
  <c r="N345" i="31"/>
  <c r="O344" i="31"/>
  <c r="N344" i="31"/>
  <c r="N343" i="31"/>
  <c r="N342" i="31"/>
  <c r="N341" i="31"/>
  <c r="N340" i="31"/>
  <c r="O339" i="31"/>
  <c r="N339" i="31"/>
  <c r="O338" i="31"/>
  <c r="N338" i="31"/>
  <c r="O337" i="31"/>
  <c r="N337" i="31"/>
  <c r="N336" i="31"/>
  <c r="N335" i="31"/>
  <c r="N334" i="31"/>
  <c r="O333" i="31"/>
  <c r="N333" i="31"/>
  <c r="O332" i="31"/>
  <c r="N332" i="31"/>
  <c r="O331" i="31"/>
  <c r="N331" i="31"/>
  <c r="O330" i="31"/>
  <c r="N330" i="31"/>
  <c r="O329" i="31"/>
  <c r="N329" i="31"/>
  <c r="N328" i="31"/>
  <c r="N327" i="31"/>
  <c r="O326" i="31"/>
  <c r="N326" i="31"/>
  <c r="O325" i="31"/>
  <c r="N325" i="31"/>
  <c r="O324" i="31"/>
  <c r="N324" i="31"/>
  <c r="O323" i="31"/>
  <c r="N323" i="31"/>
  <c r="O322" i="31"/>
  <c r="N322" i="31"/>
  <c r="N321" i="31"/>
  <c r="N320" i="31"/>
  <c r="O319" i="31"/>
  <c r="N319" i="31"/>
  <c r="O318" i="31"/>
  <c r="N318" i="31"/>
  <c r="O317" i="31"/>
  <c r="N317" i="31"/>
  <c r="O316" i="31"/>
  <c r="N316" i="31"/>
  <c r="O315" i="31"/>
  <c r="N315" i="31"/>
  <c r="N314" i="31"/>
  <c r="N313" i="31"/>
  <c r="O312" i="31"/>
  <c r="N312" i="31"/>
  <c r="O311" i="31"/>
  <c r="N311" i="31"/>
  <c r="O310" i="31"/>
  <c r="N310" i="31"/>
  <c r="O309" i="31"/>
  <c r="N309" i="31"/>
  <c r="O308" i="31"/>
  <c r="N308" i="31"/>
  <c r="N307" i="31"/>
  <c r="N306" i="31"/>
  <c r="O305" i="31"/>
  <c r="N305" i="31"/>
  <c r="O304" i="31"/>
  <c r="N304" i="31"/>
  <c r="O303" i="31"/>
  <c r="N303" i="31"/>
  <c r="O302" i="31"/>
  <c r="N302" i="31"/>
  <c r="O301" i="31"/>
  <c r="N301" i="31"/>
  <c r="N300" i="31"/>
  <c r="N299" i="31"/>
  <c r="O298" i="31"/>
  <c r="N298" i="31"/>
  <c r="O297" i="31"/>
  <c r="N297" i="31"/>
  <c r="O296" i="31"/>
  <c r="N296" i="31"/>
  <c r="O295" i="31"/>
  <c r="N295" i="31"/>
  <c r="O294" i="31"/>
  <c r="N294" i="31"/>
  <c r="N293" i="31"/>
  <c r="N292" i="31"/>
  <c r="O291" i="31"/>
  <c r="N291" i="31"/>
  <c r="O290" i="31"/>
  <c r="N290" i="31"/>
  <c r="O289" i="31"/>
  <c r="N289" i="31"/>
  <c r="O288" i="31"/>
  <c r="N288" i="31"/>
  <c r="O287" i="31"/>
  <c r="N287" i="31"/>
  <c r="N286" i="31"/>
  <c r="N285" i="31"/>
  <c r="O284" i="31"/>
  <c r="N284" i="31"/>
  <c r="O283" i="31"/>
  <c r="N283" i="31"/>
  <c r="O282" i="31"/>
  <c r="N282" i="31"/>
  <c r="O281" i="31"/>
  <c r="N281" i="31"/>
  <c r="O280" i="31"/>
  <c r="N280" i="31"/>
  <c r="O279" i="31"/>
  <c r="N279" i="31"/>
  <c r="O278" i="31"/>
  <c r="N278" i="31"/>
  <c r="O277" i="31"/>
  <c r="N277" i="31"/>
  <c r="O276" i="31"/>
  <c r="N276" i="31"/>
  <c r="O275" i="31"/>
  <c r="N275" i="31"/>
  <c r="O274" i="31"/>
  <c r="N274" i="31"/>
  <c r="O273" i="31"/>
  <c r="N273" i="31"/>
  <c r="O272" i="31"/>
  <c r="N272" i="31"/>
  <c r="O271" i="31"/>
  <c r="N271" i="31"/>
  <c r="O270" i="31"/>
  <c r="N270" i="31"/>
  <c r="O269" i="31"/>
  <c r="N269" i="31"/>
  <c r="O268" i="31"/>
  <c r="N268" i="31"/>
  <c r="O267" i="31"/>
  <c r="N267" i="31"/>
  <c r="O266" i="31"/>
  <c r="N266" i="31"/>
  <c r="O265" i="31"/>
  <c r="N265" i="31"/>
  <c r="O264" i="31"/>
  <c r="N264" i="31"/>
  <c r="O263" i="31"/>
  <c r="N263" i="31"/>
  <c r="O262" i="31"/>
  <c r="N262" i="31"/>
  <c r="O261" i="31"/>
  <c r="N261" i="31"/>
  <c r="O260" i="31"/>
  <c r="N260" i="31"/>
  <c r="O259" i="31"/>
  <c r="N259" i="31"/>
  <c r="O258" i="31"/>
  <c r="N258" i="31"/>
  <c r="O257" i="31"/>
  <c r="N257" i="31"/>
  <c r="O256" i="31"/>
  <c r="N256" i="31"/>
  <c r="O255" i="31"/>
  <c r="N255" i="31"/>
  <c r="O254" i="31"/>
  <c r="N254" i="31"/>
  <c r="O253" i="31"/>
  <c r="N253" i="31"/>
  <c r="O252" i="31"/>
  <c r="N252" i="31"/>
  <c r="O251" i="31"/>
  <c r="N251" i="31"/>
  <c r="O250" i="31"/>
  <c r="N250" i="31"/>
  <c r="O249" i="31"/>
  <c r="N249" i="31"/>
  <c r="O248" i="31"/>
  <c r="N248" i="31"/>
  <c r="O247" i="31"/>
  <c r="N247" i="31"/>
  <c r="O246" i="31"/>
  <c r="N246" i="31"/>
  <c r="N245" i="31"/>
  <c r="O244" i="31"/>
  <c r="N244" i="31"/>
  <c r="O243" i="31"/>
  <c r="N243" i="31"/>
  <c r="O242" i="31"/>
  <c r="N242" i="31"/>
  <c r="O241" i="31"/>
  <c r="N241" i="31"/>
  <c r="O240" i="31"/>
  <c r="N240" i="31"/>
  <c r="O239" i="31"/>
  <c r="N239" i="31"/>
  <c r="N238" i="31"/>
  <c r="N237" i="31"/>
  <c r="O236" i="31"/>
  <c r="N236" i="31"/>
  <c r="O235" i="31"/>
  <c r="N235" i="31"/>
  <c r="O234" i="31"/>
  <c r="N234" i="31"/>
  <c r="O233" i="31"/>
  <c r="N233" i="31"/>
  <c r="O232" i="31"/>
  <c r="N232" i="31"/>
  <c r="N231" i="31"/>
  <c r="O230" i="31"/>
  <c r="N230" i="31"/>
  <c r="O229" i="31"/>
  <c r="N229" i="31"/>
  <c r="O228" i="31"/>
  <c r="N228" i="31"/>
  <c r="O227" i="31"/>
  <c r="N227" i="31"/>
  <c r="O226" i="31"/>
  <c r="N226" i="31"/>
  <c r="O225" i="31"/>
  <c r="N225" i="31"/>
  <c r="N224" i="31"/>
  <c r="N223" i="31"/>
  <c r="N222" i="31"/>
  <c r="N221" i="31"/>
  <c r="O220" i="31"/>
  <c r="N220" i="31"/>
  <c r="O219" i="31"/>
  <c r="N219" i="31"/>
  <c r="O218" i="31"/>
  <c r="N218" i="31"/>
  <c r="N217" i="31"/>
  <c r="O216" i="31"/>
  <c r="N216" i="31"/>
  <c r="O215" i="31"/>
  <c r="N215" i="31"/>
  <c r="O214" i="31"/>
  <c r="N214" i="31"/>
  <c r="O213" i="31"/>
  <c r="N213" i="31"/>
  <c r="O212" i="31"/>
  <c r="N212" i="31"/>
  <c r="O211" i="31"/>
  <c r="N211" i="31"/>
  <c r="N210" i="31"/>
  <c r="O209" i="31"/>
  <c r="N209" i="31"/>
  <c r="O208" i="31"/>
  <c r="N208" i="31"/>
  <c r="O207" i="31"/>
  <c r="N207" i="31"/>
  <c r="O206" i="31"/>
  <c r="N206" i="31"/>
  <c r="O205" i="31"/>
  <c r="N205" i="31"/>
  <c r="O204" i="31"/>
  <c r="N204" i="31"/>
  <c r="N203" i="31"/>
  <c r="O202" i="31"/>
  <c r="N202" i="31"/>
  <c r="O201" i="31"/>
  <c r="N201" i="31"/>
  <c r="O200" i="31"/>
  <c r="N200" i="31"/>
  <c r="O199" i="31"/>
  <c r="N199" i="31"/>
  <c r="O198" i="31"/>
  <c r="N198" i="31"/>
  <c r="O197" i="31"/>
  <c r="N197" i="31"/>
  <c r="N196" i="31"/>
  <c r="N195" i="31"/>
  <c r="O194" i="31"/>
  <c r="N194" i="31"/>
  <c r="O193" i="31"/>
  <c r="N193" i="31"/>
  <c r="O192" i="31"/>
  <c r="N192" i="31"/>
  <c r="O191" i="31"/>
  <c r="N191" i="31"/>
  <c r="O190" i="31"/>
  <c r="N190" i="31"/>
  <c r="N189" i="31"/>
  <c r="N188" i="31"/>
  <c r="O187" i="31"/>
  <c r="N187" i="31"/>
  <c r="O186" i="31"/>
  <c r="N186" i="31"/>
  <c r="O185" i="31"/>
  <c r="N185" i="31"/>
  <c r="O184" i="31"/>
  <c r="N184" i="31"/>
  <c r="O183" i="31"/>
  <c r="N183" i="31"/>
  <c r="N182" i="31"/>
  <c r="N181" i="31"/>
  <c r="N180" i="31"/>
  <c r="O179" i="31"/>
  <c r="N179" i="31"/>
  <c r="O178" i="31"/>
  <c r="N178" i="31"/>
  <c r="O177" i="31"/>
  <c r="N177" i="31"/>
  <c r="O176" i="31"/>
  <c r="N176" i="31"/>
  <c r="N175" i="31"/>
  <c r="N174" i="31"/>
  <c r="N173" i="31"/>
  <c r="O172" i="31"/>
  <c r="N172" i="31"/>
  <c r="O171" i="31"/>
  <c r="N171" i="31"/>
  <c r="O170" i="31"/>
  <c r="N170" i="31"/>
  <c r="O169" i="31"/>
  <c r="N169" i="31"/>
  <c r="N168" i="31"/>
  <c r="N167" i="31"/>
  <c r="O166" i="31"/>
  <c r="N166" i="31"/>
  <c r="O165" i="31"/>
  <c r="N165" i="31"/>
  <c r="O164" i="31"/>
  <c r="N164" i="31"/>
  <c r="O163" i="31"/>
  <c r="N163" i="31"/>
  <c r="O162" i="31"/>
  <c r="N162" i="31"/>
  <c r="N161" i="31"/>
  <c r="N160" i="31"/>
  <c r="N159" i="31"/>
  <c r="O158" i="31"/>
  <c r="N158" i="31"/>
  <c r="O157" i="31"/>
  <c r="N157" i="31"/>
  <c r="O156" i="31"/>
  <c r="N156" i="31"/>
  <c r="O155" i="31"/>
  <c r="N155" i="31"/>
  <c r="N154" i="31"/>
  <c r="N153" i="31"/>
  <c r="N152" i="31"/>
  <c r="O151" i="31"/>
  <c r="N151" i="31"/>
  <c r="O150" i="31"/>
  <c r="N150" i="31"/>
  <c r="O149" i="31"/>
  <c r="N149" i="31"/>
  <c r="O148" i="31"/>
  <c r="N148" i="31"/>
  <c r="N147" i="31"/>
  <c r="N146" i="31"/>
  <c r="N145" i="31"/>
  <c r="O144" i="31"/>
  <c r="N144" i="31"/>
  <c r="O143" i="31"/>
  <c r="N143" i="31"/>
  <c r="O142" i="31"/>
  <c r="N142" i="31"/>
  <c r="O141" i="31"/>
  <c r="N141" i="31"/>
  <c r="N140" i="31"/>
  <c r="N139" i="31"/>
  <c r="O138" i="31"/>
  <c r="N138" i="31"/>
  <c r="O137" i="31"/>
  <c r="N137" i="31"/>
  <c r="O136" i="31"/>
  <c r="N136" i="31"/>
  <c r="O135" i="31"/>
  <c r="N135" i="31"/>
  <c r="O134" i="31"/>
  <c r="N134" i="31"/>
  <c r="N133" i="31"/>
  <c r="N132" i="31"/>
  <c r="O131" i="31"/>
  <c r="N131" i="31"/>
  <c r="O130" i="31"/>
  <c r="N130" i="31"/>
  <c r="O129" i="31"/>
  <c r="N129" i="31"/>
  <c r="O128" i="31"/>
  <c r="N128" i="31"/>
  <c r="O127" i="31"/>
  <c r="N127" i="31"/>
  <c r="O126" i="31"/>
  <c r="N126" i="31"/>
  <c r="N125" i="31"/>
  <c r="O124" i="31"/>
  <c r="N124" i="31"/>
  <c r="O123" i="31"/>
  <c r="N123" i="31"/>
  <c r="O122" i="31"/>
  <c r="N122" i="31"/>
  <c r="O121" i="31"/>
  <c r="N121" i="31"/>
  <c r="O120" i="31"/>
  <c r="N120" i="31"/>
  <c r="N119" i="31"/>
  <c r="N118" i="31"/>
  <c r="O117" i="31"/>
  <c r="N117" i="31"/>
  <c r="O116" i="31"/>
  <c r="N116" i="31"/>
  <c r="O115" i="31"/>
  <c r="N115" i="31"/>
  <c r="O114" i="31"/>
  <c r="N114" i="31"/>
  <c r="O113" i="31"/>
  <c r="N113" i="31"/>
  <c r="N112" i="31"/>
  <c r="N111" i="31"/>
  <c r="O110" i="31"/>
  <c r="N110" i="31"/>
  <c r="O109" i="31"/>
  <c r="N109" i="31"/>
  <c r="O108" i="31"/>
  <c r="N108" i="31"/>
  <c r="O107" i="31"/>
  <c r="N107" i="31"/>
  <c r="O106" i="31"/>
  <c r="N106" i="31"/>
  <c r="N105" i="31"/>
  <c r="N104" i="31"/>
  <c r="O103" i="31"/>
  <c r="N103" i="31"/>
  <c r="O102" i="31"/>
  <c r="N102" i="31"/>
  <c r="O101" i="31"/>
  <c r="N101" i="31"/>
  <c r="O100" i="31"/>
  <c r="N100" i="31"/>
  <c r="O99" i="31"/>
  <c r="N99" i="31"/>
  <c r="N98" i="31"/>
  <c r="N97" i="31"/>
  <c r="O96" i="31"/>
  <c r="N96" i="31"/>
  <c r="O95" i="31"/>
  <c r="N95" i="31"/>
  <c r="O94" i="31"/>
  <c r="N94" i="31"/>
  <c r="O93" i="31"/>
  <c r="N93" i="31"/>
  <c r="O92" i="31"/>
  <c r="N92" i="31"/>
  <c r="N91" i="31"/>
  <c r="N90" i="31"/>
  <c r="N89" i="31"/>
  <c r="O88" i="31"/>
  <c r="N88" i="31"/>
  <c r="O87" i="31"/>
  <c r="N87" i="31"/>
  <c r="O86" i="31"/>
  <c r="N86" i="31"/>
  <c r="O85" i="31"/>
  <c r="N85" i="31"/>
  <c r="O84" i="31"/>
  <c r="N84" i="31"/>
  <c r="N83" i="31"/>
  <c r="N82" i="31"/>
  <c r="O81" i="31"/>
  <c r="N81" i="31"/>
  <c r="O80" i="31"/>
  <c r="N80" i="31"/>
  <c r="O79" i="31"/>
  <c r="N79" i="31"/>
  <c r="O78" i="31"/>
  <c r="N78" i="31"/>
  <c r="N77" i="31"/>
  <c r="N76" i="31"/>
  <c r="O75" i="31"/>
  <c r="N75" i="31"/>
  <c r="O74" i="31"/>
  <c r="N74" i="31"/>
  <c r="O73" i="31"/>
  <c r="N73" i="31"/>
  <c r="O72" i="31"/>
  <c r="N72" i="31"/>
  <c r="O71" i="31"/>
  <c r="N71" i="31"/>
  <c r="N70" i="31"/>
  <c r="N69" i="31"/>
  <c r="O68" i="31"/>
  <c r="N68" i="31"/>
  <c r="O67" i="31"/>
  <c r="N67" i="31"/>
  <c r="O66" i="31"/>
  <c r="N66" i="31"/>
  <c r="O65" i="31"/>
  <c r="N65" i="31"/>
  <c r="O64" i="31"/>
  <c r="N64" i="31"/>
  <c r="N63" i="31"/>
  <c r="N62" i="31"/>
  <c r="O61" i="31"/>
  <c r="N61" i="31"/>
  <c r="O60" i="31"/>
  <c r="N60" i="31"/>
  <c r="O59" i="31"/>
  <c r="N59" i="31"/>
  <c r="O58" i="31"/>
  <c r="N58" i="31"/>
  <c r="O57" i="31"/>
  <c r="N57" i="31"/>
  <c r="N56" i="31"/>
  <c r="N55" i="31"/>
  <c r="O54" i="31"/>
  <c r="N54" i="31"/>
  <c r="O53" i="31"/>
  <c r="N53" i="31"/>
  <c r="O52" i="31"/>
  <c r="N52" i="31"/>
  <c r="O51" i="31"/>
  <c r="N51" i="31"/>
  <c r="O50" i="31"/>
  <c r="N50" i="31"/>
  <c r="N49" i="31"/>
  <c r="N48" i="31"/>
  <c r="N47" i="31"/>
  <c r="O46" i="31"/>
  <c r="N46" i="31"/>
  <c r="O45" i="31"/>
  <c r="N45" i="31"/>
  <c r="O44" i="31"/>
  <c r="N44" i="31"/>
  <c r="O43" i="31"/>
  <c r="N43" i="31"/>
  <c r="N42" i="31"/>
  <c r="N41" i="31"/>
  <c r="N40" i="31"/>
  <c r="O39" i="31"/>
  <c r="N39" i="31"/>
  <c r="O38" i="31"/>
  <c r="N38" i="31"/>
  <c r="O37" i="31"/>
  <c r="N37" i="31"/>
  <c r="O36" i="31"/>
  <c r="N36" i="31"/>
  <c r="N35" i="31"/>
  <c r="N34" i="31"/>
  <c r="O33" i="31"/>
  <c r="N33" i="31"/>
  <c r="O32" i="31"/>
  <c r="N32" i="31"/>
  <c r="O31" i="31"/>
  <c r="N31" i="31"/>
  <c r="O30" i="31"/>
  <c r="N30" i="31"/>
  <c r="O29" i="31"/>
  <c r="N29" i="31"/>
  <c r="N28" i="31"/>
  <c r="N27" i="31"/>
  <c r="N26" i="31"/>
  <c r="O25" i="31"/>
  <c r="N25" i="31"/>
  <c r="O24" i="31"/>
  <c r="N24" i="31"/>
  <c r="O23" i="31"/>
  <c r="N23" i="31"/>
  <c r="O22" i="31"/>
  <c r="N22" i="31"/>
  <c r="N21" i="31"/>
  <c r="N20" i="31"/>
  <c r="N19" i="31"/>
  <c r="O18" i="31"/>
  <c r="N18" i="31"/>
  <c r="O17" i="31"/>
  <c r="N17" i="31"/>
  <c r="O16" i="31"/>
  <c r="N16" i="31"/>
  <c r="O15" i="31"/>
  <c r="N15" i="31"/>
  <c r="N14" i="31"/>
  <c r="N13" i="31"/>
  <c r="N12" i="31"/>
  <c r="O11" i="31"/>
  <c r="N11" i="31"/>
  <c r="O10" i="31"/>
  <c r="N10" i="31"/>
  <c r="O9" i="31"/>
  <c r="N9" i="31"/>
  <c r="O8" i="31"/>
  <c r="N8" i="31"/>
  <c r="O7" i="31"/>
  <c r="N7" i="31"/>
  <c r="O6" i="31"/>
  <c r="N6" i="31"/>
  <c r="O5" i="31"/>
  <c r="N5" i="31"/>
  <c r="O4" i="31"/>
  <c r="N4" i="31"/>
  <c r="I7" i="27" l="1"/>
  <c r="I94" i="27"/>
  <c r="L4" i="37"/>
  <c r="I4" i="37"/>
  <c r="A8" i="37" s="1"/>
  <c r="F3" i="25"/>
  <c r="G1" i="25" s="1"/>
  <c r="Q25" i="3" s="1"/>
  <c r="F44" i="3"/>
  <c r="L46" i="2"/>
  <c r="L47" i="2" s="1"/>
  <c r="B21" i="2"/>
  <c r="H40" i="3"/>
  <c r="H82" i="3"/>
  <c r="H11" i="2"/>
  <c r="H12" i="2" s="1"/>
  <c r="F100" i="27"/>
  <c r="D11" i="2"/>
  <c r="H42" i="3" s="1"/>
  <c r="D21" i="2"/>
  <c r="F21" i="2" s="1"/>
  <c r="B66" i="2"/>
  <c r="O59" i="3" s="1"/>
  <c r="N15" i="11"/>
  <c r="N17" i="11" s="1"/>
  <c r="N18" i="11" s="1"/>
  <c r="N19" i="11" s="1"/>
  <c r="N20" i="11" s="1"/>
  <c r="N25" i="11" s="1"/>
  <c r="F165" i="27"/>
  <c r="D70" i="2"/>
  <c r="P62" i="3" s="1"/>
  <c r="D62" i="2"/>
  <c r="P55" i="3" s="1"/>
  <c r="D72" i="2"/>
  <c r="P64" i="3" s="1"/>
  <c r="D64" i="2"/>
  <c r="P57" i="3" s="1"/>
  <c r="D66" i="2"/>
  <c r="P59" i="3" s="1"/>
  <c r="D68" i="2"/>
  <c r="P60" i="3" s="1"/>
  <c r="H71" i="3"/>
  <c r="H83" i="3"/>
  <c r="H21" i="2"/>
  <c r="H20" i="3" s="1"/>
  <c r="G21" i="2"/>
  <c r="B82" i="2"/>
  <c r="Q39" i="3" s="1"/>
  <c r="J56" i="2"/>
  <c r="J46" i="2"/>
  <c r="B81" i="2"/>
  <c r="Q38" i="3" s="1"/>
  <c r="I56" i="2"/>
  <c r="I46" i="2"/>
  <c r="Q37" i="3"/>
  <c r="C77" i="2"/>
  <c r="Q45" i="3" s="1"/>
  <c r="J57" i="2"/>
  <c r="Q67" i="3"/>
  <c r="C76" i="2"/>
  <c r="Q44" i="3" s="1"/>
  <c r="Q32" i="3"/>
  <c r="I57" i="2"/>
  <c r="Q31" i="3"/>
  <c r="Q24" i="3"/>
  <c r="A13" i="11"/>
  <c r="B13" i="2" s="1"/>
  <c r="H88" i="3" s="1"/>
  <c r="E48" i="2"/>
  <c r="H45" i="3" s="1"/>
  <c r="D48" i="2"/>
  <c r="G45" i="3" s="1"/>
  <c r="F45" i="3"/>
  <c r="L48" i="2"/>
  <c r="L49" i="2" s="1"/>
  <c r="L50" i="2" s="1"/>
  <c r="B75" i="2"/>
  <c r="P43" i="3" s="1"/>
  <c r="F195" i="27"/>
  <c r="H4" i="3"/>
  <c r="B63" i="2"/>
  <c r="O56" i="3" s="1"/>
  <c r="B71" i="2"/>
  <c r="O63" i="3" s="1"/>
  <c r="B76" i="2"/>
  <c r="P44" i="3" s="1"/>
  <c r="I60" i="27"/>
  <c r="P6" i="28"/>
  <c r="I16" i="27" s="1"/>
  <c r="F167" i="27"/>
  <c r="P17" i="28"/>
  <c r="I31" i="27" s="1"/>
  <c r="G2" i="4"/>
  <c r="E25" i="2"/>
  <c r="B69" i="2"/>
  <c r="O61" i="3" s="1"/>
  <c r="I71" i="2"/>
  <c r="B77" i="2"/>
  <c r="P45" i="3" s="1"/>
  <c r="D12" i="3"/>
  <c r="H70" i="3"/>
  <c r="C11" i="2"/>
  <c r="B64" i="2"/>
  <c r="O57" i="3" s="1"/>
  <c r="B72" i="2"/>
  <c r="O64" i="3" s="1"/>
  <c r="C8" i="11"/>
  <c r="D15" i="11" s="1"/>
  <c r="A15" i="11" s="1"/>
  <c r="D8" i="11"/>
  <c r="I80" i="27"/>
  <c r="P28" i="28" s="1"/>
  <c r="I76" i="27" s="1"/>
  <c r="B62" i="2"/>
  <c r="O55" i="3" s="1"/>
  <c r="B70" i="2"/>
  <c r="O62" i="3" s="1"/>
  <c r="B65" i="2"/>
  <c r="O58" i="3" s="1"/>
  <c r="B68" i="2"/>
  <c r="O60" i="3" s="1"/>
  <c r="F198" i="27"/>
  <c r="B12" i="12"/>
  <c r="B13" i="12"/>
  <c r="B5" i="12"/>
  <c r="A419" i="33"/>
  <c r="B237" i="33"/>
  <c r="B159" i="33"/>
  <c r="C136" i="33"/>
  <c r="B115" i="33"/>
  <c r="A94" i="33"/>
  <c r="C72" i="33"/>
  <c r="B51" i="33"/>
  <c r="A30" i="33"/>
  <c r="C8" i="33"/>
  <c r="B221" i="33"/>
  <c r="C155" i="33"/>
  <c r="A134" i="33"/>
  <c r="C112" i="33"/>
  <c r="B91" i="33"/>
  <c r="A70" i="33"/>
  <c r="C48" i="33"/>
  <c r="B27" i="33"/>
  <c r="B99" i="33"/>
  <c r="B408" i="33"/>
  <c r="C210" i="33"/>
  <c r="C152" i="33"/>
  <c r="B131" i="33"/>
  <c r="A110" i="33"/>
  <c r="C88" i="33"/>
  <c r="B67" i="33"/>
  <c r="A46" i="33"/>
  <c r="C24" i="33"/>
  <c r="A350" i="33"/>
  <c r="A200" i="33"/>
  <c r="A150" i="33"/>
  <c r="C128" i="33"/>
  <c r="B107" i="33"/>
  <c r="A86" i="33"/>
  <c r="C64" i="33"/>
  <c r="B43" i="33"/>
  <c r="A22" i="33"/>
  <c r="C322" i="33"/>
  <c r="B189" i="33"/>
  <c r="B147" i="33"/>
  <c r="A126" i="33"/>
  <c r="C104" i="33"/>
  <c r="B83" i="33"/>
  <c r="A62" i="33"/>
  <c r="C40" i="33"/>
  <c r="B19" i="33"/>
  <c r="A170" i="33"/>
  <c r="A142" i="33"/>
  <c r="C120" i="33"/>
  <c r="C56" i="33"/>
  <c r="A14" i="33"/>
  <c r="B301" i="33"/>
  <c r="C178" i="33"/>
  <c r="C144" i="33"/>
  <c r="B123" i="33"/>
  <c r="A102" i="33"/>
  <c r="C80" i="33"/>
  <c r="B59" i="33"/>
  <c r="A38" i="33"/>
  <c r="C16" i="33"/>
  <c r="A280" i="33"/>
  <c r="A78" i="33"/>
  <c r="B35" i="33"/>
  <c r="C258" i="33"/>
  <c r="C164" i="33"/>
  <c r="B139" i="33"/>
  <c r="A118" i="33"/>
  <c r="C96" i="33"/>
  <c r="B75" i="33"/>
  <c r="A54" i="33"/>
  <c r="C32" i="33"/>
  <c r="B11" i="33"/>
  <c r="B6" i="12"/>
  <c r="B14" i="12"/>
  <c r="B7" i="12"/>
  <c r="B15" i="12"/>
  <c r="B8" i="12"/>
  <c r="B16" i="12"/>
  <c r="B9" i="12"/>
  <c r="B17" i="12"/>
  <c r="B10" i="12"/>
  <c r="B18" i="12"/>
  <c r="B11" i="12"/>
  <c r="B19" i="12"/>
  <c r="E120" i="37"/>
  <c r="B328" i="37"/>
  <c r="E251" i="37"/>
  <c r="D232" i="37"/>
  <c r="C213" i="37"/>
  <c r="E195" i="37"/>
  <c r="E179" i="37"/>
  <c r="B162" i="37"/>
  <c r="D144" i="37"/>
  <c r="D128" i="37"/>
  <c r="A111" i="37"/>
  <c r="C93" i="37"/>
  <c r="C77" i="37"/>
  <c r="E59" i="37"/>
  <c r="C393" i="37"/>
  <c r="A315" i="37"/>
  <c r="B286" i="37"/>
  <c r="D275" i="37"/>
  <c r="D267" i="37"/>
  <c r="D259" i="37"/>
  <c r="A250" i="37"/>
  <c r="A242" i="37"/>
  <c r="A234" i="37"/>
  <c r="C224" i="37"/>
  <c r="C216" i="37"/>
  <c r="C208" i="37"/>
  <c r="E198" i="37"/>
  <c r="E190" i="37"/>
  <c r="E182" i="37"/>
  <c r="B173" i="37"/>
  <c r="B165" i="37"/>
  <c r="B157" i="37"/>
  <c r="D147" i="37"/>
  <c r="D139" i="37"/>
  <c r="D131" i="37"/>
  <c r="B125" i="37"/>
  <c r="E118" i="37"/>
  <c r="C112" i="37"/>
  <c r="A106" i="37"/>
  <c r="B470" i="37"/>
  <c r="D404" i="37"/>
  <c r="C353" i="37"/>
  <c r="C327" i="37"/>
  <c r="B310" i="37"/>
  <c r="A293" i="37"/>
  <c r="E283" i="37"/>
  <c r="A277" i="37"/>
  <c r="D270" i="37"/>
  <c r="B264" i="37"/>
  <c r="E257" i="37"/>
  <c r="C251" i="37"/>
  <c r="A245" i="37"/>
  <c r="D238" i="37"/>
  <c r="B232" i="37"/>
  <c r="E225" i="37"/>
  <c r="C219" i="37"/>
  <c r="A213" i="37"/>
  <c r="D206" i="37"/>
  <c r="B200" i="37"/>
  <c r="E193" i="37"/>
  <c r="C187" i="37"/>
  <c r="A181" i="37"/>
  <c r="D174" i="37"/>
  <c r="B168" i="37"/>
  <c r="E161" i="37"/>
  <c r="C155" i="37"/>
  <c r="A149" i="37"/>
  <c r="D142" i="37"/>
  <c r="B136" i="37"/>
  <c r="E129" i="37"/>
  <c r="C123" i="37"/>
  <c r="A117" i="37"/>
  <c r="D110" i="37"/>
  <c r="B104" i="37"/>
  <c r="E97" i="37"/>
  <c r="C91" i="37"/>
  <c r="A85" i="37"/>
  <c r="D78" i="37"/>
  <c r="B72" i="37"/>
  <c r="E65" i="37"/>
  <c r="C59" i="37"/>
  <c r="A53" i="37"/>
  <c r="A443" i="37"/>
  <c r="D388" i="37"/>
  <c r="C343" i="37"/>
  <c r="E321" i="37"/>
  <c r="A305" i="37"/>
  <c r="E289" i="37"/>
  <c r="C281" i="37"/>
  <c r="A275" i="37"/>
  <c r="D268" i="37"/>
  <c r="B262" i="37"/>
  <c r="E255" i="37"/>
  <c r="C249" i="37"/>
  <c r="A243" i="37"/>
  <c r="D236" i="37"/>
  <c r="B230" i="37"/>
  <c r="E223" i="37"/>
  <c r="C217" i="37"/>
  <c r="A211" i="37"/>
  <c r="D204" i="37"/>
  <c r="B198" i="37"/>
  <c r="E191" i="37"/>
  <c r="C185" i="37"/>
  <c r="A179" i="37"/>
  <c r="D172" i="37"/>
  <c r="B166" i="37"/>
  <c r="E159" i="37"/>
  <c r="C153" i="37"/>
  <c r="A147" i="37"/>
  <c r="D140" i="37"/>
  <c r="B134" i="37"/>
  <c r="E127" i="37"/>
  <c r="C121" i="37"/>
  <c r="A115" i="37"/>
  <c r="D108" i="37"/>
  <c r="B102" i="37"/>
  <c r="E95" i="37"/>
  <c r="C89" i="37"/>
  <c r="A83" i="37"/>
  <c r="D76" i="37"/>
  <c r="B70" i="37"/>
  <c r="E63" i="37"/>
  <c r="C57" i="37"/>
  <c r="B9" i="37"/>
  <c r="D15" i="37"/>
  <c r="A22" i="37"/>
  <c r="C28" i="37"/>
  <c r="E34" i="37"/>
  <c r="B41" i="37"/>
  <c r="D47" i="37"/>
  <c r="E58" i="37"/>
  <c r="D75" i="37"/>
  <c r="E92" i="37"/>
  <c r="A128" i="37"/>
  <c r="B179" i="37"/>
  <c r="C230" i="37"/>
  <c r="D281" i="37"/>
  <c r="B8" i="33"/>
  <c r="A11" i="33"/>
  <c r="C13" i="33"/>
  <c r="B16" i="33"/>
  <c r="A19" i="33"/>
  <c r="C21" i="33"/>
  <c r="B24" i="33"/>
  <c r="A27" i="33"/>
  <c r="C29" i="33"/>
  <c r="B32" i="33"/>
  <c r="A35" i="33"/>
  <c r="C37" i="33"/>
  <c r="B40" i="33"/>
  <c r="A43" i="33"/>
  <c r="C45" i="33"/>
  <c r="B48" i="33"/>
  <c r="A51" i="33"/>
  <c r="C53" i="33"/>
  <c r="B56" i="33"/>
  <c r="A59" i="33"/>
  <c r="C61" i="33"/>
  <c r="B64" i="33"/>
  <c r="A67" i="33"/>
  <c r="C69" i="33"/>
  <c r="B72" i="33"/>
  <c r="A75" i="33"/>
  <c r="C77" i="33"/>
  <c r="B80" i="33"/>
  <c r="A83" i="33"/>
  <c r="C85" i="33"/>
  <c r="B88" i="33"/>
  <c r="A91" i="33"/>
  <c r="C93" i="33"/>
  <c r="B96" i="33"/>
  <c r="A99" i="33"/>
  <c r="C101" i="33"/>
  <c r="B104" i="33"/>
  <c r="A107" i="33"/>
  <c r="C109" i="33"/>
  <c r="B112" i="33"/>
  <c r="A115" i="33"/>
  <c r="C117" i="33"/>
  <c r="B120" i="33"/>
  <c r="A123" i="33"/>
  <c r="C125" i="33"/>
  <c r="B128" i="33"/>
  <c r="A131" i="33"/>
  <c r="C133" i="33"/>
  <c r="B136" i="33"/>
  <c r="A139" i="33"/>
  <c r="C141" i="33"/>
  <c r="B144" i="33"/>
  <c r="A147" i="33"/>
  <c r="C149" i="33"/>
  <c r="B152" i="33"/>
  <c r="B155" i="33"/>
  <c r="A159" i="33"/>
  <c r="B163" i="33"/>
  <c r="C168" i="33"/>
  <c r="B178" i="33"/>
  <c r="A189" i="33"/>
  <c r="C199" i="33"/>
  <c r="B210" i="33"/>
  <c r="A221" i="33"/>
  <c r="C234" i="33"/>
  <c r="A256" i="33"/>
  <c r="B277" i="33"/>
  <c r="C298" i="33"/>
  <c r="A320" i="33"/>
  <c r="C344" i="33"/>
  <c r="C397" i="33"/>
  <c r="A531" i="33"/>
  <c r="A9" i="33"/>
  <c r="C11" i="33"/>
  <c r="B14" i="33"/>
  <c r="A17" i="33"/>
  <c r="C19" i="33"/>
  <c r="B22" i="33"/>
  <c r="A25" i="33"/>
  <c r="C27" i="33"/>
  <c r="B30" i="33"/>
  <c r="A33" i="33"/>
  <c r="C35" i="33"/>
  <c r="B38" i="33"/>
  <c r="A41" i="33"/>
  <c r="C43" i="33"/>
  <c r="B46" i="33"/>
  <c r="A49" i="33"/>
  <c r="C51" i="33"/>
  <c r="B54" i="33"/>
  <c r="A57" i="33"/>
  <c r="C59" i="33"/>
  <c r="B62" i="33"/>
  <c r="A65" i="33"/>
  <c r="C67" i="33"/>
  <c r="B70" i="33"/>
  <c r="A73" i="33"/>
  <c r="C75" i="33"/>
  <c r="B78" i="33"/>
  <c r="A81" i="33"/>
  <c r="C83" i="33"/>
  <c r="B86" i="33"/>
  <c r="A89" i="33"/>
  <c r="C91" i="33"/>
  <c r="B94" i="33"/>
  <c r="A97" i="33"/>
  <c r="C99" i="33"/>
  <c r="B102" i="33"/>
  <c r="A105" i="33"/>
  <c r="C107" i="33"/>
  <c r="B110" i="33"/>
  <c r="A113" i="33"/>
  <c r="C115" i="33"/>
  <c r="B118" i="33"/>
  <c r="A121" i="33"/>
  <c r="C123" i="33"/>
  <c r="B126" i="33"/>
  <c r="A129" i="33"/>
  <c r="C131" i="33"/>
  <c r="B134" i="33"/>
  <c r="A137" i="33"/>
  <c r="C139" i="33"/>
  <c r="B142" i="33"/>
  <c r="A145" i="33"/>
  <c r="C147" i="33"/>
  <c r="B150" i="33"/>
  <c r="A153" i="33"/>
  <c r="B156" i="33"/>
  <c r="C159" i="33"/>
  <c r="A165" i="33"/>
  <c r="B170" i="33"/>
  <c r="A181" i="33"/>
  <c r="C191" i="33"/>
  <c r="B202" i="33"/>
  <c r="A213" i="33"/>
  <c r="C223" i="33"/>
  <c r="A240" i="33"/>
  <c r="B261" i="33"/>
  <c r="C282" i="33"/>
  <c r="A304" i="33"/>
  <c r="B325" i="33"/>
  <c r="B355" i="33"/>
  <c r="B547" i="33"/>
  <c r="C544" i="33"/>
  <c r="A542" i="33"/>
  <c r="B539" i="33"/>
  <c r="C536" i="33"/>
  <c r="A534" i="33"/>
  <c r="B531" i="33"/>
  <c r="C528" i="33"/>
  <c r="A526" i="33"/>
  <c r="B523" i="33"/>
  <c r="C520" i="33"/>
  <c r="A518" i="33"/>
  <c r="B515" i="33"/>
  <c r="C512" i="33"/>
  <c r="A510" i="33"/>
  <c r="B507" i="33"/>
  <c r="C504" i="33"/>
  <c r="A502" i="33"/>
  <c r="B499" i="33"/>
  <c r="C496" i="33"/>
  <c r="A494" i="33"/>
  <c r="B491" i="33"/>
  <c r="C488" i="33"/>
  <c r="A486" i="33"/>
  <c r="B483" i="33"/>
  <c r="C480" i="33"/>
  <c r="A478" i="33"/>
  <c r="B475" i="33"/>
  <c r="C472" i="33"/>
  <c r="A470" i="33"/>
  <c r="B467" i="33"/>
  <c r="C464" i="33"/>
  <c r="A462" i="33"/>
  <c r="B459" i="33"/>
  <c r="C456" i="33"/>
  <c r="A454" i="33"/>
  <c r="B451" i="33"/>
  <c r="C448" i="33"/>
  <c r="A446" i="33"/>
  <c r="B443" i="33"/>
  <c r="C440" i="33"/>
  <c r="A438" i="33"/>
  <c r="B435" i="33"/>
  <c r="C432" i="33"/>
  <c r="A430" i="33"/>
  <c r="B427" i="33"/>
  <c r="C424" i="33"/>
  <c r="A422" i="33"/>
  <c r="B419" i="33"/>
  <c r="C416" i="33"/>
  <c r="A414" i="33"/>
  <c r="B411" i="33"/>
  <c r="C408" i="33"/>
  <c r="A406" i="33"/>
  <c r="B403" i="33"/>
  <c r="C400" i="33"/>
  <c r="A398" i="33"/>
  <c r="B395" i="33"/>
  <c r="C392" i="33"/>
  <c r="A390" i="33"/>
  <c r="B387" i="33"/>
  <c r="C384" i="33"/>
  <c r="A382" i="33"/>
  <c r="B379" i="33"/>
  <c r="B549" i="33"/>
  <c r="C546" i="33"/>
  <c r="A544" i="33"/>
  <c r="B541" i="33"/>
  <c r="C538" i="33"/>
  <c r="A536" i="33"/>
  <c r="B533" i="33"/>
  <c r="C530" i="33"/>
  <c r="A528" i="33"/>
  <c r="B525" i="33"/>
  <c r="C522" i="33"/>
  <c r="A520" i="33"/>
  <c r="B517" i="33"/>
  <c r="C514" i="33"/>
  <c r="A512" i="33"/>
  <c r="B509" i="33"/>
  <c r="C506" i="33"/>
  <c r="A504" i="33"/>
  <c r="B501" i="33"/>
  <c r="C498" i="33"/>
  <c r="A496" i="33"/>
  <c r="B493" i="33"/>
  <c r="C490" i="33"/>
  <c r="A488" i="33"/>
  <c r="B485" i="33"/>
  <c r="C482" i="33"/>
  <c r="A480" i="33"/>
  <c r="B477" i="33"/>
  <c r="C474" i="33"/>
  <c r="A472" i="33"/>
  <c r="B469" i="33"/>
  <c r="C466" i="33"/>
  <c r="A464" i="33"/>
  <c r="B461" i="33"/>
  <c r="C458" i="33"/>
  <c r="A456" i="33"/>
  <c r="B453" i="33"/>
  <c r="C450" i="33"/>
  <c r="A448" i="33"/>
  <c r="B445" i="33"/>
  <c r="C442" i="33"/>
  <c r="A440" i="33"/>
  <c r="B437" i="33"/>
  <c r="C434" i="33"/>
  <c r="A432" i="33"/>
  <c r="B429" i="33"/>
  <c r="C426" i="33"/>
  <c r="A424" i="33"/>
  <c r="B421" i="33"/>
  <c r="C418" i="33"/>
  <c r="A416" i="33"/>
  <c r="B413" i="33"/>
  <c r="C410" i="33"/>
  <c r="A408" i="33"/>
  <c r="B405" i="33"/>
  <c r="C402" i="33"/>
  <c r="A400" i="33"/>
  <c r="B397" i="33"/>
  <c r="C394" i="33"/>
  <c r="A392" i="33"/>
  <c r="B389" i="33"/>
  <c r="C386" i="33"/>
  <c r="A384" i="33"/>
  <c r="B381" i="33"/>
  <c r="C378" i="33"/>
  <c r="A376" i="33"/>
  <c r="B373" i="33"/>
  <c r="C370" i="33"/>
  <c r="A368" i="33"/>
  <c r="B365" i="33"/>
  <c r="C362" i="33"/>
  <c r="A360" i="33"/>
  <c r="B357" i="33"/>
  <c r="C354" i="33"/>
  <c r="A352" i="33"/>
  <c r="B349" i="33"/>
  <c r="C346" i="33"/>
  <c r="A344" i="33"/>
  <c r="B341" i="33"/>
  <c r="C338" i="33"/>
  <c r="A549" i="33"/>
  <c r="B546" i="33"/>
  <c r="C543" i="33"/>
  <c r="A541" i="33"/>
  <c r="B538" i="33"/>
  <c r="C535" i="33"/>
  <c r="A533" i="33"/>
  <c r="B530" i="33"/>
  <c r="C527" i="33"/>
  <c r="A525" i="33"/>
  <c r="B522" i="33"/>
  <c r="C519" i="33"/>
  <c r="A517" i="33"/>
  <c r="B514" i="33"/>
  <c r="C511" i="33"/>
  <c r="A509" i="33"/>
  <c r="B506" i="33"/>
  <c r="C503" i="33"/>
  <c r="A501" i="33"/>
  <c r="B498" i="33"/>
  <c r="C495" i="33"/>
  <c r="A493" i="33"/>
  <c r="B490" i="33"/>
  <c r="C487" i="33"/>
  <c r="A485" i="33"/>
  <c r="B482" i="33"/>
  <c r="C479" i="33"/>
  <c r="A477" i="33"/>
  <c r="B474" i="33"/>
  <c r="C471" i="33"/>
  <c r="A469" i="33"/>
  <c r="B466" i="33"/>
  <c r="C463" i="33"/>
  <c r="A461" i="33"/>
  <c r="B458" i="33"/>
  <c r="C455" i="33"/>
  <c r="A453" i="33"/>
  <c r="B450" i="33"/>
  <c r="C447" i="33"/>
  <c r="A445" i="33"/>
  <c r="B442" i="33"/>
  <c r="C439" i="33"/>
  <c r="A437" i="33"/>
  <c r="B434" i="33"/>
  <c r="C431" i="33"/>
  <c r="A429" i="33"/>
  <c r="B426" i="33"/>
  <c r="C423" i="33"/>
  <c r="A421" i="33"/>
  <c r="B418" i="33"/>
  <c r="C415" i="33"/>
  <c r="A413" i="33"/>
  <c r="B410" i="33"/>
  <c r="C407" i="33"/>
  <c r="A405" i="33"/>
  <c r="B402" i="33"/>
  <c r="C399" i="33"/>
  <c r="A397" i="33"/>
  <c r="B394" i="33"/>
  <c r="C391" i="33"/>
  <c r="A389" i="33"/>
  <c r="B386" i="33"/>
  <c r="C383" i="33"/>
  <c r="A381" i="33"/>
  <c r="B378" i="33"/>
  <c r="C548" i="33"/>
  <c r="A546" i="33"/>
  <c r="B543" i="33"/>
  <c r="C540" i="33"/>
  <c r="A538" i="33"/>
  <c r="B535" i="33"/>
  <c r="C532" i="33"/>
  <c r="A530" i="33"/>
  <c r="B527" i="33"/>
  <c r="C524" i="33"/>
  <c r="A522" i="33"/>
  <c r="B519" i="33"/>
  <c r="C516" i="33"/>
  <c r="A514" i="33"/>
  <c r="B511" i="33"/>
  <c r="C508" i="33"/>
  <c r="A506" i="33"/>
  <c r="B503" i="33"/>
  <c r="C500" i="33"/>
  <c r="A498" i="33"/>
  <c r="B495" i="33"/>
  <c r="C492" i="33"/>
  <c r="A490" i="33"/>
  <c r="B487" i="33"/>
  <c r="C484" i="33"/>
  <c r="A482" i="33"/>
  <c r="B479" i="33"/>
  <c r="C476" i="33"/>
  <c r="A474" i="33"/>
  <c r="B471" i="33"/>
  <c r="C468" i="33"/>
  <c r="A466" i="33"/>
  <c r="B463" i="33"/>
  <c r="C460" i="33"/>
  <c r="A458" i="33"/>
  <c r="B455" i="33"/>
  <c r="C452" i="33"/>
  <c r="A450" i="33"/>
  <c r="B447" i="33"/>
  <c r="C444" i="33"/>
  <c r="A442" i="33"/>
  <c r="B439" i="33"/>
  <c r="C436" i="33"/>
  <c r="B548" i="33"/>
  <c r="C545" i="33"/>
  <c r="A543" i="33"/>
  <c r="B540" i="33"/>
  <c r="C537" i="33"/>
  <c r="A535" i="33"/>
  <c r="B532" i="33"/>
  <c r="C529" i="33"/>
  <c r="A527" i="33"/>
  <c r="B524" i="33"/>
  <c r="C521" i="33"/>
  <c r="A519" i="33"/>
  <c r="B516" i="33"/>
  <c r="C513" i="33"/>
  <c r="A511" i="33"/>
  <c r="B508" i="33"/>
  <c r="C505" i="33"/>
  <c r="A503" i="33"/>
  <c r="B500" i="33"/>
  <c r="C497" i="33"/>
  <c r="A495" i="33"/>
  <c r="B492" i="33"/>
  <c r="C489" i="33"/>
  <c r="A487" i="33"/>
  <c r="B484" i="33"/>
  <c r="C481" i="33"/>
  <c r="A479" i="33"/>
  <c r="B476" i="33"/>
  <c r="C473" i="33"/>
  <c r="A471" i="33"/>
  <c r="B468" i="33"/>
  <c r="C465" i="33"/>
  <c r="A463" i="33"/>
  <c r="B460" i="33"/>
  <c r="C457" i="33"/>
  <c r="A455" i="33"/>
  <c r="B452" i="33"/>
  <c r="C449" i="33"/>
  <c r="A447" i="33"/>
  <c r="B444" i="33"/>
  <c r="C441" i="33"/>
  <c r="A439" i="33"/>
  <c r="B436" i="33"/>
  <c r="C433" i="33"/>
  <c r="A431" i="33"/>
  <c r="B428" i="33"/>
  <c r="C425" i="33"/>
  <c r="A423" i="33"/>
  <c r="B420" i="33"/>
  <c r="C417" i="33"/>
  <c r="A415" i="33"/>
  <c r="B412" i="33"/>
  <c r="C409" i="33"/>
  <c r="A407" i="33"/>
  <c r="B404" i="33"/>
  <c r="C401" i="33"/>
  <c r="A399" i="33"/>
  <c r="B396" i="33"/>
  <c r="C393" i="33"/>
  <c r="A391" i="33"/>
  <c r="B388" i="33"/>
  <c r="C385" i="33"/>
  <c r="A383" i="33"/>
  <c r="B380" i="33"/>
  <c r="C377" i="33"/>
  <c r="A375" i="33"/>
  <c r="B372" i="33"/>
  <c r="C369" i="33"/>
  <c r="A367" i="33"/>
  <c r="B364" i="33"/>
  <c r="C361" i="33"/>
  <c r="A359" i="33"/>
  <c r="B356" i="33"/>
  <c r="C353" i="33"/>
  <c r="A351" i="33"/>
  <c r="B348" i="33"/>
  <c r="C345" i="33"/>
  <c r="A343" i="33"/>
  <c r="B340" i="33"/>
  <c r="C337" i="33"/>
  <c r="A548" i="33"/>
  <c r="B545" i="33"/>
  <c r="C542" i="33"/>
  <c r="A540" i="33"/>
  <c r="B537" i="33"/>
  <c r="C534" i="33"/>
  <c r="A532" i="33"/>
  <c r="B529" i="33"/>
  <c r="C526" i="33"/>
  <c r="A524" i="33"/>
  <c r="B521" i="33"/>
  <c r="C518" i="33"/>
  <c r="A516" i="33"/>
  <c r="B513" i="33"/>
  <c r="C510" i="33"/>
  <c r="A508" i="33"/>
  <c r="B505" i="33"/>
  <c r="C502" i="33"/>
  <c r="A500" i="33"/>
  <c r="B497" i="33"/>
  <c r="C494" i="33"/>
  <c r="A492" i="33"/>
  <c r="B489" i="33"/>
  <c r="C486" i="33"/>
  <c r="A484" i="33"/>
  <c r="B481" i="33"/>
  <c r="C478" i="33"/>
  <c r="A476" i="33"/>
  <c r="B473" i="33"/>
  <c r="C470" i="33"/>
  <c r="A468" i="33"/>
  <c r="B465" i="33"/>
  <c r="C462" i="33"/>
  <c r="A460" i="33"/>
  <c r="B457" i="33"/>
  <c r="C454" i="33"/>
  <c r="A452" i="33"/>
  <c r="B449" i="33"/>
  <c r="C446" i="33"/>
  <c r="A444" i="33"/>
  <c r="B441" i="33"/>
  <c r="C438" i="33"/>
  <c r="A436" i="33"/>
  <c r="B433" i="33"/>
  <c r="C430" i="33"/>
  <c r="A428" i="33"/>
  <c r="B425" i="33"/>
  <c r="C422" i="33"/>
  <c r="A420" i="33"/>
  <c r="B417" i="33"/>
  <c r="C414" i="33"/>
  <c r="A412" i="33"/>
  <c r="B409" i="33"/>
  <c r="C406" i="33"/>
  <c r="A404" i="33"/>
  <c r="B401" i="33"/>
  <c r="C398" i="33"/>
  <c r="A396" i="33"/>
  <c r="B393" i="33"/>
  <c r="C390" i="33"/>
  <c r="A388" i="33"/>
  <c r="B385" i="33"/>
  <c r="C382" i="33"/>
  <c r="A380" i="33"/>
  <c r="B377" i="33"/>
  <c r="C374" i="33"/>
  <c r="A372" i="33"/>
  <c r="B369" i="33"/>
  <c r="C366" i="33"/>
  <c r="A364" i="33"/>
  <c r="B361" i="33"/>
  <c r="C358" i="33"/>
  <c r="A356" i="33"/>
  <c r="B353" i="33"/>
  <c r="C350" i="33"/>
  <c r="A348" i="33"/>
  <c r="B345" i="33"/>
  <c r="C342" i="33"/>
  <c r="A340" i="33"/>
  <c r="C547" i="33"/>
  <c r="A545" i="33"/>
  <c r="B542" i="33"/>
  <c r="C539" i="33"/>
  <c r="A537" i="33"/>
  <c r="B534" i="33"/>
  <c r="C531" i="33"/>
  <c r="A529" i="33"/>
  <c r="B526" i="33"/>
  <c r="C523" i="33"/>
  <c r="A521" i="33"/>
  <c r="B518" i="33"/>
  <c r="C515" i="33"/>
  <c r="A513" i="33"/>
  <c r="B510" i="33"/>
  <c r="C507" i="33"/>
  <c r="A505" i="33"/>
  <c r="B502" i="33"/>
  <c r="C499" i="33"/>
  <c r="A497" i="33"/>
  <c r="B494" i="33"/>
  <c r="C491" i="33"/>
  <c r="A489" i="33"/>
  <c r="B486" i="33"/>
  <c r="C483" i="33"/>
  <c r="A481" i="33"/>
  <c r="B478" i="33"/>
  <c r="C475" i="33"/>
  <c r="A473" i="33"/>
  <c r="B470" i="33"/>
  <c r="C467" i="33"/>
  <c r="A465" i="33"/>
  <c r="B462" i="33"/>
  <c r="C459" i="33"/>
  <c r="A457" i="33"/>
  <c r="B454" i="33"/>
  <c r="C451" i="33"/>
  <c r="A449" i="33"/>
  <c r="B446" i="33"/>
  <c r="C443" i="33"/>
  <c r="A441" i="33"/>
  <c r="B438" i="33"/>
  <c r="C435" i="33"/>
  <c r="A433" i="33"/>
  <c r="B430" i="33"/>
  <c r="C427" i="33"/>
  <c r="A425" i="33"/>
  <c r="B422" i="33"/>
  <c r="C419" i="33"/>
  <c r="A417" i="33"/>
  <c r="B414" i="33"/>
  <c r="C411" i="33"/>
  <c r="A409" i="33"/>
  <c r="B406" i="33"/>
  <c r="C403" i="33"/>
  <c r="A401" i="33"/>
  <c r="B398" i="33"/>
  <c r="C395" i="33"/>
  <c r="A393" i="33"/>
  <c r="B390" i="33"/>
  <c r="C387" i="33"/>
  <c r="A385" i="33"/>
  <c r="B382" i="33"/>
  <c r="C379" i="33"/>
  <c r="A377" i="33"/>
  <c r="B374" i="33"/>
  <c r="C371" i="33"/>
  <c r="A369" i="33"/>
  <c r="B366" i="33"/>
  <c r="C363" i="33"/>
  <c r="A361" i="33"/>
  <c r="B358" i="33"/>
  <c r="C355" i="33"/>
  <c r="A353" i="33"/>
  <c r="B350" i="33"/>
  <c r="C347" i="33"/>
  <c r="A345" i="33"/>
  <c r="B342" i="33"/>
  <c r="C339" i="33"/>
  <c r="A547" i="33"/>
  <c r="C525" i="33"/>
  <c r="B504" i="33"/>
  <c r="A483" i="33"/>
  <c r="C461" i="33"/>
  <c r="B440" i="33"/>
  <c r="A427" i="33"/>
  <c r="B416" i="33"/>
  <c r="C405" i="33"/>
  <c r="A395" i="33"/>
  <c r="B384" i="33"/>
  <c r="C375" i="33"/>
  <c r="B370" i="33"/>
  <c r="A365" i="33"/>
  <c r="C359" i="33"/>
  <c r="B354" i="33"/>
  <c r="A349" i="33"/>
  <c r="C343" i="33"/>
  <c r="B338" i="33"/>
  <c r="B335" i="33"/>
  <c r="C332" i="33"/>
  <c r="A330" i="33"/>
  <c r="B327" i="33"/>
  <c r="C324" i="33"/>
  <c r="A322" i="33"/>
  <c r="B319" i="33"/>
  <c r="C316" i="33"/>
  <c r="A314" i="33"/>
  <c r="B311" i="33"/>
  <c r="C308" i="33"/>
  <c r="A306" i="33"/>
  <c r="B303" i="33"/>
  <c r="C300" i="33"/>
  <c r="A298" i="33"/>
  <c r="B295" i="33"/>
  <c r="C292" i="33"/>
  <c r="A290" i="33"/>
  <c r="B287" i="33"/>
  <c r="C284" i="33"/>
  <c r="A282" i="33"/>
  <c r="B279" i="33"/>
  <c r="C276" i="33"/>
  <c r="A274" i="33"/>
  <c r="B271" i="33"/>
  <c r="C268" i="33"/>
  <c r="A266" i="33"/>
  <c r="B263" i="33"/>
  <c r="C260" i="33"/>
  <c r="A258" i="33"/>
  <c r="B255" i="33"/>
  <c r="C252" i="33"/>
  <c r="A250" i="33"/>
  <c r="B247" i="33"/>
  <c r="C244" i="33"/>
  <c r="A242" i="33"/>
  <c r="B239" i="33"/>
  <c r="C236" i="33"/>
  <c r="A234" i="33"/>
  <c r="B231" i="33"/>
  <c r="C228" i="33"/>
  <c r="A226" i="33"/>
  <c r="B223" i="33"/>
  <c r="C220" i="33"/>
  <c r="A218" i="33"/>
  <c r="B215" i="33"/>
  <c r="C212" i="33"/>
  <c r="A210" i="33"/>
  <c r="B207" i="33"/>
  <c r="C204" i="33"/>
  <c r="A202" i="33"/>
  <c r="B199" i="33"/>
  <c r="C196" i="33"/>
  <c r="A194" i="33"/>
  <c r="B191" i="33"/>
  <c r="C188" i="33"/>
  <c r="A186" i="33"/>
  <c r="B183" i="33"/>
  <c r="C180" i="33"/>
  <c r="A178" i="33"/>
  <c r="B175" i="33"/>
  <c r="C172" i="33"/>
  <c r="B544" i="33"/>
  <c r="A523" i="33"/>
  <c r="C501" i="33"/>
  <c r="B480" i="33"/>
  <c r="A459" i="33"/>
  <c r="C437" i="33"/>
  <c r="A426" i="33"/>
  <c r="B415" i="33"/>
  <c r="C404" i="33"/>
  <c r="A394" i="33"/>
  <c r="B383" i="33"/>
  <c r="B375" i="33"/>
  <c r="A370" i="33"/>
  <c r="C364" i="33"/>
  <c r="B359" i="33"/>
  <c r="A354" i="33"/>
  <c r="C348" i="33"/>
  <c r="B343" i="33"/>
  <c r="A338" i="33"/>
  <c r="A335" i="33"/>
  <c r="B332" i="33"/>
  <c r="C329" i="33"/>
  <c r="A327" i="33"/>
  <c r="B324" i="33"/>
  <c r="C321" i="33"/>
  <c r="A319" i="33"/>
  <c r="B316" i="33"/>
  <c r="C313" i="33"/>
  <c r="A311" i="33"/>
  <c r="B308" i="33"/>
  <c r="C305" i="33"/>
  <c r="A303" i="33"/>
  <c r="B300" i="33"/>
  <c r="C297" i="33"/>
  <c r="A295" i="33"/>
  <c r="B292" i="33"/>
  <c r="C289" i="33"/>
  <c r="A287" i="33"/>
  <c r="B284" i="33"/>
  <c r="C281" i="33"/>
  <c r="A279" i="33"/>
  <c r="B276" i="33"/>
  <c r="C273" i="33"/>
  <c r="A271" i="33"/>
  <c r="B268" i="33"/>
  <c r="C265" i="33"/>
  <c r="A263" i="33"/>
  <c r="B260" i="33"/>
  <c r="C257" i="33"/>
  <c r="A255" i="33"/>
  <c r="B252" i="33"/>
  <c r="C249" i="33"/>
  <c r="A247" i="33"/>
  <c r="B244" i="33"/>
  <c r="C241" i="33"/>
  <c r="A239" i="33"/>
  <c r="B236" i="33"/>
  <c r="C233" i="33"/>
  <c r="A231" i="33"/>
  <c r="B228" i="33"/>
  <c r="C225" i="33"/>
  <c r="A223" i="33"/>
  <c r="B220" i="33"/>
  <c r="C217" i="33"/>
  <c r="A215" i="33"/>
  <c r="B212" i="33"/>
  <c r="C209" i="33"/>
  <c r="A207" i="33"/>
  <c r="B204" i="33"/>
  <c r="C201" i="33"/>
  <c r="A199" i="33"/>
  <c r="B196" i="33"/>
  <c r="C193" i="33"/>
  <c r="A191" i="33"/>
  <c r="B188" i="33"/>
  <c r="C185" i="33"/>
  <c r="A183" i="33"/>
  <c r="B180" i="33"/>
  <c r="C177" i="33"/>
  <c r="A175" i="33"/>
  <c r="B172" i="33"/>
  <c r="C169" i="33"/>
  <c r="A167" i="33"/>
  <c r="B164" i="33"/>
  <c r="C161" i="33"/>
  <c r="C541" i="33"/>
  <c r="B520" i="33"/>
  <c r="A499" i="33"/>
  <c r="C477" i="33"/>
  <c r="B456" i="33"/>
  <c r="A435" i="33"/>
  <c r="B424" i="33"/>
  <c r="C413" i="33"/>
  <c r="A403" i="33"/>
  <c r="B392" i="33"/>
  <c r="C381" i="33"/>
  <c r="A374" i="33"/>
  <c r="C368" i="33"/>
  <c r="B363" i="33"/>
  <c r="A358" i="33"/>
  <c r="C352" i="33"/>
  <c r="B347" i="33"/>
  <c r="A342" i="33"/>
  <c r="B337" i="33"/>
  <c r="C334" i="33"/>
  <c r="A332" i="33"/>
  <c r="B329" i="33"/>
  <c r="C326" i="33"/>
  <c r="A324" i="33"/>
  <c r="B321" i="33"/>
  <c r="C318" i="33"/>
  <c r="A316" i="33"/>
  <c r="B313" i="33"/>
  <c r="C310" i="33"/>
  <c r="A308" i="33"/>
  <c r="B305" i="33"/>
  <c r="C302" i="33"/>
  <c r="A300" i="33"/>
  <c r="B297" i="33"/>
  <c r="C294" i="33"/>
  <c r="A292" i="33"/>
  <c r="B289" i="33"/>
  <c r="C286" i="33"/>
  <c r="A284" i="33"/>
  <c r="B281" i="33"/>
  <c r="C278" i="33"/>
  <c r="A276" i="33"/>
  <c r="B273" i="33"/>
  <c r="C270" i="33"/>
  <c r="A268" i="33"/>
  <c r="B265" i="33"/>
  <c r="C262" i="33"/>
  <c r="A260" i="33"/>
  <c r="B257" i="33"/>
  <c r="C254" i="33"/>
  <c r="A252" i="33"/>
  <c r="B249" i="33"/>
  <c r="C246" i="33"/>
  <c r="A244" i="33"/>
  <c r="B241" i="33"/>
  <c r="C238" i="33"/>
  <c r="A236" i="33"/>
  <c r="B233" i="33"/>
  <c r="C230" i="33"/>
  <c r="A228" i="33"/>
  <c r="B225" i="33"/>
  <c r="C222" i="33"/>
  <c r="A220" i="33"/>
  <c r="B217" i="33"/>
  <c r="C214" i="33"/>
  <c r="A212" i="33"/>
  <c r="B209" i="33"/>
  <c r="C206" i="33"/>
  <c r="A204" i="33"/>
  <c r="B201" i="33"/>
  <c r="C198" i="33"/>
  <c r="A196" i="33"/>
  <c r="B193" i="33"/>
  <c r="C190" i="33"/>
  <c r="A188" i="33"/>
  <c r="B185" i="33"/>
  <c r="C182" i="33"/>
  <c r="A180" i="33"/>
  <c r="B177" i="33"/>
  <c r="C174" i="33"/>
  <c r="A172" i="33"/>
  <c r="B169" i="33"/>
  <c r="C166" i="33"/>
  <c r="A164" i="33"/>
  <c r="B161" i="33"/>
  <c r="C158" i="33"/>
  <c r="A156" i="33"/>
  <c r="A539" i="33"/>
  <c r="C517" i="33"/>
  <c r="B496" i="33"/>
  <c r="A475" i="33"/>
  <c r="C453" i="33"/>
  <c r="A434" i="33"/>
  <c r="B423" i="33"/>
  <c r="C412" i="33"/>
  <c r="A402" i="33"/>
  <c r="B391" i="33"/>
  <c r="C380" i="33"/>
  <c r="C373" i="33"/>
  <c r="B368" i="33"/>
  <c r="A363" i="33"/>
  <c r="C357" i="33"/>
  <c r="B352" i="33"/>
  <c r="A347" i="33"/>
  <c r="C341" i="33"/>
  <c r="A337" i="33"/>
  <c r="B334" i="33"/>
  <c r="C331" i="33"/>
  <c r="A329" i="33"/>
  <c r="B326" i="33"/>
  <c r="C323" i="33"/>
  <c r="A321" i="33"/>
  <c r="B318" i="33"/>
  <c r="C315" i="33"/>
  <c r="A313" i="33"/>
  <c r="B310" i="33"/>
  <c r="C307" i="33"/>
  <c r="A305" i="33"/>
  <c r="B302" i="33"/>
  <c r="C299" i="33"/>
  <c r="A297" i="33"/>
  <c r="B294" i="33"/>
  <c r="C291" i="33"/>
  <c r="A289" i="33"/>
  <c r="B286" i="33"/>
  <c r="C283" i="33"/>
  <c r="A281" i="33"/>
  <c r="B278" i="33"/>
  <c r="C275" i="33"/>
  <c r="A273" i="33"/>
  <c r="B270" i="33"/>
  <c r="C267" i="33"/>
  <c r="A265" i="33"/>
  <c r="B262" i="33"/>
  <c r="C259" i="33"/>
  <c r="A257" i="33"/>
  <c r="B254" i="33"/>
  <c r="C251" i="33"/>
  <c r="A249" i="33"/>
  <c r="B246" i="33"/>
  <c r="C243" i="33"/>
  <c r="A241" i="33"/>
  <c r="B238" i="33"/>
  <c r="C235" i="33"/>
  <c r="A233" i="33"/>
  <c r="B230" i="33"/>
  <c r="C227" i="33"/>
  <c r="A225" i="33"/>
  <c r="B222" i="33"/>
  <c r="C219" i="33"/>
  <c r="A217" i="33"/>
  <c r="B214" i="33"/>
  <c r="C211" i="33"/>
  <c r="A209" i="33"/>
  <c r="B206" i="33"/>
  <c r="C203" i="33"/>
  <c r="A201" i="33"/>
  <c r="B198" i="33"/>
  <c r="C195" i="33"/>
  <c r="A193" i="33"/>
  <c r="B190" i="33"/>
  <c r="C187" i="33"/>
  <c r="A185" i="33"/>
  <c r="B182" i="33"/>
  <c r="C179" i="33"/>
  <c r="A177" i="33"/>
  <c r="B174" i="33"/>
  <c r="C171" i="33"/>
  <c r="A169" i="33"/>
  <c r="B166" i="33"/>
  <c r="C163" i="33"/>
  <c r="A161" i="33"/>
  <c r="B536" i="33"/>
  <c r="A515" i="33"/>
  <c r="C493" i="33"/>
  <c r="B472" i="33"/>
  <c r="A451" i="33"/>
  <c r="B432" i="33"/>
  <c r="C421" i="33"/>
  <c r="A411" i="33"/>
  <c r="B400" i="33"/>
  <c r="C389" i="33"/>
  <c r="A379" i="33"/>
  <c r="A373" i="33"/>
  <c r="C367" i="33"/>
  <c r="B362" i="33"/>
  <c r="A357" i="33"/>
  <c r="C351" i="33"/>
  <c r="B346" i="33"/>
  <c r="A341" i="33"/>
  <c r="C336" i="33"/>
  <c r="A334" i="33"/>
  <c r="B331" i="33"/>
  <c r="C328" i="33"/>
  <c r="A326" i="33"/>
  <c r="B323" i="33"/>
  <c r="C320" i="33"/>
  <c r="A318" i="33"/>
  <c r="B315" i="33"/>
  <c r="C312" i="33"/>
  <c r="A310" i="33"/>
  <c r="B307" i="33"/>
  <c r="C304" i="33"/>
  <c r="A302" i="33"/>
  <c r="B299" i="33"/>
  <c r="C296" i="33"/>
  <c r="A294" i="33"/>
  <c r="B291" i="33"/>
  <c r="C288" i="33"/>
  <c r="A286" i="33"/>
  <c r="B283" i="33"/>
  <c r="C280" i="33"/>
  <c r="A278" i="33"/>
  <c r="B275" i="33"/>
  <c r="C272" i="33"/>
  <c r="A270" i="33"/>
  <c r="B267" i="33"/>
  <c r="C264" i="33"/>
  <c r="A262" i="33"/>
  <c r="B259" i="33"/>
  <c r="C256" i="33"/>
  <c r="A254" i="33"/>
  <c r="B251" i="33"/>
  <c r="C248" i="33"/>
  <c r="A246" i="33"/>
  <c r="B243" i="33"/>
  <c r="C240" i="33"/>
  <c r="A238" i="33"/>
  <c r="B235" i="33"/>
  <c r="C232" i="33"/>
  <c r="A230" i="33"/>
  <c r="B227" i="33"/>
  <c r="C224" i="33"/>
  <c r="A222" i="33"/>
  <c r="B219" i="33"/>
  <c r="C216" i="33"/>
  <c r="A214" i="33"/>
  <c r="B211" i="33"/>
  <c r="C208" i="33"/>
  <c r="A206" i="33"/>
  <c r="B203" i="33"/>
  <c r="C200" i="33"/>
  <c r="A198" i="33"/>
  <c r="B195" i="33"/>
  <c r="C192" i="33"/>
  <c r="A190" i="33"/>
  <c r="B187" i="33"/>
  <c r="C184" i="33"/>
  <c r="A182" i="33"/>
  <c r="B179" i="33"/>
  <c r="C176" i="33"/>
  <c r="A174" i="33"/>
  <c r="B171" i="33"/>
  <c r="C533" i="33"/>
  <c r="B512" i="33"/>
  <c r="A491" i="33"/>
  <c r="C469" i="33"/>
  <c r="B448" i="33"/>
  <c r="B431" i="33"/>
  <c r="C420" i="33"/>
  <c r="A410" i="33"/>
  <c r="B399" i="33"/>
  <c r="C388" i="33"/>
  <c r="A378" i="33"/>
  <c r="C372" i="33"/>
  <c r="B367" i="33"/>
  <c r="A362" i="33"/>
  <c r="C356" i="33"/>
  <c r="B351" i="33"/>
  <c r="A346" i="33"/>
  <c r="C340" i="33"/>
  <c r="B336" i="33"/>
  <c r="C333" i="33"/>
  <c r="A331" i="33"/>
  <c r="B328" i="33"/>
  <c r="C325" i="33"/>
  <c r="A323" i="33"/>
  <c r="B320" i="33"/>
  <c r="C317" i="33"/>
  <c r="A315" i="33"/>
  <c r="B312" i="33"/>
  <c r="C309" i="33"/>
  <c r="A307" i="33"/>
  <c r="B304" i="33"/>
  <c r="C301" i="33"/>
  <c r="A299" i="33"/>
  <c r="B296" i="33"/>
  <c r="C293" i="33"/>
  <c r="A291" i="33"/>
  <c r="B288" i="33"/>
  <c r="C285" i="33"/>
  <c r="A283" i="33"/>
  <c r="B280" i="33"/>
  <c r="C277" i="33"/>
  <c r="A275" i="33"/>
  <c r="B272" i="33"/>
  <c r="C269" i="33"/>
  <c r="A267" i="33"/>
  <c r="B264" i="33"/>
  <c r="C261" i="33"/>
  <c r="A259" i="33"/>
  <c r="B256" i="33"/>
  <c r="C253" i="33"/>
  <c r="A251" i="33"/>
  <c r="B248" i="33"/>
  <c r="C245" i="33"/>
  <c r="A243" i="33"/>
  <c r="B240" i="33"/>
  <c r="C237" i="33"/>
  <c r="A235" i="33"/>
  <c r="B232" i="33"/>
  <c r="C229" i="33"/>
  <c r="A227" i="33"/>
  <c r="B224" i="33"/>
  <c r="C221" i="33"/>
  <c r="A219" i="33"/>
  <c r="B216" i="33"/>
  <c r="C213" i="33"/>
  <c r="A211" i="33"/>
  <c r="B208" i="33"/>
  <c r="C205" i="33"/>
  <c r="A203" i="33"/>
  <c r="B200" i="33"/>
  <c r="C197" i="33"/>
  <c r="A195" i="33"/>
  <c r="B192" i="33"/>
  <c r="C189" i="33"/>
  <c r="A187" i="33"/>
  <c r="B184" i="33"/>
  <c r="C181" i="33"/>
  <c r="A179" i="33"/>
  <c r="B176" i="33"/>
  <c r="C173" i="33"/>
  <c r="A171" i="33"/>
  <c r="B168" i="33"/>
  <c r="C165" i="33"/>
  <c r="A163" i="33"/>
  <c r="B160" i="33"/>
  <c r="C157" i="33"/>
  <c r="A155" i="33"/>
  <c r="C549" i="33"/>
  <c r="B528" i="33"/>
  <c r="A507" i="33"/>
  <c r="C485" i="33"/>
  <c r="B464" i="33"/>
  <c r="A443" i="33"/>
  <c r="C428" i="33"/>
  <c r="A418" i="33"/>
  <c r="B407" i="33"/>
  <c r="C396" i="33"/>
  <c r="A386" i="33"/>
  <c r="B376" i="33"/>
  <c r="A371" i="33"/>
  <c r="C365" i="33"/>
  <c r="B360" i="33"/>
  <c r="A355" i="33"/>
  <c r="C349" i="33"/>
  <c r="B344" i="33"/>
  <c r="A339" i="33"/>
  <c r="C335" i="33"/>
  <c r="A333" i="33"/>
  <c r="B330" i="33"/>
  <c r="C327" i="33"/>
  <c r="A325" i="33"/>
  <c r="B322" i="33"/>
  <c r="C319" i="33"/>
  <c r="A317" i="33"/>
  <c r="B314" i="33"/>
  <c r="C311" i="33"/>
  <c r="A309" i="33"/>
  <c r="B306" i="33"/>
  <c r="C303" i="33"/>
  <c r="A301" i="33"/>
  <c r="B298" i="33"/>
  <c r="C295" i="33"/>
  <c r="A293" i="33"/>
  <c r="B290" i="33"/>
  <c r="C287" i="33"/>
  <c r="A285" i="33"/>
  <c r="B282" i="33"/>
  <c r="C279" i="33"/>
  <c r="A277" i="33"/>
  <c r="B274" i="33"/>
  <c r="C271" i="33"/>
  <c r="A269" i="33"/>
  <c r="B266" i="33"/>
  <c r="C263" i="33"/>
  <c r="A261" i="33"/>
  <c r="B258" i="33"/>
  <c r="C255" i="33"/>
  <c r="A253" i="33"/>
  <c r="B250" i="33"/>
  <c r="C247" i="33"/>
  <c r="A245" i="33"/>
  <c r="B242" i="33"/>
  <c r="C239" i="33"/>
  <c r="A237" i="33"/>
  <c r="B234" i="33"/>
  <c r="C231" i="33"/>
  <c r="A229" i="33"/>
  <c r="B9" i="33"/>
  <c r="A12" i="33"/>
  <c r="C14" i="33"/>
  <c r="B17" i="33"/>
  <c r="A20" i="33"/>
  <c r="C22" i="33"/>
  <c r="B25" i="33"/>
  <c r="A28" i="33"/>
  <c r="C30" i="33"/>
  <c r="B33" i="33"/>
  <c r="A36" i="33"/>
  <c r="C38" i="33"/>
  <c r="B41" i="33"/>
  <c r="A44" i="33"/>
  <c r="C46" i="33"/>
  <c r="B49" i="33"/>
  <c r="A52" i="33"/>
  <c r="C54" i="33"/>
  <c r="B57" i="33"/>
  <c r="A60" i="33"/>
  <c r="C62" i="33"/>
  <c r="B65" i="33"/>
  <c r="A68" i="33"/>
  <c r="C70" i="33"/>
  <c r="B73" i="33"/>
  <c r="A76" i="33"/>
  <c r="C78" i="33"/>
  <c r="B81" i="33"/>
  <c r="A84" i="33"/>
  <c r="C86" i="33"/>
  <c r="B89" i="33"/>
  <c r="A92" i="33"/>
  <c r="C94" i="33"/>
  <c r="B97" i="33"/>
  <c r="A100" i="33"/>
  <c r="C102" i="33"/>
  <c r="B105" i="33"/>
  <c r="A108" i="33"/>
  <c r="C110" i="33"/>
  <c r="B113" i="33"/>
  <c r="A116" i="33"/>
  <c r="C118" i="33"/>
  <c r="B121" i="33"/>
  <c r="A124" i="33"/>
  <c r="C126" i="33"/>
  <c r="B129" i="33"/>
  <c r="A132" i="33"/>
  <c r="C134" i="33"/>
  <c r="B137" i="33"/>
  <c r="A140" i="33"/>
  <c r="C142" i="33"/>
  <c r="B145" i="33"/>
  <c r="A148" i="33"/>
  <c r="C150" i="33"/>
  <c r="B153" i="33"/>
  <c r="C156" i="33"/>
  <c r="A160" i="33"/>
  <c r="B165" i="33"/>
  <c r="C170" i="33"/>
  <c r="B181" i="33"/>
  <c r="A192" i="33"/>
  <c r="C202" i="33"/>
  <c r="B213" i="33"/>
  <c r="A224" i="33"/>
  <c r="C242" i="33"/>
  <c r="A264" i="33"/>
  <c r="B285" i="33"/>
  <c r="C306" i="33"/>
  <c r="A328" i="33"/>
  <c r="C360" i="33"/>
  <c r="C429" i="33"/>
  <c r="A7" i="33"/>
  <c r="C9" i="33"/>
  <c r="B12" i="33"/>
  <c r="A15" i="33"/>
  <c r="C17" i="33"/>
  <c r="B20" i="33"/>
  <c r="A23" i="33"/>
  <c r="C25" i="33"/>
  <c r="B28" i="33"/>
  <c r="A31" i="33"/>
  <c r="C33" i="33"/>
  <c r="B36" i="33"/>
  <c r="A39" i="33"/>
  <c r="C41" i="33"/>
  <c r="B44" i="33"/>
  <c r="A47" i="33"/>
  <c r="C49" i="33"/>
  <c r="B52" i="33"/>
  <c r="A55" i="33"/>
  <c r="C57" i="33"/>
  <c r="B60" i="33"/>
  <c r="A63" i="33"/>
  <c r="C65" i="33"/>
  <c r="B68" i="33"/>
  <c r="A71" i="33"/>
  <c r="C73" i="33"/>
  <c r="B76" i="33"/>
  <c r="A79" i="33"/>
  <c r="C81" i="33"/>
  <c r="B84" i="33"/>
  <c r="A87" i="33"/>
  <c r="C89" i="33"/>
  <c r="B92" i="33"/>
  <c r="A95" i="33"/>
  <c r="C97" i="33"/>
  <c r="B100" i="33"/>
  <c r="A103" i="33"/>
  <c r="C105" i="33"/>
  <c r="B108" i="33"/>
  <c r="A111" i="33"/>
  <c r="C113" i="33"/>
  <c r="B116" i="33"/>
  <c r="A119" i="33"/>
  <c r="C121" i="33"/>
  <c r="B124" i="33"/>
  <c r="A127" i="33"/>
  <c r="C129" i="33"/>
  <c r="B132" i="33"/>
  <c r="A135" i="33"/>
  <c r="C137" i="33"/>
  <c r="B140" i="33"/>
  <c r="A143" i="33"/>
  <c r="C145" i="33"/>
  <c r="B148" i="33"/>
  <c r="A151" i="33"/>
  <c r="C153" i="33"/>
  <c r="A157" i="33"/>
  <c r="C160" i="33"/>
  <c r="A166" i="33"/>
  <c r="A173" i="33"/>
  <c r="C183" i="33"/>
  <c r="B194" i="33"/>
  <c r="A205" i="33"/>
  <c r="C215" i="33"/>
  <c r="B226" i="33"/>
  <c r="B245" i="33"/>
  <c r="C266" i="33"/>
  <c r="A288" i="33"/>
  <c r="B309" i="33"/>
  <c r="C330" i="33"/>
  <c r="A366" i="33"/>
  <c r="C445" i="33"/>
  <c r="B7" i="33"/>
  <c r="A10" i="33"/>
  <c r="C12" i="33"/>
  <c r="B15" i="33"/>
  <c r="A18" i="33"/>
  <c r="C20" i="33"/>
  <c r="B23" i="33"/>
  <c r="A26" i="33"/>
  <c r="C28" i="33"/>
  <c r="B31" i="33"/>
  <c r="A34" i="33"/>
  <c r="C36" i="33"/>
  <c r="B39" i="33"/>
  <c r="A42" i="33"/>
  <c r="C44" i="33"/>
  <c r="B47" i="33"/>
  <c r="A50" i="33"/>
  <c r="C52" i="33"/>
  <c r="B55" i="33"/>
  <c r="A58" i="33"/>
  <c r="C60" i="33"/>
  <c r="B63" i="33"/>
  <c r="A66" i="33"/>
  <c r="C68" i="33"/>
  <c r="B71" i="33"/>
  <c r="A74" i="33"/>
  <c r="C76" i="33"/>
  <c r="B79" i="33"/>
  <c r="A82" i="33"/>
  <c r="C84" i="33"/>
  <c r="B87" i="33"/>
  <c r="A90" i="33"/>
  <c r="C92" i="33"/>
  <c r="B95" i="33"/>
  <c r="A98" i="33"/>
  <c r="C100" i="33"/>
  <c r="B103" i="33"/>
  <c r="A106" i="33"/>
  <c r="C108" i="33"/>
  <c r="B111" i="33"/>
  <c r="A114" i="33"/>
  <c r="C116" i="33"/>
  <c r="B119" i="33"/>
  <c r="A122" i="33"/>
  <c r="C124" i="33"/>
  <c r="B127" i="33"/>
  <c r="A130" i="33"/>
  <c r="C132" i="33"/>
  <c r="B135" i="33"/>
  <c r="A138" i="33"/>
  <c r="C140" i="33"/>
  <c r="B143" i="33"/>
  <c r="A146" i="33"/>
  <c r="C148" i="33"/>
  <c r="B151" i="33"/>
  <c r="A154" i="33"/>
  <c r="B157" i="33"/>
  <c r="A162" i="33"/>
  <c r="B167" i="33"/>
  <c r="B173" i="33"/>
  <c r="A184" i="33"/>
  <c r="C194" i="33"/>
  <c r="B205" i="33"/>
  <c r="A216" i="33"/>
  <c r="C226" i="33"/>
  <c r="A248" i="33"/>
  <c r="B269" i="33"/>
  <c r="C290" i="33"/>
  <c r="A312" i="33"/>
  <c r="B333" i="33"/>
  <c r="B371" i="33"/>
  <c r="A467" i="33"/>
  <c r="C7" i="33"/>
  <c r="B10" i="33"/>
  <c r="A13" i="33"/>
  <c r="C15" i="33"/>
  <c r="B18" i="33"/>
  <c r="A21" i="33"/>
  <c r="C23" i="33"/>
  <c r="B26" i="33"/>
  <c r="A29" i="33"/>
  <c r="C31" i="33"/>
  <c r="B34" i="33"/>
  <c r="A37" i="33"/>
  <c r="C39" i="33"/>
  <c r="B42" i="33"/>
  <c r="A45" i="33"/>
  <c r="C47" i="33"/>
  <c r="B50" i="33"/>
  <c r="A53" i="33"/>
  <c r="C55" i="33"/>
  <c r="B58" i="33"/>
  <c r="A61" i="33"/>
  <c r="C63" i="33"/>
  <c r="B66" i="33"/>
  <c r="A69" i="33"/>
  <c r="C71" i="33"/>
  <c r="B74" i="33"/>
  <c r="A77" i="33"/>
  <c r="C79" i="33"/>
  <c r="B82" i="33"/>
  <c r="A85" i="33"/>
  <c r="C87" i="33"/>
  <c r="B90" i="33"/>
  <c r="A93" i="33"/>
  <c r="C95" i="33"/>
  <c r="B98" i="33"/>
  <c r="A101" i="33"/>
  <c r="C103" i="33"/>
  <c r="B106" i="33"/>
  <c r="A109" i="33"/>
  <c r="C111" i="33"/>
  <c r="B114" i="33"/>
  <c r="A117" i="33"/>
  <c r="C119" i="33"/>
  <c r="B122" i="33"/>
  <c r="A125" i="33"/>
  <c r="C127" i="33"/>
  <c r="B130" i="33"/>
  <c r="A133" i="33"/>
  <c r="C135" i="33"/>
  <c r="B138" i="33"/>
  <c r="A141" i="33"/>
  <c r="C143" i="33"/>
  <c r="B146" i="33"/>
  <c r="A149" i="33"/>
  <c r="C151" i="33"/>
  <c r="B154" i="33"/>
  <c r="A158" i="33"/>
  <c r="B162" i="33"/>
  <c r="C167" i="33"/>
  <c r="C175" i="33"/>
  <c r="B186" i="33"/>
  <c r="A197" i="33"/>
  <c r="C207" i="33"/>
  <c r="B218" i="33"/>
  <c r="B229" i="33"/>
  <c r="C250" i="33"/>
  <c r="A272" i="33"/>
  <c r="B293" i="33"/>
  <c r="C314" i="33"/>
  <c r="A336" i="33"/>
  <c r="C376" i="33"/>
  <c r="B488" i="33"/>
  <c r="A8" i="33"/>
  <c r="C10" i="33"/>
  <c r="B13" i="33"/>
  <c r="A16" i="33"/>
  <c r="C18" i="33"/>
  <c r="B21" i="33"/>
  <c r="A24" i="33"/>
  <c r="C26" i="33"/>
  <c r="B29" i="33"/>
  <c r="A32" i="33"/>
  <c r="C34" i="33"/>
  <c r="B37" i="33"/>
  <c r="A40" i="33"/>
  <c r="C42" i="33"/>
  <c r="B45" i="33"/>
  <c r="A48" i="33"/>
  <c r="C50" i="33"/>
  <c r="B53" i="33"/>
  <c r="A56" i="33"/>
  <c r="C58" i="33"/>
  <c r="B61" i="33"/>
  <c r="A64" i="33"/>
  <c r="C66" i="33"/>
  <c r="B69" i="33"/>
  <c r="A72" i="33"/>
  <c r="C74" i="33"/>
  <c r="B77" i="33"/>
  <c r="A80" i="33"/>
  <c r="C82" i="33"/>
  <c r="B85" i="33"/>
  <c r="A88" i="33"/>
  <c r="C90" i="33"/>
  <c r="B93" i="33"/>
  <c r="A96" i="33"/>
  <c r="C98" i="33"/>
  <c r="B101" i="33"/>
  <c r="A104" i="33"/>
  <c r="C106" i="33"/>
  <c r="B109" i="33"/>
  <c r="A112" i="33"/>
  <c r="C114" i="33"/>
  <c r="B117" i="33"/>
  <c r="A120" i="33"/>
  <c r="C122" i="33"/>
  <c r="B125" i="33"/>
  <c r="A128" i="33"/>
  <c r="C130" i="33"/>
  <c r="B133" i="33"/>
  <c r="A136" i="33"/>
  <c r="C138" i="33"/>
  <c r="B141" i="33"/>
  <c r="A144" i="33"/>
  <c r="C146" i="33"/>
  <c r="B149" i="33"/>
  <c r="A152" i="33"/>
  <c r="C154" i="33"/>
  <c r="B158" i="33"/>
  <c r="C162" i="33"/>
  <c r="A168" i="33"/>
  <c r="A176" i="33"/>
  <c r="C186" i="33"/>
  <c r="B197" i="33"/>
  <c r="A208" i="33"/>
  <c r="C218" i="33"/>
  <c r="A232" i="33"/>
  <c r="B253" i="33"/>
  <c r="C274" i="33"/>
  <c r="A296" i="33"/>
  <c r="B317" i="33"/>
  <c r="B339" i="33"/>
  <c r="A387" i="33"/>
  <c r="C509" i="33"/>
  <c r="B26" i="12"/>
  <c r="B34" i="12"/>
  <c r="B45" i="12"/>
  <c r="B59" i="12"/>
  <c r="B76" i="12"/>
  <c r="B87" i="12"/>
  <c r="B27" i="12"/>
  <c r="B35" i="12"/>
  <c r="B46" i="12"/>
  <c r="B77" i="12"/>
  <c r="B94" i="12"/>
  <c r="B28" i="12"/>
  <c r="B36" i="12"/>
  <c r="B47" i="12"/>
  <c r="B78" i="12"/>
  <c r="B95" i="12"/>
  <c r="B29" i="12"/>
  <c r="B37" i="12"/>
  <c r="B54" i="12"/>
  <c r="B65" i="12"/>
  <c r="B79" i="12"/>
  <c r="B96" i="12"/>
  <c r="B30" i="12"/>
  <c r="B38" i="12"/>
  <c r="B55" i="12"/>
  <c r="B66" i="12"/>
  <c r="B97" i="12"/>
  <c r="B31" i="12"/>
  <c r="B39" i="12"/>
  <c r="B56" i="12"/>
  <c r="B67" i="12"/>
  <c r="B98" i="12"/>
  <c r="B32" i="12"/>
  <c r="B57" i="12"/>
  <c r="B74" i="12"/>
  <c r="B85" i="12"/>
  <c r="B99" i="12"/>
  <c r="B25" i="12"/>
  <c r="B33" i="12"/>
  <c r="B58" i="12"/>
  <c r="B75" i="12"/>
  <c r="E268" i="37" l="1"/>
  <c r="C166" i="37"/>
  <c r="C88" i="37"/>
  <c r="C54" i="37"/>
  <c r="D39" i="37"/>
  <c r="E26" i="37"/>
  <c r="A14" i="37"/>
  <c r="A59" i="37"/>
  <c r="E71" i="37"/>
  <c r="D84" i="37"/>
  <c r="C97" i="37"/>
  <c r="B110" i="37"/>
  <c r="A123" i="37"/>
  <c r="E135" i="37"/>
  <c r="D148" i="37"/>
  <c r="C161" i="37"/>
  <c r="B174" i="37"/>
  <c r="A187" i="37"/>
  <c r="E199" i="37"/>
  <c r="D212" i="37"/>
  <c r="C225" i="37"/>
  <c r="B238" i="37"/>
  <c r="A251" i="37"/>
  <c r="E263" i="37"/>
  <c r="D276" i="37"/>
  <c r="B292" i="37"/>
  <c r="B326" i="37"/>
  <c r="C401" i="37"/>
  <c r="D54" i="37"/>
  <c r="C67" i="37"/>
  <c r="B80" i="37"/>
  <c r="A93" i="37"/>
  <c r="E105" i="37"/>
  <c r="D118" i="37"/>
  <c r="C131" i="37"/>
  <c r="B144" i="37"/>
  <c r="A157" i="37"/>
  <c r="E169" i="37"/>
  <c r="D182" i="37"/>
  <c r="C195" i="37"/>
  <c r="B208" i="37"/>
  <c r="A221" i="37"/>
  <c r="E233" i="37"/>
  <c r="D246" i="37"/>
  <c r="C259" i="37"/>
  <c r="B272" i="37"/>
  <c r="A286" i="37"/>
  <c r="D314" i="37"/>
  <c r="B366" i="37"/>
  <c r="B101" i="37"/>
  <c r="A114" i="37"/>
  <c r="E126" i="37"/>
  <c r="E142" i="37"/>
  <c r="E158" i="37"/>
  <c r="C176" i="37"/>
  <c r="A194" i="37"/>
  <c r="A210" i="37"/>
  <c r="D227" i="37"/>
  <c r="B245" i="37"/>
  <c r="B261" i="37"/>
  <c r="E278" i="37"/>
  <c r="C319" i="37"/>
  <c r="A63" i="37"/>
  <c r="D96" i="37"/>
  <c r="B130" i="37"/>
  <c r="C165" i="37"/>
  <c r="A199" i="37"/>
  <c r="B234" i="37"/>
  <c r="B340" i="37"/>
  <c r="A256" i="37"/>
  <c r="D153" i="37"/>
  <c r="C84" i="37"/>
  <c r="E50" i="37"/>
  <c r="A38" i="37"/>
  <c r="B25" i="37"/>
  <c r="C12" i="37"/>
  <c r="D60" i="37"/>
  <c r="C73" i="37"/>
  <c r="B86" i="37"/>
  <c r="A99" i="37"/>
  <c r="E111" i="37"/>
  <c r="D124" i="37"/>
  <c r="C137" i="37"/>
  <c r="B150" i="37"/>
  <c r="A163" i="37"/>
  <c r="E175" i="37"/>
  <c r="D188" i="37"/>
  <c r="C201" i="37"/>
  <c r="B214" i="37"/>
  <c r="A227" i="37"/>
  <c r="E239" i="37"/>
  <c r="D252" i="37"/>
  <c r="C265" i="37"/>
  <c r="B278" i="37"/>
  <c r="B296" i="37"/>
  <c r="D330" i="37"/>
  <c r="B414" i="37"/>
  <c r="B56" i="37"/>
  <c r="A69" i="37"/>
  <c r="E81" i="37"/>
  <c r="D94" i="37"/>
  <c r="C107" i="37"/>
  <c r="B120" i="37"/>
  <c r="A133" i="37"/>
  <c r="E145" i="37"/>
  <c r="D158" i="37"/>
  <c r="C171" i="37"/>
  <c r="B184" i="37"/>
  <c r="A197" i="37"/>
  <c r="E209" i="37"/>
  <c r="D222" i="37"/>
  <c r="C235" i="37"/>
  <c r="B248" i="37"/>
  <c r="A261" i="37"/>
  <c r="E273" i="37"/>
  <c r="B288" i="37"/>
  <c r="D318" i="37"/>
  <c r="A379" i="37"/>
  <c r="E102" i="37"/>
  <c r="D115" i="37"/>
  <c r="C128" i="37"/>
  <c r="C144" i="37"/>
  <c r="C160" i="37"/>
  <c r="A178" i="37"/>
  <c r="D195" i="37"/>
  <c r="D211" i="37"/>
  <c r="B229" i="37"/>
  <c r="E246" i="37"/>
  <c r="E262" i="37"/>
  <c r="C280" i="37"/>
  <c r="A339" i="37"/>
  <c r="E67" i="37"/>
  <c r="A103" i="37"/>
  <c r="D136" i="37"/>
  <c r="B170" i="37"/>
  <c r="C205" i="37"/>
  <c r="B242" i="37"/>
  <c r="B55" i="37"/>
  <c r="B243" i="37"/>
  <c r="E140" i="37"/>
  <c r="A80" i="37"/>
  <c r="B49" i="37"/>
  <c r="C36" i="37"/>
  <c r="D23" i="37"/>
  <c r="E10" i="37"/>
  <c r="B62" i="37"/>
  <c r="A75" i="37"/>
  <c r="E87" i="37"/>
  <c r="D100" i="37"/>
  <c r="C113" i="37"/>
  <c r="B126" i="37"/>
  <c r="A139" i="37"/>
  <c r="E151" i="37"/>
  <c r="D164" i="37"/>
  <c r="C177" i="37"/>
  <c r="B190" i="37"/>
  <c r="A203" i="37"/>
  <c r="E215" i="37"/>
  <c r="D228" i="37"/>
  <c r="C241" i="37"/>
  <c r="B254" i="37"/>
  <c r="A267" i="37"/>
  <c r="E279" i="37"/>
  <c r="D300" i="37"/>
  <c r="A337" i="37"/>
  <c r="A427" i="37"/>
  <c r="E57" i="37"/>
  <c r="D70" i="37"/>
  <c r="C83" i="37"/>
  <c r="B96" i="37"/>
  <c r="A109" i="37"/>
  <c r="E121" i="37"/>
  <c r="D134" i="37"/>
  <c r="C147" i="37"/>
  <c r="B160" i="37"/>
  <c r="A173" i="37"/>
  <c r="E185" i="37"/>
  <c r="D198" i="37"/>
  <c r="C211" i="37"/>
  <c r="B224" i="37"/>
  <c r="A237" i="37"/>
  <c r="E249" i="37"/>
  <c r="D262" i="37"/>
  <c r="C275" i="37"/>
  <c r="B290" i="37"/>
  <c r="A323" i="37"/>
  <c r="E391" i="37"/>
  <c r="C104" i="37"/>
  <c r="B117" i="37"/>
  <c r="A130" i="37"/>
  <c r="A146" i="37"/>
  <c r="D163" i="37"/>
  <c r="B181" i="37"/>
  <c r="B197" i="37"/>
  <c r="E214" i="37"/>
  <c r="C232" i="37"/>
  <c r="C248" i="37"/>
  <c r="A266" i="37"/>
  <c r="B284" i="37"/>
  <c r="A355" i="37"/>
  <c r="A71" i="37"/>
  <c r="D104" i="37"/>
  <c r="E139" i="37"/>
  <c r="C173" i="37"/>
  <c r="A207" i="37"/>
  <c r="C245" i="37"/>
  <c r="A76" i="37"/>
  <c r="C445" i="37"/>
  <c r="D217" i="37"/>
  <c r="B115" i="37"/>
  <c r="D71" i="37"/>
  <c r="A46" i="37"/>
  <c r="B33" i="37"/>
  <c r="C20" i="37"/>
  <c r="D52" i="37"/>
  <c r="C65" i="37"/>
  <c r="B78" i="37"/>
  <c r="A91" i="37"/>
  <c r="E103" i="37"/>
  <c r="D116" i="37"/>
  <c r="C129" i="37"/>
  <c r="B142" i="37"/>
  <c r="A155" i="37"/>
  <c r="E167" i="37"/>
  <c r="D180" i="37"/>
  <c r="C193" i="37"/>
  <c r="B206" i="37"/>
  <c r="A219" i="37"/>
  <c r="E231" i="37"/>
  <c r="D244" i="37"/>
  <c r="C257" i="37"/>
  <c r="B270" i="37"/>
  <c r="C283" i="37"/>
  <c r="A309" i="37"/>
  <c r="B350" i="37"/>
  <c r="E463" i="37"/>
  <c r="A61" i="37"/>
  <c r="E73" i="37"/>
  <c r="D86" i="37"/>
  <c r="C99" i="37"/>
  <c r="B112" i="37"/>
  <c r="A125" i="37"/>
  <c r="E137" i="37"/>
  <c r="D150" i="37"/>
  <c r="C163" i="37"/>
  <c r="B176" i="37"/>
  <c r="A189" i="37"/>
  <c r="E201" i="37"/>
  <c r="D214" i="37"/>
  <c r="C227" i="37"/>
  <c r="B240" i="37"/>
  <c r="A253" i="37"/>
  <c r="E265" i="37"/>
  <c r="D278" i="37"/>
  <c r="C297" i="37"/>
  <c r="B332" i="37"/>
  <c r="C417" i="37"/>
  <c r="D107" i="37"/>
  <c r="C120" i="37"/>
  <c r="B133" i="37"/>
  <c r="E150" i="37"/>
  <c r="C168" i="37"/>
  <c r="C184" i="37"/>
  <c r="A202" i="37"/>
  <c r="D219" i="37"/>
  <c r="D235" i="37"/>
  <c r="B253" i="37"/>
  <c r="E270" i="37"/>
  <c r="C288" i="37"/>
  <c r="A419" i="37"/>
  <c r="A79" i="37"/>
  <c r="B114" i="37"/>
  <c r="E147" i="37"/>
  <c r="C181" i="37"/>
  <c r="D216" i="37"/>
  <c r="A255" i="37"/>
  <c r="A137" i="37"/>
  <c r="E343" i="37"/>
  <c r="E204" i="37"/>
  <c r="C102" i="37"/>
  <c r="B67" i="37"/>
  <c r="C44" i="37"/>
  <c r="D31" i="37"/>
  <c r="E18" i="37"/>
  <c r="B54" i="37"/>
  <c r="A67" i="37"/>
  <c r="E79" i="37"/>
  <c r="D92" i="37"/>
  <c r="C105" i="37"/>
  <c r="B118" i="37"/>
  <c r="A131" i="37"/>
  <c r="E143" i="37"/>
  <c r="D156" i="37"/>
  <c r="C169" i="37"/>
  <c r="B182" i="37"/>
  <c r="A195" i="37"/>
  <c r="E207" i="37"/>
  <c r="D220" i="37"/>
  <c r="C233" i="37"/>
  <c r="B246" i="37"/>
  <c r="A259" i="37"/>
  <c r="E271" i="37"/>
  <c r="C285" i="37"/>
  <c r="C313" i="37"/>
  <c r="A363" i="37"/>
  <c r="E497" i="37"/>
  <c r="D62" i="37"/>
  <c r="C75" i="37"/>
  <c r="B88" i="37"/>
  <c r="A101" i="37"/>
  <c r="E113" i="37"/>
  <c r="D126" i="37"/>
  <c r="C139" i="37"/>
  <c r="B152" i="37"/>
  <c r="A165" i="37"/>
  <c r="E177" i="37"/>
  <c r="D190" i="37"/>
  <c r="C203" i="37"/>
  <c r="B216" i="37"/>
  <c r="A229" i="37"/>
  <c r="E241" i="37"/>
  <c r="D254" i="37"/>
  <c r="C267" i="37"/>
  <c r="B280" i="37"/>
  <c r="E301" i="37"/>
  <c r="D338" i="37"/>
  <c r="B430" i="37"/>
  <c r="B109" i="37"/>
  <c r="A122" i="37"/>
  <c r="E134" i="37"/>
  <c r="C152" i="37"/>
  <c r="A170" i="37"/>
  <c r="A186" i="37"/>
  <c r="D203" i="37"/>
  <c r="B221" i="37"/>
  <c r="B237" i="37"/>
  <c r="E254" i="37"/>
  <c r="C272" i="37"/>
  <c r="D290" i="37"/>
  <c r="E51" i="37"/>
  <c r="C85" i="37"/>
  <c r="A119" i="37"/>
  <c r="B154" i="37"/>
  <c r="E187" i="37"/>
  <c r="C221" i="37"/>
  <c r="E275" i="37"/>
  <c r="C305" i="37"/>
  <c r="A192" i="37"/>
  <c r="B97" i="37"/>
  <c r="E62" i="37"/>
  <c r="E42" i="37"/>
  <c r="A30" i="37"/>
  <c r="B17" i="37"/>
  <c r="E55" i="37"/>
  <c r="D68" i="37"/>
  <c r="C81" i="37"/>
  <c r="B94" i="37"/>
  <c r="A107" i="37"/>
  <c r="E119" i="37"/>
  <c r="D132" i="37"/>
  <c r="C145" i="37"/>
  <c r="B158" i="37"/>
  <c r="A171" i="37"/>
  <c r="E183" i="37"/>
  <c r="D196" i="37"/>
  <c r="C209" i="37"/>
  <c r="B222" i="37"/>
  <c r="A235" i="37"/>
  <c r="E247" i="37"/>
  <c r="D260" i="37"/>
  <c r="C273" i="37"/>
  <c r="D287" i="37"/>
  <c r="E317" i="37"/>
  <c r="E375" i="37"/>
  <c r="C51" i="37"/>
  <c r="B64" i="37"/>
  <c r="A77" i="37"/>
  <c r="E89" i="37"/>
  <c r="D102" i="37"/>
  <c r="C115" i="37"/>
  <c r="B128" i="37"/>
  <c r="A141" i="37"/>
  <c r="E153" i="37"/>
  <c r="D166" i="37"/>
  <c r="C179" i="37"/>
  <c r="B192" i="37"/>
  <c r="A205" i="37"/>
  <c r="E217" i="37"/>
  <c r="D230" i="37"/>
  <c r="C243" i="37"/>
  <c r="B256" i="37"/>
  <c r="A269" i="37"/>
  <c r="E281" i="37"/>
  <c r="E305" i="37"/>
  <c r="A345" i="37"/>
  <c r="A448" i="37"/>
  <c r="E110" i="37"/>
  <c r="D123" i="37"/>
  <c r="A138" i="37"/>
  <c r="D155" i="37"/>
  <c r="D171" i="37"/>
  <c r="B189" i="37"/>
  <c r="E206" i="37"/>
  <c r="E222" i="37"/>
  <c r="C240" i="37"/>
  <c r="A258" i="37"/>
  <c r="A274" i="37"/>
  <c r="E297" i="37"/>
  <c r="C53" i="37"/>
  <c r="D88" i="37"/>
  <c r="B122" i="37"/>
  <c r="E155" i="37"/>
  <c r="A191" i="37"/>
  <c r="D224" i="37"/>
  <c r="C284" i="37"/>
  <c r="B302" i="37"/>
  <c r="E367" i="37"/>
  <c r="A55" i="37"/>
  <c r="D72" i="37"/>
  <c r="B90" i="37"/>
  <c r="B106" i="37"/>
  <c r="E123" i="37"/>
  <c r="C141" i="37"/>
  <c r="C157" i="37"/>
  <c r="A175" i="37"/>
  <c r="D192" i="37"/>
  <c r="D208" i="37"/>
  <c r="B226" i="37"/>
  <c r="A247" i="37"/>
  <c r="D286" i="37"/>
  <c r="D93" i="37"/>
  <c r="D310" i="37"/>
  <c r="D380" i="37"/>
  <c r="B58" i="37"/>
  <c r="E75" i="37"/>
  <c r="E91" i="37"/>
  <c r="C109" i="37"/>
  <c r="A127" i="37"/>
  <c r="A143" i="37"/>
  <c r="D160" i="37"/>
  <c r="B178" i="37"/>
  <c r="B194" i="37"/>
  <c r="E211" i="37"/>
  <c r="C229" i="37"/>
  <c r="B250" i="37"/>
  <c r="C311" i="37"/>
  <c r="B95" i="37"/>
  <c r="C323" i="37"/>
  <c r="E431" i="37"/>
  <c r="D64" i="37"/>
  <c r="D80" i="37"/>
  <c r="B98" i="37"/>
  <c r="E115" i="37"/>
  <c r="E131" i="37"/>
  <c r="C149" i="37"/>
  <c r="A167" i="37"/>
  <c r="A183" i="37"/>
  <c r="D200" i="37"/>
  <c r="B218" i="37"/>
  <c r="C237" i="37"/>
  <c r="A263" i="37"/>
  <c r="E407" i="37"/>
  <c r="A262" i="37"/>
  <c r="D332" i="37"/>
  <c r="C473" i="37"/>
  <c r="B66" i="37"/>
  <c r="E83" i="37"/>
  <c r="C101" i="37"/>
  <c r="C117" i="37"/>
  <c r="A135" i="37"/>
  <c r="D152" i="37"/>
  <c r="D168" i="37"/>
  <c r="B186" i="37"/>
  <c r="E203" i="37"/>
  <c r="E219" i="37"/>
  <c r="A239" i="37"/>
  <c r="D264" i="37"/>
  <c r="A52" i="37"/>
  <c r="B258" i="37"/>
  <c r="C277" i="37"/>
  <c r="C315" i="37"/>
  <c r="E433" i="37"/>
  <c r="E80" i="37"/>
  <c r="A124" i="37"/>
  <c r="D398" i="37"/>
  <c r="E259" i="37"/>
  <c r="D280" i="37"/>
  <c r="B324" i="37"/>
  <c r="D476" i="37"/>
  <c r="C82" i="37"/>
  <c r="E136" i="37"/>
  <c r="E267" i="37"/>
  <c r="E290" i="37"/>
  <c r="D356" i="37"/>
  <c r="A60" i="37"/>
  <c r="D101" i="37"/>
  <c r="A271" i="37"/>
  <c r="B294" i="37"/>
  <c r="C369" i="37"/>
  <c r="B63" i="37"/>
  <c r="B103" i="37"/>
  <c r="D272" i="37"/>
  <c r="D302" i="37"/>
  <c r="A395" i="37"/>
  <c r="E72" i="37"/>
  <c r="A116" i="37"/>
  <c r="B8" i="37"/>
  <c r="E64" i="37"/>
  <c r="D85" i="37"/>
  <c r="C106" i="37"/>
  <c r="B127" i="37"/>
  <c r="A68" i="37"/>
  <c r="E88" i="37"/>
  <c r="A108" i="37"/>
  <c r="E128" i="37"/>
  <c r="D69" i="37"/>
  <c r="C90" i="37"/>
  <c r="B111" i="37"/>
  <c r="A132" i="37"/>
  <c r="C114" i="37"/>
  <c r="D133" i="37"/>
  <c r="E56" i="37"/>
  <c r="D77" i="37"/>
  <c r="C98" i="37"/>
  <c r="B119" i="37"/>
  <c r="E184" i="37"/>
  <c r="C154" i="37"/>
  <c r="A260" i="37"/>
  <c r="C162" i="37"/>
  <c r="A196" i="37"/>
  <c r="D282" i="37"/>
  <c r="A177" i="37"/>
  <c r="E332" i="37"/>
  <c r="A140" i="37"/>
  <c r="D165" i="37"/>
  <c r="A204" i="37"/>
  <c r="D340" i="37"/>
  <c r="D202" i="37"/>
  <c r="A333" i="37"/>
  <c r="D141" i="37"/>
  <c r="C170" i="37"/>
  <c r="E216" i="37"/>
  <c r="E435" i="37"/>
  <c r="D226" i="37"/>
  <c r="E144" i="37"/>
  <c r="B175" i="37"/>
  <c r="C226" i="37"/>
  <c r="D66" i="37"/>
  <c r="E245" i="37"/>
  <c r="C146" i="37"/>
  <c r="C178" i="37"/>
  <c r="A236" i="37"/>
  <c r="C87" i="37"/>
  <c r="C299" i="37"/>
  <c r="B151" i="37"/>
  <c r="B183" i="37"/>
  <c r="B247" i="37"/>
  <c r="C111" i="37"/>
  <c r="E138" i="37"/>
  <c r="D157" i="37"/>
  <c r="B191" i="37"/>
  <c r="A268" i="37"/>
  <c r="B156" i="37"/>
  <c r="E362" i="37"/>
  <c r="D205" i="37"/>
  <c r="B239" i="37"/>
  <c r="E272" i="37"/>
  <c r="E53" i="37"/>
  <c r="A113" i="37"/>
  <c r="E181" i="37"/>
  <c r="D258" i="37"/>
  <c r="E274" i="37"/>
  <c r="D438" i="37"/>
  <c r="C210" i="37"/>
  <c r="A244" i="37"/>
  <c r="E280" i="37"/>
  <c r="B60" i="37"/>
  <c r="B124" i="37"/>
  <c r="E189" i="37"/>
  <c r="A285" i="37"/>
  <c r="A387" i="37"/>
  <c r="C218" i="37"/>
  <c r="A252" i="37"/>
  <c r="C303" i="37"/>
  <c r="D74" i="37"/>
  <c r="C143" i="37"/>
  <c r="E213" i="37"/>
  <c r="A411" i="37"/>
  <c r="D383" i="37"/>
  <c r="B223" i="37"/>
  <c r="E256" i="37"/>
  <c r="C307" i="37"/>
  <c r="C79" i="37"/>
  <c r="E149" i="37"/>
  <c r="C215" i="37"/>
  <c r="C132" i="37"/>
  <c r="A414" i="37"/>
  <c r="D197" i="37"/>
  <c r="B231" i="37"/>
  <c r="E264" i="37"/>
  <c r="E383" i="37"/>
  <c r="B100" i="37"/>
  <c r="A169" i="37"/>
  <c r="C239" i="37"/>
  <c r="C172" i="37"/>
  <c r="C366" i="37"/>
  <c r="B252" i="37"/>
  <c r="E423" i="37"/>
  <c r="A190" i="37"/>
  <c r="A294" i="37"/>
  <c r="D435" i="37"/>
  <c r="A384" i="37"/>
  <c r="C352" i="37"/>
  <c r="E106" i="37"/>
  <c r="E210" i="37"/>
  <c r="D311" i="37"/>
  <c r="B455" i="37"/>
  <c r="E404" i="37"/>
  <c r="C271" i="37"/>
  <c r="D119" i="37"/>
  <c r="D223" i="37"/>
  <c r="C332" i="37"/>
  <c r="D496" i="37"/>
  <c r="D417" i="37"/>
  <c r="C279" i="37"/>
  <c r="A126" i="37"/>
  <c r="B241" i="37"/>
  <c r="B345" i="37"/>
  <c r="C302" i="37"/>
  <c r="A436" i="37"/>
  <c r="B315" i="37"/>
  <c r="C470" i="37"/>
  <c r="C335" i="37"/>
  <c r="D159" i="37"/>
  <c r="B300" i="37"/>
  <c r="C396" i="37"/>
  <c r="D353" i="37"/>
  <c r="D350" i="37"/>
  <c r="B177" i="37"/>
  <c r="C228" i="37"/>
  <c r="D279" i="37"/>
  <c r="E298" i="37"/>
  <c r="A350" i="37"/>
  <c r="B401" i="37"/>
  <c r="A463" i="37"/>
  <c r="A320" i="37"/>
  <c r="B371" i="37"/>
  <c r="C422" i="37"/>
  <c r="E337" i="37"/>
  <c r="B429" i="37"/>
  <c r="C136" i="37"/>
  <c r="B149" i="37"/>
  <c r="A162" i="37"/>
  <c r="E174" i="37"/>
  <c r="D187" i="37"/>
  <c r="C200" i="37"/>
  <c r="B213" i="37"/>
  <c r="A226" i="37"/>
  <c r="E238" i="37"/>
  <c r="D251" i="37"/>
  <c r="C264" i="37"/>
  <c r="B277" i="37"/>
  <c r="E293" i="37"/>
  <c r="E327" i="37"/>
  <c r="B406" i="37"/>
  <c r="D56" i="37"/>
  <c r="C69" i="37"/>
  <c r="B82" i="37"/>
  <c r="A95" i="37"/>
  <c r="E107" i="37"/>
  <c r="D120" i="37"/>
  <c r="C133" i="37"/>
  <c r="B146" i="37"/>
  <c r="A159" i="37"/>
  <c r="E171" i="37"/>
  <c r="D184" i="37"/>
  <c r="C197" i="37"/>
  <c r="B210" i="37"/>
  <c r="A223" i="37"/>
  <c r="E235" i="37"/>
  <c r="D248" i="37"/>
  <c r="C261" i="37"/>
  <c r="B274" i="37"/>
  <c r="D288" i="37"/>
  <c r="E319" i="37"/>
  <c r="B382" i="37"/>
  <c r="D53" i="37"/>
  <c r="C66" i="37"/>
  <c r="B79" i="37"/>
  <c r="A92" i="37"/>
  <c r="E104" i="37"/>
  <c r="D117" i="37"/>
  <c r="C130" i="37"/>
  <c r="B143" i="37"/>
  <c r="B159" i="37"/>
  <c r="A180" i="37"/>
  <c r="E200" i="37"/>
  <c r="D221" i="37"/>
  <c r="C242" i="37"/>
  <c r="D261" i="37"/>
  <c r="A289" i="37"/>
  <c r="E455" i="37"/>
  <c r="E85" i="37"/>
  <c r="E117" i="37"/>
  <c r="C151" i="37"/>
  <c r="B188" i="37"/>
  <c r="B220" i="37"/>
  <c r="E253" i="37"/>
  <c r="C295" i="37"/>
  <c r="A485" i="37"/>
  <c r="A134" i="37"/>
  <c r="B185" i="37"/>
  <c r="C236" i="37"/>
  <c r="C289" i="37"/>
  <c r="E306" i="37"/>
  <c r="A358" i="37"/>
  <c r="B409" i="37"/>
  <c r="A479" i="37"/>
  <c r="A328" i="37"/>
  <c r="B379" i="37"/>
  <c r="C430" i="37"/>
  <c r="E345" i="37"/>
  <c r="B92" i="37"/>
  <c r="E125" i="37"/>
  <c r="D162" i="37"/>
  <c r="D194" i="37"/>
  <c r="B228" i="37"/>
  <c r="A265" i="37"/>
  <c r="B312" i="37"/>
  <c r="C108" i="37"/>
  <c r="E146" i="37"/>
  <c r="A198" i="37"/>
  <c r="B249" i="37"/>
  <c r="C321" i="37"/>
  <c r="D319" i="37"/>
  <c r="E370" i="37"/>
  <c r="A422" i="37"/>
  <c r="D289" i="37"/>
  <c r="E340" i="37"/>
  <c r="A392" i="37"/>
  <c r="B448" i="37"/>
  <c r="A373" i="37"/>
  <c r="B141" i="37"/>
  <c r="A154" i="37"/>
  <c r="E166" i="37"/>
  <c r="D179" i="37"/>
  <c r="C192" i="37"/>
  <c r="B205" i="37"/>
  <c r="A218" i="37"/>
  <c r="E230" i="37"/>
  <c r="D243" i="37"/>
  <c r="C256" i="37"/>
  <c r="B269" i="37"/>
  <c r="A282" i="37"/>
  <c r="D306" i="37"/>
  <c r="C345" i="37"/>
  <c r="C450" i="37"/>
  <c r="C61" i="37"/>
  <c r="B74" i="37"/>
  <c r="A87" i="37"/>
  <c r="E99" i="37"/>
  <c r="D112" i="37"/>
  <c r="C125" i="37"/>
  <c r="B138" i="37"/>
  <c r="A151" i="37"/>
  <c r="E163" i="37"/>
  <c r="D176" i="37"/>
  <c r="C189" i="37"/>
  <c r="B202" i="37"/>
  <c r="A215" i="37"/>
  <c r="E227" i="37"/>
  <c r="D240" i="37"/>
  <c r="C253" i="37"/>
  <c r="B266" i="37"/>
  <c r="A279" i="37"/>
  <c r="D298" i="37"/>
  <c r="E333" i="37"/>
  <c r="D420" i="37"/>
  <c r="C58" i="37"/>
  <c r="B71" i="37"/>
  <c r="A84" i="37"/>
  <c r="E96" i="37"/>
  <c r="D109" i="37"/>
  <c r="C122" i="37"/>
  <c r="B135" i="37"/>
  <c r="D149" i="37"/>
  <c r="B167" i="37"/>
  <c r="A188" i="37"/>
  <c r="E208" i="37"/>
  <c r="D229" i="37"/>
  <c r="E248" i="37"/>
  <c r="D269" i="37"/>
  <c r="B320" i="37"/>
  <c r="E61" i="37"/>
  <c r="D98" i="37"/>
  <c r="D130" i="37"/>
  <c r="B164" i="37"/>
  <c r="A201" i="37"/>
  <c r="A233" i="37"/>
  <c r="D266" i="37"/>
  <c r="C329" i="37"/>
  <c r="B113" i="37"/>
  <c r="D151" i="37"/>
  <c r="E202" i="37"/>
  <c r="A254" i="37"/>
  <c r="E335" i="37"/>
  <c r="C324" i="37"/>
  <c r="D375" i="37"/>
  <c r="E426" i="37"/>
  <c r="C294" i="37"/>
  <c r="D345" i="37"/>
  <c r="E396" i="37"/>
  <c r="A456" i="37"/>
  <c r="D428" i="37"/>
  <c r="A362" i="37"/>
  <c r="A459" i="37"/>
  <c r="D382" i="37"/>
  <c r="C347" i="37"/>
  <c r="D334" i="37"/>
  <c r="D473" i="37"/>
  <c r="A451" i="37"/>
  <c r="A432" i="37"/>
  <c r="B419" i="37"/>
  <c r="C406" i="37"/>
  <c r="D393" i="37"/>
  <c r="E380" i="37"/>
  <c r="A368" i="37"/>
  <c r="B355" i="37"/>
  <c r="C342" i="37"/>
  <c r="D329" i="37"/>
  <c r="E316" i="37"/>
  <c r="A304" i="37"/>
  <c r="B291" i="37"/>
  <c r="E483" i="37"/>
  <c r="E457" i="37"/>
  <c r="D437" i="37"/>
  <c r="D423" i="37"/>
  <c r="E410" i="37"/>
  <c r="A398" i="37"/>
  <c r="B385" i="37"/>
  <c r="C372" i="37"/>
  <c r="D359" i="37"/>
  <c r="E346" i="37"/>
  <c r="A334" i="37"/>
  <c r="B321" i="37"/>
  <c r="C308" i="37"/>
  <c r="D295" i="37"/>
  <c r="E399" i="37"/>
  <c r="E325" i="37"/>
  <c r="D291" i="37"/>
  <c r="C276" i="37"/>
  <c r="D263" i="37"/>
  <c r="E250" i="37"/>
  <c r="A238" i="37"/>
  <c r="B225" i="37"/>
  <c r="C212" i="37"/>
  <c r="D199" i="37"/>
  <c r="E186" i="37"/>
  <c r="A174" i="37"/>
  <c r="B161" i="37"/>
  <c r="C148" i="37"/>
  <c r="D135" i="37"/>
  <c r="E122" i="37"/>
  <c r="A110" i="37"/>
  <c r="B438" i="37"/>
  <c r="E341" i="37"/>
  <c r="E303" i="37"/>
  <c r="A281" i="37"/>
  <c r="B268" i="37"/>
  <c r="C255" i="37"/>
  <c r="D242" i="37"/>
  <c r="E229" i="37"/>
  <c r="A217" i="37"/>
  <c r="B204" i="37"/>
  <c r="C191" i="37"/>
  <c r="D178" i="37"/>
  <c r="E165" i="37"/>
  <c r="A153" i="37"/>
  <c r="B140" i="37"/>
  <c r="C127" i="37"/>
  <c r="D114" i="37"/>
  <c r="E101" i="37"/>
  <c r="A89" i="37"/>
  <c r="B76" i="37"/>
  <c r="C63" i="37"/>
  <c r="E479" i="37"/>
  <c r="B358" i="37"/>
  <c r="E311" i="37"/>
  <c r="D284" i="37"/>
  <c r="B271" i="37"/>
  <c r="C258" i="37"/>
  <c r="D245" i="37"/>
  <c r="E232" i="37"/>
  <c r="A220" i="37"/>
  <c r="B207" i="37"/>
  <c r="C194" i="37"/>
  <c r="D181" i="37"/>
  <c r="E168" i="37"/>
  <c r="A156" i="37"/>
  <c r="D331" i="37"/>
  <c r="B434" i="37"/>
  <c r="E361" i="37"/>
  <c r="B344" i="37"/>
  <c r="C331" i="37"/>
  <c r="B467" i="37"/>
  <c r="D445" i="37"/>
  <c r="E428" i="37"/>
  <c r="A416" i="37"/>
  <c r="B403" i="37"/>
  <c r="C390" i="37"/>
  <c r="D377" i="37"/>
  <c r="E364" i="37"/>
  <c r="A352" i="37"/>
  <c r="B339" i="37"/>
  <c r="C326" i="37"/>
  <c r="D313" i="37"/>
  <c r="E300" i="37"/>
  <c r="A288" i="37"/>
  <c r="E475" i="37"/>
  <c r="E452" i="37"/>
  <c r="D433" i="37"/>
  <c r="C420" i="37"/>
  <c r="D407" i="37"/>
  <c r="E394" i="37"/>
  <c r="A382" i="37"/>
  <c r="B369" i="37"/>
  <c r="C356" i="37"/>
  <c r="D343" i="37"/>
  <c r="E330" i="37"/>
  <c r="A318" i="37"/>
  <c r="B305" i="37"/>
  <c r="C292" i="37"/>
  <c r="B374" i="37"/>
  <c r="A317" i="37"/>
  <c r="C287" i="37"/>
  <c r="B273" i="37"/>
  <c r="C260" i="37"/>
  <c r="D247" i="37"/>
  <c r="E234" i="37"/>
  <c r="A222" i="37"/>
  <c r="B209" i="37"/>
  <c r="C196" i="37"/>
  <c r="D183" i="37"/>
  <c r="E170" i="37"/>
  <c r="A158" i="37"/>
  <c r="B145" i="37"/>
  <c r="A314" i="37"/>
  <c r="B424" i="37"/>
  <c r="B360" i="37"/>
  <c r="D342" i="37"/>
  <c r="B498" i="37"/>
  <c r="A464" i="37"/>
  <c r="B443" i="37"/>
  <c r="B427" i="37"/>
  <c r="C414" i="37"/>
  <c r="D401" i="37"/>
  <c r="E388" i="37"/>
  <c r="A376" i="37"/>
  <c r="B363" i="37"/>
  <c r="C350" i="37"/>
  <c r="D337" i="37"/>
  <c r="E324" i="37"/>
  <c r="A312" i="37"/>
  <c r="B299" i="37"/>
  <c r="C286" i="37"/>
  <c r="D472" i="37"/>
  <c r="B450" i="37"/>
  <c r="D431" i="37"/>
  <c r="E418" i="37"/>
  <c r="A406" i="37"/>
  <c r="B393" i="37"/>
  <c r="C380" i="37"/>
  <c r="D367" i="37"/>
  <c r="E354" i="37"/>
  <c r="A342" i="37"/>
  <c r="B329" i="37"/>
  <c r="C316" i="37"/>
  <c r="D303" i="37"/>
  <c r="C491" i="37"/>
  <c r="C361" i="37"/>
  <c r="A313" i="37"/>
  <c r="B285" i="37"/>
  <c r="D271" i="37"/>
  <c r="E258" i="37"/>
  <c r="A246" i="37"/>
  <c r="B233" i="37"/>
  <c r="C220" i="37"/>
  <c r="D207" i="37"/>
  <c r="E194" i="37"/>
  <c r="A182" i="37"/>
  <c r="B169" i="37"/>
  <c r="C156" i="37"/>
  <c r="D143" i="37"/>
  <c r="E130" i="37"/>
  <c r="A118" i="37"/>
  <c r="B105" i="37"/>
  <c r="B398" i="37"/>
  <c r="A325" i="37"/>
  <c r="C291" i="37"/>
  <c r="B276" i="37"/>
  <c r="C263" i="37"/>
  <c r="D250" i="37"/>
  <c r="E237" i="37"/>
  <c r="A225" i="37"/>
  <c r="B212" i="37"/>
  <c r="C199" i="37"/>
  <c r="D186" i="37"/>
  <c r="E173" i="37"/>
  <c r="A161" i="37"/>
  <c r="B148" i="37"/>
  <c r="C135" i="37"/>
  <c r="D122" i="37"/>
  <c r="E109" i="37"/>
  <c r="A97" i="37"/>
  <c r="B84" i="37"/>
  <c r="C71" i="37"/>
  <c r="D58" i="37"/>
  <c r="B422" i="37"/>
  <c r="B334" i="37"/>
  <c r="A299" i="37"/>
  <c r="B279" i="37"/>
  <c r="C266" i="37"/>
  <c r="D253" i="37"/>
  <c r="E240" i="37"/>
  <c r="A228" i="37"/>
  <c r="B215" i="37"/>
  <c r="C202" i="37"/>
  <c r="D189" i="37"/>
  <c r="E176" i="37"/>
  <c r="A164" i="37"/>
  <c r="E310" i="37"/>
  <c r="C411" i="37"/>
  <c r="C355" i="37"/>
  <c r="A341" i="37"/>
  <c r="E491" i="37"/>
  <c r="A461" i="37"/>
  <c r="D440" i="37"/>
  <c r="D425" i="37"/>
  <c r="E412" i="37"/>
  <c r="A400" i="37"/>
  <c r="B387" i="37"/>
  <c r="C374" i="37"/>
  <c r="D361" i="37"/>
  <c r="E348" i="37"/>
  <c r="A336" i="37"/>
  <c r="B323" i="37"/>
  <c r="C310" i="37"/>
  <c r="D297" i="37"/>
  <c r="E284" i="37"/>
  <c r="C469" i="37"/>
  <c r="E447" i="37"/>
  <c r="A430" i="37"/>
  <c r="B417" i="37"/>
  <c r="C404" i="37"/>
  <c r="D391" i="37"/>
  <c r="E378" i="37"/>
  <c r="A366" i="37"/>
  <c r="B353" i="37"/>
  <c r="C340" i="37"/>
  <c r="D327" i="37"/>
  <c r="E314" i="37"/>
  <c r="A302" i="37"/>
  <c r="E460" i="37"/>
  <c r="D348" i="37"/>
  <c r="D308" i="37"/>
  <c r="A283" i="37"/>
  <c r="A270" i="37"/>
  <c r="B257" i="37"/>
  <c r="C244" i="37"/>
  <c r="D231" i="37"/>
  <c r="E218" i="37"/>
  <c r="A206" i="37"/>
  <c r="B193" i="37"/>
  <c r="C180" i="37"/>
  <c r="D167" i="37"/>
  <c r="E154" i="37"/>
  <c r="A142" i="37"/>
  <c r="B129" i="37"/>
  <c r="C116" i="37"/>
  <c r="D103" i="37"/>
  <c r="C385" i="37"/>
  <c r="A321" i="37"/>
  <c r="B289" i="37"/>
  <c r="D274" i="37"/>
  <c r="E261" i="37"/>
  <c r="A249" i="37"/>
  <c r="B236" i="37"/>
  <c r="C223" i="37"/>
  <c r="D210" i="37"/>
  <c r="E197" i="37"/>
  <c r="A185" i="37"/>
  <c r="B172" i="37"/>
  <c r="C159" i="37"/>
  <c r="D146" i="37"/>
  <c r="E133" i="37"/>
  <c r="A121" i="37"/>
  <c r="B108" i="37"/>
  <c r="C95" i="37"/>
  <c r="D82" i="37"/>
  <c r="E69" i="37"/>
  <c r="A57" i="37"/>
  <c r="C409" i="37"/>
  <c r="A329" i="37"/>
  <c r="D294" i="37"/>
  <c r="D277" i="37"/>
  <c r="B301" i="37"/>
  <c r="B408" i="37"/>
  <c r="B352" i="37"/>
  <c r="C339" i="37"/>
  <c r="C485" i="37"/>
  <c r="C458" i="37"/>
  <c r="C438" i="37"/>
  <c r="A424" i="37"/>
  <c r="B411" i="37"/>
  <c r="C398" i="37"/>
  <c r="D385" i="37"/>
  <c r="E372" i="37"/>
  <c r="A360" i="37"/>
  <c r="B347" i="37"/>
  <c r="C334" i="37"/>
  <c r="D321" i="37"/>
  <c r="E308" i="37"/>
  <c r="A296" i="37"/>
  <c r="B283" i="37"/>
  <c r="B466" i="37"/>
  <c r="A445" i="37"/>
  <c r="C428" i="37"/>
  <c r="D415" i="37"/>
  <c r="E402" i="37"/>
  <c r="A390" i="37"/>
  <c r="B377" i="37"/>
  <c r="C364" i="37"/>
  <c r="D351" i="37"/>
  <c r="E338" i="37"/>
  <c r="A326" i="37"/>
  <c r="B313" i="37"/>
  <c r="C300" i="37"/>
  <c r="B440" i="37"/>
  <c r="B342" i="37"/>
  <c r="B304" i="37"/>
  <c r="B281" i="37"/>
  <c r="C268" i="37"/>
  <c r="D255" i="37"/>
  <c r="E242" i="37"/>
  <c r="A230" i="37"/>
  <c r="B217" i="37"/>
  <c r="C204" i="37"/>
  <c r="D191" i="37"/>
  <c r="E178" i="37"/>
  <c r="A166" i="37"/>
  <c r="B153" i="37"/>
  <c r="C140" i="37"/>
  <c r="D127" i="37"/>
  <c r="E114" i="37"/>
  <c r="A102" i="37"/>
  <c r="D372" i="37"/>
  <c r="D316" i="37"/>
  <c r="A287" i="37"/>
  <c r="A273" i="37"/>
  <c r="B260" i="37"/>
  <c r="C247" i="37"/>
  <c r="D234" i="37"/>
  <c r="E221" i="37"/>
  <c r="A209" i="37"/>
  <c r="B196" i="37"/>
  <c r="C183" i="37"/>
  <c r="D170" i="37"/>
  <c r="E157" i="37"/>
  <c r="A145" i="37"/>
  <c r="B132" i="37"/>
  <c r="C119" i="37"/>
  <c r="D106" i="37"/>
  <c r="E93" i="37"/>
  <c r="A81" i="37"/>
  <c r="B68" i="37"/>
  <c r="C55" i="37"/>
  <c r="D396" i="37"/>
  <c r="D324" i="37"/>
  <c r="A291" i="37"/>
  <c r="A276" i="37"/>
  <c r="B263" i="37"/>
  <c r="C250" i="37"/>
  <c r="D237" i="37"/>
  <c r="E224" i="37"/>
  <c r="A212" i="37"/>
  <c r="B199" i="37"/>
  <c r="C186" i="37"/>
  <c r="D173" i="37"/>
  <c r="E160" i="37"/>
  <c r="A148" i="37"/>
  <c r="D387" i="37"/>
  <c r="A477" i="37"/>
  <c r="E385" i="37"/>
  <c r="A349" i="37"/>
  <c r="B336" i="37"/>
  <c r="E476" i="37"/>
  <c r="C453" i="37"/>
  <c r="A434" i="37"/>
  <c r="E420" i="37"/>
  <c r="A408" i="37"/>
  <c r="B395" i="37"/>
  <c r="C382" i="37"/>
  <c r="D369" i="37"/>
  <c r="E356" i="37"/>
  <c r="A344" i="37"/>
  <c r="B331" i="37"/>
  <c r="C318" i="37"/>
  <c r="D305" i="37"/>
  <c r="E292" i="37"/>
  <c r="B490" i="37"/>
  <c r="D460" i="37"/>
  <c r="A440" i="37"/>
  <c r="B425" i="37"/>
  <c r="C412" i="37"/>
  <c r="D399" i="37"/>
  <c r="E386" i="37"/>
  <c r="A374" i="37"/>
  <c r="B361" i="37"/>
  <c r="C348" i="37"/>
  <c r="D335" i="37"/>
  <c r="E322" i="37"/>
  <c r="A310" i="37"/>
  <c r="B297" i="37"/>
  <c r="D412" i="37"/>
  <c r="E329" i="37"/>
  <c r="E295" i="37"/>
  <c r="A278" i="37"/>
  <c r="B265" i="37"/>
  <c r="C252" i="37"/>
  <c r="D239" i="37"/>
  <c r="E226" i="37"/>
  <c r="A214" i="37"/>
  <c r="B201" i="37"/>
  <c r="C188" i="37"/>
  <c r="D175" i="37"/>
  <c r="E162" i="37"/>
  <c r="A150" i="37"/>
  <c r="B137" i="37"/>
  <c r="C124" i="37"/>
  <c r="D111" i="37"/>
  <c r="B458" i="37"/>
  <c r="B348" i="37"/>
  <c r="B308" i="37"/>
  <c r="E282" i="37"/>
  <c r="E269" i="37"/>
  <c r="A257" i="37"/>
  <c r="B244" i="37"/>
  <c r="C231" i="37"/>
  <c r="D218" i="37"/>
  <c r="E205" i="37"/>
  <c r="A193" i="37"/>
  <c r="B180" i="37"/>
  <c r="C167" i="37"/>
  <c r="D154" i="37"/>
  <c r="E141" i="37"/>
  <c r="A129" i="37"/>
  <c r="B116" i="37"/>
  <c r="C103" i="37"/>
  <c r="D90" i="37"/>
  <c r="E77" i="37"/>
  <c r="A65" i="37"/>
  <c r="B52" i="37"/>
  <c r="A371" i="37"/>
  <c r="B316" i="37"/>
  <c r="E286" i="37"/>
  <c r="A231" i="37"/>
  <c r="E243" i="37"/>
  <c r="D256" i="37"/>
  <c r="C269" i="37"/>
  <c r="B282" i="37"/>
  <c r="A307" i="37"/>
  <c r="D346" i="37"/>
  <c r="A453" i="37"/>
  <c r="D61" i="37"/>
  <c r="C74" i="37"/>
  <c r="B87" i="37"/>
  <c r="A100" i="37"/>
  <c r="E112" i="37"/>
  <c r="D125" i="37"/>
  <c r="C138" i="37"/>
  <c r="E152" i="37"/>
  <c r="A172" i="37"/>
  <c r="E192" i="37"/>
  <c r="D213" i="37"/>
  <c r="C234" i="37"/>
  <c r="B255" i="37"/>
  <c r="C274" i="37"/>
  <c r="A347" i="37"/>
  <c r="A73" i="37"/>
  <c r="A105" i="37"/>
  <c r="D138" i="37"/>
  <c r="C175" i="37"/>
  <c r="C207" i="37"/>
  <c r="A241" i="37"/>
  <c r="E277" i="37"/>
  <c r="E359" i="37"/>
  <c r="B121" i="37"/>
  <c r="C164" i="37"/>
  <c r="D215" i="37"/>
  <c r="E266" i="37"/>
  <c r="C425" i="37"/>
  <c r="B337" i="37"/>
  <c r="C388" i="37"/>
  <c r="C442" i="37"/>
  <c r="B307" i="37"/>
  <c r="C358" i="37"/>
  <c r="D409" i="37"/>
  <c r="B480" i="37"/>
  <c r="D486" i="37"/>
  <c r="D358" i="37"/>
  <c r="E377" i="37"/>
  <c r="C403" i="37"/>
  <c r="A429" i="37"/>
  <c r="C467" i="37"/>
  <c r="A306" i="37"/>
  <c r="B349" i="37"/>
  <c r="C400" i="37"/>
  <c r="C363" i="37"/>
  <c r="A389" i="37"/>
  <c r="D414" i="37"/>
  <c r="C443" i="37"/>
  <c r="C499" i="37"/>
  <c r="E318" i="37"/>
  <c r="B365" i="37"/>
  <c r="A365" i="37"/>
  <c r="D390" i="37"/>
  <c r="B416" i="37"/>
  <c r="B446" i="37"/>
  <c r="B293" i="37"/>
  <c r="D323" i="37"/>
  <c r="A378" i="37"/>
  <c r="E353" i="37"/>
  <c r="E369" i="37"/>
  <c r="C395" i="37"/>
  <c r="A421" i="37"/>
  <c r="D453" i="37"/>
  <c r="A298" i="37"/>
  <c r="E326" i="37"/>
  <c r="E382" i="37"/>
  <c r="A357" i="37"/>
  <c r="B376" i="37"/>
  <c r="E401" i="37"/>
  <c r="C427" i="37"/>
  <c r="B464" i="37"/>
  <c r="C304" i="37"/>
  <c r="C344" i="37"/>
  <c r="D395" i="37"/>
  <c r="D339" i="37"/>
  <c r="E374" i="37"/>
  <c r="B413" i="37"/>
  <c r="B357" i="37"/>
  <c r="E390" i="37"/>
  <c r="C336" i="37"/>
  <c r="A370" i="37"/>
  <c r="D403" i="37"/>
  <c r="B368" i="37"/>
  <c r="A381" i="37"/>
  <c r="E393" i="37"/>
  <c r="D406" i="37"/>
  <c r="C419" i="37"/>
  <c r="B432" i="37"/>
  <c r="B451" i="37"/>
  <c r="E473" i="37"/>
  <c r="C296" i="37"/>
  <c r="B309" i="37"/>
  <c r="A322" i="37"/>
  <c r="E334" i="37"/>
  <c r="D347" i="37"/>
  <c r="C360" i="37"/>
  <c r="B373" i="37"/>
  <c r="A386" i="37"/>
  <c r="E398" i="37"/>
  <c r="B421" i="37"/>
  <c r="C371" i="37"/>
  <c r="B384" i="37"/>
  <c r="A397" i="37"/>
  <c r="E409" i="37"/>
  <c r="D422" i="37"/>
  <c r="D436" i="37"/>
  <c r="B456" i="37"/>
  <c r="D480" i="37"/>
  <c r="D299" i="37"/>
  <c r="C312" i="37"/>
  <c r="B325" i="37"/>
  <c r="A338" i="37"/>
  <c r="E350" i="37"/>
  <c r="D363" i="37"/>
  <c r="C376" i="37"/>
  <c r="B389" i="37"/>
  <c r="A402" i="37"/>
  <c r="D374" i="37"/>
  <c r="C387" i="37"/>
  <c r="B400" i="37"/>
  <c r="A413" i="37"/>
  <c r="E425" i="37"/>
  <c r="E440" i="37"/>
  <c r="C461" i="37"/>
  <c r="A493" i="37"/>
  <c r="E302" i="37"/>
  <c r="D315" i="37"/>
  <c r="C328" i="37"/>
  <c r="B341" i="37"/>
  <c r="A354" i="37"/>
  <c r="E366" i="37"/>
  <c r="D379" i="37"/>
  <c r="C392" i="37"/>
  <c r="C408" i="37"/>
  <c r="B317" i="37"/>
  <c r="A330" i="37"/>
  <c r="E342" i="37"/>
  <c r="D355" i="37"/>
  <c r="C368" i="37"/>
  <c r="B381" i="37"/>
  <c r="A394" i="37"/>
  <c r="A410" i="37"/>
  <c r="D366" i="37"/>
  <c r="C379" i="37"/>
  <c r="B392" i="37"/>
  <c r="A405" i="37"/>
  <c r="E417" i="37"/>
  <c r="D430" i="37"/>
  <c r="D448" i="37"/>
  <c r="D470" i="37"/>
  <c r="E294" i="37"/>
  <c r="D307" i="37"/>
  <c r="C320" i="37"/>
  <c r="B333" i="37"/>
  <c r="A346" i="37"/>
  <c r="E358" i="37"/>
  <c r="D371" i="37"/>
  <c r="C384" i="37"/>
  <c r="B397" i="37"/>
  <c r="C416" i="37"/>
  <c r="C432" i="37"/>
  <c r="B298" i="37"/>
  <c r="D411" i="37"/>
  <c r="E414" i="37"/>
  <c r="E406" i="37"/>
  <c r="D419" i="37"/>
  <c r="C481" i="37"/>
  <c r="E422" i="37"/>
  <c r="C424" i="37"/>
  <c r="A426" i="37"/>
  <c r="B405" i="37"/>
  <c r="A418" i="37"/>
  <c r="C446" i="37"/>
  <c r="D446" i="37"/>
  <c r="E436" i="37"/>
  <c r="D456" i="37"/>
  <c r="E467" i="37"/>
  <c r="A295" i="37"/>
  <c r="C451" i="37"/>
  <c r="D336" i="37"/>
  <c r="B474" i="37"/>
  <c r="C309" i="37"/>
  <c r="D416" i="37"/>
  <c r="D312" i="37"/>
  <c r="C349" i="37"/>
  <c r="E438" i="37"/>
  <c r="B459" i="37"/>
  <c r="A487" i="37"/>
  <c r="E299" i="37"/>
  <c r="B314" i="37"/>
  <c r="E371" i="37"/>
  <c r="E288" i="37"/>
  <c r="C441" i="37"/>
  <c r="D461" i="37"/>
  <c r="C493" i="37"/>
  <c r="C301" i="37"/>
  <c r="E315" i="37"/>
  <c r="A375" i="37"/>
  <c r="D427" i="37"/>
  <c r="E443" i="37"/>
  <c r="D464" i="37"/>
  <c r="E499" i="37"/>
  <c r="A303" i="37"/>
  <c r="D320" i="37"/>
  <c r="D384" i="37"/>
  <c r="E291" i="37"/>
  <c r="B306" i="37"/>
  <c r="B322" i="37"/>
  <c r="E403" i="37"/>
  <c r="E430" i="37"/>
  <c r="E448" i="37"/>
  <c r="A471" i="37"/>
  <c r="C293" i="37"/>
  <c r="E307" i="37"/>
  <c r="C325" i="37"/>
  <c r="B410" i="37"/>
  <c r="C434" i="37"/>
  <c r="B454" i="37"/>
  <c r="C477" i="37"/>
  <c r="D296" i="37"/>
  <c r="A311" i="37"/>
  <c r="E339" i="37"/>
  <c r="D441" i="37"/>
  <c r="A327" i="37"/>
  <c r="D352" i="37"/>
  <c r="E387" i="37"/>
  <c r="A423" i="37"/>
  <c r="B404" i="37"/>
  <c r="D328" i="37"/>
  <c r="A359" i="37"/>
  <c r="A391" i="37"/>
  <c r="B426" i="37"/>
  <c r="D304" i="37"/>
  <c r="C317" i="37"/>
  <c r="B330" i="37"/>
  <c r="B362" i="37"/>
  <c r="C397" i="37"/>
  <c r="C429" i="37"/>
  <c r="A319" i="37"/>
  <c r="C333" i="37"/>
  <c r="C365" i="37"/>
  <c r="D400" i="37"/>
  <c r="A437" i="37"/>
  <c r="E323" i="37"/>
  <c r="B346" i="37"/>
  <c r="B378" i="37"/>
  <c r="C413" i="37"/>
  <c r="B462" i="37"/>
  <c r="E456" i="37"/>
  <c r="C314" i="37"/>
  <c r="D468" i="37"/>
  <c r="E481" i="37"/>
  <c r="D494" i="37"/>
  <c r="C282" i="37"/>
  <c r="A292" i="37"/>
  <c r="A340" i="37"/>
  <c r="B295" i="37"/>
  <c r="D301" i="37"/>
  <c r="E320" i="37"/>
  <c r="D397" i="37"/>
  <c r="E304" i="37"/>
  <c r="A308" i="37"/>
  <c r="D317" i="37"/>
  <c r="B327" i="37"/>
  <c r="C330" i="37"/>
  <c r="C346" i="37"/>
  <c r="D333" i="37"/>
  <c r="B343" i="37"/>
  <c r="A356" i="37"/>
  <c r="E432" i="37"/>
  <c r="B359" i="37"/>
  <c r="E368" i="37"/>
  <c r="D381" i="37"/>
  <c r="B407" i="37"/>
  <c r="C394" i="37"/>
  <c r="B356" i="37"/>
  <c r="C410" i="37"/>
  <c r="A420" i="37"/>
  <c r="A372" i="37"/>
  <c r="B423" i="37"/>
  <c r="E384" i="37"/>
  <c r="A452" i="37"/>
  <c r="E37" i="37"/>
  <c r="B437" i="37"/>
  <c r="C457" i="37"/>
  <c r="B475" i="37"/>
  <c r="C391" i="37"/>
  <c r="A353" i="37"/>
  <c r="D452" i="37"/>
  <c r="A369" i="37"/>
  <c r="D378" i="37"/>
  <c r="E381" i="37"/>
  <c r="B420" i="37"/>
  <c r="B482" i="37"/>
  <c r="D394" i="37"/>
  <c r="B445" i="37"/>
  <c r="C407" i="37"/>
  <c r="E365" i="37"/>
  <c r="A417" i="37"/>
  <c r="E429" i="37"/>
  <c r="E492" i="37"/>
  <c r="C433" i="37"/>
  <c r="B447" i="37"/>
  <c r="C475" i="37"/>
  <c r="A442" i="37"/>
  <c r="A469" i="37"/>
  <c r="D483" i="37"/>
  <c r="A480" i="37"/>
  <c r="B483" i="37"/>
  <c r="A496" i="37"/>
  <c r="C471" i="37"/>
  <c r="E454" i="37"/>
  <c r="D467" i="37"/>
  <c r="C480" i="37"/>
  <c r="E480" i="37"/>
  <c r="B493" i="37"/>
  <c r="C496" i="37"/>
  <c r="E464" i="37"/>
  <c r="A458" i="37"/>
  <c r="A468" i="37"/>
  <c r="E470" i="37"/>
  <c r="C490" i="37"/>
  <c r="D455" i="37"/>
  <c r="A433" i="37"/>
  <c r="E445" i="37"/>
  <c r="A449" i="37"/>
  <c r="E461" i="37"/>
  <c r="D439" i="37"/>
  <c r="D477" i="37"/>
  <c r="D458" i="37"/>
  <c r="B203" i="37"/>
  <c r="D493" i="37"/>
  <c r="D474" i="37"/>
  <c r="B436" i="37"/>
  <c r="C452" i="37"/>
  <c r="B486" i="37"/>
  <c r="B484" i="37"/>
  <c r="B465" i="37"/>
  <c r="C487" i="37"/>
  <c r="C468" i="37"/>
  <c r="A497" i="37"/>
  <c r="A478" i="37"/>
  <c r="B500" i="37"/>
  <c r="B481" i="37"/>
  <c r="E442" i="37"/>
  <c r="A491" i="37"/>
  <c r="C341" i="37"/>
  <c r="B354" i="37"/>
  <c r="A367" i="37"/>
  <c r="E379" i="37"/>
  <c r="D392" i="37"/>
  <c r="C405" i="37"/>
  <c r="B418" i="37"/>
  <c r="A431" i="37"/>
  <c r="C449" i="37"/>
  <c r="E471" i="37"/>
  <c r="A284" i="37"/>
  <c r="E296" i="37"/>
  <c r="D309" i="37"/>
  <c r="C322" i="37"/>
  <c r="B335" i="37"/>
  <c r="A348" i="37"/>
  <c r="E360" i="37"/>
  <c r="D373" i="37"/>
  <c r="C386" i="37"/>
  <c r="B399" i="37"/>
  <c r="A412" i="37"/>
  <c r="E424" i="37"/>
  <c r="B439" i="37"/>
  <c r="E459" i="37"/>
  <c r="D488" i="37"/>
  <c r="E357" i="37"/>
  <c r="D370" i="37"/>
  <c r="C383" i="37"/>
  <c r="B396" i="37"/>
  <c r="A409" i="37"/>
  <c r="E421" i="37"/>
  <c r="C435" i="37"/>
  <c r="A455" i="37"/>
  <c r="D478" i="37"/>
  <c r="E484" i="37"/>
  <c r="D497" i="37"/>
  <c r="E446" i="37"/>
  <c r="D459" i="37"/>
  <c r="C472" i="37"/>
  <c r="B485" i="37"/>
  <c r="A498" i="37"/>
  <c r="D469" i="37"/>
  <c r="C482" i="37"/>
  <c r="B495" i="37"/>
  <c r="E437" i="37"/>
  <c r="D450" i="37"/>
  <c r="C463" i="37"/>
  <c r="B476" i="37"/>
  <c r="A489" i="37"/>
  <c r="E501" i="37"/>
  <c r="C444" i="37"/>
  <c r="B457" i="37"/>
  <c r="A470" i="37"/>
  <c r="E482" i="37"/>
  <c r="A499" i="37"/>
  <c r="B12" i="37"/>
  <c r="A343" i="37"/>
  <c r="E355" i="37"/>
  <c r="D368" i="37"/>
  <c r="C381" i="37"/>
  <c r="B394" i="37"/>
  <c r="A407" i="37"/>
  <c r="E419" i="37"/>
  <c r="D432" i="37"/>
  <c r="E451" i="37"/>
  <c r="A475" i="37"/>
  <c r="D285" i="37"/>
  <c r="C298" i="37"/>
  <c r="B311" i="37"/>
  <c r="A324" i="37"/>
  <c r="E336" i="37"/>
  <c r="D349" i="37"/>
  <c r="C362" i="37"/>
  <c r="B375" i="37"/>
  <c r="A388" i="37"/>
  <c r="E400" i="37"/>
  <c r="D413" i="37"/>
  <c r="C426" i="37"/>
  <c r="E441" i="37"/>
  <c r="C462" i="37"/>
  <c r="A495" i="37"/>
  <c r="C359" i="37"/>
  <c r="B372" i="37"/>
  <c r="A385" i="37"/>
  <c r="E397" i="37"/>
  <c r="D410" i="37"/>
  <c r="C423" i="37"/>
  <c r="C437" i="37"/>
  <c r="D457" i="37"/>
  <c r="C483" i="37"/>
  <c r="C486" i="37"/>
  <c r="B499" i="37"/>
  <c r="C448" i="37"/>
  <c r="B461" i="37"/>
  <c r="A474" i="37"/>
  <c r="E486" i="37"/>
  <c r="D499" i="37"/>
  <c r="B471" i="37"/>
  <c r="A484" i="37"/>
  <c r="E496" i="37"/>
  <c r="C439" i="37"/>
  <c r="B452" i="37"/>
  <c r="A465" i="37"/>
  <c r="E477" i="37"/>
  <c r="D490" i="37"/>
  <c r="B433" i="37"/>
  <c r="A446" i="37"/>
  <c r="E458" i="37"/>
  <c r="D471" i="37"/>
  <c r="A486" i="37"/>
  <c r="D500" i="37"/>
  <c r="E331" i="37"/>
  <c r="D344" i="37"/>
  <c r="C357" i="37"/>
  <c r="B370" i="37"/>
  <c r="A383" i="37"/>
  <c r="E395" i="37"/>
  <c r="D408" i="37"/>
  <c r="C421" i="37"/>
  <c r="A435" i="37"/>
  <c r="C454" i="37"/>
  <c r="B478" i="37"/>
  <c r="B287" i="37"/>
  <c r="A300" i="37"/>
  <c r="E312" i="37"/>
  <c r="D325" i="37"/>
  <c r="C338" i="37"/>
  <c r="B351" i="37"/>
  <c r="A364" i="37"/>
  <c r="E376" i="37"/>
  <c r="D389" i="37"/>
  <c r="C402" i="37"/>
  <c r="B415" i="37"/>
  <c r="A428" i="37"/>
  <c r="D444" i="37"/>
  <c r="D465" i="37"/>
  <c r="C501" i="37"/>
  <c r="A361" i="37"/>
  <c r="E373" i="37"/>
  <c r="D386" i="37"/>
  <c r="C399" i="37"/>
  <c r="B412" i="37"/>
  <c r="A425" i="37"/>
  <c r="E439" i="37"/>
  <c r="A460" i="37"/>
  <c r="E489" i="37"/>
  <c r="A488" i="37"/>
  <c r="E500" i="37"/>
  <c r="A450" i="37"/>
  <c r="E462" i="37"/>
  <c r="D475" i="37"/>
  <c r="C488" i="37"/>
  <c r="B501" i="37"/>
  <c r="E472" i="37"/>
  <c r="D485" i="37"/>
  <c r="C498" i="37"/>
  <c r="A441" i="37"/>
  <c r="E453" i="37"/>
  <c r="D466" i="37"/>
  <c r="C479" i="37"/>
  <c r="B492" i="37"/>
  <c r="E434" i="37"/>
  <c r="D447" i="37"/>
  <c r="C460" i="37"/>
  <c r="B473" i="37"/>
  <c r="A494" i="37"/>
  <c r="C337" i="37"/>
  <c r="E352" i="37"/>
  <c r="D365" i="37"/>
  <c r="C378" i="37"/>
  <c r="B391" i="37"/>
  <c r="A404" i="37"/>
  <c r="E416" i="37"/>
  <c r="D429" i="37"/>
  <c r="A447" i="37"/>
  <c r="E468" i="37"/>
  <c r="E349" i="37"/>
  <c r="D362" i="37"/>
  <c r="C375" i="37"/>
  <c r="B388" i="37"/>
  <c r="A401" i="37"/>
  <c r="E413" i="37"/>
  <c r="D426" i="37"/>
  <c r="B442" i="37"/>
  <c r="D462" i="37"/>
  <c r="B496" i="37"/>
  <c r="D489" i="37"/>
  <c r="C502" i="37"/>
  <c r="D451" i="37"/>
  <c r="C464" i="37"/>
  <c r="B477" i="37"/>
  <c r="A490" i="37"/>
  <c r="E502" i="37"/>
  <c r="C474" i="37"/>
  <c r="B487" i="37"/>
  <c r="A500" i="37"/>
  <c r="D442" i="37"/>
  <c r="C455" i="37"/>
  <c r="B468" i="37"/>
  <c r="A481" i="37"/>
  <c r="E493" i="37"/>
  <c r="C436" i="37"/>
  <c r="B449" i="37"/>
  <c r="A462" i="37"/>
  <c r="E474" i="37"/>
  <c r="D495" i="37"/>
  <c r="D241" i="37"/>
  <c r="A335" i="37"/>
  <c r="E347" i="37"/>
  <c r="D360" i="37"/>
  <c r="C373" i="37"/>
  <c r="B386" i="37"/>
  <c r="A399" i="37"/>
  <c r="E411" i="37"/>
  <c r="D424" i="37"/>
  <c r="A439" i="37"/>
  <c r="C459" i="37"/>
  <c r="B488" i="37"/>
  <c r="C290" i="37"/>
  <c r="B303" i="37"/>
  <c r="A316" i="37"/>
  <c r="E328" i="37"/>
  <c r="D341" i="37"/>
  <c r="C354" i="37"/>
  <c r="B367" i="37"/>
  <c r="A380" i="37"/>
  <c r="E392" i="37"/>
  <c r="D405" i="37"/>
  <c r="C418" i="37"/>
  <c r="B431" i="37"/>
  <c r="D449" i="37"/>
  <c r="A472" i="37"/>
  <c r="C351" i="37"/>
  <c r="B364" i="37"/>
  <c r="A377" i="37"/>
  <c r="E389" i="37"/>
  <c r="D402" i="37"/>
  <c r="C415" i="37"/>
  <c r="B428" i="37"/>
  <c r="E444" i="37"/>
  <c r="E465" i="37"/>
  <c r="D502" i="37"/>
  <c r="B491" i="37"/>
  <c r="C440" i="37"/>
  <c r="B453" i="37"/>
  <c r="A466" i="37"/>
  <c r="E478" i="37"/>
  <c r="D491" i="37"/>
  <c r="B463" i="37"/>
  <c r="A476" i="37"/>
  <c r="E488" i="37"/>
  <c r="D501" i="37"/>
  <c r="B444" i="37"/>
  <c r="A457" i="37"/>
  <c r="E469" i="37"/>
  <c r="D482" i="37"/>
  <c r="C495" i="37"/>
  <c r="A438" i="37"/>
  <c r="E450" i="37"/>
  <c r="D463" i="37"/>
  <c r="C476" i="37"/>
  <c r="E498" i="37"/>
  <c r="E228" i="37"/>
  <c r="B338" i="37"/>
  <c r="A351" i="37"/>
  <c r="E363" i="37"/>
  <c r="D376" i="37"/>
  <c r="C389" i="37"/>
  <c r="B402" i="37"/>
  <c r="A415" i="37"/>
  <c r="E427" i="37"/>
  <c r="A444" i="37"/>
  <c r="C465" i="37"/>
  <c r="A501" i="37"/>
  <c r="D293" i="37"/>
  <c r="C306" i="37"/>
  <c r="B319" i="37"/>
  <c r="A332" i="37"/>
  <c r="E344" i="37"/>
  <c r="D357" i="37"/>
  <c r="C370" i="37"/>
  <c r="B383" i="37"/>
  <c r="A396" i="37"/>
  <c r="E408" i="37"/>
  <c r="D421" i="37"/>
  <c r="B435" i="37"/>
  <c r="D454" i="37"/>
  <c r="C478" i="37"/>
  <c r="D354" i="37"/>
  <c r="C367" i="37"/>
  <c r="B380" i="37"/>
  <c r="A393" i="37"/>
  <c r="E405" i="37"/>
  <c r="D418" i="37"/>
  <c r="C431" i="37"/>
  <c r="E449" i="37"/>
  <c r="B472" i="37"/>
  <c r="D481" i="37"/>
  <c r="C494" i="37"/>
  <c r="D443" i="37"/>
  <c r="C456" i="37"/>
  <c r="B469" i="37"/>
  <c r="A482" i="37"/>
  <c r="E494" i="37"/>
  <c r="C466" i="37"/>
  <c r="B479" i="37"/>
  <c r="A492" i="37"/>
  <c r="D434" i="37"/>
  <c r="C447" i="37"/>
  <c r="B460" i="37"/>
  <c r="A473" i="37"/>
  <c r="E485" i="37"/>
  <c r="D498" i="37"/>
  <c r="B441" i="37"/>
  <c r="A454" i="37"/>
  <c r="E466" i="37"/>
  <c r="D479" i="37"/>
  <c r="E487" i="37"/>
  <c r="C126" i="37"/>
  <c r="E100" i="37"/>
  <c r="D137" i="37"/>
  <c r="B75" i="37"/>
  <c r="C62" i="37"/>
  <c r="A54" i="37"/>
  <c r="C39" i="37"/>
  <c r="B139" i="37"/>
  <c r="A17" i="37"/>
  <c r="E32" i="37"/>
  <c r="E29" i="37"/>
  <c r="C15" i="37"/>
  <c r="A240" i="37"/>
  <c r="D487" i="37"/>
  <c r="C500" i="37"/>
  <c r="D492" i="37"/>
  <c r="A301" i="37"/>
  <c r="C190" i="37"/>
  <c r="C96" i="37"/>
  <c r="D50" i="37"/>
  <c r="B28" i="37"/>
  <c r="A9" i="37"/>
  <c r="C45" i="37"/>
  <c r="B489" i="37"/>
  <c r="A502" i="37"/>
  <c r="B494" i="37"/>
  <c r="A280" i="37"/>
  <c r="D177" i="37"/>
  <c r="C92" i="37"/>
  <c r="C47" i="37"/>
  <c r="D26" i="37"/>
  <c r="B35" i="37"/>
  <c r="E490" i="37"/>
  <c r="A483" i="37"/>
  <c r="E495" i="37"/>
  <c r="B267" i="37"/>
  <c r="E164" i="37"/>
  <c r="A88" i="37"/>
  <c r="D42" i="37"/>
  <c r="A25" i="37"/>
  <c r="B27" i="37"/>
  <c r="C492" i="37"/>
  <c r="D484" i="37"/>
  <c r="C497" i="37"/>
  <c r="C254" i="37"/>
  <c r="A152" i="37"/>
  <c r="D83" i="37"/>
  <c r="A41" i="37"/>
  <c r="E21" i="37"/>
  <c r="E12" i="37"/>
  <c r="C484" i="37"/>
  <c r="B497" i="37"/>
  <c r="C489" i="37"/>
  <c r="B502" i="37"/>
  <c r="A216" i="37"/>
  <c r="D113" i="37"/>
  <c r="A58" i="37"/>
  <c r="D34" i="37"/>
  <c r="E13" i="37"/>
  <c r="E78" i="37"/>
  <c r="E415" i="37"/>
  <c r="A96" i="37"/>
  <c r="C42" i="37"/>
  <c r="G25" i="4"/>
  <c r="B28" i="2"/>
  <c r="Q81" i="3"/>
  <c r="C66" i="2"/>
  <c r="Q59" i="3" s="1"/>
  <c r="G42" i="3"/>
  <c r="G40" i="3"/>
  <c r="C68" i="2"/>
  <c r="Q60" i="3" s="1"/>
  <c r="N26" i="11"/>
  <c r="P43" i="28"/>
  <c r="D14" i="11"/>
  <c r="A14" i="11" s="1"/>
  <c r="B15" i="2" s="1"/>
  <c r="H89" i="3" s="1"/>
  <c r="D69" i="2"/>
  <c r="P61" i="3" s="1"/>
  <c r="D63" i="2"/>
  <c r="P56" i="3" s="1"/>
  <c r="D71" i="2"/>
  <c r="P63" i="3" s="1"/>
  <c r="D65" i="2"/>
  <c r="P58" i="3" s="1"/>
  <c r="A62" i="37"/>
  <c r="B15" i="37"/>
  <c r="A112" i="37"/>
  <c r="D29" i="37"/>
  <c r="D79" i="37"/>
  <c r="A49" i="37"/>
  <c r="B36" i="37"/>
  <c r="C23" i="37"/>
  <c r="D10" i="37"/>
  <c r="A297" i="37"/>
  <c r="C70" i="37"/>
  <c r="A403" i="37"/>
  <c r="E70" i="37"/>
  <c r="E45" i="37"/>
  <c r="A33" i="37"/>
  <c r="B20" i="37"/>
  <c r="A64" i="37"/>
  <c r="C214" i="37"/>
  <c r="E48" i="37"/>
  <c r="B99" i="37"/>
  <c r="E66" i="37"/>
  <c r="B44" i="37"/>
  <c r="C31" i="37"/>
  <c r="D18" i="37"/>
  <c r="B43" i="37"/>
  <c r="E188" i="37"/>
  <c r="D45" i="37"/>
  <c r="D17" i="37"/>
  <c r="E252" i="37"/>
  <c r="C150" i="37"/>
  <c r="B83" i="37"/>
  <c r="C50" i="37"/>
  <c r="A36" i="37"/>
  <c r="E16" i="37"/>
  <c r="A47" i="37"/>
  <c r="C38" i="37"/>
  <c r="B227" i="37"/>
  <c r="E124" i="37"/>
  <c r="E74" i="37"/>
  <c r="B47" i="37"/>
  <c r="B31" i="37"/>
  <c r="D13" i="37"/>
  <c r="E27" i="37"/>
  <c r="C30" i="37"/>
  <c r="A331" i="37"/>
  <c r="D201" i="37"/>
  <c r="C100" i="37"/>
  <c r="A66" i="37"/>
  <c r="A44" i="37"/>
  <c r="A28" i="37"/>
  <c r="D326" i="37"/>
  <c r="E30" i="37"/>
  <c r="C26" i="37"/>
  <c r="D292" i="37"/>
  <c r="E22" i="37"/>
  <c r="A24" i="37"/>
  <c r="C278" i="37"/>
  <c r="A176" i="37"/>
  <c r="D91" i="37"/>
  <c r="D57" i="37"/>
  <c r="E40" i="37"/>
  <c r="A20" i="37"/>
  <c r="E276" i="37"/>
  <c r="A18" i="37"/>
  <c r="E20" i="37"/>
  <c r="D265" i="37"/>
  <c r="B163" i="37"/>
  <c r="D87" i="37"/>
  <c r="B53" i="37"/>
  <c r="B39" i="37"/>
  <c r="C18" i="37"/>
  <c r="B57" i="37"/>
  <c r="D37" i="37"/>
  <c r="E24" i="37"/>
  <c r="A12" i="37"/>
  <c r="A264" i="37"/>
  <c r="C21" i="37"/>
  <c r="A120" i="37"/>
  <c r="B23" i="37"/>
  <c r="C10" i="37"/>
  <c r="C174" i="37"/>
  <c r="E19" i="37"/>
  <c r="A86" i="37"/>
  <c r="C34" i="37"/>
  <c r="D21" i="37"/>
  <c r="E8" i="37"/>
  <c r="B123" i="37"/>
  <c r="C198" i="37"/>
  <c r="B73" i="37"/>
  <c r="D33" i="37"/>
  <c r="C110" i="37"/>
  <c r="C134" i="37"/>
  <c r="B187" i="37"/>
  <c r="B61" i="37"/>
  <c r="C29" i="37"/>
  <c r="E236" i="37"/>
  <c r="D35" i="37"/>
  <c r="C158" i="37"/>
  <c r="B251" i="37"/>
  <c r="D95" i="37"/>
  <c r="B42" i="37"/>
  <c r="D16" i="37"/>
  <c r="A78" i="37"/>
  <c r="A10" i="37"/>
  <c r="E33" i="37"/>
  <c r="C238" i="37"/>
  <c r="B91" i="37"/>
  <c r="D40" i="37"/>
  <c r="A15" i="37"/>
  <c r="B65" i="37"/>
  <c r="A16" i="37"/>
  <c r="E28" i="37"/>
  <c r="D225" i="37"/>
  <c r="A74" i="37"/>
  <c r="B34" i="37"/>
  <c r="D41" i="37"/>
  <c r="C48" i="37"/>
  <c r="E260" i="37"/>
  <c r="A232" i="37"/>
  <c r="E212" i="37"/>
  <c r="A70" i="37"/>
  <c r="D32" i="37"/>
  <c r="D322" i="37"/>
  <c r="D43" i="37"/>
  <c r="C222" i="37"/>
  <c r="E285" i="37"/>
  <c r="C118" i="37"/>
  <c r="D63" i="37"/>
  <c r="A35" i="37"/>
  <c r="D51" i="37"/>
  <c r="D8" i="37"/>
  <c r="D249" i="37"/>
  <c r="B147" i="37"/>
  <c r="A82" i="37"/>
  <c r="A50" i="37"/>
  <c r="B37" i="37"/>
  <c r="C24" i="37"/>
  <c r="D11" i="37"/>
  <c r="D273" i="37"/>
  <c r="B171" i="37"/>
  <c r="A90" i="37"/>
  <c r="A56" i="37"/>
  <c r="A40" i="37"/>
  <c r="C76" i="37"/>
  <c r="A200" i="37"/>
  <c r="D99" i="37"/>
  <c r="D65" i="37"/>
  <c r="E43" i="37"/>
  <c r="A31" i="37"/>
  <c r="B18" i="37"/>
  <c r="B11" i="37"/>
  <c r="A224" i="37"/>
  <c r="D121" i="37"/>
  <c r="D73" i="37"/>
  <c r="E46" i="37"/>
  <c r="A34" i="37"/>
  <c r="B21" i="37"/>
  <c r="C8" i="37"/>
  <c r="A248" i="37"/>
  <c r="D145" i="37"/>
  <c r="D81" i="37"/>
  <c r="D46" i="37"/>
  <c r="E220" i="37"/>
  <c r="D9" i="37"/>
  <c r="E47" i="37"/>
  <c r="B390" i="37"/>
  <c r="B211" i="37"/>
  <c r="E108" i="37"/>
  <c r="B69" i="37"/>
  <c r="B45" i="37"/>
  <c r="C32" i="37"/>
  <c r="D19" i="37"/>
  <c r="E44" i="37"/>
  <c r="B235" i="37"/>
  <c r="E132" i="37"/>
  <c r="B77" i="37"/>
  <c r="E41" i="37"/>
  <c r="C182" i="37"/>
  <c r="E309" i="37"/>
  <c r="A43" i="37"/>
  <c r="D161" i="37"/>
  <c r="E86" i="37"/>
  <c r="E52" i="37"/>
  <c r="A39" i="37"/>
  <c r="B26" i="37"/>
  <c r="C13" i="37"/>
  <c r="A290" i="37"/>
  <c r="D185" i="37"/>
  <c r="E94" i="37"/>
  <c r="E60" i="37"/>
  <c r="A42" i="37"/>
  <c r="B29" i="37"/>
  <c r="C16" i="37"/>
  <c r="C377" i="37"/>
  <c r="D209" i="37"/>
  <c r="B107" i="37"/>
  <c r="E68" i="37"/>
  <c r="A29" i="37"/>
  <c r="A94" i="37"/>
  <c r="D193" i="37"/>
  <c r="B30" i="37"/>
  <c r="E148" i="37"/>
  <c r="E82" i="37"/>
  <c r="B50" i="37"/>
  <c r="C37" i="37"/>
  <c r="D24" i="37"/>
  <c r="E11" i="37"/>
  <c r="B275" i="37"/>
  <c r="E172" i="37"/>
  <c r="E90" i="37"/>
  <c r="C56" i="37"/>
  <c r="C40" i="37"/>
  <c r="D27" i="37"/>
  <c r="E14" i="37"/>
  <c r="B318" i="37"/>
  <c r="E196" i="37"/>
  <c r="E98" i="37"/>
  <c r="C64" i="37"/>
  <c r="A21" i="37"/>
  <c r="C72" i="37"/>
  <c r="D129" i="37"/>
  <c r="B22" i="37"/>
  <c r="A136" i="37"/>
  <c r="C78" i="37"/>
  <c r="D48" i="37"/>
  <c r="E35" i="37"/>
  <c r="A23" i="37"/>
  <c r="B10" i="37"/>
  <c r="C262" i="37"/>
  <c r="A160" i="37"/>
  <c r="C86" i="37"/>
  <c r="C52" i="37"/>
  <c r="E38" i="37"/>
  <c r="A26" i="37"/>
  <c r="B13" i="37"/>
  <c r="E287" i="37"/>
  <c r="A184" i="37"/>
  <c r="C94" i="37"/>
  <c r="C60" i="37"/>
  <c r="B16" i="37"/>
  <c r="D55" i="37"/>
  <c r="D97" i="37"/>
  <c r="E15" i="37"/>
  <c r="B48" i="37"/>
  <c r="C35" i="37"/>
  <c r="D22" i="37"/>
  <c r="E9" i="37"/>
  <c r="D233" i="37"/>
  <c r="B131" i="37"/>
  <c r="E76" i="37"/>
  <c r="C46" i="37"/>
  <c r="C14" i="37"/>
  <c r="E244" i="37"/>
  <c r="C142" i="37"/>
  <c r="C80" i="37"/>
  <c r="C49" i="37"/>
  <c r="D36" i="37"/>
  <c r="E23" i="37"/>
  <c r="A45" i="37"/>
  <c r="B32" i="37"/>
  <c r="C19" i="37"/>
  <c r="D364" i="37"/>
  <c r="A208" i="37"/>
  <c r="D105" i="37"/>
  <c r="C68" i="37"/>
  <c r="E36" i="37"/>
  <c r="A467" i="37"/>
  <c r="B219" i="37"/>
  <c r="E116" i="37"/>
  <c r="A72" i="37"/>
  <c r="B46" i="37"/>
  <c r="C33" i="37"/>
  <c r="A19" i="37"/>
  <c r="C43" i="37"/>
  <c r="D30" i="37"/>
  <c r="E17" i="37"/>
  <c r="E313" i="37"/>
  <c r="B195" i="37"/>
  <c r="A98" i="37"/>
  <c r="D59" i="37"/>
  <c r="A32" i="37"/>
  <c r="E351" i="37"/>
  <c r="C206" i="37"/>
  <c r="A104" i="37"/>
  <c r="D67" i="37"/>
  <c r="D44" i="37"/>
  <c r="E31" i="37"/>
  <c r="C17" i="37"/>
  <c r="B40" i="37"/>
  <c r="C27" i="37"/>
  <c r="D14" i="37"/>
  <c r="A272" i="37"/>
  <c r="D169" i="37"/>
  <c r="D89" i="37"/>
  <c r="B51" i="37"/>
  <c r="D25" i="37"/>
  <c r="D283" i="37"/>
  <c r="E180" i="37"/>
  <c r="B93" i="37"/>
  <c r="B59" i="37"/>
  <c r="C41" i="37"/>
  <c r="D28" i="37"/>
  <c r="B14" i="37"/>
  <c r="D38" i="37"/>
  <c r="E25" i="37"/>
  <c r="A13" i="37"/>
  <c r="B259" i="37"/>
  <c r="E156" i="37"/>
  <c r="B85" i="37"/>
  <c r="D49" i="37"/>
  <c r="C22" i="37"/>
  <c r="C270" i="37"/>
  <c r="A168" i="37"/>
  <c r="B89" i="37"/>
  <c r="E54" i="37"/>
  <c r="E39" i="37"/>
  <c r="A27" i="37"/>
  <c r="A11" i="37"/>
  <c r="E49" i="37"/>
  <c r="A37" i="37"/>
  <c r="B24" i="37"/>
  <c r="C11" i="37"/>
  <c r="C246" i="37"/>
  <c r="A144" i="37"/>
  <c r="B81" i="37"/>
  <c r="A48" i="37"/>
  <c r="B19" i="37"/>
  <c r="D257" i="37"/>
  <c r="B155" i="37"/>
  <c r="E84" i="37"/>
  <c r="A51" i="37"/>
  <c r="B38" i="37"/>
  <c r="C25" i="37"/>
  <c r="C9" i="37"/>
  <c r="D12" i="37"/>
  <c r="D20" i="37"/>
  <c r="K16" i="26"/>
  <c r="C28" i="2" l="1"/>
  <c r="Q73" i="3" s="1"/>
  <c r="I56" i="27"/>
  <c r="I109" i="27"/>
  <c r="I3" i="27"/>
  <c r="I157" i="27"/>
  <c r="G17"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Mike Senyszyn</author>
    <author>Mike</author>
  </authors>
  <commentList>
    <comment ref="L1" authorId="0" shapeId="0" xr:uid="{00000000-0006-0000-0500-000001000000}">
      <text>
        <r>
          <rPr>
            <b/>
            <sz val="9"/>
            <color indexed="81"/>
            <rFont val="Tahoma"/>
            <family val="2"/>
          </rPr>
          <t>Mike Senyszyn:</t>
        </r>
        <r>
          <rPr>
            <sz val="9"/>
            <color indexed="81"/>
            <rFont val="Tahoma"/>
            <family val="2"/>
          </rPr>
          <t xml:space="preserve">
update result if plant used different factors</t>
        </r>
      </text>
    </comment>
    <comment ref="M1" authorId="0" shapeId="0" xr:uid="{00000000-0006-0000-0500-000002000000}">
      <text>
        <r>
          <rPr>
            <b/>
            <sz val="9"/>
            <color indexed="81"/>
            <rFont val="Tahoma"/>
            <family val="2"/>
          </rPr>
          <t>Mike Senyszyn:</t>
        </r>
        <r>
          <rPr>
            <sz val="9"/>
            <color indexed="81"/>
            <rFont val="Tahoma"/>
            <family val="2"/>
          </rPr>
          <t xml:space="preserve">
update formulas if plant uses different factors</t>
        </r>
      </text>
    </comment>
    <comment ref="B4" authorId="0" shapeId="0" xr:uid="{00000000-0006-0000-0500-000003000000}">
      <text>
        <r>
          <rPr>
            <b/>
            <sz val="9"/>
            <color indexed="81"/>
            <rFont val="Tahoma"/>
            <family val="2"/>
          </rPr>
          <t>Mike Senyszyn:</t>
        </r>
        <r>
          <rPr>
            <sz val="9"/>
            <color indexed="81"/>
            <rFont val="Tahoma"/>
            <family val="2"/>
          </rPr>
          <t xml:space="preserve">
update result column
sheet 'side knives'!</t>
        </r>
      </text>
    </comment>
    <comment ref="B17" authorId="0" shapeId="0" xr:uid="{00000000-0006-0000-0500-000004000000}">
      <text>
        <r>
          <rPr>
            <b/>
            <sz val="9"/>
            <color indexed="81"/>
            <rFont val="Tahoma"/>
            <family val="2"/>
          </rPr>
          <t>Mike Senyszyn:</t>
        </r>
        <r>
          <rPr>
            <sz val="9"/>
            <color indexed="81"/>
            <rFont val="Tahoma"/>
            <family val="2"/>
          </rPr>
          <t xml:space="preserve">
for flex side knives, see B89,B90</t>
        </r>
      </text>
    </comment>
    <comment ref="B42" authorId="0" shapeId="0" xr:uid="{00000000-0006-0000-0500-000005000000}">
      <text>
        <r>
          <rPr>
            <b/>
            <sz val="9"/>
            <color indexed="81"/>
            <rFont val="Tahoma"/>
            <family val="2"/>
          </rPr>
          <t>Mike Senyszyn:</t>
        </r>
        <r>
          <rPr>
            <sz val="9"/>
            <color indexed="81"/>
            <rFont val="Tahoma"/>
            <family val="2"/>
          </rPr>
          <t xml:space="preserve">
check to see if plant uses different standard</t>
        </r>
      </text>
    </comment>
    <comment ref="B46" authorId="0" shapeId="0" xr:uid="{00000000-0006-0000-0500-000006000000}">
      <text>
        <r>
          <rPr>
            <b/>
            <sz val="9"/>
            <color indexed="81"/>
            <rFont val="Tahoma"/>
            <family val="2"/>
          </rPr>
          <t>Mike Senyszyn:</t>
        </r>
        <r>
          <rPr>
            <sz val="9"/>
            <color indexed="81"/>
            <rFont val="Tahoma"/>
            <family val="2"/>
          </rPr>
          <t xml:space="preserve">
update result if plant uses other standard</t>
        </r>
      </text>
    </comment>
    <comment ref="B48" authorId="1" shapeId="0" xr:uid="{00000000-0006-0000-0500-000007000000}">
      <text>
        <r>
          <rPr>
            <b/>
            <sz val="9"/>
            <color indexed="81"/>
            <rFont val="Tahoma"/>
            <family val="2"/>
          </rPr>
          <t>Mike:</t>
        </r>
        <r>
          <rPr>
            <sz val="9"/>
            <color indexed="81"/>
            <rFont val="Tahoma"/>
            <family val="2"/>
          </rPr>
          <t xml:space="preserve">
update if plant uses different standard</t>
        </r>
      </text>
    </comment>
    <comment ref="B89" authorId="0" shapeId="0" xr:uid="{00000000-0006-0000-0500-000008000000}">
      <text>
        <r>
          <rPr>
            <b/>
            <sz val="9"/>
            <color indexed="81"/>
            <rFont val="Tahoma"/>
            <family val="2"/>
          </rPr>
          <t>Mike Senyszyn:</t>
        </r>
        <r>
          <rPr>
            <sz val="9"/>
            <color indexed="81"/>
            <rFont val="Tahoma"/>
            <family val="2"/>
          </rPr>
          <t xml:space="preserve">
updated for flex knives
8/3/16</t>
        </r>
      </text>
    </comment>
    <comment ref="B90" authorId="0" shapeId="0" xr:uid="{00000000-0006-0000-0500-000009000000}">
      <text>
        <r>
          <rPr>
            <b/>
            <sz val="9"/>
            <color indexed="81"/>
            <rFont val="Tahoma"/>
            <family val="2"/>
          </rPr>
          <t>Mike Senyszyn:</t>
        </r>
        <r>
          <rPr>
            <sz val="9"/>
            <color indexed="81"/>
            <rFont val="Tahoma"/>
            <family val="2"/>
          </rPr>
          <t xml:space="preserve">
updated for flex knives
8/3/16</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Mike Senyszyn</author>
  </authors>
  <commentList>
    <comment ref="AL1" authorId="0" shapeId="0" xr:uid="{00000000-0006-0000-0700-000008000000}">
      <text>
        <r>
          <rPr>
            <b/>
            <sz val="9"/>
            <color indexed="81"/>
            <rFont val="Tahoma"/>
            <family val="2"/>
          </rPr>
          <t>Mike Senyszyn:</t>
        </r>
        <r>
          <rPr>
            <sz val="9"/>
            <color indexed="81"/>
            <rFont val="Tahoma"/>
            <family val="2"/>
          </rPr>
          <t xml:space="preserve">
if other plants have different standards, create columns as needed and update formulas</t>
        </r>
      </text>
    </comment>
    <comment ref="AL43" authorId="0" shapeId="0" xr:uid="{00000000-0006-0000-0700-00000F000000}">
      <text>
        <r>
          <rPr>
            <b/>
            <sz val="9"/>
            <color indexed="81"/>
            <rFont val="Tahoma"/>
            <family val="2"/>
          </rPr>
          <t>Mike Senyszyn:</t>
        </r>
        <r>
          <rPr>
            <sz val="9"/>
            <color indexed="81"/>
            <rFont val="Tahoma"/>
            <family val="2"/>
          </rPr>
          <t xml:space="preserve">
formula override for Broadridge</t>
        </r>
      </text>
    </comment>
    <comment ref="AL93" authorId="0" shapeId="0" xr:uid="{00000000-0006-0000-0700-000013000000}">
      <text>
        <r>
          <rPr>
            <b/>
            <sz val="9"/>
            <color indexed="81"/>
            <rFont val="Tahoma"/>
            <family val="2"/>
          </rPr>
          <t>Mike Senyszyn:</t>
        </r>
        <r>
          <rPr>
            <sz val="9"/>
            <color indexed="81"/>
            <rFont val="Tahoma"/>
            <family val="2"/>
          </rPr>
          <t xml:space="preserve">
formula override for SH R017 financial statement envelopes (Boadridge, UBS, etc.)</t>
        </r>
      </text>
    </comment>
    <comment ref="AL163" authorId="0" shapeId="0" xr:uid="{00000000-0006-0000-0700-000020000000}">
      <text>
        <r>
          <rPr>
            <b/>
            <sz val="9"/>
            <color indexed="81"/>
            <rFont val="Tahoma"/>
            <family val="2"/>
          </rPr>
          <t>Mike Senyszyn:</t>
        </r>
        <r>
          <rPr>
            <sz val="9"/>
            <color indexed="81"/>
            <rFont val="Tahoma"/>
            <family val="2"/>
          </rPr>
          <t xml:space="preserve">
overridden from 18 - actual back flap a little shorter than drawing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Mike Senyszyn</author>
    <author>Mike</author>
  </authors>
  <commentList>
    <comment ref="R1" authorId="0" shapeId="0" xr:uid="{00000000-0006-0000-0A00-000001000000}">
      <text>
        <r>
          <rPr>
            <b/>
            <sz val="9"/>
            <color indexed="81"/>
            <rFont val="Tahoma"/>
            <family val="2"/>
          </rPr>
          <t>Mike Senyszyn:</t>
        </r>
        <r>
          <rPr>
            <sz val="9"/>
            <color indexed="81"/>
            <rFont val="Tahoma"/>
            <family val="2"/>
          </rPr>
          <t xml:space="preserve">
create new column if plant uses different standards;
create updated column orf dependents</t>
        </r>
      </text>
    </comment>
    <comment ref="S1" authorId="0" shapeId="0" xr:uid="{00000000-0006-0000-0A00-000002000000}">
      <text>
        <r>
          <rPr>
            <b/>
            <sz val="9"/>
            <color indexed="81"/>
            <rFont val="Tahoma"/>
            <family val="2"/>
          </rPr>
          <t>Mike Senyszyn:</t>
        </r>
        <r>
          <rPr>
            <sz val="9"/>
            <color indexed="81"/>
            <rFont val="Tahoma"/>
            <family val="2"/>
          </rPr>
          <t xml:space="preserve">
create new column if replacing standard widths column;
create updated dependents</t>
        </r>
      </text>
    </comment>
    <comment ref="Z1" authorId="0" shapeId="0" xr:uid="{00000000-0006-0000-0A00-000003000000}">
      <text>
        <r>
          <rPr>
            <b/>
            <sz val="9"/>
            <color indexed="81"/>
            <rFont val="Tahoma"/>
            <family val="2"/>
          </rPr>
          <t>Mike Senyszyn:</t>
        </r>
        <r>
          <rPr>
            <sz val="9"/>
            <color indexed="81"/>
            <rFont val="Tahoma"/>
            <family val="2"/>
          </rPr>
          <t xml:space="preserve">
update formulas if plant uses different method for calculating length</t>
        </r>
      </text>
    </comment>
    <comment ref="AA1" authorId="1" shapeId="0" xr:uid="{00000000-0006-0000-0A00-000004000000}">
      <text>
        <r>
          <rPr>
            <b/>
            <sz val="9"/>
            <color indexed="81"/>
            <rFont val="Tahoma"/>
            <family val="2"/>
          </rPr>
          <t>Mike:</t>
        </r>
        <r>
          <rPr>
            <sz val="9"/>
            <color indexed="81"/>
            <rFont val="Tahoma"/>
            <family val="2"/>
          </rPr>
          <t xml:space="preserve">
change min length if plant uses different min (DM is 48.1)</t>
        </r>
      </text>
    </comment>
    <comment ref="AJ1" authorId="0" shapeId="0" xr:uid="{00000000-0006-0000-0A00-000005000000}">
      <text>
        <r>
          <rPr>
            <b/>
            <sz val="9"/>
            <color indexed="81"/>
            <rFont val="Tahoma"/>
            <family val="2"/>
          </rPr>
          <t>Mike Senyszyn:</t>
        </r>
        <r>
          <rPr>
            <sz val="9"/>
            <color indexed="81"/>
            <rFont val="Tahoma"/>
            <family val="2"/>
          </rPr>
          <t xml:space="preserve">
update formulas if plant uses different over-panel figures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Mike Senyszyn</author>
  </authors>
  <commentList>
    <comment ref="Q4" authorId="0" shapeId="0" xr:uid="{00000000-0006-0000-0C00-000001000000}">
      <text>
        <r>
          <rPr>
            <b/>
            <sz val="9"/>
            <color indexed="81"/>
            <rFont val="Tahoma"/>
            <family val="2"/>
          </rPr>
          <t>Mike Senyszyn:</t>
        </r>
        <r>
          <rPr>
            <sz val="9"/>
            <color indexed="81"/>
            <rFont val="Tahoma"/>
            <family val="2"/>
          </rPr>
          <t xml:space="preserve">
not verified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<sst xmlns="http://schemas.openxmlformats.org/spreadsheetml/2006/main" count="60275" uniqueCount="15063">
  <si>
    <t>Side Knives</t>
  </si>
  <si>
    <t>Cross Cutter</t>
  </si>
  <si>
    <t>in.</t>
  </si>
  <si>
    <t>mm</t>
  </si>
  <si>
    <t>Feed Tower</t>
  </si>
  <si>
    <t>Front End</t>
  </si>
  <si>
    <t>Folding</t>
  </si>
  <si>
    <t>Envelope Height</t>
  </si>
  <si>
    <t>Envelope Item #</t>
  </si>
  <si>
    <t>Envelope Width</t>
  </si>
  <si>
    <t>Paper Width</t>
  </si>
  <si>
    <t>Scale Position for Side Knife Timing</t>
  </si>
  <si>
    <t>Scale Position for Cross Cutter Timing</t>
  </si>
  <si>
    <t>Leading Edge Width</t>
  </si>
  <si>
    <t>Face Window 1</t>
  </si>
  <si>
    <t>Face Window 2</t>
  </si>
  <si>
    <t>Back Window</t>
  </si>
  <si>
    <t>Work Order #</t>
  </si>
  <si>
    <t>Side Knife JDE #</t>
  </si>
  <si>
    <t>Blank Length mm</t>
  </si>
  <si>
    <t>Driver (lower)</t>
  </si>
  <si>
    <t>Driven (upper)</t>
  </si>
  <si>
    <t>Release Rollers before Decollating</t>
  </si>
  <si>
    <t>Extrusion Gumming Pattern</t>
  </si>
  <si>
    <t>Height in.</t>
  </si>
  <si>
    <t>Width in.</t>
  </si>
  <si>
    <t>from Left in.</t>
  </si>
  <si>
    <t>from Bottom in.</t>
  </si>
  <si>
    <t>v</t>
  </si>
  <si>
    <t>s</t>
  </si>
  <si>
    <t>win true?</t>
  </si>
  <si>
    <t>window</t>
  </si>
  <si>
    <t>face 1</t>
  </si>
  <si>
    <t>face 2</t>
  </si>
  <si>
    <t>back</t>
  </si>
  <si>
    <t>Open Window?</t>
  </si>
  <si>
    <t>open win true?</t>
  </si>
  <si>
    <t>dbl win/single patch?</t>
  </si>
  <si>
    <t>calculated seal gum</t>
  </si>
  <si>
    <t>527 seal gum</t>
  </si>
  <si>
    <t>lower gear - driver</t>
  </si>
  <si>
    <t>upper gear - driven</t>
  </si>
  <si>
    <t>Patch Width in.</t>
  </si>
  <si>
    <t>Patch Length mm</t>
  </si>
  <si>
    <t>actual roll width in</t>
  </si>
  <si>
    <t>calculated nominal length mm</t>
  </si>
  <si>
    <t>Up? Down?</t>
  </si>
  <si>
    <t>Driver</t>
  </si>
  <si>
    <t>Driven</t>
  </si>
  <si>
    <t>Transport Rollers After Score Cylinder</t>
  </si>
  <si>
    <t>Double Window / Single Patch?</t>
  </si>
  <si>
    <t>Patch 1</t>
  </si>
  <si>
    <t>Patch 2</t>
  </si>
  <si>
    <t>win height in</t>
  </si>
  <si>
    <t>win width in</t>
  </si>
  <si>
    <t>calculated nominal roll width in</t>
  </si>
  <si>
    <t>window config</t>
  </si>
  <si>
    <t>no win</t>
  </si>
  <si>
    <t>1 open face</t>
  </si>
  <si>
    <t>2 open face</t>
  </si>
  <si>
    <t>1 open face 1 open back</t>
  </si>
  <si>
    <t>1 open back</t>
  </si>
  <si>
    <t>1 patch face</t>
  </si>
  <si>
    <t>1 patch back</t>
  </si>
  <si>
    <t>1 patch face 1 patch back</t>
  </si>
  <si>
    <t>2 open face 1 open back</t>
  </si>
  <si>
    <t>1 open face 1 patch back</t>
  </si>
  <si>
    <t>1 patch face 1 open back</t>
  </si>
  <si>
    <t>2 open face 1 patch back</t>
  </si>
  <si>
    <t>count open win false</t>
  </si>
  <si>
    <t>count win true</t>
  </si>
  <si>
    <t>dbl win/single patch count</t>
  </si>
  <si>
    <t>2 single patch face</t>
  </si>
  <si>
    <t>2 dbl patch face</t>
  </si>
  <si>
    <t>2 single patch face 1 patch back</t>
  </si>
  <si>
    <t>2 single patch face 1 open back</t>
  </si>
  <si>
    <t>2 dbl patch face 1 open back</t>
  </si>
  <si>
    <t>Length mm</t>
  </si>
  <si>
    <t xml:space="preserve">    Add/Remove counterweights as required</t>
  </si>
  <si>
    <t xml:space="preserve">    Add/Remove 2nd top score blade as required</t>
  </si>
  <si>
    <t>Remove "Zero Pin"</t>
  </si>
  <si>
    <t>Position folding section to "Absolute Zero"</t>
  </si>
  <si>
    <t>Disengage folding section</t>
  </si>
  <si>
    <t>Change seal gears</t>
  </si>
  <si>
    <t>Change cycle gear</t>
  </si>
  <si>
    <t>q</t>
  </si>
  <si>
    <t>W61 Decollating Scale</t>
  </si>
  <si>
    <t>Postage Meter?</t>
  </si>
  <si>
    <t>postage meter?</t>
  </si>
  <si>
    <t>Set aligner chains width to scale value</t>
  </si>
  <si>
    <t>Position top fold stop to scale value</t>
  </si>
  <si>
    <t>Position former blades / plowshares width to scale value</t>
  </si>
  <si>
    <t>Position creasing rollers / side flap guides width to scale value</t>
  </si>
  <si>
    <t>Position collating catch rollers width to scale value</t>
  </si>
  <si>
    <t>Set collating to seal gum transport roll carriages width to scale value</t>
  </si>
  <si>
    <t>Set dryer chains width to scale value</t>
  </si>
  <si>
    <t>Set drum belts / roller carriages width to scale value</t>
  </si>
  <si>
    <t>Position extrusion gummer heads width to scale value</t>
  </si>
  <si>
    <t>Depress and lock at least one "STOP" button</t>
  </si>
  <si>
    <t>Test to ensure machine cannot be accidentally started or inched</t>
  </si>
  <si>
    <t xml:space="preserve">    Insure all mounting and adjustment surfaces are clean</t>
  </si>
  <si>
    <t xml:space="preserve">    Inspect widia bar; rotate or replace as needed</t>
  </si>
  <si>
    <t xml:space="preserve">    Mount assembled side knives; center in machine to scale</t>
  </si>
  <si>
    <t>1 patch face 1 open face</t>
  </si>
  <si>
    <t>1 open face 1 patch face</t>
  </si>
  <si>
    <t>2 dbl patch face 1 patch back (error)</t>
  </si>
  <si>
    <t>1 patch face (&amp; patch 2 blank, checked open)</t>
  </si>
  <si>
    <t>Seal Gum Width &amp; Gears</t>
  </si>
  <si>
    <t>1 patch face 1 open face (back blank, checked open)</t>
  </si>
  <si>
    <t>1 open face 1 patch face (back blank, checked open)</t>
  </si>
  <si>
    <t>2 single patch face (back blank, checked open)</t>
  </si>
  <si>
    <t>Driver (upper)</t>
  </si>
  <si>
    <t>Driven (lower)</t>
  </si>
  <si>
    <t>Driver (right)</t>
  </si>
  <si>
    <t>Driven (left)</t>
  </si>
  <si>
    <t>Seal Gum Length (transfer roller)</t>
  </si>
  <si>
    <t>Extrusion Gumming Delay</t>
  </si>
  <si>
    <t>Seal Gum Application Roller (minimum)</t>
  </si>
  <si>
    <t xml:space="preserve">    Lower anvil and remove knives from previous order</t>
  </si>
  <si>
    <t xml:space="preserve">    Make cutting adjustments as needed</t>
  </si>
  <si>
    <t xml:space="preserve">    Lower anvil and remove cutter from previous order</t>
  </si>
  <si>
    <t xml:space="preserve">    Mount assembled cross cutter; center in machine to scale</t>
  </si>
  <si>
    <t>Position side knives; lock drive coupling</t>
  </si>
  <si>
    <t>Position cross cutter; lock drive coupling</t>
  </si>
  <si>
    <t>Position counter kicker to scale value</t>
  </si>
  <si>
    <t>Manually rotate machine to segment scale value</t>
  </si>
  <si>
    <t>Panel Center Mark</t>
  </si>
  <si>
    <t>mm to Gear Side</t>
  </si>
  <si>
    <t>mm to Operator Side</t>
  </si>
  <si>
    <t>Patch 1 Roll Opererator Side Edge</t>
  </si>
  <si>
    <t>Patch 2 Roll Opererator Side Edge</t>
  </si>
  <si>
    <t>Special Instructions</t>
  </si>
  <si>
    <t>code</t>
  </si>
  <si>
    <t>face dbl</t>
  </si>
  <si>
    <t>win width center in</t>
  </si>
  <si>
    <t>panel/gummer center mark from left in</t>
  </si>
  <si>
    <t>panel/gummer center from env. center mm</t>
  </si>
  <si>
    <t>roll o.s. edge from center toward o.s. mm</t>
  </si>
  <si>
    <t>roll o.s. edge from center toward g.s. mm</t>
  </si>
  <si>
    <t>1 face 1 back</t>
  </si>
  <si>
    <t>2 face 1 back</t>
  </si>
  <si>
    <t>527 available lengths</t>
  </si>
  <si>
    <t>527 actual driver</t>
  </si>
  <si>
    <t>527 actual driven</t>
  </si>
  <si>
    <t>527 available drivers</t>
  </si>
  <si>
    <t>527 available drivens</t>
  </si>
  <si>
    <t>527 actual length</t>
  </si>
  <si>
    <t>dbl</t>
  </si>
  <si>
    <t>Face Window 1 - mm</t>
  </si>
  <si>
    <t>Face Window 2 - mm</t>
  </si>
  <si>
    <t>Back Window - mm</t>
  </si>
  <si>
    <t>win left from env left in</t>
  </si>
  <si>
    <t>win right from env left in</t>
  </si>
  <si>
    <t>win top from env bottom in</t>
  </si>
  <si>
    <t>1 open face 1 patch face 1 patch back</t>
  </si>
  <si>
    <t>1 patch face 1 open face 1 patch back</t>
  </si>
  <si>
    <t>1 open face 1 patch face 1 open back</t>
  </si>
  <si>
    <t>1 patch face 1 open face 1 open back</t>
  </si>
  <si>
    <t>postage meter roll o.s. edge from center toward o.s. mm</t>
  </si>
  <si>
    <t>postage meter roll o.s. edge from center toward g.s. mm</t>
  </si>
  <si>
    <t>win bottom from env bottom in</t>
  </si>
  <si>
    <t>face furthest top edge from env bottom</t>
  </si>
  <si>
    <t>face closest bottom edge from env bottom</t>
  </si>
  <si>
    <t>face closest win left edge from env left</t>
  </si>
  <si>
    <t>face furthest win right edge from env left</t>
  </si>
  <si>
    <t>sh standard patch widths</t>
  </si>
  <si>
    <t>1 open face 1 patch face 1 patch back (checked dbl win single patch)</t>
  </si>
  <si>
    <t>1 patch face 1 open face 1 patch back (checked dbl win single patch)</t>
  </si>
  <si>
    <t>2 open face (checked dbl win single patch)</t>
  </si>
  <si>
    <t xml:space="preserve">Change patch 1 gears </t>
  </si>
  <si>
    <t xml:space="preserve">Change patch 2 gears </t>
  </si>
  <si>
    <t>Disengage front end</t>
  </si>
  <si>
    <t xml:space="preserve">Work Order #  </t>
  </si>
  <si>
    <t xml:space="preserve">Envelope Item #  </t>
  </si>
  <si>
    <t>blank length</t>
  </si>
  <si>
    <t>old scale bite position</t>
  </si>
  <si>
    <t>difference mm</t>
  </si>
  <si>
    <t>difference deg</t>
  </si>
  <si>
    <t>cycle dia</t>
  </si>
  <si>
    <t>segment dia</t>
  </si>
  <si>
    <t>pi</t>
  </si>
  <si>
    <t>segment circumference</t>
  </si>
  <si>
    <t>deg per 1 mm circumference</t>
  </si>
  <si>
    <t>Transport Rollers Shaft W329</t>
  </si>
  <si>
    <t>rollers shaft W329 below tower segments</t>
  </si>
  <si>
    <t xml:space="preserve">    Install &amp; time vacuum/blow air valve</t>
  </si>
  <si>
    <t xml:space="preserve">    Carefully return anvil to cutting position; install lock bolts</t>
  </si>
  <si>
    <t>Vacuum Holes Covered</t>
  </si>
  <si>
    <t>Panel</t>
  </si>
  <si>
    <t>W9 Bottom Fold Cyl.</t>
  </si>
  <si>
    <t>W10 Botton Fold Cyl.</t>
  </si>
  <si>
    <t>W11 Top Fold Cyl.</t>
  </si>
  <si>
    <t>W26 Top Fold/Delivery Cyl.</t>
  </si>
  <si>
    <t>w9 w11</t>
  </si>
  <si>
    <t>w9 w11 count</t>
  </si>
  <si>
    <t>w10 w26</t>
  </si>
  <si>
    <t>w10 w26 count</t>
  </si>
  <si>
    <t>Leading Edge Each Side</t>
  </si>
  <si>
    <t>w11 around</t>
  </si>
  <si>
    <t>w11 around count</t>
  </si>
  <si>
    <t>W351 Scribe-line Cyl.</t>
  </si>
  <si>
    <t>W339 2-up Inside Impression Cyl.</t>
  </si>
  <si>
    <t>W347 3-up Outside Impression Cyl.</t>
  </si>
  <si>
    <t>W356 3-up Transfer Cyl.</t>
  </si>
  <si>
    <t>W158 1-up Transfer Cyl</t>
  </si>
  <si>
    <t>W160 1-up Transfer Cyl</t>
  </si>
  <si>
    <t>W293 1-up Transfer Cyl</t>
  </si>
  <si>
    <t>W240 Gummer</t>
  </si>
  <si>
    <t>W242 1-up Transfer Cyl</t>
  </si>
  <si>
    <t>W270 Patch Cyl.</t>
  </si>
  <si>
    <t>W176 Collating</t>
  </si>
  <si>
    <t>W12 Lifting</t>
  </si>
  <si>
    <t>env height mm</t>
  </si>
  <si>
    <r>
      <t xml:space="preserve">Cycle </t>
    </r>
    <r>
      <rPr>
        <sz val="12"/>
        <rFont val="Calibri"/>
        <family val="2"/>
      </rPr>
      <t>Ø</t>
    </r>
  </si>
  <si>
    <t>Cycle</t>
  </si>
  <si>
    <t>Degree Scale Setting</t>
  </si>
  <si>
    <t>new segment scale setting</t>
  </si>
  <si>
    <t>scale setting for cross cutter</t>
  </si>
  <si>
    <t>scale setting for side knifes</t>
  </si>
  <si>
    <t>panel center toward o.s. mm</t>
  </si>
  <si>
    <t>panel center toward g.s. mm</t>
  </si>
  <si>
    <t>Center side knives fine adjustment</t>
  </si>
  <si>
    <t>standard patch?</t>
  </si>
  <si>
    <t>Height (in.)</t>
  </si>
  <si>
    <t>Width (in.)</t>
  </si>
  <si>
    <t>from Left (in.)</t>
  </si>
  <si>
    <t>from Bottom (in.)</t>
  </si>
  <si>
    <t>1.1</t>
  </si>
  <si>
    <t>1.2</t>
  </si>
  <si>
    <t>2.1</t>
  </si>
  <si>
    <t>2.3</t>
  </si>
  <si>
    <t>2.4</t>
  </si>
  <si>
    <t>2.2</t>
  </si>
  <si>
    <t>Enter extrusion gumming delay</t>
  </si>
  <si>
    <t>Enter extrusion gumming pattern</t>
  </si>
  <si>
    <t>1</t>
  </si>
  <si>
    <t>2</t>
  </si>
  <si>
    <t>3</t>
  </si>
  <si>
    <t>4</t>
  </si>
  <si>
    <t>5</t>
  </si>
  <si>
    <t>5.10</t>
  </si>
  <si>
    <t>5.13</t>
  </si>
  <si>
    <t>5.14</t>
  </si>
  <si>
    <t>5.15</t>
  </si>
  <si>
    <t>5.16</t>
  </si>
  <si>
    <t>5.17</t>
  </si>
  <si>
    <t>5.18</t>
  </si>
  <si>
    <t>5.19</t>
  </si>
  <si>
    <t>5.20</t>
  </si>
  <si>
    <t>5.21</t>
  </si>
  <si>
    <t>5.23</t>
  </si>
  <si>
    <t>5.24</t>
  </si>
  <si>
    <t>5.25</t>
  </si>
  <si>
    <t>5.26</t>
  </si>
  <si>
    <t>5.27</t>
  </si>
  <si>
    <t>6</t>
  </si>
  <si>
    <t>Gears</t>
  </si>
  <si>
    <t>Rev. 2/26/13</t>
  </si>
  <si>
    <t>s or v? (straight or "v" flap)</t>
  </si>
  <si>
    <t>Scale Position for Tower Segment Timing</t>
  </si>
  <si>
    <t>deg.</t>
  </si>
  <si>
    <t>Rows Around Cylinder</t>
  </si>
  <si>
    <t>Each Side</t>
  </si>
  <si>
    <t>Rows Around</t>
  </si>
  <si>
    <t>Open/Close Vacuum Holes</t>
  </si>
  <si>
    <t xml:space="preserve">Side Knives </t>
  </si>
  <si>
    <t xml:space="preserve">Envelope Height </t>
  </si>
  <si>
    <t xml:space="preserve">Envelope Width </t>
  </si>
  <si>
    <t xml:space="preserve">Paper Width </t>
  </si>
  <si>
    <t>Raise/lower transport rollers shaft W329</t>
  </si>
  <si>
    <t>W351 Scribe Cyl.</t>
  </si>
  <si>
    <t>W10 Transfer Cyl.</t>
  </si>
  <si>
    <t>W26 Delivery Cyl.</t>
  </si>
  <si>
    <t>Position W12 Lifting Cyl. side discs width to scale value</t>
  </si>
  <si>
    <t>Position W61 Decollating Segment radially to scale value</t>
  </si>
  <si>
    <t>Insert "Zero Pin" into Score Cyl.</t>
  </si>
  <si>
    <t>Position W51 Aligner Chains Drive Shaft radially to scale value</t>
  </si>
  <si>
    <t>Position Top Fold Cyls. at W11 radially to scale value</t>
  </si>
  <si>
    <t>Set W2 Scoring Cyl. to scale value</t>
  </si>
  <si>
    <t>Lower W12 Lifting Cyl, positioning to W11 Top Fold Cyl.</t>
  </si>
  <si>
    <t>W158 1-up Transfer Cyl. - before panel</t>
  </si>
  <si>
    <t>W160 1-up Transfer Cyl. - 1st after panel</t>
  </si>
  <si>
    <t>W293 1-up Transfer Cyl. - 2nd after panel</t>
  </si>
  <si>
    <t>W240 Patch Gummer Cyl.</t>
  </si>
  <si>
    <t>W242 1-up Transfer Cyl.</t>
  </si>
  <si>
    <t>Set dryer/drum release rollers before decollating linearly to scale value</t>
  </si>
  <si>
    <t>6.10</t>
  </si>
  <si>
    <t>6.1</t>
  </si>
  <si>
    <t>Set-up Panel &amp; Patch following current SOP</t>
  </si>
  <si>
    <t>Thread paper into feed tower to W316 Pull Roller</t>
  </si>
  <si>
    <t>Position chip tubes &amp; ensure connection to proper system</t>
  </si>
  <si>
    <t>Inch blanks through front end, observing for issues; verify size &amp; format</t>
  </si>
  <si>
    <t>7</t>
  </si>
  <si>
    <t>Run blanks through front with panel &amp; patch; verify specs</t>
  </si>
  <si>
    <t>Run blanks with panel &amp; patch through up to folding section, observing for issues</t>
  </si>
  <si>
    <t>Inch blanks to release rollers; rotate folding section to obtain 6mm bite at W61</t>
  </si>
  <si>
    <t>Inch blanks through folding section, observing for issues; verify size &amp; format</t>
  </si>
  <si>
    <t>Run blanks through front end at speed, observing for issues</t>
  </si>
  <si>
    <t>Cross Cutter #</t>
  </si>
  <si>
    <t>Straight</t>
  </si>
  <si>
    <t>Cycle Diameter</t>
  </si>
  <si>
    <t xml:space="preserve">Cross Cutter </t>
  </si>
  <si>
    <t>202-30</t>
  </si>
  <si>
    <t>202-15</t>
  </si>
  <si>
    <t>202-12</t>
  </si>
  <si>
    <t>202-79</t>
  </si>
  <si>
    <t>202-43</t>
  </si>
  <si>
    <t>202-70</t>
  </si>
  <si>
    <t>202-63</t>
  </si>
  <si>
    <t>202-53</t>
  </si>
  <si>
    <t>Final Adjustments &amp; Printing</t>
  </si>
  <si>
    <t>Set-up Printing following current SOP</t>
  </si>
  <si>
    <t xml:space="preserve">Patch 1 Width </t>
  </si>
  <si>
    <t xml:space="preserve">Patch 2 Width </t>
  </si>
  <si>
    <t xml:space="preserve">Machine  </t>
  </si>
  <si>
    <t>to Oper. Side</t>
  </si>
  <si>
    <t>to Gear Side</t>
  </si>
  <si>
    <t>Patch 1 gummer center</t>
  </si>
  <si>
    <t>Patch 2 gummer center</t>
  </si>
  <si>
    <t>Patch 1 roll oper. side edge</t>
  </si>
  <si>
    <t>Patch 2 roll oper. side edge</t>
  </si>
  <si>
    <t>Machine</t>
  </si>
  <si>
    <t>Run blanks with seal gum; verify specs; obtain OK</t>
  </si>
  <si>
    <t>2.5</t>
  </si>
  <si>
    <r>
      <t xml:space="preserve">Change dryer gears if needed </t>
    </r>
    <r>
      <rPr>
        <i/>
        <sz val="8"/>
        <rFont val="Calibri Light"/>
        <family val="2"/>
      </rPr>
      <t>(minimum</t>
    </r>
    <r>
      <rPr>
        <i/>
        <sz val="8"/>
        <rFont val="Calibri"/>
        <family val="2"/>
      </rPr>
      <t>→</t>
    </r>
    <r>
      <rPr>
        <i/>
        <sz val="8"/>
        <rFont val="Calibri Light"/>
        <family val="2"/>
      </rPr>
      <t>)</t>
    </r>
  </si>
  <si>
    <t>Envelope Leading Edge to Patch Trailing Edge</t>
  </si>
  <si>
    <t>act w+d dryer</t>
  </si>
  <si>
    <t>act w+d dryer driver</t>
  </si>
  <si>
    <t>act w+d dryer driven</t>
  </si>
  <si>
    <t>Face Window 1 = Highest Top Edge?</t>
  </si>
  <si>
    <t>Double Window / Single Patch Top Edge</t>
  </si>
  <si>
    <t>Panel flex die center</t>
  </si>
  <si>
    <t>Minimum mm</t>
  </si>
  <si>
    <t>Dryer Separation Width &amp; Gears</t>
  </si>
  <si>
    <t>lookup w+d dryer</t>
  </si>
  <si>
    <t>527 mm</t>
  </si>
  <si>
    <t>w26 around</t>
  </si>
  <si>
    <t>w26 around count</t>
  </si>
  <si>
    <t>window config code B - patch 1</t>
  </si>
  <si>
    <t>window config code C - panel</t>
  </si>
  <si>
    <t>window config code D - patch 2</t>
  </si>
  <si>
    <t>window config code A - construction</t>
  </si>
  <si>
    <t>w158 &amp; w160 around count</t>
  </si>
  <si>
    <t>w158 &amp; w160 around</t>
  </si>
  <si>
    <t>202-59</t>
  </si>
  <si>
    <t>Knives</t>
  </si>
  <si>
    <t>Segment</t>
  </si>
  <si>
    <t>R018</t>
  </si>
  <si>
    <t>Insure tension on paper web is relieved by lowering festoon</t>
  </si>
  <si>
    <t>Panel &amp; Patch</t>
  </si>
  <si>
    <t xml:space="preserve">Patch 1 gears </t>
  </si>
  <si>
    <t xml:space="preserve">Patch 2 gears </t>
  </si>
  <si>
    <t>Leading Edge to V Apex</t>
  </si>
  <si>
    <t>Seal Flap Height</t>
  </si>
  <si>
    <t>202.80</t>
  </si>
  <si>
    <t>202-42</t>
  </si>
  <si>
    <t>202-38</t>
  </si>
  <si>
    <t>Run blanks with side seam gum through folding section, observing for issues</t>
  </si>
  <si>
    <t>202-62</t>
  </si>
  <si>
    <t>side knives JDE#</t>
  </si>
  <si>
    <t>straight flap or v?</t>
  </si>
  <si>
    <t>blank length mm</t>
  </si>
  <si>
    <t>overall back flap mm</t>
  </si>
  <si>
    <t>lookup sh standard patch widths</t>
  </si>
  <si>
    <t>CALCULATED PATCH SPECS</t>
  </si>
  <si>
    <t xml:space="preserve">Work Order # </t>
  </si>
  <si>
    <t xml:space="preserve">Envelope Item # </t>
  </si>
  <si>
    <t xml:space="preserve">Machine </t>
  </si>
  <si>
    <t xml:space="preserve">Side Knife JDE # </t>
  </si>
  <si>
    <t xml:space="preserve">Face Window 1 </t>
  </si>
  <si>
    <t xml:space="preserve">Face Window 2 </t>
  </si>
  <si>
    <t xml:space="preserve">Back Window </t>
  </si>
  <si>
    <t xml:space="preserve">Patch Width (in.) </t>
  </si>
  <si>
    <t xml:space="preserve">Patch Length (mm) </t>
  </si>
  <si>
    <t xml:space="preserve">  </t>
  </si>
  <si>
    <t xml:space="preserve">Are these specs OK? </t>
  </si>
  <si>
    <t xml:space="preserve">Special Patch Width (in.) </t>
  </si>
  <si>
    <t xml:space="preserve">Special Patch Length (mm) </t>
  </si>
  <si>
    <t>Extrusion Gumming V Flap Offset</t>
  </si>
  <si>
    <t>back flap height mm (folded if coupon)</t>
  </si>
  <si>
    <t>rollers above W13 after score</t>
  </si>
  <si>
    <t>Raise/lower transport rollers at W13 after score cylinder</t>
  </si>
  <si>
    <t>w356 count</t>
  </si>
  <si>
    <t>w356</t>
  </si>
  <si>
    <t>env height</t>
  </si>
  <si>
    <t>back flap height</t>
  </si>
  <si>
    <t>seal flap only height</t>
  </si>
  <si>
    <t>1/2 back flap v length</t>
  </si>
  <si>
    <t>bite</t>
  </si>
  <si>
    <t>apex height at bite</t>
  </si>
  <si>
    <t>seal flap extension at roller</t>
  </si>
  <si>
    <t>w61</t>
  </si>
  <si>
    <t>"b" value</t>
  </si>
  <si>
    <t>10 mm reduction</t>
  </si>
  <si>
    <t>release rollers</t>
  </si>
  <si>
    <t>extrusion offset</t>
  </si>
  <si>
    <t>Center Holes</t>
  </si>
  <si>
    <t>Verify delivery setup (spirals, back rail, counter, kicker)</t>
  </si>
  <si>
    <t>env width</t>
  </si>
  <si>
    <t>knife indent</t>
  </si>
  <si>
    <t>apex</t>
  </si>
  <si>
    <t>triangle base</t>
  </si>
  <si>
    <t>height at center</t>
  </si>
  <si>
    <t>base at 1st hole</t>
  </si>
  <si>
    <t>base at 2nd hole</t>
  </si>
  <si>
    <t>height at 1st hole</t>
  </si>
  <si>
    <t>height at 2nd hole</t>
  </si>
  <si>
    <t>center holes ahead cyl</t>
  </si>
  <si>
    <t>center holes behind cyl</t>
  </si>
  <si>
    <t>b</t>
  </si>
  <si>
    <t>a</t>
  </si>
  <si>
    <t>Ahead/Behind</t>
  </si>
  <si>
    <t>Set seal separation rollers linearly to scale value</t>
  </si>
  <si>
    <t>R017</t>
  </si>
  <si>
    <t>R18</t>
  </si>
  <si>
    <t>R021</t>
  </si>
  <si>
    <t>R022</t>
  </si>
  <si>
    <t>R02</t>
  </si>
  <si>
    <t>R13</t>
  </si>
  <si>
    <t>R17</t>
  </si>
  <si>
    <t>R21</t>
  </si>
  <si>
    <t>R22</t>
  </si>
  <si>
    <t>Dryer &amp; Seal Gum</t>
  </si>
  <si>
    <t>panel flex die</t>
  </si>
  <si>
    <t>front</t>
  </si>
  <si>
    <t>front count</t>
  </si>
  <si>
    <t>cycle override for testing - KEEP CLEAR</t>
  </si>
  <si>
    <t>B</t>
  </si>
  <si>
    <t>C</t>
  </si>
  <si>
    <t>max avail for seal gum mm</t>
  </si>
  <si>
    <t>actual seal gum mm</t>
  </si>
  <si>
    <t>actual seal gum driver</t>
  </si>
  <si>
    <t>actual seal gum driven</t>
  </si>
  <si>
    <t xml:space="preserve"> </t>
  </si>
  <si>
    <t>Alt. for Pre-Setting Knife Adjustment Screws</t>
  </si>
  <si>
    <t>W+D Pre-Setting Gauge K0.913.712</t>
  </si>
  <si>
    <r>
      <t xml:space="preserve">Vernier calipers or "Tension" scale, etc. </t>
    </r>
    <r>
      <rPr>
        <i/>
        <sz val="9"/>
        <rFont val="Calibri Light"/>
        <family val="2"/>
      </rPr>
      <t>(mm)</t>
    </r>
  </si>
  <si>
    <t>Manually rotate machine to "0" position - cylinder W347</t>
  </si>
  <si>
    <t xml:space="preserve">    Attach drive coupling, but do not lock at this point</t>
  </si>
  <si>
    <t>Center folding fine adjustments (aligner/score; top fold)</t>
  </si>
  <si>
    <t>Center front end fine adjustments (print; panel; gummer; patch)</t>
  </si>
  <si>
    <r>
      <t xml:space="preserve">    Pre-set adjustment stop screws to scale value </t>
    </r>
    <r>
      <rPr>
        <i/>
        <sz val="9"/>
        <rFont val="Calibri Light"/>
        <family val="2"/>
      </rPr>
      <t>(select one method below)</t>
    </r>
  </si>
  <si>
    <r>
      <t xml:space="preserve">Install Seal Gum transfer roller </t>
    </r>
    <r>
      <rPr>
        <i/>
        <sz val="9"/>
        <rFont val="Calibri Light"/>
        <family val="2"/>
      </rPr>
      <t>(in.)</t>
    </r>
  </si>
  <si>
    <r>
      <t xml:space="preserve">Position web aligner sensor to scale value - if equipped </t>
    </r>
    <r>
      <rPr>
        <i/>
        <sz val="9"/>
        <rFont val="Calibri Light"/>
        <family val="2"/>
      </rPr>
      <t>(in.)</t>
    </r>
  </si>
  <si>
    <t>202-74</t>
  </si>
  <si>
    <t>TE</t>
  </si>
  <si>
    <t>FW</t>
  </si>
  <si>
    <t>DM</t>
  </si>
  <si>
    <t>SH</t>
  </si>
  <si>
    <t>KC</t>
  </si>
  <si>
    <t>MK</t>
  </si>
  <si>
    <t>SC</t>
  </si>
  <si>
    <t>202-52</t>
  </si>
  <si>
    <t>202-75</t>
  </si>
  <si>
    <t>202-95</t>
  </si>
  <si>
    <t>have format</t>
  </si>
  <si>
    <t>old SH knife #</t>
  </si>
  <si>
    <t>Envelope Leading Edge to Window Leading Edge</t>
  </si>
  <si>
    <t>Patch 1 roll operator side edge</t>
  </si>
  <si>
    <t>Patch 2 roll operator side edge</t>
  </si>
  <si>
    <t>Knife (old scale)</t>
  </si>
  <si>
    <t>Envelope Leading Edge to Window Trailing Edge</t>
  </si>
  <si>
    <t>set cross cutter</t>
  </si>
  <si>
    <t>set side knife</t>
  </si>
  <si>
    <t>cross cutter diff</t>
  </si>
  <si>
    <t>side knife diff</t>
  </si>
  <si>
    <t>cycle</t>
  </si>
  <si>
    <t>gummer center toward o.s. mm (using panel gauge)</t>
  </si>
  <si>
    <t>gummer center toward g.s. mm (using panel gauge)</t>
  </si>
  <si>
    <t>postage meter gummer center toward o.s. mm (using panel gauge)</t>
  </si>
  <si>
    <t>postage meter gummer center toward g.s. mm (using panel gauge)</t>
  </si>
  <si>
    <t>Gummer 1 Center Mark</t>
  </si>
  <si>
    <t>Gummer 2 Center Mark</t>
  </si>
  <si>
    <t>w165 panel cyl blank vac around</t>
  </si>
  <si>
    <t>w165 panel cyl blank vac count</t>
  </si>
  <si>
    <t>Vacuum Channels on Panel Cyl. to Carry Blank</t>
  </si>
  <si>
    <t>1st Channel</t>
  </si>
  <si>
    <t>2nd Channel</t>
  </si>
  <si>
    <t>Channel #'s</t>
  </si>
  <si>
    <t>Patch 1 gummer center (using panel scale)</t>
  </si>
  <si>
    <t>Patch 2 gummer center (using panel scale)</t>
  </si>
  <si>
    <r>
      <t xml:space="preserve">W365 Panel Cyl. </t>
    </r>
    <r>
      <rPr>
        <sz val="9"/>
        <rFont val="Calibri"/>
        <family val="2"/>
      </rPr>
      <t>—</t>
    </r>
    <r>
      <rPr>
        <sz val="9"/>
        <rFont val="Calibri Light"/>
        <family val="2"/>
      </rPr>
      <t xml:space="preserve"> blank-carrying vacuum channels</t>
    </r>
  </si>
  <si>
    <t>4.1</t>
  </si>
  <si>
    <t>4.2</t>
  </si>
  <si>
    <t>4.3</t>
  </si>
  <si>
    <t>4.4</t>
  </si>
  <si>
    <t>4.5</t>
  </si>
  <si>
    <t>4.6</t>
  </si>
  <si>
    <t>4.7</t>
  </si>
  <si>
    <t>4.8</t>
  </si>
  <si>
    <t>4.9</t>
  </si>
  <si>
    <t>4.10</t>
  </si>
  <si>
    <t>4.11</t>
  </si>
  <si>
    <t>4.12</t>
  </si>
  <si>
    <t>4.13</t>
  </si>
  <si>
    <t>4.14</t>
  </si>
  <si>
    <t>4.15</t>
  </si>
  <si>
    <t>4.16</t>
  </si>
  <si>
    <t>4.17</t>
  </si>
  <si>
    <t>4.18</t>
  </si>
  <si>
    <t>4.19</t>
  </si>
  <si>
    <t>4.20</t>
  </si>
  <si>
    <t>4.21</t>
  </si>
  <si>
    <t>4.22</t>
  </si>
  <si>
    <t>4.23</t>
  </si>
  <si>
    <t>4.24</t>
  </si>
  <si>
    <t>4.25</t>
  </si>
  <si>
    <t>4.26</t>
  </si>
  <si>
    <t>4.27</t>
  </si>
  <si>
    <t>5.1</t>
  </si>
  <si>
    <t>6.2</t>
  </si>
  <si>
    <t>6.3</t>
  </si>
  <si>
    <t>6.4</t>
  </si>
  <si>
    <t>6.5</t>
  </si>
  <si>
    <t>6.6</t>
  </si>
  <si>
    <t>6.7</t>
  </si>
  <si>
    <t>6.8</t>
  </si>
  <si>
    <t>6.9</t>
  </si>
  <si>
    <t>6.11</t>
  </si>
  <si>
    <t>6.12</t>
  </si>
  <si>
    <t>6.13</t>
  </si>
  <si>
    <t>6.14</t>
  </si>
  <si>
    <t>6.15</t>
  </si>
  <si>
    <t>6.16</t>
  </si>
  <si>
    <t>6.17</t>
  </si>
  <si>
    <t>6.18</t>
  </si>
  <si>
    <t>6.19</t>
  </si>
  <si>
    <t>6.20</t>
  </si>
  <si>
    <t>6.21</t>
  </si>
  <si>
    <t>6.22</t>
  </si>
  <si>
    <t>6.23</t>
  </si>
  <si>
    <t>6.24</t>
  </si>
  <si>
    <t>6.25</t>
  </si>
  <si>
    <t>6.26</t>
  </si>
  <si>
    <t>6.27</t>
  </si>
  <si>
    <r>
      <t xml:space="preserve">Window leading edge </t>
    </r>
    <r>
      <rPr>
        <sz val="9"/>
        <rFont val="Calibri"/>
        <family val="2"/>
      </rPr>
      <t>—</t>
    </r>
    <r>
      <rPr>
        <sz val="9"/>
        <rFont val="Calibri Light"/>
        <family val="2"/>
      </rPr>
      <t xml:space="preserve"> Panel Location Scale</t>
    </r>
  </si>
  <si>
    <t>Closest to Lead Edge</t>
  </si>
  <si>
    <t>Window leading edge — Panel Location Scale</t>
  </si>
  <si>
    <t>W365 Panel Cyl. — blank-carrying vacuum channels</t>
  </si>
  <si>
    <t>Lock Machine &amp; Verify Wash-Up</t>
  </si>
  <si>
    <t>1.3</t>
  </si>
  <si>
    <t>1.4</t>
  </si>
  <si>
    <t>Varify wash-up is complete; prep procedures complete; guards in place</t>
  </si>
  <si>
    <t>Verify presses clean and assembled; web presses have proper cycle plate cylinders</t>
  </si>
  <si>
    <t>Position tower segment shaft to scale value; lock shaft</t>
  </si>
  <si>
    <t>Adjuster</t>
  </si>
  <si>
    <t>Last Step Complete</t>
  </si>
  <si>
    <t>back flap width difference mm (total)</t>
  </si>
  <si>
    <t>if 642</t>
  </si>
  <si>
    <t xml:space="preserve">reference sk length (C15) </t>
  </si>
  <si>
    <t>202-28</t>
  </si>
  <si>
    <t>R01</t>
  </si>
  <si>
    <t>R03</t>
  </si>
  <si>
    <t>R04</t>
  </si>
  <si>
    <t>R05</t>
  </si>
  <si>
    <t>R06</t>
  </si>
  <si>
    <t>R07</t>
  </si>
  <si>
    <t>12</t>
  </si>
  <si>
    <t>10</t>
  </si>
  <si>
    <t>8</t>
  </si>
  <si>
    <t>13</t>
  </si>
  <si>
    <t>14</t>
  </si>
  <si>
    <t>R10</t>
  </si>
  <si>
    <t>R11</t>
  </si>
  <si>
    <t>R12</t>
  </si>
  <si>
    <t>R14</t>
  </si>
  <si>
    <t>R15</t>
  </si>
  <si>
    <t>R08</t>
  </si>
  <si>
    <t>R09</t>
  </si>
  <si>
    <t>G10</t>
  </si>
  <si>
    <t>G13</t>
  </si>
  <si>
    <t>G01</t>
  </si>
  <si>
    <t>G03</t>
  </si>
  <si>
    <t>G07</t>
  </si>
  <si>
    <t>G08</t>
  </si>
  <si>
    <t>sheet</t>
  </si>
  <si>
    <t>Format Info</t>
  </si>
  <si>
    <t>update</t>
  </si>
  <si>
    <t>B4</t>
  </si>
  <si>
    <t>update result to proper column  - sheet 'side knives'!</t>
  </si>
  <si>
    <t>B40</t>
  </si>
  <si>
    <t>see if plant uses different standard</t>
  </si>
  <si>
    <t>B44</t>
  </si>
  <si>
    <t>update result to new column if plant has different standard</t>
  </si>
  <si>
    <t>side knives</t>
  </si>
  <si>
    <t>T:T</t>
  </si>
  <si>
    <t>create columns as needed</t>
  </si>
  <si>
    <t>AD:AD</t>
  </si>
  <si>
    <t>cell/row/column</t>
  </si>
  <si>
    <t>windows</t>
  </si>
  <si>
    <t>any</t>
  </si>
  <si>
    <t>always check macros (esp. clear form) when adding/moving/deleting columns on this sheet</t>
  </si>
  <si>
    <t>R:R</t>
  </si>
  <si>
    <t>S:S</t>
  </si>
  <si>
    <t>Z:Z</t>
  </si>
  <si>
    <t>AJ:AJ</t>
  </si>
  <si>
    <t>AK:AK</t>
  </si>
  <si>
    <t>side knives used</t>
  </si>
  <si>
    <t>method of calculating patch width and length</t>
  </si>
  <si>
    <t>standard patch roll widths</t>
  </si>
  <si>
    <t>info needed for each plant</t>
  </si>
  <si>
    <t>standard for seal gum width (transfar roller length)</t>
  </si>
  <si>
    <t>side knife - cross cutter cross reference &amp; cross cutter ID's, if used</t>
  </si>
  <si>
    <t>standards for seal gum height (gears)</t>
  </si>
  <si>
    <t>Total Knives Used</t>
  </si>
  <si>
    <t>Straight Flap</t>
  </si>
  <si>
    <t>V Flap</t>
  </si>
  <si>
    <t>Knives Used by Plant</t>
  </si>
  <si>
    <t>Entered Knives</t>
  </si>
  <si>
    <t>Total</t>
  </si>
  <si>
    <t>Tension scale or Vernier calipers</t>
  </si>
  <si>
    <t>Decimal in.</t>
  </si>
  <si>
    <t>Fraction in.</t>
  </si>
  <si>
    <t>16ths</t>
  </si>
  <si>
    <t>if 644</t>
  </si>
  <si>
    <t>web length from knife to sepatation point</t>
  </si>
  <si>
    <t># blanks between knife and separation point</t>
  </si>
  <si>
    <t># full blanks between knife and separation point</t>
  </si>
  <si>
    <t>total length of full blanks between knife and separation point</t>
  </si>
  <si>
    <t>remaining web length of partial blank</t>
  </si>
  <si>
    <t>(($C$15+$C$7)/$A$5)*$C$8</t>
  </si>
  <si>
    <t>Change dryer gears if needed (minimum→)</t>
  </si>
  <si>
    <t>Position web aligner sensor to scale value - if equipped (in.)</t>
  </si>
  <si>
    <t xml:space="preserve">    Pre-set adjustment stop screws to scale value (select method one below)</t>
  </si>
  <si>
    <t>Vernier calipers or "Tension" scale, etc. (mm)</t>
  </si>
  <si>
    <t xml:space="preserve">    Pre-set adjustment stop screws to scale value (select one method below)</t>
  </si>
  <si>
    <t>Install Seal Gum transfer roller (in.)</t>
  </si>
  <si>
    <t>Comments</t>
  </si>
  <si>
    <t>GB</t>
  </si>
  <si>
    <t>Type
CC = color code
GB = gauge block
S = add scale
I = included in phase 1
O = other</t>
  </si>
  <si>
    <t>I</t>
  </si>
  <si>
    <t>GB or S</t>
  </si>
  <si>
    <t>O</t>
  </si>
  <si>
    <t>Install above-knife mount if not already in place</t>
  </si>
  <si>
    <t>CC</t>
  </si>
  <si>
    <t>I or GB</t>
  </si>
  <si>
    <t>I or CC</t>
  </si>
  <si>
    <t>devise quicker method (keyholes, cam-clamps, etc.)</t>
  </si>
  <si>
    <t>gauge block either between chains or between o.s. chain &amp; o.s. frame</t>
  </si>
  <si>
    <t>Verify wash-up is complete; prep procedures complete; guards in place</t>
  </si>
  <si>
    <t>gauge block between lifting rail &amp; last roller</t>
  </si>
  <si>
    <t>gauge block between rollers</t>
  </si>
  <si>
    <t>gauge block between carriages</t>
  </si>
  <si>
    <t>gauge block between last seal roller &amp; first dryer roller</t>
  </si>
  <si>
    <t>install zeroing device</t>
  </si>
  <si>
    <t>gauge block or scale/pointer for width adjustment</t>
  </si>
  <si>
    <t>W+D quick change lockdown bolts</t>
  </si>
  <si>
    <t>gauge block between g.s. knife bearing block &amp; drive shaft block</t>
  </si>
  <si>
    <t>W+D quick change pre-setting gauge</t>
  </si>
  <si>
    <t>W+D quick change drive coupling</t>
  </si>
  <si>
    <t>color coded mark?</t>
  </si>
  <si>
    <t>gauge block between adjustment knob &amp; frame</t>
  </si>
  <si>
    <t>gauge block between chains</t>
  </si>
  <si>
    <t>gauge block between sliding mount &amp; frame</t>
  </si>
  <si>
    <t>gauge block between stop &amp; top of guides</t>
  </si>
  <si>
    <t>color coded index mark</t>
  </si>
  <si>
    <t>CC or S</t>
  </si>
  <si>
    <t>color coded reference mark; or new/existing scale</t>
  </si>
  <si>
    <t>knives found</t>
  </si>
  <si>
    <t>Est. Cost (one machine)</t>
  </si>
  <si>
    <t xml:space="preserve">    Attach drive coupling, but do not lock coupling at this point</t>
  </si>
  <si>
    <t xml:space="preserve">    Make cutting adjustments as needed; ensure bridge lock bolts are secure</t>
  </si>
  <si>
    <t>round up 1/16ths</t>
  </si>
  <si>
    <t>round down 1/16ths</t>
  </si>
  <si>
    <t>round up difference</t>
  </si>
  <si>
    <t>round down difference</t>
  </si>
  <si>
    <t>nominal seal flap</t>
  </si>
  <si>
    <t>5.2</t>
  </si>
  <si>
    <t>5.3</t>
  </si>
  <si>
    <t>5.4</t>
  </si>
  <si>
    <t>5.5</t>
  </si>
  <si>
    <t>5.6</t>
  </si>
  <si>
    <t>5.7</t>
  </si>
  <si>
    <t>5.8</t>
  </si>
  <si>
    <t>5.9</t>
  </si>
  <si>
    <t>5.11</t>
  </si>
  <si>
    <t>5.12</t>
  </si>
  <si>
    <t>5.22</t>
  </si>
  <si>
    <t>Manually rotate machine to segment scale value for cross cutter</t>
  </si>
  <si>
    <t>Manually rotate machine to segment scale value for side knives</t>
  </si>
  <si>
    <t xml:space="preserve">Postage Meter Style? </t>
  </si>
  <si>
    <t xml:space="preserve"> in.</t>
  </si>
  <si>
    <t>If using patch width or length other than those calculated above: uncheck box above, enter special specs below, and press [ENTER]</t>
  </si>
  <si>
    <t>202-7</t>
  </si>
  <si>
    <t>202-8</t>
  </si>
  <si>
    <t>202-24</t>
  </si>
  <si>
    <t>202-25</t>
  </si>
  <si>
    <t>202-60</t>
  </si>
  <si>
    <t>202-65</t>
  </si>
  <si>
    <t>202-82</t>
  </si>
  <si>
    <t>202-49</t>
  </si>
  <si>
    <t>202-55</t>
  </si>
  <si>
    <t>202-57</t>
  </si>
  <si>
    <t>202-72</t>
  </si>
  <si>
    <t>202-78</t>
  </si>
  <si>
    <t>202-83</t>
  </si>
  <si>
    <t>202-6</t>
  </si>
  <si>
    <t>patch cyl vac channels</t>
  </si>
  <si>
    <t>distance from leading edge "dashed"</t>
  </si>
  <si>
    <t>distance from leading edge "solid"</t>
  </si>
  <si>
    <t>Envelope Leading Edge to Patch Leading Edge</t>
  </si>
  <si>
    <t>Face Window 1 - in</t>
  </si>
  <si>
    <t>Face Window 2 - in</t>
  </si>
  <si>
    <t>Back Window - in</t>
  </si>
  <si>
    <t>1st patch vac row</t>
  </si>
  <si>
    <t>2nd patch vac row</t>
  </si>
  <si>
    <t>3rd patch vac row</t>
  </si>
  <si>
    <t>Add/Remove 2nd top score blade as required</t>
  </si>
  <si>
    <t>Add/Remove W2 Scoring Cyl. counterweights as required</t>
  </si>
  <si>
    <t>Position counter kicker to scale value - if equipped</t>
  </si>
  <si>
    <t>Special</t>
  </si>
  <si>
    <r>
      <t xml:space="preserve">Change cycle gear </t>
    </r>
    <r>
      <rPr>
        <i/>
        <sz val="8"/>
        <rFont val="Calibri Light"/>
        <family val="2"/>
      </rPr>
      <t>(or program Roll-to-Roll unit)</t>
    </r>
  </si>
  <si>
    <t>Heynau set</t>
  </si>
  <si>
    <t>Heynau length</t>
  </si>
  <si>
    <t>Heynau Setting</t>
  </si>
  <si>
    <t>Verify presses clean and assembled; web presses setup for proper cycle &amp; rotation</t>
  </si>
  <si>
    <t>Run blanks with seal gum; verify specs; obtain job OK</t>
  </si>
  <si>
    <r>
      <t xml:space="preserve">Raise/lower transport rollers shaft W329 </t>
    </r>
    <r>
      <rPr>
        <i/>
        <sz val="9"/>
        <rFont val="Calibri Light"/>
        <family val="2"/>
      </rPr>
      <t>(below segments)</t>
    </r>
  </si>
  <si>
    <t>Center front end fine adjustments (print; panel; patch gummer; patch knife)</t>
  </si>
  <si>
    <t>Dryer &amp; Folding</t>
  </si>
  <si>
    <t>Gears &amp; Drives</t>
  </si>
  <si>
    <t>Web Feed Tower</t>
  </si>
  <si>
    <t>3.1</t>
  </si>
  <si>
    <t>3.2</t>
  </si>
  <si>
    <t>3.6</t>
  </si>
  <si>
    <t>3.7</t>
  </si>
  <si>
    <t>3.8</t>
  </si>
  <si>
    <t>3.9</t>
  </si>
  <si>
    <t>3.10</t>
  </si>
  <si>
    <t>3.11</t>
  </si>
  <si>
    <t>3.12</t>
  </si>
  <si>
    <t>3.13</t>
  </si>
  <si>
    <t>3.14</t>
  </si>
  <si>
    <t>3.15</t>
  </si>
  <si>
    <t>3.16</t>
  </si>
  <si>
    <t>3.17</t>
  </si>
  <si>
    <t>3.18</t>
  </si>
  <si>
    <t>3.19</t>
  </si>
  <si>
    <t>3.20</t>
  </si>
  <si>
    <t>3.21</t>
  </si>
  <si>
    <t>3.22</t>
  </si>
  <si>
    <t>3.23</t>
  </si>
  <si>
    <t>3.24</t>
  </si>
  <si>
    <t>3.25</t>
  </si>
  <si>
    <t>3.26</t>
  </si>
  <si>
    <t>3.27</t>
  </si>
  <si>
    <t>3.28</t>
  </si>
  <si>
    <t>3.29</t>
  </si>
  <si>
    <t>3.30</t>
  </si>
  <si>
    <t>Run blanks with panel &amp; patch up to folding section, observing for issues</t>
  </si>
  <si>
    <t>Heynau Drive</t>
  </si>
  <si>
    <t>Form Rev.</t>
  </si>
  <si>
    <t>3.31</t>
  </si>
  <si>
    <t>counterweight/segments</t>
  </si>
  <si>
    <t>side counterweights</t>
  </si>
  <si>
    <t>I + II</t>
  </si>
  <si>
    <t>IV</t>
  </si>
  <si>
    <t>III</t>
  </si>
  <si>
    <t>Score Cyl. Side Counterweights Position</t>
  </si>
  <si>
    <t>Score Cyl. Counterweight or Segments</t>
  </si>
  <si>
    <t>Add/Remove W2 Scoring Cyl. counterweights as required (if equipped)</t>
  </si>
  <si>
    <t>Position W2 Score Cyl. side counterweights to scale value (if equipped)</t>
  </si>
  <si>
    <t xml:space="preserve">Machine: </t>
  </si>
  <si>
    <t xml:space="preserve">Work Order #: </t>
  </si>
  <si>
    <t xml:space="preserve">Envelope Item #:  </t>
  </si>
  <si>
    <t xml:space="preserve">Cycle Diameter: </t>
  </si>
  <si>
    <t xml:space="preserve">Side Knives: </t>
  </si>
  <si>
    <t xml:space="preserve">Cross Cutter: </t>
  </si>
  <si>
    <t xml:space="preserve">Envelope Height: </t>
  </si>
  <si>
    <t xml:space="preserve">Envelope Width: </t>
  </si>
  <si>
    <t xml:space="preserve">Paper Width: </t>
  </si>
  <si>
    <t xml:space="preserve">Patch 1 Width: </t>
  </si>
  <si>
    <t xml:space="preserve">Patch 2 Width: </t>
  </si>
  <si>
    <t xml:space="preserve">Envelope Item #: </t>
  </si>
  <si>
    <t>Position Top Fold stop to scale value</t>
  </si>
  <si>
    <t>Manually rotate machine to "0" position; lower W12 Lifting Cyl. to "0" position</t>
  </si>
  <si>
    <t>Enter extrusion gumming Pattern value</t>
  </si>
  <si>
    <t>Enter extrusion gumming Delay value</t>
  </si>
  <si>
    <t>Ensure tension on paper web is relieved by lowering festoon</t>
  </si>
  <si>
    <t xml:space="preserve">    Ensure all mounting and adjustment surfaces are clean</t>
  </si>
  <si>
    <t>2 single patch (one face, one back - patch wraps)(checked dbl win single patch)</t>
  </si>
  <si>
    <t>example - min except zero (ctrl+shift+enter)</t>
  </si>
  <si>
    <t>config code</t>
  </si>
  <si>
    <t>Open Window Dryer Separation Width &amp; Gears</t>
  </si>
  <si>
    <t>open win height mm</t>
  </si>
  <si>
    <t>count open wins</t>
  </si>
  <si>
    <t>open window dryer gears</t>
  </si>
  <si>
    <t>Set seal separation roll carriages width to scale value</t>
  </si>
  <si>
    <t>TOTAL PLANTS</t>
  </si>
  <si>
    <t>4.28</t>
  </si>
  <si>
    <t>Splice over to new paper; run splice up to cutting tower</t>
  </si>
  <si>
    <t>9°</t>
  </si>
  <si>
    <t/>
  </si>
  <si>
    <t>Up</t>
  </si>
  <si>
    <t>15 &amp; 16</t>
  </si>
  <si>
    <t>3a</t>
  </si>
  <si>
    <t>2c</t>
  </si>
  <si>
    <t>2d/e</t>
  </si>
  <si>
    <t>2a</t>
  </si>
  <si>
    <t>2b</t>
  </si>
  <si>
    <t>9a</t>
  </si>
  <si>
    <t>11b</t>
  </si>
  <si>
    <t>11a</t>
  </si>
  <si>
    <t>9b</t>
  </si>
  <si>
    <t>9c</t>
  </si>
  <si>
    <t>9d</t>
  </si>
  <si>
    <t>3b</t>
  </si>
  <si>
    <t>3c</t>
  </si>
  <si>
    <t>3d</t>
  </si>
  <si>
    <t>3e</t>
  </si>
  <si>
    <t>3f</t>
  </si>
  <si>
    <t>PRE</t>
  </si>
  <si>
    <t>These settings utilize the lateral panel scale</t>
  </si>
  <si>
    <t>Splice over to new paper; manually thread splice up to cutting tower</t>
  </si>
  <si>
    <t>NO KNIFE INFO</t>
  </si>
  <si>
    <t>-</t>
  </si>
  <si>
    <t>G</t>
  </si>
  <si>
    <t>Install Seal Gum transfer roller</t>
  </si>
  <si>
    <t>list for 'side knives'! Sheet</t>
  </si>
  <si>
    <t>SH cross cutter for display</t>
  </si>
  <si>
    <t>special roll 1 o.s. edge from center toward g.s. mm</t>
  </si>
  <si>
    <t>special roll 1 o.s. edge from center toward o.s. mm</t>
  </si>
  <si>
    <t>special roll 2 o.s. edge from center toward o.s. mm</t>
  </si>
  <si>
    <t>special roll 2 o.s. edge from center toward g.s. mm</t>
  </si>
  <si>
    <t>special postage meter roll 1 o.s. edge from center toward o.s. mm</t>
  </si>
  <si>
    <t>special postage meter roll 1 o.s. edge from center toward g.s. mm</t>
  </si>
  <si>
    <t>special postage meter roll 2 o.s. edge from center toward o.s. mm</t>
  </si>
  <si>
    <t>special postage meter roll 2 o.s. edge from center toward g.s. mm</t>
  </si>
  <si>
    <t>FINAL</t>
  </si>
  <si>
    <t>special isblank</t>
  </si>
  <si>
    <t>Special Width to Oper. Side</t>
  </si>
  <si>
    <t>Special Width to Gear Side</t>
  </si>
  <si>
    <t>Pre-Printed Length</t>
  </si>
  <si>
    <t>IBS Cut-Off Length in.</t>
  </si>
  <si>
    <t>IBS Cut-Off Length mm</t>
  </si>
  <si>
    <t>2-Up Cut-Off Length mm</t>
  </si>
  <si>
    <t>3-Up Cut-Off Length mm</t>
  </si>
  <si>
    <t>W+D Cycles</t>
  </si>
  <si>
    <t>W+D Blank Lengths</t>
  </si>
  <si>
    <t>8°</t>
  </si>
  <si>
    <t>SC cross cutter for display</t>
  </si>
  <si>
    <t>7.5°</t>
  </si>
  <si>
    <t>7°</t>
  </si>
  <si>
    <t>12°</t>
  </si>
  <si>
    <t>11°</t>
  </si>
  <si>
    <t>5°</t>
  </si>
  <si>
    <t>6°</t>
  </si>
  <si>
    <t>6.5°</t>
  </si>
  <si>
    <t>10.5°</t>
  </si>
  <si>
    <t>10°</t>
  </si>
  <si>
    <t>8.5°</t>
  </si>
  <si>
    <t>KC cross cutter for display</t>
  </si>
  <si>
    <t>DM cross cutter for display</t>
  </si>
  <si>
    <t>FW cross cutter for display</t>
  </si>
  <si>
    <t>TE cross cutter for display</t>
  </si>
  <si>
    <t>MK cross cutter for display</t>
  </si>
  <si>
    <t>4.5°</t>
  </si>
  <si>
    <t>13°</t>
  </si>
  <si>
    <t>4°</t>
  </si>
  <si>
    <t>IBS Blank Length</t>
  </si>
  <si>
    <t>Note: orange highlight = out of range for 527</t>
  </si>
  <si>
    <t>OR</t>
  </si>
  <si>
    <t>Program Roll-to-Roll drive</t>
  </si>
  <si>
    <t>Not Printed</t>
  </si>
  <si>
    <t>Pre-Printed</t>
  </si>
  <si>
    <t>Gear</t>
  </si>
  <si>
    <t>Blank Length</t>
  </si>
  <si>
    <t>Extrusion Gum Lateral Scale</t>
  </si>
  <si>
    <t>SOP</t>
  </si>
  <si>
    <t>Q31</t>
  </si>
  <si>
    <t>check lateral scale used for extrusion gummer heads</t>
  </si>
  <si>
    <t>St. Clair changed scales ('Format Info'C7); original scale 'Format Info'B87</t>
  </si>
  <si>
    <t xml:space="preserve">Side Flap Width: </t>
  </si>
  <si>
    <t xml:space="preserve">Seal Flap Height: </t>
  </si>
  <si>
    <t>Side Flap Width in.</t>
  </si>
  <si>
    <r>
      <t xml:space="preserve">Cycle Diameter </t>
    </r>
    <r>
      <rPr>
        <i/>
        <sz val="9"/>
        <rFont val="Arial"/>
        <family val="2"/>
      </rPr>
      <t>(mm)</t>
    </r>
    <r>
      <rPr>
        <b/>
        <sz val="9"/>
        <rFont val="Arial"/>
        <family val="2"/>
      </rPr>
      <t xml:space="preserve">: </t>
    </r>
  </si>
  <si>
    <r>
      <t xml:space="preserve">Paper Width </t>
    </r>
    <r>
      <rPr>
        <i/>
        <sz val="9"/>
        <rFont val="Arial"/>
        <family val="2"/>
      </rPr>
      <t>(in.)</t>
    </r>
    <r>
      <rPr>
        <b/>
        <sz val="9"/>
        <rFont val="Arial"/>
        <family val="2"/>
      </rPr>
      <t xml:space="preserve">: </t>
    </r>
  </si>
  <si>
    <t>Special cross cutter with center tab</t>
  </si>
  <si>
    <t>15°</t>
  </si>
  <si>
    <t>Lockout Machine &amp; Verify Wash-Up</t>
  </si>
  <si>
    <t>69/5265</t>
  </si>
  <si>
    <t>72/628</t>
  </si>
  <si>
    <t>72/331.5</t>
  </si>
  <si>
    <t>74/215.5</t>
  </si>
  <si>
    <t>76/285.5</t>
  </si>
  <si>
    <t>78/5267</t>
  </si>
  <si>
    <t>81/236.5</t>
  </si>
  <si>
    <t>104/22394C</t>
  </si>
  <si>
    <t>106/355.5</t>
  </si>
  <si>
    <t>65/578</t>
  </si>
  <si>
    <t>72/761.0</t>
  </si>
  <si>
    <t>113/306.5</t>
  </si>
  <si>
    <t>Trim off approx. 3/8" from seal flap in panel</t>
  </si>
  <si>
    <t>Trim off approx. 3/4" from seal flap in panel</t>
  </si>
  <si>
    <t>Trim off approx. 7/8" from seal flap in panel</t>
  </si>
  <si>
    <t>act knife dia for flex knives</t>
  </si>
  <si>
    <t>flex side knife scale or calipers</t>
  </si>
  <si>
    <t>flex side knife dia (key)</t>
  </si>
  <si>
    <t>flex knife Pre-Setting Adj. Screws - gauge</t>
  </si>
  <si>
    <t>flex knife Pre-Setting  Adj. Screws - scale</t>
  </si>
  <si>
    <t>Change cycle gear (release web tension)</t>
  </si>
  <si>
    <t>Trim off approx. 1-1/4" from seal flap in panel</t>
  </si>
  <si>
    <t>Trim off approx. 1/2" from seal flap in panel</t>
  </si>
  <si>
    <t>Trim off approx. 31/32" from seal flap in panel</t>
  </si>
  <si>
    <t>Trim off approx. 1-23/32" from seal flap in panel</t>
  </si>
  <si>
    <t>Trim off approx. 5/8" from seal flap in panel</t>
  </si>
  <si>
    <t>Welded seam on O.S. - verify paper width</t>
  </si>
  <si>
    <t>Special cross-cutter</t>
  </si>
  <si>
    <t>Trim off approx. 1-1/8" from seal flap in panel</t>
  </si>
  <si>
    <t>73/271.5</t>
  </si>
  <si>
    <t>Trim off approx. 1" from seal flap in panel</t>
  </si>
  <si>
    <t>9.5°</t>
  </si>
  <si>
    <t>collator index:</t>
  </si>
  <si>
    <t>cycle:</t>
  </si>
  <si>
    <t>Position folding section to "0" with Zero Pin</t>
  </si>
  <si>
    <t>Index W61 Decollating Segment to clock value</t>
  </si>
  <si>
    <t>Snitzel/Trim on seal flap</t>
  </si>
  <si>
    <t xml:space="preserve">Plant Code </t>
  </si>
  <si>
    <t>Ink Colors</t>
  </si>
  <si>
    <t>Artline?</t>
  </si>
  <si>
    <t>EXPECTED TIME:</t>
  </si>
  <si>
    <t>hr</t>
  </si>
  <si>
    <t>Size:</t>
  </si>
  <si>
    <t>Size Number:</t>
  </si>
  <si>
    <t>Paper Reel Width:</t>
  </si>
  <si>
    <t>calculated automatically</t>
  </si>
  <si>
    <t>requires prior communication</t>
  </si>
  <si>
    <t>Page in manual</t>
  </si>
  <si>
    <t>Step Verification</t>
  </si>
  <si>
    <t>Description</t>
  </si>
  <si>
    <t xml:space="preserve">  Load</t>
  </si>
  <si>
    <t>Thread in the new paper, web up to the cutting tower.</t>
  </si>
  <si>
    <t xml:space="preserve">Ensure paper is centered in machine </t>
  </si>
  <si>
    <t>Load "default.rcp" if not available.</t>
  </si>
  <si>
    <t>need to determine if we are going to save .rcp files to machine or create from scratch everytime</t>
  </si>
  <si>
    <t>-Is change sheet to provide information for .rcp file.  If yes, need to ensure that all gui's are the same or build for separate gui's</t>
  </si>
  <si>
    <t>Soft-Stop the machine into the "0" position.</t>
  </si>
  <si>
    <t>Exchange cutting bridges / knives, set cutting tools into "0" position</t>
  </si>
  <si>
    <t xml:space="preserve">  Scoring Section</t>
  </si>
  <si>
    <t>Set scoring cylinder to bottom flap length</t>
  </si>
  <si>
    <t>operator side</t>
  </si>
  <si>
    <t>conversion from inches to mm</t>
  </si>
  <si>
    <t>database driven</t>
  </si>
  <si>
    <t>measured</t>
  </si>
  <si>
    <t>Set scoring cylinder to envelope height</t>
  </si>
  <si>
    <t>gear side</t>
  </si>
  <si>
    <t>record in database</t>
  </si>
  <si>
    <t>Adjust vacuum channels to position:</t>
  </si>
  <si>
    <t>10-001</t>
  </si>
  <si>
    <t>to be calculated by chart, 1-14</t>
  </si>
  <si>
    <t>Time cylinder W280 to scoring cylinder using v-gage</t>
  </si>
  <si>
    <t>10-005</t>
  </si>
  <si>
    <t>use v-gage</t>
  </si>
  <si>
    <t>Adjust side scoring knives to format width</t>
  </si>
  <si>
    <t>need to ensure scales are present</t>
  </si>
  <si>
    <t>not recorded, driven by input at time of changesheet creation</t>
  </si>
  <si>
    <t xml:space="preserve">  Window Section 1</t>
  </si>
  <si>
    <t>Panel Die:</t>
  </si>
  <si>
    <t>Window knife axially</t>
  </si>
  <si>
    <t>gage</t>
  </si>
  <si>
    <t>Align cutting bar(widia bar) accordingly.</t>
  </si>
  <si>
    <t>11-008</t>
  </si>
  <si>
    <t>(face width / 2) - Left Measurement</t>
  </si>
  <si>
    <t>Cross scoring roller (window scale)</t>
  </si>
  <si>
    <t>distance between the bottom flap folding line and the leading edge of the window.</t>
  </si>
  <si>
    <t>Vacuum bar (window knife shaft)</t>
  </si>
  <si>
    <t>11-016</t>
  </si>
  <si>
    <t>backflap length + distance of window from bottom fold</t>
  </si>
  <si>
    <t>Window gummer</t>
  </si>
  <si>
    <t>spacer bolt length:</t>
  </si>
  <si>
    <t>cycle will need to be determined by communication with Prep Department</t>
  </si>
  <si>
    <t>Patch length</t>
  </si>
  <si>
    <t>window height + 0.625", converted to mm</t>
  </si>
  <si>
    <t>Impression roller</t>
  </si>
  <si>
    <t>impression count:</t>
  </si>
  <si>
    <t>impression count will need to be determined by communication with Prep Department</t>
  </si>
  <si>
    <t>Position window material</t>
  </si>
  <si>
    <t>back flap leading edge to patch material trailing edge, 12-009/12-010</t>
  </si>
  <si>
    <t>Window material section, axially</t>
  </si>
  <si>
    <t>scale needs to be verified as far as what the incerments are</t>
  </si>
  <si>
    <t>from centerline of blank to center of patch</t>
  </si>
  <si>
    <t>Page 1 of 4</t>
  </si>
  <si>
    <t xml:space="preserve">  Window Section 2</t>
  </si>
  <si>
    <t>calculated in workbook</t>
  </si>
  <si>
    <t>window height + 0.625"</t>
  </si>
  <si>
    <t xml:space="preserve">  Folding Section</t>
  </si>
  <si>
    <t>Side flap folding tools</t>
  </si>
  <si>
    <t>need to ensure scales are present and uniform among all machines</t>
  </si>
  <si>
    <t>Side flap gumming</t>
  </si>
  <si>
    <t>advance:</t>
  </si>
  <si>
    <t>gumming length program:</t>
  </si>
  <si>
    <t>Open /close suction holes in suction cylinders</t>
  </si>
  <si>
    <t>Separating holes</t>
  </si>
  <si>
    <t>from chart</t>
  </si>
  <si>
    <t>Exchange and adjust the seal flap gummer shaft</t>
  </si>
  <si>
    <t>Staggering width</t>
  </si>
  <si>
    <t>Separating width:</t>
  </si>
  <si>
    <t>17-001</t>
  </si>
  <si>
    <t>face width + 4mm, need to verify with Todd</t>
  </si>
  <si>
    <t>Patch Splicer 1 Axial:</t>
  </si>
  <si>
    <t>Patch Splicer 2 Axial:</t>
  </si>
  <si>
    <t xml:space="preserve">  Drying Run &amp; Delivery</t>
  </si>
  <si>
    <t>Release rolls (chart)</t>
  </si>
  <si>
    <t>face height + Seal Flap Length, both of these values need to be in database</t>
  </si>
  <si>
    <t>Drying run</t>
  </si>
  <si>
    <t>face width</t>
  </si>
  <si>
    <t>Page 2 of 4</t>
  </si>
  <si>
    <t>Seal flap stop</t>
  </si>
  <si>
    <t>Delivery Guides:</t>
  </si>
  <si>
    <t>adjusted to envelope height via servo motor with information from program</t>
  </si>
  <si>
    <t>Open/close suction holes in separating cylinder and in seal flap folding cylinder</t>
  </si>
  <si>
    <t>Open suction holes in delivery</t>
  </si>
  <si>
    <t xml:space="preserve">  Flexopress</t>
  </si>
  <si>
    <t>Copies</t>
  </si>
  <si>
    <t>*the above is a listing of ink colors used and does not reflect the actual press numbers that they will be used on.</t>
  </si>
  <si>
    <t xml:space="preserve">  Additional Comments:</t>
  </si>
  <si>
    <t>Page 3 of 4</t>
  </si>
  <si>
    <t xml:space="preserve">RCP FILE. . . </t>
  </si>
  <si>
    <t>Suggested File Name:</t>
  </si>
  <si>
    <t>profile#, face width, "w" for window, "2" if 2 windows present.  Suggested file name would be unique to the envelope size and not hold information regarding windows, no more than 12 characters</t>
  </si>
  <si>
    <t>FORMAT:</t>
  </si>
  <si>
    <t>A:</t>
  </si>
  <si>
    <t>B:</t>
  </si>
  <si>
    <t>C:</t>
  </si>
  <si>
    <t>Tooling Diameter:</t>
  </si>
  <si>
    <t>WINDOW 1:</t>
  </si>
  <si>
    <t>Gummer Impressions:</t>
  </si>
  <si>
    <t>WINDOW 2:</t>
  </si>
  <si>
    <t>Page 4 of 4</t>
  </si>
  <si>
    <t>Window Spacer Bolt Chart</t>
  </si>
  <si>
    <t>Spacer Bolts</t>
  </si>
  <si>
    <t>Impression Count</t>
  </si>
  <si>
    <t>D (mm)</t>
  </si>
  <si>
    <t>L (mm)</t>
  </si>
  <si>
    <t>Cross Scoring Roller Vacuum Channel Chart</t>
  </si>
  <si>
    <t>Flap Length</t>
  </si>
  <si>
    <t>Channels</t>
  </si>
  <si>
    <t>627 Print Notes</t>
  </si>
  <si>
    <t>magazine</t>
  </si>
  <si>
    <t>org doc 8.5x11</t>
  </si>
  <si>
    <t>ID</t>
  </si>
  <si>
    <t>env height in</t>
  </si>
  <si>
    <t>back flap height in (folded if coupon)</t>
  </si>
  <si>
    <t>leading edge knife indent in</t>
  </si>
  <si>
    <t>back flap taper indent in</t>
  </si>
  <si>
    <t>side knife only seal flap height in</t>
  </si>
  <si>
    <t>side knife only seal flap indent in</t>
  </si>
  <si>
    <t>designed side flap in</t>
  </si>
  <si>
    <t>cross cutter angle for calc deg</t>
  </si>
  <si>
    <t>Field28</t>
  </si>
  <si>
    <t>Field29</t>
  </si>
  <si>
    <t>printed comments (do not change column width of 280 pt)</t>
  </si>
  <si>
    <t>277</t>
  </si>
  <si>
    <t>303</t>
  </si>
  <si>
    <t>249</t>
  </si>
  <si>
    <t>23</t>
  </si>
  <si>
    <t>310</t>
  </si>
  <si>
    <t>8.3858</t>
  </si>
  <si>
    <t>6.7445</t>
  </si>
  <si>
    <t>311</t>
  </si>
  <si>
    <t>61</t>
  </si>
  <si>
    <t>119</t>
  </si>
  <si>
    <t>312</t>
  </si>
  <si>
    <t>122</t>
  </si>
  <si>
    <t>305</t>
  </si>
  <si>
    <t>8.2598</t>
  </si>
  <si>
    <t>6.6803</t>
  </si>
  <si>
    <t>264</t>
  </si>
  <si>
    <t>306</t>
  </si>
  <si>
    <t>304</t>
  </si>
  <si>
    <t>76</t>
  </si>
  <si>
    <t>230</t>
  </si>
  <si>
    <t>48</t>
  </si>
  <si>
    <t>78</t>
  </si>
  <si>
    <t>133</t>
  </si>
  <si>
    <t>154</t>
  </si>
  <si>
    <t>156</t>
  </si>
  <si>
    <t>161</t>
  </si>
  <si>
    <t>169</t>
  </si>
  <si>
    <t>193</t>
  </si>
  <si>
    <t>195</t>
  </si>
  <si>
    <t>204</t>
  </si>
  <si>
    <t>207</t>
  </si>
  <si>
    <t>8.3887</t>
  </si>
  <si>
    <t>6.7444</t>
  </si>
  <si>
    <t>211</t>
  </si>
  <si>
    <t>215</t>
  </si>
  <si>
    <t>218</t>
  </si>
  <si>
    <t>8.7595</t>
  </si>
  <si>
    <t>6.93</t>
  </si>
  <si>
    <t>221</t>
  </si>
  <si>
    <t>239</t>
  </si>
  <si>
    <t>8.75</t>
  </si>
  <si>
    <t>7.152</t>
  </si>
  <si>
    <t>243</t>
  </si>
  <si>
    <t>256</t>
  </si>
  <si>
    <t>257</t>
  </si>
  <si>
    <t>259</t>
  </si>
  <si>
    <t>260</t>
  </si>
  <si>
    <t>261</t>
  </si>
  <si>
    <t>263</t>
  </si>
  <si>
    <t>271</t>
  </si>
  <si>
    <t>274</t>
  </si>
  <si>
    <t>8.6252</t>
  </si>
  <si>
    <t>6.7514</t>
  </si>
  <si>
    <t>275</t>
  </si>
  <si>
    <t>276</t>
  </si>
  <si>
    <t>281</t>
  </si>
  <si>
    <t>286</t>
  </si>
  <si>
    <t>287</t>
  </si>
  <si>
    <t>288</t>
  </si>
  <si>
    <t>289</t>
  </si>
  <si>
    <t>291</t>
  </si>
  <si>
    <t>292</t>
  </si>
  <si>
    <t>294</t>
  </si>
  <si>
    <t>295</t>
  </si>
  <si>
    <t>296</t>
  </si>
  <si>
    <t>300</t>
  </si>
  <si>
    <t>308</t>
  </si>
  <si>
    <t>309</t>
  </si>
  <si>
    <t>90</t>
  </si>
  <si>
    <t>242</t>
  </si>
  <si>
    <t>18</t>
  </si>
  <si>
    <t>225</t>
  </si>
  <si>
    <t>273</t>
  </si>
  <si>
    <t>175</t>
  </si>
  <si>
    <t>158</t>
  </si>
  <si>
    <t>210</t>
  </si>
  <si>
    <t>141</t>
  </si>
  <si>
    <t>144</t>
  </si>
  <si>
    <t>8.3842</t>
  </si>
  <si>
    <t>6.8585</t>
  </si>
  <si>
    <t>236</t>
  </si>
  <si>
    <t>8.8697</t>
  </si>
  <si>
    <t>6.989</t>
  </si>
  <si>
    <t>9.0578</t>
  </si>
  <si>
    <t>7.0528</t>
  </si>
  <si>
    <t>9.2382</t>
  </si>
  <si>
    <t>7.4375</t>
  </si>
  <si>
    <t>9.1197</t>
  </si>
  <si>
    <t>6.864</t>
  </si>
  <si>
    <t>8.3125</t>
  </si>
  <si>
    <t>6.1329</t>
  </si>
  <si>
    <t>8.3129</t>
  </si>
  <si>
    <t>6.753</t>
  </si>
  <si>
    <t>9.544</t>
  </si>
  <si>
    <t>3.8036</t>
  </si>
  <si>
    <t>9.1757</t>
  </si>
  <si>
    <t>7.5</t>
  </si>
  <si>
    <t>10⁰</t>
  </si>
  <si>
    <t>11⁰</t>
  </si>
  <si>
    <t>10.105</t>
  </si>
  <si>
    <t>7.913</t>
  </si>
  <si>
    <t>Seal Flap Styles</t>
  </si>
  <si>
    <t>True/False</t>
  </si>
  <si>
    <t>Change Sheet Section</t>
  </si>
  <si>
    <t>Calculated Time</t>
  </si>
  <si>
    <t>Square Flap</t>
  </si>
  <si>
    <t>V-Flap</t>
  </si>
  <si>
    <t>Changesheet Workbook</t>
  </si>
  <si>
    <t>Please make a selection below.</t>
  </si>
  <si>
    <t>Seal Gum Overrides</t>
  </si>
  <si>
    <t>Actual</t>
  </si>
  <si>
    <t>SH Cross Cutter Table</t>
  </si>
  <si>
    <t>my notes</t>
  </si>
  <si>
    <t>cross cutter angle rad</t>
  </si>
  <si>
    <t>QAF US 485 Pantone® Color Bridge Version 1.0 06/03/09</t>
  </si>
  <si>
    <t>Below are the Pantone colors listed by number.  A color formula has been created with the builds for RGB, HTML and CMYK.  
If the "Newsprint Safe" column says no, the color build is not permitted in newsprint advertising.</t>
  </si>
  <si>
    <t>Pantone® Number/Name</t>
  </si>
  <si>
    <t>R</t>
  </si>
  <si>
    <t>HTML</t>
  </si>
  <si>
    <t>M</t>
  </si>
  <si>
    <t>Y</t>
  </si>
  <si>
    <t>K</t>
  </si>
  <si>
    <t>Total Ink</t>
  </si>
  <si>
    <t>Newsprint Safe</t>
  </si>
  <si>
    <t>Sort  #</t>
  </si>
  <si>
    <t>F9E300</t>
  </si>
  <si>
    <t>D10074</t>
  </si>
  <si>
    <t>009FDA</t>
  </si>
  <si>
    <t>1E1E1E</t>
  </si>
  <si>
    <t>F3EC7A</t>
  </si>
  <si>
    <t>F5EC5A</t>
  </si>
  <si>
    <t>FAE700</t>
  </si>
  <si>
    <t>FEDF00</t>
  </si>
  <si>
    <t>C6AC00</t>
  </si>
  <si>
    <t>No</t>
  </si>
  <si>
    <t>AE9A00</t>
  </si>
  <si>
    <t>867A24</t>
  </si>
  <si>
    <t>F7E654</t>
  </si>
  <si>
    <t>F9E11E</t>
  </si>
  <si>
    <t>FCD900</t>
  </si>
  <si>
    <t>FED100</t>
  </si>
  <si>
    <t>D7A900</t>
  </si>
  <si>
    <t>AB8D00</t>
  </si>
  <si>
    <t>F8E04D</t>
  </si>
  <si>
    <t>F9DE42</t>
  </si>
  <si>
    <t>FADC41</t>
  </si>
  <si>
    <t>FECB00</t>
  </si>
  <si>
    <t>C79900</t>
  </si>
  <si>
    <t>AD8800</t>
  </si>
  <si>
    <t>86731E</t>
  </si>
  <si>
    <t>F8DE6E</t>
  </si>
  <si>
    <t>FADA63</t>
  </si>
  <si>
    <t>FCD450</t>
  </si>
  <si>
    <t>FDC82F</t>
  </si>
  <si>
    <t>EAAB00</t>
  </si>
  <si>
    <t>B88B00</t>
  </si>
  <si>
    <t>9E7C0C</t>
  </si>
  <si>
    <t>F8E498</t>
  </si>
  <si>
    <t>FADD80</t>
  </si>
  <si>
    <t>FFCB4F</t>
  </si>
  <si>
    <t>FFB612</t>
  </si>
  <si>
    <t>C59217</t>
  </si>
  <si>
    <t>AB8422</t>
  </si>
  <si>
    <t>F2DF74</t>
  </si>
  <si>
    <t>F2D653</t>
  </si>
  <si>
    <t>F3CF45</t>
  </si>
  <si>
    <t>F0AB00</t>
  </si>
  <si>
    <t>CE8E00</t>
  </si>
  <si>
    <t>A17700</t>
  </si>
  <si>
    <t>6D5818</t>
  </si>
  <si>
    <t>FBD476</t>
  </si>
  <si>
    <t>FFC550</t>
  </si>
  <si>
    <t>FFBC3D</t>
  </si>
  <si>
    <t>FFA100</t>
  </si>
  <si>
    <t>DF7A00</t>
  </si>
  <si>
    <t>B06F00</t>
  </si>
  <si>
    <t>FCD189</t>
  </si>
  <si>
    <t>FFC674</t>
  </si>
  <si>
    <t>FFB652</t>
  </si>
  <si>
    <t>FFA02F</t>
  </si>
  <si>
    <t>D47600</t>
  </si>
  <si>
    <t>9C6114</t>
  </si>
  <si>
    <t>6A491C</t>
  </si>
  <si>
    <t>EFCB65</t>
  </si>
  <si>
    <t>EFBD47</t>
  </si>
  <si>
    <t>EEAF30</t>
  </si>
  <si>
    <t>E98300</t>
  </si>
  <si>
    <t>CA7700</t>
  </si>
  <si>
    <t>9C6409</t>
  </si>
  <si>
    <t>6E5A2A</t>
  </si>
  <si>
    <t>FBCE92</t>
  </si>
  <si>
    <t>FDC480</t>
  </si>
  <si>
    <t>FFA952</t>
  </si>
  <si>
    <t>FF7900</t>
  </si>
  <si>
    <t>E17000</t>
  </si>
  <si>
    <t>BB650E</t>
  </si>
  <si>
    <t>FFB070</t>
  </si>
  <si>
    <t>FF9133</t>
  </si>
  <si>
    <t>FF6E00</t>
  </si>
  <si>
    <t>FF5800</t>
  </si>
  <si>
    <t>C54C00</t>
  </si>
  <si>
    <t>91420E</t>
  </si>
  <si>
    <t>542E19</t>
  </si>
  <si>
    <t>EED6A5</t>
  </si>
  <si>
    <t>ECC182</t>
  </si>
  <si>
    <t>E9994A</t>
  </si>
  <si>
    <t>E37222</t>
  </si>
  <si>
    <t>C75B12</t>
  </si>
  <si>
    <t>9D5116</t>
  </si>
  <si>
    <t>623C1B</t>
  </si>
  <si>
    <t>FFC19C</t>
  </si>
  <si>
    <t>FFAA7B</t>
  </si>
  <si>
    <t>FF8849</t>
  </si>
  <si>
    <t>FF6D22</t>
  </si>
  <si>
    <t>D55C19</t>
  </si>
  <si>
    <t>A25022</t>
  </si>
  <si>
    <t>86431E</t>
  </si>
  <si>
    <t>FFC2A2</t>
  </si>
  <si>
    <t>FF9E71</t>
  </si>
  <si>
    <t>FF7F45</t>
  </si>
  <si>
    <t>FF6319</t>
  </si>
  <si>
    <t>E05206</t>
  </si>
  <si>
    <t>BD4F19</t>
  </si>
  <si>
    <t>6E3219</t>
  </si>
  <si>
    <t>FFA48A</t>
  </si>
  <si>
    <t>FF8F70</t>
  </si>
  <si>
    <t>FF6D42</t>
  </si>
  <si>
    <t>FB4F14</t>
  </si>
  <si>
    <t>DD4814</t>
  </si>
  <si>
    <t>A33F1F</t>
  </si>
  <si>
    <t>833820</t>
  </si>
  <si>
    <t>FFB7AE</t>
  </si>
  <si>
    <t>FF8B7C</t>
  </si>
  <si>
    <t>FF5C3E</t>
  </si>
  <si>
    <t>F9461C</t>
  </si>
  <si>
    <t>D2492A</t>
  </si>
  <si>
    <t>9A3B26</t>
  </si>
  <si>
    <t>70382D</t>
  </si>
  <si>
    <t>FFB0B7</t>
  </si>
  <si>
    <t>FF818D</t>
  </si>
  <si>
    <t>FF585F</t>
  </si>
  <si>
    <t>F7403A</t>
  </si>
  <si>
    <t>DE3831</t>
  </si>
  <si>
    <t>BD3632</t>
  </si>
  <si>
    <t>7B2927</t>
  </si>
  <si>
    <t>FE9EAF</t>
  </si>
  <si>
    <t>FE8A9E</t>
  </si>
  <si>
    <t>F54359</t>
  </si>
  <si>
    <t>EA2839</t>
  </si>
  <si>
    <t>CD202C</t>
  </si>
  <si>
    <t>AA272F</t>
  </si>
  <si>
    <t>782327</t>
  </si>
  <si>
    <t>F9BBCA</t>
  </si>
  <si>
    <t>FA93AB</t>
  </si>
  <si>
    <t>F4587A</t>
  </si>
  <si>
    <t>E00034</t>
  </si>
  <si>
    <t>C60C30</t>
  </si>
  <si>
    <t>A71930</t>
  </si>
  <si>
    <t>772432</t>
  </si>
  <si>
    <t>F6A3BB</t>
  </si>
  <si>
    <t>F3789B</t>
  </si>
  <si>
    <t>EC4371</t>
  </si>
  <si>
    <t>E10E49</t>
  </si>
  <si>
    <t>BB133E</t>
  </si>
  <si>
    <t>97233F</t>
  </si>
  <si>
    <t>773141</t>
  </si>
  <si>
    <t>E9C5CB</t>
  </si>
  <si>
    <t>E59AAA</t>
  </si>
  <si>
    <t>DB4D69</t>
  </si>
  <si>
    <t>D0103A</t>
  </si>
  <si>
    <t>B71234</t>
  </si>
  <si>
    <t>981E32</t>
  </si>
  <si>
    <t>822433</t>
  </si>
  <si>
    <t>E7AEC6</t>
  </si>
  <si>
    <t>E27EA6</t>
  </si>
  <si>
    <t>DA487E</t>
  </si>
  <si>
    <t>CB0044</t>
  </si>
  <si>
    <t>A70240</t>
  </si>
  <si>
    <t>882345</t>
  </si>
  <si>
    <t>6E273D</t>
  </si>
  <si>
    <t>F9A1CA</t>
  </si>
  <si>
    <t>F77AB4</t>
  </si>
  <si>
    <t>F04D98</t>
  </si>
  <si>
    <t>E21776</t>
  </si>
  <si>
    <t>C90062</t>
  </si>
  <si>
    <t>A71056</t>
  </si>
  <si>
    <t>7C2348</t>
  </si>
  <si>
    <t>EABDD8</t>
  </si>
  <si>
    <t>E26EB2</t>
  </si>
  <si>
    <t>D71F85</t>
  </si>
  <si>
    <t>CA005D</t>
  </si>
  <si>
    <t>A30050</t>
  </si>
  <si>
    <t>91004B</t>
  </si>
  <si>
    <t>6A1A41</t>
  </si>
  <si>
    <t>F092CD</t>
  </si>
  <si>
    <t>EB67B9</t>
  </si>
  <si>
    <t>E0294A</t>
  </si>
  <si>
    <t>CF0072</t>
  </si>
  <si>
    <t>A90061</t>
  </si>
  <si>
    <t>830051</t>
  </si>
  <si>
    <t>662046</t>
  </si>
  <si>
    <t>F7A3D5</t>
  </si>
  <si>
    <t>F375C6</t>
  </si>
  <si>
    <t>EA3BAE</t>
  </si>
  <si>
    <t>E0119D</t>
  </si>
  <si>
    <t>C50084</t>
  </si>
  <si>
    <t>A1006B</t>
  </si>
  <si>
    <t>850057</t>
  </si>
  <si>
    <t>F3ADDE</t>
  </si>
  <si>
    <t>EF8BD3</t>
  </si>
  <si>
    <t>E45BBF</t>
  </si>
  <si>
    <t>DA39AF</t>
  </si>
  <si>
    <t>BF2296</t>
  </si>
  <si>
    <t>A31A7E</t>
  </si>
  <si>
    <t>772059</t>
  </si>
  <si>
    <t>EFC2E1</t>
  </si>
  <si>
    <t>E170C9</t>
  </si>
  <si>
    <t>D12DB1</t>
  </si>
  <si>
    <t>C3009E</t>
  </si>
  <si>
    <t>A40084</t>
  </si>
  <si>
    <t>920075</t>
  </si>
  <si>
    <t>7D0063</t>
  </si>
  <si>
    <t>EBBCE3</t>
  </si>
  <si>
    <t>E59FDB</t>
  </si>
  <si>
    <t>DE81D3</t>
  </si>
  <si>
    <t>C21DAC</t>
  </si>
  <si>
    <t>B1059D</t>
  </si>
  <si>
    <t>9B1889</t>
  </si>
  <si>
    <t>752864</t>
  </si>
  <si>
    <t>E7C1E3</t>
  </si>
  <si>
    <t>DC9DDD</t>
  </si>
  <si>
    <t>C966CD</t>
  </si>
  <si>
    <t>B634BB</t>
  </si>
  <si>
    <t>A626AA</t>
  </si>
  <si>
    <t>952D98</t>
  </si>
  <si>
    <t>6E2C6B</t>
  </si>
  <si>
    <t>DCC7DF</t>
  </si>
  <si>
    <t>CBA8D2</t>
  </si>
  <si>
    <t>93509E</t>
  </si>
  <si>
    <t>6E267B</t>
  </si>
  <si>
    <t>622567</t>
  </si>
  <si>
    <t>5A245A</t>
  </si>
  <si>
    <t>53284F</t>
  </si>
  <si>
    <t>D4AAE2</t>
  </si>
  <si>
    <t>C48BDA</t>
  </si>
  <si>
    <t>A44DC4</t>
  </si>
  <si>
    <t>8F23B3</t>
  </si>
  <si>
    <t>7C109A</t>
  </si>
  <si>
    <t>6B1F7C</t>
  </si>
  <si>
    <t>5E2D61</t>
  </si>
  <si>
    <t>C9A5D7</t>
  </si>
  <si>
    <t>B382C7</t>
  </si>
  <si>
    <t>9C5FB5</t>
  </si>
  <si>
    <t>80379B</t>
  </si>
  <si>
    <t>6E2585</t>
  </si>
  <si>
    <t>631D76</t>
  </si>
  <si>
    <t>5B1F69</t>
  </si>
  <si>
    <t>BB9DD6</t>
  </si>
  <si>
    <t>A47CC9</t>
  </si>
  <si>
    <t>824BB0</t>
  </si>
  <si>
    <t>57068C</t>
  </si>
  <si>
    <t>4F0B78</t>
  </si>
  <si>
    <t>490E6F</t>
  </si>
  <si>
    <t>42145F</t>
  </si>
  <si>
    <t>DBCFE9</t>
  </si>
  <si>
    <t>C1AFE5</t>
  </si>
  <si>
    <t>8C6CD0</t>
  </si>
  <si>
    <t>6639B7</t>
  </si>
  <si>
    <t>522398</t>
  </si>
  <si>
    <t>4F2D7F</t>
  </si>
  <si>
    <t>4B306A</t>
  </si>
  <si>
    <t>C5B9E3</t>
  </si>
  <si>
    <t>AC98DB</t>
  </si>
  <si>
    <t>9278D1</t>
  </si>
  <si>
    <t>7D5CC6</t>
  </si>
  <si>
    <t>4B08A1</t>
  </si>
  <si>
    <t>3B0083</t>
  </si>
  <si>
    <t>331C54</t>
  </si>
  <si>
    <t>B3B6DD</t>
  </si>
  <si>
    <t>9093CE</t>
  </si>
  <si>
    <t>7577C0</t>
  </si>
  <si>
    <t>241773</t>
  </si>
  <si>
    <t>1F145D</t>
  </si>
  <si>
    <t>1E1656</t>
  </si>
  <si>
    <t>201C3E</t>
  </si>
  <si>
    <t>A5A4DF</t>
  </si>
  <si>
    <t>8884D5</t>
  </si>
  <si>
    <t>6459C4</t>
  </si>
  <si>
    <t>280091</t>
  </si>
  <si>
    <t>240078</t>
  </si>
  <si>
    <t>21076A</t>
  </si>
  <si>
    <t>1C0E52</t>
  </si>
  <si>
    <t>CAD1E7</t>
  </si>
  <si>
    <t>9DABE2</t>
  </si>
  <si>
    <t>4C5CC5</t>
  </si>
  <si>
    <t>2526A9</t>
  </si>
  <si>
    <t>212492</t>
  </si>
  <si>
    <t>1A206D</t>
  </si>
  <si>
    <t>1A2155</t>
  </si>
  <si>
    <t>C5D7EB</t>
  </si>
  <si>
    <t>A8C5EB</t>
  </si>
  <si>
    <t>ED7EDB</t>
  </si>
  <si>
    <t>0018A8</t>
  </si>
  <si>
    <t>00257A</t>
  </si>
  <si>
    <t>002663</t>
  </si>
  <si>
    <t>182B49</t>
  </si>
  <si>
    <t>B3C8E6</t>
  </si>
  <si>
    <t>5A85D7</t>
  </si>
  <si>
    <t>0F4DBC</t>
  </si>
  <si>
    <t>001B96</t>
  </si>
  <si>
    <t>031F73</t>
  </si>
  <si>
    <t>0B2265</t>
  </si>
  <si>
    <t>0F204B</t>
  </si>
  <si>
    <t>AACAE6</t>
  </si>
  <si>
    <t>8EBAE5</t>
  </si>
  <si>
    <t>4B92DB</t>
  </si>
  <si>
    <t>002395</t>
  </si>
  <si>
    <t>002776</t>
  </si>
  <si>
    <t>002664</t>
  </si>
  <si>
    <t>002147</t>
  </si>
  <si>
    <t>98C6EA</t>
  </si>
  <si>
    <t>6AADE4</t>
  </si>
  <si>
    <t>0073CF</t>
  </si>
  <si>
    <t>0039A6</t>
  </si>
  <si>
    <t>00338D</t>
  </si>
  <si>
    <t>002C77</t>
  </si>
  <si>
    <t>002244</t>
  </si>
  <si>
    <t>CD2DEEA</t>
  </si>
  <si>
    <t>A0CFEB</t>
  </si>
  <si>
    <t>63B1E5</t>
  </si>
  <si>
    <t>0046AD</t>
  </si>
  <si>
    <t>003478</t>
  </si>
  <si>
    <t>002F5F</t>
  </si>
  <si>
    <t>031E2F</t>
  </si>
  <si>
    <t>8FCAE7</t>
  </si>
  <si>
    <t>5EB6E4</t>
  </si>
  <si>
    <t>0098DB</t>
  </si>
  <si>
    <t>005BBB</t>
  </si>
  <si>
    <t>00549F</t>
  </si>
  <si>
    <t>003C69</t>
  </si>
  <si>
    <t>002B45</t>
  </si>
  <si>
    <t>72C7E7</t>
  </si>
  <si>
    <t>3DB7E4</t>
  </si>
  <si>
    <t>00A1DE</t>
  </si>
  <si>
    <t>0065BD</t>
  </si>
  <si>
    <t>005293</t>
  </si>
  <si>
    <t>004165</t>
  </si>
  <si>
    <t>003145</t>
  </si>
  <si>
    <t>A3DBE8</t>
  </si>
  <si>
    <t>5BC6E8</t>
  </si>
  <si>
    <t>00A9E0</t>
  </si>
  <si>
    <t>007AC9</t>
  </si>
  <si>
    <t>0066A1</t>
  </si>
  <si>
    <t>005172</t>
  </si>
  <si>
    <t>004153</t>
  </si>
  <si>
    <t>A1DEE9</t>
  </si>
  <si>
    <t>65CFE9</t>
  </si>
  <si>
    <t>00B9E4</t>
  </si>
  <si>
    <t>0088CE</t>
  </si>
  <si>
    <t>0075B0</t>
  </si>
  <si>
    <t>005B82</t>
  </si>
  <si>
    <t>003D4C</t>
  </si>
  <si>
    <t>6FD4E4</t>
  </si>
  <si>
    <t>0CC6DE</t>
  </si>
  <si>
    <t>00ADD0</t>
  </si>
  <si>
    <t>0098C3</t>
  </si>
  <si>
    <t>0083A9</t>
  </si>
  <si>
    <t>006983</t>
  </si>
  <si>
    <t>004953</t>
  </si>
  <si>
    <t>71D6E0</t>
  </si>
  <si>
    <t>00C6D7</t>
  </si>
  <si>
    <t>00B0CA</t>
  </si>
  <si>
    <t>0094B3</t>
  </si>
  <si>
    <t>007C92</t>
  </si>
  <si>
    <t>006778</t>
  </si>
  <si>
    <t>00505C</t>
  </si>
  <si>
    <t>BBE7E6</t>
  </si>
  <si>
    <t>8FDFE2</t>
  </si>
  <si>
    <t>3FCFD5</t>
  </si>
  <si>
    <t>009AA6</t>
  </si>
  <si>
    <t>008B95</t>
  </si>
  <si>
    <t>00747A</t>
  </si>
  <si>
    <t>006265</t>
  </si>
  <si>
    <t>9CDCD9</t>
  </si>
  <si>
    <t>63CECA</t>
  </si>
  <si>
    <t>00B2A9</t>
  </si>
  <si>
    <t>008770</t>
  </si>
  <si>
    <t>007363</t>
  </si>
  <si>
    <t>00675A</t>
  </si>
  <si>
    <t>005751</t>
  </si>
  <si>
    <t>72DCD4</t>
  </si>
  <si>
    <t>47D5CD</t>
  </si>
  <si>
    <t>00C0B5</t>
  </si>
  <si>
    <t>00A599</t>
  </si>
  <si>
    <t>00877C</t>
  </si>
  <si>
    <t>005D55</t>
  </si>
  <si>
    <t>004D46</t>
  </si>
  <si>
    <t>80E0D3</t>
  </si>
  <si>
    <t>3AD6C5</t>
  </si>
  <si>
    <t>00C7B2</t>
  </si>
  <si>
    <t>00B299</t>
  </si>
  <si>
    <t>009581</t>
  </si>
  <si>
    <t>007B69</t>
  </si>
  <si>
    <t>024E43</t>
  </si>
  <si>
    <t>7FD5C5</t>
  </si>
  <si>
    <t>50C9B5</t>
  </si>
  <si>
    <t>00B092</t>
  </si>
  <si>
    <t>009B74</t>
  </si>
  <si>
    <t>008566</t>
  </si>
  <si>
    <t>006D55</t>
  </si>
  <si>
    <t>004438</t>
  </si>
  <si>
    <t>B0E9DB</t>
  </si>
  <si>
    <t>A1E7D7</t>
  </si>
  <si>
    <t>4BDBC3</t>
  </si>
  <si>
    <t>00AD83</t>
  </si>
  <si>
    <t>009B76</t>
  </si>
  <si>
    <t>007F64</t>
  </si>
  <si>
    <t>006751</t>
  </si>
  <si>
    <t>9ADCC6</t>
  </si>
  <si>
    <t>76D2B6</t>
  </si>
  <si>
    <t>00B588</t>
  </si>
  <si>
    <t>00985F</t>
  </si>
  <si>
    <t>007D57</t>
  </si>
  <si>
    <t>006A4D</t>
  </si>
  <si>
    <t>035642</t>
  </si>
  <si>
    <t>81E2C1</t>
  </si>
  <si>
    <t>50DAB0</t>
  </si>
  <si>
    <t>00C78B</t>
  </si>
  <si>
    <t>00AE65</t>
  </si>
  <si>
    <t>007A4D</t>
  </si>
  <si>
    <t>006643</t>
  </si>
  <si>
    <t>024731</t>
  </si>
  <si>
    <t>AADFBE</t>
  </si>
  <si>
    <t>91D8AE</t>
  </si>
  <si>
    <t>72CE9B</t>
  </si>
  <si>
    <t>009B48</t>
  </si>
  <si>
    <t>008542</t>
  </si>
  <si>
    <t>00693C</t>
  </si>
  <si>
    <t>284E36</t>
  </si>
  <si>
    <t>A6E6BC</t>
  </si>
  <si>
    <t>8FE2AF</t>
  </si>
  <si>
    <t>7EDFA6</t>
  </si>
  <si>
    <t>00AF3F</t>
  </si>
  <si>
    <t>009B3A</t>
  </si>
  <si>
    <t>007934</t>
  </si>
  <si>
    <t>275937</t>
  </si>
  <si>
    <t>A9DC92</t>
  </si>
  <si>
    <t>A1DA8B</t>
  </si>
  <si>
    <t>61C250</t>
  </si>
  <si>
    <t>34B233</t>
  </si>
  <si>
    <t>3F9C35</t>
  </si>
  <si>
    <t>3C8A2E</t>
  </si>
  <si>
    <t>427730</t>
  </si>
  <si>
    <t>C8E59A</t>
  </si>
  <si>
    <t>BDE18A</t>
  </si>
  <si>
    <t>A5D867</t>
  </si>
  <si>
    <t>69BE28</t>
  </si>
  <si>
    <t>58A618</t>
  </si>
  <si>
    <t>5B8F22</t>
  </si>
  <si>
    <t>53682B</t>
  </si>
  <si>
    <t>D9EC9C</t>
  </si>
  <si>
    <t>D0EB8A</t>
  </si>
  <si>
    <t>C3E76F</t>
  </si>
  <si>
    <t>92D400</t>
  </si>
  <si>
    <t>7AB800</t>
  </si>
  <si>
    <t>739600</t>
  </si>
  <si>
    <t>55601C</t>
  </si>
  <si>
    <t>E0E96E</t>
  </si>
  <si>
    <t>D6E342</t>
  </si>
  <si>
    <t>C9DD03</t>
  </si>
  <si>
    <t>BED600</t>
  </si>
  <si>
    <t>A2AD00</t>
  </si>
  <si>
    <t>8E9300</t>
  </si>
  <si>
    <t>726E20</t>
  </si>
  <si>
    <t>E8EB6F</t>
  </si>
  <si>
    <t>E0E830</t>
  </si>
  <si>
    <t>D9E506</t>
  </si>
  <si>
    <t>CCDC00</t>
  </si>
  <si>
    <t>B6BF00</t>
  </si>
  <si>
    <t>9C9A00</t>
  </si>
  <si>
    <t>7F7A00</t>
  </si>
  <si>
    <t>EEEC83</t>
  </si>
  <si>
    <t>EBE945</t>
  </si>
  <si>
    <t>E7E600</t>
  </si>
  <si>
    <t>DFDF00</t>
  </si>
  <si>
    <t>C1BB00</t>
  </si>
  <si>
    <t>AEA400</t>
  </si>
  <si>
    <t>9C9100</t>
  </si>
  <si>
    <t>F2EE72</t>
  </si>
  <si>
    <t>F1E800</t>
  </si>
  <si>
    <t>EADF00</t>
  </si>
  <si>
    <t>EAD700</t>
  </si>
  <si>
    <t>B5A300</t>
  </si>
  <si>
    <t>978700</t>
  </si>
  <si>
    <t>695D15</t>
  </si>
  <si>
    <t>CBC7BF</t>
  </si>
  <si>
    <t>B6B1A9</t>
  </si>
  <si>
    <t>A9A39B</t>
  </si>
  <si>
    <t>928B81</t>
  </si>
  <si>
    <t>776F65</t>
  </si>
  <si>
    <t>5F574F</t>
  </si>
  <si>
    <t>2A2623</t>
  </si>
  <si>
    <t>CDC6C0</t>
  </si>
  <si>
    <t>B5ACA6</t>
  </si>
  <si>
    <t>A29791</t>
  </si>
  <si>
    <t>8D817B</t>
  </si>
  <si>
    <t>766A65</t>
  </si>
  <si>
    <t>5D4F4B</t>
  </si>
  <si>
    <t>332B2A</t>
  </si>
  <si>
    <t>C6C6BC</t>
  </si>
  <si>
    <t>B0B1A6</t>
  </si>
  <si>
    <t>999A8F</t>
  </si>
  <si>
    <t>83847A</t>
  </si>
  <si>
    <t>6D6F64</t>
  </si>
  <si>
    <t>57584F</t>
  </si>
  <si>
    <t>1C1E1C</t>
  </si>
  <si>
    <t>CECFCB</t>
  </si>
  <si>
    <t>B5B6B3</t>
  </si>
  <si>
    <t>A2A4A3</t>
  </si>
  <si>
    <t>8E908F</t>
  </si>
  <si>
    <t>6C6F70</t>
  </si>
  <si>
    <t>565A5C</t>
  </si>
  <si>
    <t>191D1F</t>
  </si>
  <si>
    <t>D1D4D3</t>
  </si>
  <si>
    <t>C3C8C8</t>
  </si>
  <si>
    <t>A5ACAF</t>
  </si>
  <si>
    <t>818A8F</t>
  </si>
  <si>
    <t>5E6A71</t>
  </si>
  <si>
    <t>37424A</t>
  </si>
  <si>
    <t>1B242A</t>
  </si>
  <si>
    <t>CFC3C3</t>
  </si>
  <si>
    <t>C2B2B5</t>
  </si>
  <si>
    <t>B29FA4</t>
  </si>
  <si>
    <t>80686F</t>
  </si>
  <si>
    <t>513C40</t>
  </si>
  <si>
    <t>423132</t>
  </si>
  <si>
    <t>312626</t>
  </si>
  <si>
    <t>BEC5C2</t>
  </si>
  <si>
    <t>A9B2B1</t>
  </si>
  <si>
    <t>949D9E</t>
  </si>
  <si>
    <t>747F81</t>
  </si>
  <si>
    <t>4D5357</t>
  </si>
  <si>
    <t>404545</t>
  </si>
  <si>
    <t>353735</t>
  </si>
  <si>
    <t>E0DED8</t>
  </si>
  <si>
    <t>D5D2CA</t>
  </si>
  <si>
    <t>C7C2BA</t>
  </si>
  <si>
    <t>B7B1A9</t>
  </si>
  <si>
    <t>AEA79F</t>
  </si>
  <si>
    <t>A59D95</t>
  </si>
  <si>
    <t>988F86</t>
  </si>
  <si>
    <t>8B8178</t>
  </si>
  <si>
    <t>82786F</t>
  </si>
  <si>
    <t>766A62</t>
  </si>
  <si>
    <t>675C53</t>
  </si>
  <si>
    <t>E0E1DD</t>
  </si>
  <si>
    <t>D5D6D2</t>
  </si>
  <si>
    <t>C9CAC8</t>
  </si>
  <si>
    <t>BCBDBC</t>
  </si>
  <si>
    <t>B2B4B3</t>
  </si>
  <si>
    <t>ADAFAF</t>
  </si>
  <si>
    <t>9A9B9C</t>
  </si>
  <si>
    <t>8B8D8E</t>
  </si>
  <si>
    <t>747578</t>
  </si>
  <si>
    <t>616365</t>
  </si>
  <si>
    <t>4D4F53</t>
  </si>
  <si>
    <t>3C625</t>
  </si>
  <si>
    <t>252C26</t>
  </si>
  <si>
    <t>382D24</t>
  </si>
  <si>
    <t>443135</t>
  </si>
  <si>
    <t>111C24</t>
  </si>
  <si>
    <t>363534</t>
  </si>
  <si>
    <t>4B452C</t>
  </si>
  <si>
    <t>4C4726</t>
  </si>
  <si>
    <t>4F4C25</t>
  </si>
  <si>
    <t>9A996E</t>
  </si>
  <si>
    <t>B3B38C</t>
  </si>
  <si>
    <t>C2C2A0</t>
  </si>
  <si>
    <t>D0D1B4</t>
  </si>
  <si>
    <t>5B491F</t>
  </si>
  <si>
    <t>816E2C</t>
  </si>
  <si>
    <t>988642</t>
  </si>
  <si>
    <t>B4A76C</t>
  </si>
  <si>
    <t>C6BC89</t>
  </si>
  <si>
    <t>D1C99D</t>
  </si>
  <si>
    <t>DCD6B2</t>
  </si>
  <si>
    <t>65551C</t>
  </si>
  <si>
    <t>9A8419</t>
  </si>
  <si>
    <t>B19401</t>
  </si>
  <si>
    <t>DDCD69</t>
  </si>
  <si>
    <t>E2D478</t>
  </si>
  <si>
    <t>E6DC8F</t>
  </si>
  <si>
    <t>EAE4A9</t>
  </si>
  <si>
    <t>584528</t>
  </si>
  <si>
    <t>6C4D23</t>
  </si>
  <si>
    <t>825C26</t>
  </si>
  <si>
    <t>B3995D</t>
  </si>
  <si>
    <t>C7B37F</t>
  </si>
  <si>
    <t>D2C295</t>
  </si>
  <si>
    <t>DDD3AF</t>
  </si>
  <si>
    <t>512B1B</t>
  </si>
  <si>
    <t>935E3A</t>
  </si>
  <si>
    <t>AE7D5B</t>
  </si>
  <si>
    <t>BD9271</t>
  </si>
  <si>
    <t>CEA98C</t>
  </si>
  <si>
    <t>DBC0A8</t>
  </si>
  <si>
    <t>E2CDB8</t>
  </si>
  <si>
    <t>60351D</t>
  </si>
  <si>
    <t>9D5324</t>
  </si>
  <si>
    <t>B2541A</t>
  </si>
  <si>
    <t>E39B6C</t>
  </si>
  <si>
    <t>EFBE9C</t>
  </si>
  <si>
    <t>F1C4A2</t>
  </si>
  <si>
    <t>F1CDAF</t>
  </si>
  <si>
    <t>522D24</t>
  </si>
  <si>
    <t>774A39</t>
  </si>
  <si>
    <t>966D5B</t>
  </si>
  <si>
    <t>AB8876</t>
  </si>
  <si>
    <t>C0A494</t>
  </si>
  <si>
    <t>CDB6A7</t>
  </si>
  <si>
    <t>D8C7B9</t>
  </si>
  <si>
    <t>4C3327</t>
  </si>
  <si>
    <t>5D3526</t>
  </si>
  <si>
    <t>703D29</t>
  </si>
  <si>
    <t>A88165</t>
  </si>
  <si>
    <t>C7AC96</t>
  </si>
  <si>
    <t>D3BEA9</t>
  </si>
  <si>
    <t>DAC9B5</t>
  </si>
  <si>
    <t>673327</t>
  </si>
  <si>
    <t>938222</t>
  </si>
  <si>
    <t>D52B1E</t>
  </si>
  <si>
    <t>E78F77</t>
  </si>
  <si>
    <t>E9A68F</t>
  </si>
  <si>
    <t>EBBDA9</t>
  </si>
  <si>
    <t>EBCAB8</t>
  </si>
  <si>
    <t>5B2B2F</t>
  </si>
  <si>
    <t>783037</t>
  </si>
  <si>
    <t>8A343A</t>
  </si>
  <si>
    <t>D78396</t>
  </si>
  <si>
    <t>E5A0AF</t>
  </si>
  <si>
    <t>EDB8C4</t>
  </si>
  <si>
    <t>F0C4CD</t>
  </si>
  <si>
    <t>4E2E2D</t>
  </si>
  <si>
    <t>683735</t>
  </si>
  <si>
    <t>753B37</t>
  </si>
  <si>
    <t>C5858F</t>
  </si>
  <si>
    <t>DBA7AE</t>
  </si>
  <si>
    <t>E6BFC4</t>
  </si>
  <si>
    <t>EACACD</t>
  </si>
  <si>
    <t>452325</t>
  </si>
  <si>
    <t>844C54</t>
  </si>
  <si>
    <t>9D6670</t>
  </si>
  <si>
    <t>B6848C</t>
  </si>
  <si>
    <t>CFA7AD</t>
  </si>
  <si>
    <t>DABBBE</t>
  </si>
  <si>
    <t>E2CACB</t>
  </si>
  <si>
    <t>592C35</t>
  </si>
  <si>
    <t>6F2C3E</t>
  </si>
  <si>
    <t>83334A</t>
  </si>
  <si>
    <t>D490A8</t>
  </si>
  <si>
    <t>E3ABBE</t>
  </si>
  <si>
    <t>E8B7C7</t>
  </si>
  <si>
    <t>EBC0CC</t>
  </si>
  <si>
    <t>5E2750</t>
  </si>
  <si>
    <t>77216F</t>
  </si>
  <si>
    <t>8E258D</t>
  </si>
  <si>
    <t>D28AC8</t>
  </si>
  <si>
    <t>E1AAD7</t>
  </si>
  <si>
    <t>E8BCDD</t>
  </si>
  <si>
    <t>EAC7DF</t>
  </si>
  <si>
    <t>4B2942</t>
  </si>
  <si>
    <t>6A4061</t>
  </si>
  <si>
    <t>865F7F</t>
  </si>
  <si>
    <t>9F7F9A</t>
  </si>
  <si>
    <t>C2ACBE</t>
  </si>
  <si>
    <t>D5C5D1</t>
  </si>
  <si>
    <t>D9CCD4</t>
  </si>
  <si>
    <t>4F324C</t>
  </si>
  <si>
    <t>593160</t>
  </si>
  <si>
    <t>693A77</t>
  </si>
  <si>
    <t>AB8ABA</t>
  </si>
  <si>
    <t>BEA5CA</t>
  </si>
  <si>
    <t>CCB7D4</t>
  </si>
  <si>
    <t>D7C8DC</t>
  </si>
  <si>
    <t>4A3242</t>
  </si>
  <si>
    <t>644459</t>
  </si>
  <si>
    <t>89687C</t>
  </si>
  <si>
    <t>AF94A3</t>
  </si>
  <si>
    <t>C4AFB9</t>
  </si>
  <si>
    <t>D2C0C8</t>
  </si>
  <si>
    <t>DFD4D7</t>
  </si>
  <si>
    <t>532E60</t>
  </si>
  <si>
    <t>652D86</t>
  </si>
  <si>
    <t>722EA5</t>
  </si>
  <si>
    <t>AD80D0</t>
  </si>
  <si>
    <t>C5A3DC</t>
  </si>
  <si>
    <t>D3B8E2</t>
  </si>
  <si>
    <t>DDC6E4</t>
  </si>
  <si>
    <t>272445</t>
  </si>
  <si>
    <t>403B65</t>
  </si>
  <si>
    <t>55517B</t>
  </si>
  <si>
    <t>8683A4</t>
  </si>
  <si>
    <t>AFADC3</t>
  </si>
  <si>
    <t>C0BFCF</t>
  </si>
  <si>
    <t>D2D3DB</t>
  </si>
  <si>
    <t>292C39</t>
  </si>
  <si>
    <t>21314D</t>
  </si>
  <si>
    <t>263F6A</t>
  </si>
  <si>
    <t>92A2BD</t>
  </si>
  <si>
    <t>A4B3C9</t>
  </si>
  <si>
    <t>BEC9D6</t>
  </si>
  <si>
    <t>CED5DD</t>
  </si>
  <si>
    <t>002A42</t>
  </si>
  <si>
    <t>003359</t>
  </si>
  <si>
    <t>003F72</t>
  </si>
  <si>
    <t>64A0C8</t>
  </si>
  <si>
    <t>9EC3DE</t>
  </si>
  <si>
    <t>B7D2E3</t>
  </si>
  <si>
    <t>CD49E4</t>
  </si>
  <si>
    <t>03202F</t>
  </si>
  <si>
    <t>44697D</t>
  </si>
  <si>
    <t>5C7F92</t>
  </si>
  <si>
    <t>7D9AAA</t>
  </si>
  <si>
    <t>A6BCC6</t>
  </si>
  <si>
    <t>B9C9D0</t>
  </si>
  <si>
    <t>C6D3D7</t>
  </si>
  <si>
    <t>00333B</t>
  </si>
  <si>
    <t>003946</t>
  </si>
  <si>
    <t>004250</t>
  </si>
  <si>
    <t>5E9CAE</t>
  </si>
  <si>
    <t>8CBBC6</t>
  </si>
  <si>
    <t>A1C6CF</t>
  </si>
  <si>
    <t>BED6DB</t>
  </si>
  <si>
    <t>002D36</t>
  </si>
  <si>
    <t>156570</t>
  </si>
  <si>
    <t>589199</t>
  </si>
  <si>
    <t>83AFB4</t>
  </si>
  <si>
    <t>99BFC2</t>
  </si>
  <si>
    <t>B5D0D1</t>
  </si>
  <si>
    <t>C3D9D7</t>
  </si>
  <si>
    <t>1C3632</t>
  </si>
  <si>
    <t>3E5D57</t>
  </si>
  <si>
    <t>627D77</t>
  </si>
  <si>
    <t>899F99</t>
  </si>
  <si>
    <t>A7B8B4</t>
  </si>
  <si>
    <t>BAC7C3</t>
  </si>
  <si>
    <t>C9D4D0</t>
  </si>
  <si>
    <t>214332</t>
  </si>
  <si>
    <t>1D5C42</t>
  </si>
  <si>
    <t>206C49</t>
  </si>
  <si>
    <t>70A489</t>
  </si>
  <si>
    <t>91BAA3</t>
  </si>
  <si>
    <t>AAC9B6</t>
  </si>
  <si>
    <t>BCD4C3</t>
  </si>
  <si>
    <t>203731</t>
  </si>
  <si>
    <t>496C620</t>
  </si>
  <si>
    <t>6A8A7F</t>
  </si>
  <si>
    <t>8BA69C</t>
  </si>
  <si>
    <t>A1B9AF</t>
  </si>
  <si>
    <t>B9CCC3</t>
  </si>
  <si>
    <t>CBD9D1</t>
  </si>
  <si>
    <t>23423A</t>
  </si>
  <si>
    <t>175E54</t>
  </si>
  <si>
    <t>0D776E</t>
  </si>
  <si>
    <t>7BBB2</t>
  </si>
  <si>
    <t>99CCC3</t>
  </si>
  <si>
    <t>B5DAD2</t>
  </si>
  <si>
    <t>C9E3DC</t>
  </si>
  <si>
    <t>20372A</t>
  </si>
  <si>
    <t>59705D</t>
  </si>
  <si>
    <t>718674</t>
  </si>
  <si>
    <t>96A797</t>
  </si>
  <si>
    <t>ADBBAD</t>
  </si>
  <si>
    <t>BBC6B9</t>
  </si>
  <si>
    <t>C7D1C5</t>
  </si>
  <si>
    <t>1C453B</t>
  </si>
  <si>
    <t>00685B</t>
  </si>
  <si>
    <t>008576</t>
  </si>
  <si>
    <t>79CABD</t>
  </si>
  <si>
    <t>A1DAD0</t>
  </si>
  <si>
    <t>B2E0D6</t>
  </si>
  <si>
    <t>BFE3DA</t>
  </si>
  <si>
    <t>435125</t>
  </si>
  <si>
    <t>557630</t>
  </si>
  <si>
    <t>69923A</t>
  </si>
  <si>
    <t>ABC785</t>
  </si>
  <si>
    <t>B8CF95</t>
  </si>
  <si>
    <t>C1D59F</t>
  </si>
  <si>
    <t>CCDBAE</t>
  </si>
  <si>
    <t>404A29</t>
  </si>
  <si>
    <t>5B6334</t>
  </si>
  <si>
    <t>6E7645</t>
  </si>
  <si>
    <t>90986B</t>
  </si>
  <si>
    <t>A9B089</t>
  </si>
  <si>
    <t>B9BE9C</t>
  </si>
  <si>
    <t>CBCFB3</t>
  </si>
  <si>
    <t>3E4519</t>
  </si>
  <si>
    <t>6A7029</t>
  </si>
  <si>
    <t>898F4B</t>
  </si>
  <si>
    <t>A3A86B</t>
  </si>
  <si>
    <t>BEC292</t>
  </si>
  <si>
    <t>CACDA3</t>
  </si>
  <si>
    <t>D8DABA</t>
  </si>
  <si>
    <t>5B5617</t>
  </si>
  <si>
    <t>878800</t>
  </si>
  <si>
    <t>ABB400</t>
  </si>
  <si>
    <t>CED64B</t>
  </si>
  <si>
    <t>DADF71</t>
  </si>
  <si>
    <t>DFE383</t>
  </si>
  <si>
    <t>E3E696</t>
  </si>
  <si>
    <t>4B471A</t>
  </si>
  <si>
    <t>827C34</t>
  </si>
  <si>
    <t>A09B59</t>
  </si>
  <si>
    <t>AEAA6C</t>
  </si>
  <si>
    <t>C4CA8E</t>
  </si>
  <si>
    <t>CECCA0</t>
  </si>
  <si>
    <t>D6D4AE</t>
  </si>
  <si>
    <t>EDEBBA</t>
  </si>
  <si>
    <t>EDEA9C</t>
  </si>
  <si>
    <t>EDE98C</t>
  </si>
  <si>
    <t>ECE354</t>
  </si>
  <si>
    <t>EADE29</t>
  </si>
  <si>
    <t>E1CD00</t>
  </si>
  <si>
    <t>D4BA00</t>
  </si>
  <si>
    <t>EBE8B1</t>
  </si>
  <si>
    <t>E9E69F</t>
  </si>
  <si>
    <t>E7E188</t>
  </si>
  <si>
    <t>E0D760</t>
  </si>
  <si>
    <t>D5C833</t>
  </si>
  <si>
    <t>C2B000</t>
  </si>
  <si>
    <t>B19B00</t>
  </si>
  <si>
    <t>E1DEAE</t>
  </si>
  <si>
    <t>DAD69C</t>
  </si>
  <si>
    <t>D3CD8B</t>
  </si>
  <si>
    <t>C6BF70</t>
  </si>
  <si>
    <t>AEA444</t>
  </si>
  <si>
    <t>9B8F2E</t>
  </si>
  <si>
    <t>887B1B</t>
  </si>
  <si>
    <t>D1DFD6</t>
  </si>
  <si>
    <t>B7CEC4</t>
  </si>
  <si>
    <t>9DBCB0</t>
  </si>
  <si>
    <t>7CA295</t>
  </si>
  <si>
    <t>578575</t>
  </si>
  <si>
    <t>2C5E4F</t>
  </si>
  <si>
    <t>13352C</t>
  </si>
  <si>
    <t>C1E2E5</t>
  </si>
  <si>
    <t>A1D8E0</t>
  </si>
  <si>
    <t>85CDDB</t>
  </si>
  <si>
    <t>3CB6CE</t>
  </si>
  <si>
    <t>009BBB</t>
  </si>
  <si>
    <t>007EA3</t>
  </si>
  <si>
    <t>006890</t>
  </si>
  <si>
    <t>ACDEE6</t>
  </si>
  <si>
    <t>90D7E7</t>
  </si>
  <si>
    <t>52C6E2</t>
  </si>
  <si>
    <t>00AFD8</t>
  </si>
  <si>
    <t>0099CC</t>
  </si>
  <si>
    <t>0082BB</t>
  </si>
  <si>
    <t>0073B0</t>
  </si>
  <si>
    <t>D3DEE4</t>
  </si>
  <si>
    <t>C3D3DF</t>
  </si>
  <si>
    <t>93B1CC</t>
  </si>
  <si>
    <t>739ABC</t>
  </si>
  <si>
    <t>5482AB</t>
  </si>
  <si>
    <t>165788</t>
  </si>
  <si>
    <t>002857</t>
  </si>
  <si>
    <t>D7DFE6</t>
  </si>
  <si>
    <t>C5D2E0</t>
  </si>
  <si>
    <t>9BB2CE</t>
  </si>
  <si>
    <t>7090B7</t>
  </si>
  <si>
    <t>21578A</t>
  </si>
  <si>
    <t>002C5F</t>
  </si>
  <si>
    <t>00204E</t>
  </si>
  <si>
    <t>DAE3EA</t>
  </si>
  <si>
    <t>C6D6E8</t>
  </si>
  <si>
    <t>A7C1E3</t>
  </si>
  <si>
    <t>6F9AD3</t>
  </si>
  <si>
    <t>2A6EBB</t>
  </si>
  <si>
    <t>003591</t>
  </si>
  <si>
    <t>001D77</t>
  </si>
  <si>
    <t>E0DCE3</t>
  </si>
  <si>
    <t>DCD8E2</t>
  </si>
  <si>
    <t>C6BDD2</t>
  </si>
  <si>
    <t>A092B4</t>
  </si>
  <si>
    <t>786592</t>
  </si>
  <si>
    <t>614D7D</t>
  </si>
  <si>
    <t>412D5D</t>
  </si>
  <si>
    <t>E9D4E1</t>
  </si>
  <si>
    <t>E5C0D8</t>
  </si>
  <si>
    <t>DEA3C8</t>
  </si>
  <si>
    <t>D688B8</t>
  </si>
  <si>
    <t>C55E9B</t>
  </si>
  <si>
    <t>AC2973</t>
  </si>
  <si>
    <t>970254</t>
  </si>
  <si>
    <t>E4D0DB</t>
  </si>
  <si>
    <t>E0C7D7</t>
  </si>
  <si>
    <t>DDBED1</t>
  </si>
  <si>
    <t>C896B5</t>
  </si>
  <si>
    <t>B3749A</t>
  </si>
  <si>
    <t>954975</t>
  </si>
  <si>
    <t>772953</t>
  </si>
  <si>
    <t>E3C5D2</t>
  </si>
  <si>
    <t>DEB7CA</t>
  </si>
  <si>
    <t>D5A5BE</t>
  </si>
  <si>
    <t>C286A7</t>
  </si>
  <si>
    <t>B06A92</t>
  </si>
  <si>
    <t>8F3F6D</t>
  </si>
  <si>
    <t>641F45</t>
  </si>
  <si>
    <t>E9D3D7</t>
  </si>
  <si>
    <t>E2C2C7</t>
  </si>
  <si>
    <t>D8AAB3</t>
  </si>
  <si>
    <t>C68D99</t>
  </si>
  <si>
    <t>B26F7E</t>
  </si>
  <si>
    <t>8E4453</t>
  </si>
  <si>
    <t>823C47</t>
  </si>
  <si>
    <t>EFD6DB</t>
  </si>
  <si>
    <t>EFC5CE</t>
  </si>
  <si>
    <t>EBAAB9</t>
  </si>
  <si>
    <t>E28A9E</t>
  </si>
  <si>
    <t>D06079</t>
  </si>
  <si>
    <t>B5384F</t>
  </si>
  <si>
    <t>A22B38</t>
  </si>
  <si>
    <t>F1DBDF</t>
  </si>
  <si>
    <t>F3C9D3</t>
  </si>
  <si>
    <t>F4B2C1</t>
  </si>
  <si>
    <t>F28CA3</t>
  </si>
  <si>
    <t>EA6682</t>
  </si>
  <si>
    <t>DE4561</t>
  </si>
  <si>
    <t>CF2F44</t>
  </si>
  <si>
    <t>F8CCA6</t>
  </si>
  <si>
    <t>FAC396</t>
  </si>
  <si>
    <t>FBAF73</t>
  </si>
  <si>
    <t>F69240</t>
  </si>
  <si>
    <t>EC7A08</t>
  </si>
  <si>
    <t>D95E00</t>
  </si>
  <si>
    <t>C84E00</t>
  </si>
  <si>
    <t>EDCFB3</t>
  </si>
  <si>
    <t>E9BF9B</t>
  </si>
  <si>
    <t>E2AE81</t>
  </si>
  <si>
    <t>CD894E</t>
  </si>
  <si>
    <t>BA6F2E</t>
  </si>
  <si>
    <t>954A09</t>
  </si>
  <si>
    <t>803D0D</t>
  </si>
  <si>
    <t>E5CBB1</t>
  </si>
  <si>
    <t>DDB99A</t>
  </si>
  <si>
    <t>D3A985</t>
  </si>
  <si>
    <t>BD8A5E</t>
  </si>
  <si>
    <t>A76F3E</t>
  </si>
  <si>
    <t>723D14</t>
  </si>
  <si>
    <t>5F3316</t>
  </si>
  <si>
    <t>F1E3BB</t>
  </si>
  <si>
    <t>EBDD9C</t>
  </si>
  <si>
    <t>E8CE79</t>
  </si>
  <si>
    <t>F3D311</t>
  </si>
  <si>
    <t>ECC200</t>
  </si>
  <si>
    <t>EBB700</t>
  </si>
  <si>
    <t>CA9B4A</t>
  </si>
  <si>
    <t>F2AF00</t>
  </si>
  <si>
    <t>EEAF00</t>
  </si>
  <si>
    <t>FAA671</t>
  </si>
  <si>
    <t>E1A358</t>
  </si>
  <si>
    <t>CD7A31</t>
  </si>
  <si>
    <t>D47B22</t>
  </si>
  <si>
    <t>B7621B</t>
  </si>
  <si>
    <t>E3BAA4</t>
  </si>
  <si>
    <t>E0684B</t>
  </si>
  <si>
    <t>DC5034</t>
  </si>
  <si>
    <t>C24D52</t>
  </si>
  <si>
    <t>A8475A</t>
  </si>
  <si>
    <t>981F40</t>
  </si>
  <si>
    <t>5E172D</t>
  </si>
  <si>
    <t>F0D5DA</t>
  </si>
  <si>
    <t>DF668A</t>
  </si>
  <si>
    <t>DA3D7E</t>
  </si>
  <si>
    <t>B7295A</t>
  </si>
  <si>
    <t>AA1948</t>
  </si>
  <si>
    <t>96172E</t>
  </si>
  <si>
    <t>6D2D41</t>
  </si>
  <si>
    <t>E3C4D1</t>
  </si>
  <si>
    <t>DBAFC2</t>
  </si>
  <si>
    <t>CB89A5</t>
  </si>
  <si>
    <t>B56183</t>
  </si>
  <si>
    <t>A84069</t>
  </si>
  <si>
    <t>963156</t>
  </si>
  <si>
    <t>82244E</t>
  </si>
  <si>
    <t>E8D7E3</t>
  </si>
  <si>
    <t>CCB2D1</t>
  </si>
  <si>
    <t>CF9AD5</t>
  </si>
  <si>
    <t>B390BB</t>
  </si>
  <si>
    <t>A17AAA</t>
  </si>
  <si>
    <t>9760C2</t>
  </si>
  <si>
    <t>8637BA</t>
  </si>
  <si>
    <t>D8D9E5</t>
  </si>
  <si>
    <t>B6BADB</t>
  </si>
  <si>
    <t>A5A2C6</t>
  </si>
  <si>
    <t>8F8DCB</t>
  </si>
  <si>
    <t>5A447A</t>
  </si>
  <si>
    <t>4A3651</t>
  </si>
  <si>
    <t>3C2639</t>
  </si>
  <si>
    <t>BCC3DB</t>
  </si>
  <si>
    <t>89A8E0</t>
  </si>
  <si>
    <t>8193DB</t>
  </si>
  <si>
    <t>7BA4D9</t>
  </si>
  <si>
    <t>6493B5</t>
  </si>
  <si>
    <t>4060AF</t>
  </si>
  <si>
    <t>6773B6</t>
  </si>
  <si>
    <t>CAE3E9</t>
  </si>
  <si>
    <t>72B5CC</t>
  </si>
  <si>
    <t>3095B4</t>
  </si>
  <si>
    <t>0089C4</t>
  </si>
  <si>
    <t>0083BE</t>
  </si>
  <si>
    <t>005A8B</t>
  </si>
  <si>
    <t>003150</t>
  </si>
  <si>
    <t>A0D6D2</t>
  </si>
  <si>
    <t>35C4B5</t>
  </si>
  <si>
    <t>00B3BE</t>
  </si>
  <si>
    <t>00A8B4</t>
  </si>
  <si>
    <t>00759A</t>
  </si>
  <si>
    <t>005C84</t>
  </si>
  <si>
    <t>005E6E</t>
  </si>
  <si>
    <t>80DED6</t>
  </si>
  <si>
    <t>5BBBB7</t>
  </si>
  <si>
    <t>1E9D8B</t>
  </si>
  <si>
    <t>007A87</t>
  </si>
  <si>
    <t>477F80</t>
  </si>
  <si>
    <t>005157</t>
  </si>
  <si>
    <t>22505F</t>
  </si>
  <si>
    <t>A2E6C2</t>
  </si>
  <si>
    <t>32D17E</t>
  </si>
  <si>
    <t>00C473</t>
  </si>
  <si>
    <t>00BA4C</t>
  </si>
  <si>
    <t>00A551</t>
  </si>
  <si>
    <t>275E37</t>
  </si>
  <si>
    <t>00583C</t>
  </si>
  <si>
    <t>DAE5CD</t>
  </si>
  <si>
    <t>C5E5A4</t>
  </si>
  <si>
    <t>99E071</t>
  </si>
  <si>
    <t>76D750</t>
  </si>
  <si>
    <t>73AF55</t>
  </si>
  <si>
    <t>6A963B</t>
  </si>
  <si>
    <t>738639</t>
  </si>
  <si>
    <t>C7D28A</t>
  </si>
  <si>
    <t>BAC696</t>
  </si>
  <si>
    <t>9EB28F</t>
  </si>
  <si>
    <t>879637</t>
  </si>
  <si>
    <t>6A7F10</t>
  </si>
  <si>
    <t>756E52</t>
  </si>
  <si>
    <t>4E562B</t>
  </si>
  <si>
    <t>EDE8C4</t>
  </si>
  <si>
    <t>E1D8B7</t>
  </si>
  <si>
    <t>DBCEAC</t>
  </si>
  <si>
    <t>D3BF96</t>
  </si>
  <si>
    <t>A79E70</t>
  </si>
  <si>
    <t>91785B</t>
  </si>
  <si>
    <t>836344</t>
  </si>
  <si>
    <t>ECDEBB</t>
  </si>
  <si>
    <t>F7D6A5</t>
  </si>
  <si>
    <t>E3C08B</t>
  </si>
  <si>
    <t>D9AC6D</t>
  </si>
  <si>
    <t>C88F42</t>
  </si>
  <si>
    <t>B26F16</t>
  </si>
  <si>
    <t>A05C0F</t>
  </si>
  <si>
    <t>E6BFAE</t>
  </si>
  <si>
    <t>D7A890</t>
  </si>
  <si>
    <t>C99272</t>
  </si>
  <si>
    <t>9A542E</t>
  </si>
  <si>
    <t>85421E</t>
  </si>
  <si>
    <t>6D5047</t>
  </si>
  <si>
    <t>635245</t>
  </si>
  <si>
    <t>EAC4B7</t>
  </si>
  <si>
    <t>C6A693</t>
  </si>
  <si>
    <t>B6735C</t>
  </si>
  <si>
    <t>AC675E</t>
  </si>
  <si>
    <t>A5594C</t>
  </si>
  <si>
    <t>9B6E51</t>
  </si>
  <si>
    <t>8D3C1E</t>
  </si>
  <si>
    <t>DAD7CB</t>
  </si>
  <si>
    <t>CAC0B6</t>
  </si>
  <si>
    <t>BDB1A6</t>
  </si>
  <si>
    <t>AA9C8F</t>
  </si>
  <si>
    <t>857363</t>
  </si>
  <si>
    <t>665546</t>
  </si>
  <si>
    <t>4A3C31</t>
  </si>
  <si>
    <t>D7D3C7</t>
  </si>
  <si>
    <t>BEB9A6</t>
  </si>
  <si>
    <t>AAA38E</t>
  </si>
  <si>
    <t>AEB4AB</t>
  </si>
  <si>
    <t>9CA299</t>
  </si>
  <si>
    <t>989B97</t>
  </si>
  <si>
    <t>5E6167</t>
  </si>
  <si>
    <t>E0E6E6</t>
  </si>
  <si>
    <t>ACC0C6</t>
  </si>
  <si>
    <t>A4AEB5</t>
  </si>
  <si>
    <t>8996A0</t>
  </si>
  <si>
    <t>51626F</t>
  </si>
  <si>
    <t>394A58</t>
  </si>
  <si>
    <t>1A2732</t>
  </si>
  <si>
    <t>PANTONE Coated</t>
  </si>
  <si>
    <t>HEX</t>
  </si>
  <si>
    <t>Yellow C</t>
  </si>
  <si>
    <t>FEDD00</t>
  </si>
  <si>
    <t>Yellow 012 C</t>
  </si>
  <si>
    <t>FFD700</t>
  </si>
  <si>
    <t>Orange 021 C</t>
  </si>
  <si>
    <t>FE5000</t>
  </si>
  <si>
    <t>Warm Red C</t>
  </si>
  <si>
    <t>F9423A</t>
  </si>
  <si>
    <t>Red 032 C</t>
  </si>
  <si>
    <t>EF3340</t>
  </si>
  <si>
    <t>Rubine Red C</t>
  </si>
  <si>
    <t>CE0058</t>
  </si>
  <si>
    <t>Rhodamine Red C</t>
  </si>
  <si>
    <t>E10098</t>
  </si>
  <si>
    <t>Purple C</t>
  </si>
  <si>
    <t>BB29BB</t>
  </si>
  <si>
    <t>Violet C</t>
  </si>
  <si>
    <t>Blue 072 C</t>
  </si>
  <si>
    <t>10069F</t>
  </si>
  <si>
    <t>Reflex Blue C</t>
  </si>
  <si>
    <t>Process Blue C</t>
  </si>
  <si>
    <t>0085CA</t>
  </si>
  <si>
    <t>Green C</t>
  </si>
  <si>
    <t>00AB84</t>
  </si>
  <si>
    <t>Black C</t>
  </si>
  <si>
    <t>2D2926</t>
  </si>
  <si>
    <t>Yellow 0131 C</t>
  </si>
  <si>
    <t>F2F0A1</t>
  </si>
  <si>
    <t>Red 0331 C</t>
  </si>
  <si>
    <t>FCAEBB</t>
  </si>
  <si>
    <t>Magenta 0521 C</t>
  </si>
  <si>
    <t>F1B2DC</t>
  </si>
  <si>
    <t>Violet 0631 C</t>
  </si>
  <si>
    <t>BF9BDE</t>
  </si>
  <si>
    <t>Blue 0821 C</t>
  </si>
  <si>
    <t>74D1EA</t>
  </si>
  <si>
    <t>Green 0921 C</t>
  </si>
  <si>
    <t>9DE7D7</t>
  </si>
  <si>
    <t>Black 0961 C</t>
  </si>
  <si>
    <t>9E978E</t>
  </si>
  <si>
    <t>801 C</t>
  </si>
  <si>
    <t>009ACE</t>
  </si>
  <si>
    <t>802 C</t>
  </si>
  <si>
    <t>44D62C</t>
  </si>
  <si>
    <t>803 C</t>
  </si>
  <si>
    <t>FFE900</t>
  </si>
  <si>
    <t>804 C</t>
  </si>
  <si>
    <t>FFAA4D</t>
  </si>
  <si>
    <t>805 C</t>
  </si>
  <si>
    <t>FF7276</t>
  </si>
  <si>
    <t>806 C</t>
  </si>
  <si>
    <t>FF3EB5</t>
  </si>
  <si>
    <t>807 C</t>
  </si>
  <si>
    <t>EA27C2</t>
  </si>
  <si>
    <t>871 C</t>
  </si>
  <si>
    <t>84754E</t>
  </si>
  <si>
    <t>872 C</t>
  </si>
  <si>
    <t>85714D</t>
  </si>
  <si>
    <t>873 C</t>
  </si>
  <si>
    <t>866D4B</t>
  </si>
  <si>
    <t>874 C</t>
  </si>
  <si>
    <t>8B6F4E</t>
  </si>
  <si>
    <t>875 C</t>
  </si>
  <si>
    <t>87674F</t>
  </si>
  <si>
    <t>876 C</t>
  </si>
  <si>
    <t>8B634B</t>
  </si>
  <si>
    <t>877 C</t>
  </si>
  <si>
    <t>8A8D8F</t>
  </si>
  <si>
    <t>Medium Yellow C</t>
  </si>
  <si>
    <t>FFD900</t>
  </si>
  <si>
    <t>Bright Orange C</t>
  </si>
  <si>
    <t>FF5E00</t>
  </si>
  <si>
    <t>Bright Red C</t>
  </si>
  <si>
    <t>F93822</t>
  </si>
  <si>
    <t>Strong Red C</t>
  </si>
  <si>
    <t>CE0056</t>
  </si>
  <si>
    <t>Pink C</t>
  </si>
  <si>
    <t>D62598</t>
  </si>
  <si>
    <t>Medium Purple C</t>
  </si>
  <si>
    <t>4E008E</t>
  </si>
  <si>
    <t>Dark Blue C</t>
  </si>
  <si>
    <t>00239C</t>
  </si>
  <si>
    <t>Medium Blue C</t>
  </si>
  <si>
    <t>0084CA</t>
  </si>
  <si>
    <t>Bright Green C</t>
  </si>
  <si>
    <t>00B08B</t>
  </si>
  <si>
    <t>Neutral Black C</t>
  </si>
  <si>
    <t>100 C</t>
  </si>
  <si>
    <t>F6EB61</t>
  </si>
  <si>
    <t>101 C</t>
  </si>
  <si>
    <t>F7EA48</t>
  </si>
  <si>
    <t>102 C</t>
  </si>
  <si>
    <t>FCE300</t>
  </si>
  <si>
    <t>103 C</t>
  </si>
  <si>
    <t>C5A900</t>
  </si>
  <si>
    <t>104 C</t>
  </si>
  <si>
    <t>AF9800</t>
  </si>
  <si>
    <t>105 C</t>
  </si>
  <si>
    <t>897A27</t>
  </si>
  <si>
    <t>7401 C</t>
  </si>
  <si>
    <t>F5E1A4</t>
  </si>
  <si>
    <t>7402 C</t>
  </si>
  <si>
    <t>ECD898</t>
  </si>
  <si>
    <t>7403 C</t>
  </si>
  <si>
    <t>EED484</t>
  </si>
  <si>
    <t>7404 C</t>
  </si>
  <si>
    <t>F4DA40</t>
  </si>
  <si>
    <t>7405 C</t>
  </si>
  <si>
    <t>F2CD00</t>
  </si>
  <si>
    <t>7406 C</t>
  </si>
  <si>
    <t>F1C400</t>
  </si>
  <si>
    <t>7407 C</t>
  </si>
  <si>
    <t>CBA052</t>
  </si>
  <si>
    <t>106 C</t>
  </si>
  <si>
    <t>F9E547</t>
  </si>
  <si>
    <t>107 C</t>
  </si>
  <si>
    <t>FBE122</t>
  </si>
  <si>
    <t>108 C</t>
  </si>
  <si>
    <t>FEDB00</t>
  </si>
  <si>
    <t>109 C</t>
  </si>
  <si>
    <t>FFD100</t>
  </si>
  <si>
    <t>110 C</t>
  </si>
  <si>
    <t>DAAA00</t>
  </si>
  <si>
    <t>111 C</t>
  </si>
  <si>
    <t>AA8A00</t>
  </si>
  <si>
    <t>112 C</t>
  </si>
  <si>
    <t>9C8412</t>
  </si>
  <si>
    <t>113 C</t>
  </si>
  <si>
    <t>FAE053</t>
  </si>
  <si>
    <t>114 C</t>
  </si>
  <si>
    <t>FBDD40</t>
  </si>
  <si>
    <t>115 C</t>
  </si>
  <si>
    <t>FDDA24</t>
  </si>
  <si>
    <t>116 C</t>
  </si>
  <si>
    <t>FFCD00</t>
  </si>
  <si>
    <t>117 C</t>
  </si>
  <si>
    <t>C99700</t>
  </si>
  <si>
    <t>118 C</t>
  </si>
  <si>
    <t>AC8400</t>
  </si>
  <si>
    <t>119 C</t>
  </si>
  <si>
    <t>127 C</t>
  </si>
  <si>
    <t>F3DD6D</t>
  </si>
  <si>
    <t>128 C</t>
  </si>
  <si>
    <t>F3D54E</t>
  </si>
  <si>
    <t>129 C</t>
  </si>
  <si>
    <t>F3D03E</t>
  </si>
  <si>
    <t>130 C</t>
  </si>
  <si>
    <t>F2A900</t>
  </si>
  <si>
    <t>131 C</t>
  </si>
  <si>
    <t>CC8A00</t>
  </si>
  <si>
    <t>132 C</t>
  </si>
  <si>
    <t>A07400</t>
  </si>
  <si>
    <t>133 C</t>
  </si>
  <si>
    <t>6C571B</t>
  </si>
  <si>
    <t>1205 C</t>
  </si>
  <si>
    <t>F8E08E</t>
  </si>
  <si>
    <t>1215 C</t>
  </si>
  <si>
    <t>FBD872</t>
  </si>
  <si>
    <t>1225 C</t>
  </si>
  <si>
    <t>FFC845</t>
  </si>
  <si>
    <t>1235 C</t>
  </si>
  <si>
    <t>FFB81C</t>
  </si>
  <si>
    <t>1245 C</t>
  </si>
  <si>
    <t>C69214</t>
  </si>
  <si>
    <t>1255 C</t>
  </si>
  <si>
    <t>AD841F</t>
  </si>
  <si>
    <t>1265 C</t>
  </si>
  <si>
    <t>886B25</t>
  </si>
  <si>
    <t>120 C</t>
  </si>
  <si>
    <t>FBDB65</t>
  </si>
  <si>
    <t>121 C</t>
  </si>
  <si>
    <t>FDD757</t>
  </si>
  <si>
    <t>122 C</t>
  </si>
  <si>
    <t>FED141</t>
  </si>
  <si>
    <t>123 C</t>
  </si>
  <si>
    <t>FFC72C</t>
  </si>
  <si>
    <t>124 C</t>
  </si>
  <si>
    <t>EAAA00</t>
  </si>
  <si>
    <t>125 C</t>
  </si>
  <si>
    <t>B58500</t>
  </si>
  <si>
    <t>126 C</t>
  </si>
  <si>
    <t>9A7611</t>
  </si>
  <si>
    <t>7548 C</t>
  </si>
  <si>
    <t>FFC600</t>
  </si>
  <si>
    <t>7549 C</t>
  </si>
  <si>
    <t>FFB500</t>
  </si>
  <si>
    <t>7550 C</t>
  </si>
  <si>
    <t>D19000</t>
  </si>
  <si>
    <t>7551 C</t>
  </si>
  <si>
    <t>B47E00</t>
  </si>
  <si>
    <t>7552 C</t>
  </si>
  <si>
    <t>73531D</t>
  </si>
  <si>
    <t>7553 C</t>
  </si>
  <si>
    <t>5A4522</t>
  </si>
  <si>
    <t>7554 C</t>
  </si>
  <si>
    <t>4B3D2A</t>
  </si>
  <si>
    <t>7555 C</t>
  </si>
  <si>
    <t>D29F13</t>
  </si>
  <si>
    <t>7556 C</t>
  </si>
  <si>
    <t>B78B20</t>
  </si>
  <si>
    <t>7557 C</t>
  </si>
  <si>
    <t>9F7D23</t>
  </si>
  <si>
    <t>7558 C</t>
  </si>
  <si>
    <t>7559 C</t>
  </si>
  <si>
    <t>8F6A2A</t>
  </si>
  <si>
    <t>7560 C</t>
  </si>
  <si>
    <t>7D622E</t>
  </si>
  <si>
    <t>7561 C</t>
  </si>
  <si>
    <t>6C5D34</t>
  </si>
  <si>
    <t>134 C</t>
  </si>
  <si>
    <t>FDD26E</t>
  </si>
  <si>
    <t>135 C</t>
  </si>
  <si>
    <t>FFC658</t>
  </si>
  <si>
    <t>136 C</t>
  </si>
  <si>
    <t>FFBF3F</t>
  </si>
  <si>
    <t>137 C</t>
  </si>
  <si>
    <t>FFA300</t>
  </si>
  <si>
    <t>138 C</t>
  </si>
  <si>
    <t>DE7C00</t>
  </si>
  <si>
    <t>139 C</t>
  </si>
  <si>
    <t>AF6D04</t>
  </si>
  <si>
    <t>140 C</t>
  </si>
  <si>
    <t>74531C</t>
  </si>
  <si>
    <t>1345 C</t>
  </si>
  <si>
    <t>FDD086</t>
  </si>
  <si>
    <t>1355 C</t>
  </si>
  <si>
    <t>FFC56E</t>
  </si>
  <si>
    <t>1365 C</t>
  </si>
  <si>
    <t>FFB549</t>
  </si>
  <si>
    <t>1375 C</t>
  </si>
  <si>
    <t>FF9E1B</t>
  </si>
  <si>
    <t>1385 C</t>
  </si>
  <si>
    <t>D57800</t>
  </si>
  <si>
    <t>1395 C</t>
  </si>
  <si>
    <t>1405 C</t>
  </si>
  <si>
    <t>6E4C1E</t>
  </si>
  <si>
    <t>141 C</t>
  </si>
  <si>
    <t>F2C75C</t>
  </si>
  <si>
    <t>142 C</t>
  </si>
  <si>
    <t>F1BE48</t>
  </si>
  <si>
    <t>143 C</t>
  </si>
  <si>
    <t>F1B434</t>
  </si>
  <si>
    <t>144 C</t>
  </si>
  <si>
    <t>ED8B00</t>
  </si>
  <si>
    <t>145 C</t>
  </si>
  <si>
    <t>CF7F00</t>
  </si>
  <si>
    <t>146 C</t>
  </si>
  <si>
    <t>A76D11</t>
  </si>
  <si>
    <t>147 C</t>
  </si>
  <si>
    <t>715C2A</t>
  </si>
  <si>
    <t>7408 C</t>
  </si>
  <si>
    <t>F6BE00</t>
  </si>
  <si>
    <t>7409 C</t>
  </si>
  <si>
    <t>F0B323</t>
  </si>
  <si>
    <t>7410 C</t>
  </si>
  <si>
    <t>FEAD77</t>
  </si>
  <si>
    <t>7411 C</t>
  </si>
  <si>
    <t>E6A65D</t>
  </si>
  <si>
    <t>7412 C</t>
  </si>
  <si>
    <t>D38235</t>
  </si>
  <si>
    <t>7413 C</t>
  </si>
  <si>
    <t>DC8633</t>
  </si>
  <si>
    <t>7414 C</t>
  </si>
  <si>
    <t>C16C18</t>
  </si>
  <si>
    <t>7562 C</t>
  </si>
  <si>
    <t>BD9B60</t>
  </si>
  <si>
    <t>7563 C</t>
  </si>
  <si>
    <t>D69A2D</t>
  </si>
  <si>
    <t>7564 C</t>
  </si>
  <si>
    <t>DB8A06</t>
  </si>
  <si>
    <t>7565 C</t>
  </si>
  <si>
    <t>CD7925</t>
  </si>
  <si>
    <t>7566 C</t>
  </si>
  <si>
    <t>AD6433</t>
  </si>
  <si>
    <t>7567 C</t>
  </si>
  <si>
    <t>89532F</t>
  </si>
  <si>
    <t>7568 C</t>
  </si>
  <si>
    <t>7569 C</t>
  </si>
  <si>
    <t>D78825</t>
  </si>
  <si>
    <t>7570 C</t>
  </si>
  <si>
    <t>D3832B</t>
  </si>
  <si>
    <t>7571 C</t>
  </si>
  <si>
    <t>C67D30</t>
  </si>
  <si>
    <t>7572 C</t>
  </si>
  <si>
    <t>B67233</t>
  </si>
  <si>
    <t>7573 C</t>
  </si>
  <si>
    <t>A7662B</t>
  </si>
  <si>
    <t>7574 C</t>
  </si>
  <si>
    <t>9E6A38</t>
  </si>
  <si>
    <t>7575 C</t>
  </si>
  <si>
    <t>835D32</t>
  </si>
  <si>
    <t>712 C</t>
  </si>
  <si>
    <t>FCC89B</t>
  </si>
  <si>
    <t>713 C</t>
  </si>
  <si>
    <t>FDBE87</t>
  </si>
  <si>
    <t>714 C</t>
  </si>
  <si>
    <t>FDAA63</t>
  </si>
  <si>
    <t>715 C</t>
  </si>
  <si>
    <t>F68D2E</t>
  </si>
  <si>
    <t>716 C</t>
  </si>
  <si>
    <t>EA7600</t>
  </si>
  <si>
    <t>717 C</t>
  </si>
  <si>
    <t>D45D00</t>
  </si>
  <si>
    <t>718 C</t>
  </si>
  <si>
    <t>BE4D00</t>
  </si>
  <si>
    <t>148 C</t>
  </si>
  <si>
    <t>FECB8B</t>
  </si>
  <si>
    <t>149 C</t>
  </si>
  <si>
    <t>FFC27B</t>
  </si>
  <si>
    <t>150 C</t>
  </si>
  <si>
    <t>FFB25B</t>
  </si>
  <si>
    <t>151 C</t>
  </si>
  <si>
    <t>FF8200</t>
  </si>
  <si>
    <t>152 C</t>
  </si>
  <si>
    <t>E57200</t>
  </si>
  <si>
    <t>153 C</t>
  </si>
  <si>
    <t>BE6A14</t>
  </si>
  <si>
    <t>154 C</t>
  </si>
  <si>
    <t>9B5A1A</t>
  </si>
  <si>
    <t>155 C</t>
  </si>
  <si>
    <t>EFD19F</t>
  </si>
  <si>
    <t>156 C</t>
  </si>
  <si>
    <t>EFBE7D</t>
  </si>
  <si>
    <t>157 C</t>
  </si>
  <si>
    <t>ECA154</t>
  </si>
  <si>
    <t>158 C</t>
  </si>
  <si>
    <t>E87722</t>
  </si>
  <si>
    <t>159 C</t>
  </si>
  <si>
    <t>CB6015</t>
  </si>
  <si>
    <t>160 C</t>
  </si>
  <si>
    <t>A1561C</t>
  </si>
  <si>
    <t>161 C</t>
  </si>
  <si>
    <t>603D20</t>
  </si>
  <si>
    <t>1485 C</t>
  </si>
  <si>
    <t>FFAE62</t>
  </si>
  <si>
    <t>1495 C</t>
  </si>
  <si>
    <t>FF8F1C</t>
  </si>
  <si>
    <t>1505 C</t>
  </si>
  <si>
    <t>FF6900</t>
  </si>
  <si>
    <t>1525 C</t>
  </si>
  <si>
    <t>B94700</t>
  </si>
  <si>
    <t>1535 C</t>
  </si>
  <si>
    <t>94450B</t>
  </si>
  <si>
    <t>1545 C</t>
  </si>
  <si>
    <t>1555 C</t>
  </si>
  <si>
    <t>FFB990</t>
  </si>
  <si>
    <t>1565 C</t>
  </si>
  <si>
    <t>FFA06A</t>
  </si>
  <si>
    <t>1575 C</t>
  </si>
  <si>
    <t>FF7F32</t>
  </si>
  <si>
    <t>1585 C</t>
  </si>
  <si>
    <t>FF6A13</t>
  </si>
  <si>
    <t>1595 C</t>
  </si>
  <si>
    <t>D86018</t>
  </si>
  <si>
    <t>1605 C</t>
  </si>
  <si>
    <t>A65523</t>
  </si>
  <si>
    <t>1615 C</t>
  </si>
  <si>
    <t>8B4720</t>
  </si>
  <si>
    <t>162 C</t>
  </si>
  <si>
    <t>FFBE9F</t>
  </si>
  <si>
    <t>163 C</t>
  </si>
  <si>
    <t>FF9D6E</t>
  </si>
  <si>
    <t>164 C</t>
  </si>
  <si>
    <t>FF7F41</t>
  </si>
  <si>
    <t>165 C</t>
  </si>
  <si>
    <t>FF671F</t>
  </si>
  <si>
    <t>166 C</t>
  </si>
  <si>
    <t>E35205</t>
  </si>
  <si>
    <t>167 C</t>
  </si>
  <si>
    <t>BE531C</t>
  </si>
  <si>
    <t>168 C</t>
  </si>
  <si>
    <t>73381D</t>
  </si>
  <si>
    <t>7576 C</t>
  </si>
  <si>
    <t>DB864E</t>
  </si>
  <si>
    <t>7577 C</t>
  </si>
  <si>
    <t>E07E3C</t>
  </si>
  <si>
    <t>7578 C</t>
  </si>
  <si>
    <t>DC6B2F</t>
  </si>
  <si>
    <t>7579 C</t>
  </si>
  <si>
    <t>DC582A</t>
  </si>
  <si>
    <t>7580 C</t>
  </si>
  <si>
    <t>C05131</t>
  </si>
  <si>
    <t>7581 C</t>
  </si>
  <si>
    <t>864A33</t>
  </si>
  <si>
    <t>7582 C</t>
  </si>
  <si>
    <t>1625 C</t>
  </si>
  <si>
    <t>FFA38B</t>
  </si>
  <si>
    <t>1635 C</t>
  </si>
  <si>
    <t>FF8D6D</t>
  </si>
  <si>
    <t>1645 C</t>
  </si>
  <si>
    <t>FF6A39</t>
  </si>
  <si>
    <t>1655 C</t>
  </si>
  <si>
    <t>FC4C02</t>
  </si>
  <si>
    <t>1665 C</t>
  </si>
  <si>
    <t>DC4405</t>
  </si>
  <si>
    <t>1675 C</t>
  </si>
  <si>
    <t>A9431E</t>
  </si>
  <si>
    <t>1685 C</t>
  </si>
  <si>
    <t>169 C</t>
  </si>
  <si>
    <t>FFB3AB</t>
  </si>
  <si>
    <t>170 C</t>
  </si>
  <si>
    <t>FF8674</t>
  </si>
  <si>
    <t>171 C</t>
  </si>
  <si>
    <t>FF5C39</t>
  </si>
  <si>
    <t>172 C</t>
  </si>
  <si>
    <t>FA4616</t>
  </si>
  <si>
    <t>173 C</t>
  </si>
  <si>
    <t>CF4520</t>
  </si>
  <si>
    <t>174 C</t>
  </si>
  <si>
    <t>175 C</t>
  </si>
  <si>
    <t>6B3529</t>
  </si>
  <si>
    <t>7583 C</t>
  </si>
  <si>
    <t>C4622D</t>
  </si>
  <si>
    <t>7584 C</t>
  </si>
  <si>
    <t>BA5826</t>
  </si>
  <si>
    <t>7585 C</t>
  </si>
  <si>
    <t>AF5C37</t>
  </si>
  <si>
    <t>7586 C</t>
  </si>
  <si>
    <t>9E5330</t>
  </si>
  <si>
    <t>7587 C</t>
  </si>
  <si>
    <t>924C2E</t>
  </si>
  <si>
    <t>7588 C</t>
  </si>
  <si>
    <t>7B4D35</t>
  </si>
  <si>
    <t>7589 C</t>
  </si>
  <si>
    <t>5C4738</t>
  </si>
  <si>
    <t>7590 C</t>
  </si>
  <si>
    <t>D4B59E</t>
  </si>
  <si>
    <t>7591 C</t>
  </si>
  <si>
    <t>C07D59</t>
  </si>
  <si>
    <t>7592 C</t>
  </si>
  <si>
    <t>B15533</t>
  </si>
  <si>
    <t>7593 C</t>
  </si>
  <si>
    <t>9D432C</t>
  </si>
  <si>
    <t>7594 C</t>
  </si>
  <si>
    <t>7C3A2D</t>
  </si>
  <si>
    <t>7595 C</t>
  </si>
  <si>
    <t>6B3D2E</t>
  </si>
  <si>
    <t>7596 C</t>
  </si>
  <si>
    <t>5C3D31</t>
  </si>
  <si>
    <t>7597 C</t>
  </si>
  <si>
    <t>D14124</t>
  </si>
  <si>
    <t>7598 C</t>
  </si>
  <si>
    <t>BD472A</t>
  </si>
  <si>
    <t>7599 C</t>
  </si>
  <si>
    <t>B33D26</t>
  </si>
  <si>
    <t>7600 C</t>
  </si>
  <si>
    <t>8D3F2B</t>
  </si>
  <si>
    <t>7601 C</t>
  </si>
  <si>
    <t>83412C</t>
  </si>
  <si>
    <t>7602 C</t>
  </si>
  <si>
    <t>7B4931</t>
  </si>
  <si>
    <t>7603 C</t>
  </si>
  <si>
    <t>7604 C</t>
  </si>
  <si>
    <t>E4D5D3</t>
  </si>
  <si>
    <t>7605 C</t>
  </si>
  <si>
    <t>E1BBB4</t>
  </si>
  <si>
    <t>7606 C</t>
  </si>
  <si>
    <t>D6938A</t>
  </si>
  <si>
    <t>7607 C</t>
  </si>
  <si>
    <t>C26E60</t>
  </si>
  <si>
    <t>7608 C</t>
  </si>
  <si>
    <t>A4493D</t>
  </si>
  <si>
    <t>7609 C</t>
  </si>
  <si>
    <t>823B34</t>
  </si>
  <si>
    <t>7610 C</t>
  </si>
  <si>
    <t>7611 C</t>
  </si>
  <si>
    <t>DDBCB0</t>
  </si>
  <si>
    <t>7612 C</t>
  </si>
  <si>
    <t>CA9A8E</t>
  </si>
  <si>
    <t>7613 C</t>
  </si>
  <si>
    <t>BC8A7E</t>
  </si>
  <si>
    <t>7614 C</t>
  </si>
  <si>
    <t>A37F74</t>
  </si>
  <si>
    <t>7615 C</t>
  </si>
  <si>
    <t>7616 C</t>
  </si>
  <si>
    <t>6B4C4C</t>
  </si>
  <si>
    <t>7617 C</t>
  </si>
  <si>
    <t>583D3E</t>
  </si>
  <si>
    <t>7520 C</t>
  </si>
  <si>
    <t>EABEB0</t>
  </si>
  <si>
    <t>7521 C</t>
  </si>
  <si>
    <t>C09C83</t>
  </si>
  <si>
    <t>7522 C</t>
  </si>
  <si>
    <t>B46A55</t>
  </si>
  <si>
    <t>7523 C</t>
  </si>
  <si>
    <t>AB5C57</t>
  </si>
  <si>
    <t>7524 C</t>
  </si>
  <si>
    <t>A45248</t>
  </si>
  <si>
    <t>7525 C</t>
  </si>
  <si>
    <t>9A6A4F</t>
  </si>
  <si>
    <t>7526 C</t>
  </si>
  <si>
    <t>8A391B</t>
  </si>
  <si>
    <t>489 C</t>
  </si>
  <si>
    <t>ECC3B2</t>
  </si>
  <si>
    <t>488 C</t>
  </si>
  <si>
    <t>ECBAA8</t>
  </si>
  <si>
    <t>487 C</t>
  </si>
  <si>
    <t>EAA794</t>
  </si>
  <si>
    <t>486 C</t>
  </si>
  <si>
    <t>E8927C</t>
  </si>
  <si>
    <t>485 C</t>
  </si>
  <si>
    <t>DA291C</t>
  </si>
  <si>
    <t>484 C</t>
  </si>
  <si>
    <t>9A3324</t>
  </si>
  <si>
    <t>483 C</t>
  </si>
  <si>
    <t>176 C</t>
  </si>
  <si>
    <t>FFB1BB</t>
  </si>
  <si>
    <t>177 C</t>
  </si>
  <si>
    <t>FF808B</t>
  </si>
  <si>
    <t>178 C</t>
  </si>
  <si>
    <t>FF585D</t>
  </si>
  <si>
    <t>179 C</t>
  </si>
  <si>
    <t>E03C31</t>
  </si>
  <si>
    <t>180 C</t>
  </si>
  <si>
    <t>BE3A34</t>
  </si>
  <si>
    <t>181 C</t>
  </si>
  <si>
    <t>81312F</t>
  </si>
  <si>
    <t>1765 C</t>
  </si>
  <si>
    <t>FFA3B5</t>
  </si>
  <si>
    <t>1775 C</t>
  </si>
  <si>
    <t>FF8DA1</t>
  </si>
  <si>
    <t>1785 C</t>
  </si>
  <si>
    <t>F8485E</t>
  </si>
  <si>
    <t>1788 C</t>
  </si>
  <si>
    <t>EE2737</t>
  </si>
  <si>
    <t>1795 C</t>
  </si>
  <si>
    <t>D22630</t>
  </si>
  <si>
    <t>1805 C</t>
  </si>
  <si>
    <t>AF272F</t>
  </si>
  <si>
    <t>1815 C</t>
  </si>
  <si>
    <t>7C2529</t>
  </si>
  <si>
    <t>1767 C</t>
  </si>
  <si>
    <t>FCAFC0</t>
  </si>
  <si>
    <t>1777 C</t>
  </si>
  <si>
    <t>FB637E</t>
  </si>
  <si>
    <t>1787 C</t>
  </si>
  <si>
    <t>F4364C</t>
  </si>
  <si>
    <t>1797 C</t>
  </si>
  <si>
    <t>CB333B</t>
  </si>
  <si>
    <t>1807 C</t>
  </si>
  <si>
    <t>A4343A</t>
  </si>
  <si>
    <t>1817 C</t>
  </si>
  <si>
    <t>7618 C</t>
  </si>
  <si>
    <t>C66E4E</t>
  </si>
  <si>
    <t>7619 C</t>
  </si>
  <si>
    <t>C04C36</t>
  </si>
  <si>
    <t>7620 C</t>
  </si>
  <si>
    <t>B7312C</t>
  </si>
  <si>
    <t>7621 C</t>
  </si>
  <si>
    <t>AB2328</t>
  </si>
  <si>
    <t>7622 C</t>
  </si>
  <si>
    <t>93272C</t>
  </si>
  <si>
    <t>7623 C</t>
  </si>
  <si>
    <t>8A2A2B</t>
  </si>
  <si>
    <t>7624 C</t>
  </si>
  <si>
    <t>802F2D</t>
  </si>
  <si>
    <t>7625 C</t>
  </si>
  <si>
    <t>E1523D</t>
  </si>
  <si>
    <t>7626 C</t>
  </si>
  <si>
    <t>C63527</t>
  </si>
  <si>
    <t>7627 C</t>
  </si>
  <si>
    <t>A72B2A</t>
  </si>
  <si>
    <t>7628 C</t>
  </si>
  <si>
    <t>9E2A2B</t>
  </si>
  <si>
    <t>7629 C</t>
  </si>
  <si>
    <t>6D3332</t>
  </si>
  <si>
    <t>7630 C</t>
  </si>
  <si>
    <t>7631 C</t>
  </si>
  <si>
    <t>572D2D</t>
  </si>
  <si>
    <t>7415 C</t>
  </si>
  <si>
    <t>E6BAA8</t>
  </si>
  <si>
    <t>7416 C</t>
  </si>
  <si>
    <t>E56A54</t>
  </si>
  <si>
    <t>7417 C</t>
  </si>
  <si>
    <t>E04E39</t>
  </si>
  <si>
    <t>7418 C</t>
  </si>
  <si>
    <t>CD545B</t>
  </si>
  <si>
    <t>7419 C</t>
  </si>
  <si>
    <t>B04A5A</t>
  </si>
  <si>
    <t>7420 C</t>
  </si>
  <si>
    <t>9B2242</t>
  </si>
  <si>
    <t>7421 C</t>
  </si>
  <si>
    <t>651D32</t>
  </si>
  <si>
    <t>182 C</t>
  </si>
  <si>
    <t>FABBCB</t>
  </si>
  <si>
    <t>183 C</t>
  </si>
  <si>
    <t>FC9BB3</t>
  </si>
  <si>
    <t>184 C</t>
  </si>
  <si>
    <t>F65275</t>
  </si>
  <si>
    <t>185 C</t>
  </si>
  <si>
    <t>E4002B</t>
  </si>
  <si>
    <t>186 C</t>
  </si>
  <si>
    <t>C8102E</t>
  </si>
  <si>
    <t>187 C</t>
  </si>
  <si>
    <t>A6192E</t>
  </si>
  <si>
    <t>188 C</t>
  </si>
  <si>
    <t>76232F</t>
  </si>
  <si>
    <t>196 C</t>
  </si>
  <si>
    <t>ECC7CD</t>
  </si>
  <si>
    <t>197 C</t>
  </si>
  <si>
    <t>E89CAE</t>
  </si>
  <si>
    <t>198 C</t>
  </si>
  <si>
    <t>DF4661</t>
  </si>
  <si>
    <t>199 C</t>
  </si>
  <si>
    <t>D50032</t>
  </si>
  <si>
    <t>200 C</t>
  </si>
  <si>
    <t>BA0C2F</t>
  </si>
  <si>
    <t>201 C</t>
  </si>
  <si>
    <t>9D2235</t>
  </si>
  <si>
    <t>202 C</t>
  </si>
  <si>
    <t>189 C</t>
  </si>
  <si>
    <t>F8A3BC</t>
  </si>
  <si>
    <t>190 C</t>
  </si>
  <si>
    <t>F67599</t>
  </si>
  <si>
    <t>191 C</t>
  </si>
  <si>
    <t>EF426F</t>
  </si>
  <si>
    <t>192 C</t>
  </si>
  <si>
    <t>E40046</t>
  </si>
  <si>
    <t>193 C</t>
  </si>
  <si>
    <t>BF0D3E</t>
  </si>
  <si>
    <t>194 C</t>
  </si>
  <si>
    <t>9B2743</t>
  </si>
  <si>
    <t>195 C</t>
  </si>
  <si>
    <t>782F40</t>
  </si>
  <si>
    <t>1895 C</t>
  </si>
  <si>
    <t>F5B6CD</t>
  </si>
  <si>
    <t>1905 C</t>
  </si>
  <si>
    <t>F59BBB</t>
  </si>
  <si>
    <t>1915 C</t>
  </si>
  <si>
    <t>EF4A81</t>
  </si>
  <si>
    <t>1925 C</t>
  </si>
  <si>
    <t>E0004D</t>
  </si>
  <si>
    <t>1935 C</t>
  </si>
  <si>
    <t>C5003E</t>
  </si>
  <si>
    <t>1945 C</t>
  </si>
  <si>
    <t>A6093D</t>
  </si>
  <si>
    <t>1955 C</t>
  </si>
  <si>
    <t>8A1538</t>
  </si>
  <si>
    <t>705 C</t>
  </si>
  <si>
    <t>F5DADF</t>
  </si>
  <si>
    <t>706 C</t>
  </si>
  <si>
    <t>F7CED7</t>
  </si>
  <si>
    <t>707 C</t>
  </si>
  <si>
    <t>F9B5C4</t>
  </si>
  <si>
    <t>708 C</t>
  </si>
  <si>
    <t>F890A5</t>
  </si>
  <si>
    <t>709 C</t>
  </si>
  <si>
    <t>EF6079</t>
  </si>
  <si>
    <t>710 C</t>
  </si>
  <si>
    <t>E03E52</t>
  </si>
  <si>
    <t>711 C</t>
  </si>
  <si>
    <t>CB2C30</t>
  </si>
  <si>
    <t>698 C</t>
  </si>
  <si>
    <t>F2D4D7</t>
  </si>
  <si>
    <t>699 C</t>
  </si>
  <si>
    <t>F4C3CC</t>
  </si>
  <si>
    <t>700 C</t>
  </si>
  <si>
    <t>F2ACB9</t>
  </si>
  <si>
    <t>701 C</t>
  </si>
  <si>
    <t>E68699</t>
  </si>
  <si>
    <t>702 C</t>
  </si>
  <si>
    <t>D25B73</t>
  </si>
  <si>
    <t>703 C</t>
  </si>
  <si>
    <t>B83A4B</t>
  </si>
  <si>
    <t>704 C</t>
  </si>
  <si>
    <t>9E2A2F</t>
  </si>
  <si>
    <t>203 C</t>
  </si>
  <si>
    <t>ECB3CB</t>
  </si>
  <si>
    <t>204 C</t>
  </si>
  <si>
    <t>E782A9</t>
  </si>
  <si>
    <t>205 C</t>
  </si>
  <si>
    <t>E0457B</t>
  </si>
  <si>
    <t>206 C</t>
  </si>
  <si>
    <t>CE0037</t>
  </si>
  <si>
    <t>207 C</t>
  </si>
  <si>
    <t>A50034</t>
  </si>
  <si>
    <t>208 C</t>
  </si>
  <si>
    <t>861F41</t>
  </si>
  <si>
    <t>209 C</t>
  </si>
  <si>
    <t>6F263D</t>
  </si>
  <si>
    <t>210 C</t>
  </si>
  <si>
    <t>F99FC9</t>
  </si>
  <si>
    <t>211 C</t>
  </si>
  <si>
    <t>F57EB6</t>
  </si>
  <si>
    <t>212 C</t>
  </si>
  <si>
    <t>F04E98</t>
  </si>
  <si>
    <t>213 C</t>
  </si>
  <si>
    <t>E31C79</t>
  </si>
  <si>
    <t>214 C</t>
  </si>
  <si>
    <t>CE0F69</t>
  </si>
  <si>
    <t>215 C</t>
  </si>
  <si>
    <t>AC145A</t>
  </si>
  <si>
    <t>216 C</t>
  </si>
  <si>
    <t>7D2248</t>
  </si>
  <si>
    <t>7422 C</t>
  </si>
  <si>
    <t>F4CDD4</t>
  </si>
  <si>
    <t>7423 C</t>
  </si>
  <si>
    <t>E06287</t>
  </si>
  <si>
    <t>7424 C</t>
  </si>
  <si>
    <t>E24585</t>
  </si>
  <si>
    <t>7425 C</t>
  </si>
  <si>
    <t>B52555</t>
  </si>
  <si>
    <t>7426 C</t>
  </si>
  <si>
    <t>A4123F</t>
  </si>
  <si>
    <t>7427 C</t>
  </si>
  <si>
    <t>971B2F</t>
  </si>
  <si>
    <t>7428 C</t>
  </si>
  <si>
    <t>6A2C3E</t>
  </si>
  <si>
    <t>7632 C</t>
  </si>
  <si>
    <t>D6C9CA</t>
  </si>
  <si>
    <t>7633 C</t>
  </si>
  <si>
    <t>C4A4A7</t>
  </si>
  <si>
    <t>7634 C</t>
  </si>
  <si>
    <t>C16784</t>
  </si>
  <si>
    <t>7635 C</t>
  </si>
  <si>
    <t>C63663</t>
  </si>
  <si>
    <t>7636 C</t>
  </si>
  <si>
    <t>BC204B</t>
  </si>
  <si>
    <t>7637 C</t>
  </si>
  <si>
    <t>912F46</t>
  </si>
  <si>
    <t>7638 C</t>
  </si>
  <si>
    <t>7E2D40</t>
  </si>
  <si>
    <t>217 C</t>
  </si>
  <si>
    <t>EABEDB</t>
  </si>
  <si>
    <t>218 C</t>
  </si>
  <si>
    <t>E56DB1</t>
  </si>
  <si>
    <t>219 C</t>
  </si>
  <si>
    <t>DA1884</t>
  </si>
  <si>
    <t>220 C</t>
  </si>
  <si>
    <t>A50050</t>
  </si>
  <si>
    <t>221 C</t>
  </si>
  <si>
    <t>222 C</t>
  </si>
  <si>
    <t>6C1D45</t>
  </si>
  <si>
    <t>7639 C</t>
  </si>
  <si>
    <t>936D73</t>
  </si>
  <si>
    <t>7640 C</t>
  </si>
  <si>
    <t>7641 C</t>
  </si>
  <si>
    <t>8E2C48</t>
  </si>
  <si>
    <t>7642 C</t>
  </si>
  <si>
    <t>732E4A</t>
  </si>
  <si>
    <t>7643 C</t>
  </si>
  <si>
    <t>7644 C</t>
  </si>
  <si>
    <t>582D40</t>
  </si>
  <si>
    <t>7645 C</t>
  </si>
  <si>
    <t>502B3A</t>
  </si>
  <si>
    <t>223 C</t>
  </si>
  <si>
    <t>EF95CF</t>
  </si>
  <si>
    <t>224 C</t>
  </si>
  <si>
    <t>EB6FBD</t>
  </si>
  <si>
    <t>225 C</t>
  </si>
  <si>
    <t>DF1995</t>
  </si>
  <si>
    <t>226 C</t>
  </si>
  <si>
    <t>D0006F</t>
  </si>
  <si>
    <t>227 C</t>
  </si>
  <si>
    <t>AA0061</t>
  </si>
  <si>
    <t>228 C</t>
  </si>
  <si>
    <t>890C58</t>
  </si>
  <si>
    <t>229 C</t>
  </si>
  <si>
    <t>230 C</t>
  </si>
  <si>
    <t>F4A6D7</t>
  </si>
  <si>
    <t>231 C</t>
  </si>
  <si>
    <t>F277C6</t>
  </si>
  <si>
    <t>232 C</t>
  </si>
  <si>
    <t>E93CAC</t>
  </si>
  <si>
    <t>233 C</t>
  </si>
  <si>
    <t>C6007E</t>
  </si>
  <si>
    <t>234 C</t>
  </si>
  <si>
    <t>A20067</t>
  </si>
  <si>
    <t>235 C</t>
  </si>
  <si>
    <t>840B55</t>
  </si>
  <si>
    <t>670 C</t>
  </si>
  <si>
    <t>EAD3E2</t>
  </si>
  <si>
    <t>671 C</t>
  </si>
  <si>
    <t>E6BCD8</t>
  </si>
  <si>
    <t>672 C</t>
  </si>
  <si>
    <t>DFA0C9</t>
  </si>
  <si>
    <t>673 C</t>
  </si>
  <si>
    <t>D986BA</t>
  </si>
  <si>
    <t>674 C</t>
  </si>
  <si>
    <t>C6579A</t>
  </si>
  <si>
    <t>675 C</t>
  </si>
  <si>
    <t>AE2573</t>
  </si>
  <si>
    <t>676 C</t>
  </si>
  <si>
    <t>677 C</t>
  </si>
  <si>
    <t>E5CEDB</t>
  </si>
  <si>
    <t>678 C</t>
  </si>
  <si>
    <t>E3C8D8</t>
  </si>
  <si>
    <t>679 C</t>
  </si>
  <si>
    <t>DEBED2</t>
  </si>
  <si>
    <t>680 C</t>
  </si>
  <si>
    <t>C996B6</t>
  </si>
  <si>
    <t>681 C</t>
  </si>
  <si>
    <t>B06C96</t>
  </si>
  <si>
    <t>682 C</t>
  </si>
  <si>
    <t>683 C</t>
  </si>
  <si>
    <t>7C2855</t>
  </si>
  <si>
    <t>684 C</t>
  </si>
  <si>
    <t>E4C6D4</t>
  </si>
  <si>
    <t>685 C</t>
  </si>
  <si>
    <t>DCB6C9</t>
  </si>
  <si>
    <t>686 C</t>
  </si>
  <si>
    <t>D0A1BA</t>
  </si>
  <si>
    <t>687 C</t>
  </si>
  <si>
    <t>BE84A3</t>
  </si>
  <si>
    <t>688 C</t>
  </si>
  <si>
    <t>A76389</t>
  </si>
  <si>
    <t>689 C</t>
  </si>
  <si>
    <t>893B67</t>
  </si>
  <si>
    <t>690 C</t>
  </si>
  <si>
    <t>510 C</t>
  </si>
  <si>
    <t>EBBECB</t>
  </si>
  <si>
    <t>509 C</t>
  </si>
  <si>
    <t>E8B3C3</t>
  </si>
  <si>
    <t>508 C</t>
  </si>
  <si>
    <t>E4A9BB</t>
  </si>
  <si>
    <t>507 C</t>
  </si>
  <si>
    <t>D592AA</t>
  </si>
  <si>
    <t>506 C</t>
  </si>
  <si>
    <t>84344E</t>
  </si>
  <si>
    <t>505 C</t>
  </si>
  <si>
    <t>6F2C3F</t>
  </si>
  <si>
    <t>504 C</t>
  </si>
  <si>
    <t>7429 C</t>
  </si>
  <si>
    <t>E2BCCB</t>
  </si>
  <si>
    <t>7430 C</t>
  </si>
  <si>
    <t>DCA9BF</t>
  </si>
  <si>
    <t>7431 C</t>
  </si>
  <si>
    <t>C9809E</t>
  </si>
  <si>
    <t>7432 C</t>
  </si>
  <si>
    <t>B55C80</t>
  </si>
  <si>
    <t>7433 C</t>
  </si>
  <si>
    <t>A73A64</t>
  </si>
  <si>
    <t>7434 C</t>
  </si>
  <si>
    <t>9B3259</t>
  </si>
  <si>
    <t>7435 C</t>
  </si>
  <si>
    <t>691 C</t>
  </si>
  <si>
    <t>E9CDD0</t>
  </si>
  <si>
    <t>692 C</t>
  </si>
  <si>
    <t>E4BEC3</t>
  </si>
  <si>
    <t>693 C</t>
  </si>
  <si>
    <t>D7A3AB</t>
  </si>
  <si>
    <t>694 C</t>
  </si>
  <si>
    <t>C48490</t>
  </si>
  <si>
    <t>695 C</t>
  </si>
  <si>
    <t>B46B7A</t>
  </si>
  <si>
    <t>696 C</t>
  </si>
  <si>
    <t>697 C</t>
  </si>
  <si>
    <t>893C47</t>
  </si>
  <si>
    <t>496 C</t>
  </si>
  <si>
    <t>F2C6CF</t>
  </si>
  <si>
    <t>495 C</t>
  </si>
  <si>
    <t>F1BDC8</t>
  </si>
  <si>
    <t>494 C</t>
  </si>
  <si>
    <t>E9A2B2</t>
  </si>
  <si>
    <t>493 C</t>
  </si>
  <si>
    <t>DC8699</t>
  </si>
  <si>
    <t>492 C</t>
  </si>
  <si>
    <t>8F3237</t>
  </si>
  <si>
    <t>491 C</t>
  </si>
  <si>
    <t>7F3035</t>
  </si>
  <si>
    <t>490 C</t>
  </si>
  <si>
    <t>5D2A2C</t>
  </si>
  <si>
    <t>503 C</t>
  </si>
  <si>
    <t>E9C4C7</t>
  </si>
  <si>
    <t>502 C</t>
  </si>
  <si>
    <t>E5BAC1</t>
  </si>
  <si>
    <t>501 C</t>
  </si>
  <si>
    <t>DAA5AD</t>
  </si>
  <si>
    <t>500 C</t>
  </si>
  <si>
    <t>C6858F</t>
  </si>
  <si>
    <t>499 C</t>
  </si>
  <si>
    <t>7A3E3A</t>
  </si>
  <si>
    <t>498 C</t>
  </si>
  <si>
    <t>6A3735</t>
  </si>
  <si>
    <t>497 C</t>
  </si>
  <si>
    <t>512F2E</t>
  </si>
  <si>
    <t>5035 C</t>
  </si>
  <si>
    <t>DFC2C3</t>
  </si>
  <si>
    <t>5025 C</t>
  </si>
  <si>
    <t>DBB7BB</t>
  </si>
  <si>
    <t>5015 C</t>
  </si>
  <si>
    <t>CCA1A6</t>
  </si>
  <si>
    <t>5005 C</t>
  </si>
  <si>
    <t>B07C83</t>
  </si>
  <si>
    <t>4995 C</t>
  </si>
  <si>
    <t>9C6169</t>
  </si>
  <si>
    <t>4985 C</t>
  </si>
  <si>
    <t>874B52</t>
  </si>
  <si>
    <t>4975 C</t>
  </si>
  <si>
    <t>3F2021</t>
  </si>
  <si>
    <t>236 C</t>
  </si>
  <si>
    <t>F1A7DC</t>
  </si>
  <si>
    <t>237 C</t>
  </si>
  <si>
    <t>EC86D0</t>
  </si>
  <si>
    <t>238 C</t>
  </si>
  <si>
    <t>E45DBF</t>
  </si>
  <si>
    <t>239 C</t>
  </si>
  <si>
    <t>DB3EB1</t>
  </si>
  <si>
    <t>240 C</t>
  </si>
  <si>
    <t>C5299B</t>
  </si>
  <si>
    <t>241 C</t>
  </si>
  <si>
    <t>AF1685</t>
  </si>
  <si>
    <t>242 C</t>
  </si>
  <si>
    <t>80225F</t>
  </si>
  <si>
    <t>2365 C</t>
  </si>
  <si>
    <t>EFBAE1</t>
  </si>
  <si>
    <t>2375 C</t>
  </si>
  <si>
    <t>E277CD</t>
  </si>
  <si>
    <t>2385 C</t>
  </si>
  <si>
    <t>D539B5</t>
  </si>
  <si>
    <t>2395 C</t>
  </si>
  <si>
    <t>C800A1</t>
  </si>
  <si>
    <t>2405 C</t>
  </si>
  <si>
    <t>B0008E</t>
  </si>
  <si>
    <t>2415 C</t>
  </si>
  <si>
    <t>9E007E</t>
  </si>
  <si>
    <t>2425 C</t>
  </si>
  <si>
    <t>243 C</t>
  </si>
  <si>
    <t>EAB8E4</t>
  </si>
  <si>
    <t>244 C</t>
  </si>
  <si>
    <t>E59BDC</t>
  </si>
  <si>
    <t>245 C</t>
  </si>
  <si>
    <t>DD7FD3</t>
  </si>
  <si>
    <t>246 C</t>
  </si>
  <si>
    <t>C724B1</t>
  </si>
  <si>
    <t>247 C</t>
  </si>
  <si>
    <t>BB16A3</t>
  </si>
  <si>
    <t>248 C</t>
  </si>
  <si>
    <t>A51890</t>
  </si>
  <si>
    <t>249 C</t>
  </si>
  <si>
    <t>80276C</t>
  </si>
  <si>
    <t>7646 C</t>
  </si>
  <si>
    <t>A56E87</t>
  </si>
  <si>
    <t>7647 C</t>
  </si>
  <si>
    <t>A83D72</t>
  </si>
  <si>
    <t>7648 C</t>
  </si>
  <si>
    <t>7649 C</t>
  </si>
  <si>
    <t>8A1B61</t>
  </si>
  <si>
    <t>7650 C</t>
  </si>
  <si>
    <t>7651 C</t>
  </si>
  <si>
    <t>6A2A5B</t>
  </si>
  <si>
    <t>7652 C</t>
  </si>
  <si>
    <t>5E2751</t>
  </si>
  <si>
    <t>250 C</t>
  </si>
  <si>
    <t>E7BAE4</t>
  </si>
  <si>
    <t>251 C</t>
  </si>
  <si>
    <t>DD9CDF</t>
  </si>
  <si>
    <t>252 C</t>
  </si>
  <si>
    <t>C964CF</t>
  </si>
  <si>
    <t>253 C</t>
  </si>
  <si>
    <t>AD1AAC</t>
  </si>
  <si>
    <t>254 C</t>
  </si>
  <si>
    <t>981D97</t>
  </si>
  <si>
    <t>255 C</t>
  </si>
  <si>
    <t>72246C</t>
  </si>
  <si>
    <t>517 C</t>
  </si>
  <si>
    <t>EBC6DF</t>
  </si>
  <si>
    <t>516 C</t>
  </si>
  <si>
    <t>E6BEDD</t>
  </si>
  <si>
    <t>515 C</t>
  </si>
  <si>
    <t>E2ACD7</t>
  </si>
  <si>
    <t>514 C</t>
  </si>
  <si>
    <t>D48BC8</t>
  </si>
  <si>
    <t>513 C</t>
  </si>
  <si>
    <t>93328E</t>
  </si>
  <si>
    <t>512 C</t>
  </si>
  <si>
    <t>511 C</t>
  </si>
  <si>
    <t>612C51</t>
  </si>
  <si>
    <t>7436 C</t>
  </si>
  <si>
    <t>EEDAEA</t>
  </si>
  <si>
    <t>7437 C</t>
  </si>
  <si>
    <t>CCAED0</t>
  </si>
  <si>
    <t>7438 C</t>
  </si>
  <si>
    <t>D59ED7</t>
  </si>
  <si>
    <t>7439 C</t>
  </si>
  <si>
    <t>B288B9</t>
  </si>
  <si>
    <t>7440 C</t>
  </si>
  <si>
    <t>A277A6</t>
  </si>
  <si>
    <t>7441 C</t>
  </si>
  <si>
    <t>9F5CC0</t>
  </si>
  <si>
    <t>7442 C</t>
  </si>
  <si>
    <t>963CBD</t>
  </si>
  <si>
    <t>2562 C</t>
  </si>
  <si>
    <t>D7A9E3</t>
  </si>
  <si>
    <t>2572 C</t>
  </si>
  <si>
    <t>C98BDB</t>
  </si>
  <si>
    <t>2582 C</t>
  </si>
  <si>
    <t>AC4FC6</t>
  </si>
  <si>
    <t>2592 C</t>
  </si>
  <si>
    <t>9B26B6</t>
  </si>
  <si>
    <t>2602 C</t>
  </si>
  <si>
    <t>87189D</t>
  </si>
  <si>
    <t>2612 C</t>
  </si>
  <si>
    <t>2622 C</t>
  </si>
  <si>
    <t>7653 C</t>
  </si>
  <si>
    <t>7654 C</t>
  </si>
  <si>
    <t>A2789C</t>
  </si>
  <si>
    <t>7655 C</t>
  </si>
  <si>
    <t>A15A95</t>
  </si>
  <si>
    <t>7656 C</t>
  </si>
  <si>
    <t>8E3A80</t>
  </si>
  <si>
    <t>7657 C</t>
  </si>
  <si>
    <t>6E2B62</t>
  </si>
  <si>
    <t>7658 C</t>
  </si>
  <si>
    <t>6A3460</t>
  </si>
  <si>
    <t>7659 C</t>
  </si>
  <si>
    <t>5D3754</t>
  </si>
  <si>
    <t>524 C</t>
  </si>
  <si>
    <t>D5C2D8</t>
  </si>
  <si>
    <t>523 C</t>
  </si>
  <si>
    <t>C9B1D0</t>
  </si>
  <si>
    <t>522 C</t>
  </si>
  <si>
    <t>BA9CC5</t>
  </si>
  <si>
    <t>521 C</t>
  </si>
  <si>
    <t>A57FB2</t>
  </si>
  <si>
    <t>520 C</t>
  </si>
  <si>
    <t>642F6C</t>
  </si>
  <si>
    <t>519 C</t>
  </si>
  <si>
    <t>59315F</t>
  </si>
  <si>
    <t>518 C</t>
  </si>
  <si>
    <t>4B3048</t>
  </si>
  <si>
    <t>5245 C</t>
  </si>
  <si>
    <t>DBCDD3</t>
  </si>
  <si>
    <t>5235 C</t>
  </si>
  <si>
    <t>D0BEC7</t>
  </si>
  <si>
    <t>5225 C</t>
  </si>
  <si>
    <t>C6B0BC</t>
  </si>
  <si>
    <t>5215 C</t>
  </si>
  <si>
    <t>AF95A6</t>
  </si>
  <si>
    <t>5205 C</t>
  </si>
  <si>
    <t>86647A</t>
  </si>
  <si>
    <t>5195 C</t>
  </si>
  <si>
    <t>66435A</t>
  </si>
  <si>
    <t>5185 C</t>
  </si>
  <si>
    <t>4A3041</t>
  </si>
  <si>
    <t>5175 C</t>
  </si>
  <si>
    <t>D8C8D1</t>
  </si>
  <si>
    <t>5165 C</t>
  </si>
  <si>
    <t>D3C0CD</t>
  </si>
  <si>
    <t>5155 C</t>
  </si>
  <si>
    <t>BFA5B8</t>
  </si>
  <si>
    <t>5145 C</t>
  </si>
  <si>
    <t>9B7793</t>
  </si>
  <si>
    <t>5135 C</t>
  </si>
  <si>
    <t>7E5475</t>
  </si>
  <si>
    <t>5125 C</t>
  </si>
  <si>
    <t>693C5E</t>
  </si>
  <si>
    <t>5115 C</t>
  </si>
  <si>
    <t>512A44</t>
  </si>
  <si>
    <t>531 C</t>
  </si>
  <si>
    <t>DFC8E7</t>
  </si>
  <si>
    <t>530 C</t>
  </si>
  <si>
    <t>D7B9E4</t>
  </si>
  <si>
    <t>529 C</t>
  </si>
  <si>
    <t>CAA2DD</t>
  </si>
  <si>
    <t>528 C</t>
  </si>
  <si>
    <t>B580D1</t>
  </si>
  <si>
    <t>527 C</t>
  </si>
  <si>
    <t>8031A7</t>
  </si>
  <si>
    <t>526 C</t>
  </si>
  <si>
    <t>702F8A</t>
  </si>
  <si>
    <t>525 C</t>
  </si>
  <si>
    <t>572C5F</t>
  </si>
  <si>
    <t>256 C</t>
  </si>
  <si>
    <t>D6BFDD</t>
  </si>
  <si>
    <t>257 C</t>
  </si>
  <si>
    <t>C6A1CF</t>
  </si>
  <si>
    <t>258 C</t>
  </si>
  <si>
    <t>8C4799</t>
  </si>
  <si>
    <t>259 C</t>
  </si>
  <si>
    <t>6D2077</t>
  </si>
  <si>
    <t>260 C</t>
  </si>
  <si>
    <t>261 C</t>
  </si>
  <si>
    <t>5D285F</t>
  </si>
  <si>
    <t>262 C</t>
  </si>
  <si>
    <t>51284F</t>
  </si>
  <si>
    <t>2563 C</t>
  </si>
  <si>
    <t>CBA3D8</t>
  </si>
  <si>
    <t>2573 C</t>
  </si>
  <si>
    <t>B884CB</t>
  </si>
  <si>
    <t>2583 C</t>
  </si>
  <si>
    <t>A05EB5</t>
  </si>
  <si>
    <t>2593 C</t>
  </si>
  <si>
    <t>84329B</t>
  </si>
  <si>
    <t>2603 C</t>
  </si>
  <si>
    <t>2613 C</t>
  </si>
  <si>
    <t>2623 C</t>
  </si>
  <si>
    <t>5F2167</t>
  </si>
  <si>
    <t>7660 C</t>
  </si>
  <si>
    <t>9991A4</t>
  </si>
  <si>
    <t>7661 C</t>
  </si>
  <si>
    <t>8D6E97</t>
  </si>
  <si>
    <t>7662 C</t>
  </si>
  <si>
    <t>7A4183</t>
  </si>
  <si>
    <t>7663 C</t>
  </si>
  <si>
    <t>6B3077</t>
  </si>
  <si>
    <t>7664 C</t>
  </si>
  <si>
    <t>7665 C</t>
  </si>
  <si>
    <t>5E366E</t>
  </si>
  <si>
    <t>7666 C</t>
  </si>
  <si>
    <t>5C4E63</t>
  </si>
  <si>
    <t>2567 C</t>
  </si>
  <si>
    <t>C1A0DA</t>
  </si>
  <si>
    <t>2577 C</t>
  </si>
  <si>
    <t>A77BCA</t>
  </si>
  <si>
    <t>2587 C</t>
  </si>
  <si>
    <t>8246AF</t>
  </si>
  <si>
    <t>2597 C</t>
  </si>
  <si>
    <t>5C068C</t>
  </si>
  <si>
    <t>2607 C</t>
  </si>
  <si>
    <t>2617 C</t>
  </si>
  <si>
    <t>470A68</t>
  </si>
  <si>
    <t>2627 C</t>
  </si>
  <si>
    <t>3C1053</t>
  </si>
  <si>
    <t>263 C</t>
  </si>
  <si>
    <t>D7C6E6</t>
  </si>
  <si>
    <t>264 C</t>
  </si>
  <si>
    <t>C1A7E2</t>
  </si>
  <si>
    <t>265 C</t>
  </si>
  <si>
    <t>9063CD</t>
  </si>
  <si>
    <t>266 C</t>
  </si>
  <si>
    <t>753BBD</t>
  </si>
  <si>
    <t>267 C</t>
  </si>
  <si>
    <t>5F259F</t>
  </si>
  <si>
    <t>268 C</t>
  </si>
  <si>
    <t>582C83</t>
  </si>
  <si>
    <t>269 C</t>
  </si>
  <si>
    <t>512D6D</t>
  </si>
  <si>
    <t>2635 C</t>
  </si>
  <si>
    <t>C5B4E3</t>
  </si>
  <si>
    <t>2645 C</t>
  </si>
  <si>
    <t>AD96DC</t>
  </si>
  <si>
    <t>2655 C</t>
  </si>
  <si>
    <t>9678D3</t>
  </si>
  <si>
    <t>2665 C</t>
  </si>
  <si>
    <t>7D55C7</t>
  </si>
  <si>
    <t>2685 C</t>
  </si>
  <si>
    <t>2695 C</t>
  </si>
  <si>
    <t>2E1A47</t>
  </si>
  <si>
    <t>270 C</t>
  </si>
  <si>
    <t>B4B5DF</t>
  </si>
  <si>
    <t>271 C</t>
  </si>
  <si>
    <t>9595D2</t>
  </si>
  <si>
    <t>272 C</t>
  </si>
  <si>
    <t>7474C1</t>
  </si>
  <si>
    <t>273 C</t>
  </si>
  <si>
    <t>24135F</t>
  </si>
  <si>
    <t>274 C</t>
  </si>
  <si>
    <t>275 C</t>
  </si>
  <si>
    <t>276 C</t>
  </si>
  <si>
    <t>221C35</t>
  </si>
  <si>
    <t>2705 C</t>
  </si>
  <si>
    <t>A7A4E0</t>
  </si>
  <si>
    <t>2715 C</t>
  </si>
  <si>
    <t>8B84D7</t>
  </si>
  <si>
    <t>2725 C</t>
  </si>
  <si>
    <t>685BC7</t>
  </si>
  <si>
    <t>2735 C</t>
  </si>
  <si>
    <t>2E008B</t>
  </si>
  <si>
    <t>2745 C</t>
  </si>
  <si>
    <t>2755 C</t>
  </si>
  <si>
    <t>2765 C</t>
  </si>
  <si>
    <t>7667 C</t>
  </si>
  <si>
    <t>6E7CA0</t>
  </si>
  <si>
    <t>7668 C</t>
  </si>
  <si>
    <t>686E9F</t>
  </si>
  <si>
    <t>7669 C</t>
  </si>
  <si>
    <t>615E9B</t>
  </si>
  <si>
    <t>7670 C</t>
  </si>
  <si>
    <t>7671 C</t>
  </si>
  <si>
    <t>7672 C</t>
  </si>
  <si>
    <t>4C4184</t>
  </si>
  <si>
    <t>7673 C</t>
  </si>
  <si>
    <t>7443 C</t>
  </si>
  <si>
    <t>DDDAE8</t>
  </si>
  <si>
    <t>7444 C</t>
  </si>
  <si>
    <t>B6B8DC</t>
  </si>
  <si>
    <t>7445 C</t>
  </si>
  <si>
    <t>A7A2C3</t>
  </si>
  <si>
    <t>7446 C</t>
  </si>
  <si>
    <t>8986CA</t>
  </si>
  <si>
    <t>7447 C</t>
  </si>
  <si>
    <t>5D4777</t>
  </si>
  <si>
    <t>7448 C</t>
  </si>
  <si>
    <t>4B384C</t>
  </si>
  <si>
    <t>7449 C</t>
  </si>
  <si>
    <t>41273B</t>
  </si>
  <si>
    <t>7674 C</t>
  </si>
  <si>
    <t>878CB4</t>
  </si>
  <si>
    <t>7675 C</t>
  </si>
  <si>
    <t>7C7FAB</t>
  </si>
  <si>
    <t>7676 C</t>
  </si>
  <si>
    <t>7566A0</t>
  </si>
  <si>
    <t>7677 C</t>
  </si>
  <si>
    <t>6F5091</t>
  </si>
  <si>
    <t>7678 C</t>
  </si>
  <si>
    <t>68478D</t>
  </si>
  <si>
    <t>7679 C</t>
  </si>
  <si>
    <t>563D82</t>
  </si>
  <si>
    <t>7680 C</t>
  </si>
  <si>
    <t>663 C</t>
  </si>
  <si>
    <t>E5E1E6</t>
  </si>
  <si>
    <t>664 C</t>
  </si>
  <si>
    <t>E0DBE3</t>
  </si>
  <si>
    <t>665 C</t>
  </si>
  <si>
    <t>C6BCD0</t>
  </si>
  <si>
    <t>666 C</t>
  </si>
  <si>
    <t>A192B2</t>
  </si>
  <si>
    <t>667 C</t>
  </si>
  <si>
    <t>7C6992</t>
  </si>
  <si>
    <t>668 C</t>
  </si>
  <si>
    <t>614B79</t>
  </si>
  <si>
    <t>669 C</t>
  </si>
  <si>
    <t>3F2A56</t>
  </si>
  <si>
    <t>5315 C</t>
  </si>
  <si>
    <t>D8D7DF</t>
  </si>
  <si>
    <t>5305 C</t>
  </si>
  <si>
    <t>C6C4D2</t>
  </si>
  <si>
    <t>5295 C</t>
  </si>
  <si>
    <t>B3B0C4</t>
  </si>
  <si>
    <t>5285 C</t>
  </si>
  <si>
    <t>8D89A5</t>
  </si>
  <si>
    <t>5275 C</t>
  </si>
  <si>
    <t>5265 C</t>
  </si>
  <si>
    <t>403A60</t>
  </si>
  <si>
    <t>5255 C</t>
  </si>
  <si>
    <t>1E1A34</t>
  </si>
  <si>
    <t>538 C</t>
  </si>
  <si>
    <t>C5CFDA</t>
  </si>
  <si>
    <t>537 C</t>
  </si>
  <si>
    <t>BBC7D6</t>
  </si>
  <si>
    <t>536 C</t>
  </si>
  <si>
    <t>A2B2C8</t>
  </si>
  <si>
    <t>535 C</t>
  </si>
  <si>
    <t>8E9FBC</t>
  </si>
  <si>
    <t>534 C</t>
  </si>
  <si>
    <t>1B365D</t>
  </si>
  <si>
    <t>533 C</t>
  </si>
  <si>
    <t>1F2A44</t>
  </si>
  <si>
    <t>532 C</t>
  </si>
  <si>
    <t>1C1F2A</t>
  </si>
  <si>
    <t>7541 C</t>
  </si>
  <si>
    <t>D9E1E2</t>
  </si>
  <si>
    <t>7542 C</t>
  </si>
  <si>
    <t>A4BCC2</t>
  </si>
  <si>
    <t>7543 C</t>
  </si>
  <si>
    <t>98A4AE</t>
  </si>
  <si>
    <t>7544 C</t>
  </si>
  <si>
    <t>7545 C</t>
  </si>
  <si>
    <t>7546 C</t>
  </si>
  <si>
    <t>7547 C</t>
  </si>
  <si>
    <t>552 C</t>
  </si>
  <si>
    <t>B9D3DC</t>
  </si>
  <si>
    <t>551 C</t>
  </si>
  <si>
    <t>A3C7D2</t>
  </si>
  <si>
    <t>550 C</t>
  </si>
  <si>
    <t>8DB9CA</t>
  </si>
  <si>
    <t>549 C</t>
  </si>
  <si>
    <t>6BA4B8</t>
  </si>
  <si>
    <t>548 C</t>
  </si>
  <si>
    <t>547 C</t>
  </si>
  <si>
    <t>00313C</t>
  </si>
  <si>
    <t>546 C</t>
  </si>
  <si>
    <t>072B31</t>
  </si>
  <si>
    <t>5455 C</t>
  </si>
  <si>
    <t>BFCED6</t>
  </si>
  <si>
    <t>5445 C</t>
  </si>
  <si>
    <t>B7C9D3</t>
  </si>
  <si>
    <t>5435 C</t>
  </si>
  <si>
    <t>A6BBC8</t>
  </si>
  <si>
    <t>5425 C</t>
  </si>
  <si>
    <t>7A99AC</t>
  </si>
  <si>
    <t>5415 C</t>
  </si>
  <si>
    <t>5B7F95</t>
  </si>
  <si>
    <t>5405 C</t>
  </si>
  <si>
    <t>4F758B</t>
  </si>
  <si>
    <t>5395 C</t>
  </si>
  <si>
    <t>081F2C</t>
  </si>
  <si>
    <t>642 C</t>
  </si>
  <si>
    <t>D1DDE6</t>
  </si>
  <si>
    <t>643 C</t>
  </si>
  <si>
    <t>C6D6E3</t>
  </si>
  <si>
    <t>644 C</t>
  </si>
  <si>
    <t>9BB8D3</t>
  </si>
  <si>
    <t>645 C</t>
  </si>
  <si>
    <t>7DA1C4</t>
  </si>
  <si>
    <t>646 C</t>
  </si>
  <si>
    <t>5E8AB4</t>
  </si>
  <si>
    <t>647 C</t>
  </si>
  <si>
    <t>648 C</t>
  </si>
  <si>
    <t>002E5D</t>
  </si>
  <si>
    <t>649 C</t>
  </si>
  <si>
    <t>DBE2E9</t>
  </si>
  <si>
    <t>650 C</t>
  </si>
  <si>
    <t>CED9E5</t>
  </si>
  <si>
    <t>651 C</t>
  </si>
  <si>
    <t>A7BCD6</t>
  </si>
  <si>
    <t>652 C</t>
  </si>
  <si>
    <t>7D9BC1</t>
  </si>
  <si>
    <t>653 C</t>
  </si>
  <si>
    <t>654 C</t>
  </si>
  <si>
    <t>003A70</t>
  </si>
  <si>
    <t>655 C</t>
  </si>
  <si>
    <t>656 C</t>
  </si>
  <si>
    <t>DDE5ED</t>
  </si>
  <si>
    <t>657 C</t>
  </si>
  <si>
    <t>C8D8EB</t>
  </si>
  <si>
    <t>658 C</t>
  </si>
  <si>
    <t>B1C9E8</t>
  </si>
  <si>
    <t>659 C</t>
  </si>
  <si>
    <t>7BA4DB</t>
  </si>
  <si>
    <t>660 C</t>
  </si>
  <si>
    <t>407EC9</t>
  </si>
  <si>
    <t>661 C</t>
  </si>
  <si>
    <t>662 C</t>
  </si>
  <si>
    <t>001A70</t>
  </si>
  <si>
    <t>7450 C</t>
  </si>
  <si>
    <t>BDC5DB</t>
  </si>
  <si>
    <t>7451 C</t>
  </si>
  <si>
    <t>89ABE3</t>
  </si>
  <si>
    <t>7452 C</t>
  </si>
  <si>
    <t>8094DD</t>
  </si>
  <si>
    <t>7453 C</t>
  </si>
  <si>
    <t>7BA6DE</t>
  </si>
  <si>
    <t>7454 C</t>
  </si>
  <si>
    <t>5F8FB4</t>
  </si>
  <si>
    <t>7455 C</t>
  </si>
  <si>
    <t>3A5DAE</t>
  </si>
  <si>
    <t>7456 C</t>
  </si>
  <si>
    <t>606EB2</t>
  </si>
  <si>
    <t>2706 C</t>
  </si>
  <si>
    <t>CBD3EB</t>
  </si>
  <si>
    <t>2716 C</t>
  </si>
  <si>
    <t>9FAEE5</t>
  </si>
  <si>
    <t>2726 C</t>
  </si>
  <si>
    <t>485CC7</t>
  </si>
  <si>
    <t>2736 C</t>
  </si>
  <si>
    <t>1E22AA</t>
  </si>
  <si>
    <t>2746 C</t>
  </si>
  <si>
    <t>171C8F</t>
  </si>
  <si>
    <t>2756 C</t>
  </si>
  <si>
    <t>151F6D</t>
  </si>
  <si>
    <t>2766 C</t>
  </si>
  <si>
    <t>141B4D</t>
  </si>
  <si>
    <t>2708 C</t>
  </si>
  <si>
    <t>B8CCEA</t>
  </si>
  <si>
    <t>2718 C</t>
  </si>
  <si>
    <t>5C88DA</t>
  </si>
  <si>
    <t>2728 C</t>
  </si>
  <si>
    <t>0047BB</t>
  </si>
  <si>
    <t>2738 C</t>
  </si>
  <si>
    <t>06038D</t>
  </si>
  <si>
    <t>2748 C</t>
  </si>
  <si>
    <t>2758 C</t>
  </si>
  <si>
    <t>2768 C</t>
  </si>
  <si>
    <t>071D49</t>
  </si>
  <si>
    <t>2707 C</t>
  </si>
  <si>
    <t>C3D7EE</t>
  </si>
  <si>
    <t>2717 C</t>
  </si>
  <si>
    <t>A7C6ED</t>
  </si>
  <si>
    <t>2727 C</t>
  </si>
  <si>
    <t>307FE2</t>
  </si>
  <si>
    <t>2747 C</t>
  </si>
  <si>
    <t>001A72</t>
  </si>
  <si>
    <t>2757 C</t>
  </si>
  <si>
    <t>2767 C</t>
  </si>
  <si>
    <t>13294B</t>
  </si>
  <si>
    <t>277 C</t>
  </si>
  <si>
    <t>ABCAE9</t>
  </si>
  <si>
    <t>278 C</t>
  </si>
  <si>
    <t>8BB8E8</t>
  </si>
  <si>
    <t>279 C</t>
  </si>
  <si>
    <t>418FDE</t>
  </si>
  <si>
    <t>280 C</t>
  </si>
  <si>
    <t>281 C</t>
  </si>
  <si>
    <t>00205B</t>
  </si>
  <si>
    <t>282 C</t>
  </si>
  <si>
    <t>283 C</t>
  </si>
  <si>
    <t>92C1E9</t>
  </si>
  <si>
    <t>284 C</t>
  </si>
  <si>
    <t>6CACE4</t>
  </si>
  <si>
    <t>285 C</t>
  </si>
  <si>
    <t>0072CE</t>
  </si>
  <si>
    <t>286 C</t>
  </si>
  <si>
    <t>0033A0</t>
  </si>
  <si>
    <t>287 C</t>
  </si>
  <si>
    <t>288 C</t>
  </si>
  <si>
    <t>002D72</t>
  </si>
  <si>
    <t>289 C</t>
  </si>
  <si>
    <t>0C2340</t>
  </si>
  <si>
    <t>7681 C</t>
  </si>
  <si>
    <t>94A9CB</t>
  </si>
  <si>
    <t>7682 C</t>
  </si>
  <si>
    <t>6787B7</t>
  </si>
  <si>
    <t>7683 C</t>
  </si>
  <si>
    <t>426DA9</t>
  </si>
  <si>
    <t>7684 C</t>
  </si>
  <si>
    <t>385E9D</t>
  </si>
  <si>
    <t>7685 C</t>
  </si>
  <si>
    <t>2C5697</t>
  </si>
  <si>
    <t>7686 C</t>
  </si>
  <si>
    <t>1D4F91</t>
  </si>
  <si>
    <t>7687 C</t>
  </si>
  <si>
    <t>1D428A</t>
  </si>
  <si>
    <t>545 C</t>
  </si>
  <si>
    <t>C6DAE7</t>
  </si>
  <si>
    <t>544 C</t>
  </si>
  <si>
    <t>BDD6E6</t>
  </si>
  <si>
    <t>543 C</t>
  </si>
  <si>
    <t>A4C8E1</t>
  </si>
  <si>
    <t>542 C</t>
  </si>
  <si>
    <t>7BAFD4</t>
  </si>
  <si>
    <t>541 C</t>
  </si>
  <si>
    <t>003C71</t>
  </si>
  <si>
    <t>540 C</t>
  </si>
  <si>
    <t>539 C</t>
  </si>
  <si>
    <t>00263A</t>
  </si>
  <si>
    <t>290 C</t>
  </si>
  <si>
    <t>B9D9EB</t>
  </si>
  <si>
    <t>291 C</t>
  </si>
  <si>
    <t>9BCBEB</t>
  </si>
  <si>
    <t>292 C</t>
  </si>
  <si>
    <t>69B3E7</t>
  </si>
  <si>
    <t>293 C</t>
  </si>
  <si>
    <t>003DA5</t>
  </si>
  <si>
    <t>294 C</t>
  </si>
  <si>
    <t>002F6C</t>
  </si>
  <si>
    <t>295 C</t>
  </si>
  <si>
    <t>296 C</t>
  </si>
  <si>
    <t>041C2C</t>
  </si>
  <si>
    <t>2905 C</t>
  </si>
  <si>
    <t>8DC8E8</t>
  </si>
  <si>
    <t>2915 C</t>
  </si>
  <si>
    <t>62B5E5</t>
  </si>
  <si>
    <t>2925 C</t>
  </si>
  <si>
    <t>009CDE</t>
  </si>
  <si>
    <t>2935 C</t>
  </si>
  <si>
    <t>0057B8</t>
  </si>
  <si>
    <t>2945 C</t>
  </si>
  <si>
    <t>004C97</t>
  </si>
  <si>
    <t>2955 C</t>
  </si>
  <si>
    <t>2965 C</t>
  </si>
  <si>
    <t>00263E</t>
  </si>
  <si>
    <t>297 C</t>
  </si>
  <si>
    <t>71C5E8</t>
  </si>
  <si>
    <t>298 C</t>
  </si>
  <si>
    <t>41B6E6</t>
  </si>
  <si>
    <t>299 C</t>
  </si>
  <si>
    <t>00A3E0</t>
  </si>
  <si>
    <t>300 C</t>
  </si>
  <si>
    <t>005EB8</t>
  </si>
  <si>
    <t>301 C</t>
  </si>
  <si>
    <t>004B87</t>
  </si>
  <si>
    <t>302 C</t>
  </si>
  <si>
    <t>003B5C</t>
  </si>
  <si>
    <t>303 C</t>
  </si>
  <si>
    <t>002A3A</t>
  </si>
  <si>
    <t>7688 C</t>
  </si>
  <si>
    <t>4698CB</t>
  </si>
  <si>
    <t>7689 C</t>
  </si>
  <si>
    <t>298FC2</t>
  </si>
  <si>
    <t>7690 C</t>
  </si>
  <si>
    <t>0076A8</t>
  </si>
  <si>
    <t>7691 C</t>
  </si>
  <si>
    <t>7692 C</t>
  </si>
  <si>
    <t>7693 C</t>
  </si>
  <si>
    <t>7694 C</t>
  </si>
  <si>
    <t>01426A</t>
  </si>
  <si>
    <t>2975 C</t>
  </si>
  <si>
    <t>99D6EA</t>
  </si>
  <si>
    <t>2985 C</t>
  </si>
  <si>
    <t>5BC2E7</t>
  </si>
  <si>
    <t>2995 C</t>
  </si>
  <si>
    <t>3005 C</t>
  </si>
  <si>
    <t>0077C8</t>
  </si>
  <si>
    <t>3015 C</t>
  </si>
  <si>
    <t>00629B</t>
  </si>
  <si>
    <t>3025 C</t>
  </si>
  <si>
    <t>004F71</t>
  </si>
  <si>
    <t>3035 C</t>
  </si>
  <si>
    <t>7695 C</t>
  </si>
  <si>
    <t>7BA7BC</t>
  </si>
  <si>
    <t>7696 C</t>
  </si>
  <si>
    <t>6399AE</t>
  </si>
  <si>
    <t>7697 C</t>
  </si>
  <si>
    <t>4E87A0</t>
  </si>
  <si>
    <t>7698 C</t>
  </si>
  <si>
    <t>41748D</t>
  </si>
  <si>
    <t>7699 C</t>
  </si>
  <si>
    <t>34657F</t>
  </si>
  <si>
    <t>7700 C</t>
  </si>
  <si>
    <t>165C7D</t>
  </si>
  <si>
    <t>7701 C</t>
  </si>
  <si>
    <t>7457 C</t>
  </si>
  <si>
    <t>BBDDE6</t>
  </si>
  <si>
    <t>7458 C</t>
  </si>
  <si>
    <t>71B2C9</t>
  </si>
  <si>
    <t>7459 C</t>
  </si>
  <si>
    <t>4298B5</t>
  </si>
  <si>
    <t>7460 C</t>
  </si>
  <si>
    <t>0086BF</t>
  </si>
  <si>
    <t>7461 C</t>
  </si>
  <si>
    <t>007DBA</t>
  </si>
  <si>
    <t>7462 C</t>
  </si>
  <si>
    <t>00558C</t>
  </si>
  <si>
    <t>7463 C</t>
  </si>
  <si>
    <t>002B49</t>
  </si>
  <si>
    <t>304 C</t>
  </si>
  <si>
    <t>9ADBE8</t>
  </si>
  <si>
    <t>305 C</t>
  </si>
  <si>
    <t>59CBE8</t>
  </si>
  <si>
    <t>306 C</t>
  </si>
  <si>
    <t>00B5E2</t>
  </si>
  <si>
    <t>307 C</t>
  </si>
  <si>
    <t>006BA6</t>
  </si>
  <si>
    <t>308 C</t>
  </si>
  <si>
    <t>00587C</t>
  </si>
  <si>
    <t>309 C</t>
  </si>
  <si>
    <t>003B49</t>
  </si>
  <si>
    <t>635 C</t>
  </si>
  <si>
    <t>A4DBE8</t>
  </si>
  <si>
    <t>636 C</t>
  </si>
  <si>
    <t>8BD3E6</t>
  </si>
  <si>
    <t>637 C</t>
  </si>
  <si>
    <t>4EC3E0</t>
  </si>
  <si>
    <t>638 C</t>
  </si>
  <si>
    <t>00AFD7</t>
  </si>
  <si>
    <t>639 C</t>
  </si>
  <si>
    <t>0095C8</t>
  </si>
  <si>
    <t>640 C</t>
  </si>
  <si>
    <t>0082BA</t>
  </si>
  <si>
    <t>641 C</t>
  </si>
  <si>
    <t>0067A0</t>
  </si>
  <si>
    <t>7702 C</t>
  </si>
  <si>
    <t>48A9C5</t>
  </si>
  <si>
    <t>7703 C</t>
  </si>
  <si>
    <t>009CBD</t>
  </si>
  <si>
    <t>7704 C</t>
  </si>
  <si>
    <t>0085AD</t>
  </si>
  <si>
    <t>7705 C</t>
  </si>
  <si>
    <t>7706 C</t>
  </si>
  <si>
    <t>006A8E</t>
  </si>
  <si>
    <t>7707 C</t>
  </si>
  <si>
    <t>00617F</t>
  </si>
  <si>
    <t>7708 C</t>
  </si>
  <si>
    <t>628 C</t>
  </si>
  <si>
    <t>B8DDE1</t>
  </si>
  <si>
    <t>629 C</t>
  </si>
  <si>
    <t>9BD3DD</t>
  </si>
  <si>
    <t>630 C</t>
  </si>
  <si>
    <t>77C5D5</t>
  </si>
  <si>
    <t>631 C</t>
  </si>
  <si>
    <t>3EB1C8</t>
  </si>
  <si>
    <t>632 C</t>
  </si>
  <si>
    <t>0093B2</t>
  </si>
  <si>
    <t>633 C</t>
  </si>
  <si>
    <t>634 C</t>
  </si>
  <si>
    <t>005F83</t>
  </si>
  <si>
    <t>310 C</t>
  </si>
  <si>
    <t>6AD1E3</t>
  </si>
  <si>
    <t>311 C</t>
  </si>
  <si>
    <t>05C3DE</t>
  </si>
  <si>
    <t>312 C</t>
  </si>
  <si>
    <t>00A9CE</t>
  </si>
  <si>
    <t>313 C</t>
  </si>
  <si>
    <t>0092BC</t>
  </si>
  <si>
    <t>314 C</t>
  </si>
  <si>
    <t>007FA3</t>
  </si>
  <si>
    <t>315 C</t>
  </si>
  <si>
    <t>00677F</t>
  </si>
  <si>
    <t>316 C</t>
  </si>
  <si>
    <t>3105 C</t>
  </si>
  <si>
    <t>68D2DF</t>
  </si>
  <si>
    <t>3115 C</t>
  </si>
  <si>
    <t>00C1D5</t>
  </si>
  <si>
    <t>3125 C</t>
  </si>
  <si>
    <t>00AEC7</t>
  </si>
  <si>
    <t>3135 C</t>
  </si>
  <si>
    <t>008EAA</t>
  </si>
  <si>
    <t>3145 C</t>
  </si>
  <si>
    <t>00778B</t>
  </si>
  <si>
    <t>3155 C</t>
  </si>
  <si>
    <t>3165 C</t>
  </si>
  <si>
    <t>004F59</t>
  </si>
  <si>
    <t>7709 C</t>
  </si>
  <si>
    <t>63B1BC</t>
  </si>
  <si>
    <t>7710 C</t>
  </si>
  <si>
    <t>00A7B5</t>
  </si>
  <si>
    <t>7711 C</t>
  </si>
  <si>
    <t>0097A9</t>
  </si>
  <si>
    <t>7712 C</t>
  </si>
  <si>
    <t>00859B</t>
  </si>
  <si>
    <t>7713 C</t>
  </si>
  <si>
    <t>007D8A</t>
  </si>
  <si>
    <t>7714 C</t>
  </si>
  <si>
    <t>7715 C</t>
  </si>
  <si>
    <t>317 C</t>
  </si>
  <si>
    <t>B1E4E3</t>
  </si>
  <si>
    <t>318 C</t>
  </si>
  <si>
    <t>88DBDF</t>
  </si>
  <si>
    <t>319 C</t>
  </si>
  <si>
    <t>2DCCD3</t>
  </si>
  <si>
    <t>320 C</t>
  </si>
  <si>
    <t>009CA6</t>
  </si>
  <si>
    <t>321 C</t>
  </si>
  <si>
    <t>008C95</t>
  </si>
  <si>
    <t>322 C</t>
  </si>
  <si>
    <t>323 C</t>
  </si>
  <si>
    <t>005F61</t>
  </si>
  <si>
    <t>7464 C</t>
  </si>
  <si>
    <t>A0D1CA</t>
  </si>
  <si>
    <t>7465 C</t>
  </si>
  <si>
    <t>40C1AC</t>
  </si>
  <si>
    <t>7466 C</t>
  </si>
  <si>
    <t>00B0B9</t>
  </si>
  <si>
    <t>7467 C</t>
  </si>
  <si>
    <t>00A3AD</t>
  </si>
  <si>
    <t>7468 C</t>
  </si>
  <si>
    <t>7469 C</t>
  </si>
  <si>
    <t>005F86</t>
  </si>
  <si>
    <t>7470 C</t>
  </si>
  <si>
    <t>005A70</t>
  </si>
  <si>
    <t>7471 C</t>
  </si>
  <si>
    <t>7EDDD3</t>
  </si>
  <si>
    <t>7472 C</t>
  </si>
  <si>
    <t>5CB8B2</t>
  </si>
  <si>
    <t>7473 C</t>
  </si>
  <si>
    <t>7474 C</t>
  </si>
  <si>
    <t>7475 C</t>
  </si>
  <si>
    <t>487A7B</t>
  </si>
  <si>
    <t>7476 C</t>
  </si>
  <si>
    <t>0D5257</t>
  </si>
  <si>
    <t>7477 C</t>
  </si>
  <si>
    <t>244C5A</t>
  </si>
  <si>
    <t>5523 C</t>
  </si>
  <si>
    <t>B6CFD0</t>
  </si>
  <si>
    <t>5513 C</t>
  </si>
  <si>
    <t>ABC7CA</t>
  </si>
  <si>
    <t>5503 C</t>
  </si>
  <si>
    <t>94B7BB</t>
  </si>
  <si>
    <t>5493 C</t>
  </si>
  <si>
    <t>7FA9AE</t>
  </si>
  <si>
    <t>5483 C</t>
  </si>
  <si>
    <t>4F868E</t>
  </si>
  <si>
    <t>5473 C</t>
  </si>
  <si>
    <t>5463 C</t>
  </si>
  <si>
    <t>07272D</t>
  </si>
  <si>
    <t>7716 C</t>
  </si>
  <si>
    <t>00968F</t>
  </si>
  <si>
    <t>7717 C</t>
  </si>
  <si>
    <t>00857D</t>
  </si>
  <si>
    <t>7718 C</t>
  </si>
  <si>
    <t>7719 C</t>
  </si>
  <si>
    <t>006D68</t>
  </si>
  <si>
    <t>7720 C</t>
  </si>
  <si>
    <t>00635B</t>
  </si>
  <si>
    <t>7721 C</t>
  </si>
  <si>
    <t>005E5D</t>
  </si>
  <si>
    <t>7722 C</t>
  </si>
  <si>
    <t>324 C</t>
  </si>
  <si>
    <t>9CDBD9</t>
  </si>
  <si>
    <t>325 C</t>
  </si>
  <si>
    <t>64CCC9</t>
  </si>
  <si>
    <t>326 C</t>
  </si>
  <si>
    <t>327 C</t>
  </si>
  <si>
    <t>328 C</t>
  </si>
  <si>
    <t>329 C</t>
  </si>
  <si>
    <t>00685E</t>
  </si>
  <si>
    <t>330 C</t>
  </si>
  <si>
    <t>00534C</t>
  </si>
  <si>
    <t>3242 C</t>
  </si>
  <si>
    <t>71DBD4</t>
  </si>
  <si>
    <t>3252 C</t>
  </si>
  <si>
    <t>2AD2C9</t>
  </si>
  <si>
    <t>3262 C</t>
  </si>
  <si>
    <t>00BFB3</t>
  </si>
  <si>
    <t>3272 C</t>
  </si>
  <si>
    <t>00A499</t>
  </si>
  <si>
    <t>3282 C</t>
  </si>
  <si>
    <t>3292 C</t>
  </si>
  <si>
    <t>00594F</t>
  </si>
  <si>
    <t>3302 C</t>
  </si>
  <si>
    <t>004C45</t>
  </si>
  <si>
    <t>3245 C</t>
  </si>
  <si>
    <t>7CE0D3</t>
  </si>
  <si>
    <t>3255 C</t>
  </si>
  <si>
    <t>2CD5C4</t>
  </si>
  <si>
    <t>3265 C</t>
  </si>
  <si>
    <t>00C7B1</t>
  </si>
  <si>
    <t>3275 C</t>
  </si>
  <si>
    <t>00B398</t>
  </si>
  <si>
    <t>3285 C</t>
  </si>
  <si>
    <t>3295 C</t>
  </si>
  <si>
    <t>3305 C</t>
  </si>
  <si>
    <t>3248 C</t>
  </si>
  <si>
    <t>6DCDB8</t>
  </si>
  <si>
    <t>3258 C</t>
  </si>
  <si>
    <t>49C5B1</t>
  </si>
  <si>
    <t>3268 C</t>
  </si>
  <si>
    <t>00AB8E</t>
  </si>
  <si>
    <t>3278 C</t>
  </si>
  <si>
    <t>009B77</t>
  </si>
  <si>
    <t>3288 C</t>
  </si>
  <si>
    <t>3298 C</t>
  </si>
  <si>
    <t>006A52</t>
  </si>
  <si>
    <t>3308 C</t>
  </si>
  <si>
    <t>566 C</t>
  </si>
  <si>
    <t>B9DCD2</t>
  </si>
  <si>
    <t>565 C</t>
  </si>
  <si>
    <t>A1D6CA</t>
  </si>
  <si>
    <t>564 C</t>
  </si>
  <si>
    <t>86C8BC</t>
  </si>
  <si>
    <t>563 C</t>
  </si>
  <si>
    <t>6BBBAE</t>
  </si>
  <si>
    <t>562 C</t>
  </si>
  <si>
    <t>006F62</t>
  </si>
  <si>
    <t>561 C</t>
  </si>
  <si>
    <t>00594C</t>
  </si>
  <si>
    <t>560 C</t>
  </si>
  <si>
    <t>1D3C34</t>
  </si>
  <si>
    <t>573 C</t>
  </si>
  <si>
    <t>B5E3D8</t>
  </si>
  <si>
    <t>572 C</t>
  </si>
  <si>
    <t>A5DFD3</t>
  </si>
  <si>
    <t>571 C</t>
  </si>
  <si>
    <t>98DBCE</t>
  </si>
  <si>
    <t>570 C</t>
  </si>
  <si>
    <t>6BCABA</t>
  </si>
  <si>
    <t>569 C</t>
  </si>
  <si>
    <t>00816D</t>
  </si>
  <si>
    <t>568 C</t>
  </si>
  <si>
    <t>006C5B</t>
  </si>
  <si>
    <t>567 C</t>
  </si>
  <si>
    <t>173F35</t>
  </si>
  <si>
    <t>559 C</t>
  </si>
  <si>
    <t>ADCAB8</t>
  </si>
  <si>
    <t>558 C</t>
  </si>
  <si>
    <t>9ABEAA</t>
  </si>
  <si>
    <t>557 C</t>
  </si>
  <si>
    <t>85B09A</t>
  </si>
  <si>
    <t>556 C</t>
  </si>
  <si>
    <t>6FA287</t>
  </si>
  <si>
    <t>555 C</t>
  </si>
  <si>
    <t>28724F</t>
  </si>
  <si>
    <t>554 C</t>
  </si>
  <si>
    <t>205C40</t>
  </si>
  <si>
    <t>553 C</t>
  </si>
  <si>
    <t>5595 C</t>
  </si>
  <si>
    <t>BFCEC2</t>
  </si>
  <si>
    <t>5585 C</t>
  </si>
  <si>
    <t>A7BDB1</t>
  </si>
  <si>
    <t>5575 C</t>
  </si>
  <si>
    <t>92ACA0</t>
  </si>
  <si>
    <t>5565 C</t>
  </si>
  <si>
    <t>7F9C90</t>
  </si>
  <si>
    <t>5555 C</t>
  </si>
  <si>
    <t>5C7F71</t>
  </si>
  <si>
    <t>5545 C</t>
  </si>
  <si>
    <t>43695B</t>
  </si>
  <si>
    <t>5535 C</t>
  </si>
  <si>
    <t>5665 C</t>
  </si>
  <si>
    <t>BAC5B9</t>
  </si>
  <si>
    <t>5655 C</t>
  </si>
  <si>
    <t>B0BDB0</t>
  </si>
  <si>
    <t>5645 C</t>
  </si>
  <si>
    <t>A3B2A4</t>
  </si>
  <si>
    <t>5635 C</t>
  </si>
  <si>
    <t>94A596</t>
  </si>
  <si>
    <t>5625 C</t>
  </si>
  <si>
    <t>5615 C</t>
  </si>
  <si>
    <t>5E7461</t>
  </si>
  <si>
    <t>5605 C</t>
  </si>
  <si>
    <t>22372B</t>
  </si>
  <si>
    <t>5527 C</t>
  </si>
  <si>
    <t>BCC9C5</t>
  </si>
  <si>
    <t>5517 C</t>
  </si>
  <si>
    <t>B1C0BC</t>
  </si>
  <si>
    <t>5507 C</t>
  </si>
  <si>
    <t>9DB0AC</t>
  </si>
  <si>
    <t>5497 C</t>
  </si>
  <si>
    <t>5487 C</t>
  </si>
  <si>
    <t>5D7975</t>
  </si>
  <si>
    <t>5477 C</t>
  </si>
  <si>
    <t>3E5D58</t>
  </si>
  <si>
    <t>5467 C</t>
  </si>
  <si>
    <t>18332F</t>
  </si>
  <si>
    <t>621 C</t>
  </si>
  <si>
    <t>D1E0D7</t>
  </si>
  <si>
    <t>622 C</t>
  </si>
  <si>
    <t>B7CDC2</t>
  </si>
  <si>
    <t>623 C</t>
  </si>
  <si>
    <t>9AB9AD</t>
  </si>
  <si>
    <t>624 C</t>
  </si>
  <si>
    <t>789F90</t>
  </si>
  <si>
    <t>625 C</t>
  </si>
  <si>
    <t>507F70</t>
  </si>
  <si>
    <t>626 C</t>
  </si>
  <si>
    <t>285C4D</t>
  </si>
  <si>
    <t>627 C</t>
  </si>
  <si>
    <t>13322B</t>
  </si>
  <si>
    <t>331 C</t>
  </si>
  <si>
    <t>A7E6D7</t>
  </si>
  <si>
    <t>332 C</t>
  </si>
  <si>
    <t>8CE2D0</t>
  </si>
  <si>
    <t>333 C</t>
  </si>
  <si>
    <t>3CDBC0</t>
  </si>
  <si>
    <t>334 C</t>
  </si>
  <si>
    <t>335 C</t>
  </si>
  <si>
    <t>007B5F</t>
  </si>
  <si>
    <t>336 C</t>
  </si>
  <si>
    <t>00664F</t>
  </si>
  <si>
    <t>337 C</t>
  </si>
  <si>
    <t>8FD6BD</t>
  </si>
  <si>
    <t>338 C</t>
  </si>
  <si>
    <t>6ECEB2</t>
  </si>
  <si>
    <t>339 C</t>
  </si>
  <si>
    <t>00B388</t>
  </si>
  <si>
    <t>340 C</t>
  </si>
  <si>
    <t>00965E</t>
  </si>
  <si>
    <t>341 C</t>
  </si>
  <si>
    <t>007A53</t>
  </si>
  <si>
    <t>342 C</t>
  </si>
  <si>
    <t>343 C</t>
  </si>
  <si>
    <t>7723 C</t>
  </si>
  <si>
    <t>50A684</t>
  </si>
  <si>
    <t>7724 C</t>
  </si>
  <si>
    <t>00966C</t>
  </si>
  <si>
    <t>7725 C</t>
  </si>
  <si>
    <t>7726 C</t>
  </si>
  <si>
    <t>007B4B</t>
  </si>
  <si>
    <t>7727 C</t>
  </si>
  <si>
    <t>006F44</t>
  </si>
  <si>
    <t>7728 C</t>
  </si>
  <si>
    <t>7729 C</t>
  </si>
  <si>
    <t>3375 C</t>
  </si>
  <si>
    <t>7AE1BF</t>
  </si>
  <si>
    <t>3385 C</t>
  </si>
  <si>
    <t>47D7AC</t>
  </si>
  <si>
    <t>3395 C</t>
  </si>
  <si>
    <t>00C389</t>
  </si>
  <si>
    <t>3405 C</t>
  </si>
  <si>
    <t>00AF66</t>
  </si>
  <si>
    <t>3415 C</t>
  </si>
  <si>
    <t>3425 C</t>
  </si>
  <si>
    <t>3435 C</t>
  </si>
  <si>
    <t>344 C</t>
  </si>
  <si>
    <t>A0DAB3</t>
  </si>
  <si>
    <t>345 C</t>
  </si>
  <si>
    <t>91D6AC</t>
  </si>
  <si>
    <t>346 C</t>
  </si>
  <si>
    <t>71CC98</t>
  </si>
  <si>
    <t>347 C</t>
  </si>
  <si>
    <t>009A44</t>
  </si>
  <si>
    <t>348 C</t>
  </si>
  <si>
    <t>00843D</t>
  </si>
  <si>
    <t>349 C</t>
  </si>
  <si>
    <t>046A38</t>
  </si>
  <si>
    <t>350 C</t>
  </si>
  <si>
    <t>2C5234</t>
  </si>
  <si>
    <t>351 C</t>
  </si>
  <si>
    <t>A2E4B8</t>
  </si>
  <si>
    <t>352 C</t>
  </si>
  <si>
    <t>8FE2B0</t>
  </si>
  <si>
    <t>353 C</t>
  </si>
  <si>
    <t>80E0A7</t>
  </si>
  <si>
    <t>354 C</t>
  </si>
  <si>
    <t>00B140</t>
  </si>
  <si>
    <t>355 C</t>
  </si>
  <si>
    <t>356 C</t>
  </si>
  <si>
    <t>007A33</t>
  </si>
  <si>
    <t>357 C</t>
  </si>
  <si>
    <t>7478 C</t>
  </si>
  <si>
    <t>9BE3BF</t>
  </si>
  <si>
    <t>7479 C</t>
  </si>
  <si>
    <t>26D07C</t>
  </si>
  <si>
    <t>7480 C</t>
  </si>
  <si>
    <t>00BF6F</t>
  </si>
  <si>
    <t>7481 C</t>
  </si>
  <si>
    <t>00B74F</t>
  </si>
  <si>
    <t>7482 C</t>
  </si>
  <si>
    <t>009F4D</t>
  </si>
  <si>
    <t>7483 C</t>
  </si>
  <si>
    <t>275D38</t>
  </si>
  <si>
    <t>7484 C</t>
  </si>
  <si>
    <t>00573F</t>
  </si>
  <si>
    <t>7730 C</t>
  </si>
  <si>
    <t>4B9560</t>
  </si>
  <si>
    <t>7731 C</t>
  </si>
  <si>
    <t>7732 C</t>
  </si>
  <si>
    <t>007A3E</t>
  </si>
  <si>
    <t>7733 C</t>
  </si>
  <si>
    <t>7734 C</t>
  </si>
  <si>
    <t>7735 C</t>
  </si>
  <si>
    <t>36573B</t>
  </si>
  <si>
    <t>7736 C</t>
  </si>
  <si>
    <t>7737 C</t>
  </si>
  <si>
    <t>6BA539</t>
  </si>
  <si>
    <t>7738 C</t>
  </si>
  <si>
    <t>48A23F</t>
  </si>
  <si>
    <t>7739 C</t>
  </si>
  <si>
    <t>319B42</t>
  </si>
  <si>
    <t>7740 C</t>
  </si>
  <si>
    <t>3A913F</t>
  </si>
  <si>
    <t>7741 C</t>
  </si>
  <si>
    <t>44883E</t>
  </si>
  <si>
    <t>7742 C</t>
  </si>
  <si>
    <t>4A773C</t>
  </si>
  <si>
    <t>7743 C</t>
  </si>
  <si>
    <t>44693D</t>
  </si>
  <si>
    <t>358 C</t>
  </si>
  <si>
    <t>ADDC91</t>
  </si>
  <si>
    <t>359 C</t>
  </si>
  <si>
    <t>A1D884</t>
  </si>
  <si>
    <t>360 C</t>
  </si>
  <si>
    <t>6CC24A</t>
  </si>
  <si>
    <t>361 C</t>
  </si>
  <si>
    <t>43B02A</t>
  </si>
  <si>
    <t>362 C</t>
  </si>
  <si>
    <t>509E2F</t>
  </si>
  <si>
    <t>363 C</t>
  </si>
  <si>
    <t>4C8C2B</t>
  </si>
  <si>
    <t>364 C</t>
  </si>
  <si>
    <t>4A7729</t>
  </si>
  <si>
    <t>7485 C</t>
  </si>
  <si>
    <t>D0DEBB</t>
  </si>
  <si>
    <t>7486 C</t>
  </si>
  <si>
    <t>BCE194</t>
  </si>
  <si>
    <t>7487 C</t>
  </si>
  <si>
    <t>8EDD65</t>
  </si>
  <si>
    <t>7488 C</t>
  </si>
  <si>
    <t>78D64B</t>
  </si>
  <si>
    <t>7489 C</t>
  </si>
  <si>
    <t>74AA50</t>
  </si>
  <si>
    <t>7490 C</t>
  </si>
  <si>
    <t>7491 C</t>
  </si>
  <si>
    <t>79863C</t>
  </si>
  <si>
    <t>365 C</t>
  </si>
  <si>
    <t>C2E189</t>
  </si>
  <si>
    <t>366 C</t>
  </si>
  <si>
    <t>B7DD79</t>
  </si>
  <si>
    <t>367 C</t>
  </si>
  <si>
    <t>A4D65E</t>
  </si>
  <si>
    <t>368 C</t>
  </si>
  <si>
    <t>78BE20</t>
  </si>
  <si>
    <t>369 C</t>
  </si>
  <si>
    <t>64A70B</t>
  </si>
  <si>
    <t>370 C</t>
  </si>
  <si>
    <t>658D1B</t>
  </si>
  <si>
    <t>371 C</t>
  </si>
  <si>
    <t>372 C</t>
  </si>
  <si>
    <t>D4EB8E</t>
  </si>
  <si>
    <t>373 C</t>
  </si>
  <si>
    <t>CDEA80</t>
  </si>
  <si>
    <t>374 C</t>
  </si>
  <si>
    <t>C5E86C</t>
  </si>
  <si>
    <t>375 C</t>
  </si>
  <si>
    <t>97D700</t>
  </si>
  <si>
    <t>376 C</t>
  </si>
  <si>
    <t>84BD00</t>
  </si>
  <si>
    <t>377 C</t>
  </si>
  <si>
    <t>7A9A01</t>
  </si>
  <si>
    <t>378 C</t>
  </si>
  <si>
    <t>59621D</t>
  </si>
  <si>
    <t>580 C</t>
  </si>
  <si>
    <t>C4D6A4</t>
  </si>
  <si>
    <t>579 C</t>
  </si>
  <si>
    <t>BCD19B</t>
  </si>
  <si>
    <t>578 C</t>
  </si>
  <si>
    <t>B7CE95</t>
  </si>
  <si>
    <t>577 C</t>
  </si>
  <si>
    <t>A9C47F</t>
  </si>
  <si>
    <t>576 C</t>
  </si>
  <si>
    <t>789D4A</t>
  </si>
  <si>
    <t>575 C</t>
  </si>
  <si>
    <t>67823A</t>
  </si>
  <si>
    <t>574 C</t>
  </si>
  <si>
    <t>4E5B31</t>
  </si>
  <si>
    <t>5807 C</t>
  </si>
  <si>
    <t>D0D1AB</t>
  </si>
  <si>
    <t>5797 C</t>
  </si>
  <si>
    <t>C6C89B</t>
  </si>
  <si>
    <t>5787 C</t>
  </si>
  <si>
    <t>BABD8B</t>
  </si>
  <si>
    <t>5777 C</t>
  </si>
  <si>
    <t>A2A569</t>
  </si>
  <si>
    <t>5767 C</t>
  </si>
  <si>
    <t>8A8D4A</t>
  </si>
  <si>
    <t>5757 C</t>
  </si>
  <si>
    <t>6D712E</t>
  </si>
  <si>
    <t>5747 C</t>
  </si>
  <si>
    <t>3D441E</t>
  </si>
  <si>
    <t>5875 C</t>
  </si>
  <si>
    <t>D2CE9E</t>
  </si>
  <si>
    <t>5865 C</t>
  </si>
  <si>
    <t>CBC793</t>
  </si>
  <si>
    <t>5855 C</t>
  </si>
  <si>
    <t>C0BB87</t>
  </si>
  <si>
    <t>5845 C</t>
  </si>
  <si>
    <t>AFA96E</t>
  </si>
  <si>
    <t>5835 C</t>
  </si>
  <si>
    <t>A09958</t>
  </si>
  <si>
    <t>5825 C</t>
  </si>
  <si>
    <t>89813D</t>
  </si>
  <si>
    <t>5815 C</t>
  </si>
  <si>
    <t>5803 C</t>
  </si>
  <si>
    <t>C3C6A8</t>
  </si>
  <si>
    <t>5793 C</t>
  </si>
  <si>
    <t>B3B995</t>
  </si>
  <si>
    <t>5783 C</t>
  </si>
  <si>
    <t>A3AA83</t>
  </si>
  <si>
    <t>5773 C</t>
  </si>
  <si>
    <t>5763 C</t>
  </si>
  <si>
    <t>737B4C</t>
  </si>
  <si>
    <t>5753 C</t>
  </si>
  <si>
    <t>5E6738</t>
  </si>
  <si>
    <t>5743 C</t>
  </si>
  <si>
    <t>3E4827</t>
  </si>
  <si>
    <t>7492 C</t>
  </si>
  <si>
    <t>BFCC80</t>
  </si>
  <si>
    <t>7493 C</t>
  </si>
  <si>
    <t>BBC592</t>
  </si>
  <si>
    <t>7494 C</t>
  </si>
  <si>
    <t>9CAF88</t>
  </si>
  <si>
    <t>7495 C</t>
  </si>
  <si>
    <t>8F993E</t>
  </si>
  <si>
    <t>7496 C</t>
  </si>
  <si>
    <t>76881D</t>
  </si>
  <si>
    <t>7497 C</t>
  </si>
  <si>
    <t>7A7256</t>
  </si>
  <si>
    <t>7498 C</t>
  </si>
  <si>
    <t>5B6236</t>
  </si>
  <si>
    <t>7744 C</t>
  </si>
  <si>
    <t>BABC16</t>
  </si>
  <si>
    <t>7745 C</t>
  </si>
  <si>
    <t>ABAD23</t>
  </si>
  <si>
    <t>7746 C</t>
  </si>
  <si>
    <t>999B30</t>
  </si>
  <si>
    <t>7747 C</t>
  </si>
  <si>
    <t>888D30</t>
  </si>
  <si>
    <t>7748 C</t>
  </si>
  <si>
    <t>7C8034</t>
  </si>
  <si>
    <t>7749 C</t>
  </si>
  <si>
    <t>7750 C</t>
  </si>
  <si>
    <t>379 C</t>
  </si>
  <si>
    <t>E2E868</t>
  </si>
  <si>
    <t>380 C</t>
  </si>
  <si>
    <t>DBE442</t>
  </si>
  <si>
    <t>381 C</t>
  </si>
  <si>
    <t>CEDC00</t>
  </si>
  <si>
    <t>382 C</t>
  </si>
  <si>
    <t>C4D600</t>
  </si>
  <si>
    <t>383 C</t>
  </si>
  <si>
    <t>A8AD00</t>
  </si>
  <si>
    <t>384 C</t>
  </si>
  <si>
    <t>385 C</t>
  </si>
  <si>
    <t>386 C</t>
  </si>
  <si>
    <t>E9EC6B</t>
  </si>
  <si>
    <t>387 C</t>
  </si>
  <si>
    <t>E3E935</t>
  </si>
  <si>
    <t>388 C</t>
  </si>
  <si>
    <t>E0E721</t>
  </si>
  <si>
    <t>389 C</t>
  </si>
  <si>
    <t>D0DF00</t>
  </si>
  <si>
    <t>390 C</t>
  </si>
  <si>
    <t>B5BD00</t>
  </si>
  <si>
    <t>391 C</t>
  </si>
  <si>
    <t>9A9500</t>
  </si>
  <si>
    <t>392 C</t>
  </si>
  <si>
    <t>827A04</t>
  </si>
  <si>
    <t>587 C</t>
  </si>
  <si>
    <t>E3E48D</t>
  </si>
  <si>
    <t>586 C</t>
  </si>
  <si>
    <t>E0E27C</t>
  </si>
  <si>
    <t>585 C</t>
  </si>
  <si>
    <t>DBDE70</t>
  </si>
  <si>
    <t>584 C</t>
  </si>
  <si>
    <t>D2D755</t>
  </si>
  <si>
    <t>583 C</t>
  </si>
  <si>
    <t>B7BF10</t>
  </si>
  <si>
    <t>582 C</t>
  </si>
  <si>
    <t>8E8C13</t>
  </si>
  <si>
    <t>581 C</t>
  </si>
  <si>
    <t>625D20</t>
  </si>
  <si>
    <t>393 C</t>
  </si>
  <si>
    <t>F0EC74</t>
  </si>
  <si>
    <t>394 C</t>
  </si>
  <si>
    <t>EDE939</t>
  </si>
  <si>
    <t>395 C</t>
  </si>
  <si>
    <t>ECE81A</t>
  </si>
  <si>
    <t>396 C</t>
  </si>
  <si>
    <t>E1E000</t>
  </si>
  <si>
    <t>397 C</t>
  </si>
  <si>
    <t>BFB800</t>
  </si>
  <si>
    <t>398 C</t>
  </si>
  <si>
    <t>ADA400</t>
  </si>
  <si>
    <t>399 C</t>
  </si>
  <si>
    <t>A09200</t>
  </si>
  <si>
    <t>3935 C</t>
  </si>
  <si>
    <t>F3EA5D</t>
  </si>
  <si>
    <t>3945 C</t>
  </si>
  <si>
    <t>F3E500</t>
  </si>
  <si>
    <t>3955 C</t>
  </si>
  <si>
    <t>EFDF00</t>
  </si>
  <si>
    <t>3965 C</t>
  </si>
  <si>
    <t>EEDC00</t>
  </si>
  <si>
    <t>3975 C</t>
  </si>
  <si>
    <t>BBA600</t>
  </si>
  <si>
    <t>3985 C</t>
  </si>
  <si>
    <t>9A8700</t>
  </si>
  <si>
    <t>3995 C</t>
  </si>
  <si>
    <t>685C20</t>
  </si>
  <si>
    <t>600 C</t>
  </si>
  <si>
    <t>F1EB9C</t>
  </si>
  <si>
    <t>601 C</t>
  </si>
  <si>
    <t>F0E991</t>
  </si>
  <si>
    <t>602 C</t>
  </si>
  <si>
    <t>F0E87B</t>
  </si>
  <si>
    <t>603 C</t>
  </si>
  <si>
    <t>EDE04B</t>
  </si>
  <si>
    <t>604 C</t>
  </si>
  <si>
    <t>EADA24</t>
  </si>
  <si>
    <t>605 C</t>
  </si>
  <si>
    <t>606 C</t>
  </si>
  <si>
    <t>CFB500</t>
  </si>
  <si>
    <t>607 C</t>
  </si>
  <si>
    <t>EBE49A</t>
  </si>
  <si>
    <t>608 C</t>
  </si>
  <si>
    <t>E9E186</t>
  </si>
  <si>
    <t>609 C</t>
  </si>
  <si>
    <t>E6DE77</t>
  </si>
  <si>
    <t>610 C</t>
  </si>
  <si>
    <t>E1D555</t>
  </si>
  <si>
    <t>611 C</t>
  </si>
  <si>
    <t>D7C826</t>
  </si>
  <si>
    <t>612 C</t>
  </si>
  <si>
    <t>C4B000</t>
  </si>
  <si>
    <t>613 C</t>
  </si>
  <si>
    <t>B39B00</t>
  </si>
  <si>
    <t>461 C</t>
  </si>
  <si>
    <t>E9DF97</t>
  </si>
  <si>
    <t>460 C</t>
  </si>
  <si>
    <t>E4D77E</t>
  </si>
  <si>
    <t>459 C</t>
  </si>
  <si>
    <t>DECD63</t>
  </si>
  <si>
    <t>458 C</t>
  </si>
  <si>
    <t>D9C756</t>
  </si>
  <si>
    <t>457 C</t>
  </si>
  <si>
    <t>B89D18</t>
  </si>
  <si>
    <t>456 C</t>
  </si>
  <si>
    <t>A28E2A</t>
  </si>
  <si>
    <t>455 C</t>
  </si>
  <si>
    <t>695B24</t>
  </si>
  <si>
    <t>614 C</t>
  </si>
  <si>
    <t>DCD59A</t>
  </si>
  <si>
    <t>615 C</t>
  </si>
  <si>
    <t>D6CF8D</t>
  </si>
  <si>
    <t>616 C</t>
  </si>
  <si>
    <t>D0C883</t>
  </si>
  <si>
    <t>617 C</t>
  </si>
  <si>
    <t>C0B561</t>
  </si>
  <si>
    <t>618 C</t>
  </si>
  <si>
    <t>AC9F3C</t>
  </si>
  <si>
    <t>619 C</t>
  </si>
  <si>
    <t>9F912A</t>
  </si>
  <si>
    <t>620 C</t>
  </si>
  <si>
    <t>8A7B19</t>
  </si>
  <si>
    <t>7751 C</t>
  </si>
  <si>
    <t>CAB64B</t>
  </si>
  <si>
    <t>7752 C</t>
  </si>
  <si>
    <t>CFB023</t>
  </si>
  <si>
    <t>7753 C</t>
  </si>
  <si>
    <t>C1A01E</t>
  </si>
  <si>
    <t>7754 C</t>
  </si>
  <si>
    <t>A08629</t>
  </si>
  <si>
    <t>7755 C</t>
  </si>
  <si>
    <t>7756 C</t>
  </si>
  <si>
    <t>7757 C</t>
  </si>
  <si>
    <t>7758 C</t>
  </si>
  <si>
    <t>D4C304</t>
  </si>
  <si>
    <t>7759 C</t>
  </si>
  <si>
    <t>C4B200</t>
  </si>
  <si>
    <t>7760 C</t>
  </si>
  <si>
    <t>91852C</t>
  </si>
  <si>
    <t>7761 C</t>
  </si>
  <si>
    <t>7762 C</t>
  </si>
  <si>
    <t>5D6439</t>
  </si>
  <si>
    <t>7763 C</t>
  </si>
  <si>
    <t>585C3B</t>
  </si>
  <si>
    <t>7764 C</t>
  </si>
  <si>
    <t>7765 C</t>
  </si>
  <si>
    <t>BBB323</t>
  </si>
  <si>
    <t>7766 C</t>
  </si>
  <si>
    <t>B4A91F</t>
  </si>
  <si>
    <t>7767 C</t>
  </si>
  <si>
    <t>AA9D2E</t>
  </si>
  <si>
    <t>7768 C</t>
  </si>
  <si>
    <t>8F7E35</t>
  </si>
  <si>
    <t>7769 C</t>
  </si>
  <si>
    <t>7770 C</t>
  </si>
  <si>
    <t>7771 C</t>
  </si>
  <si>
    <t>4E4934</t>
  </si>
  <si>
    <t>4545 C</t>
  </si>
  <si>
    <t>D5CB9F</t>
  </si>
  <si>
    <t>4535 C</t>
  </si>
  <si>
    <t>CFC493</t>
  </si>
  <si>
    <t>4525 C</t>
  </si>
  <si>
    <t>C5B783</t>
  </si>
  <si>
    <t>4515 C</t>
  </si>
  <si>
    <t>B3A369</t>
  </si>
  <si>
    <t>4505 C</t>
  </si>
  <si>
    <t>4495 C</t>
  </si>
  <si>
    <t>8C7732</t>
  </si>
  <si>
    <t>4485 C</t>
  </si>
  <si>
    <t>614F25</t>
  </si>
  <si>
    <t>454 C</t>
  </si>
  <si>
    <t>CAC7A7</t>
  </si>
  <si>
    <t>453 C</t>
  </si>
  <si>
    <t>BFBB98</t>
  </si>
  <si>
    <t>452 C</t>
  </si>
  <si>
    <t>B0AA7E</t>
  </si>
  <si>
    <t>451 C</t>
  </si>
  <si>
    <t>9B945F</t>
  </si>
  <si>
    <t>450 C</t>
  </si>
  <si>
    <t>594A25</t>
  </si>
  <si>
    <t>449 C</t>
  </si>
  <si>
    <t>448 C</t>
  </si>
  <si>
    <t>4A412A</t>
  </si>
  <si>
    <t>7499 C</t>
  </si>
  <si>
    <t>F1E6B2</t>
  </si>
  <si>
    <t>7500 C</t>
  </si>
  <si>
    <t>DFD1A7</t>
  </si>
  <si>
    <t>7501 C</t>
  </si>
  <si>
    <t>D9C89E</t>
  </si>
  <si>
    <t>7502 C</t>
  </si>
  <si>
    <t>CEB888</t>
  </si>
  <si>
    <t>7503 C</t>
  </si>
  <si>
    <t>A89968</t>
  </si>
  <si>
    <t>7504 C</t>
  </si>
  <si>
    <t>94795D</t>
  </si>
  <si>
    <t>7505 C</t>
  </si>
  <si>
    <t>468 C</t>
  </si>
  <si>
    <t>DDCBA4</t>
  </si>
  <si>
    <t>467 C</t>
  </si>
  <si>
    <t>D3BC8D</t>
  </si>
  <si>
    <t>466 C</t>
  </si>
  <si>
    <t>C6AA76</t>
  </si>
  <si>
    <t>465 C</t>
  </si>
  <si>
    <t>B9975B</t>
  </si>
  <si>
    <t>464 C</t>
  </si>
  <si>
    <t>8B5B29</t>
  </si>
  <si>
    <t>463 C</t>
  </si>
  <si>
    <t>744F28</t>
  </si>
  <si>
    <t>462 C</t>
  </si>
  <si>
    <t>5C462B</t>
  </si>
  <si>
    <t>7506 C</t>
  </si>
  <si>
    <t>EFDBB2</t>
  </si>
  <si>
    <t>7507 C</t>
  </si>
  <si>
    <t>FCD299</t>
  </si>
  <si>
    <t>7508 C</t>
  </si>
  <si>
    <t>E1B87F</t>
  </si>
  <si>
    <t>7509 C</t>
  </si>
  <si>
    <t>D6A461</t>
  </si>
  <si>
    <t>7510 C</t>
  </si>
  <si>
    <t>C6893F</t>
  </si>
  <si>
    <t>7511 C</t>
  </si>
  <si>
    <t>B77729</t>
  </si>
  <si>
    <t>7512 C</t>
  </si>
  <si>
    <t>A6631B</t>
  </si>
  <si>
    <t>719 C</t>
  </si>
  <si>
    <t>EDC8A3</t>
  </si>
  <si>
    <t>720 C</t>
  </si>
  <si>
    <t>E7B78A</t>
  </si>
  <si>
    <t>721 C</t>
  </si>
  <si>
    <t>DDA46F</t>
  </si>
  <si>
    <t>722 C</t>
  </si>
  <si>
    <t>C88242</t>
  </si>
  <si>
    <t>723 C</t>
  </si>
  <si>
    <t>B36924</t>
  </si>
  <si>
    <t>724 C</t>
  </si>
  <si>
    <t>934D11</t>
  </si>
  <si>
    <t>725 C</t>
  </si>
  <si>
    <t>7D3F16</t>
  </si>
  <si>
    <t>475 C</t>
  </si>
  <si>
    <t>F3CFB3</t>
  </si>
  <si>
    <t>474 C</t>
  </si>
  <si>
    <t>F1C6A7</t>
  </si>
  <si>
    <t>473 C</t>
  </si>
  <si>
    <t>F0BF9B</t>
  </si>
  <si>
    <t>472 C</t>
  </si>
  <si>
    <t>E59E6D</t>
  </si>
  <si>
    <t>471 C</t>
  </si>
  <si>
    <t>B86125</t>
  </si>
  <si>
    <t>470 C</t>
  </si>
  <si>
    <t>A45A2A</t>
  </si>
  <si>
    <t>469 C</t>
  </si>
  <si>
    <t>693F23</t>
  </si>
  <si>
    <t>726 C</t>
  </si>
  <si>
    <t>E0C09F</t>
  </si>
  <si>
    <t>727 C</t>
  </si>
  <si>
    <t>D9B48F</t>
  </si>
  <si>
    <t>728 C</t>
  </si>
  <si>
    <t>CDA077</t>
  </si>
  <si>
    <t>729 C</t>
  </si>
  <si>
    <t>B58150</t>
  </si>
  <si>
    <t>730 C</t>
  </si>
  <si>
    <t>9E652E</t>
  </si>
  <si>
    <t>731 C</t>
  </si>
  <si>
    <t>732 C</t>
  </si>
  <si>
    <t>4685 C</t>
  </si>
  <si>
    <t>E0C6AD</t>
  </si>
  <si>
    <t>4675 C</t>
  </si>
  <si>
    <t>DCBFA6</t>
  </si>
  <si>
    <t>4665 C</t>
  </si>
  <si>
    <t>CDA788</t>
  </si>
  <si>
    <t>4655 C</t>
  </si>
  <si>
    <t>BF9474</t>
  </si>
  <si>
    <t>4645 C</t>
  </si>
  <si>
    <t>AD7C59</t>
  </si>
  <si>
    <t>4635 C</t>
  </si>
  <si>
    <t>4625 C</t>
  </si>
  <si>
    <t>4F2C1D</t>
  </si>
  <si>
    <t>7513 C</t>
  </si>
  <si>
    <t>E1B7A7</t>
  </si>
  <si>
    <t>7514 C</t>
  </si>
  <si>
    <t>D5A286</t>
  </si>
  <si>
    <t>7515 C</t>
  </si>
  <si>
    <t>C58B68</t>
  </si>
  <si>
    <t>7516 C</t>
  </si>
  <si>
    <t>99552B</t>
  </si>
  <si>
    <t>7517 C</t>
  </si>
  <si>
    <t>85431E</t>
  </si>
  <si>
    <t>7518 C</t>
  </si>
  <si>
    <t>6D4F47</t>
  </si>
  <si>
    <t>7519 C</t>
  </si>
  <si>
    <t>5E4B3C</t>
  </si>
  <si>
    <t>4755 C</t>
  </si>
  <si>
    <t>D7C4B7</t>
  </si>
  <si>
    <t>4745 C</t>
  </si>
  <si>
    <t>CDB5A7</t>
  </si>
  <si>
    <t>4735 C</t>
  </si>
  <si>
    <t>C0A392</t>
  </si>
  <si>
    <t>4725 C</t>
  </si>
  <si>
    <t>AE8A79</t>
  </si>
  <si>
    <t>4715 C</t>
  </si>
  <si>
    <t>956C58</t>
  </si>
  <si>
    <t>4705 C</t>
  </si>
  <si>
    <t>7C4D3A</t>
  </si>
  <si>
    <t>4695 C</t>
  </si>
  <si>
    <t>5B3427</t>
  </si>
  <si>
    <t>482 C</t>
  </si>
  <si>
    <t>DBC8B6</t>
  </si>
  <si>
    <t>481 C</t>
  </si>
  <si>
    <t>D3BBA8</t>
  </si>
  <si>
    <t>480 C</t>
  </si>
  <si>
    <t>C6A992</t>
  </si>
  <si>
    <t>479 C</t>
  </si>
  <si>
    <t>AA8066</t>
  </si>
  <si>
    <t>478 C</t>
  </si>
  <si>
    <t>703F2A</t>
  </si>
  <si>
    <t>477 C</t>
  </si>
  <si>
    <t>623B2A</t>
  </si>
  <si>
    <t>476 C</t>
  </si>
  <si>
    <t>4E3629</t>
  </si>
  <si>
    <t>7527 C</t>
  </si>
  <si>
    <t>D6D2C4</t>
  </si>
  <si>
    <t>7528 C</t>
  </si>
  <si>
    <t>C5B9AC</t>
  </si>
  <si>
    <t>7529 C</t>
  </si>
  <si>
    <t>B7A99A</t>
  </si>
  <si>
    <t>7530 C</t>
  </si>
  <si>
    <t>A39382</t>
  </si>
  <si>
    <t>7531 C</t>
  </si>
  <si>
    <t>7A6855</t>
  </si>
  <si>
    <t>7532 C</t>
  </si>
  <si>
    <t>63513D</t>
  </si>
  <si>
    <t>7533 C</t>
  </si>
  <si>
    <t>7534 C</t>
  </si>
  <si>
    <t>D1CCBD</t>
  </si>
  <si>
    <t>7535 C</t>
  </si>
  <si>
    <t>B7B09C</t>
  </si>
  <si>
    <t>7536 C</t>
  </si>
  <si>
    <t>A69F88</t>
  </si>
  <si>
    <t>7537 C</t>
  </si>
  <si>
    <t>A7ACA2</t>
  </si>
  <si>
    <t>7538 C</t>
  </si>
  <si>
    <t>949A90</t>
  </si>
  <si>
    <t>7539 C</t>
  </si>
  <si>
    <t>8E9089</t>
  </si>
  <si>
    <t>7540 C</t>
  </si>
  <si>
    <t>4B4F54</t>
  </si>
  <si>
    <t>427 C</t>
  </si>
  <si>
    <t>D0D3D4</t>
  </si>
  <si>
    <t>428 C</t>
  </si>
  <si>
    <t>C1C6C8</t>
  </si>
  <si>
    <t>429 C</t>
  </si>
  <si>
    <t>A2AAAD</t>
  </si>
  <si>
    <t>430 C</t>
  </si>
  <si>
    <t>7C878E</t>
  </si>
  <si>
    <t>431 C</t>
  </si>
  <si>
    <t>5B6770</t>
  </si>
  <si>
    <t>432 C</t>
  </si>
  <si>
    <t>333F48</t>
  </si>
  <si>
    <t>433 C</t>
  </si>
  <si>
    <t>1D252D</t>
  </si>
  <si>
    <t>420 C</t>
  </si>
  <si>
    <t>C7C9C7</t>
  </si>
  <si>
    <t>421 C</t>
  </si>
  <si>
    <t>B2B4B2</t>
  </si>
  <si>
    <t>422 C</t>
  </si>
  <si>
    <t>9EA2A2</t>
  </si>
  <si>
    <t>423 C</t>
  </si>
  <si>
    <t>898D8D</t>
  </si>
  <si>
    <t>424 C</t>
  </si>
  <si>
    <t>425 C</t>
  </si>
  <si>
    <t>54585A</t>
  </si>
  <si>
    <t>426 C</t>
  </si>
  <si>
    <t>25282A</t>
  </si>
  <si>
    <t>441 C</t>
  </si>
  <si>
    <t>BEC6C4</t>
  </si>
  <si>
    <t>442 C</t>
  </si>
  <si>
    <t>A2ACAB</t>
  </si>
  <si>
    <t>443 C</t>
  </si>
  <si>
    <t>919D9D</t>
  </si>
  <si>
    <t>444 C</t>
  </si>
  <si>
    <t>717C7D</t>
  </si>
  <si>
    <t>445 C</t>
  </si>
  <si>
    <t>446 C</t>
  </si>
  <si>
    <t>3F4444</t>
  </si>
  <si>
    <t>447 C</t>
  </si>
  <si>
    <t>373A36</t>
  </si>
  <si>
    <t>413 C</t>
  </si>
  <si>
    <t>BABBB1</t>
  </si>
  <si>
    <t>414 C</t>
  </si>
  <si>
    <t>A8A99E</t>
  </si>
  <si>
    <t>415 C</t>
  </si>
  <si>
    <t>416 C</t>
  </si>
  <si>
    <t>7E7F74</t>
  </si>
  <si>
    <t>417 C</t>
  </si>
  <si>
    <t>65665C</t>
  </si>
  <si>
    <t>418 C</t>
  </si>
  <si>
    <t>51534A</t>
  </si>
  <si>
    <t>419 C</t>
  </si>
  <si>
    <t>400 C</t>
  </si>
  <si>
    <t>C4BFB6</t>
  </si>
  <si>
    <t>401 C</t>
  </si>
  <si>
    <t>AFA9A0</t>
  </si>
  <si>
    <t>402 C</t>
  </si>
  <si>
    <t>9D968D</t>
  </si>
  <si>
    <t>403 C</t>
  </si>
  <si>
    <t>8C857B</t>
  </si>
  <si>
    <t>404 C</t>
  </si>
  <si>
    <t>405 C</t>
  </si>
  <si>
    <t>406 C</t>
  </si>
  <si>
    <t>C4BCB7</t>
  </si>
  <si>
    <t>407 C</t>
  </si>
  <si>
    <t>B2A8A2</t>
  </si>
  <si>
    <t>408 C</t>
  </si>
  <si>
    <t>978C87</t>
  </si>
  <si>
    <t>409 C</t>
  </si>
  <si>
    <t>410 C</t>
  </si>
  <si>
    <t>411 C</t>
  </si>
  <si>
    <t>5E514D</t>
  </si>
  <si>
    <t>412 C</t>
  </si>
  <si>
    <t>382F2D</t>
  </si>
  <si>
    <t>434 C</t>
  </si>
  <si>
    <t>D0C4C5</t>
  </si>
  <si>
    <t>435 C</t>
  </si>
  <si>
    <t>C1B2B6</t>
  </si>
  <si>
    <t>436 C</t>
  </si>
  <si>
    <t>AB989D</t>
  </si>
  <si>
    <t>437 C</t>
  </si>
  <si>
    <t>7B6469</t>
  </si>
  <si>
    <t>438 C</t>
  </si>
  <si>
    <t>439 C</t>
  </si>
  <si>
    <t>440 C</t>
  </si>
  <si>
    <t>382E2C</t>
  </si>
  <si>
    <t>Warm Gray 1 C</t>
  </si>
  <si>
    <t>D7D2CB</t>
  </si>
  <si>
    <t>Warm Gray 2 C</t>
  </si>
  <si>
    <t>CBC4BC</t>
  </si>
  <si>
    <t>Warm Gray 3 C</t>
  </si>
  <si>
    <t>BFB8AF</t>
  </si>
  <si>
    <t>Warm Gray 4 C</t>
  </si>
  <si>
    <t>B6ADA5</t>
  </si>
  <si>
    <t>Warm Gray 5 C</t>
  </si>
  <si>
    <t>ACA39A</t>
  </si>
  <si>
    <t>Warm Gray 6 C</t>
  </si>
  <si>
    <t>A59C94</t>
  </si>
  <si>
    <t>Warm Gray 7 C</t>
  </si>
  <si>
    <t>968C83</t>
  </si>
  <si>
    <t>Warm Gray 8 C</t>
  </si>
  <si>
    <t>8C8279</t>
  </si>
  <si>
    <t>Warm Gray 9 C</t>
  </si>
  <si>
    <t>83786F</t>
  </si>
  <si>
    <t>Warm Gray 10 C</t>
  </si>
  <si>
    <t>Warm Gray 11 C</t>
  </si>
  <si>
    <t>6E6259</t>
  </si>
  <si>
    <t>Cool Gray 1 C</t>
  </si>
  <si>
    <t>D9D9D6</t>
  </si>
  <si>
    <t>Cool Gray 2 C</t>
  </si>
  <si>
    <t>D0D0CE</t>
  </si>
  <si>
    <t>Cool Gray 3 C</t>
  </si>
  <si>
    <t>C8C9C7</t>
  </si>
  <si>
    <t>Cool Gray 4 C</t>
  </si>
  <si>
    <t>BBBCBC</t>
  </si>
  <si>
    <t>Cool Gray 5 C</t>
  </si>
  <si>
    <t>B1B3B3</t>
  </si>
  <si>
    <t>Cool Gray 6 C</t>
  </si>
  <si>
    <t>A7A8AA</t>
  </si>
  <si>
    <t>Cool Gray 7 C</t>
  </si>
  <si>
    <t>97999B</t>
  </si>
  <si>
    <t>Cool Gray 8 C</t>
  </si>
  <si>
    <t>888B8D</t>
  </si>
  <si>
    <t>Cool Gray 9 C</t>
  </si>
  <si>
    <t>75787B</t>
  </si>
  <si>
    <t>Cool Gray 10 C</t>
  </si>
  <si>
    <t>63666A</t>
  </si>
  <si>
    <t>Cool Gray 11 C</t>
  </si>
  <si>
    <t>53565A</t>
  </si>
  <si>
    <t>Black 2 C</t>
  </si>
  <si>
    <t>332F21</t>
  </si>
  <si>
    <t>Black 3 C</t>
  </si>
  <si>
    <t>Black 4 C</t>
  </si>
  <si>
    <t>31261D</t>
  </si>
  <si>
    <t>Black 5 C</t>
  </si>
  <si>
    <t>3E2B2E</t>
  </si>
  <si>
    <t>Black 6 C</t>
  </si>
  <si>
    <t>Black 7 C</t>
  </si>
  <si>
    <t>3D3935</t>
  </si>
  <si>
    <t>Prerequisites of Form</t>
  </si>
  <si>
    <t>Must be connected to common drive prior to opening document.</t>
  </si>
  <si>
    <t>Operating system must be Window based.</t>
  </si>
  <si>
    <t>Upon opening of the document, a user must enable all macros and security restrictions for the document.</t>
  </si>
  <si>
    <t>Features:</t>
  </si>
  <si>
    <t>Profile database is available for 627 &amp; 527 changesheets.</t>
  </si>
  <si>
    <t>Add/Edit Profile Information is password protected.</t>
  </si>
  <si>
    <t>Database can be refreshed while document is opened to gain access to new additions.</t>
  </si>
  <si>
    <t>Database is updated when document is opened.</t>
  </si>
  <si>
    <t>527 Job Entry</t>
  </si>
  <si>
    <t>Plant Location</t>
  </si>
  <si>
    <t>Kansas City</t>
  </si>
  <si>
    <t>South Hackensack</t>
  </si>
  <si>
    <t>St. Clair</t>
  </si>
  <si>
    <t>Marysville</t>
  </si>
  <si>
    <t>Fort Worth</t>
  </si>
  <si>
    <t>Des Moines</t>
  </si>
  <si>
    <t>King of Prussia</t>
  </si>
  <si>
    <t>527</t>
  </si>
  <si>
    <t>R16</t>
  </si>
  <si>
    <t>627</t>
  </si>
  <si>
    <t>R19</t>
  </si>
  <si>
    <t>Current List</t>
  </si>
  <si>
    <t>Current Plant</t>
  </si>
  <si>
    <t>Plant driven drop-down menus</t>
  </si>
  <si>
    <t>Offset Value</t>
  </si>
  <si>
    <t>print macro needs tested on other computers</t>
  </si>
  <si>
    <t>Dallas</t>
  </si>
  <si>
    <t>add seal flap length</t>
  </si>
  <si>
    <t>Down</t>
  </si>
  <si>
    <t>TRUE</t>
  </si>
  <si>
    <t>Machine Types</t>
  </si>
  <si>
    <t>Plant Name</t>
  </si>
  <si>
    <t>KOP</t>
  </si>
  <si>
    <t>Offset</t>
  </si>
  <si>
    <t>editable plant listing</t>
  </si>
  <si>
    <t>stored in database</t>
  </si>
  <si>
    <t>What other features could this hold?</t>
  </si>
  <si>
    <t>Keep track of how often a machine is scheduled for a change</t>
  </si>
  <si>
    <t>Calculate run time if plants can agree on standard run time</t>
  </si>
  <si>
    <t>Calculate down time of change operation</t>
  </si>
  <si>
    <t>Time Lengths</t>
  </si>
  <si>
    <t>2hr</t>
  </si>
  <si>
    <t>1.5hr</t>
  </si>
  <si>
    <t>1.25hr</t>
  </si>
  <si>
    <t>1hr</t>
  </si>
  <si>
    <t>Descriptor</t>
  </si>
  <si>
    <t>Time</t>
  </si>
  <si>
    <t>Keep track of gummer listings for each plant</t>
  </si>
  <si>
    <t>Reporting</t>
  </si>
  <si>
    <t>how much change time is scheduled for the week</t>
  </si>
  <si>
    <t>is a change coming up in the next 24 hrs?</t>
  </si>
  <si>
    <t>running change time graph</t>
  </si>
  <si>
    <t>scheduled downtime vs actual downtime</t>
  </si>
  <si>
    <t>remember to keep separate databases for the reporting, for many reasons other than what may be obvious at first.</t>
  </si>
  <si>
    <t>running graph of the types of changes on a particular machine.</t>
  </si>
  <si>
    <t>9</t>
  </si>
  <si>
    <t>11</t>
  </si>
  <si>
    <t>Future Group</t>
  </si>
  <si>
    <t>Flex Die Number</t>
  </si>
  <si>
    <t>Impressions</t>
  </si>
  <si>
    <t>UL000.11.9211.9</t>
  </si>
  <si>
    <t>8-1/4</t>
  </si>
  <si>
    <t>STD 112@</t>
  </si>
  <si>
    <t>UL000.11.8453.9</t>
  </si>
  <si>
    <t>UL000.11.8435.9</t>
  </si>
  <si>
    <t>L000.11.7011.9</t>
  </si>
  <si>
    <t>UL000.11.9754.9</t>
  </si>
  <si>
    <t>4-3/4</t>
  </si>
  <si>
    <t>STD 100@</t>
  </si>
  <si>
    <t>L000.11.8127.9</t>
  </si>
  <si>
    <t>UL000.11.9262.9</t>
  </si>
  <si>
    <t>STD 110@</t>
  </si>
  <si>
    <t>L000.11.7236.9</t>
  </si>
  <si>
    <t>L000.11.7068.9</t>
  </si>
  <si>
    <t>UL000.11.9259.9</t>
  </si>
  <si>
    <t>STD 98@</t>
  </si>
  <si>
    <t>UL000.11.8543.9</t>
  </si>
  <si>
    <t>UL000.11.9253.9</t>
  </si>
  <si>
    <t>STD 104@</t>
  </si>
  <si>
    <t>UL000.11.9256.9</t>
  </si>
  <si>
    <t>UL000.11.8659.9</t>
  </si>
  <si>
    <t>UL000.11.9317.9</t>
  </si>
  <si>
    <t>4-5/8</t>
  </si>
  <si>
    <t>UL000.11.8657.9</t>
  </si>
  <si>
    <t>UL000.11.9513.9</t>
  </si>
  <si>
    <t>5-1/4</t>
  </si>
  <si>
    <t>L000.11.7091.9</t>
  </si>
  <si>
    <t>STD 96@</t>
  </si>
  <si>
    <t>UL000.11.9326.9</t>
  </si>
  <si>
    <t>7-1/2</t>
  </si>
  <si>
    <t>STD 108@</t>
  </si>
  <si>
    <t>UL000.11.7870.9</t>
  </si>
  <si>
    <t>UL000.11.9426.9</t>
  </si>
  <si>
    <t>4-1/2</t>
  </si>
  <si>
    <t>STD 94@</t>
  </si>
  <si>
    <t>UL000.11.9236.9</t>
  </si>
  <si>
    <t>UL000.11.7040.9</t>
  </si>
  <si>
    <t>UL000.11.9258.9</t>
  </si>
  <si>
    <t>UL000.11.7861.9</t>
  </si>
  <si>
    <t>L000.11.7924.9</t>
  </si>
  <si>
    <t>UL000.11.9400.9</t>
  </si>
  <si>
    <t>7-7/8</t>
  </si>
  <si>
    <t>UL000.11.8374.9</t>
  </si>
  <si>
    <t>UL000.11.8696.9</t>
  </si>
  <si>
    <t>L000.11.7962.9</t>
  </si>
  <si>
    <t>UL000.11.9349.9</t>
  </si>
  <si>
    <t>5-1/2</t>
  </si>
  <si>
    <t>UL000.11.9560.9</t>
  </si>
  <si>
    <t>8-1/2</t>
  </si>
  <si>
    <t>UL000.11.9241.9</t>
  </si>
  <si>
    <t>L000.11.7341.9</t>
  </si>
  <si>
    <t>UL000.11.8126.9</t>
  </si>
  <si>
    <t>4-7/8</t>
  </si>
  <si>
    <t>L000.11.7873.9</t>
  </si>
  <si>
    <t>L000.11.6951.9</t>
  </si>
  <si>
    <t>UL000.11.9391.9</t>
  </si>
  <si>
    <t>STD 92@</t>
  </si>
  <si>
    <t>UL000.11.8330.9</t>
  </si>
  <si>
    <t>L000.11.8134.9</t>
  </si>
  <si>
    <t>L000.11.7874.9</t>
  </si>
  <si>
    <t>UL000.11.9567.9</t>
  </si>
  <si>
    <t>L000.11.7454.9</t>
  </si>
  <si>
    <t>L000.11.7018.9</t>
  </si>
  <si>
    <t>L000.11.7880.9</t>
  </si>
  <si>
    <t>STD 90@</t>
  </si>
  <si>
    <t>L000.11.7103.9</t>
  </si>
  <si>
    <t>L000.11.7319.9</t>
  </si>
  <si>
    <t>3-1/2</t>
  </si>
  <si>
    <t>L000.11.7320.9</t>
  </si>
  <si>
    <t>FD-988</t>
  </si>
  <si>
    <t>3-3/4</t>
  </si>
  <si>
    <t>UL000.11.8447.9</t>
  </si>
  <si>
    <t>UL000.11.8375.9</t>
  </si>
  <si>
    <t>UL000.11.8403.9</t>
  </si>
  <si>
    <t>STD 89@</t>
  </si>
  <si>
    <t>UL000.11.9147.9</t>
  </si>
  <si>
    <t>UL000.11.8580.9</t>
  </si>
  <si>
    <t>L000.11.8135.9</t>
  </si>
  <si>
    <t>UL000.11.8605.9</t>
  </si>
  <si>
    <t>6-1/4</t>
  </si>
  <si>
    <t>L000.11.7340.9</t>
  </si>
  <si>
    <t>FD-993</t>
  </si>
  <si>
    <t>L000.11.7750.9</t>
  </si>
  <si>
    <t>UL000.11.9425.9</t>
  </si>
  <si>
    <t>STD 95@</t>
  </si>
  <si>
    <t>UL000.11.10050.9</t>
  </si>
  <si>
    <t>UL000.11.9245.9</t>
  </si>
  <si>
    <t>UL000.11.9209.9</t>
  </si>
  <si>
    <t>UL000.11.9052.9</t>
  </si>
  <si>
    <t>L000.11.8679.9</t>
  </si>
  <si>
    <t>L000.11.7135.9</t>
  </si>
  <si>
    <t>UL000.11.9851.9</t>
  </si>
  <si>
    <t>STD 93@</t>
  </si>
  <si>
    <t>UL000.11.8404.9</t>
  </si>
  <si>
    <t>UL000.11.9226.9</t>
  </si>
  <si>
    <t>UL000.11.9835.9</t>
  </si>
  <si>
    <t>UL000.11.8063.9</t>
  </si>
  <si>
    <t>UL000.11.8387.9</t>
  </si>
  <si>
    <t>L000.11.7460.9</t>
  </si>
  <si>
    <t>UL000.11.8431.9</t>
  </si>
  <si>
    <t>UL000.11.8646.9</t>
  </si>
  <si>
    <t>UL000.11.9252.9</t>
  </si>
  <si>
    <t>L000.11.7484.9</t>
  </si>
  <si>
    <t>L000.11.8128.9</t>
  </si>
  <si>
    <t>UL000.11.9339.9</t>
  </si>
  <si>
    <t>L000.11.7306.9</t>
  </si>
  <si>
    <t>UL000.11.8388.9</t>
  </si>
  <si>
    <t>UL000.11.8133.9</t>
  </si>
  <si>
    <t>UL000.11.8432.9</t>
  </si>
  <si>
    <t>UL000.11.8225.9</t>
  </si>
  <si>
    <t>UL000.11.9276.9</t>
  </si>
  <si>
    <t>L000.11.7008.9</t>
  </si>
  <si>
    <t>UL000.11.9704.9</t>
  </si>
  <si>
    <t>UL000.11.8234.9</t>
  </si>
  <si>
    <t>UL000.11.8799.9</t>
  </si>
  <si>
    <t>UL000.11.9672.9</t>
  </si>
  <si>
    <t>UL000.11.9374.9</t>
  </si>
  <si>
    <t>UL000.11.8405.9</t>
  </si>
  <si>
    <t>L000.11.7748.9</t>
  </si>
  <si>
    <t>UL000.11.8459.9</t>
  </si>
  <si>
    <t>UL000.11.8463.9</t>
  </si>
  <si>
    <t>UL000.11.9338.9</t>
  </si>
  <si>
    <t>8-5/8</t>
  </si>
  <si>
    <t>STD 87@</t>
  </si>
  <si>
    <t>UL000.11.8984.9</t>
  </si>
  <si>
    <t>UL000.11.8994.9</t>
  </si>
  <si>
    <t>L000.11.7990.9</t>
  </si>
  <si>
    <t>4-3/8</t>
  </si>
  <si>
    <t>L000.11.7483.9</t>
  </si>
  <si>
    <t>UL000.11.9848.9</t>
  </si>
  <si>
    <t>7-1/4</t>
  </si>
  <si>
    <t>STD 99@</t>
  </si>
  <si>
    <t>UL000.11.9346.9</t>
  </si>
  <si>
    <t>UL000.11.9509.9</t>
  </si>
  <si>
    <t>6-5/8</t>
  </si>
  <si>
    <t>UL000.11.9820.9</t>
  </si>
  <si>
    <t>L000.11.7373.9</t>
  </si>
  <si>
    <t>UL000.11.9212.9</t>
  </si>
  <si>
    <t>UL000.11.8865.9</t>
  </si>
  <si>
    <t>UL000.11.9217.9</t>
  </si>
  <si>
    <t>UL000.11.8812.9</t>
  </si>
  <si>
    <t>UL000.11.8878.9</t>
  </si>
  <si>
    <t>UL000.11.9850.9</t>
  </si>
  <si>
    <t>8-3/4</t>
  </si>
  <si>
    <t>UL000.11.10005.9</t>
  </si>
  <si>
    <t>UL000.11.9614.9</t>
  </si>
  <si>
    <t>UL000.11.8624.9</t>
  </si>
  <si>
    <t>Quantity</t>
  </si>
  <si>
    <t>Notes</t>
  </si>
  <si>
    <t>Patch Widtch</t>
  </si>
  <si>
    <t>WD Part Number</t>
  </si>
  <si>
    <t>Birthday</t>
  </si>
  <si>
    <t>Plant</t>
  </si>
  <si>
    <t>Gummer Information</t>
  </si>
  <si>
    <t>Purchase Date</t>
  </si>
  <si>
    <t>Die Prefix</t>
  </si>
  <si>
    <t>Die #</t>
  </si>
  <si>
    <t>Extra</t>
  </si>
  <si>
    <t>Tooling Type</t>
  </si>
  <si>
    <t>Machine Type</t>
  </si>
  <si>
    <t>Panel 1 Shape</t>
  </si>
  <si>
    <t>Gummer</t>
  </si>
  <si>
    <t>Panel 1 Height</t>
  </si>
  <si>
    <t>Field11</t>
  </si>
  <si>
    <t>Panel 1 Width</t>
  </si>
  <si>
    <t>Panel 2 Shape</t>
  </si>
  <si>
    <t>Panel 2 Height</t>
  </si>
  <si>
    <t>Field15</t>
  </si>
  <si>
    <t>Panel 2 Width</t>
  </si>
  <si>
    <t>Panel 3 Shape</t>
  </si>
  <si>
    <t>Panel 3 Height</t>
  </si>
  <si>
    <t>Field19</t>
  </si>
  <si>
    <t>Panel 3 Width</t>
  </si>
  <si>
    <t>Field21</t>
  </si>
  <si>
    <t>Work Order Number</t>
  </si>
  <si>
    <t>Panel 1 Left</t>
  </si>
  <si>
    <t>Panel 1 Bottom</t>
  </si>
  <si>
    <t>Panel 2 Left</t>
  </si>
  <si>
    <t>Panel 2 Bottom</t>
  </si>
  <si>
    <t>Panel 3 Left</t>
  </si>
  <si>
    <t>Panel 3 Bottom</t>
  </si>
  <si>
    <t>Field30</t>
  </si>
  <si>
    <t>Location</t>
  </si>
  <si>
    <t>Field32</t>
  </si>
  <si>
    <t>Drawing Link</t>
  </si>
  <si>
    <t>On-Hand</t>
  </si>
  <si>
    <t>Total Purchased</t>
  </si>
  <si>
    <t>Field36</t>
  </si>
  <si>
    <t>Field37</t>
  </si>
  <si>
    <t>Concatenate</t>
  </si>
  <si>
    <t>Field2</t>
  </si>
  <si>
    <t>Field3</t>
  </si>
  <si>
    <t>Field5</t>
  </si>
  <si>
    <t>F43</t>
  </si>
  <si>
    <t>F44</t>
  </si>
  <si>
    <t>F45</t>
  </si>
  <si>
    <t>F46</t>
  </si>
  <si>
    <t>F47</t>
  </si>
  <si>
    <t>F48</t>
  </si>
  <si>
    <t>F49</t>
  </si>
  <si>
    <t>F50</t>
  </si>
  <si>
    <t>F51</t>
  </si>
  <si>
    <t>F52</t>
  </si>
  <si>
    <t>F53</t>
  </si>
  <si>
    <t>F54</t>
  </si>
  <si>
    <t>F55</t>
  </si>
  <si>
    <t>4/21/2017 2:46:57 PM</t>
  </si>
  <si>
    <t>FD</t>
  </si>
  <si>
    <t>1289</t>
  </si>
  <si>
    <t>T527</t>
  </si>
  <si>
    <t>Square End</t>
  </si>
  <si>
    <t>0.875</t>
  </si>
  <si>
    <t>2.0625</t>
  </si>
  <si>
    <t>4.75</t>
  </si>
  <si>
    <t>0.9375</t>
  </si>
  <si>
    <t>3.875</t>
  </si>
  <si>
    <t>0.625</t>
  </si>
  <si>
    <t>\\10.1.30.96\common\MTL\System\Drawings\Square End Window Design Reference-Model.pdf</t>
  </si>
  <si>
    <t>FD1289Kansas City</t>
  </si>
  <si>
    <t>4/24/2017 1:18:37 PM</t>
  </si>
  <si>
    <t>1290</t>
  </si>
  <si>
    <t>1.0625</t>
  </si>
  <si>
    <t>1.5</t>
  </si>
  <si>
    <t>4.1875</t>
  </si>
  <si>
    <t>2.1875</t>
  </si>
  <si>
    <t>FD1290Kansas City</t>
  </si>
  <si>
    <t>4/24/2017 1:31:50 PM</t>
  </si>
  <si>
    <t>1291</t>
  </si>
  <si>
    <t>2.625</t>
  </si>
  <si>
    <t>0.5</t>
  </si>
  <si>
    <t>FD1291Kansas City</t>
  </si>
  <si>
    <t>512</t>
  </si>
  <si>
    <t>Flex</t>
  </si>
  <si>
    <t>0.25</t>
  </si>
  <si>
    <t>FD512Des Moines</t>
  </si>
  <si>
    <t>1939</t>
  </si>
  <si>
    <t>0.375</t>
  </si>
  <si>
    <t>1.75</t>
  </si>
  <si>
    <t>FD1939Des Moines</t>
  </si>
  <si>
    <t>2.25</t>
  </si>
  <si>
    <t>FD286Des Moines</t>
  </si>
  <si>
    <t>2213</t>
  </si>
  <si>
    <t>FD2213Des Moines</t>
  </si>
  <si>
    <t>384</t>
  </si>
  <si>
    <t>2.125</t>
  </si>
  <si>
    <t>FD384Des Moines</t>
  </si>
  <si>
    <t>1868</t>
  </si>
  <si>
    <t>FD1868Des Moines</t>
  </si>
  <si>
    <t>1/14/2020 8:03:07 AM</t>
  </si>
  <si>
    <t>2221</t>
  </si>
  <si>
    <t>0.75</t>
  </si>
  <si>
    <t>3.375</t>
  </si>
  <si>
    <t>0</t>
  </si>
  <si>
    <t>1.25</t>
  </si>
  <si>
    <t>FD2221Des Moines</t>
  </si>
  <si>
    <t>1/14/2020 8:04:08 AM</t>
  </si>
  <si>
    <t>2222</t>
  </si>
  <si>
    <t>3.75</t>
  </si>
  <si>
    <t>1.125</t>
  </si>
  <si>
    <t>0.125</t>
  </si>
  <si>
    <t>FD2222Des Moines</t>
  </si>
  <si>
    <t>1/14/2020 8:04:57 AM</t>
  </si>
  <si>
    <t>2223</t>
  </si>
  <si>
    <t>1.625</t>
  </si>
  <si>
    <t>FD2223Des Moines</t>
  </si>
  <si>
    <t>1/14/2020 8:05:58 AM</t>
  </si>
  <si>
    <t>2224</t>
  </si>
  <si>
    <t>1.875</t>
  </si>
  <si>
    <t>4.125</t>
  </si>
  <si>
    <t>FD2224Des Moines</t>
  </si>
  <si>
    <t>1/14/2020 8:06:47 AM</t>
  </si>
  <si>
    <t>2225</t>
  </si>
  <si>
    <t>1.375</t>
  </si>
  <si>
    <t>FD2225Des Moines</t>
  </si>
  <si>
    <t>1/14/2020 8:11:21 AM</t>
  </si>
  <si>
    <t>2226</t>
  </si>
  <si>
    <t>1.4375</t>
  </si>
  <si>
    <t>FD2226Des Moines</t>
  </si>
  <si>
    <t>1/14/2020 8:12:24 AM</t>
  </si>
  <si>
    <t>2227</t>
  </si>
  <si>
    <t>4.375</t>
  </si>
  <si>
    <t>1.3125</t>
  </si>
  <si>
    <t>1.6875</t>
  </si>
  <si>
    <t>FD2227Des Moines</t>
  </si>
  <si>
    <t>1/14/2020 8:13:45 AM</t>
  </si>
  <si>
    <t>2228</t>
  </si>
  <si>
    <t>FD2228Des Moines</t>
  </si>
  <si>
    <t>351</t>
  </si>
  <si>
    <t>0.5625</t>
  </si>
  <si>
    <t>FD351Des Moines</t>
  </si>
  <si>
    <t>1/14/2020 8:14:49 AM</t>
  </si>
  <si>
    <t>2229</t>
  </si>
  <si>
    <t>0.8125</t>
  </si>
  <si>
    <t>3.5</t>
  </si>
  <si>
    <t>FD2229Des Moines</t>
  </si>
  <si>
    <t>1/14/2020 8:15:56 AM</t>
  </si>
  <si>
    <t>2230</t>
  </si>
  <si>
    <t>1.5625</t>
  </si>
  <si>
    <t>FD2230Des Moines</t>
  </si>
  <si>
    <t>1/14/2020 8:16:54 AM</t>
  </si>
  <si>
    <t>2231</t>
  </si>
  <si>
    <t>2.9375</t>
  </si>
  <si>
    <t>FD2231Des Moines</t>
  </si>
  <si>
    <t>1/14/2020 8:18:02 AM</t>
  </si>
  <si>
    <t>2232</t>
  </si>
  <si>
    <t>FD2232Des Moines</t>
  </si>
  <si>
    <t>1/14/2020 8:18:44 AM</t>
  </si>
  <si>
    <t>2233</t>
  </si>
  <si>
    <t>FD2233Des Moines</t>
  </si>
  <si>
    <t>1/14/2020 8:19:37 AM</t>
  </si>
  <si>
    <t>2234</t>
  </si>
  <si>
    <t>FD2234Des Moines</t>
  </si>
  <si>
    <t>1/14/2020 8:20:19 AM</t>
  </si>
  <si>
    <t>2235</t>
  </si>
  <si>
    <t>FD2235Des Moines</t>
  </si>
  <si>
    <t>1/14/2020 8:21:05 AM</t>
  </si>
  <si>
    <t>2236</t>
  </si>
  <si>
    <t>FD2236Des Moines</t>
  </si>
  <si>
    <t>1/14/2020 8:22:11 AM</t>
  </si>
  <si>
    <t>2237</t>
  </si>
  <si>
    <t>FD2237Des Moines</t>
  </si>
  <si>
    <t>1/14/2020 8:23:23 AM</t>
  </si>
  <si>
    <t>2238</t>
  </si>
  <si>
    <t>FD2238Des Moines</t>
  </si>
  <si>
    <t>1/14/2020 8:24:37 AM</t>
  </si>
  <si>
    <t>2239</t>
  </si>
  <si>
    <t>FD2239Des Moines</t>
  </si>
  <si>
    <t>1/14/2020 8:25:24 AM</t>
  </si>
  <si>
    <t>2240</t>
  </si>
  <si>
    <t>FD2240Des Moines</t>
  </si>
  <si>
    <t>1/14/2020 8:26:18 AM</t>
  </si>
  <si>
    <t>2241</t>
  </si>
  <si>
    <t>FD2241Des Moines</t>
  </si>
  <si>
    <t>1/14/2020 8:27:11 AM</t>
  </si>
  <si>
    <t>2242</t>
  </si>
  <si>
    <t>FD2242Des Moines</t>
  </si>
  <si>
    <t>1/14/2020 8:28:02 AM</t>
  </si>
  <si>
    <t>2243</t>
  </si>
  <si>
    <t>FD2243Des Moines</t>
  </si>
  <si>
    <t>1/14/2020 8:28:54 AM</t>
  </si>
  <si>
    <t>2244</t>
  </si>
  <si>
    <t>FD2244Des Moines</t>
  </si>
  <si>
    <t>327</t>
  </si>
  <si>
    <t>0.6875</t>
  </si>
  <si>
    <t>FD327Des Moines</t>
  </si>
  <si>
    <t>2214</t>
  </si>
  <si>
    <t>FD2214Des Moines</t>
  </si>
  <si>
    <t>182</t>
  </si>
  <si>
    <t>FD182Des Moines</t>
  </si>
  <si>
    <t>2029</t>
  </si>
  <si>
    <t>2.375</t>
  </si>
  <si>
    <t>FD2029Des Moines</t>
  </si>
  <si>
    <t>205</t>
  </si>
  <si>
    <t>FD205Des Moines</t>
  </si>
  <si>
    <t>546</t>
  </si>
  <si>
    <t>2.75</t>
  </si>
  <si>
    <t>FD546Des Moines</t>
  </si>
  <si>
    <t>1/14/2020 8:29:34 AM</t>
  </si>
  <si>
    <t>2245</t>
  </si>
  <si>
    <t>FD2245Des Moines</t>
  </si>
  <si>
    <t>1/14/2020 8:30:23 AM</t>
  </si>
  <si>
    <t>2246</t>
  </si>
  <si>
    <t>4.5625</t>
  </si>
  <si>
    <t>5.75</t>
  </si>
  <si>
    <t>FD2246Des Moines</t>
  </si>
  <si>
    <t>1/14/2020 8:31:22 AM</t>
  </si>
  <si>
    <t>2247</t>
  </si>
  <si>
    <t>FD2247Des Moines</t>
  </si>
  <si>
    <t>1/14/2020 8:32:11 AM</t>
  </si>
  <si>
    <t>2248</t>
  </si>
  <si>
    <t>1.1875</t>
  </si>
  <si>
    <t>FD2248Des Moines</t>
  </si>
  <si>
    <t>1/14/2020 8:33:41 AM</t>
  </si>
  <si>
    <t>2249</t>
  </si>
  <si>
    <t>1.9375</t>
  </si>
  <si>
    <t>FD2249Des Moines</t>
  </si>
  <si>
    <t>1/14/2020 8:34:37 AM</t>
  </si>
  <si>
    <t>2250</t>
  </si>
  <si>
    <t>FD2250Des Moines</t>
  </si>
  <si>
    <t>1/14/2020 8:35:23 AM</t>
  </si>
  <si>
    <t>2251</t>
  </si>
  <si>
    <t>FD2251Des Moines</t>
  </si>
  <si>
    <t>1/14/2020 8:36:08 AM</t>
  </si>
  <si>
    <t>2252</t>
  </si>
  <si>
    <t>FD2252Des Moines</t>
  </si>
  <si>
    <t>687</t>
  </si>
  <si>
    <t>FD687Des Moines</t>
  </si>
  <si>
    <t>2216</t>
  </si>
  <si>
    <t>3.0625</t>
  </si>
  <si>
    <t>FD2216Des Moines</t>
  </si>
  <si>
    <t>1121</t>
  </si>
  <si>
    <t>FD1121Des Moines</t>
  </si>
  <si>
    <t>379</t>
  </si>
  <si>
    <t>FD379Des Moines</t>
  </si>
  <si>
    <t>1/14/2020 8:51:07 AM</t>
  </si>
  <si>
    <t>2253</t>
  </si>
  <si>
    <t>3.625</t>
  </si>
  <si>
    <t>FD2253Des Moines</t>
  </si>
  <si>
    <t>1/14/2020 1:39:44 PM</t>
  </si>
  <si>
    <t>2256</t>
  </si>
  <si>
    <t>FD2256Des Moines</t>
  </si>
  <si>
    <t>1/14/2020 1:42:03 PM</t>
  </si>
  <si>
    <t>2257</t>
  </si>
  <si>
    <t>FD2257Des Moines</t>
  </si>
  <si>
    <t>1/14/2020 1:44:21 PM</t>
  </si>
  <si>
    <t>2258</t>
  </si>
  <si>
    <t>FD2258Des Moines</t>
  </si>
  <si>
    <t>1/14/2020 1:44:58 PM</t>
  </si>
  <si>
    <t>2259</t>
  </si>
  <si>
    <t>FD2259Des Moines</t>
  </si>
  <si>
    <t>1/14/2020 1:45:41 PM</t>
  </si>
  <si>
    <t>2260</t>
  </si>
  <si>
    <t>FD2260Des Moines</t>
  </si>
  <si>
    <t>1/14/2020 1:47:32 PM</t>
  </si>
  <si>
    <t>2261</t>
  </si>
  <si>
    <t>FD2261Des Moines</t>
  </si>
  <si>
    <t>1/14/2020 1:48:15 PM</t>
  </si>
  <si>
    <t>2262</t>
  </si>
  <si>
    <t>FD2262Des Moines</t>
  </si>
  <si>
    <t>1494</t>
  </si>
  <si>
    <t>FD1494Des Moines</t>
  </si>
  <si>
    <t>358</t>
  </si>
  <si>
    <t>FD358Des Moines</t>
  </si>
  <si>
    <t>428</t>
  </si>
  <si>
    <t>FD428Des Moines</t>
  </si>
  <si>
    <t>1944</t>
  </si>
  <si>
    <t>FD1944Des Moines</t>
  </si>
  <si>
    <t>214</t>
  </si>
  <si>
    <t>FD214Des Moines</t>
  </si>
  <si>
    <t>385</t>
  </si>
  <si>
    <t>3.125</t>
  </si>
  <si>
    <t>FD385Des Moines</t>
  </si>
  <si>
    <t>222</t>
  </si>
  <si>
    <t>FD222Des Moines</t>
  </si>
  <si>
    <t>524</t>
  </si>
  <si>
    <t>FD524Des Moines</t>
  </si>
  <si>
    <t>1/14/2020 1:49:39 PM</t>
  </si>
  <si>
    <t>2263</t>
  </si>
  <si>
    <t>FD2263Des Moines</t>
  </si>
  <si>
    <t>1/14/2020 1:50:15 PM</t>
  </si>
  <si>
    <t>2264</t>
  </si>
  <si>
    <t>FD2264Des Moines</t>
  </si>
  <si>
    <t>1/14/2020 1:51:43 PM</t>
  </si>
  <si>
    <t>2265</t>
  </si>
  <si>
    <t>4.625</t>
  </si>
  <si>
    <t>FD2265Des Moines</t>
  </si>
  <si>
    <t>1/14/2020 1:52:28 PM</t>
  </si>
  <si>
    <t>2266</t>
  </si>
  <si>
    <t>0.1875</t>
  </si>
  <si>
    <t>FD2266Des Moines</t>
  </si>
  <si>
    <t>1/14/2020 1:53:14 PM</t>
  </si>
  <si>
    <t>2267</t>
  </si>
  <si>
    <t>FD2267Des Moines</t>
  </si>
  <si>
    <t>1/14/2020 1:54:12 PM</t>
  </si>
  <si>
    <t>2268</t>
  </si>
  <si>
    <t>FD2268Des Moines</t>
  </si>
  <si>
    <t>1/14/2020 1:56:03 PM</t>
  </si>
  <si>
    <t>2269</t>
  </si>
  <si>
    <t>FD2269Des Moines</t>
  </si>
  <si>
    <t>1/14/2020 1:56:45 PM</t>
  </si>
  <si>
    <t>2270</t>
  </si>
  <si>
    <t>FD2270Des Moines</t>
  </si>
  <si>
    <t>191</t>
  </si>
  <si>
    <t>FD191Des Moines</t>
  </si>
  <si>
    <t>1/14/2020 1:57:39 PM</t>
  </si>
  <si>
    <t>2271</t>
  </si>
  <si>
    <t>FD2271Des Moines</t>
  </si>
  <si>
    <t>1/14/2020 1:58:16 PM</t>
  </si>
  <si>
    <t>2272</t>
  </si>
  <si>
    <t>FD2272Des Moines</t>
  </si>
  <si>
    <t>1/14/2020 1:58:54 PM</t>
  </si>
  <si>
    <t>2273</t>
  </si>
  <si>
    <t>FD2273Des Moines</t>
  </si>
  <si>
    <t>1/14/2020 2:57:14 PM</t>
  </si>
  <si>
    <t>2274</t>
  </si>
  <si>
    <t>FD2274Des Moines</t>
  </si>
  <si>
    <t>1/14/2020 3:00:43 PM</t>
  </si>
  <si>
    <t>2275</t>
  </si>
  <si>
    <t>FD2275Des Moines</t>
  </si>
  <si>
    <t>1/14/2020 3:01:30 PM</t>
  </si>
  <si>
    <t>2276</t>
  </si>
  <si>
    <t>FD2276Des Moines</t>
  </si>
  <si>
    <t>1/14/2020 3:03:29 PM</t>
  </si>
  <si>
    <t>2277</t>
  </si>
  <si>
    <t>FD2277Des Moines</t>
  </si>
  <si>
    <t>1/14/2020 3:04:16 PM</t>
  </si>
  <si>
    <t>2278</t>
  </si>
  <si>
    <t>FD2278Des Moines</t>
  </si>
  <si>
    <t>192</t>
  </si>
  <si>
    <t>FD192Des Moines</t>
  </si>
  <si>
    <t>FD271Des Moines</t>
  </si>
  <si>
    <t>1/14/2020 3:04:58 PM</t>
  </si>
  <si>
    <t>2279</t>
  </si>
  <si>
    <t>FD2279Des Moines</t>
  </si>
  <si>
    <t>1/14/2020 3:06:02 PM</t>
  </si>
  <si>
    <t>2280</t>
  </si>
  <si>
    <t>FD2280Des Moines</t>
  </si>
  <si>
    <t>1/14/2020 3:06:56 PM</t>
  </si>
  <si>
    <t>2281</t>
  </si>
  <si>
    <t>FD2281Des Moines</t>
  </si>
  <si>
    <t>1/14/2020 3:07:41 PM</t>
  </si>
  <si>
    <t>2282</t>
  </si>
  <si>
    <t>FD2282Des Moines</t>
  </si>
  <si>
    <t>1/14/2020 3:25:05 PM</t>
  </si>
  <si>
    <t>2283</t>
  </si>
  <si>
    <t>FD2283Des Moines</t>
  </si>
  <si>
    <t>1/14/2020 3:26:00 PM</t>
  </si>
  <si>
    <t>2284</t>
  </si>
  <si>
    <t>FD2284Des Moines</t>
  </si>
  <si>
    <t>1/14/2020 3:42:45 PM</t>
  </si>
  <si>
    <t>2285</t>
  </si>
  <si>
    <t>FD2285Des Moines</t>
  </si>
  <si>
    <t>1/14/2020 3:43:32 PM</t>
  </si>
  <si>
    <t>2286</t>
  </si>
  <si>
    <t>2.875</t>
  </si>
  <si>
    <t>FD2286Des Moines</t>
  </si>
  <si>
    <t>444</t>
  </si>
  <si>
    <t>FD444Des Moines</t>
  </si>
  <si>
    <t>473</t>
  </si>
  <si>
    <t>3.6875</t>
  </si>
  <si>
    <t>FD473Des Moines</t>
  </si>
  <si>
    <t>1/14/2020 3:44:09 PM</t>
  </si>
  <si>
    <t>2287</t>
  </si>
  <si>
    <t>FD2287Des Moines</t>
  </si>
  <si>
    <t>1/14/2020 3:45:03 PM</t>
  </si>
  <si>
    <t>2288</t>
  </si>
  <si>
    <t>FD2288Des Moines</t>
  </si>
  <si>
    <t>1/14/2020 3:45:49 PM</t>
  </si>
  <si>
    <t>2289</t>
  </si>
  <si>
    <t>FD2289Des Moines</t>
  </si>
  <si>
    <t>1/14/2020 3:46:21 PM</t>
  </si>
  <si>
    <t>2290</t>
  </si>
  <si>
    <t>FD2290Des Moines</t>
  </si>
  <si>
    <t>1/14/2020 3:47:00 PM</t>
  </si>
  <si>
    <t>2291</t>
  </si>
  <si>
    <t>FD2291Des Moines</t>
  </si>
  <si>
    <t>1/14/2020 3:47:47 PM</t>
  </si>
  <si>
    <t>2292</t>
  </si>
  <si>
    <t>FD2292Des Moines</t>
  </si>
  <si>
    <t>1/14/2020 3:48:39 PM</t>
  </si>
  <si>
    <t>2293</t>
  </si>
  <si>
    <t>4.3125</t>
  </si>
  <si>
    <t>FD2293Des Moines</t>
  </si>
  <si>
    <t>1/14/2020 3:49:26 PM</t>
  </si>
  <si>
    <t>2294</t>
  </si>
  <si>
    <t>FD2294Des Moines</t>
  </si>
  <si>
    <t>1/14/2020 3:50:04 PM</t>
  </si>
  <si>
    <t>2295</t>
  </si>
  <si>
    <t>FD2295Des Moines</t>
  </si>
  <si>
    <t>1/14/2020 3:51:03 PM</t>
  </si>
  <si>
    <t>2296</t>
  </si>
  <si>
    <t>FD2296Des Moines</t>
  </si>
  <si>
    <t>1/15/2020 8:04:15 AM</t>
  </si>
  <si>
    <t>2297</t>
  </si>
  <si>
    <t>3.4375</t>
  </si>
  <si>
    <t>FD2297Des Moines</t>
  </si>
  <si>
    <t>1/15/2020 8:05:08 AM</t>
  </si>
  <si>
    <t>2298</t>
  </si>
  <si>
    <t>FD2298Des Moines</t>
  </si>
  <si>
    <t>1/15/2020 8:05:49 AM</t>
  </si>
  <si>
    <t>2299</t>
  </si>
  <si>
    <t>FD2299Des Moines</t>
  </si>
  <si>
    <t>1/15/2020 8:06:23 AM</t>
  </si>
  <si>
    <t>2300</t>
  </si>
  <si>
    <t>FD2300Des Moines</t>
  </si>
  <si>
    <t>1/15/2020 8:07:29 AM</t>
  </si>
  <si>
    <t>2301</t>
  </si>
  <si>
    <t>3.5625</t>
  </si>
  <si>
    <t>4.0625</t>
  </si>
  <si>
    <t>FD2301Des Moines</t>
  </si>
  <si>
    <t>1/15/2020 8:08:13 AM</t>
  </si>
  <si>
    <t>2302</t>
  </si>
  <si>
    <t>FD2302Des Moines</t>
  </si>
  <si>
    <t>1947</t>
  </si>
  <si>
    <t>FD1947Des Moines</t>
  </si>
  <si>
    <t>439</t>
  </si>
  <si>
    <t>FD439Des Moines</t>
  </si>
  <si>
    <t>188</t>
  </si>
  <si>
    <t>FD188Des Moines</t>
  </si>
  <si>
    <t>1/15/2020 8:09:00 AM</t>
  </si>
  <si>
    <t>2303</t>
  </si>
  <si>
    <t>FD2303Des Moines</t>
  </si>
  <si>
    <t>1/15/2020 8:09:47 AM</t>
  </si>
  <si>
    <t>2304</t>
  </si>
  <si>
    <t>FD2304Des Moines</t>
  </si>
  <si>
    <t>1/15/2020 8:10:30 AM</t>
  </si>
  <si>
    <t>2305</t>
  </si>
  <si>
    <t>FD2305Des Moines</t>
  </si>
  <si>
    <t>1/15/2020 8:11:12 AM</t>
  </si>
  <si>
    <t>2306</t>
  </si>
  <si>
    <t>FD2306Des Moines</t>
  </si>
  <si>
    <t>1/15/2020 8:11:55 AM</t>
  </si>
  <si>
    <t>2307</t>
  </si>
  <si>
    <t>FD2307Des Moines</t>
  </si>
  <si>
    <t>1/15/2020 8:12:53 AM</t>
  </si>
  <si>
    <t>2308</t>
  </si>
  <si>
    <t>0.3125</t>
  </si>
  <si>
    <t>5.1875</t>
  </si>
  <si>
    <t>FD2308Des Moines</t>
  </si>
  <si>
    <t>1/15/2020 8:13:40 AM</t>
  </si>
  <si>
    <t>2309</t>
  </si>
  <si>
    <t>FD2309Des Moines</t>
  </si>
  <si>
    <t>1/15/2020 8:14:27 AM</t>
  </si>
  <si>
    <t>2310</t>
  </si>
  <si>
    <t>FD2310Des Moines</t>
  </si>
  <si>
    <t>203</t>
  </si>
  <si>
    <t>FD203Des Moines</t>
  </si>
  <si>
    <t>FD193Des Moines</t>
  </si>
  <si>
    <t>1/15/2020 8:15:10 AM</t>
  </si>
  <si>
    <t>2311</t>
  </si>
  <si>
    <t>FD2311Des Moines</t>
  </si>
  <si>
    <t>1/15/2020 8:15:59 AM</t>
  </si>
  <si>
    <t>2312</t>
  </si>
  <si>
    <t>FD2312Des Moines</t>
  </si>
  <si>
    <t>1/15/2020 8:16:53 AM</t>
  </si>
  <si>
    <t>2313</t>
  </si>
  <si>
    <t>FD2313Des Moines</t>
  </si>
  <si>
    <t>1/15/2020 8:17:48 AM</t>
  </si>
  <si>
    <t>2314</t>
  </si>
  <si>
    <t>1.8125</t>
  </si>
  <si>
    <t>FD2314Des Moines</t>
  </si>
  <si>
    <t>1/15/2020 8:18:33 AM</t>
  </si>
  <si>
    <t>2315</t>
  </si>
  <si>
    <t>FD2315Des Moines</t>
  </si>
  <si>
    <t>1/15/2020 8:19:25 AM</t>
  </si>
  <si>
    <t>2316</t>
  </si>
  <si>
    <t>FD2316Des Moines</t>
  </si>
  <si>
    <t>1/15/2020 8:20:14 AM</t>
  </si>
  <si>
    <t>2317</t>
  </si>
  <si>
    <t>FD2317Des Moines</t>
  </si>
  <si>
    <t>1/15/2020 8:21:05 AM</t>
  </si>
  <si>
    <t>2318</t>
  </si>
  <si>
    <t>FD2318Des Moines</t>
  </si>
  <si>
    <t>508</t>
  </si>
  <si>
    <t>FD508Des Moines</t>
  </si>
  <si>
    <t>250</t>
  </si>
  <si>
    <t>FD250Des Moines</t>
  </si>
  <si>
    <t>1/15/2020 8:23:22 AM</t>
  </si>
  <si>
    <t>2319</t>
  </si>
  <si>
    <t>FD2319Des Moines</t>
  </si>
  <si>
    <t>1/15/2020 8:24:07 AM</t>
  </si>
  <si>
    <t>2320</t>
  </si>
  <si>
    <t>FD2320Des Moines</t>
  </si>
  <si>
    <t>1/15/2020 8:25:20 AM</t>
  </si>
  <si>
    <t>2321</t>
  </si>
  <si>
    <t>FD2321Des Moines</t>
  </si>
  <si>
    <t>1/15/2020 8:26:03 AM</t>
  </si>
  <si>
    <t>2322</t>
  </si>
  <si>
    <t>FD2322Des Moines</t>
  </si>
  <si>
    <t>1/15/2020 8:27:55 AM</t>
  </si>
  <si>
    <t>2323</t>
  </si>
  <si>
    <t>FD2323Des Moines</t>
  </si>
  <si>
    <t>1/15/2020 8:28:35 AM</t>
  </si>
  <si>
    <t>2324</t>
  </si>
  <si>
    <t>FD2324Des Moines</t>
  </si>
  <si>
    <t>1/15/2020 8:29:18 AM</t>
  </si>
  <si>
    <t>2325</t>
  </si>
  <si>
    <t>FD2325Des Moines</t>
  </si>
  <si>
    <t>2/4/2020 12:17:16 PM</t>
  </si>
  <si>
    <t>2425</t>
  </si>
  <si>
    <t>FD2425Kansas City</t>
  </si>
  <si>
    <t>164</t>
  </si>
  <si>
    <t>FD164Des Moines</t>
  </si>
  <si>
    <t>724</t>
  </si>
  <si>
    <t>FD724Des Moines</t>
  </si>
  <si>
    <t>153</t>
  </si>
  <si>
    <t>FD153Des Moines</t>
  </si>
  <si>
    <t>1/15/2020 8:30:10 AM</t>
  </si>
  <si>
    <t>2326</t>
  </si>
  <si>
    <t>FD2326Des Moines</t>
  </si>
  <si>
    <t>1/15/2020 8:31:06 AM</t>
  </si>
  <si>
    <t>2327</t>
  </si>
  <si>
    <t>FD2327Des Moines</t>
  </si>
  <si>
    <t>1/15/2020 8:32:07 AM</t>
  </si>
  <si>
    <t>2328</t>
  </si>
  <si>
    <t>-0.0625</t>
  </si>
  <si>
    <t>5.0625</t>
  </si>
  <si>
    <t>FD2328Des Moines</t>
  </si>
  <si>
    <t>1/15/2020 8:33:03 AM</t>
  </si>
  <si>
    <t>2329</t>
  </si>
  <si>
    <t>FD2329Des Moines</t>
  </si>
  <si>
    <t>1/15/2020 8:33:53 AM</t>
  </si>
  <si>
    <t>2330</t>
  </si>
  <si>
    <t>FD2330Des Moines</t>
  </si>
  <si>
    <t>1/15/2020 8:34:49 AM</t>
  </si>
  <si>
    <t>2331</t>
  </si>
  <si>
    <t>FD2331Des Moines</t>
  </si>
  <si>
    <t>1/15/2020 8:35:31 AM</t>
  </si>
  <si>
    <t>2332</t>
  </si>
  <si>
    <t>FD2332Des Moines</t>
  </si>
  <si>
    <t>194</t>
  </si>
  <si>
    <t>FD194Des Moines</t>
  </si>
  <si>
    <t>361</t>
  </si>
  <si>
    <t>FD361Des Moines</t>
  </si>
  <si>
    <t>1/15/2020 8:36:15 AM</t>
  </si>
  <si>
    <t>2333</t>
  </si>
  <si>
    <t>FD2333Des Moines</t>
  </si>
  <si>
    <t>1/15/2020 8:37:09 AM</t>
  </si>
  <si>
    <t>2334</t>
  </si>
  <si>
    <t>FD2334Des Moines</t>
  </si>
  <si>
    <t>1/15/2020 8:38:09 AM</t>
  </si>
  <si>
    <t>2335</t>
  </si>
  <si>
    <t>FD2335Des Moines</t>
  </si>
  <si>
    <t>1/15/2020 8:39:08 AM</t>
  </si>
  <si>
    <t>2336</t>
  </si>
  <si>
    <t>7.25</t>
  </si>
  <si>
    <t>FD2336Des Moines</t>
  </si>
  <si>
    <t>1/15/2020 8:40:01 AM</t>
  </si>
  <si>
    <t>2337</t>
  </si>
  <si>
    <t>FD2337Des Moines</t>
  </si>
  <si>
    <t>1/15/2020 8:40:50 AM</t>
  </si>
  <si>
    <t>2338</t>
  </si>
  <si>
    <t>FD2338Des Moines</t>
  </si>
  <si>
    <t>1/22/2020 1:21:21 PM</t>
  </si>
  <si>
    <t>2339</t>
  </si>
  <si>
    <t>FD2339Kansas City</t>
  </si>
  <si>
    <t>1/24/2020 7:11:27 AM</t>
  </si>
  <si>
    <t>2340</t>
  </si>
  <si>
    <t>Hot-Note</t>
  </si>
  <si>
    <t>5.875</t>
  </si>
  <si>
    <t>FD2340Kansas City</t>
  </si>
  <si>
    <t>1/28/2020 12:20:56 PM</t>
  </si>
  <si>
    <t>2341</t>
  </si>
  <si>
    <t>Pistol</t>
  </si>
  <si>
    <t>\\10.1.30.96\common\MTL\SYSTEM\Drawings\Specials\Pistol\FD2341 PG Flex Window-Model.pdf</t>
  </si>
  <si>
    <t>FD2341Kansas City</t>
  </si>
  <si>
    <t>2/3/2020 10:42:23 AM</t>
  </si>
  <si>
    <t>Temecula</t>
  </si>
  <si>
    <t>2343</t>
  </si>
  <si>
    <t>FD2343Temecula</t>
  </si>
  <si>
    <t>2/3/2020 10:43:48 AM</t>
  </si>
  <si>
    <t>2344</t>
  </si>
  <si>
    <t>FD2344Temecula</t>
  </si>
  <si>
    <t>2/3/2020 10:44:58 AM</t>
  </si>
  <si>
    <t>2345</t>
  </si>
  <si>
    <t>FD2345Temecula</t>
  </si>
  <si>
    <t>2/3/2020 10:46:04 AM</t>
  </si>
  <si>
    <t>2346</t>
  </si>
  <si>
    <t>FD2346Temecula</t>
  </si>
  <si>
    <t>2/3/2020 10:50:37 AM</t>
  </si>
  <si>
    <t>2347</t>
  </si>
  <si>
    <t>FD2347Temecula</t>
  </si>
  <si>
    <t>2/3/2020 10:52:13 AM</t>
  </si>
  <si>
    <t>2348</t>
  </si>
  <si>
    <t>FD2348Temecula</t>
  </si>
  <si>
    <t>324</t>
  </si>
  <si>
    <t>FD324Des Moines</t>
  </si>
  <si>
    <t>280</t>
  </si>
  <si>
    <t>FD280Des Moines</t>
  </si>
  <si>
    <t>881</t>
  </si>
  <si>
    <t>FD881Des Moines</t>
  </si>
  <si>
    <t>649</t>
  </si>
  <si>
    <t>FD649Des Moines</t>
  </si>
  <si>
    <t>FD204Des Moines</t>
  </si>
  <si>
    <t>513</t>
  </si>
  <si>
    <t>FD513Des Moines</t>
  </si>
  <si>
    <t>438</t>
  </si>
  <si>
    <t>FD438Des Moines</t>
  </si>
  <si>
    <t>525</t>
  </si>
  <si>
    <t>FD525Des Moines</t>
  </si>
  <si>
    <t>333</t>
  </si>
  <si>
    <t>FD333Des Moines</t>
  </si>
  <si>
    <t>145</t>
  </si>
  <si>
    <t>FD145Des Moines</t>
  </si>
  <si>
    <t>332</t>
  </si>
  <si>
    <t>FD332Des Moines</t>
  </si>
  <si>
    <t>170</t>
  </si>
  <si>
    <t>FD170Des Moines</t>
  </si>
  <si>
    <t>360</t>
  </si>
  <si>
    <t>FD360Des Moines</t>
  </si>
  <si>
    <t>2/3/2020 10:56:21 AM</t>
  </si>
  <si>
    <t>2349</t>
  </si>
  <si>
    <t>FD2349Temecula</t>
  </si>
  <si>
    <t>2/3/2020 11:01:39 AM</t>
  </si>
  <si>
    <t>2350</t>
  </si>
  <si>
    <t>FD2350Temecula</t>
  </si>
  <si>
    <t>2/3/2020 11:02:51 AM</t>
  </si>
  <si>
    <t>2351</t>
  </si>
  <si>
    <t>4.875</t>
  </si>
  <si>
    <t>FD2351Temecula</t>
  </si>
  <si>
    <t>2/3/2020 11:03:51 AM</t>
  </si>
  <si>
    <t>2352</t>
  </si>
  <si>
    <t>FD2352Temecula</t>
  </si>
  <si>
    <t>2/3/2020 11:05:16 AM</t>
  </si>
  <si>
    <t>2353</t>
  </si>
  <si>
    <t>0.0625</t>
  </si>
  <si>
    <t>5.375</t>
  </si>
  <si>
    <t>FD2353Temecula</t>
  </si>
  <si>
    <t>2/3/2020 11:06:24 AM</t>
  </si>
  <si>
    <t>2354</t>
  </si>
  <si>
    <t>FD2354Temecula</t>
  </si>
  <si>
    <t>2/3/2020 11:07:33 AM</t>
  </si>
  <si>
    <t>2355</t>
  </si>
  <si>
    <t>FD2355Temecula</t>
  </si>
  <si>
    <t>2/3/2020 11:08:39 AM</t>
  </si>
  <si>
    <t>2356</t>
  </si>
  <si>
    <t>5.5625</t>
  </si>
  <si>
    <t>FD2356Temecula</t>
  </si>
  <si>
    <t>111</t>
  </si>
  <si>
    <t>FD111Des Moines</t>
  </si>
  <si>
    <t>FD195Des Moines</t>
  </si>
  <si>
    <t>196</t>
  </si>
  <si>
    <t>FD196Des Moines</t>
  </si>
  <si>
    <t>519</t>
  </si>
  <si>
    <t>FD519Des Moines</t>
  </si>
  <si>
    <t>2/3/2020 11:09:38 AM</t>
  </si>
  <si>
    <t>2357</t>
  </si>
  <si>
    <t>2.3125</t>
  </si>
  <si>
    <t>2.8125</t>
  </si>
  <si>
    <t>FD2357Temecula</t>
  </si>
  <si>
    <t>2/3/2020 11:12:43 AM</t>
  </si>
  <si>
    <t>2358</t>
  </si>
  <si>
    <t>FD2358Temecula</t>
  </si>
  <si>
    <t>2/3/2020 11:13:33 AM</t>
  </si>
  <si>
    <t>2359</t>
  </si>
  <si>
    <t>FD2359Temecula</t>
  </si>
  <si>
    <t>2/3/2020 11:17:25 AM</t>
  </si>
  <si>
    <t>2360</t>
  </si>
  <si>
    <t>1.6375</t>
  </si>
  <si>
    <t>FD2360Temecula</t>
  </si>
  <si>
    <t>2/3/2020 12:00:28 PM</t>
  </si>
  <si>
    <t>2361</t>
  </si>
  <si>
    <t>FD2361Temecula</t>
  </si>
  <si>
    <t>2/3/2020 12:01:19 PM</t>
  </si>
  <si>
    <t>2362</t>
  </si>
  <si>
    <t>FD2362Temecula</t>
  </si>
  <si>
    <t>2/3/2020 12:02:11 PM</t>
  </si>
  <si>
    <t>2363</t>
  </si>
  <si>
    <t>FD2363Temecula</t>
  </si>
  <si>
    <t>2/3/2020 12:03:04 PM</t>
  </si>
  <si>
    <t>2364</t>
  </si>
  <si>
    <t>0.4375</t>
  </si>
  <si>
    <t>FD2364Temecula</t>
  </si>
  <si>
    <t>113</t>
  </si>
  <si>
    <t>FD113Des Moines</t>
  </si>
  <si>
    <t>197</t>
  </si>
  <si>
    <t>FD197Des Moines</t>
  </si>
  <si>
    <t>2039</t>
  </si>
  <si>
    <t>FD2039Des Moines</t>
  </si>
  <si>
    <t>1586</t>
  </si>
  <si>
    <t>FD1586Des Moines</t>
  </si>
  <si>
    <t>2218</t>
  </si>
  <si>
    <t>FD2218Des Moines</t>
  </si>
  <si>
    <t>507</t>
  </si>
  <si>
    <t>FD507Des Moines</t>
  </si>
  <si>
    <t>426</t>
  </si>
  <si>
    <t>FD426Des Moines</t>
  </si>
  <si>
    <t>935</t>
  </si>
  <si>
    <t>FD935Des Moines</t>
  </si>
  <si>
    <t>322</t>
  </si>
  <si>
    <t>FD322Des Moines</t>
  </si>
  <si>
    <t>FD257Des Moines</t>
  </si>
  <si>
    <t>165</t>
  </si>
  <si>
    <t>FD165Des Moines</t>
  </si>
  <si>
    <t>235</t>
  </si>
  <si>
    <t>FD235Des Moines</t>
  </si>
  <si>
    <t>1338</t>
  </si>
  <si>
    <t>3.3125</t>
  </si>
  <si>
    <t>FD1338Des Moines</t>
  </si>
  <si>
    <t>163</t>
  </si>
  <si>
    <t>FD163Des Moines</t>
  </si>
  <si>
    <t>132</t>
  </si>
  <si>
    <t>FD132Des Moines</t>
  </si>
  <si>
    <t>265</t>
  </si>
  <si>
    <t>FD265Des Moines</t>
  </si>
  <si>
    <t>134</t>
  </si>
  <si>
    <t>FD134Des Moines</t>
  </si>
  <si>
    <t>157</t>
  </si>
  <si>
    <t>FD157Des Moines</t>
  </si>
  <si>
    <t>116</t>
  </si>
  <si>
    <t>FD116Des Moines</t>
  </si>
  <si>
    <t>302</t>
  </si>
  <si>
    <t>FD302Des Moines</t>
  </si>
  <si>
    <t>198</t>
  </si>
  <si>
    <t>FD198Des Moines</t>
  </si>
  <si>
    <t>522</t>
  </si>
  <si>
    <t>FD522Des Moines</t>
  </si>
  <si>
    <t>459</t>
  </si>
  <si>
    <t>FD459Des Moines</t>
  </si>
  <si>
    <t>121</t>
  </si>
  <si>
    <t>FD121Des Moines</t>
  </si>
  <si>
    <t>715</t>
  </si>
  <si>
    <t>FD715Des Moines</t>
  </si>
  <si>
    <t>427</t>
  </si>
  <si>
    <t>FD427Des Moines</t>
  </si>
  <si>
    <t>1804</t>
  </si>
  <si>
    <t>FD1804Des Moines</t>
  </si>
  <si>
    <t>520</t>
  </si>
  <si>
    <t>FD520Des Moines</t>
  </si>
  <si>
    <t>1562</t>
  </si>
  <si>
    <t>FD1562Des Moines</t>
  </si>
  <si>
    <t>600</t>
  </si>
  <si>
    <t>FD600Des Moines</t>
  </si>
  <si>
    <t>1721</t>
  </si>
  <si>
    <t>\\10.1.30.96\common\MTL\System\Drawings\Specials\Pistol\1.313 x 4.188 PG PC1396.pdf</t>
  </si>
  <si>
    <t>FD1721Des Moines</t>
  </si>
  <si>
    <t>272</t>
  </si>
  <si>
    <t>FD272Des Moines</t>
  </si>
  <si>
    <t>455</t>
  </si>
  <si>
    <t>FD455Des Moines</t>
  </si>
  <si>
    <t>396</t>
  </si>
  <si>
    <t>FD396Des Moines</t>
  </si>
  <si>
    <t>2014</t>
  </si>
  <si>
    <t>FD2014Des Moines</t>
  </si>
  <si>
    <t>183</t>
  </si>
  <si>
    <t>FD183Des Moines</t>
  </si>
  <si>
    <t>233</t>
  </si>
  <si>
    <t>FD233Des Moines</t>
  </si>
  <si>
    <t>FD289Des Moines</t>
  </si>
  <si>
    <t>710</t>
  </si>
  <si>
    <t>FD710Des Moines</t>
  </si>
  <si>
    <t>338</t>
  </si>
  <si>
    <t>FD338Des Moines</t>
  </si>
  <si>
    <t>139</t>
  </si>
  <si>
    <t>FD139Des Moines</t>
  </si>
  <si>
    <t>FD261Des Moines</t>
  </si>
  <si>
    <t>607</t>
  </si>
  <si>
    <t>FD607Des Moines</t>
  </si>
  <si>
    <t>112</t>
  </si>
  <si>
    <t>FD112Des Moines</t>
  </si>
  <si>
    <t>229</t>
  </si>
  <si>
    <t>FD229Des Moines</t>
  </si>
  <si>
    <t>162</t>
  </si>
  <si>
    <t>FD162Des Moines</t>
  </si>
  <si>
    <t>FD141Des Moines</t>
  </si>
  <si>
    <t>150</t>
  </si>
  <si>
    <t>FD150Des Moines</t>
  </si>
  <si>
    <t>2125</t>
  </si>
  <si>
    <t>FD2125Des Moines</t>
  </si>
  <si>
    <t>2/3/2020 12:03:57 PM</t>
  </si>
  <si>
    <t>2365</t>
  </si>
  <si>
    <t>FD2365Temecula</t>
  </si>
  <si>
    <t>2/3/2020 12:04:42 PM</t>
  </si>
  <si>
    <t>2366</t>
  </si>
  <si>
    <t>FD2366Temecula</t>
  </si>
  <si>
    <t>2/3/2020 12:05:34 PM</t>
  </si>
  <si>
    <t>2367</t>
  </si>
  <si>
    <t>FD2367Temecula</t>
  </si>
  <si>
    <t>2/3/2020 12:06:27 PM</t>
  </si>
  <si>
    <t>2368</t>
  </si>
  <si>
    <t>FD2368Temecula</t>
  </si>
  <si>
    <t>2/3/2020 12:07:22 PM</t>
  </si>
  <si>
    <t>2369</t>
  </si>
  <si>
    <t>FD2369Temecula</t>
  </si>
  <si>
    <t>2/3/2020 12:40:31 PM</t>
  </si>
  <si>
    <t>2370</t>
  </si>
  <si>
    <t>FD2370Temecula</t>
  </si>
  <si>
    <t>2/3/2020 12:41:23 PM</t>
  </si>
  <si>
    <t>2371</t>
  </si>
  <si>
    <t>FD2371Temecula</t>
  </si>
  <si>
    <t>2/3/2020 12:43:09 PM</t>
  </si>
  <si>
    <t>2372</t>
  </si>
  <si>
    <t>FD2372Temecula</t>
  </si>
  <si>
    <t>2/3/2020 12:44:18 PM</t>
  </si>
  <si>
    <t>2373</t>
  </si>
  <si>
    <t>FD2373Temecula</t>
  </si>
  <si>
    <t>2/3/2020 12:45:15 PM</t>
  </si>
  <si>
    <t>2374</t>
  </si>
  <si>
    <t>FD2374Temecula</t>
  </si>
  <si>
    <t>2/3/2020 12:46:03 PM</t>
  </si>
  <si>
    <t>2375</t>
  </si>
  <si>
    <t>FD2375Temecula</t>
  </si>
  <si>
    <t>2/3/2020 12:46:52 PM</t>
  </si>
  <si>
    <t>2376</t>
  </si>
  <si>
    <t>FD2376Temecula</t>
  </si>
  <si>
    <t>2/3/2020 12:49:00 PM</t>
  </si>
  <si>
    <t>2377</t>
  </si>
  <si>
    <t>FD2377Temecula</t>
  </si>
  <si>
    <t>2/3/2020 12:49:59 PM</t>
  </si>
  <si>
    <t>2378</t>
  </si>
  <si>
    <t>FD2378Temecula</t>
  </si>
  <si>
    <t>2/3/2020 12:50:52 PM</t>
  </si>
  <si>
    <t>2379</t>
  </si>
  <si>
    <t>FD2379Temecula</t>
  </si>
  <si>
    <t>2/3/2020 12:51:56 PM</t>
  </si>
  <si>
    <t>2380</t>
  </si>
  <si>
    <t>FD2380Temecula</t>
  </si>
  <si>
    <t>2/3/2020 12:52:47 PM</t>
  </si>
  <si>
    <t>2381</t>
  </si>
  <si>
    <t>FD2381Temecula</t>
  </si>
  <si>
    <t>2/3/2020 12:53:30 PM</t>
  </si>
  <si>
    <t>2382</t>
  </si>
  <si>
    <t>FD2382Temecula</t>
  </si>
  <si>
    <t>2/3/2020 12:54:28 PM</t>
  </si>
  <si>
    <t>2383</t>
  </si>
  <si>
    <t>FD2383Temecula</t>
  </si>
  <si>
    <t>2/3/2020 12:55:20 PM</t>
  </si>
  <si>
    <t>2384</t>
  </si>
  <si>
    <t>FD2384Temecula</t>
  </si>
  <si>
    <t>2/3/2020 12:56:15 PM</t>
  </si>
  <si>
    <t>2385</t>
  </si>
  <si>
    <t>FD2385Temecula</t>
  </si>
  <si>
    <t>2/3/2020 12:57:11 PM</t>
  </si>
  <si>
    <t>2386</t>
  </si>
  <si>
    <t>FD2386Temecula</t>
  </si>
  <si>
    <t>2/3/2020 12:57:59 PM</t>
  </si>
  <si>
    <t>2387</t>
  </si>
  <si>
    <t>FD2387Temecula</t>
  </si>
  <si>
    <t>2/3/2020 12:59:17 PM</t>
  </si>
  <si>
    <t>2388</t>
  </si>
  <si>
    <t>FD2388Temecula</t>
  </si>
  <si>
    <t>2/3/2020 1:00:08 PM</t>
  </si>
  <si>
    <t>2389</t>
  </si>
  <si>
    <t>FD2389Temecula</t>
  </si>
  <si>
    <t>2/3/2020 1:01:05 PM</t>
  </si>
  <si>
    <t>2390</t>
  </si>
  <si>
    <t>FD2390Temecula</t>
  </si>
  <si>
    <t>2/3/2020 1:01:55 PM</t>
  </si>
  <si>
    <t>2391</t>
  </si>
  <si>
    <t>FD2391Temecula</t>
  </si>
  <si>
    <t>2/3/2020 1:03:17 PM</t>
  </si>
  <si>
    <t>2392</t>
  </si>
  <si>
    <t>3.8125</t>
  </si>
  <si>
    <t>FD2392Temecula</t>
  </si>
  <si>
    <t>2/3/2020 1:04:07 PM</t>
  </si>
  <si>
    <t>2393</t>
  </si>
  <si>
    <t>3.9375</t>
  </si>
  <si>
    <t>FD2393Temecula</t>
  </si>
  <si>
    <t>2/3/2020 1:05:21 PM</t>
  </si>
  <si>
    <t>2394</t>
  </si>
  <si>
    <t>6.75</t>
  </si>
  <si>
    <t>2.6875</t>
  </si>
  <si>
    <t>FD2394Temecula</t>
  </si>
  <si>
    <t>2/3/2020 1:06:24 PM</t>
  </si>
  <si>
    <t>2395</t>
  </si>
  <si>
    <t>FD2395Temecula</t>
  </si>
  <si>
    <t>2/3/2020 1:07:25 PM</t>
  </si>
  <si>
    <t>2396</t>
  </si>
  <si>
    <t>FD2396Temecula</t>
  </si>
  <si>
    <t>2/3/2020 1:13:11 PM</t>
  </si>
  <si>
    <t>2397</t>
  </si>
  <si>
    <t>FD2397Temecula</t>
  </si>
  <si>
    <t>2/3/2020 1:14:15 PM</t>
  </si>
  <si>
    <t>2398</t>
  </si>
  <si>
    <t>FD2398Temecula</t>
  </si>
  <si>
    <t>2/3/2020 1:15:05 PM</t>
  </si>
  <si>
    <t>2399</t>
  </si>
  <si>
    <t>FD2399Temecula</t>
  </si>
  <si>
    <t>2/3/2020 1:15:52 PM</t>
  </si>
  <si>
    <t>2400</t>
  </si>
  <si>
    <t>FD2400Temecula</t>
  </si>
  <si>
    <t>2/3/2020 1:16:42 PM</t>
  </si>
  <si>
    <t>2401</t>
  </si>
  <si>
    <t>FD2401Temecula</t>
  </si>
  <si>
    <t>2/3/2020 1:17:30 PM</t>
  </si>
  <si>
    <t>2402</t>
  </si>
  <si>
    <t>FD2402Temecula</t>
  </si>
  <si>
    <t>2/3/2020 1:18:16 PM</t>
  </si>
  <si>
    <t>2403</t>
  </si>
  <si>
    <t>FD2403Temecula</t>
  </si>
  <si>
    <t>2/3/2020 1:19:19 PM</t>
  </si>
  <si>
    <t>2404</t>
  </si>
  <si>
    <t>FD2404Temecula</t>
  </si>
  <si>
    <t>2/3/2020 1:20:22 PM</t>
  </si>
  <si>
    <t>2405</t>
  </si>
  <si>
    <t>FD2405Temecula</t>
  </si>
  <si>
    <t>2/3/2020 1:21:09 PM</t>
  </si>
  <si>
    <t>2406</t>
  </si>
  <si>
    <t>FD2406Temecula</t>
  </si>
  <si>
    <t>2/3/2020 1:22:00 PM</t>
  </si>
  <si>
    <t>2407</t>
  </si>
  <si>
    <t>FD2407Temecula</t>
  </si>
  <si>
    <t>2/3/2020 1:23:00 PM</t>
  </si>
  <si>
    <t>2408</t>
  </si>
  <si>
    <t>FD2408Temecula</t>
  </si>
  <si>
    <t>2/3/2020 1:23:45 PM</t>
  </si>
  <si>
    <t>2409</t>
  </si>
  <si>
    <t>FD2409Temecula</t>
  </si>
  <si>
    <t>2/3/2020 1:24:33 PM</t>
  </si>
  <si>
    <t>2410</t>
  </si>
  <si>
    <t>FD2410Temecula</t>
  </si>
  <si>
    <t>2/3/2020 1:52:27 PM</t>
  </si>
  <si>
    <t>2411</t>
  </si>
  <si>
    <t>FD2411Temecula</t>
  </si>
  <si>
    <t>2/3/2020 1:54:23 PM</t>
  </si>
  <si>
    <t>2412</t>
  </si>
  <si>
    <t>FD2412Temecula</t>
  </si>
  <si>
    <t>2/3/2020 2:40:59 PM</t>
  </si>
  <si>
    <t>2414</t>
  </si>
  <si>
    <t>FD2414Temecula</t>
  </si>
  <si>
    <t>2/4/2020 7:09:56 AM</t>
  </si>
  <si>
    <t>2415</t>
  </si>
  <si>
    <t>FD2415Temecula</t>
  </si>
  <si>
    <t>2/4/2020 7:10:48 AM</t>
  </si>
  <si>
    <t>2416</t>
  </si>
  <si>
    <t>FD2416Temecula</t>
  </si>
  <si>
    <t>2/4/2020 7:11:46 AM</t>
  </si>
  <si>
    <t>2417</t>
  </si>
  <si>
    <t>FD2417Temecula</t>
  </si>
  <si>
    <t>2/4/2020 7:12:42 AM</t>
  </si>
  <si>
    <t>2418</t>
  </si>
  <si>
    <t>FD2418Temecula</t>
  </si>
  <si>
    <t>2/4/2020 7:13:28 AM</t>
  </si>
  <si>
    <t>2419</t>
  </si>
  <si>
    <t>FD2419Temecula</t>
  </si>
  <si>
    <t>2/4/2020 7:14:16 AM</t>
  </si>
  <si>
    <t>2420</t>
  </si>
  <si>
    <t>FD2420Temecula</t>
  </si>
  <si>
    <t>2/4/2020 7:15:21 AM</t>
  </si>
  <si>
    <t>2421</t>
  </si>
  <si>
    <t>FD2421Temecula</t>
  </si>
  <si>
    <t>2/4/2020 7:16:14 AM</t>
  </si>
  <si>
    <t>2422</t>
  </si>
  <si>
    <t>FD2422Temecula</t>
  </si>
  <si>
    <t>2/4/2020 7:16:57 AM</t>
  </si>
  <si>
    <t>2423</t>
  </si>
  <si>
    <t>FD2423Temecula</t>
  </si>
  <si>
    <t>2/4/2020 7:44:01 AM</t>
  </si>
  <si>
    <t>2424</t>
  </si>
  <si>
    <t>FD2424Temecula</t>
  </si>
  <si>
    <t>2/4/2020 12:50:18 PM</t>
  </si>
  <si>
    <t>2426</t>
  </si>
  <si>
    <t>FD2426Kansas City</t>
  </si>
  <si>
    <t>2/4/2020 12:56:40 PM</t>
  </si>
  <si>
    <t>2427</t>
  </si>
  <si>
    <t>FD2427Kansas City</t>
  </si>
  <si>
    <t>2/4/2020 12:57:41 PM</t>
  </si>
  <si>
    <t>2428</t>
  </si>
  <si>
    <t>FD2428Kansas City</t>
  </si>
  <si>
    <t>2/4/2020 12:58:33 PM</t>
  </si>
  <si>
    <t>2429</t>
  </si>
  <si>
    <t>FD2429Kansas City</t>
  </si>
  <si>
    <t>2/4/2020 12:59:29 PM</t>
  </si>
  <si>
    <t>2430</t>
  </si>
  <si>
    <t>FD2430Kansas City</t>
  </si>
  <si>
    <t>3/2/2020 11:51:01 AM</t>
  </si>
  <si>
    <t>3101</t>
  </si>
  <si>
    <t>-0.125</t>
  </si>
  <si>
    <t>FD3101South Hackensack</t>
  </si>
  <si>
    <t>3/2/2020 11:51:43 AM</t>
  </si>
  <si>
    <t>3102</t>
  </si>
  <si>
    <t>FD3102South Hackensack</t>
  </si>
  <si>
    <t>3/2/2020 11:52:30 AM</t>
  </si>
  <si>
    <t>3103</t>
  </si>
  <si>
    <t>FD3103South Hackensack</t>
  </si>
  <si>
    <t>3/2/2020 11:53:08 AM</t>
  </si>
  <si>
    <t>3104</t>
  </si>
  <si>
    <t>-5.5</t>
  </si>
  <si>
    <t>FD3104South Hackensack</t>
  </si>
  <si>
    <t>3/2/2020 11:53:50 AM</t>
  </si>
  <si>
    <t>3105</t>
  </si>
  <si>
    <t>FD3105South Hackensack</t>
  </si>
  <si>
    <t>3/2/2020 11:54:32 AM</t>
  </si>
  <si>
    <t>3106</t>
  </si>
  <si>
    <t>FD3106South Hackensack</t>
  </si>
  <si>
    <t>3/2/2020 11:55:15 AM</t>
  </si>
  <si>
    <t>3107</t>
  </si>
  <si>
    <t>FD3107South Hackensack</t>
  </si>
  <si>
    <t>3/2/2020 11:56:16 AM</t>
  </si>
  <si>
    <t>3108</t>
  </si>
  <si>
    <t>4.4375</t>
  </si>
  <si>
    <t>FD3108South Hackensack</t>
  </si>
  <si>
    <t>3/2/2020 11:57:15 AM</t>
  </si>
  <si>
    <t>3109</t>
  </si>
  <si>
    <t>-0.5</t>
  </si>
  <si>
    <t>FD3109South Hackensack</t>
  </si>
  <si>
    <t>3/2/2020 11:58:03 AM</t>
  </si>
  <si>
    <t>3110</t>
  </si>
  <si>
    <t>-4.75</t>
  </si>
  <si>
    <t>FD3110South Hackensack</t>
  </si>
  <si>
    <t>3/2/2020 11:58:43 AM</t>
  </si>
  <si>
    <t>3111</t>
  </si>
  <si>
    <t>FD3111South Hackensack</t>
  </si>
  <si>
    <t>3/2/2020 11:59:28 AM</t>
  </si>
  <si>
    <t>3112</t>
  </si>
  <si>
    <t>-4.5</t>
  </si>
  <si>
    <t>FD3112South Hackensack</t>
  </si>
  <si>
    <t>3/2/2020 12:00:13 PM</t>
  </si>
  <si>
    <t>3113</t>
  </si>
  <si>
    <t>-3.125</t>
  </si>
  <si>
    <t>FD3113South Hackensack</t>
  </si>
  <si>
    <t>3/2/2020 12:00:52 PM</t>
  </si>
  <si>
    <t>3114</t>
  </si>
  <si>
    <t>-0.75</t>
  </si>
  <si>
    <t>FD3114South Hackensack</t>
  </si>
  <si>
    <t>3/2/2020 12:01:44 PM</t>
  </si>
  <si>
    <t>3115</t>
  </si>
  <si>
    <t>-0.625</t>
  </si>
  <si>
    <t>FD3115South Hackensack</t>
  </si>
  <si>
    <t>3/2/2020 12:02:26 PM</t>
  </si>
  <si>
    <t>3116</t>
  </si>
  <si>
    <t>-0.375</t>
  </si>
  <si>
    <t>FD3116South Hackensack</t>
  </si>
  <si>
    <t>3/2/2020 12:03:10 PM</t>
  </si>
  <si>
    <t>3117</t>
  </si>
  <si>
    <t>-0.1875</t>
  </si>
  <si>
    <t>FD3117South Hackensack</t>
  </si>
  <si>
    <t>3/2/2020 12:04:00 PM</t>
  </si>
  <si>
    <t>3118</t>
  </si>
  <si>
    <t>FD3118South Hackensack</t>
  </si>
  <si>
    <t>3/2/2020 12:04:44 PM</t>
  </si>
  <si>
    <t>3119</t>
  </si>
  <si>
    <t>FD3119South Hackensack</t>
  </si>
  <si>
    <t>3/2/2020 12:05:25 PM</t>
  </si>
  <si>
    <t>3120</t>
  </si>
  <si>
    <t>FD3120South Hackensack</t>
  </si>
  <si>
    <t>3/2/2020 12:06:04 PM</t>
  </si>
  <si>
    <t>3121</t>
  </si>
  <si>
    <t>FD3121South Hackensack</t>
  </si>
  <si>
    <t>3/2/2020 12:06:48 PM</t>
  </si>
  <si>
    <t>3122</t>
  </si>
  <si>
    <t>FD3122South Hackensack</t>
  </si>
  <si>
    <t>3/2/2020 12:07:27 PM</t>
  </si>
  <si>
    <t>3123</t>
  </si>
  <si>
    <t>FD3123South Hackensack</t>
  </si>
  <si>
    <t>3/3/2020 7:24:29 AM</t>
  </si>
  <si>
    <t>3124</t>
  </si>
  <si>
    <t>FD3124South Hackensack</t>
  </si>
  <si>
    <t>3/3/2020 7:26:09 AM</t>
  </si>
  <si>
    <t>3125</t>
  </si>
  <si>
    <t>FD3125South Hackensack</t>
  </si>
  <si>
    <t>3/3/2020 7:26:48 AM</t>
  </si>
  <si>
    <t>3126</t>
  </si>
  <si>
    <t>FD3126South Hackensack</t>
  </si>
  <si>
    <t>3/3/2020 7:27:26 AM</t>
  </si>
  <si>
    <t>3127</t>
  </si>
  <si>
    <t>FD3127South Hackensack</t>
  </si>
  <si>
    <t>3/3/2020 7:28:21 AM</t>
  </si>
  <si>
    <t>3128</t>
  </si>
  <si>
    <t>FD3128South Hackensack</t>
  </si>
  <si>
    <t>3/3/2020 7:29:10 AM</t>
  </si>
  <si>
    <t>3129</t>
  </si>
  <si>
    <t>FD3129South Hackensack</t>
  </si>
  <si>
    <t>3/3/2020 7:29:49 AM</t>
  </si>
  <si>
    <t>3130</t>
  </si>
  <si>
    <t>FD3130South Hackensack</t>
  </si>
  <si>
    <t>3/3/2020 7:30:33 AM</t>
  </si>
  <si>
    <t>3131</t>
  </si>
  <si>
    <t>FD3131South Hackensack</t>
  </si>
  <si>
    <t>3/3/2020 7:31:30 AM</t>
  </si>
  <si>
    <t>3132</t>
  </si>
  <si>
    <t>2.4375</t>
  </si>
  <si>
    <t>FD3132South Hackensack</t>
  </si>
  <si>
    <t>3/3/2020 7:32:20 AM</t>
  </si>
  <si>
    <t>3133</t>
  </si>
  <si>
    <t>FD3133South Hackensack</t>
  </si>
  <si>
    <t>3/3/2020 7:33:01 AM</t>
  </si>
  <si>
    <t>3134</t>
  </si>
  <si>
    <t>FD3134South Hackensack</t>
  </si>
  <si>
    <t>3/3/2020 7:33:43 AM</t>
  </si>
  <si>
    <t>3135</t>
  </si>
  <si>
    <t>FD3135South Hackensack</t>
  </si>
  <si>
    <t>3/3/2020 7:34:20 AM</t>
  </si>
  <si>
    <t>3136</t>
  </si>
  <si>
    <t>FD3136South Hackensack</t>
  </si>
  <si>
    <t>3/3/2020 7:34:56 AM</t>
  </si>
  <si>
    <t>3137</t>
  </si>
  <si>
    <t>FD3137South Hackensack</t>
  </si>
  <si>
    <t>3/3/2020 7:36:38 AM</t>
  </si>
  <si>
    <t>3138</t>
  </si>
  <si>
    <t>FD3138South Hackensack</t>
  </si>
  <si>
    <t>3/3/2020 7:37:41 AM</t>
  </si>
  <si>
    <t>3139</t>
  </si>
  <si>
    <t>FD3139South Hackensack</t>
  </si>
  <si>
    <t>3/3/2020 7:38:44 AM</t>
  </si>
  <si>
    <t>3140</t>
  </si>
  <si>
    <t>FD3140South Hackensack</t>
  </si>
  <si>
    <t>3/3/2020 7:39:53 AM</t>
  </si>
  <si>
    <t>3141</t>
  </si>
  <si>
    <t>FD3141South Hackensack</t>
  </si>
  <si>
    <t>3/3/2020 7:40:52 AM</t>
  </si>
  <si>
    <t>3142</t>
  </si>
  <si>
    <t>FD3142South Hackensack</t>
  </si>
  <si>
    <t>3/3/2020 7:42:27 AM</t>
  </si>
  <si>
    <t>3143</t>
  </si>
  <si>
    <t>FD3143South Hackensack</t>
  </si>
  <si>
    <t>3/3/2020 7:44:22 AM</t>
  </si>
  <si>
    <t>3144</t>
  </si>
  <si>
    <t>FD3144South Hackensack</t>
  </si>
  <si>
    <t>3/3/2020 7:45:15 AM</t>
  </si>
  <si>
    <t>3145</t>
  </si>
  <si>
    <t>FD3145South Hackensack</t>
  </si>
  <si>
    <t>3/3/2020 7:46:04 AM</t>
  </si>
  <si>
    <t>3146</t>
  </si>
  <si>
    <t>FD3146South Hackensack</t>
  </si>
  <si>
    <t>3/3/2020 7:47:11 AM</t>
  </si>
  <si>
    <t>3147</t>
  </si>
  <si>
    <t>FD3147South Hackensack</t>
  </si>
  <si>
    <t>3/3/2020 7:47:50 AM</t>
  </si>
  <si>
    <t>3148</t>
  </si>
  <si>
    <t>FD3148South Hackensack</t>
  </si>
  <si>
    <t>3/3/2020 7:48:32 AM</t>
  </si>
  <si>
    <t>3149</t>
  </si>
  <si>
    <t>FD3149South Hackensack</t>
  </si>
  <si>
    <t>3/3/2020 7:49:11 AM</t>
  </si>
  <si>
    <t>3150</t>
  </si>
  <si>
    <t>FD3150South Hackensack</t>
  </si>
  <si>
    <t>3/3/2020 7:50:31 AM</t>
  </si>
  <si>
    <t>3151</t>
  </si>
  <si>
    <t>FD3151South Hackensack</t>
  </si>
  <si>
    <t>3/3/2020 7:51:08 AM</t>
  </si>
  <si>
    <t>3152</t>
  </si>
  <si>
    <t>FD3152South Hackensack</t>
  </si>
  <si>
    <t>3/3/2020 7:52:02 AM</t>
  </si>
  <si>
    <t>3153</t>
  </si>
  <si>
    <t>FD3153South Hackensack</t>
  </si>
  <si>
    <t>3/3/2020 7:53:25 AM</t>
  </si>
  <si>
    <t>3154</t>
  </si>
  <si>
    <t>FD3154South Hackensack</t>
  </si>
  <si>
    <t>3/3/2020 7:54:02 AM</t>
  </si>
  <si>
    <t>3155</t>
  </si>
  <si>
    <t>FD3155South Hackensack</t>
  </si>
  <si>
    <t>3/3/2020 8:08:18 AM</t>
  </si>
  <si>
    <t>3156</t>
  </si>
  <si>
    <t>FD3156South Hackensack</t>
  </si>
  <si>
    <t>3/3/2020 8:09:01 AM</t>
  </si>
  <si>
    <t>3157</t>
  </si>
  <si>
    <t>FD3157South Hackensack</t>
  </si>
  <si>
    <t>7/2/2015</t>
  </si>
  <si>
    <t>DW1B6274</t>
  </si>
  <si>
    <t>10mm from Bend</t>
  </si>
  <si>
    <t>FDDW1B6274Fort Worth</t>
  </si>
  <si>
    <t>2/4/2020 1:00:16 PM</t>
  </si>
  <si>
    <t>2431</t>
  </si>
  <si>
    <t>FD2431Kansas City</t>
  </si>
  <si>
    <t>2/4/2020 1:01:09 PM</t>
  </si>
  <si>
    <t>2432</t>
  </si>
  <si>
    <t>FD2432Kansas City</t>
  </si>
  <si>
    <t>2/4/2020 1:02:27 PM</t>
  </si>
  <si>
    <t>2433</t>
  </si>
  <si>
    <t>FD2433Kansas City</t>
  </si>
  <si>
    <t>2/4/2020 1:03:15 PM</t>
  </si>
  <si>
    <t>2434</t>
  </si>
  <si>
    <t>FD2434Kansas City</t>
  </si>
  <si>
    <t>2/4/2020 1:04:00 PM</t>
  </si>
  <si>
    <t>2435</t>
  </si>
  <si>
    <t>FD2435Kansas City</t>
  </si>
  <si>
    <t>2/4/2020 1:05:02 PM</t>
  </si>
  <si>
    <t>2436</t>
  </si>
  <si>
    <t>FD2436Kansas City</t>
  </si>
  <si>
    <t>2/4/2020 1:07:49 PM</t>
  </si>
  <si>
    <t>2437</t>
  </si>
  <si>
    <t>FD2437Kansas City</t>
  </si>
  <si>
    <t>2/4/2020 1:08:41 PM</t>
  </si>
  <si>
    <t>2438</t>
  </si>
  <si>
    <t>FD2438Kansas City</t>
  </si>
  <si>
    <t>2/4/2020 1:09:24 PM</t>
  </si>
  <si>
    <t>2439</t>
  </si>
  <si>
    <t>FD2439Kansas City</t>
  </si>
  <si>
    <t>2/4/2020 1:10:06 PM</t>
  </si>
  <si>
    <t>2440</t>
  </si>
  <si>
    <t>FD2440Kansas City</t>
  </si>
  <si>
    <t>2/4/2020 1:10:58 PM</t>
  </si>
  <si>
    <t>2441</t>
  </si>
  <si>
    <t>FD2441Kansas City</t>
  </si>
  <si>
    <t>2/4/2020 1:12:01 PM</t>
  </si>
  <si>
    <t>2442</t>
  </si>
  <si>
    <t>FD2442Kansas City</t>
  </si>
  <si>
    <t>2/4/2020 1:12:53 PM</t>
  </si>
  <si>
    <t>2443</t>
  </si>
  <si>
    <t>FD2443Kansas City</t>
  </si>
  <si>
    <t>2/4/2020 1:13:40 PM</t>
  </si>
  <si>
    <t>2444</t>
  </si>
  <si>
    <t>FD2444Kansas City</t>
  </si>
  <si>
    <t>2/4/2020 1:14:24 PM</t>
  </si>
  <si>
    <t>2445</t>
  </si>
  <si>
    <t>FD2445Kansas City</t>
  </si>
  <si>
    <t>2/4/2020 1:15:15 PM</t>
  </si>
  <si>
    <t>2446</t>
  </si>
  <si>
    <t>FD2446Kansas City</t>
  </si>
  <si>
    <t>2/4/2020 1:16:05 PM</t>
  </si>
  <si>
    <t>2447</t>
  </si>
  <si>
    <t>FD2447Kansas City</t>
  </si>
  <si>
    <t>2/4/2020 1:16:57 PM</t>
  </si>
  <si>
    <t>2448</t>
  </si>
  <si>
    <t>FD2448Kansas City</t>
  </si>
  <si>
    <t>2/4/2020 1:17:46 PM</t>
  </si>
  <si>
    <t>2449</t>
  </si>
  <si>
    <t>FD2449Kansas City</t>
  </si>
  <si>
    <t>2/4/2020 1:18:36 PM</t>
  </si>
  <si>
    <t>2450</t>
  </si>
  <si>
    <t>FD2450Kansas City</t>
  </si>
  <si>
    <t>2/4/2020 1:19:21 PM</t>
  </si>
  <si>
    <t>2451</t>
  </si>
  <si>
    <t>FD2451Kansas City</t>
  </si>
  <si>
    <t>2/4/2020 1:20:12 PM</t>
  </si>
  <si>
    <t>2452</t>
  </si>
  <si>
    <t>FD2452Kansas City</t>
  </si>
  <si>
    <t>2/4/2020 1:20:59 PM</t>
  </si>
  <si>
    <t>2453</t>
  </si>
  <si>
    <t>FD2453Kansas City</t>
  </si>
  <si>
    <t>2/4/2020 1:21:56 PM</t>
  </si>
  <si>
    <t>2454</t>
  </si>
  <si>
    <t>FD2454Kansas City</t>
  </si>
  <si>
    <t>2/4/2020 1:23:48 PM</t>
  </si>
  <si>
    <t>2455</t>
  </si>
  <si>
    <t>FD2455Kansas City</t>
  </si>
  <si>
    <t>2/4/2020 1:25:51 PM</t>
  </si>
  <si>
    <t>2456</t>
  </si>
  <si>
    <t>FD2456Kansas City</t>
  </si>
  <si>
    <t>2/4/2020 1:27:58 PM</t>
  </si>
  <si>
    <t>2457</t>
  </si>
  <si>
    <t>FD2457Kansas City</t>
  </si>
  <si>
    <t>2/4/2020 1:29:30 PM</t>
  </si>
  <si>
    <t>2458</t>
  </si>
  <si>
    <t>FD2458Kansas City</t>
  </si>
  <si>
    <t>2/4/2020 1:31:29 PM</t>
  </si>
  <si>
    <t>2459</t>
  </si>
  <si>
    <t>FD2459Kansas City</t>
  </si>
  <si>
    <t>2/4/2020 1:32:15 PM</t>
  </si>
  <si>
    <t>2460</t>
  </si>
  <si>
    <t>FD2460Kansas City</t>
  </si>
  <si>
    <t>2/4/2020 1:47:24 PM</t>
  </si>
  <si>
    <t>2461</t>
  </si>
  <si>
    <t>FD2461Kansas City</t>
  </si>
  <si>
    <t>2/4/2020 1:48:11 PM</t>
  </si>
  <si>
    <t>2462</t>
  </si>
  <si>
    <t>FD2462Kansas City</t>
  </si>
  <si>
    <t>2/4/2020 1:48:57 PM</t>
  </si>
  <si>
    <t>2463</t>
  </si>
  <si>
    <t>FD2463Kansas City</t>
  </si>
  <si>
    <t>2/4/2020 1:49:35 PM</t>
  </si>
  <si>
    <t>2464</t>
  </si>
  <si>
    <t>FD2464Kansas City</t>
  </si>
  <si>
    <t>2/4/2020 1:50:17 PM</t>
  </si>
  <si>
    <t>2465</t>
  </si>
  <si>
    <t>FD2465Kansas City</t>
  </si>
  <si>
    <t>2/4/2020 1:51:10 PM</t>
  </si>
  <si>
    <t>2466</t>
  </si>
  <si>
    <t>FD2466Kansas City</t>
  </si>
  <si>
    <t>2/4/2020 1:51:51 PM</t>
  </si>
  <si>
    <t>2467</t>
  </si>
  <si>
    <t>FD2467Kansas City</t>
  </si>
  <si>
    <t>2/4/2020 1:52:40 PM</t>
  </si>
  <si>
    <t>2468</t>
  </si>
  <si>
    <t>FD2468Kansas City</t>
  </si>
  <si>
    <t>2/4/2020 1:53:20 PM</t>
  </si>
  <si>
    <t>2469</t>
  </si>
  <si>
    <t>FD2469Kansas City</t>
  </si>
  <si>
    <t>2/4/2020 1:54:04 PM</t>
  </si>
  <si>
    <t>2470</t>
  </si>
  <si>
    <t>FD2470Kansas City</t>
  </si>
  <si>
    <t>2/4/2020 1:54:51 PM</t>
  </si>
  <si>
    <t>2471</t>
  </si>
  <si>
    <t>FD2471Kansas City</t>
  </si>
  <si>
    <t>2/4/2020 1:55:34 PM</t>
  </si>
  <si>
    <t>2472</t>
  </si>
  <si>
    <t>FD2472Kansas City</t>
  </si>
  <si>
    <t>2/4/2020 1:56:27 PM</t>
  </si>
  <si>
    <t>2473</t>
  </si>
  <si>
    <t>FD2473Kansas City</t>
  </si>
  <si>
    <t>2/4/2020 1:57:06 PM</t>
  </si>
  <si>
    <t>2474</t>
  </si>
  <si>
    <t>FD2474Kansas City</t>
  </si>
  <si>
    <t>2/4/2020 1:57:45 PM</t>
  </si>
  <si>
    <t>2475</t>
  </si>
  <si>
    <t>FD2475Kansas City</t>
  </si>
  <si>
    <t>2/4/2020 1:58:32 PM</t>
  </si>
  <si>
    <t>2476</t>
  </si>
  <si>
    <t>FD2476Kansas City</t>
  </si>
  <si>
    <t>2/4/2020 1:59:15 PM</t>
  </si>
  <si>
    <t>2477</t>
  </si>
  <si>
    <t>FD2477Kansas City</t>
  </si>
  <si>
    <t>2/4/2020 2:00:02 PM</t>
  </si>
  <si>
    <t>2478</t>
  </si>
  <si>
    <t>FD2478Kansas City</t>
  </si>
  <si>
    <t>2/4/2020 2:18:02 PM</t>
  </si>
  <si>
    <t>2479</t>
  </si>
  <si>
    <t>FD2479Kansas City</t>
  </si>
  <si>
    <t>2/4/2020 2:19:43 PM</t>
  </si>
  <si>
    <t>2480</t>
  </si>
  <si>
    <t>FD2480Kansas City</t>
  </si>
  <si>
    <t>2/4/2020 2:20:29 PM</t>
  </si>
  <si>
    <t>2481</t>
  </si>
  <si>
    <t>FD2481Kansas City</t>
  </si>
  <si>
    <t>2/4/2020 2:21:21 PM</t>
  </si>
  <si>
    <t>2482</t>
  </si>
  <si>
    <t>FD2482Kansas City</t>
  </si>
  <si>
    <t>2/4/2020 2:22:02 PM</t>
  </si>
  <si>
    <t>2483</t>
  </si>
  <si>
    <t>5.125</t>
  </si>
  <si>
    <t>FD2483Kansas City</t>
  </si>
  <si>
    <t>2/4/2020 2:23:15 PM</t>
  </si>
  <si>
    <t>2484</t>
  </si>
  <si>
    <t>FD2484Kansas City</t>
  </si>
  <si>
    <t>2/4/2020 2:25:54 PM</t>
  </si>
  <si>
    <t>2485</t>
  </si>
  <si>
    <t>0.59375</t>
  </si>
  <si>
    <t>FD2485Kansas City</t>
  </si>
  <si>
    <t>2/6/2020 9:22:35 AM</t>
  </si>
  <si>
    <t>2486</t>
  </si>
  <si>
    <t>FD2486South Hackensack</t>
  </si>
  <si>
    <t>2/6/2020 9:23:43 AM</t>
  </si>
  <si>
    <t>2487</t>
  </si>
  <si>
    <t>FD2487South Hackensack</t>
  </si>
  <si>
    <t>2/6/2020 9:27:12 AM</t>
  </si>
  <si>
    <t>2488</t>
  </si>
  <si>
    <t>FD2488South Hackensack</t>
  </si>
  <si>
    <t>2/6/2020 9:29:23 AM</t>
  </si>
  <si>
    <t>2489</t>
  </si>
  <si>
    <t>FD2489South Hackensack</t>
  </si>
  <si>
    <t>2/6/2020 9:31:39 AM</t>
  </si>
  <si>
    <t>2490</t>
  </si>
  <si>
    <t>FD2490South Hackensack</t>
  </si>
  <si>
    <t>2/6/2020 9:32:37 AM</t>
  </si>
  <si>
    <t>2491</t>
  </si>
  <si>
    <t>FD2491South Hackensack</t>
  </si>
  <si>
    <t>2/6/2020 9:33:56 AM</t>
  </si>
  <si>
    <t>2492</t>
  </si>
  <si>
    <t>FD2492South Hackensack</t>
  </si>
  <si>
    <t>2/6/2020 9:34:59 AM</t>
  </si>
  <si>
    <t>2493</t>
  </si>
  <si>
    <t>FD2493South Hackensack</t>
  </si>
  <si>
    <t>2/6/2020 9:35:50 AM</t>
  </si>
  <si>
    <t>2494</t>
  </si>
  <si>
    <t>FD2494South Hackensack</t>
  </si>
  <si>
    <t>2/6/2020 9:37:01 AM</t>
  </si>
  <si>
    <t>2495</t>
  </si>
  <si>
    <t>FD2495South Hackensack</t>
  </si>
  <si>
    <t>2/6/2020 9:39:20 AM</t>
  </si>
  <si>
    <t>2496</t>
  </si>
  <si>
    <t>FD2496South Hackensack</t>
  </si>
  <si>
    <t>2/6/2020 9:40:29 AM</t>
  </si>
  <si>
    <t>2497</t>
  </si>
  <si>
    <t>8.5</t>
  </si>
  <si>
    <t>FD2497South Hackensack</t>
  </si>
  <si>
    <t>2/6/2020 9:41:27 AM</t>
  </si>
  <si>
    <t>2498</t>
  </si>
  <si>
    <t>FD2498South Hackensack</t>
  </si>
  <si>
    <t>2/6/2020 9:42:13 AM</t>
  </si>
  <si>
    <t>2499</t>
  </si>
  <si>
    <t>FD2499South Hackensack</t>
  </si>
  <si>
    <t>2/6/2020 9:45:45 AM</t>
  </si>
  <si>
    <t>2500</t>
  </si>
  <si>
    <t>FD2500South Hackensack</t>
  </si>
  <si>
    <t>2/6/2020 9:46:46 AM</t>
  </si>
  <si>
    <t>2501</t>
  </si>
  <si>
    <t>FD2501South Hackensack</t>
  </si>
  <si>
    <t>2/6/2020 9:47:44 AM</t>
  </si>
  <si>
    <t>2502</t>
  </si>
  <si>
    <t>8.625</t>
  </si>
  <si>
    <t>FD2502South Hackensack</t>
  </si>
  <si>
    <t>2/6/2020 9:48:58 AM</t>
  </si>
  <si>
    <t>2503</t>
  </si>
  <si>
    <t>FD2503South Hackensack</t>
  </si>
  <si>
    <t>2/6/2020 9:49:41 AM</t>
  </si>
  <si>
    <t>2504</t>
  </si>
  <si>
    <t>FD2504South Hackensack</t>
  </si>
  <si>
    <t>2/6/2020 9:52:40 AM</t>
  </si>
  <si>
    <t>2505</t>
  </si>
  <si>
    <t>FD2505South Hackensack</t>
  </si>
  <si>
    <t>2/6/2020 9:53:51 AM</t>
  </si>
  <si>
    <t>2506</t>
  </si>
  <si>
    <t>FD2506South Hackensack</t>
  </si>
  <si>
    <t>2/6/2020 9:54:45 AM</t>
  </si>
  <si>
    <t>2507</t>
  </si>
  <si>
    <t>FD2507South Hackensack</t>
  </si>
  <si>
    <t>2/6/2020 9:55:22 AM</t>
  </si>
  <si>
    <t>2508</t>
  </si>
  <si>
    <t>FD2508South Hackensack</t>
  </si>
  <si>
    <t>2/6/2020 9:56:08 AM</t>
  </si>
  <si>
    <t>2509</t>
  </si>
  <si>
    <t>FD2509South Hackensack</t>
  </si>
  <si>
    <t>2/6/2020 9:57:08 AM</t>
  </si>
  <si>
    <t>2510</t>
  </si>
  <si>
    <t>FD2510South Hackensack</t>
  </si>
  <si>
    <t>2/6/2020 9:57:59 AM</t>
  </si>
  <si>
    <t>2511</t>
  </si>
  <si>
    <t>FD2511South Hackensack</t>
  </si>
  <si>
    <t>2/6/2020 9:58:48 AM</t>
  </si>
  <si>
    <t>2512</t>
  </si>
  <si>
    <t>FD2512South Hackensack</t>
  </si>
  <si>
    <t>2/6/2020 9:59:46 AM</t>
  </si>
  <si>
    <t>2513</t>
  </si>
  <si>
    <t>FD2513South Hackensack</t>
  </si>
  <si>
    <t>2/6/2020 10:00:46 AM</t>
  </si>
  <si>
    <t>2514</t>
  </si>
  <si>
    <t>FD2514South Hackensack</t>
  </si>
  <si>
    <t>2/6/2020 10:01:55 AM</t>
  </si>
  <si>
    <t>2515</t>
  </si>
  <si>
    <t>FD2515South Hackensack</t>
  </si>
  <si>
    <t>2/6/2020 10:02:57 AM</t>
  </si>
  <si>
    <t>2516</t>
  </si>
  <si>
    <t>FD2516South Hackensack</t>
  </si>
  <si>
    <t>2/6/2020 10:04:02 AM</t>
  </si>
  <si>
    <t>2517</t>
  </si>
  <si>
    <t>FD2517South Hackensack</t>
  </si>
  <si>
    <t>2/6/2020 10:05:06 AM</t>
  </si>
  <si>
    <t>2518</t>
  </si>
  <si>
    <t>FD2518South Hackensack</t>
  </si>
  <si>
    <t>2/6/2020 10:06:25 AM</t>
  </si>
  <si>
    <t>2519</t>
  </si>
  <si>
    <t>FD2519South Hackensack</t>
  </si>
  <si>
    <t>2/6/2020 10:07:28 AM</t>
  </si>
  <si>
    <t>2520</t>
  </si>
  <si>
    <t>FD2520South Hackensack</t>
  </si>
  <si>
    <t>2/6/2020 10:08:19 AM</t>
  </si>
  <si>
    <t>2521</t>
  </si>
  <si>
    <t>FD2521South Hackensack</t>
  </si>
  <si>
    <t>2/6/2020 10:09:08 AM</t>
  </si>
  <si>
    <t>2522</t>
  </si>
  <si>
    <t>FD2522South Hackensack</t>
  </si>
  <si>
    <t>2/6/2020 10:09:58 AM</t>
  </si>
  <si>
    <t>2523</t>
  </si>
  <si>
    <t>FD2523South Hackensack</t>
  </si>
  <si>
    <t>2/6/2020 10:10:55 AM</t>
  </si>
  <si>
    <t>2524</t>
  </si>
  <si>
    <t>FD2524South Hackensack</t>
  </si>
  <si>
    <t>2/6/2020 10:12:10 AM</t>
  </si>
  <si>
    <t>2525</t>
  </si>
  <si>
    <t>FD2525South Hackensack</t>
  </si>
  <si>
    <t>2/6/2020 10:13:06 AM</t>
  </si>
  <si>
    <t>2526</t>
  </si>
  <si>
    <t>FD2526South Hackensack</t>
  </si>
  <si>
    <t>2/6/2020 10:14:00 AM</t>
  </si>
  <si>
    <t>2527</t>
  </si>
  <si>
    <t>FD2527South Hackensack</t>
  </si>
  <si>
    <t>2/6/2020 10:14:58 AM</t>
  </si>
  <si>
    <t>2528</t>
  </si>
  <si>
    <t>FD2528South Hackensack</t>
  </si>
  <si>
    <t>2/6/2020 10:15:59 AM</t>
  </si>
  <si>
    <t>2529</t>
  </si>
  <si>
    <t>FD2529South Hackensack</t>
  </si>
  <si>
    <t>2/6/2020 10:16:58 AM</t>
  </si>
  <si>
    <t>2530</t>
  </si>
  <si>
    <t>FD2530South Hackensack</t>
  </si>
  <si>
    <t>2/6/2020 10:18:04 AM</t>
  </si>
  <si>
    <t>2531</t>
  </si>
  <si>
    <t>FD2531South Hackensack</t>
  </si>
  <si>
    <t>2/6/2020 10:19:01 AM</t>
  </si>
  <si>
    <t>2532</t>
  </si>
  <si>
    <t>FD2532South Hackensack</t>
  </si>
  <si>
    <t>2/6/2020 10:20:05 AM</t>
  </si>
  <si>
    <t>2533</t>
  </si>
  <si>
    <t>FD2533South Hackensack</t>
  </si>
  <si>
    <t>2/6/2020 10:21:09 AM</t>
  </si>
  <si>
    <t>2534</t>
  </si>
  <si>
    <t>FD2534South Hackensack</t>
  </si>
  <si>
    <t>2/6/2020 10:22:20 AM</t>
  </si>
  <si>
    <t>2535</t>
  </si>
  <si>
    <t>FD2535South Hackensack</t>
  </si>
  <si>
    <t>2/6/2020 10:23:27 AM</t>
  </si>
  <si>
    <t>2536</t>
  </si>
  <si>
    <t>FD2536South Hackensack</t>
  </si>
  <si>
    <t>2/6/2020 10:24:21 AM</t>
  </si>
  <si>
    <t>2537</t>
  </si>
  <si>
    <t>FD2537South Hackensack</t>
  </si>
  <si>
    <t>2/6/2020 10:25:19 AM</t>
  </si>
  <si>
    <t>2538</t>
  </si>
  <si>
    <t>FD2538South Hackensack</t>
  </si>
  <si>
    <t>2/6/2020 10:26:19 AM</t>
  </si>
  <si>
    <t>2539</t>
  </si>
  <si>
    <t>5.625</t>
  </si>
  <si>
    <t>FD2539South Hackensack</t>
  </si>
  <si>
    <t>2/6/2020 10:33:03 AM</t>
  </si>
  <si>
    <t>2540</t>
  </si>
  <si>
    <t>FD2540Temecula</t>
  </si>
  <si>
    <t>2/6/2020 10:33:57 AM</t>
  </si>
  <si>
    <t>2541</t>
  </si>
  <si>
    <t>FD2541Temecula</t>
  </si>
  <si>
    <t>2/6/2020 10:37:55 AM</t>
  </si>
  <si>
    <t>2542</t>
  </si>
  <si>
    <t>FD2542Temecula</t>
  </si>
  <si>
    <t>2/6/2020 10:42:36 AM</t>
  </si>
  <si>
    <t>2543</t>
  </si>
  <si>
    <t>FD2543Temecula</t>
  </si>
  <si>
    <t>2/6/2020 10:43:29 AM</t>
  </si>
  <si>
    <t>2544</t>
  </si>
  <si>
    <t>FD2544Temecula</t>
  </si>
  <si>
    <t>2/6/2020 10:44:37 AM</t>
  </si>
  <si>
    <t>2545</t>
  </si>
  <si>
    <t>FD2545Temecula</t>
  </si>
  <si>
    <t>2/6/2020 10:47:37 AM</t>
  </si>
  <si>
    <t>2546</t>
  </si>
  <si>
    <t>FD2546Temecula</t>
  </si>
  <si>
    <t>2/6/2020 10:48:19 AM</t>
  </si>
  <si>
    <t>2547</t>
  </si>
  <si>
    <t>FD2547Temecula</t>
  </si>
  <si>
    <t>2/6/2020 10:49:04 AM</t>
  </si>
  <si>
    <t>2548</t>
  </si>
  <si>
    <t>FD2548Temecula</t>
  </si>
  <si>
    <t>2/6/2020 10:49:59 AM</t>
  </si>
  <si>
    <t>2549</t>
  </si>
  <si>
    <t>FD2549Temecula</t>
  </si>
  <si>
    <t>2/6/2020 10:51:00 AM</t>
  </si>
  <si>
    <t>2550</t>
  </si>
  <si>
    <t>FD2550Temecula</t>
  </si>
  <si>
    <t>2/6/2020 10:54:10 AM</t>
  </si>
  <si>
    <t>2551</t>
  </si>
  <si>
    <t>FD2551Temecula</t>
  </si>
  <si>
    <t>2/6/2020 10:54:54 AM</t>
  </si>
  <si>
    <t>2552</t>
  </si>
  <si>
    <t>FD2552Temecula</t>
  </si>
  <si>
    <t>2/6/2020 10:55:34 AM</t>
  </si>
  <si>
    <t>2553</t>
  </si>
  <si>
    <t>FD2553Temecula</t>
  </si>
  <si>
    <t>2/6/2020 10:56:16 AM</t>
  </si>
  <si>
    <t>2554</t>
  </si>
  <si>
    <t>FD2554Temecula</t>
  </si>
  <si>
    <t>2/6/2020 10:56:59 AM</t>
  </si>
  <si>
    <t>2555</t>
  </si>
  <si>
    <t>FD2555Temecula</t>
  </si>
  <si>
    <t>2/6/2020 10:57:41 AM</t>
  </si>
  <si>
    <t>2556</t>
  </si>
  <si>
    <t>FD2556Temecula</t>
  </si>
  <si>
    <t>2/6/2020 10:58:21 AM</t>
  </si>
  <si>
    <t>2557</t>
  </si>
  <si>
    <t>FD2557Temecula</t>
  </si>
  <si>
    <t>2/6/2020 10:58:55 AM</t>
  </si>
  <si>
    <t>2558</t>
  </si>
  <si>
    <t>FD2558Temecula</t>
  </si>
  <si>
    <t>2/6/2020 10:59:34 AM</t>
  </si>
  <si>
    <t>2559</t>
  </si>
  <si>
    <t>FD2559Temecula</t>
  </si>
  <si>
    <t>2/6/2020 11:00:22 AM</t>
  </si>
  <si>
    <t>2560</t>
  </si>
  <si>
    <t>FD2560Temecula</t>
  </si>
  <si>
    <t>2/6/2020 11:00:52 AM</t>
  </si>
  <si>
    <t>2561</t>
  </si>
  <si>
    <t>FD2561Temecula</t>
  </si>
  <si>
    <t>2/6/2020 11:01:27 AM</t>
  </si>
  <si>
    <t>2562</t>
  </si>
  <si>
    <t>FD2562Temecula</t>
  </si>
  <si>
    <t>2/6/2020 11:02:14 AM</t>
  </si>
  <si>
    <t>2563</t>
  </si>
  <si>
    <t>FD2563Temecula</t>
  </si>
  <si>
    <t>2/6/2020 11:03:27 AM</t>
  </si>
  <si>
    <t>2564</t>
  </si>
  <si>
    <t>FD2564Temecula</t>
  </si>
  <si>
    <t>2/6/2020 11:05:35 AM</t>
  </si>
  <si>
    <t>2565</t>
  </si>
  <si>
    <t>FD2565Temecula</t>
  </si>
  <si>
    <t>2/6/2020 11:06:09 AM</t>
  </si>
  <si>
    <t>2566</t>
  </si>
  <si>
    <t>FD2566Temecula</t>
  </si>
  <si>
    <t>2/4/2016</t>
  </si>
  <si>
    <t>1005</t>
  </si>
  <si>
    <t>OW1B11012</t>
  </si>
  <si>
    <t>388791</t>
  </si>
  <si>
    <t>FD1005Fort Worth</t>
  </si>
  <si>
    <t>2/6/2020 11:10:05 AM</t>
  </si>
  <si>
    <t>2567</t>
  </si>
  <si>
    <t>FD2567Temecula</t>
  </si>
  <si>
    <t>2/6/2020 11:10:41 AM</t>
  </si>
  <si>
    <t>2568</t>
  </si>
  <si>
    <t>FD2568Temecula</t>
  </si>
  <si>
    <t>2/6/2020 11:11:15 AM</t>
  </si>
  <si>
    <t>2569</t>
  </si>
  <si>
    <t>FD2569Temecula</t>
  </si>
  <si>
    <t>2/6/2020 11:11:57 AM</t>
  </si>
  <si>
    <t>2570</t>
  </si>
  <si>
    <t>FD2570Temecula</t>
  </si>
  <si>
    <t>2/6/2020 11:12:47 AM</t>
  </si>
  <si>
    <t>2571</t>
  </si>
  <si>
    <t>FD2571Temecula</t>
  </si>
  <si>
    <t>2/6/2020 11:13:34 AM</t>
  </si>
  <si>
    <t>2572</t>
  </si>
  <si>
    <t>FD2572Temecula</t>
  </si>
  <si>
    <t>2/6/2020 11:14:16 AM</t>
  </si>
  <si>
    <t>2573</t>
  </si>
  <si>
    <t>FD2573Temecula</t>
  </si>
  <si>
    <t>2/6/2020 11:14:58 AM</t>
  </si>
  <si>
    <t>2574</t>
  </si>
  <si>
    <t>FD2574Temecula</t>
  </si>
  <si>
    <t>2/24/2016</t>
  </si>
  <si>
    <t>OW1B9437</t>
  </si>
  <si>
    <t>389892</t>
  </si>
  <si>
    <t>FD122Fort Worth</t>
  </si>
  <si>
    <t>2/6/2020 11:19:22 AM</t>
  </si>
  <si>
    <t>2575</t>
  </si>
  <si>
    <t>FD2575Temecula</t>
  </si>
  <si>
    <t>2/6/2020 11:24:34 AM</t>
  </si>
  <si>
    <t>2576</t>
  </si>
  <si>
    <t>FD2576Temecula</t>
  </si>
  <si>
    <t>2/6/2020 11:34:34 AM</t>
  </si>
  <si>
    <t>2577</t>
  </si>
  <si>
    <t>FD2577Temecula</t>
  </si>
  <si>
    <t>2/6/2020 11:35:09 AM</t>
  </si>
  <si>
    <t>2578</t>
  </si>
  <si>
    <t>FD2578Temecula</t>
  </si>
  <si>
    <t>2/6/2020 11:35:45 AM</t>
  </si>
  <si>
    <t>1206</t>
  </si>
  <si>
    <t>FD1206Temecula</t>
  </si>
  <si>
    <t>2/6/2020 11:46:22 AM</t>
  </si>
  <si>
    <t>2580</t>
  </si>
  <si>
    <t>FD2580Temecula</t>
  </si>
  <si>
    <t>2/6/2020 11:46:52 AM</t>
  </si>
  <si>
    <t>2581</t>
  </si>
  <si>
    <t>FD2581Temecula</t>
  </si>
  <si>
    <t>2/6/2020 11:47:34 AM</t>
  </si>
  <si>
    <t>2582</t>
  </si>
  <si>
    <t>FD2582Temecula</t>
  </si>
  <si>
    <t>2/6/2020 11:48:24 AM</t>
  </si>
  <si>
    <t>2583</t>
  </si>
  <si>
    <t>FD2583Temecula</t>
  </si>
  <si>
    <t>2/6/2020 11:49:12 AM</t>
  </si>
  <si>
    <t>2584</t>
  </si>
  <si>
    <t>FD2584Temecula</t>
  </si>
  <si>
    <t>2/6/2020 11:50:08 AM</t>
  </si>
  <si>
    <t>2585</t>
  </si>
  <si>
    <t>FD2585Temecula</t>
  </si>
  <si>
    <t>2/6/2020 11:50:48 AM</t>
  </si>
  <si>
    <t>2586</t>
  </si>
  <si>
    <t>FD2586Temecula</t>
  </si>
  <si>
    <t>2/6/2020 11:52:40 AM</t>
  </si>
  <si>
    <t>2587</t>
  </si>
  <si>
    <t>FD2587Temecula</t>
  </si>
  <si>
    <t>2/6/2020 11:54:19 AM</t>
  </si>
  <si>
    <t>2588</t>
  </si>
  <si>
    <t>FD2588Temecula</t>
  </si>
  <si>
    <t>2/6/2020 11:56:28 AM</t>
  </si>
  <si>
    <t>2589</t>
  </si>
  <si>
    <t>FD2589Temecula</t>
  </si>
  <si>
    <t>2/6/2020 11:57:13 AM</t>
  </si>
  <si>
    <t>2590</t>
  </si>
  <si>
    <t>FD2590Temecula</t>
  </si>
  <si>
    <t>2/6/2020 11:58:32 AM</t>
  </si>
  <si>
    <t>2591</t>
  </si>
  <si>
    <t>4.8125</t>
  </si>
  <si>
    <t>FD2591Temecula</t>
  </si>
  <si>
    <t>2/6/2020 12:01:08 PM</t>
  </si>
  <si>
    <t>2592</t>
  </si>
  <si>
    <t>FD2592Temecula</t>
  </si>
  <si>
    <t>2/6/2020 12:01:52 PM</t>
  </si>
  <si>
    <t>2593</t>
  </si>
  <si>
    <t>FD2593Temecula</t>
  </si>
  <si>
    <t>2/6/2020 12:03:00 PM</t>
  </si>
  <si>
    <t>2594</t>
  </si>
  <si>
    <t>FD2594Temecula</t>
  </si>
  <si>
    <t>2/6/2020 12:03:52 PM</t>
  </si>
  <si>
    <t>2595</t>
  </si>
  <si>
    <t>FD2595Temecula</t>
  </si>
  <si>
    <t>2/6/2020 12:04:41 PM</t>
  </si>
  <si>
    <t>2596</t>
  </si>
  <si>
    <t>FD2596Temecula</t>
  </si>
  <si>
    <t>2/6/2020 12:05:23 PM</t>
  </si>
  <si>
    <t>2597</t>
  </si>
  <si>
    <t>FD2597Temecula</t>
  </si>
  <si>
    <t>2/6/2020 12:06:30 PM</t>
  </si>
  <si>
    <t>2598</t>
  </si>
  <si>
    <t>FD2598Temecula</t>
  </si>
  <si>
    <t>2/6/2020 12:08:29 PM</t>
  </si>
  <si>
    <t>2599</t>
  </si>
  <si>
    <t>FD2599Temecula</t>
  </si>
  <si>
    <t>2/6/2020 12:09:03 PM</t>
  </si>
  <si>
    <t>2600</t>
  </si>
  <si>
    <t>FD2600Temecula</t>
  </si>
  <si>
    <t>2/6/2020 12:09:43 PM</t>
  </si>
  <si>
    <t>2601</t>
  </si>
  <si>
    <t>FD2601Temecula</t>
  </si>
  <si>
    <t>2/6/2020 12:10:29 PM</t>
  </si>
  <si>
    <t>2602</t>
  </si>
  <si>
    <t>FD2602Temecula</t>
  </si>
  <si>
    <t>2/6/2020 12:11:36 PM</t>
  </si>
  <si>
    <t>2603</t>
  </si>
  <si>
    <t>FD2603Temecula</t>
  </si>
  <si>
    <t>2/6/2020 12:12:21 PM</t>
  </si>
  <si>
    <t>2604</t>
  </si>
  <si>
    <t>FD2604Temecula</t>
  </si>
  <si>
    <t>2/6/2020 12:12:52 PM</t>
  </si>
  <si>
    <t>2605</t>
  </si>
  <si>
    <t>FD2605Temecula</t>
  </si>
  <si>
    <t>2/6/2020 12:13:24 PM</t>
  </si>
  <si>
    <t>2606</t>
  </si>
  <si>
    <t>FD2606Temecula</t>
  </si>
  <si>
    <t>5/19/2015</t>
  </si>
  <si>
    <t>147</t>
  </si>
  <si>
    <t>OW1B6074</t>
  </si>
  <si>
    <t>375117</t>
  </si>
  <si>
    <t>FD147Fort Worth</t>
  </si>
  <si>
    <t>2/6/2020 12:14:01 PM</t>
  </si>
  <si>
    <t>2607</t>
  </si>
  <si>
    <t>FD2607Temecula</t>
  </si>
  <si>
    <t>2/6/2020 12:14:47 PM</t>
  </si>
  <si>
    <t>2608</t>
  </si>
  <si>
    <t>FD2608Temecula</t>
  </si>
  <si>
    <t>2/6/2020 12:15:29 PM</t>
  </si>
  <si>
    <t>2609</t>
  </si>
  <si>
    <t>FD2609Temecula</t>
  </si>
  <si>
    <t>2/6/2020 12:16:14 PM</t>
  </si>
  <si>
    <t>2610</t>
  </si>
  <si>
    <t>FD2610Temecula</t>
  </si>
  <si>
    <t>2/6/2020 12:17:43 PM</t>
  </si>
  <si>
    <t>2611</t>
  </si>
  <si>
    <t>FD2611Temecula</t>
  </si>
  <si>
    <t>2/6/2020 12:19:07 PM</t>
  </si>
  <si>
    <t>2612</t>
  </si>
  <si>
    <t>FD2612Temecula</t>
  </si>
  <si>
    <t>2/6/2020 12:19:55 PM</t>
  </si>
  <si>
    <t>2613</t>
  </si>
  <si>
    <t>FD2613Temecula</t>
  </si>
  <si>
    <t>2/6/2020 12:22:33 PM</t>
  </si>
  <si>
    <t>2614</t>
  </si>
  <si>
    <t>FD2614Temecula</t>
  </si>
  <si>
    <t>9/29/2015</t>
  </si>
  <si>
    <t>1156</t>
  </si>
  <si>
    <t>OW1B12891</t>
  </si>
  <si>
    <t>381894</t>
  </si>
  <si>
    <t>FD1156Fort Worth</t>
  </si>
  <si>
    <t>2/6/2020 12:23:53 PM</t>
  </si>
  <si>
    <t>2615</t>
  </si>
  <si>
    <t>FD2615Temecula</t>
  </si>
  <si>
    <t>2/6/2020 12:25:39 PM</t>
  </si>
  <si>
    <t>2616</t>
  </si>
  <si>
    <t>FD2616Temecula</t>
  </si>
  <si>
    <t>2/6/2020 1:26:57 PM</t>
  </si>
  <si>
    <t>2617</t>
  </si>
  <si>
    <t>FD2617Temecula</t>
  </si>
  <si>
    <t>2/6/2020 1:27:49 PM</t>
  </si>
  <si>
    <t>2618</t>
  </si>
  <si>
    <t>FD2618Temecula</t>
  </si>
  <si>
    <t>2/6/2020 1:29:17 PM</t>
  </si>
  <si>
    <t>2619</t>
  </si>
  <si>
    <t>FD2619Temecula</t>
  </si>
  <si>
    <t>2/6/2020 1:30:12 PM</t>
  </si>
  <si>
    <t>2620</t>
  </si>
  <si>
    <t>FD2620Temecula</t>
  </si>
  <si>
    <t>2/6/2020 1:31:07 PM</t>
  </si>
  <si>
    <t>2621</t>
  </si>
  <si>
    <t>FD2621Temecula</t>
  </si>
  <si>
    <t>2/6/2020 1:31:57 PM</t>
  </si>
  <si>
    <t>2622</t>
  </si>
  <si>
    <t>FD2622Temecula</t>
  </si>
  <si>
    <t>7/9/2014</t>
  </si>
  <si>
    <t>932</t>
  </si>
  <si>
    <t>OW1B9008</t>
  </si>
  <si>
    <t>359046</t>
  </si>
  <si>
    <t>FD932Fort Worth</t>
  </si>
  <si>
    <t>2/6/2020 1:32:52 PM</t>
  </si>
  <si>
    <t>2623</t>
  </si>
  <si>
    <t>6.375</t>
  </si>
  <si>
    <t>FD2623Temecula</t>
  </si>
  <si>
    <t>2/25/2020 3:06:14 PM</t>
  </si>
  <si>
    <t>2740</t>
  </si>
  <si>
    <t>FD2740Fort Worth</t>
  </si>
  <si>
    <t>2/25/2020 3:06:48 PM</t>
  </si>
  <si>
    <t>2741</t>
  </si>
  <si>
    <t>FD2741Fort Worth</t>
  </si>
  <si>
    <t>2/25/2020 3:07:15 PM</t>
  </si>
  <si>
    <t>2742</t>
  </si>
  <si>
    <t>-2</t>
  </si>
  <si>
    <t>FD2742Fort Worth</t>
  </si>
  <si>
    <t>2/25/2020 3:07:41 PM</t>
  </si>
  <si>
    <t>2743</t>
  </si>
  <si>
    <t>FD2743Fort Worth</t>
  </si>
  <si>
    <t>2/25/2020 3:08:25 PM</t>
  </si>
  <si>
    <t>2744</t>
  </si>
  <si>
    <t>FD2744Fort Worth</t>
  </si>
  <si>
    <t>2/25/2020 3:08:42 PM</t>
  </si>
  <si>
    <t>2745</t>
  </si>
  <si>
    <t>FD2745Fort Worth</t>
  </si>
  <si>
    <t>2/25/2020 3:09:00 PM</t>
  </si>
  <si>
    <t>2746</t>
  </si>
  <si>
    <t>FD2746Fort Worth</t>
  </si>
  <si>
    <t>2/25/2020 3:09:46 PM</t>
  </si>
  <si>
    <t>2747</t>
  </si>
  <si>
    <t>FD2747Fort Worth</t>
  </si>
  <si>
    <t>3/24/2015</t>
  </si>
  <si>
    <t>939</t>
  </si>
  <si>
    <t>OW1B9952</t>
  </si>
  <si>
    <t>372261</t>
  </si>
  <si>
    <t>FD939Fort Worth</t>
  </si>
  <si>
    <t>2/25/2020 3:10:03 PM</t>
  </si>
  <si>
    <t>2748</t>
  </si>
  <si>
    <t>FD2748Fort Worth</t>
  </si>
  <si>
    <t>2/25/2020 3:10:26 PM</t>
  </si>
  <si>
    <t>2749</t>
  </si>
  <si>
    <t>FD2749Fort Worth</t>
  </si>
  <si>
    <t>2/25/2020 3:11:10 PM</t>
  </si>
  <si>
    <t>2750</t>
  </si>
  <si>
    <t>FD2750Fort Worth</t>
  </si>
  <si>
    <t>2/25/2020 3:11:26 PM</t>
  </si>
  <si>
    <t>2751</t>
  </si>
  <si>
    <t>FD2751Fort Worth</t>
  </si>
  <si>
    <t>2/25/2020 3:11:50 PM</t>
  </si>
  <si>
    <t>2752</t>
  </si>
  <si>
    <t>FD2752Fort Worth</t>
  </si>
  <si>
    <t>2/25/2020 3:12:24 PM</t>
  </si>
  <si>
    <t>2753</t>
  </si>
  <si>
    <t>FD2753Fort Worth</t>
  </si>
  <si>
    <t>2/25/2020 3:12:43 PM</t>
  </si>
  <si>
    <t>2754</t>
  </si>
  <si>
    <t>FD2754Fort Worth</t>
  </si>
  <si>
    <t>2/25/2020 3:13:31 PM</t>
  </si>
  <si>
    <t>2755</t>
  </si>
  <si>
    <t>FD2755Fort Worth</t>
  </si>
  <si>
    <t>2/25/2020 3:13:48 PM</t>
  </si>
  <si>
    <t>2756</t>
  </si>
  <si>
    <t>FD2756Fort Worth</t>
  </si>
  <si>
    <t>2/25/2020 3:14:16 PM</t>
  </si>
  <si>
    <t>2757</t>
  </si>
  <si>
    <t>FD2757Fort Worth</t>
  </si>
  <si>
    <t>2/25/2020 3:14:47 PM</t>
  </si>
  <si>
    <t>2758</t>
  </si>
  <si>
    <t>FD2758Fort Worth</t>
  </si>
  <si>
    <t>2/25/2020 3:15:04 PM</t>
  </si>
  <si>
    <t>2759</t>
  </si>
  <si>
    <t>-1.25</t>
  </si>
  <si>
    <t>-0.25</t>
  </si>
  <si>
    <t>FD2759Fort Worth</t>
  </si>
  <si>
    <t>2/25/2020 3:15:23 PM</t>
  </si>
  <si>
    <t>2760</t>
  </si>
  <si>
    <t>FD2760Fort Worth</t>
  </si>
  <si>
    <t>2/25/2020 3:16:08 PM</t>
  </si>
  <si>
    <t>2761</t>
  </si>
  <si>
    <t>FD2761Fort Worth</t>
  </si>
  <si>
    <t>2/25/2020 3:16:26 PM</t>
  </si>
  <si>
    <t>2762</t>
  </si>
  <si>
    <t>FD2762Fort Worth</t>
  </si>
  <si>
    <t>2/25/2020 3:17:05 PM</t>
  </si>
  <si>
    <t>2763</t>
  </si>
  <si>
    <t>FD2763Fort Worth</t>
  </si>
  <si>
    <t>2/25/2020 3:17:22 PM</t>
  </si>
  <si>
    <t>2764</t>
  </si>
  <si>
    <t>FD2764Fort Worth</t>
  </si>
  <si>
    <t>2/25/2020 3:17:54 PM</t>
  </si>
  <si>
    <t>2765</t>
  </si>
  <si>
    <t>FD2765Fort Worth</t>
  </si>
  <si>
    <t>2/25/2020 3:18:34 PM</t>
  </si>
  <si>
    <t>2766</t>
  </si>
  <si>
    <t>FD2766Fort Worth</t>
  </si>
  <si>
    <t>2/25/2020 3:18:54 PM</t>
  </si>
  <si>
    <t>2767</t>
  </si>
  <si>
    <t>FD2767Fort Worth</t>
  </si>
  <si>
    <t>2/25/2020 3:19:34 PM</t>
  </si>
  <si>
    <t>2768</t>
  </si>
  <si>
    <t>FD2768Fort Worth</t>
  </si>
  <si>
    <t>2/25/2020 3:19:59 PM</t>
  </si>
  <si>
    <t>2769</t>
  </si>
  <si>
    <t>FD2769Fort Worth</t>
  </si>
  <si>
    <t>2/25/2020 3:20:32 PM</t>
  </si>
  <si>
    <t>2770</t>
  </si>
  <si>
    <t>FD2770Fort Worth</t>
  </si>
  <si>
    <t>07/17/06</t>
  </si>
  <si>
    <t>345</t>
  </si>
  <si>
    <t>x</t>
  </si>
  <si>
    <t>WO</t>
  </si>
  <si>
    <t>213871</t>
  </si>
  <si>
    <t>Best</t>
  </si>
  <si>
    <t>B-4685</t>
  </si>
  <si>
    <t>\\10.1.30.96\common\MTL\System\Drawings\Specials\WO213871Combo-Model.pdf</t>
  </si>
  <si>
    <t>FD345Kansas City</t>
  </si>
  <si>
    <t>02/07/06</t>
  </si>
  <si>
    <t>314</t>
  </si>
  <si>
    <t>204028</t>
  </si>
  <si>
    <t>2.5625</t>
  </si>
  <si>
    <t>\\10.1.30.96\common\MTL\System\Drawings\Specials\WO204028-Model.pdf</t>
  </si>
  <si>
    <t>FD314Kansas City</t>
  </si>
  <si>
    <t>06/02/05</t>
  </si>
  <si>
    <t>217</t>
  </si>
  <si>
    <t>Round End</t>
  </si>
  <si>
    <t>185657</t>
  </si>
  <si>
    <t>UV01.</t>
  </si>
  <si>
    <t>87.203</t>
  </si>
  <si>
    <t>.5A</t>
  </si>
  <si>
    <t>\\10.1.30.96\common\MTL\System\Drawings\Specials\WO185657A PC-Model.pdf</t>
  </si>
  <si>
    <t>FD217Kansas City</t>
  </si>
  <si>
    <t>3215</t>
  </si>
  <si>
    <t>Hard</t>
  </si>
  <si>
    <t>.50/2006</t>
  </si>
  <si>
    <t>Double Pistol</t>
  </si>
  <si>
    <t>202794</t>
  </si>
  <si>
    <t>B-2860</t>
  </si>
  <si>
    <t>\\10.1.30.96\common\MTL\System\Drawings\Specials\Specials\WO202794-Model.pdf</t>
  </si>
  <si>
    <t>FD312Kansas City</t>
  </si>
  <si>
    <t>7/.5014</t>
  </si>
  <si>
    <t>1076</t>
  </si>
  <si>
    <t>397772</t>
  </si>
  <si>
    <t>W&amp;D</t>
  </si>
  <si>
    <t>.125 radius</t>
  </si>
  <si>
    <t>FD1076Kansas City</t>
  </si>
  <si>
    <t>268</t>
  </si>
  <si>
    <t>404</t>
  </si>
  <si>
    <t>231986</t>
  </si>
  <si>
    <t>FD404Kansas City</t>
  </si>
  <si>
    <t>C-</t>
  </si>
  <si>
    <t>252</t>
  </si>
  <si>
    <t>Circle</t>
  </si>
  <si>
    <t>1542</t>
  </si>
  <si>
    <t>463</t>
  </si>
  <si>
    <t>561</t>
  </si>
  <si>
    <t>727</t>
  </si>
  <si>
    <t>3571</t>
  </si>
  <si>
    <t>412</t>
  </si>
  <si>
    <t>wo231713 wrong sze</t>
  </si>
  <si>
    <t>FD412Kansas City</t>
  </si>
  <si>
    <t>405</t>
  </si>
  <si>
    <t>231713</t>
  </si>
  <si>
    <t>FD405Kansas City</t>
  </si>
  <si>
    <t>Perf</t>
  </si>
  <si>
    <t>159</t>
  </si>
  <si>
    <t>7.75</t>
  </si>
  <si>
    <t>566</t>
  </si>
  <si>
    <t>281413</t>
  </si>
  <si>
    <t>FD566Kansas City</t>
  </si>
  <si>
    <t>1717</t>
  </si>
  <si>
    <t>278</t>
  </si>
  <si>
    <t>2784</t>
  </si>
  <si>
    <t>2667</t>
  </si>
  <si>
    <t>206</t>
  </si>
  <si>
    <t>282</t>
  </si>
  <si>
    <t>12/05/05</t>
  </si>
  <si>
    <t>199746</t>
  </si>
  <si>
    <t>FD295Kansas City</t>
  </si>
  <si>
    <t>2668</t>
  </si>
  <si>
    <t>2669</t>
  </si>
  <si>
    <t>284</t>
  </si>
  <si>
    <t>285</t>
  </si>
  <si>
    <t>990</t>
  </si>
  <si>
    <t>370749</t>
  </si>
  <si>
    <t>3.1875</t>
  </si>
  <si>
    <t>FD990Kansas City</t>
  </si>
  <si>
    <t>441</t>
  </si>
  <si>
    <t>293</t>
  </si>
  <si>
    <t>7.375</t>
  </si>
  <si>
    <t>2704</t>
  </si>
  <si>
    <t>2731</t>
  </si>
  <si>
    <t>5.3125</t>
  </si>
  <si>
    <t>125</t>
  </si>
  <si>
    <t>130</t>
  </si>
  <si>
    <t>3625</t>
  </si>
  <si>
    <t>3626</t>
  </si>
  <si>
    <t>241</t>
  </si>
  <si>
    <t>772</t>
  </si>
  <si>
    <t>1300</t>
  </si>
  <si>
    <t>297</t>
  </si>
  <si>
    <t>597</t>
  </si>
  <si>
    <t>3573</t>
  </si>
  <si>
    <t>827</t>
  </si>
  <si>
    <t>3574</t>
  </si>
  <si>
    <t>3627</t>
  </si>
  <si>
    <t>2678</t>
  </si>
  <si>
    <t>3628</t>
  </si>
  <si>
    <t>1543</t>
  </si>
  <si>
    <t>2677</t>
  </si>
  <si>
    <t>749</t>
  </si>
  <si>
    <t>3629</t>
  </si>
  <si>
    <t>6.125</t>
  </si>
  <si>
    <t>3630</t>
  </si>
  <si>
    <t>3576</t>
  </si>
  <si>
    <t>3577</t>
  </si>
  <si>
    <t>301</t>
  </si>
  <si>
    <t>2673</t>
  </si>
  <si>
    <t>\\10.1.30.96\common\MTL\System\Drawings\Square End Window Design Reference-Model.pdfC:\MTL\System\Drawings\Square End Window Design Reference-Model.pdf</t>
  </si>
  <si>
    <t>307</t>
  </si>
  <si>
    <t>129</t>
  </si>
  <si>
    <t>152876</t>
  </si>
  <si>
    <t>FD129Kansas City</t>
  </si>
  <si>
    <t>1013</t>
  </si>
  <si>
    <t>378</t>
  </si>
  <si>
    <t>FD1013Kansas City</t>
  </si>
  <si>
    <t>1310</t>
  </si>
  <si>
    <t xml:space="preserve">Flex </t>
  </si>
  <si>
    <t>3225</t>
  </si>
  <si>
    <t>2735</t>
  </si>
  <si>
    <t>2670</t>
  </si>
  <si>
    <t>208</t>
  </si>
  <si>
    <t>315</t>
  </si>
  <si>
    <t>313</t>
  </si>
  <si>
    <t>316</t>
  </si>
  <si>
    <t>317</t>
  </si>
  <si>
    <t>918</t>
  </si>
  <si>
    <t>3633</t>
  </si>
  <si>
    <t>3634</t>
  </si>
  <si>
    <t>650</t>
  </si>
  <si>
    <t>304186</t>
  </si>
  <si>
    <t>FD650Kansas City</t>
  </si>
  <si>
    <t>668</t>
  </si>
  <si>
    <t>307060</t>
  </si>
  <si>
    <t>FD668Kansas City</t>
  </si>
  <si>
    <t>386</t>
  </si>
  <si>
    <t>225499</t>
  </si>
  <si>
    <t>FD386Kansas City</t>
  </si>
  <si>
    <t>318</t>
  </si>
  <si>
    <t>944</t>
  </si>
  <si>
    <t>356732</t>
  </si>
  <si>
    <t>FD944Kansas City</t>
  </si>
  <si>
    <t>2/27/2017 8:45:13 AM</t>
  </si>
  <si>
    <t>1274</t>
  </si>
  <si>
    <t>FD1274Kansas City</t>
  </si>
  <si>
    <t>3087</t>
  </si>
  <si>
    <t>951</t>
  </si>
  <si>
    <t>358409</t>
  </si>
  <si>
    <t>FD951Kansas City</t>
  </si>
  <si>
    <t>1123</t>
  </si>
  <si>
    <t>FD1123Kansas City</t>
  </si>
  <si>
    <t>319</t>
  </si>
  <si>
    <t>1837</t>
  </si>
  <si>
    <t>321</t>
  </si>
  <si>
    <t>1965</t>
  </si>
  <si>
    <t>323</t>
  </si>
  <si>
    <t>976</t>
  </si>
  <si>
    <t>2672</t>
  </si>
  <si>
    <t>2671</t>
  </si>
  <si>
    <t>325</t>
  </si>
  <si>
    <t>326</t>
  </si>
  <si>
    <t>328</t>
  </si>
  <si>
    <t>329</t>
  </si>
  <si>
    <t>330</t>
  </si>
  <si>
    <t>2129</t>
  </si>
  <si>
    <t>3579</t>
  </si>
  <si>
    <t>3580</t>
  </si>
  <si>
    <t>6.875</t>
  </si>
  <si>
    <t>846</t>
  </si>
  <si>
    <t>209</t>
  </si>
  <si>
    <t>7.125</t>
  </si>
  <si>
    <t>585</t>
  </si>
  <si>
    <t>05/20/05</t>
  </si>
  <si>
    <t>184415</t>
  </si>
  <si>
    <t>FD210Kansas City</t>
  </si>
  <si>
    <t>219</t>
  </si>
  <si>
    <t>UV</t>
  </si>
  <si>
    <t>3635</t>
  </si>
  <si>
    <t>8/18/2016 8:10:20 AM</t>
  </si>
  <si>
    <t>1240</t>
  </si>
  <si>
    <t>FD1240Kansas City</t>
  </si>
  <si>
    <t>3636</t>
  </si>
  <si>
    <t>3581</t>
  </si>
  <si>
    <t>3582</t>
  </si>
  <si>
    <t>431</t>
  </si>
  <si>
    <t>3583</t>
  </si>
  <si>
    <t>3255</t>
  </si>
  <si>
    <t>3637</t>
  </si>
  <si>
    <t>08/02/10</t>
  </si>
  <si>
    <t>648</t>
  </si>
  <si>
    <t>Obs  see FD702</t>
  </si>
  <si>
    <t>EchoCRE</t>
  </si>
  <si>
    <t>Rev Postage</t>
  </si>
  <si>
    <t>K&amp;B</t>
  </si>
  <si>
    <t>FD648Kansas City</t>
  </si>
  <si>
    <t>828</t>
  </si>
  <si>
    <t>6.0625</t>
  </si>
  <si>
    <t>523</t>
  </si>
  <si>
    <t>9/29/2016 2:53:52 PM</t>
  </si>
  <si>
    <t>1252</t>
  </si>
  <si>
    <t>FD1252Kansas City</t>
  </si>
  <si>
    <t>09/15/14</t>
  </si>
  <si>
    <t>1094</t>
  </si>
  <si>
    <t>402861</t>
  </si>
  <si>
    <t>FD1094Kansas City</t>
  </si>
  <si>
    <t>3162</t>
  </si>
  <si>
    <t>3638</t>
  </si>
  <si>
    <t>06/13/07</t>
  </si>
  <si>
    <t>415</t>
  </si>
  <si>
    <t>234705</t>
  </si>
  <si>
    <t>FD415Kansas City</t>
  </si>
  <si>
    <t>2722</t>
  </si>
  <si>
    <t>2778</t>
  </si>
  <si>
    <t>367</t>
  </si>
  <si>
    <t>222101</t>
  </si>
  <si>
    <t>FD367Kansas City</t>
  </si>
  <si>
    <t>3585</t>
  </si>
  <si>
    <t>3586</t>
  </si>
  <si>
    <t>736</t>
  </si>
  <si>
    <t>322451</t>
  </si>
  <si>
    <t>FD736Kansas City</t>
  </si>
  <si>
    <t>350</t>
  </si>
  <si>
    <t>216108</t>
  </si>
  <si>
    <t>4.9375</t>
  </si>
  <si>
    <t>FD350Kansas City</t>
  </si>
  <si>
    <t>674</t>
  </si>
  <si>
    <t>3639</t>
  </si>
  <si>
    <t>1169</t>
  </si>
  <si>
    <t>431284</t>
  </si>
  <si>
    <t>FD1169Kansas City</t>
  </si>
  <si>
    <t>1086</t>
  </si>
  <si>
    <t>401525</t>
  </si>
  <si>
    <t>FD1086Kansas City</t>
  </si>
  <si>
    <t>734</t>
  </si>
  <si>
    <t>1854</t>
  </si>
  <si>
    <t>2664</t>
  </si>
  <si>
    <t>2674</t>
  </si>
  <si>
    <t>3521</t>
  </si>
  <si>
    <t>847</t>
  </si>
  <si>
    <t>338117</t>
  </si>
  <si>
    <t>FD847Kansas City</t>
  </si>
  <si>
    <t>3640</t>
  </si>
  <si>
    <t>346</t>
  </si>
  <si>
    <t>214551</t>
  </si>
  <si>
    <t>FD346Kansas City</t>
  </si>
  <si>
    <t>487</t>
  </si>
  <si>
    <t>256467</t>
  </si>
  <si>
    <t>FD487Kansas City</t>
  </si>
  <si>
    <t>18994</t>
  </si>
  <si>
    <t>FD263Kansas City</t>
  </si>
  <si>
    <t>562</t>
  </si>
  <si>
    <t>280950</t>
  </si>
  <si>
    <t>FD562Kansas City</t>
  </si>
  <si>
    <t>160</t>
  </si>
  <si>
    <t>204828</t>
  </si>
  <si>
    <t>FD319Kansas City</t>
  </si>
  <si>
    <t>280370</t>
  </si>
  <si>
    <t>FD561Kansas City</t>
  </si>
  <si>
    <t>651</t>
  </si>
  <si>
    <t>304387</t>
  </si>
  <si>
    <t>FD651Kansas City</t>
  </si>
  <si>
    <t>488</t>
  </si>
  <si>
    <t>256309</t>
  </si>
  <si>
    <t>FD488Kansas City</t>
  </si>
  <si>
    <t>03/17/09</t>
  </si>
  <si>
    <t>535</t>
  </si>
  <si>
    <t>272456</t>
  </si>
  <si>
    <t>\\10.1.30.96\common\MTL\System\Drawings\Specials\WO272456ComboPistol-Model.pdf</t>
  </si>
  <si>
    <t>FD535Kansas City</t>
  </si>
  <si>
    <t>636</t>
  </si>
  <si>
    <t>296206</t>
  </si>
  <si>
    <t>FD636Kansas City</t>
  </si>
  <si>
    <t>1092</t>
  </si>
  <si>
    <t>FD1092Kansas City</t>
  </si>
  <si>
    <t>591</t>
  </si>
  <si>
    <t>287467</t>
  </si>
  <si>
    <t>FD591Kansas City</t>
  </si>
  <si>
    <t>1483</t>
  </si>
  <si>
    <t>2651</t>
  </si>
  <si>
    <t>2675</t>
  </si>
  <si>
    <t>2676</t>
  </si>
  <si>
    <t>3641</t>
  </si>
  <si>
    <t>725</t>
  </si>
  <si>
    <t>320518</t>
  </si>
  <si>
    <t>FD725Kansas City</t>
  </si>
  <si>
    <t>698</t>
  </si>
  <si>
    <t>314569</t>
  </si>
  <si>
    <t>FD698Kansas City</t>
  </si>
  <si>
    <t>09/20/10</t>
  </si>
  <si>
    <t>657</t>
  </si>
  <si>
    <t>305081</t>
  </si>
  <si>
    <t>FD657Kansas City</t>
  </si>
  <si>
    <t>3642</t>
  </si>
  <si>
    <t>373</t>
  </si>
  <si>
    <t>222969</t>
  </si>
  <si>
    <t>FD373Kansas City</t>
  </si>
  <si>
    <t>12/14/06</t>
  </si>
  <si>
    <t>375</t>
  </si>
  <si>
    <t>B-</t>
  </si>
  <si>
    <t>6214</t>
  </si>
  <si>
    <t>\\10.1.30.96\common\MTL\System\Drawings\Specials\WO222969-Model.pdf</t>
  </si>
  <si>
    <t>FD375Kansas City</t>
  </si>
  <si>
    <t>4/1.5008</t>
  </si>
  <si>
    <t>478</t>
  </si>
  <si>
    <t>4.40625</t>
  </si>
  <si>
    <t>252838</t>
  </si>
  <si>
    <t>\\10.1.30.96\common\MTL\System\Drawings\Specials\WO252838 Pistol-Model.pdf</t>
  </si>
  <si>
    <t>FD478Kansas City</t>
  </si>
  <si>
    <t>189164</t>
  </si>
  <si>
    <t>FD260Kansas City</t>
  </si>
  <si>
    <t>609</t>
  </si>
  <si>
    <t>291061</t>
  </si>
  <si>
    <t>FD609Kansas City</t>
  </si>
  <si>
    <t>04/12/12</t>
  </si>
  <si>
    <t>876</t>
  </si>
  <si>
    <t>343112</t>
  </si>
  <si>
    <t>FD876Kansas City</t>
  </si>
  <si>
    <t>532</t>
  </si>
  <si>
    <t>1125</t>
  </si>
  <si>
    <t>1900</t>
  </si>
  <si>
    <t>3313</t>
  </si>
  <si>
    <t>11/28/2016 10:36:27 AM</t>
  </si>
  <si>
    <t>1181</t>
  </si>
  <si>
    <t>FD1181Kansas City</t>
  </si>
  <si>
    <t>819</t>
  </si>
  <si>
    <t>334411</t>
  </si>
  <si>
    <t>FD819Kansas City</t>
  </si>
  <si>
    <t>821</t>
  </si>
  <si>
    <t>FD821Kansas City</t>
  </si>
  <si>
    <t>1114</t>
  </si>
  <si>
    <t>408449</t>
  </si>
  <si>
    <t>FD1114Kansas City</t>
  </si>
  <si>
    <t>339</t>
  </si>
  <si>
    <t>211667</t>
  </si>
  <si>
    <t>FD339Kansas City</t>
  </si>
  <si>
    <t>1115</t>
  </si>
  <si>
    <t>1814</t>
  </si>
  <si>
    <t>1051</t>
  </si>
  <si>
    <t>390461</t>
  </si>
  <si>
    <t>FD1051Kansas City</t>
  </si>
  <si>
    <t>155</t>
  </si>
  <si>
    <t>170402</t>
  </si>
  <si>
    <t>FD155Kansas City</t>
  </si>
  <si>
    <t>3643</t>
  </si>
  <si>
    <t>212</t>
  </si>
  <si>
    <t>9.5</t>
  </si>
  <si>
    <t>3587</t>
  </si>
  <si>
    <t>3588</t>
  </si>
  <si>
    <t>1714</t>
  </si>
  <si>
    <t>1982</t>
  </si>
  <si>
    <t>2006</t>
  </si>
  <si>
    <t>12/13/11</t>
  </si>
  <si>
    <t>334660</t>
  </si>
  <si>
    <t>FD828Kansas City</t>
  </si>
  <si>
    <t>3589</t>
  </si>
  <si>
    <t>730</t>
  </si>
  <si>
    <t>1856</t>
  </si>
  <si>
    <t>3590</t>
  </si>
  <si>
    <t>3591</t>
  </si>
  <si>
    <t>213</t>
  </si>
  <si>
    <t>3246</t>
  </si>
  <si>
    <t>.56/2011</t>
  </si>
  <si>
    <t>697</t>
  </si>
  <si>
    <t>FD697Kansas City</t>
  </si>
  <si>
    <t>267</t>
  </si>
  <si>
    <t>753</t>
  </si>
  <si>
    <t>2974</t>
  </si>
  <si>
    <t>123</t>
  </si>
  <si>
    <t>109</t>
  </si>
  <si>
    <t>148905</t>
  </si>
  <si>
    <t>FD109Kansas City</t>
  </si>
  <si>
    <t>3593</t>
  </si>
  <si>
    <t>3645</t>
  </si>
  <si>
    <t>3646</t>
  </si>
  <si>
    <t>3647</t>
  </si>
  <si>
    <t>185896</t>
  </si>
  <si>
    <t>FD219Kansas City</t>
  </si>
  <si>
    <t>598</t>
  </si>
  <si>
    <t>654</t>
  </si>
  <si>
    <t>2689</t>
  </si>
  <si>
    <t>3648</t>
  </si>
  <si>
    <t>3649</t>
  </si>
  <si>
    <t>3651</t>
  </si>
  <si>
    <t>3594</t>
  </si>
  <si>
    <t>184</t>
  </si>
  <si>
    <t>180955</t>
  </si>
  <si>
    <t>FD184Kansas City</t>
  </si>
  <si>
    <t>2723</t>
  </si>
  <si>
    <t>08/27/07</t>
  </si>
  <si>
    <t>436</t>
  </si>
  <si>
    <t>239050</t>
  </si>
  <si>
    <t>FD436Kansas City</t>
  </si>
  <si>
    <t>1087</t>
  </si>
  <si>
    <t>2643</t>
  </si>
  <si>
    <t>3650</t>
  </si>
  <si>
    <t>362</t>
  </si>
  <si>
    <t>675</t>
  </si>
  <si>
    <t>3595</t>
  </si>
  <si>
    <t>462</t>
  </si>
  <si>
    <t>246712</t>
  </si>
  <si>
    <t>FD462Kansas City</t>
  </si>
  <si>
    <t>567</t>
  </si>
  <si>
    <t>279820</t>
  </si>
  <si>
    <t>FD567Kansas City</t>
  </si>
  <si>
    <t>2680</t>
  </si>
  <si>
    <t>3652</t>
  </si>
  <si>
    <t>3653</t>
  </si>
  <si>
    <t>3654</t>
  </si>
  <si>
    <t>3655</t>
  </si>
  <si>
    <t>884</t>
  </si>
  <si>
    <t>344410</t>
  </si>
  <si>
    <t>FD884Kansas City</t>
  </si>
  <si>
    <t>01.87.</t>
  </si>
  <si>
    <t>2099</t>
  </si>
  <si>
    <t>2100</t>
  </si>
  <si>
    <t>348</t>
  </si>
  <si>
    <t>214894</t>
  </si>
  <si>
    <t>FD348Kansas City</t>
  </si>
  <si>
    <t>245</t>
  </si>
  <si>
    <t>187375</t>
  </si>
  <si>
    <t>FD245Kansas City</t>
  </si>
  <si>
    <t>835</t>
  </si>
  <si>
    <t>335653</t>
  </si>
  <si>
    <t>FD835Kansas City</t>
  </si>
  <si>
    <t>661</t>
  </si>
  <si>
    <t>798</t>
  </si>
  <si>
    <t>3063</t>
  </si>
  <si>
    <t>3234</t>
  </si>
  <si>
    <t>3567</t>
  </si>
  <si>
    <t>3598</t>
  </si>
  <si>
    <t>3656</t>
  </si>
  <si>
    <t>3657</t>
  </si>
  <si>
    <t>3658</t>
  </si>
  <si>
    <t>3659</t>
  </si>
  <si>
    <t>3660</t>
  </si>
  <si>
    <t>1122</t>
  </si>
  <si>
    <t>409091</t>
  </si>
  <si>
    <t>FD1122Kansas City</t>
  </si>
  <si>
    <t>154566</t>
  </si>
  <si>
    <t>FD133Kansas City</t>
  </si>
  <si>
    <t>202610</t>
  </si>
  <si>
    <t>FD311Kansas City</t>
  </si>
  <si>
    <t>410</t>
  </si>
  <si>
    <t>232427</t>
  </si>
  <si>
    <t>FD410Kansas City</t>
  </si>
  <si>
    <t>471</t>
  </si>
  <si>
    <t>249501</t>
  </si>
  <si>
    <t>FD471Kansas City</t>
  </si>
  <si>
    <t>2012</t>
  </si>
  <si>
    <t>3601</t>
  </si>
  <si>
    <t>3661</t>
  </si>
  <si>
    <t>3662</t>
  </si>
  <si>
    <t>3663</t>
  </si>
  <si>
    <t>3664</t>
  </si>
  <si>
    <t>3665</t>
  </si>
  <si>
    <t>3666</t>
  </si>
  <si>
    <t>3745</t>
  </si>
  <si>
    <t>1113</t>
  </si>
  <si>
    <t>408457</t>
  </si>
  <si>
    <t>FD1113Kansas City</t>
  </si>
  <si>
    <t>04/23/08</t>
  </si>
  <si>
    <t>480</t>
  </si>
  <si>
    <t>252748</t>
  </si>
  <si>
    <t>FD480Kansas City</t>
  </si>
  <si>
    <t>3667</t>
  </si>
  <si>
    <t>206898</t>
  </si>
  <si>
    <t>FD325Kansas City</t>
  </si>
  <si>
    <t>1112</t>
  </si>
  <si>
    <t>408459</t>
  </si>
  <si>
    <t>FD1112Kansas City</t>
  </si>
  <si>
    <t>861</t>
  </si>
  <si>
    <t>Special MKIV</t>
  </si>
  <si>
    <t>340683</t>
  </si>
  <si>
    <t>FD861Kansas City</t>
  </si>
  <si>
    <t>1054</t>
  </si>
  <si>
    <t>390782</t>
  </si>
  <si>
    <t>FD1054Kansas City</t>
  </si>
  <si>
    <t>1119</t>
  </si>
  <si>
    <t>409069</t>
  </si>
  <si>
    <t>FD1119Kansas City</t>
  </si>
  <si>
    <t>759</t>
  </si>
  <si>
    <t>1434</t>
  </si>
  <si>
    <t>1882</t>
  </si>
  <si>
    <t>2132</t>
  </si>
  <si>
    <t>3188</t>
  </si>
  <si>
    <t>3268</t>
  </si>
  <si>
    <t>3303</t>
  </si>
  <si>
    <t>3597</t>
  </si>
  <si>
    <t>3615</t>
  </si>
  <si>
    <t>3669</t>
  </si>
  <si>
    <t>216</t>
  </si>
  <si>
    <t>12/.5009</t>
  </si>
  <si>
    <t>589</t>
  </si>
  <si>
    <t>287215</t>
  </si>
  <si>
    <t>FD589Kansas City</t>
  </si>
  <si>
    <t>3668</t>
  </si>
  <si>
    <t>1171</t>
  </si>
  <si>
    <t>431309</t>
  </si>
  <si>
    <t>FD1171Kansas City</t>
  </si>
  <si>
    <t>2/18/2016 11:28:54 AM</t>
  </si>
  <si>
    <t>1191</t>
  </si>
  <si>
    <t>.75</t>
  </si>
  <si>
    <t>.5</t>
  </si>
  <si>
    <t>FD1191Kansas City</t>
  </si>
  <si>
    <t>262</t>
  </si>
  <si>
    <t>189739</t>
  </si>
  <si>
    <t>FD262Kansas City</t>
  </si>
  <si>
    <t>686</t>
  </si>
  <si>
    <t>311113</t>
  </si>
  <si>
    <t>FD686Kansas City</t>
  </si>
  <si>
    <t>190057</t>
  </si>
  <si>
    <t>FD264Kansas City</t>
  </si>
  <si>
    <t>140</t>
  </si>
  <si>
    <t>157347</t>
  </si>
  <si>
    <t>FD140Kansas City</t>
  </si>
  <si>
    <t>900</t>
  </si>
  <si>
    <t>348964</t>
  </si>
  <si>
    <t>FD900Kansas City</t>
  </si>
  <si>
    <t>10/08/07</t>
  </si>
  <si>
    <t>443</t>
  </si>
  <si>
    <t>241473</t>
  </si>
  <si>
    <t>\\10.1.30.96\common\MTL\System\Drawings\Specials\WO241473ComboPsg-Model.pdf</t>
  </si>
  <si>
    <t>FD443Kansas City</t>
  </si>
  <si>
    <t>475</t>
  </si>
  <si>
    <t>250387</t>
  </si>
  <si>
    <t>FD475Kansas City</t>
  </si>
  <si>
    <t>2/27/2017 8:41:37 AM</t>
  </si>
  <si>
    <t>1273</t>
  </si>
  <si>
    <t>FD1273Kansas City</t>
  </si>
  <si>
    <t>334</t>
  </si>
  <si>
    <t>209737</t>
  </si>
  <si>
    <t>FD334Kansas City</t>
  </si>
  <si>
    <t>05/03/11</t>
  </si>
  <si>
    <t>321054</t>
  </si>
  <si>
    <t>FD727Kansas City</t>
  </si>
  <si>
    <t>3670</t>
  </si>
  <si>
    <t>3671</t>
  </si>
  <si>
    <t>3672</t>
  </si>
  <si>
    <t>1335</t>
  </si>
  <si>
    <t>246</t>
  </si>
  <si>
    <t>187433</t>
  </si>
  <si>
    <t>FD246Kansas City</t>
  </si>
  <si>
    <t>442</t>
  </si>
  <si>
    <t>241069</t>
  </si>
  <si>
    <t>FD442Kansas City</t>
  </si>
  <si>
    <t>247</t>
  </si>
  <si>
    <t>187621</t>
  </si>
  <si>
    <t>FD247Kansas City</t>
  </si>
  <si>
    <t>189119</t>
  </si>
  <si>
    <t>FD259Kansas City</t>
  </si>
  <si>
    <t>584</t>
  </si>
  <si>
    <t>286149</t>
  </si>
  <si>
    <t>FD584Kansas City</t>
  </si>
  <si>
    <t>187303</t>
  </si>
  <si>
    <t>FD230Kansas City</t>
  </si>
  <si>
    <t>204255</t>
  </si>
  <si>
    <t>FD317Kansas City</t>
  </si>
  <si>
    <t>446</t>
  </si>
  <si>
    <t>241744</t>
  </si>
  <si>
    <t>FD446Kansas City</t>
  </si>
  <si>
    <t>634</t>
  </si>
  <si>
    <t>295841</t>
  </si>
  <si>
    <t>FD634Kansas City</t>
  </si>
  <si>
    <t>635</t>
  </si>
  <si>
    <t>296366</t>
  </si>
  <si>
    <t>FD635Kansas City</t>
  </si>
  <si>
    <t>308875</t>
  </si>
  <si>
    <t>FD674Kansas City</t>
  </si>
  <si>
    <t>706</t>
  </si>
  <si>
    <t>316009</t>
  </si>
  <si>
    <t>FD706Kansas City</t>
  </si>
  <si>
    <t>794</t>
  </si>
  <si>
    <t>330221</t>
  </si>
  <si>
    <t>FD794Kansas City</t>
  </si>
  <si>
    <t>204049</t>
  </si>
  <si>
    <t>FD316Kansas City</t>
  </si>
  <si>
    <t>971</t>
  </si>
  <si>
    <t>364153</t>
  </si>
  <si>
    <t>FD971Kansas City</t>
  </si>
  <si>
    <t>394</t>
  </si>
  <si>
    <t>228831</t>
  </si>
  <si>
    <t>FD394Kansas City</t>
  </si>
  <si>
    <t>605</t>
  </si>
  <si>
    <t>289569</t>
  </si>
  <si>
    <t>FD605Kansas City</t>
  </si>
  <si>
    <t>1083</t>
  </si>
  <si>
    <t>399618</t>
  </si>
  <si>
    <t>FD1083Kansas City</t>
  </si>
  <si>
    <t>801</t>
  </si>
  <si>
    <t>330735</t>
  </si>
  <si>
    <t>FD801Kansas City</t>
  </si>
  <si>
    <t>831</t>
  </si>
  <si>
    <t>336049</t>
  </si>
  <si>
    <t>FD831Kansas City</t>
  </si>
  <si>
    <t>3599</t>
  </si>
  <si>
    <t>3600</t>
  </si>
  <si>
    <t>3673</t>
  </si>
  <si>
    <t>3674</t>
  </si>
  <si>
    <t>660</t>
  </si>
  <si>
    <t>305276</t>
  </si>
  <si>
    <t>FD660Kansas City</t>
  </si>
  <si>
    <t>707</t>
  </si>
  <si>
    <t>316353</t>
  </si>
  <si>
    <t>FD707Kansas City</t>
  </si>
  <si>
    <t>388</t>
  </si>
  <si>
    <t>3675</t>
  </si>
  <si>
    <t>434</t>
  </si>
  <si>
    <t>238855</t>
  </si>
  <si>
    <t>FD434Kansas City</t>
  </si>
  <si>
    <t>537</t>
  </si>
  <si>
    <t>272700</t>
  </si>
  <si>
    <t>FD537Kansas City</t>
  </si>
  <si>
    <t>481</t>
  </si>
  <si>
    <t>2787</t>
  </si>
  <si>
    <t>2819</t>
  </si>
  <si>
    <t>337</t>
  </si>
  <si>
    <t>211176</t>
  </si>
  <si>
    <t>FD337Kansas City</t>
  </si>
  <si>
    <t>469</t>
  </si>
  <si>
    <t>249114</t>
  </si>
  <si>
    <t>FD469Kansas City</t>
  </si>
  <si>
    <t>287005</t>
  </si>
  <si>
    <t>FD597Kansas City</t>
  </si>
  <si>
    <t>430</t>
  </si>
  <si>
    <t>236440</t>
  </si>
  <si>
    <t>FD430Kansas City</t>
  </si>
  <si>
    <t>2030</t>
  </si>
  <si>
    <t>2688</t>
  </si>
  <si>
    <t>200966</t>
  </si>
  <si>
    <t>FD303Kansas City</t>
  </si>
  <si>
    <t>185378</t>
  </si>
  <si>
    <t>FD215Kansas City</t>
  </si>
  <si>
    <t>690</t>
  </si>
  <si>
    <t>312580</t>
  </si>
  <si>
    <t>FD690Kansas City</t>
  </si>
  <si>
    <t>3243</t>
  </si>
  <si>
    <t>1100</t>
  </si>
  <si>
    <t>626</t>
  </si>
  <si>
    <t>293366</t>
  </si>
  <si>
    <t>FD626Kansas City</t>
  </si>
  <si>
    <t>467</t>
  </si>
  <si>
    <t>248744</t>
  </si>
  <si>
    <t>FD467Kansas City</t>
  </si>
  <si>
    <t>564</t>
  </si>
  <si>
    <t>281158</t>
  </si>
  <si>
    <t>FD564Kansas City</t>
  </si>
  <si>
    <t>640</t>
  </si>
  <si>
    <t>298541</t>
  </si>
  <si>
    <t>FD640Kansas City</t>
  </si>
  <si>
    <t>842</t>
  </si>
  <si>
    <t>334959</t>
  </si>
  <si>
    <t>FD842Kansas City</t>
  </si>
  <si>
    <t>172</t>
  </si>
  <si>
    <t>178924</t>
  </si>
  <si>
    <t>FD172Kansas City</t>
  </si>
  <si>
    <t>190772</t>
  </si>
  <si>
    <t>FD274Kansas City</t>
  </si>
  <si>
    <t>193183</t>
  </si>
  <si>
    <t>FD281Kansas City</t>
  </si>
  <si>
    <t>701</t>
  </si>
  <si>
    <t>315237</t>
  </si>
  <si>
    <t>FD701Kansas City</t>
  </si>
  <si>
    <t>124</t>
  </si>
  <si>
    <t>201583</t>
  </si>
  <si>
    <t>FD307Kansas City</t>
  </si>
  <si>
    <t>117</t>
  </si>
  <si>
    <t>3269</t>
  </si>
  <si>
    <t>3676</t>
  </si>
  <si>
    <t>3603</t>
  </si>
  <si>
    <t>3677</t>
  </si>
  <si>
    <t>492</t>
  </si>
  <si>
    <t>257481</t>
  </si>
  <si>
    <t>FD492Kansas City</t>
  </si>
  <si>
    <t>107</t>
  </si>
  <si>
    <t>146908</t>
  </si>
  <si>
    <t>FD107Kansas City</t>
  </si>
  <si>
    <t>.3125/2006</t>
  </si>
  <si>
    <t>336</t>
  </si>
  <si>
    <t>210137</t>
  </si>
  <si>
    <t>-3.8125</t>
  </si>
  <si>
    <t>87.264</t>
  </si>
  <si>
    <t>\\10.1.30.96\common\MTL\System\Drawings\Specials\WO210137ComBangtail-Model.pdf</t>
  </si>
  <si>
    <t>FD336Kansas City</t>
  </si>
  <si>
    <t>506</t>
  </si>
  <si>
    <t>262291</t>
  </si>
  <si>
    <t>FD506Kansas City</t>
  </si>
  <si>
    <t>3314</t>
  </si>
  <si>
    <t>3495</t>
  </si>
  <si>
    <t>533</t>
  </si>
  <si>
    <t>1072</t>
  </si>
  <si>
    <t>397069</t>
  </si>
  <si>
    <t>FD1072Kansas City</t>
  </si>
  <si>
    <t>2130</t>
  </si>
  <si>
    <t>3604</t>
  </si>
  <si>
    <t>1369</t>
  </si>
  <si>
    <t>476</t>
  </si>
  <si>
    <t>251955</t>
  </si>
  <si>
    <t>6.6875</t>
  </si>
  <si>
    <t>FD476Kansas City</t>
  </si>
  <si>
    <t>196755</t>
  </si>
  <si>
    <t>FD282Kansas City</t>
  </si>
  <si>
    <t>1581</t>
  </si>
  <si>
    <t>2001</t>
  </si>
  <si>
    <t>2042</t>
  </si>
  <si>
    <t>2145</t>
  </si>
  <si>
    <t>06/05/13</t>
  </si>
  <si>
    <t>992</t>
  </si>
  <si>
    <t>372227</t>
  </si>
  <si>
    <t>FD992Kansas City</t>
  </si>
  <si>
    <t>3678</t>
  </si>
  <si>
    <t>472</t>
  </si>
  <si>
    <t>3679</t>
  </si>
  <si>
    <t>3680</t>
  </si>
  <si>
    <t>3682</t>
  </si>
  <si>
    <t>359</t>
  </si>
  <si>
    <t>252637</t>
  </si>
  <si>
    <t>FD359Kansas City</t>
  </si>
  <si>
    <t>458</t>
  </si>
  <si>
    <t>245620</t>
  </si>
  <si>
    <t>FD458Kansas City</t>
  </si>
  <si>
    <t>493</t>
  </si>
  <si>
    <t>257425</t>
  </si>
  <si>
    <t>FD493Kansas City</t>
  </si>
  <si>
    <t>516</t>
  </si>
  <si>
    <t>266310</t>
  </si>
  <si>
    <t>FD516Kansas City</t>
  </si>
  <si>
    <t>3683</t>
  </si>
  <si>
    <t>986</t>
  </si>
  <si>
    <t>370027</t>
  </si>
  <si>
    <t>FD986Kansas City</t>
  </si>
  <si>
    <t>Memphis</t>
  </si>
  <si>
    <t>FD236Kansas City</t>
  </si>
  <si>
    <t>962</t>
  </si>
  <si>
    <t>361443</t>
  </si>
  <si>
    <t>FD962Kansas City</t>
  </si>
  <si>
    <t>826</t>
  </si>
  <si>
    <t>335052</t>
  </si>
  <si>
    <t>FD826Kansas City</t>
  </si>
  <si>
    <t>988</t>
  </si>
  <si>
    <t>370081</t>
  </si>
  <si>
    <t>FD988Kansas City</t>
  </si>
  <si>
    <t>432</t>
  </si>
  <si>
    <t>526</t>
  </si>
  <si>
    <t>3684</t>
  </si>
  <si>
    <t>3686</t>
  </si>
  <si>
    <t>3687</t>
  </si>
  <si>
    <t>114</t>
  </si>
  <si>
    <t>40905</t>
  </si>
  <si>
    <t>838</t>
  </si>
  <si>
    <t>336373</t>
  </si>
  <si>
    <t>\\10.1.30.96\common\MTL\System\Drawings\Specials\WO336373PistolGripCombo-Model.pdf</t>
  </si>
  <si>
    <t>FD838Kansas City</t>
  </si>
  <si>
    <t>563</t>
  </si>
  <si>
    <t>281115</t>
  </si>
  <si>
    <t>FD563Kansas City</t>
  </si>
  <si>
    <t>270</t>
  </si>
  <si>
    <t>190842</t>
  </si>
  <si>
    <t>FD270Kansas City</t>
  </si>
  <si>
    <t>309082</t>
  </si>
  <si>
    <t>FD675Kansas City</t>
  </si>
  <si>
    <t>39674</t>
  </si>
  <si>
    <t>496</t>
  </si>
  <si>
    <t>259855</t>
  </si>
  <si>
    <t>FD496Kansas City</t>
  </si>
  <si>
    <t>883</t>
  </si>
  <si>
    <t>344406</t>
  </si>
  <si>
    <t>FD883Kansas City</t>
  </si>
  <si>
    <t>01.86.</t>
  </si>
  <si>
    <t>12/2.5005</t>
  </si>
  <si>
    <t>298</t>
  </si>
  <si>
    <t>199720</t>
  </si>
  <si>
    <t>-3.375</t>
  </si>
  <si>
    <t>\\10.1.30.96\common\MTL\System\Drawings\Specials\WO199720BangTailCombo-Model.pdf</t>
  </si>
  <si>
    <t>FD298Kansas City</t>
  </si>
  <si>
    <t>460</t>
  </si>
  <si>
    <t>1402</t>
  </si>
  <si>
    <t>1403</t>
  </si>
  <si>
    <t>3688</t>
  </si>
  <si>
    <t>3690</t>
  </si>
  <si>
    <t>671</t>
  </si>
  <si>
    <t>308109</t>
  </si>
  <si>
    <t>FD671Kansas City</t>
  </si>
  <si>
    <t>685</t>
  </si>
  <si>
    <t>461</t>
  </si>
  <si>
    <t>246611</t>
  </si>
  <si>
    <t>FD461Kansas City</t>
  </si>
  <si>
    <t>663</t>
  </si>
  <si>
    <t>306126</t>
  </si>
  <si>
    <t>FD663Kansas City</t>
  </si>
  <si>
    <t>188539</t>
  </si>
  <si>
    <t>FD252Kansas City</t>
  </si>
  <si>
    <t>705</t>
  </si>
  <si>
    <t>316280</t>
  </si>
  <si>
    <t>FD705Kansas City</t>
  </si>
  <si>
    <t>693</t>
  </si>
  <si>
    <t>313669</t>
  </si>
  <si>
    <t>FD693Kansas City</t>
  </si>
  <si>
    <t>989</t>
  </si>
  <si>
    <t>370378</t>
  </si>
  <si>
    <t>FD989Kansas City</t>
  </si>
  <si>
    <t>652</t>
  </si>
  <si>
    <t>303595</t>
  </si>
  <si>
    <t>FD652Kansas City</t>
  </si>
  <si>
    <t>7.0625</t>
  </si>
  <si>
    <t>06/13/05</t>
  </si>
  <si>
    <t>1170</t>
  </si>
  <si>
    <t>430951</t>
  </si>
  <si>
    <t>FD1170Kansas City</t>
  </si>
  <si>
    <t>3/30/2016 9:45:17 AM</t>
  </si>
  <si>
    <t>1205</t>
  </si>
  <si>
    <t>FD1205Kansas City</t>
  </si>
  <si>
    <t>594</t>
  </si>
  <si>
    <t>1497</t>
  </si>
  <si>
    <t>1631</t>
  </si>
  <si>
    <t>3501</t>
  </si>
  <si>
    <t>3607</t>
  </si>
  <si>
    <t>3608</t>
  </si>
  <si>
    <t>3692</t>
  </si>
  <si>
    <t>6/1.5009</t>
  </si>
  <si>
    <t>551</t>
  </si>
  <si>
    <t>277077</t>
  </si>
  <si>
    <t>FD551Kansas City</t>
  </si>
  <si>
    <t>\\10.1.30.96\common\MTL\System\This die is no longer in stock.pdf</t>
  </si>
  <si>
    <t>06/26/08</t>
  </si>
  <si>
    <t>490</t>
  </si>
  <si>
    <t>257237</t>
  </si>
  <si>
    <t>87.887.5A</t>
  </si>
  <si>
    <t>\\10.1.30.96\common\MTL\System\Drawings\Specials\WO257237PistolCombo-Model.pdf</t>
  </si>
  <si>
    <t>FD490Kansas City</t>
  </si>
  <si>
    <t>4/.5011</t>
  </si>
  <si>
    <t>718</t>
  </si>
  <si>
    <t>319131</t>
  </si>
  <si>
    <t>\\10.1.30.96\common\MTL\System\Drawings\Specials\WO319131PistolCombo-Model.pdf</t>
  </si>
  <si>
    <t>FD718Kansas City</t>
  </si>
  <si>
    <t>7/1.5011</t>
  </si>
  <si>
    <t>324595</t>
  </si>
  <si>
    <t>\\10.1.30.96\common\MTL\System\Drawings\Specials\WO324595PistolGripCombo-Model.pdf</t>
  </si>
  <si>
    <t>FD749Kansas City</t>
  </si>
  <si>
    <t>07/09/09</t>
  </si>
  <si>
    <t>554</t>
  </si>
  <si>
    <t>278816</t>
  </si>
  <si>
    <t>\\10.1.30.96\common\MTL\System\Drawings\Specials\WO278816BangTailCombo-Model.pdf</t>
  </si>
  <si>
    <t>FD554Kansas City</t>
  </si>
  <si>
    <t>02/17/09</t>
  </si>
  <si>
    <t>Ho-Perf</t>
  </si>
  <si>
    <t>270441</t>
  </si>
  <si>
    <t>\\10.1.30.96\common\MTL\System\Drawings\Specials\WO270441BangTailCombo-Model.pdf</t>
  </si>
  <si>
    <t>FD526Kansas City</t>
  </si>
  <si>
    <t>593</t>
  </si>
  <si>
    <t>994</t>
  </si>
  <si>
    <t>3694</t>
  </si>
  <si>
    <t>09/23/10</t>
  </si>
  <si>
    <t>659</t>
  </si>
  <si>
    <t>380999</t>
  </si>
  <si>
    <t>FD659Kansas City</t>
  </si>
  <si>
    <t>184104</t>
  </si>
  <si>
    <t>FD209Kansas City</t>
  </si>
  <si>
    <t>633</t>
  </si>
  <si>
    <t>294716</t>
  </si>
  <si>
    <t>FD633Kansas City</t>
  </si>
  <si>
    <t>637</t>
  </si>
  <si>
    <t>296784</t>
  </si>
  <si>
    <t>FD637Kansas City</t>
  </si>
  <si>
    <t>834</t>
  </si>
  <si>
    <t>335434</t>
  </si>
  <si>
    <t>FD834Kansas City</t>
  </si>
  <si>
    <t>344</t>
  </si>
  <si>
    <t>212908</t>
  </si>
  <si>
    <t>FD344Kansas City</t>
  </si>
  <si>
    <t>266</t>
  </si>
  <si>
    <t>190228</t>
  </si>
  <si>
    <t>FD266Kansas City</t>
  </si>
  <si>
    <t>201803</t>
  </si>
  <si>
    <t>FD308Kansas City</t>
  </si>
  <si>
    <t>227</t>
  </si>
  <si>
    <t>187149</t>
  </si>
  <si>
    <t>FD227Kansas City</t>
  </si>
  <si>
    <t>237</t>
  </si>
  <si>
    <t>-4.8125</t>
  </si>
  <si>
    <t>FD237Kansas City</t>
  </si>
  <si>
    <t>07/18/05</t>
  </si>
  <si>
    <t>258</t>
  </si>
  <si>
    <t>188931</t>
  </si>
  <si>
    <t>UV.01</t>
  </si>
  <si>
    <t>87.477</t>
  </si>
  <si>
    <t>5A</t>
  </si>
  <si>
    <t>\\10.1.30.96\common\MTL\System\Drawings\Specials\WO188931Combo-Model.pdf</t>
  </si>
  <si>
    <t>FD258Kansas City</t>
  </si>
  <si>
    <t>06/15/07</t>
  </si>
  <si>
    <t>417</t>
  </si>
  <si>
    <t>234977</t>
  </si>
  <si>
    <t>\\10.1.30.96\common\MTL\System\Drawings\Specials\WO234977ComboBangtail-Model.pdf</t>
  </si>
  <si>
    <t>FD417Kansas City</t>
  </si>
  <si>
    <t>06/14/10</t>
  </si>
  <si>
    <t>642</t>
  </si>
  <si>
    <t>299288</t>
  </si>
  <si>
    <t>-3.5</t>
  </si>
  <si>
    <t>7983</t>
  </si>
  <si>
    <t>\\10.1.30.96\common\MTL\System\Drawings\Specials\WO299288BangTailCombo-Model.pdf</t>
  </si>
  <si>
    <t>FD642Kansas City</t>
  </si>
  <si>
    <t>409</t>
  </si>
  <si>
    <t>670</t>
  </si>
  <si>
    <t>3002</t>
  </si>
  <si>
    <t>3261</t>
  </si>
  <si>
    <t>3614</t>
  </si>
  <si>
    <t>3695</t>
  </si>
  <si>
    <t>3696</t>
  </si>
  <si>
    <t>622</t>
  </si>
  <si>
    <t>292887</t>
  </si>
  <si>
    <t>FD622Kansas City</t>
  </si>
  <si>
    <t>485</t>
  </si>
  <si>
    <t>255599</t>
  </si>
  <si>
    <t>FD485Kansas City</t>
  </si>
  <si>
    <t>199</t>
  </si>
  <si>
    <t>Obsolete</t>
  </si>
  <si>
    <t>FD199Kansas City</t>
  </si>
  <si>
    <t>.1875/2005</t>
  </si>
  <si>
    <t>168</t>
  </si>
  <si>
    <t>179880</t>
  </si>
  <si>
    <t>01.83.024.5A</t>
  </si>
  <si>
    <t>FD168Kansas City</t>
  </si>
  <si>
    <t>2793</t>
  </si>
  <si>
    <t>792</t>
  </si>
  <si>
    <t>326271</t>
  </si>
  <si>
    <t>FD792Kansas City</t>
  </si>
  <si>
    <t>320</t>
  </si>
  <si>
    <t>204540</t>
  </si>
  <si>
    <t>FD320Kansas City</t>
  </si>
  <si>
    <t>576</t>
  </si>
  <si>
    <t>284264</t>
  </si>
  <si>
    <t>FD576Kansas City</t>
  </si>
  <si>
    <t>411</t>
  </si>
  <si>
    <t>232200</t>
  </si>
  <si>
    <t>FD411Kansas City</t>
  </si>
  <si>
    <t>850</t>
  </si>
  <si>
    <t>338477</t>
  </si>
  <si>
    <t>FD850Kansas City</t>
  </si>
  <si>
    <t>3697</t>
  </si>
  <si>
    <t>343</t>
  </si>
  <si>
    <t>212633</t>
  </si>
  <si>
    <t>FD343Kansas City</t>
  </si>
  <si>
    <t>238</t>
  </si>
  <si>
    <t>FD238Kansas City</t>
  </si>
  <si>
    <t>3699</t>
  </si>
  <si>
    <t>170855</t>
  </si>
  <si>
    <t>FD159Kansas City</t>
  </si>
  <si>
    <t>389</t>
  </si>
  <si>
    <t>226668</t>
  </si>
  <si>
    <t>FD389Kansas City</t>
  </si>
  <si>
    <t>2/29/2016 2:32:57 PM</t>
  </si>
  <si>
    <t>1196</t>
  </si>
  <si>
    <t>FD1196Kansas City</t>
  </si>
  <si>
    <t>3/2/2016 9:17:33 AM</t>
  </si>
  <si>
    <t>1197</t>
  </si>
  <si>
    <t>0.5-Laser hardened</t>
  </si>
  <si>
    <t>Laser Hardened</t>
  </si>
  <si>
    <t>FD1197Kansas City</t>
  </si>
  <si>
    <t>1166</t>
  </si>
  <si>
    <t>FD1166Kansas City</t>
  </si>
  <si>
    <t>677</t>
  </si>
  <si>
    <t>309234</t>
  </si>
  <si>
    <t>FD677Kansas City</t>
  </si>
  <si>
    <t>466</t>
  </si>
  <si>
    <t>518</t>
  </si>
  <si>
    <t>1085</t>
  </si>
  <si>
    <t>3345</t>
  </si>
  <si>
    <t>3700</t>
  </si>
  <si>
    <t>599</t>
  </si>
  <si>
    <t>146</t>
  </si>
  <si>
    <t>151891</t>
  </si>
  <si>
    <t>FD124Kansas City</t>
  </si>
  <si>
    <t>2950</t>
  </si>
  <si>
    <t>3611</t>
  </si>
  <si>
    <t>676</t>
  </si>
  <si>
    <t>309406</t>
  </si>
  <si>
    <t>FD676Kansas City</t>
  </si>
  <si>
    <t>3278</t>
  </si>
  <si>
    <t>03/19/04</t>
  </si>
  <si>
    <t>152827</t>
  </si>
  <si>
    <t>01.83.030.5A</t>
  </si>
  <si>
    <t>FD130Kansas City</t>
  </si>
  <si>
    <t>181</t>
  </si>
  <si>
    <t>182411</t>
  </si>
  <si>
    <t>FD181Kansas City</t>
  </si>
  <si>
    <t>11/3/2015</t>
  </si>
  <si>
    <t>1165</t>
  </si>
  <si>
    <t>430362</t>
  </si>
  <si>
    <t>FD1165Kansas City</t>
  </si>
  <si>
    <t>557</t>
  </si>
  <si>
    <t>3612</t>
  </si>
  <si>
    <t>353</t>
  </si>
  <si>
    <t>669</t>
  </si>
  <si>
    <t>307068</t>
  </si>
  <si>
    <t>FD669Kansas City</t>
  </si>
  <si>
    <t>3702</t>
  </si>
  <si>
    <t>3703</t>
  </si>
  <si>
    <t>3704</t>
  </si>
  <si>
    <t>341</t>
  </si>
  <si>
    <t>1773</t>
  </si>
  <si>
    <t>184717</t>
  </si>
  <si>
    <t>87.185</t>
  </si>
  <si>
    <t>\\10.1.30.96\common\MTL\System\Drawings\Specials\Pistol\WO184717PC-Model.pdf</t>
  </si>
  <si>
    <t>FD206Kansas City</t>
  </si>
  <si>
    <t>452</t>
  </si>
  <si>
    <t>242010</t>
  </si>
  <si>
    <t>FD452Kansas City</t>
  </si>
  <si>
    <t>.875/2005</t>
  </si>
  <si>
    <t>251</t>
  </si>
  <si>
    <t>188763</t>
  </si>
  <si>
    <t>-3.6875</t>
  </si>
  <si>
    <t>87.335</t>
  </si>
  <si>
    <t>\\10.1.30.96\common\MTL\System\Drawings\Specials\WO188763 Combo-Model.pdf</t>
  </si>
  <si>
    <t>FD251Kansas City</t>
  </si>
  <si>
    <t>204083</t>
  </si>
  <si>
    <t>\\10.1.30.96\common\MTL\System\Drawings\Specials\Pistol\WO204083-Model.pdf</t>
  </si>
  <si>
    <t>FD315Kansas City</t>
  </si>
  <si>
    <t>12/02/09</t>
  </si>
  <si>
    <t>590</t>
  </si>
  <si>
    <t>287426</t>
  </si>
  <si>
    <t>FD590Kansas City</t>
  </si>
  <si>
    <t>3496</t>
  </si>
  <si>
    <t>226</t>
  </si>
  <si>
    <t>186005</t>
  </si>
  <si>
    <t>FD226Kansas City</t>
  </si>
  <si>
    <t>1172</t>
  </si>
  <si>
    <t>FD1172Kansas City</t>
  </si>
  <si>
    <t>3247</t>
  </si>
  <si>
    <t>3275</t>
  </si>
  <si>
    <t>3705</t>
  </si>
  <si>
    <t>254</t>
  </si>
  <si>
    <t>188003</t>
  </si>
  <si>
    <t>FD254Kansas City</t>
  </si>
  <si>
    <t>3707</t>
  </si>
  <si>
    <t>2734</t>
  </si>
  <si>
    <t>166</t>
  </si>
  <si>
    <t>142</t>
  </si>
  <si>
    <t>1812</t>
  </si>
  <si>
    <t>223</t>
  </si>
  <si>
    <t>288457</t>
  </si>
  <si>
    <t>FD599Kansas City</t>
  </si>
  <si>
    <t>1283</t>
  </si>
  <si>
    <t>356</t>
  </si>
  <si>
    <t>217958</t>
  </si>
  <si>
    <t>FD356Kansas City</t>
  </si>
  <si>
    <t>620</t>
  </si>
  <si>
    <t>292776</t>
  </si>
  <si>
    <t>FD620Kansas City</t>
  </si>
  <si>
    <t>638</t>
  </si>
  <si>
    <t>297792</t>
  </si>
  <si>
    <t>FD638Kansas City</t>
  </si>
  <si>
    <t>FD594Kansas City</t>
  </si>
  <si>
    <t>601</t>
  </si>
  <si>
    <t>288829</t>
  </si>
  <si>
    <t>FD601Kansas City</t>
  </si>
  <si>
    <t>595</t>
  </si>
  <si>
    <t>obsolete</t>
  </si>
  <si>
    <t>287545</t>
  </si>
  <si>
    <t>FD595Kansas City</t>
  </si>
  <si>
    <t>555</t>
  </si>
  <si>
    <t>279155</t>
  </si>
  <si>
    <t>FD555Kansas City</t>
  </si>
  <si>
    <t>840</t>
  </si>
  <si>
    <t>336752</t>
  </si>
  <si>
    <t>FD840Kansas City</t>
  </si>
  <si>
    <t>201101</t>
  </si>
  <si>
    <t>FD304Kansas City</t>
  </si>
  <si>
    <t>5/24/2016 9:07:42 AM</t>
  </si>
  <si>
    <t>Please Select</t>
  </si>
  <si>
    <t>-1.625</t>
  </si>
  <si>
    <t>FD142Kansas City</t>
  </si>
  <si>
    <t>615</t>
  </si>
  <si>
    <t>731</t>
  </si>
  <si>
    <t>3709</t>
  </si>
  <si>
    <t>1759</t>
  </si>
  <si>
    <t>409786</t>
  </si>
  <si>
    <t>FD1125Kansas City</t>
  </si>
  <si>
    <t>505</t>
  </si>
  <si>
    <t>2818</t>
  </si>
  <si>
    <t>993</t>
  </si>
  <si>
    <t>372437</t>
  </si>
  <si>
    <t>FD993Kansas City</t>
  </si>
  <si>
    <t>FD239Kansas City</t>
  </si>
  <si>
    <t>1134</t>
  </si>
  <si>
    <t>FD1134Kansas City</t>
  </si>
  <si>
    <t>1145</t>
  </si>
  <si>
    <t>FD1145Kansas City</t>
  </si>
  <si>
    <t>127</t>
  </si>
  <si>
    <t>152121</t>
  </si>
  <si>
    <t>FD127Kansas City</t>
  </si>
  <si>
    <t>240</t>
  </si>
  <si>
    <t>FD240Kansas City</t>
  </si>
  <si>
    <t>849</t>
  </si>
  <si>
    <t>338464</t>
  </si>
  <si>
    <t>FD849Kansas City</t>
  </si>
  <si>
    <t>6/17/2016 4:02:35 PM</t>
  </si>
  <si>
    <t>1222</t>
  </si>
  <si>
    <t>FD1222Kansas City</t>
  </si>
  <si>
    <t>6/20/2016 7:47:03 AM</t>
  </si>
  <si>
    <t>1223</t>
  </si>
  <si>
    <t>FD1223Kansas City</t>
  </si>
  <si>
    <t>224</t>
  </si>
  <si>
    <t>180</t>
  </si>
  <si>
    <t>02/19/08</t>
  </si>
  <si>
    <t>249858</t>
  </si>
  <si>
    <t>-3.5625</t>
  </si>
  <si>
    <t>\\10.1.30.96\common\MTL\System\Drawings\Specials\WO249858ComboBangtail-Model.pdf</t>
  </si>
  <si>
    <t>FD472Kansas City</t>
  </si>
  <si>
    <t>464</t>
  </si>
  <si>
    <t>621</t>
  </si>
  <si>
    <t>923</t>
  </si>
  <si>
    <t>966</t>
  </si>
  <si>
    <t>1106</t>
  </si>
  <si>
    <t>1703</t>
  </si>
  <si>
    <t>2055</t>
  </si>
  <si>
    <t>3160</t>
  </si>
  <si>
    <t>3304</t>
  </si>
  <si>
    <t>3711</t>
  </si>
  <si>
    <t>3712</t>
  </si>
  <si>
    <t>3713</t>
  </si>
  <si>
    <t>906</t>
  </si>
  <si>
    <t>349976</t>
  </si>
  <si>
    <t>FD906Kansas City</t>
  </si>
  <si>
    <t>454</t>
  </si>
  <si>
    <t>500</t>
  </si>
  <si>
    <t>3714</t>
  </si>
  <si>
    <t>416</t>
  </si>
  <si>
    <t>234716</t>
  </si>
  <si>
    <t>FD416Kansas City</t>
  </si>
  <si>
    <t>586</t>
  </si>
  <si>
    <t>286329</t>
  </si>
  <si>
    <t>FD586Kansas City</t>
  </si>
  <si>
    <t>1159</t>
  </si>
  <si>
    <t>FD1159Kansas City</t>
  </si>
  <si>
    <t>1037</t>
  </si>
  <si>
    <t>385346</t>
  </si>
  <si>
    <t>FD1037Kansas City</t>
  </si>
  <si>
    <t>1101</t>
  </si>
  <si>
    <t>1447</t>
  </si>
  <si>
    <t>1475</t>
  </si>
  <si>
    <t>1559</t>
  </si>
  <si>
    <t>1635</t>
  </si>
  <si>
    <t>1715</t>
  </si>
  <si>
    <t>1716</t>
  </si>
  <si>
    <t>2869</t>
  </si>
  <si>
    <t>3715</t>
  </si>
  <si>
    <t>3717</t>
  </si>
  <si>
    <t>3718</t>
  </si>
  <si>
    <t>1071</t>
  </si>
  <si>
    <t>260680</t>
  </si>
  <si>
    <t>FD500Kansas City</t>
  </si>
  <si>
    <t>404282</t>
  </si>
  <si>
    <t>FD1101Kansas City</t>
  </si>
  <si>
    <t>1098</t>
  </si>
  <si>
    <t>FD1098Kansas City</t>
  </si>
  <si>
    <t>369</t>
  </si>
  <si>
    <t>221976</t>
  </si>
  <si>
    <t>FD369Kansas City</t>
  </si>
  <si>
    <t>09/02/09</t>
  </si>
  <si>
    <t>568</t>
  </si>
  <si>
    <t>282111</t>
  </si>
  <si>
    <t>FD568Kansas City</t>
  </si>
  <si>
    <t>326753</t>
  </si>
  <si>
    <t>FD759Kansas City</t>
  </si>
  <si>
    <t>548</t>
  </si>
  <si>
    <t>276990</t>
  </si>
  <si>
    <t>FD548Kansas City</t>
  </si>
  <si>
    <t>468</t>
  </si>
  <si>
    <t>248965</t>
  </si>
  <si>
    <t>FD468Kansas City</t>
  </si>
  <si>
    <t>911</t>
  </si>
  <si>
    <t>349954</t>
  </si>
  <si>
    <t>FD911Kansas City</t>
  </si>
  <si>
    <t>291479</t>
  </si>
  <si>
    <t>FD615Kansas City</t>
  </si>
  <si>
    <t>253</t>
  </si>
  <si>
    <t>187402</t>
  </si>
  <si>
    <t>FD253Kansas City</t>
  </si>
  <si>
    <t>200</t>
  </si>
  <si>
    <t>FD200Kansas City</t>
  </si>
  <si>
    <t>717</t>
  </si>
  <si>
    <t>317339</t>
  </si>
  <si>
    <t>FD717Kansas City</t>
  </si>
  <si>
    <t>964</t>
  </si>
  <si>
    <t>361288</t>
  </si>
  <si>
    <t>FD964Kansas City</t>
  </si>
  <si>
    <t>514</t>
  </si>
  <si>
    <t>FD514Kansas City</t>
  </si>
  <si>
    <t>863</t>
  </si>
  <si>
    <t>341278</t>
  </si>
  <si>
    <t>FD863Kansas City</t>
  </si>
  <si>
    <t>01/12/10</t>
  </si>
  <si>
    <t>606</t>
  </si>
  <si>
    <t>289875</t>
  </si>
  <si>
    <t>kc</t>
  </si>
  <si>
    <t>\\10.1.30.96\common\MTL\System\Drawings\Specials\WO289875-Model.pdf</t>
  </si>
  <si>
    <t>FD606Kansas City</t>
  </si>
  <si>
    <t>187</t>
  </si>
  <si>
    <t>183443</t>
  </si>
  <si>
    <t>FD187Kansas City</t>
  </si>
  <si>
    <t>02/16/05</t>
  </si>
  <si>
    <t>1610</t>
  </si>
  <si>
    <t>1802</t>
  </si>
  <si>
    <t>1813</t>
  </si>
  <si>
    <t>1914</t>
  </si>
  <si>
    <t>2120</t>
  </si>
  <si>
    <t>3187</t>
  </si>
  <si>
    <t>3719</t>
  </si>
  <si>
    <t>4159</t>
  </si>
  <si>
    <t>3722</t>
  </si>
  <si>
    <t>470</t>
  </si>
  <si>
    <t>249511</t>
  </si>
  <si>
    <t>FD470Kansas City</t>
  </si>
  <si>
    <t>800</t>
  </si>
  <si>
    <t>330536</t>
  </si>
  <si>
    <t>Gummer ordered for WO454618</t>
  </si>
  <si>
    <t>FD800Kansas City</t>
  </si>
  <si>
    <t>941</t>
  </si>
  <si>
    <t>355282</t>
  </si>
  <si>
    <t>FD941Kansas City</t>
  </si>
  <si>
    <t>909</t>
  </si>
  <si>
    <t>349958</t>
  </si>
  <si>
    <t>FD909Kansas City</t>
  </si>
  <si>
    <t>04/29/11</t>
  </si>
  <si>
    <t>2179</t>
  </si>
  <si>
    <t>262181</t>
  </si>
  <si>
    <t>FD505Kansas City</t>
  </si>
  <si>
    <t>583</t>
  </si>
  <si>
    <t>286067</t>
  </si>
  <si>
    <t>FD583Kansas City</t>
  </si>
  <si>
    <t>572</t>
  </si>
  <si>
    <t>282966</t>
  </si>
  <si>
    <t>FD572Kansas City</t>
  </si>
  <si>
    <t>11/09/04</t>
  </si>
  <si>
    <t>1787</t>
  </si>
  <si>
    <t>1857</t>
  </si>
  <si>
    <t>3621</t>
  </si>
  <si>
    <t>3723</t>
  </si>
  <si>
    <t>3724</t>
  </si>
  <si>
    <t>477</t>
  </si>
  <si>
    <t>252372</t>
  </si>
  <si>
    <t>FD477Kansas City</t>
  </si>
  <si>
    <t>2/14/2017 9:52:46 AM</t>
  </si>
  <si>
    <t>1182</t>
  </si>
  <si>
    <t>FD1182Kansas City</t>
  </si>
  <si>
    <t>205405</t>
  </si>
  <si>
    <t>FD328Kansas City</t>
  </si>
  <si>
    <t>10/13/06</t>
  </si>
  <si>
    <t>1853</t>
  </si>
  <si>
    <t>3725</t>
  </si>
  <si>
    <t>3726</t>
  </si>
  <si>
    <t>173</t>
  </si>
  <si>
    <t>180249</t>
  </si>
  <si>
    <t>FD173Kansas City</t>
  </si>
  <si>
    <t>587</t>
  </si>
  <si>
    <t>286347</t>
  </si>
  <si>
    <t>FD587Kansas City</t>
  </si>
  <si>
    <t>199262</t>
  </si>
  <si>
    <t>FD294Kansas City</t>
  </si>
  <si>
    <t>1/3.5007</t>
  </si>
  <si>
    <t>390</t>
  </si>
  <si>
    <t>226623</t>
  </si>
  <si>
    <t>6611</t>
  </si>
  <si>
    <t>FD390Kansas City</t>
  </si>
  <si>
    <t>179</t>
  </si>
  <si>
    <t>181763</t>
  </si>
  <si>
    <t>FD179Kansas City</t>
  </si>
  <si>
    <t>374</t>
  </si>
  <si>
    <t>223689</t>
  </si>
  <si>
    <t>FD374Kansas City</t>
  </si>
  <si>
    <t>174</t>
  </si>
  <si>
    <t>FD174Kansas City</t>
  </si>
  <si>
    <t>1012</t>
  </si>
  <si>
    <t>377765</t>
  </si>
  <si>
    <t>FD1012Kansas City</t>
  </si>
  <si>
    <t>550</t>
  </si>
  <si>
    <t>276975</t>
  </si>
  <si>
    <t>FD550Kansas City</t>
  </si>
  <si>
    <t>185393</t>
  </si>
  <si>
    <t>FD212Kansas City</t>
  </si>
  <si>
    <t>377</t>
  </si>
  <si>
    <t>FD377Kansas City</t>
  </si>
  <si>
    <t>423</t>
  </si>
  <si>
    <t>235140</t>
  </si>
  <si>
    <t>FD423Kansas City</t>
  </si>
  <si>
    <t>538</t>
  </si>
  <si>
    <t>272761</t>
  </si>
  <si>
    <t>FD538Kansas City</t>
  </si>
  <si>
    <t>1009</t>
  </si>
  <si>
    <t>377146</t>
  </si>
  <si>
    <t>FD1009Kansas City</t>
  </si>
  <si>
    <t>FD216Kansas City</t>
  </si>
  <si>
    <t>4/12/2017 10:00:02 AM</t>
  </si>
  <si>
    <t>1287</t>
  </si>
  <si>
    <t>Same as MV DW1B9059</t>
  </si>
  <si>
    <t>FD1287Kansas City</t>
  </si>
  <si>
    <t>1007</t>
  </si>
  <si>
    <t>375816</t>
  </si>
  <si>
    <t>FD1007Kansas City</t>
  </si>
  <si>
    <t>3/15/2017 9:24:42 AM</t>
  </si>
  <si>
    <t>FD1283Kansas City</t>
  </si>
  <si>
    <t>549</t>
  </si>
  <si>
    <t>276970</t>
  </si>
  <si>
    <t>FD549Kansas City</t>
  </si>
  <si>
    <t>5/23/2016 4:18:24 PM</t>
  </si>
  <si>
    <t>1215</t>
  </si>
  <si>
    <t>FD1215Kansas City</t>
  </si>
  <si>
    <t>335</t>
  </si>
  <si>
    <t>04/22/05</t>
  </si>
  <si>
    <t>185</t>
  </si>
  <si>
    <t>43</t>
  </si>
  <si>
    <t>FD185Kansas City</t>
  </si>
  <si>
    <t>1262</t>
  </si>
  <si>
    <t>1755</t>
  </si>
  <si>
    <t>2113</t>
  </si>
  <si>
    <t>2724</t>
  </si>
  <si>
    <t>3850</t>
  </si>
  <si>
    <t>3851</t>
  </si>
  <si>
    <t>3852</t>
  </si>
  <si>
    <t>980</t>
  </si>
  <si>
    <t>368105</t>
  </si>
  <si>
    <t>FD980Kansas City</t>
  </si>
  <si>
    <t>176</t>
  </si>
  <si>
    <t>1879</t>
  </si>
  <si>
    <t>2045</t>
  </si>
  <si>
    <t>2699</t>
  </si>
  <si>
    <t>3854</t>
  </si>
  <si>
    <t>04/30/13</t>
  </si>
  <si>
    <t>985</t>
  </si>
  <si>
    <t>369538</t>
  </si>
  <si>
    <t>FD985Kansas City</t>
  </si>
  <si>
    <t>1047</t>
  </si>
  <si>
    <t>388604</t>
  </si>
  <si>
    <t>FD1047Kansas City</t>
  </si>
  <si>
    <t>1632</t>
  </si>
  <si>
    <t>1722</t>
  </si>
  <si>
    <t>1723</t>
  </si>
  <si>
    <t>2732</t>
  </si>
  <si>
    <t>3855</t>
  </si>
  <si>
    <t>694</t>
  </si>
  <si>
    <t>313896</t>
  </si>
  <si>
    <t>FD694Kansas City</t>
  </si>
  <si>
    <t>1049</t>
  </si>
  <si>
    <t>389760</t>
  </si>
  <si>
    <t>FD1049Kansas City</t>
  </si>
  <si>
    <t>FD557Kansas City</t>
  </si>
  <si>
    <t>1043</t>
  </si>
  <si>
    <t>389190</t>
  </si>
  <si>
    <t>FD1043Kansas City</t>
  </si>
  <si>
    <t>200266</t>
  </si>
  <si>
    <t>87.442.5A</t>
  </si>
  <si>
    <t>\\10.1.30.96\common\MTL\System\Drawings\Specials\Pistol\WO200266Pistol-Model.pdf</t>
  </si>
  <si>
    <t>FD297Kansas City</t>
  </si>
  <si>
    <t>2112</t>
  </si>
  <si>
    <t>3244</t>
  </si>
  <si>
    <t>1902</t>
  </si>
  <si>
    <t>3194</t>
  </si>
  <si>
    <t>170432</t>
  </si>
  <si>
    <t>FD154Kansas City</t>
  </si>
  <si>
    <t>1017</t>
  </si>
  <si>
    <t>FD1017Kansas City</t>
  </si>
  <si>
    <t>1602</t>
  </si>
  <si>
    <t>3860</t>
  </si>
  <si>
    <t>2879</t>
  </si>
  <si>
    <t>6.625</t>
  </si>
  <si>
    <t>143</t>
  </si>
  <si>
    <t>1801</t>
  </si>
  <si>
    <t>1924</t>
  </si>
  <si>
    <t>3861</t>
  </si>
  <si>
    <t>741</t>
  </si>
  <si>
    <t>3862</t>
  </si>
  <si>
    <t>09/24/10</t>
  </si>
  <si>
    <t>305994</t>
  </si>
  <si>
    <t>FD661Kansas City</t>
  </si>
  <si>
    <t>424</t>
  </si>
  <si>
    <t>235572</t>
  </si>
  <si>
    <t>FD424Kansas City</t>
  </si>
  <si>
    <t>3262</t>
  </si>
  <si>
    <t>05/26/11</t>
  </si>
  <si>
    <t>322264</t>
  </si>
  <si>
    <t>FD734Kansas City</t>
  </si>
  <si>
    <t>228</t>
  </si>
  <si>
    <t>3294</t>
  </si>
  <si>
    <t>3506</t>
  </si>
  <si>
    <t>136</t>
  </si>
  <si>
    <t>465</t>
  </si>
  <si>
    <t>FD465Kansas City</t>
  </si>
  <si>
    <t>06/09/05</t>
  </si>
  <si>
    <t>186106</t>
  </si>
  <si>
    <t>FD218Kansas City</t>
  </si>
  <si>
    <t>3863</t>
  </si>
  <si>
    <t>1336</t>
  </si>
  <si>
    <t>1154</t>
  </si>
  <si>
    <t>424996</t>
  </si>
  <si>
    <t>FD1154Kansas City</t>
  </si>
  <si>
    <t>571</t>
  </si>
  <si>
    <t>283114</t>
  </si>
  <si>
    <t>FD571Kansas City</t>
  </si>
  <si>
    <t>310831</t>
  </si>
  <si>
    <t>FD685Kansas City</t>
  </si>
  <si>
    <t>1070</t>
  </si>
  <si>
    <t>395753</t>
  </si>
  <si>
    <t>FD1070Kansas City</t>
  </si>
  <si>
    <t>08/15/08</t>
  </si>
  <si>
    <t>498</t>
  </si>
  <si>
    <t>260134</t>
  </si>
  <si>
    <t>FD498Kansas City</t>
  </si>
  <si>
    <t>3545</t>
  </si>
  <si>
    <t>05/12/08</t>
  </si>
  <si>
    <t>484</t>
  </si>
  <si>
    <t>254663</t>
  </si>
  <si>
    <t>FD484Kansas City</t>
  </si>
  <si>
    <t>198454</t>
  </si>
  <si>
    <t>FD287Kansas City</t>
  </si>
  <si>
    <t>9/22/2016 4:39:55 PM</t>
  </si>
  <si>
    <t>1251</t>
  </si>
  <si>
    <t>FD1251Kansas City</t>
  </si>
  <si>
    <t>FD241Kansas City</t>
  </si>
  <si>
    <t>200179</t>
  </si>
  <si>
    <t>FD296Kansas City</t>
  </si>
  <si>
    <t>658</t>
  </si>
  <si>
    <t>3546</t>
  </si>
  <si>
    <t>3568</t>
  </si>
  <si>
    <t>183433</t>
  </si>
  <si>
    <t>220</t>
  </si>
  <si>
    <t>185483</t>
  </si>
  <si>
    <t>-3.75</t>
  </si>
  <si>
    <t>\\10.1.30.96\common\MTL\System\Drawings\Specials\WO185483Combo-Model.pdf</t>
  </si>
  <si>
    <t>FD220Kansas City</t>
  </si>
  <si>
    <t>06/15/05</t>
  </si>
  <si>
    <t>-3.4375</t>
  </si>
  <si>
    <t>87.247</t>
  </si>
  <si>
    <t>\\10.1.30.96\common\MTL\System\Drawings\Specials\WO183433-A Combo-Model.pdf</t>
  </si>
  <si>
    <t>FD224Kansas City</t>
  </si>
  <si>
    <t>450</t>
  </si>
  <si>
    <t>242206</t>
  </si>
  <si>
    <t>FD450Kansas City</t>
  </si>
  <si>
    <t>2143</t>
  </si>
  <si>
    <t>2170</t>
  </si>
  <si>
    <t>41597</t>
  </si>
  <si>
    <t>1033</t>
  </si>
  <si>
    <t>Octagon</t>
  </si>
  <si>
    <t>383731</t>
  </si>
  <si>
    <t>Stop Sign</t>
  </si>
  <si>
    <t>FD1033Kansas City</t>
  </si>
  <si>
    <t>148</t>
  </si>
  <si>
    <t>164276</t>
  </si>
  <si>
    <t>FD148Kansas City</t>
  </si>
  <si>
    <t>206717</t>
  </si>
  <si>
    <t>FD323Kansas City</t>
  </si>
  <si>
    <t>391</t>
  </si>
  <si>
    <t>227346</t>
  </si>
  <si>
    <t>FD391Kansas City</t>
  </si>
  <si>
    <t>545</t>
  </si>
  <si>
    <t>275491</t>
  </si>
  <si>
    <t>FD545Kansas City</t>
  </si>
  <si>
    <t>646</t>
  </si>
  <si>
    <t>301942</t>
  </si>
  <si>
    <t>FD646Kansas City</t>
  </si>
  <si>
    <t>FD242Kansas City</t>
  </si>
  <si>
    <t>721</t>
  </si>
  <si>
    <t>1062</t>
  </si>
  <si>
    <t>1865</t>
  </si>
  <si>
    <t>1866</t>
  </si>
  <si>
    <t>2642</t>
  </si>
  <si>
    <t>3161</t>
  </si>
  <si>
    <t>231</t>
  </si>
  <si>
    <t>1732</t>
  </si>
  <si>
    <t>1901</t>
  </si>
  <si>
    <t>2094</t>
  </si>
  <si>
    <t>3622</t>
  </si>
  <si>
    <t>08/10/12</t>
  </si>
  <si>
    <t>351384</t>
  </si>
  <si>
    <t>FD923Kansas City</t>
  </si>
  <si>
    <t>602</t>
  </si>
  <si>
    <t>288372</t>
  </si>
  <si>
    <t>FD602Kansas City</t>
  </si>
  <si>
    <t>859</t>
  </si>
  <si>
    <t>339827</t>
  </si>
  <si>
    <t>FD859Kansas City</t>
  </si>
  <si>
    <t>198780</t>
  </si>
  <si>
    <t>FD291Kansas City</t>
  </si>
  <si>
    <t>201078</t>
  </si>
  <si>
    <t>FD305Kansas City</t>
  </si>
  <si>
    <t>802</t>
  </si>
  <si>
    <t>330437</t>
  </si>
  <si>
    <t>FD802Kansas City</t>
  </si>
  <si>
    <t>4/2.5004</t>
  </si>
  <si>
    <t>135</t>
  </si>
  <si>
    <t>155151</t>
  </si>
  <si>
    <t>01.83.049.5A</t>
  </si>
  <si>
    <t>FD135Kansas City</t>
  </si>
  <si>
    <t>398</t>
  </si>
  <si>
    <t>2090</t>
  </si>
  <si>
    <t>2110</t>
  </si>
  <si>
    <t>2124</t>
  </si>
  <si>
    <t>223892</t>
  </si>
  <si>
    <t>FD378Kansas City</t>
  </si>
  <si>
    <t>688</t>
  </si>
  <si>
    <t>311674</t>
  </si>
  <si>
    <t>FD688Kansas City</t>
  </si>
  <si>
    <t>1838</t>
  </si>
  <si>
    <t>1895</t>
  </si>
  <si>
    <t>232</t>
  </si>
  <si>
    <t>151</t>
  </si>
  <si>
    <t>FD151Kansas City</t>
  </si>
  <si>
    <t>41254</t>
  </si>
  <si>
    <t>957</t>
  </si>
  <si>
    <t>FD957Kansas City</t>
  </si>
  <si>
    <t>364</t>
  </si>
  <si>
    <t>220030</t>
  </si>
  <si>
    <t>FD364Kansas City</t>
  </si>
  <si>
    <t>793</t>
  </si>
  <si>
    <t>329928</t>
  </si>
  <si>
    <t>FD793Kansas City</t>
  </si>
  <si>
    <t>FD243Kansas City</t>
  </si>
  <si>
    <t>739</t>
  </si>
  <si>
    <t>323303</t>
  </si>
  <si>
    <t>FD739Kansas City</t>
  </si>
  <si>
    <t>370</t>
  </si>
  <si>
    <t>222753</t>
  </si>
  <si>
    <t>FD370Kansas City</t>
  </si>
  <si>
    <t>329920</t>
  </si>
  <si>
    <t>FD798Kansas City</t>
  </si>
  <si>
    <t>539</t>
  </si>
  <si>
    <t>272816</t>
  </si>
  <si>
    <t>\\10.1.30.96\common\MTL\System\Drawings\Specials\Pistol\WO272816Pistol-Model.pdf</t>
  </si>
  <si>
    <t>FD539Kansas City</t>
  </si>
  <si>
    <t>1502</t>
  </si>
  <si>
    <t>1709</t>
  </si>
  <si>
    <t>1781</t>
  </si>
  <si>
    <t>1782</t>
  </si>
  <si>
    <t>1932</t>
  </si>
  <si>
    <t>1933</t>
  </si>
  <si>
    <t>1946</t>
  </si>
  <si>
    <t>2074</t>
  </si>
  <si>
    <t>2075</t>
  </si>
  <si>
    <t>2182</t>
  </si>
  <si>
    <t>2200</t>
  </si>
  <si>
    <t>3753</t>
  </si>
  <si>
    <t>2089</t>
  </si>
  <si>
    <t>2665</t>
  </si>
  <si>
    <t>844</t>
  </si>
  <si>
    <t>FD844Kansas City</t>
  </si>
  <si>
    <t>843</t>
  </si>
  <si>
    <t>335523</t>
  </si>
  <si>
    <t>FD843Kansas City</t>
  </si>
  <si>
    <t>1940</t>
  </si>
  <si>
    <t>3259</t>
  </si>
  <si>
    <t>3754</t>
  </si>
  <si>
    <t>3755</t>
  </si>
  <si>
    <t>3756</t>
  </si>
  <si>
    <t>365</t>
  </si>
  <si>
    <t>221070</t>
  </si>
  <si>
    <t>FD365Kansas City</t>
  </si>
  <si>
    <t>208080</t>
  </si>
  <si>
    <t>FD330Kansas City</t>
  </si>
  <si>
    <t>12/28/12</t>
  </si>
  <si>
    <t>961</t>
  </si>
  <si>
    <t>360954</t>
  </si>
  <si>
    <t>\\10.1.30.96\common\MTL\System\Drawings\Specials\WO360954ComboFD961.pdf</t>
  </si>
  <si>
    <t>FD961Kansas City</t>
  </si>
  <si>
    <t>FD994Kansas City</t>
  </si>
  <si>
    <t>577</t>
  </si>
  <si>
    <t>284741</t>
  </si>
  <si>
    <t>\\10.1.30.96\common\MTL\System\Drawings\Specials\Pistol\WO284741 Pistol-Model.pdf</t>
  </si>
  <si>
    <t>FD577Kansas City</t>
  </si>
  <si>
    <t>1213</t>
  </si>
  <si>
    <t>1746</t>
  </si>
  <si>
    <t>1822</t>
  </si>
  <si>
    <t>2047</t>
  </si>
  <si>
    <t>3522</t>
  </si>
  <si>
    <t>3757</t>
  </si>
  <si>
    <t>3758</t>
  </si>
  <si>
    <t>3759</t>
  </si>
  <si>
    <t>179293</t>
  </si>
  <si>
    <t>FD175Kansas City</t>
  </si>
  <si>
    <t>639</t>
  </si>
  <si>
    <t>297765</t>
  </si>
  <si>
    <t>FD639Kansas City</t>
  </si>
  <si>
    <t>486</t>
  </si>
  <si>
    <t>256269</t>
  </si>
  <si>
    <t>FD486Kansas City</t>
  </si>
  <si>
    <t>1697</t>
  </si>
  <si>
    <t>3165</t>
  </si>
  <si>
    <t>3760</t>
  </si>
  <si>
    <t>761</t>
  </si>
  <si>
    <t>327357</t>
  </si>
  <si>
    <t>FD761Kansas City</t>
  </si>
  <si>
    <t>805</t>
  </si>
  <si>
    <t>332156</t>
  </si>
  <si>
    <t>FD805Kansas City</t>
  </si>
  <si>
    <t>184324</t>
  </si>
  <si>
    <t>FD207Kansas City</t>
  </si>
  <si>
    <t>1132</t>
  </si>
  <si>
    <t>411720</t>
  </si>
  <si>
    <t>FD1132Kansas City</t>
  </si>
  <si>
    <t>534</t>
  </si>
  <si>
    <t>272432</t>
  </si>
  <si>
    <t>FD534Kansas City</t>
  </si>
  <si>
    <t>305588</t>
  </si>
  <si>
    <t>FD658Kansas City</t>
  </si>
  <si>
    <t>943</t>
  </si>
  <si>
    <t>356649</t>
  </si>
  <si>
    <t>FD943Kansas City</t>
  </si>
  <si>
    <t>806</t>
  </si>
  <si>
    <t>332349</t>
  </si>
  <si>
    <t>\\10.1.30.96\common\MTL\System\Drawings\Specials\Pistol\WO332349Pistol-Model.pdf</t>
  </si>
  <si>
    <t>FD806Kansas City</t>
  </si>
  <si>
    <t>1464</t>
  </si>
  <si>
    <t>1875</t>
  </si>
  <si>
    <t>1876</t>
  </si>
  <si>
    <t>2108</t>
  </si>
  <si>
    <t>2736</t>
  </si>
  <si>
    <t>3499</t>
  </si>
  <si>
    <t>3761</t>
  </si>
  <si>
    <t>3762</t>
  </si>
  <si>
    <t>3763</t>
  </si>
  <si>
    <t>1978</t>
  </si>
  <si>
    <t>3292</t>
  </si>
  <si>
    <t>418</t>
  </si>
  <si>
    <t>234019</t>
  </si>
  <si>
    <t>FD418Kansas City</t>
  </si>
  <si>
    <t>643</t>
  </si>
  <si>
    <t>299382</t>
  </si>
  <si>
    <t>FD643Kansas City</t>
  </si>
  <si>
    <t>368</t>
  </si>
  <si>
    <t>221094</t>
  </si>
  <si>
    <t>FD368Kansas City</t>
  </si>
  <si>
    <t>6/7/2016 7:41:44 AM</t>
  </si>
  <si>
    <t>1218</t>
  </si>
  <si>
    <t>FD1218Kansas City</t>
  </si>
  <si>
    <t>1718</t>
  </si>
  <si>
    <t>1799</t>
  </si>
  <si>
    <t>3767</t>
  </si>
  <si>
    <t>580</t>
  </si>
  <si>
    <t>285335</t>
  </si>
  <si>
    <t>FD580Kansas City</t>
  </si>
  <si>
    <t>632</t>
  </si>
  <si>
    <t>294154</t>
  </si>
  <si>
    <t>FD632Kansas City</t>
  </si>
  <si>
    <t>681</t>
  </si>
  <si>
    <t>FD681Kansas City</t>
  </si>
  <si>
    <t>623</t>
  </si>
  <si>
    <t>292880</t>
  </si>
  <si>
    <t>\\10.1.30.96\common\MTL\System\Drawings\Square End Window Design Reference-Model.pdfC:\MTL\System\Drawings\Square End Window Design Reference-Model.pdfC:\MTL\System\Drawings\Square End Window Design Reference-Model.pdf</t>
  </si>
  <si>
    <t>FD623Kansas City</t>
  </si>
  <si>
    <t>556</t>
  </si>
  <si>
    <t>278963</t>
  </si>
  <si>
    <t>FD556Kansas City</t>
  </si>
  <si>
    <t>8/10/2016 10:50:09 AM</t>
  </si>
  <si>
    <t>1233</t>
  </si>
  <si>
    <t>X:\MTL\SYSTEM\Drawings\Specials\Pistol\WO448201PistolGrip-Model.pdf</t>
  </si>
  <si>
    <t>FD1233Kansas City</t>
  </si>
  <si>
    <t>1734</t>
  </si>
  <si>
    <t>1735</t>
  </si>
  <si>
    <t>1769</t>
  </si>
  <si>
    <t>1770</t>
  </si>
  <si>
    <t>1873</t>
  </si>
  <si>
    <t>1874</t>
  </si>
  <si>
    <t>1909</t>
  </si>
  <si>
    <t>1910</t>
  </si>
  <si>
    <t>1956</t>
  </si>
  <si>
    <t>1957</t>
  </si>
  <si>
    <t>2183</t>
  </si>
  <si>
    <t>3768</t>
  </si>
  <si>
    <t>3770</t>
  </si>
  <si>
    <t>3771</t>
  </si>
  <si>
    <t>3774</t>
  </si>
  <si>
    <t>3775</t>
  </si>
  <si>
    <t>279</t>
  </si>
  <si>
    <t>194110</t>
  </si>
  <si>
    <t>FD279Kansas City</t>
  </si>
  <si>
    <t>672</t>
  </si>
  <si>
    <t>308388</t>
  </si>
  <si>
    <t>FD672Kansas City</t>
  </si>
  <si>
    <t>517</t>
  </si>
  <si>
    <t>266238</t>
  </si>
  <si>
    <t>FD517Kansas City</t>
  </si>
  <si>
    <t>07/29/11</t>
  </si>
  <si>
    <t>757</t>
  </si>
  <si>
    <t>324864</t>
  </si>
  <si>
    <t>6130</t>
  </si>
  <si>
    <t>\\10.1.30.96\common\MTL\System\Drawings\Specials\WO324864ComboHotNote-Model.pdf</t>
  </si>
  <si>
    <t>FD757Kansas City</t>
  </si>
  <si>
    <t>1752</t>
  </si>
  <si>
    <t>1753</t>
  </si>
  <si>
    <t>1955</t>
  </si>
  <si>
    <t>2031</t>
  </si>
  <si>
    <t>3776</t>
  </si>
  <si>
    <t>3777</t>
  </si>
  <si>
    <t>3778</t>
  </si>
  <si>
    <t>1118</t>
  </si>
  <si>
    <t>2772</t>
  </si>
  <si>
    <t>3289</t>
  </si>
  <si>
    <t>3779</t>
  </si>
  <si>
    <t>3780</t>
  </si>
  <si>
    <t>2/2.5007</t>
  </si>
  <si>
    <t>393</t>
  </si>
  <si>
    <t>228407</t>
  </si>
  <si>
    <t>FD393Kansas City</t>
  </si>
  <si>
    <t>3781</t>
  </si>
  <si>
    <t>3235</t>
  </si>
  <si>
    <t>3782</t>
  </si>
  <si>
    <t>3783</t>
  </si>
  <si>
    <t>8/1.5005</t>
  </si>
  <si>
    <t>190764</t>
  </si>
  <si>
    <t>FD268Kansas City</t>
  </si>
  <si>
    <t>2656</t>
  </si>
  <si>
    <t>2690</t>
  </si>
  <si>
    <t>3785</t>
  </si>
  <si>
    <t>4/20/2016 2:54:44 PM</t>
  </si>
  <si>
    <t>1208</t>
  </si>
  <si>
    <t>FD1208Kansas City</t>
  </si>
  <si>
    <t>10/06/07</t>
  </si>
  <si>
    <t>243185</t>
  </si>
  <si>
    <t>FD454Kansas City</t>
  </si>
  <si>
    <t>3174</t>
  </si>
  <si>
    <t>3784</t>
  </si>
  <si>
    <t>3786</t>
  </si>
  <si>
    <t>07/18/07</t>
  </si>
  <si>
    <t>3787</t>
  </si>
  <si>
    <t>3788</t>
  </si>
  <si>
    <t>1851</t>
  </si>
  <si>
    <t>234</t>
  </si>
  <si>
    <t>1111</t>
  </si>
  <si>
    <t>407841</t>
  </si>
  <si>
    <t>FD1111Kansas City</t>
  </si>
  <si>
    <t>1611</t>
  </si>
  <si>
    <t>06/25/10</t>
  </si>
  <si>
    <t>644</t>
  </si>
  <si>
    <t>300197</t>
  </si>
  <si>
    <t>FD644Kansas City</t>
  </si>
  <si>
    <t>3790</t>
  </si>
  <si>
    <t>435</t>
  </si>
  <si>
    <t>616</t>
  </si>
  <si>
    <t>617</t>
  </si>
  <si>
    <t>07/15/05</t>
  </si>
  <si>
    <t>178</t>
  </si>
  <si>
    <t>202046</t>
  </si>
  <si>
    <t>FD309Kansas City</t>
  </si>
  <si>
    <t>408</t>
  </si>
  <si>
    <t>1580</t>
  </si>
  <si>
    <t>1636</t>
  </si>
  <si>
    <t>3791</t>
  </si>
  <si>
    <t>1034</t>
  </si>
  <si>
    <t>384844</t>
  </si>
  <si>
    <t>FD1034Kansas City</t>
  </si>
  <si>
    <t>239122</t>
  </si>
  <si>
    <t>FD435Kansas City</t>
  </si>
  <si>
    <t>1514</t>
  </si>
  <si>
    <t>244</t>
  </si>
  <si>
    <t>06/30/05</t>
  </si>
  <si>
    <t>02/09/07</t>
  </si>
  <si>
    <t>392</t>
  </si>
  <si>
    <t>225847</t>
  </si>
  <si>
    <t>\\10.1.30.96\common\MTL\System\Drawings\Specials\WO225847ComBangtail-Model.pdf</t>
  </si>
  <si>
    <t>FD392Kansas City</t>
  </si>
  <si>
    <t>2650</t>
  </si>
  <si>
    <t>2780</t>
  </si>
  <si>
    <t>2795</t>
  </si>
  <si>
    <t>3793</t>
  </si>
  <si>
    <t>1150</t>
  </si>
  <si>
    <t>422976</t>
  </si>
  <si>
    <t>FD1150Kansas City</t>
  </si>
  <si>
    <t>255</t>
  </si>
  <si>
    <t>188014</t>
  </si>
  <si>
    <t>FD255Kansas City</t>
  </si>
  <si>
    <t>2788</t>
  </si>
  <si>
    <t>2951</t>
  </si>
  <si>
    <t>09/23/13</t>
  </si>
  <si>
    <t>1018</t>
  </si>
  <si>
    <t>379556</t>
  </si>
  <si>
    <t>FD1018Kansas City</t>
  </si>
  <si>
    <t>199565</t>
  </si>
  <si>
    <t>FD293Kansas City</t>
  </si>
  <si>
    <t>829</t>
  </si>
  <si>
    <t>335535</t>
  </si>
  <si>
    <t>FD829Kansas City</t>
  </si>
  <si>
    <t>582</t>
  </si>
  <si>
    <t>250186</t>
  </si>
  <si>
    <t>FD582Kansas City</t>
  </si>
  <si>
    <t>1039</t>
  </si>
  <si>
    <t>387897</t>
  </si>
  <si>
    <t>FD1039Kansas City</t>
  </si>
  <si>
    <t>1041</t>
  </si>
  <si>
    <t>387916</t>
  </si>
  <si>
    <t>FD1041Kansas City</t>
  </si>
  <si>
    <t>6/29/2016 11:13:01 AM</t>
  </si>
  <si>
    <t>1224</t>
  </si>
  <si>
    <t>OBSOLETE</t>
  </si>
  <si>
    <t>FD1224Kansas City</t>
  </si>
  <si>
    <t>558</t>
  </si>
  <si>
    <t>279670</t>
  </si>
  <si>
    <t>FD558Kansas City</t>
  </si>
  <si>
    <t>830</t>
  </si>
  <si>
    <t>335257</t>
  </si>
  <si>
    <t>FD830Kansas City</t>
  </si>
  <si>
    <t>453</t>
  </si>
  <si>
    <t>243318</t>
  </si>
  <si>
    <t>\\10.1.30.96\common\MTL\System\Drawings\Specials\Pistol\WO243318 PISTOL-Model.pdf</t>
  </si>
  <si>
    <t>FD453Kansas City</t>
  </si>
  <si>
    <t>395</t>
  </si>
  <si>
    <t>1025</t>
  </si>
  <si>
    <t>2687</t>
  </si>
  <si>
    <t>2773</t>
  </si>
  <si>
    <t>2926</t>
  </si>
  <si>
    <t>3178</t>
  </si>
  <si>
    <t>3274</t>
  </si>
  <si>
    <t>3297</t>
  </si>
  <si>
    <t>3532</t>
  </si>
  <si>
    <t>09/23/05</t>
  </si>
  <si>
    <t>194105</t>
  </si>
  <si>
    <t>FD278Kansas City</t>
  </si>
  <si>
    <t>684</t>
  </si>
  <si>
    <t>9.25</t>
  </si>
  <si>
    <t>3569</t>
  </si>
  <si>
    <t>3795</t>
  </si>
  <si>
    <t>.5625/2005</t>
  </si>
  <si>
    <t>192956</t>
  </si>
  <si>
    <t>FD276Kansas City</t>
  </si>
  <si>
    <t>171</t>
  </si>
  <si>
    <t>178063</t>
  </si>
  <si>
    <t>FD171Kansas City</t>
  </si>
  <si>
    <t>342</t>
  </si>
  <si>
    <t>212316</t>
  </si>
  <si>
    <t>FD342Kansas City</t>
  </si>
  <si>
    <t>1069</t>
  </si>
  <si>
    <t>1582</t>
  </si>
  <si>
    <t>1916</t>
  </si>
  <si>
    <t>2036</t>
  </si>
  <si>
    <t>2046</t>
  </si>
  <si>
    <t>1.54/2004</t>
  </si>
  <si>
    <t>170987</t>
  </si>
  <si>
    <t>01.83.102.5A</t>
  </si>
  <si>
    <t>1852</t>
  </si>
  <si>
    <t>11/12/09</t>
  </si>
  <si>
    <t>286345</t>
  </si>
  <si>
    <t>FD585Kansas City</t>
  </si>
  <si>
    <t>171053</t>
  </si>
  <si>
    <t>FD158Kansas City</t>
  </si>
  <si>
    <t>445</t>
  </si>
  <si>
    <t>241747</t>
  </si>
  <si>
    <t>FD445Kansas City</t>
  </si>
  <si>
    <t>682</t>
  </si>
  <si>
    <t>310620</t>
  </si>
  <si>
    <t>FD682Kansas City</t>
  </si>
  <si>
    <t>574</t>
  </si>
  <si>
    <t>283605</t>
  </si>
  <si>
    <t>FD574Kansas City</t>
  </si>
  <si>
    <t>641</t>
  </si>
  <si>
    <t>298651</t>
  </si>
  <si>
    <t>FD641Kansas City</t>
  </si>
  <si>
    <t>421</t>
  </si>
  <si>
    <t>235068</t>
  </si>
  <si>
    <t>FD421Kansas City</t>
  </si>
  <si>
    <t>603</t>
  </si>
  <si>
    <t>287911</t>
  </si>
  <si>
    <t>FD603Kansas City</t>
  </si>
  <si>
    <t>1817</t>
  </si>
  <si>
    <t>1818</t>
  </si>
  <si>
    <t>1931</t>
  </si>
  <si>
    <t>3241</t>
  </si>
  <si>
    <t>3797</t>
  </si>
  <si>
    <t>3799</t>
  </si>
  <si>
    <t>12/27/05</t>
  </si>
  <si>
    <t>1974</t>
  </si>
  <si>
    <t>3800</t>
  </si>
  <si>
    <t>185491</t>
  </si>
  <si>
    <t>FD223Kansas City</t>
  </si>
  <si>
    <t>448</t>
  </si>
  <si>
    <t>242034</t>
  </si>
  <si>
    <t>FD448Kansas City</t>
  </si>
  <si>
    <t>451</t>
  </si>
  <si>
    <t>241990</t>
  </si>
  <si>
    <t>FD451Kansas City</t>
  </si>
  <si>
    <t>12/2/2016 2:18:21 PM</t>
  </si>
  <si>
    <t>FD621Kansas City</t>
  </si>
  <si>
    <t>150087</t>
  </si>
  <si>
    <t>FD114Kansas City</t>
  </si>
  <si>
    <t>407</t>
  </si>
  <si>
    <t>232317</t>
  </si>
  <si>
    <t>510</t>
  </si>
  <si>
    <t>\\10.1.30.96\common\MTL\System\Drawings\Specials\Pistol\WO232317 Pistol-Model.pdf</t>
  </si>
  <si>
    <t>FD407Kansas City</t>
  </si>
  <si>
    <t>3229</t>
  </si>
  <si>
    <t>3491</t>
  </si>
  <si>
    <t>3801</t>
  </si>
  <si>
    <t>3256</t>
  </si>
  <si>
    <t>704</t>
  </si>
  <si>
    <t>301004</t>
  </si>
  <si>
    <t>FD704Kansas City</t>
  </si>
  <si>
    <t>02/27/09</t>
  </si>
  <si>
    <t>528</t>
  </si>
  <si>
    <t>271625</t>
  </si>
  <si>
    <t>FD528Kansas City</t>
  </si>
  <si>
    <t>137</t>
  </si>
  <si>
    <t>155835</t>
  </si>
  <si>
    <t>87.384</t>
  </si>
  <si>
    <t>\\10.1.30.96\common\MTL\System\Drawings\Specials\Pistol\WO155835pistol-Model.pdf</t>
  </si>
  <si>
    <t>FD137Kansas City</t>
  </si>
  <si>
    <t>1515</t>
  </si>
  <si>
    <t>1774</t>
  </si>
  <si>
    <t>1896</t>
  </si>
  <si>
    <t>1899</t>
  </si>
  <si>
    <t>3802</t>
  </si>
  <si>
    <t>3803</t>
  </si>
  <si>
    <t>03/29/11</t>
  </si>
  <si>
    <t>1158</t>
  </si>
  <si>
    <t>3806</t>
  </si>
  <si>
    <t>3807</t>
  </si>
  <si>
    <t>10/02/14</t>
  </si>
  <si>
    <t>404388</t>
  </si>
  <si>
    <t>FD1100Kansas City</t>
  </si>
  <si>
    <t>3809</t>
  </si>
  <si>
    <t>3810</t>
  </si>
  <si>
    <t>3811</t>
  </si>
  <si>
    <t>1474</t>
  </si>
  <si>
    <t>1398</t>
  </si>
  <si>
    <t>1347</t>
  </si>
  <si>
    <t>3273</t>
  </si>
  <si>
    <t>10/22/10</t>
  </si>
  <si>
    <t>308171</t>
  </si>
  <si>
    <t>FD670Kansas City</t>
  </si>
  <si>
    <t>07/02/12</t>
  </si>
  <si>
    <t>897</t>
  </si>
  <si>
    <t>348555</t>
  </si>
  <si>
    <t>FD897Kansas City</t>
  </si>
  <si>
    <t>3812</t>
  </si>
  <si>
    <t>131</t>
  </si>
  <si>
    <t>154462</t>
  </si>
  <si>
    <t>FD131Kansas City</t>
  </si>
  <si>
    <t>04/29/05</t>
  </si>
  <si>
    <t>186</t>
  </si>
  <si>
    <t>182591</t>
  </si>
  <si>
    <t>01.86.207.5A</t>
  </si>
  <si>
    <t>FD186Kansas City</t>
  </si>
  <si>
    <t>982</t>
  </si>
  <si>
    <t>368476</t>
  </si>
  <si>
    <t>\\10.1.30.96\common\MTL\System\Drawings\Specials\Pistol\WO368476PistolFD982-Model.pdf</t>
  </si>
  <si>
    <t>FD982Kansas City</t>
  </si>
  <si>
    <t>03/19/07</t>
  </si>
  <si>
    <t>1603</t>
  </si>
  <si>
    <t>246782</t>
  </si>
  <si>
    <t>FD464Kansas City</t>
  </si>
  <si>
    <t>188538</t>
  </si>
  <si>
    <t>01.87.542.</t>
  </si>
  <si>
    <t>\\10.1.30.96\common\MTL\System\Drawings\Specials\WO188538Combo-Model.pdf</t>
  </si>
  <si>
    <t>FD256Kansas City</t>
  </si>
  <si>
    <t>1683</t>
  </si>
  <si>
    <t>1742</t>
  </si>
  <si>
    <t>1992</t>
  </si>
  <si>
    <t>2019</t>
  </si>
  <si>
    <t>2890</t>
  </si>
  <si>
    <t>2898</t>
  </si>
  <si>
    <t>3253</t>
  </si>
  <si>
    <t>3254</t>
  </si>
  <si>
    <t>1.58/2005</t>
  </si>
  <si>
    <t>3202</t>
  </si>
  <si>
    <t>.75/2004</t>
  </si>
  <si>
    <t>126</t>
  </si>
  <si>
    <t>151987</t>
  </si>
  <si>
    <t>01.83.081.5A</t>
  </si>
  <si>
    <t>FD126Kansas City</t>
  </si>
  <si>
    <t>2970</t>
  </si>
  <si>
    <t>3/16/2016 11:46:28 AM</t>
  </si>
  <si>
    <t>1201</t>
  </si>
  <si>
    <t>FD1201Kansas City</t>
  </si>
  <si>
    <t>1065</t>
  </si>
  <si>
    <t>FD1065Kansas City</t>
  </si>
  <si>
    <t>447</t>
  </si>
  <si>
    <t>241476</t>
  </si>
  <si>
    <t>\\10.1.30.96\common\MTL\System\Drawings\Specials\Pistol\WO241476Pistol-Model.pdf</t>
  </si>
  <si>
    <t>FD447Kansas City</t>
  </si>
  <si>
    <t>2210</t>
  </si>
  <si>
    <t>3088</t>
  </si>
  <si>
    <t>3213</t>
  </si>
  <si>
    <t>2870</t>
  </si>
  <si>
    <t>12/29/2016 11:45:51 AM</t>
  </si>
  <si>
    <t>1265</t>
  </si>
  <si>
    <t>\\10.1.30.96\common\MTL\SYSTEM\Drawings\Specials\Pistol\FD1265 Pistol Grip 1.375 x 4.25-Model.pdf</t>
  </si>
  <si>
    <t>FD1265Kansas City</t>
  </si>
  <si>
    <t>3258</t>
  </si>
  <si>
    <t>2872</t>
  </si>
  <si>
    <t>3620</t>
  </si>
  <si>
    <t>3530</t>
  </si>
  <si>
    <t>3813</t>
  </si>
  <si>
    <t>02/09/10</t>
  </si>
  <si>
    <t>614</t>
  </si>
  <si>
    <t>290710</t>
  </si>
  <si>
    <t>FD614Kansas City</t>
  </si>
  <si>
    <t>8.25</t>
  </si>
  <si>
    <t>2663</t>
  </si>
  <si>
    <t>2703</t>
  </si>
  <si>
    <t>04/28/11</t>
  </si>
  <si>
    <t>FD721Kansas City</t>
  </si>
  <si>
    <t>3001</t>
  </si>
  <si>
    <t>3003</t>
  </si>
  <si>
    <t>01/17/11</t>
  </si>
  <si>
    <t>692</t>
  </si>
  <si>
    <t>313673</t>
  </si>
  <si>
    <t>FD692Kansas City</t>
  </si>
  <si>
    <t>2733</t>
  </si>
  <si>
    <t>07/03/13</t>
  </si>
  <si>
    <t>997</t>
  </si>
  <si>
    <t>373236</t>
  </si>
  <si>
    <t>FD997Kansas City</t>
  </si>
  <si>
    <t>2977</t>
  </si>
  <si>
    <t>2983</t>
  </si>
  <si>
    <t>3012</t>
  </si>
  <si>
    <t>2066</t>
  </si>
  <si>
    <t>703</t>
  </si>
  <si>
    <t>407060</t>
  </si>
  <si>
    <t>FD1106Kansas City</t>
  </si>
  <si>
    <t>2022</t>
  </si>
  <si>
    <t>3814</t>
  </si>
  <si>
    <t>226408</t>
  </si>
  <si>
    <t>FD388Kansas City</t>
  </si>
  <si>
    <t>2639</t>
  </si>
  <si>
    <t>5/16/2016 11:27:47 AM</t>
  </si>
  <si>
    <t>FD1213Kansas City</t>
  </si>
  <si>
    <t>201434</t>
  </si>
  <si>
    <t>FD306Kansas City</t>
  </si>
  <si>
    <t>201111</t>
  </si>
  <si>
    <t>FD300Kansas City</t>
  </si>
  <si>
    <t>354</t>
  </si>
  <si>
    <t>1004</t>
  </si>
  <si>
    <t>1985</t>
  </si>
  <si>
    <t>2805</t>
  </si>
  <si>
    <t>3815</t>
  </si>
  <si>
    <t>12/2.5007</t>
  </si>
  <si>
    <t>245677</t>
  </si>
  <si>
    <t>FD460Kansas City</t>
  </si>
  <si>
    <t>474</t>
  </si>
  <si>
    <t>250178</t>
  </si>
  <si>
    <t>FD474Kansas City</t>
  </si>
  <si>
    <t>1050</t>
  </si>
  <si>
    <t>389710</t>
  </si>
  <si>
    <t>FD1050Kansas City</t>
  </si>
  <si>
    <t>2/1.5004</t>
  </si>
  <si>
    <t>150340</t>
  </si>
  <si>
    <t>01.83.095.5A</t>
  </si>
  <si>
    <t>FD117Kansas City</t>
  </si>
  <si>
    <t>1203</t>
  </si>
  <si>
    <t>3009</t>
  </si>
  <si>
    <t>3281</t>
  </si>
  <si>
    <t>3816</t>
  </si>
  <si>
    <t>06/30/10</t>
  </si>
  <si>
    <t>645</t>
  </si>
  <si>
    <t>FD645Kansas City</t>
  </si>
  <si>
    <t>3173</t>
  </si>
  <si>
    <t>03/05/04</t>
  </si>
  <si>
    <t>128</t>
  </si>
  <si>
    <t>152104</t>
  </si>
  <si>
    <t>01.83.097.5A</t>
  </si>
  <si>
    <t>FD128Kansas City</t>
  </si>
  <si>
    <t>848</t>
  </si>
  <si>
    <t>3053</t>
  </si>
  <si>
    <t>1089</t>
  </si>
  <si>
    <t>402464</t>
  </si>
  <si>
    <t>FD1089Kansas City</t>
  </si>
  <si>
    <t>01/30/08</t>
  </si>
  <si>
    <t>248852</t>
  </si>
  <si>
    <t>FD466Kansas City</t>
  </si>
  <si>
    <t>12/14/09</t>
  </si>
  <si>
    <t>288016</t>
  </si>
  <si>
    <t>FD598Kansas City</t>
  </si>
  <si>
    <t>187373</t>
  </si>
  <si>
    <t>FD234Kansas City</t>
  </si>
  <si>
    <t>2/1.5010</t>
  </si>
  <si>
    <t>291408</t>
  </si>
  <si>
    <t>\\10.1.30.96\common\MTL\System\Drawings\Specials\WO291408ComboHotNoteRevised.pdf</t>
  </si>
  <si>
    <t>FD616Kansas City</t>
  </si>
  <si>
    <t>02/18/04</t>
  </si>
  <si>
    <t>150825</t>
  </si>
  <si>
    <t>01.83.099.5A</t>
  </si>
  <si>
    <t>FD119Kansas City</t>
  </si>
  <si>
    <t>2968</t>
  </si>
  <si>
    <t>3559</t>
  </si>
  <si>
    <t>04/19/05</t>
  </si>
  <si>
    <t>182068</t>
  </si>
  <si>
    <t>01.83.100.5A</t>
  </si>
  <si>
    <t>FD180Kansas City</t>
  </si>
  <si>
    <t>813</t>
  </si>
  <si>
    <t>333445</t>
  </si>
  <si>
    <t>FD813Kansas City</t>
  </si>
  <si>
    <t>10/2.5011</t>
  </si>
  <si>
    <t>804</t>
  </si>
  <si>
    <t>331862</t>
  </si>
  <si>
    <t>\\10.1.30.96\common\MTL\System\Drawings\Specials\WO331862HotNoteRev3.1.13-Model.pdf</t>
  </si>
  <si>
    <t>FD804Kansas City</t>
  </si>
  <si>
    <t>515</t>
  </si>
  <si>
    <t>265085</t>
  </si>
  <si>
    <t>FD515Kansas City</t>
  </si>
  <si>
    <t>187640</t>
  </si>
  <si>
    <t>87.292</t>
  </si>
  <si>
    <t>\\10.1.30.96\common\MTL\System\Drawings\Specials\Pistol\WO187640-Model.pdf</t>
  </si>
  <si>
    <t>FD231Kansas City</t>
  </si>
  <si>
    <t>6.3125</t>
  </si>
  <si>
    <t>04/13/06</t>
  </si>
  <si>
    <t>208532</t>
  </si>
  <si>
    <t>FD329Kansas City</t>
  </si>
  <si>
    <t>11/19/10</t>
  </si>
  <si>
    <t>680</t>
  </si>
  <si>
    <t>309725</t>
  </si>
  <si>
    <t>FD680Kansas City</t>
  </si>
  <si>
    <t>2176</t>
  </si>
  <si>
    <t>8/.5014</t>
  </si>
  <si>
    <t>4.6875</t>
  </si>
  <si>
    <t>400486</t>
  </si>
  <si>
    <t>FD1085Kansas City</t>
  </si>
  <si>
    <t>290</t>
  </si>
  <si>
    <t>198793</t>
  </si>
  <si>
    <t>FD290Kansas City</t>
  </si>
  <si>
    <t>FD160Kansas City</t>
  </si>
  <si>
    <t>1304</t>
  </si>
  <si>
    <t>152</t>
  </si>
  <si>
    <t>169700</t>
  </si>
  <si>
    <t>01.83.299.5A</t>
  </si>
  <si>
    <t>FD152Kansas City</t>
  </si>
  <si>
    <t>2796</t>
  </si>
  <si>
    <t>177</t>
  </si>
  <si>
    <t>02/17/05</t>
  </si>
  <si>
    <t>167</t>
  </si>
  <si>
    <t>177498</t>
  </si>
  <si>
    <t>01.83.493.5A</t>
  </si>
  <si>
    <t>FD167Kansas City</t>
  </si>
  <si>
    <t>02/07/12</t>
  </si>
  <si>
    <t>856</t>
  </si>
  <si>
    <t>39224</t>
  </si>
  <si>
    <t>FD856Kansas City</t>
  </si>
  <si>
    <t>05/03/06</t>
  </si>
  <si>
    <t>209698</t>
  </si>
  <si>
    <t>FD335Kansas City</t>
  </si>
  <si>
    <t>02/23/11</t>
  </si>
  <si>
    <t>708</t>
  </si>
  <si>
    <t>316347</t>
  </si>
  <si>
    <t>FD708Kansas City</t>
  </si>
  <si>
    <t>11/05/12</t>
  </si>
  <si>
    <t>946</t>
  </si>
  <si>
    <t>356889</t>
  </si>
  <si>
    <t>FD946Kansas City</t>
  </si>
  <si>
    <t>483</t>
  </si>
  <si>
    <t>253912</t>
  </si>
  <si>
    <t>\\10.1.30.96\common\MTL\System\Drawings\Specials\Pistol\WO253912Pistol-Model.pdf</t>
  </si>
  <si>
    <t>FD483Kansas City</t>
  </si>
  <si>
    <t>1480</t>
  </si>
  <si>
    <t>2018</t>
  </si>
  <si>
    <t>552</t>
  </si>
  <si>
    <t>12/13/13</t>
  </si>
  <si>
    <t>1036</t>
  </si>
  <si>
    <t>385451</t>
  </si>
  <si>
    <t>FD1036Kansas City</t>
  </si>
  <si>
    <t>2033</t>
  </si>
  <si>
    <t>2658</t>
  </si>
  <si>
    <t>3203</t>
  </si>
  <si>
    <t>3818</t>
  </si>
  <si>
    <t>1849</t>
  </si>
  <si>
    <t>1855</t>
  </si>
  <si>
    <t>1920</t>
  </si>
  <si>
    <t>05/18/07</t>
  </si>
  <si>
    <t>414</t>
  </si>
  <si>
    <t>233461</t>
  </si>
  <si>
    <t>FD414Kansas City</t>
  </si>
  <si>
    <t>198440</t>
  </si>
  <si>
    <t>FD285Kansas City</t>
  </si>
  <si>
    <t>187677</t>
  </si>
  <si>
    <t>FD249Kansas City</t>
  </si>
  <si>
    <t>2804</t>
  </si>
  <si>
    <t>11/14/05</t>
  </si>
  <si>
    <t>197839</t>
  </si>
  <si>
    <t>FD284Kansas City</t>
  </si>
  <si>
    <t>1029</t>
  </si>
  <si>
    <t>XXXXXX</t>
  </si>
  <si>
    <t>B9822</t>
  </si>
  <si>
    <t>\\10.1.30.96\common\MTL\System\Drawings\Specials\Pistol\WO245589PISTOL-Model.pdf</t>
  </si>
  <si>
    <t>FD1029Kansas City</t>
  </si>
  <si>
    <t>1030</t>
  </si>
  <si>
    <t>382636</t>
  </si>
  <si>
    <t>\\10.1.30.96\common\MTL\System\Drawings\Specials\Pistol\WO382636PISTOL-Model.pdf</t>
  </si>
  <si>
    <t>FD1030Kansas City</t>
  </si>
  <si>
    <t>201</t>
  </si>
  <si>
    <t>FD201Kansas City</t>
  </si>
  <si>
    <t>203660</t>
  </si>
  <si>
    <t>FD313Kansas City</t>
  </si>
  <si>
    <t>1758</t>
  </si>
  <si>
    <t>01/13/06</t>
  </si>
  <si>
    <t>199568</t>
  </si>
  <si>
    <t>FD310Kansas City</t>
  </si>
  <si>
    <t>1151</t>
  </si>
  <si>
    <t>FD1151Kansas City</t>
  </si>
  <si>
    <t>12/.5004</t>
  </si>
  <si>
    <t>171823</t>
  </si>
  <si>
    <t>01.83.113.5A</t>
  </si>
  <si>
    <t>FD161Kansas City</t>
  </si>
  <si>
    <t>11/12/10</t>
  </si>
  <si>
    <t>678</t>
  </si>
  <si>
    <t>309350</t>
  </si>
  <si>
    <t>FD678Kansas City</t>
  </si>
  <si>
    <t>FD703Kansas City</t>
  </si>
  <si>
    <t>03/02/04</t>
  </si>
  <si>
    <t>151769</t>
  </si>
  <si>
    <t>01.83.115.5A</t>
  </si>
  <si>
    <t>FD123Kansas City</t>
  </si>
  <si>
    <t>.5625/2004</t>
  </si>
  <si>
    <t>149</t>
  </si>
  <si>
    <t>165160</t>
  </si>
  <si>
    <t>01.83.116.5A</t>
  </si>
  <si>
    <t>FD149Kansas City</t>
  </si>
  <si>
    <t>06/24/04</t>
  </si>
  <si>
    <t>159398</t>
  </si>
  <si>
    <t>01.83.373.5A</t>
  </si>
  <si>
    <t>FD143Kansas City</t>
  </si>
  <si>
    <t>2860</t>
  </si>
  <si>
    <t>2078</t>
  </si>
  <si>
    <t>3821</t>
  </si>
  <si>
    <t>3822</t>
  </si>
  <si>
    <t>3824</t>
  </si>
  <si>
    <t>292010</t>
  </si>
  <si>
    <t>FD617Kansas City</t>
  </si>
  <si>
    <t>03/10/09</t>
  </si>
  <si>
    <t>272227</t>
  </si>
  <si>
    <t>FD533Kansas City</t>
  </si>
  <si>
    <t>9/29/2016 3:25:01 PM</t>
  </si>
  <si>
    <t>1253</t>
  </si>
  <si>
    <t>\\10.1.30.96\common\MTL\SYSTEM\Drawings\Specials\WO451016 HOT NOTE-Model.pdf</t>
  </si>
  <si>
    <t>FD1253Kansas City</t>
  </si>
  <si>
    <t>06/18/07</t>
  </si>
  <si>
    <t>419</t>
  </si>
  <si>
    <t>235039</t>
  </si>
  <si>
    <t>FD419Kansas City</t>
  </si>
  <si>
    <t>1346</t>
  </si>
  <si>
    <t>3825</t>
  </si>
  <si>
    <t>2922</t>
  </si>
  <si>
    <t>2923</t>
  </si>
  <si>
    <t>2791</t>
  </si>
  <si>
    <t>1368</t>
  </si>
  <si>
    <t>3826</t>
  </si>
  <si>
    <t>3827</t>
  </si>
  <si>
    <t>3828</t>
  </si>
  <si>
    <t>201148</t>
  </si>
  <si>
    <t>FD301Kansas City</t>
  </si>
  <si>
    <t>4/1.5005</t>
  </si>
  <si>
    <t>181803</t>
  </si>
  <si>
    <t>01.83.125.5A</t>
  </si>
  <si>
    <t>FD178Kansas City</t>
  </si>
  <si>
    <t>3751</t>
  </si>
  <si>
    <t>183968</t>
  </si>
  <si>
    <t>FD208Kansas City</t>
  </si>
  <si>
    <t>178275</t>
  </si>
  <si>
    <t>01.83.127.5A</t>
  </si>
  <si>
    <t>FD169Kansas City</t>
  </si>
  <si>
    <t>04/07/05</t>
  </si>
  <si>
    <t>180897</t>
  </si>
  <si>
    <t>FD177Kansas City</t>
  </si>
  <si>
    <t>723</t>
  </si>
  <si>
    <t>FD723Kansas City</t>
  </si>
  <si>
    <t>187050</t>
  </si>
  <si>
    <t>FD232Kansas City</t>
  </si>
  <si>
    <t>2640</t>
  </si>
  <si>
    <t>3829</t>
  </si>
  <si>
    <t>2712</t>
  </si>
  <si>
    <t>3263</t>
  </si>
  <si>
    <t>12/22/11</t>
  </si>
  <si>
    <t>837</t>
  </si>
  <si>
    <t>336029</t>
  </si>
  <si>
    <t>FD837Kansas City</t>
  </si>
  <si>
    <t>855</t>
  </si>
  <si>
    <t>339226</t>
  </si>
  <si>
    <t>FD855Kansas City</t>
  </si>
  <si>
    <t>205142</t>
  </si>
  <si>
    <t>3337</t>
  </si>
  <si>
    <t>\\10.1.30.96\common\MTL\System\Drawings\Specials\Pistol\WO205142 Pistol-Model.pdf</t>
  </si>
  <si>
    <t>FD321Kansas City</t>
  </si>
  <si>
    <t>1397</t>
  </si>
  <si>
    <t>7/2.5011</t>
  </si>
  <si>
    <t>325734</t>
  </si>
  <si>
    <t>FD753Kansas City</t>
  </si>
  <si>
    <t>3/3.5009</t>
  </si>
  <si>
    <t>542</t>
  </si>
  <si>
    <t>273296</t>
  </si>
  <si>
    <t>FD542Kansas City</t>
  </si>
  <si>
    <t>08/28/08</t>
  </si>
  <si>
    <t>499</t>
  </si>
  <si>
    <t>260182</t>
  </si>
  <si>
    <t>FD499Kansas City</t>
  </si>
  <si>
    <t>760</t>
  </si>
  <si>
    <t>2790</t>
  </si>
  <si>
    <t>10/2.5014</t>
  </si>
  <si>
    <t>1103</t>
  </si>
  <si>
    <t>405207</t>
  </si>
  <si>
    <t>FD1103Kansas City</t>
  </si>
  <si>
    <t>2180</t>
  </si>
  <si>
    <t>06/25/08</t>
  </si>
  <si>
    <t>489</t>
  </si>
  <si>
    <t>255671</t>
  </si>
  <si>
    <t>FD489Kansas City</t>
  </si>
  <si>
    <t>05/25/05</t>
  </si>
  <si>
    <t>185003</t>
  </si>
  <si>
    <t>FD211Kansas City</t>
  </si>
  <si>
    <t>3830</t>
  </si>
  <si>
    <t>10/02/08</t>
  </si>
  <si>
    <t>509</t>
  </si>
  <si>
    <t>263050</t>
  </si>
  <si>
    <t>FD509Kansas City</t>
  </si>
  <si>
    <t>04/24/14</t>
  </si>
  <si>
    <t>394028</t>
  </si>
  <si>
    <t>FD1062Kansas City</t>
  </si>
  <si>
    <t>07/10/14</t>
  </si>
  <si>
    <t>1080</t>
  </si>
  <si>
    <t>398792</t>
  </si>
  <si>
    <t>FD1080Kansas City</t>
  </si>
  <si>
    <t>7.625</t>
  </si>
  <si>
    <t>01/18/13</t>
  </si>
  <si>
    <t>358918</t>
  </si>
  <si>
    <t>\\10.1.30.96\common\MTL\System\Drawings\Specials\WO358918HotNoteCombo527-Model.pdf</t>
  </si>
  <si>
    <t>FD966Kansas City</t>
  </si>
  <si>
    <t>08/07/12</t>
  </si>
  <si>
    <t>350950</t>
  </si>
  <si>
    <t>\\10.1.30.96\common\MTL\System\Drawings\Specials\WO350950HotNoteComboFD918-Model.pdf</t>
  </si>
  <si>
    <t>FD918Kansas City</t>
  </si>
  <si>
    <t>12/.5014</t>
  </si>
  <si>
    <t>408081</t>
  </si>
  <si>
    <t>\\10.1.30.96\common\MTL\System\Drawings\Envelope\PDF Drawings\WO408081RevisedHotNoteCombo527-Model.pdf</t>
  </si>
  <si>
    <t>FD1115Kansas City</t>
  </si>
  <si>
    <t>12/05/14</t>
  </si>
  <si>
    <t>5.8125</t>
  </si>
  <si>
    <t>FD1118Kansas City</t>
  </si>
  <si>
    <t>3831</t>
  </si>
  <si>
    <t>.5.5011</t>
  </si>
  <si>
    <t>695</t>
  </si>
  <si>
    <t>314017</t>
  </si>
  <si>
    <t>FD695Kansas City</t>
  </si>
  <si>
    <t>2975</t>
  </si>
  <si>
    <t>2641</t>
  </si>
  <si>
    <t>2649</t>
  </si>
  <si>
    <t>402</t>
  </si>
  <si>
    <t>9/22/2016 3:55:51 PM</t>
  </si>
  <si>
    <t>1248</t>
  </si>
  <si>
    <t>FD1248Kansas City</t>
  </si>
  <si>
    <t>1513</t>
  </si>
  <si>
    <t>2919</t>
  </si>
  <si>
    <t>2891</t>
  </si>
  <si>
    <t>2914</t>
  </si>
  <si>
    <t>5/.5007</t>
  </si>
  <si>
    <t>406</t>
  </si>
  <si>
    <t>231328</t>
  </si>
  <si>
    <t>FD406Kansas City</t>
  </si>
  <si>
    <t>02/13/15</t>
  </si>
  <si>
    <t>1130</t>
  </si>
  <si>
    <t>413575</t>
  </si>
  <si>
    <t>FD1130Kansas City</t>
  </si>
  <si>
    <t>3833</t>
  </si>
  <si>
    <t>FD244Kansas City</t>
  </si>
  <si>
    <t>.52/2007</t>
  </si>
  <si>
    <t>387</t>
  </si>
  <si>
    <t>226020</t>
  </si>
  <si>
    <t>FD387Kansas City</t>
  </si>
  <si>
    <t>02/15/01</t>
  </si>
  <si>
    <t>228555</t>
  </si>
  <si>
    <t>FD402Kansas City</t>
  </si>
  <si>
    <t>3834</t>
  </si>
  <si>
    <t>185747</t>
  </si>
  <si>
    <t>-1</t>
  </si>
  <si>
    <t>FD228Kansas City</t>
  </si>
  <si>
    <t>9/1.5006</t>
  </si>
  <si>
    <t>217419</t>
  </si>
  <si>
    <t>FD354Kansas City</t>
  </si>
  <si>
    <t>06/03/14</t>
  </si>
  <si>
    <t>395942</t>
  </si>
  <si>
    <t>FD1071Kansas City</t>
  </si>
  <si>
    <t>425</t>
  </si>
  <si>
    <t>236679</t>
  </si>
  <si>
    <t>FD425Kansas City</t>
  </si>
  <si>
    <t>3835</t>
  </si>
  <si>
    <t>FD481Kansas City</t>
  </si>
  <si>
    <t>06/09/06</t>
  </si>
  <si>
    <t>340</t>
  </si>
  <si>
    <t>211537</t>
  </si>
  <si>
    <t>FD340Kansas City</t>
  </si>
  <si>
    <t>06/13/06</t>
  </si>
  <si>
    <t>212227</t>
  </si>
  <si>
    <t>FD341Kansas City</t>
  </si>
  <si>
    <t>220230</t>
  </si>
  <si>
    <t>FD362Kansas City</t>
  </si>
  <si>
    <t>2776</t>
  </si>
  <si>
    <t>696</t>
  </si>
  <si>
    <t>314086</t>
  </si>
  <si>
    <t>FD696Kansas City</t>
  </si>
  <si>
    <t>05/19/14</t>
  </si>
  <si>
    <t>1068</t>
  </si>
  <si>
    <t>395607</t>
  </si>
  <si>
    <t>FD1068Kansas City</t>
  </si>
  <si>
    <t>04/28/14</t>
  </si>
  <si>
    <t>1064</t>
  </si>
  <si>
    <t>394304</t>
  </si>
  <si>
    <t>FD1064Kansas City</t>
  </si>
  <si>
    <t>3036</t>
  </si>
  <si>
    <t>191340</t>
  </si>
  <si>
    <t>\\10.1.30.96\common\MTL\System\Drawings\Specials\Pistol\WO191340-Model.pdf</t>
  </si>
  <si>
    <t>FD273Kansas City</t>
  </si>
  <si>
    <t>238740</t>
  </si>
  <si>
    <t>8510</t>
  </si>
  <si>
    <t>\\10.1.30.96\common\MTL\System\Drawings\Specials\Pistol\WO238740Pistol-Model.pdf</t>
  </si>
  <si>
    <t>FD432Kansas City</t>
  </si>
  <si>
    <t>02/08/11</t>
  </si>
  <si>
    <t>700</t>
  </si>
  <si>
    <t>315217</t>
  </si>
  <si>
    <t>FD700Kansas City</t>
  </si>
  <si>
    <t>2920</t>
  </si>
  <si>
    <t>400</t>
  </si>
  <si>
    <t>FD400Kansas City</t>
  </si>
  <si>
    <t>8/31/2016 1:33:51 PM</t>
  </si>
  <si>
    <t>1242</t>
  </si>
  <si>
    <t>\\10.1.30.96\common\MTL\SYSTEM\Drawings\Specials\Pistol\WO448924 FD1242-Model.pdf</t>
  </si>
  <si>
    <t>FD1242Kansas City</t>
  </si>
  <si>
    <t>12/06/10</t>
  </si>
  <si>
    <t>310984</t>
  </si>
  <si>
    <t>\\10.1.30.96\common\MTL\System\Drawings\Specials\WO310984pistolHN-Model.pdf</t>
  </si>
  <si>
    <t>FD684Kansas City</t>
  </si>
  <si>
    <t>170704</t>
  </si>
  <si>
    <t>01.84.376.5A   PISTOL</t>
  </si>
  <si>
    <t>\\10.1.30.96\common\MTL\System\Drawings\Specials\Pistol\WO170704FD-Model.pdf</t>
  </si>
  <si>
    <t>FD156Kansas City</t>
  </si>
  <si>
    <t>237886</t>
  </si>
  <si>
    <t>8509</t>
  </si>
  <si>
    <t>\\10.1.30.96\common\MTL\System\Drawings\Specials\Pistol\WO237886Pistol-Model.pdf</t>
  </si>
  <si>
    <t>FD431Kansas City</t>
  </si>
  <si>
    <t>03/30/09</t>
  </si>
  <si>
    <t>541</t>
  </si>
  <si>
    <t>272891</t>
  </si>
  <si>
    <t>74key/75pull-OBSOLETE</t>
  </si>
  <si>
    <t>FD541Kansas City</t>
  </si>
  <si>
    <t>3836</t>
  </si>
  <si>
    <t>3837</t>
  </si>
  <si>
    <t>573</t>
  </si>
  <si>
    <t>283867</t>
  </si>
  <si>
    <t>\\10.1.30.96\common\MTL\System\Drawings\Specials\Pistol\WO283867Pistol-Model.pdf</t>
  </si>
  <si>
    <t>FD573Kansas City</t>
  </si>
  <si>
    <t>02/04/11</t>
  </si>
  <si>
    <t>699</t>
  </si>
  <si>
    <t>315086</t>
  </si>
  <si>
    <t>FD699Kansas City</t>
  </si>
  <si>
    <t>11/30/2016 2:33:21 PM</t>
  </si>
  <si>
    <t>1261</t>
  </si>
  <si>
    <t>FD1261Kansas City</t>
  </si>
  <si>
    <t>1.54/2009</t>
  </si>
  <si>
    <t>588</t>
  </si>
  <si>
    <t>286932</t>
  </si>
  <si>
    <t>FD588Kansas City</t>
  </si>
  <si>
    <t>3738</t>
  </si>
  <si>
    <t>08/29/12</t>
  </si>
  <si>
    <t>12/8/2016 8:04:13 AM</t>
  </si>
  <si>
    <t>FD1262Kansas City</t>
  </si>
  <si>
    <t>1.25/2013</t>
  </si>
  <si>
    <t>382219</t>
  </si>
  <si>
    <t>FD1025Kansas City</t>
  </si>
  <si>
    <t>1994</t>
  </si>
  <si>
    <t>2854</t>
  </si>
  <si>
    <t>3004</t>
  </si>
  <si>
    <t>12/28/09</t>
  </si>
  <si>
    <t>604</t>
  </si>
  <si>
    <t>288752</t>
  </si>
  <si>
    <t>FD604Kansas City</t>
  </si>
  <si>
    <t>662</t>
  </si>
  <si>
    <t>306720</t>
  </si>
  <si>
    <t>\\10.1.30.96\common\MTL\System\Drawings\Specials\Pistol\WO306720pistol-Model.pdf</t>
  </si>
  <si>
    <t>FD662Kansas City</t>
  </si>
  <si>
    <t>03/07/11</t>
  </si>
  <si>
    <t>709</t>
  </si>
  <si>
    <t>317017</t>
  </si>
  <si>
    <t>\\10.1.30.96\common\MTL\System\Drawings\Specials\WO317017HotNoteCombo-Model.pdf</t>
  </si>
  <si>
    <t>FD709Kansas City</t>
  </si>
  <si>
    <t>3838</t>
  </si>
  <si>
    <t>1741</t>
  </si>
  <si>
    <t>2067</t>
  </si>
  <si>
    <t>2967</t>
  </si>
  <si>
    <t>184610</t>
  </si>
  <si>
    <t>87.193</t>
  </si>
  <si>
    <t>\\10.1.30.96\common\MTL\System\Drawings\Specials\Pistol\WO184610 PC-Model.pdf</t>
  </si>
  <si>
    <t>FD213Kansas City</t>
  </si>
  <si>
    <t>03/05/15</t>
  </si>
  <si>
    <t>1137</t>
  </si>
  <si>
    <t>414565</t>
  </si>
  <si>
    <t>FD1137Kansas City</t>
  </si>
  <si>
    <t>12/.5010</t>
  </si>
  <si>
    <t>683</t>
  </si>
  <si>
    <t>309583</t>
  </si>
  <si>
    <t>FD683Kansas City</t>
  </si>
  <si>
    <t>09/15/10</t>
  </si>
  <si>
    <t>656</t>
  </si>
  <si>
    <t>305028</t>
  </si>
  <si>
    <t>FD656Kansas City</t>
  </si>
  <si>
    <t>2166</t>
  </si>
  <si>
    <t>06/17/05</t>
  </si>
  <si>
    <t>186684</t>
  </si>
  <si>
    <t>01.86</t>
  </si>
  <si>
    <t>FD225Kansas City</t>
  </si>
  <si>
    <t>376</t>
  </si>
  <si>
    <t>2700</t>
  </si>
  <si>
    <t>2874</t>
  </si>
  <si>
    <t>1026</t>
  </si>
  <si>
    <t>382229</t>
  </si>
  <si>
    <t>FD1026Kansas City</t>
  </si>
  <si>
    <t>1400</t>
  </si>
  <si>
    <t>186579</t>
  </si>
  <si>
    <t>87.255</t>
  </si>
  <si>
    <t>\\10.1.30.96\common\MTL\System\Drawings\Specials\Pistol\WO186579-Model.pdf</t>
  </si>
  <si>
    <t>FD221Kansas City</t>
  </si>
  <si>
    <t>936</t>
  </si>
  <si>
    <t>353078</t>
  </si>
  <si>
    <t>\\10.1.30.96\common\MTL\System\Drawings\Specials\Pistol\WO353078PISTOL-Model.pdf</t>
  </si>
  <si>
    <t>FD936Kansas City</t>
  </si>
  <si>
    <t>996</t>
  </si>
  <si>
    <t>372381</t>
  </si>
  <si>
    <t>\\10.1.30.96\common\MTL\System\Drawings\Specials\Pistol\WO372381PISTOL-Model.pdf</t>
  </si>
  <si>
    <t>FD996Kansas City</t>
  </si>
  <si>
    <t>3839</t>
  </si>
  <si>
    <t>440</t>
  </si>
  <si>
    <t>240071</t>
  </si>
  <si>
    <t>87.319.5A</t>
  </si>
  <si>
    <t>\\10.1.30.96\common\MTL\System\Drawings\Specials\Pistol\WO240071Pistol-Model.pdf</t>
  </si>
  <si>
    <t>FD440Kansas City</t>
  </si>
  <si>
    <t>352</t>
  </si>
  <si>
    <t>216626</t>
  </si>
  <si>
    <t>\\10.1.30.96\common\MTL\System\Drawings\Specials\Pistol\WO216626pistol-Model.pdf</t>
  </si>
  <si>
    <t>FD352Kansas City</t>
  </si>
  <si>
    <t>02/26/07</t>
  </si>
  <si>
    <t>403</t>
  </si>
  <si>
    <t>232325</t>
  </si>
  <si>
    <t>FD403Kansas City</t>
  </si>
  <si>
    <t>457</t>
  </si>
  <si>
    <t>245589</t>
  </si>
  <si>
    <t>9917</t>
  </si>
  <si>
    <t>FD457Kansas City</t>
  </si>
  <si>
    <t>12/05/08</t>
  </si>
  <si>
    <t>266942</t>
  </si>
  <si>
    <t>FD518Kansas City</t>
  </si>
  <si>
    <t>228364</t>
  </si>
  <si>
    <t>FD398Kansas City</t>
  </si>
  <si>
    <t>689</t>
  </si>
  <si>
    <t>312760</t>
  </si>
  <si>
    <t>\\10.1.30.96\common\MTL\System\Drawings\Specials\Pistol\WO312760PISTOL-Model.pdf</t>
  </si>
  <si>
    <t>FD689Kansas City</t>
  </si>
  <si>
    <t>2921</t>
  </si>
  <si>
    <t>399</t>
  </si>
  <si>
    <t>2697</t>
  </si>
  <si>
    <t>482</t>
  </si>
  <si>
    <t>252415</t>
  </si>
  <si>
    <t>\\10.1.30.96\common\MTL\System\Drawings\Specials\Pistol\WO252415Pistol-Model.pdf</t>
  </si>
  <si>
    <t>FD482Kansas City</t>
  </si>
  <si>
    <t>449</t>
  </si>
  <si>
    <t>242201</t>
  </si>
  <si>
    <t>\\10.1.30.96\common\MTL\System\Drawings\Specials\Pistol\WO242201PISTOLFD449-Model.pdf</t>
  </si>
  <si>
    <t>FD449Kansas City</t>
  </si>
  <si>
    <t>1104</t>
  </si>
  <si>
    <t>406479</t>
  </si>
  <si>
    <t>\\10.1.30.96\common\MTL\System\Drawings\Specials\Pistol\WO406479PISTOL-Model.pdf</t>
  </si>
  <si>
    <t>FD1104Kansas City</t>
  </si>
  <si>
    <t>1512</t>
  </si>
  <si>
    <t>2/29/2016 2:22:26 PM</t>
  </si>
  <si>
    <t>1195</t>
  </si>
  <si>
    <t>.875</t>
  </si>
  <si>
    <t>.625</t>
  </si>
  <si>
    <t>FD1195Kansas City</t>
  </si>
  <si>
    <t>05/27/09</t>
  </si>
  <si>
    <t>547</t>
  </si>
  <si>
    <t>276378</t>
  </si>
  <si>
    <t>\\10.1.30.96\common\MTL\System\Drawings\Specials\WO276378ComboHotNote-Model.pdf</t>
  </si>
  <si>
    <t>FD547Kansas City</t>
  </si>
  <si>
    <t>1.55/2014</t>
  </si>
  <si>
    <t>1110</t>
  </si>
  <si>
    <t>FD1110Kansas City</t>
  </si>
  <si>
    <t>1.50/2015</t>
  </si>
  <si>
    <t>1173</t>
  </si>
  <si>
    <t>431718</t>
  </si>
  <si>
    <t>FD1173Kansas City</t>
  </si>
  <si>
    <t>08/23/11</t>
  </si>
  <si>
    <t>327784</t>
  </si>
  <si>
    <t>\\10.1.30.96\common\MTL\System\Drawings\Specials\WO327784HotNoteCombo-Model.pdf</t>
  </si>
  <si>
    <t>FD772Kansas City</t>
  </si>
  <si>
    <t>09/02/08</t>
  </si>
  <si>
    <t>502</t>
  </si>
  <si>
    <t>260982</t>
  </si>
  <si>
    <t>\\10.1.30.96\common\MTL\System\Drawings\Specials\Specials\WO260982 HOT NOTE-Model.pdf</t>
  </si>
  <si>
    <t>FD502Kansas City</t>
  </si>
  <si>
    <t>03/03/04</t>
  </si>
  <si>
    <t>152031</t>
  </si>
  <si>
    <t>01.83.340.5A</t>
  </si>
  <si>
    <t>FD125Kansas City</t>
  </si>
  <si>
    <t>08/14/08</t>
  </si>
  <si>
    <t>497</t>
  </si>
  <si>
    <t>FD497Kansas City</t>
  </si>
  <si>
    <t>8/2.5006</t>
  </si>
  <si>
    <t>216709</t>
  </si>
  <si>
    <t>FD353Kansas City</t>
  </si>
  <si>
    <t>7/3.5007</t>
  </si>
  <si>
    <t>429</t>
  </si>
  <si>
    <t>237080</t>
  </si>
  <si>
    <t>FD429Kansas City</t>
  </si>
  <si>
    <t>2871</t>
  </si>
  <si>
    <t>7.875</t>
  </si>
  <si>
    <t>.5625/2011</t>
  </si>
  <si>
    <t>791</t>
  </si>
  <si>
    <t>329409</t>
  </si>
  <si>
    <t>FD791Kansas City</t>
  </si>
  <si>
    <t>8/.5006</t>
  </si>
  <si>
    <t>347</t>
  </si>
  <si>
    <t>215060</t>
  </si>
  <si>
    <t>FD347Kansas City</t>
  </si>
  <si>
    <t>223924</t>
  </si>
  <si>
    <t>FD376Kansas City</t>
  </si>
  <si>
    <t>262991</t>
  </si>
  <si>
    <t>FD510Kansas City</t>
  </si>
  <si>
    <t>1/21/2016 9:11:46 AM</t>
  </si>
  <si>
    <t>1187</t>
  </si>
  <si>
    <t>FD1187Kansas City</t>
  </si>
  <si>
    <t>07/29/04</t>
  </si>
  <si>
    <t>162234</t>
  </si>
  <si>
    <t>01.83.389.5A</t>
  </si>
  <si>
    <t>FD146Kansas City</t>
  </si>
  <si>
    <t>06/25/04</t>
  </si>
  <si>
    <t>159632</t>
  </si>
  <si>
    <t>01.83.375.5A</t>
  </si>
  <si>
    <t>FD144Kansas City</t>
  </si>
  <si>
    <t>232517</t>
  </si>
  <si>
    <t>FD408Kansas City</t>
  </si>
  <si>
    <t>3/24/2016 2:53:24 PM</t>
  </si>
  <si>
    <t>FD1203Kansas City</t>
  </si>
  <si>
    <t>1334</t>
  </si>
  <si>
    <t>10/04/10</t>
  </si>
  <si>
    <t>664</t>
  </si>
  <si>
    <t>306702</t>
  </si>
  <si>
    <t>FD664Kansas City</t>
  </si>
  <si>
    <t>04/04/05</t>
  </si>
  <si>
    <t>180145</t>
  </si>
  <si>
    <t>01.83.511.5A</t>
  </si>
  <si>
    <t>FD176Kansas City</t>
  </si>
  <si>
    <t>979</t>
  </si>
  <si>
    <t>368011</t>
  </si>
  <si>
    <t>\\10.1.30.96\common\MTL\System\Drawings\Specials\Pistol\WO368011PISTOLFD979-Model.pdf</t>
  </si>
  <si>
    <t>FD979Kansas City</t>
  </si>
  <si>
    <t>2147</t>
  </si>
  <si>
    <t>3099</t>
  </si>
  <si>
    <t>331</t>
  </si>
  <si>
    <t>209371</t>
  </si>
  <si>
    <t>B-4674</t>
  </si>
  <si>
    <t>\\10.1.30.96\common\MTL\System\Drawings\Specials\Pistol\WO209371PSG-Model.pdf</t>
  </si>
  <si>
    <t>FD331Kansas City</t>
  </si>
  <si>
    <t>2123</t>
  </si>
  <si>
    <t>04/29/04</t>
  </si>
  <si>
    <t>155881</t>
  </si>
  <si>
    <t>01.83.358.5A</t>
  </si>
  <si>
    <t>FD136Kansas City</t>
  </si>
  <si>
    <t>2775</t>
  </si>
  <si>
    <t>3316</t>
  </si>
  <si>
    <t>268274</t>
  </si>
  <si>
    <t>\\10.1.30.96\common\MTL\System\Drawings\Specials\Pistol\WO268274Pistol-Model.pdf</t>
  </si>
  <si>
    <t>FD523Kansas City</t>
  </si>
  <si>
    <t>10/09/09</t>
  </si>
  <si>
    <t>575</t>
  </si>
  <si>
    <t>283978</t>
  </si>
  <si>
    <t>\\10.1.30.96\common\MTL\System\Drawings\Specials\WO283978ComboHotNote-Model.pdf</t>
  </si>
  <si>
    <t>FD575Kansas City</t>
  </si>
  <si>
    <t>10/23/09</t>
  </si>
  <si>
    <t>579</t>
  </si>
  <si>
    <t>285192</t>
  </si>
  <si>
    <t>\\10.1.30.96\common\MTL\System\Drawings\Specials\WO285192ComboHotNote-Model.pdf</t>
  </si>
  <si>
    <t>FD579Kansas City</t>
  </si>
  <si>
    <t>395639</t>
  </si>
  <si>
    <t>\\10.1.30.96\common\MTL\System\Drawings\Specials\Pistol\WO395639Pistol-Model.pdf</t>
  </si>
  <si>
    <t>FD1069Kansas City</t>
  </si>
  <si>
    <t>10/09/12</t>
  </si>
  <si>
    <t>887</t>
  </si>
  <si>
    <t>345567</t>
  </si>
  <si>
    <t>\\10.1.30.96\common\MTL\System\Drawings\Specials\Pistol\WO345567PistolFD887-Model.pdf</t>
  </si>
  <si>
    <t>FD887Kansas City</t>
  </si>
  <si>
    <t>247715</t>
  </si>
  <si>
    <t>\\10.1.30.96\common\MTL\System\Drawings\Specials\Pistol\WO247715 Pistol-Model.pdf</t>
  </si>
  <si>
    <t>FD463Kansas City</t>
  </si>
  <si>
    <t>940</t>
  </si>
  <si>
    <t>355180</t>
  </si>
  <si>
    <t>FD940Kansas City</t>
  </si>
  <si>
    <t>3840</t>
  </si>
  <si>
    <t>07/24/12</t>
  </si>
  <si>
    <t>908</t>
  </si>
  <si>
    <t>350084</t>
  </si>
  <si>
    <t>FD908Kansas City</t>
  </si>
  <si>
    <t>09/02/14</t>
  </si>
  <si>
    <t>402306</t>
  </si>
  <si>
    <t>FD1087Kansas City</t>
  </si>
  <si>
    <t>7/22/2016 10:38:02 AM</t>
  </si>
  <si>
    <t>1179</t>
  </si>
  <si>
    <t>FD1179Kansas City</t>
  </si>
  <si>
    <t>3841</t>
  </si>
  <si>
    <t>655</t>
  </si>
  <si>
    <t>305074</t>
  </si>
  <si>
    <t>\\10.1.30.96\common\MTL\System\Drawings\Specials\Pistol\WO305074pistolGrip-Model.pdf</t>
  </si>
  <si>
    <t>FD655Kansas City</t>
  </si>
  <si>
    <t>04/19/12</t>
  </si>
  <si>
    <t>878</t>
  </si>
  <si>
    <t>344117</t>
  </si>
  <si>
    <t>FD878Kansas City</t>
  </si>
  <si>
    <t>716</t>
  </si>
  <si>
    <t>318623</t>
  </si>
  <si>
    <t>FD716Kansas City</t>
  </si>
  <si>
    <t>08/05/05</t>
  </si>
  <si>
    <t>190213</t>
  </si>
  <si>
    <t>FD267Kansas City</t>
  </si>
  <si>
    <t>578</t>
  </si>
  <si>
    <t>284758</t>
  </si>
  <si>
    <t>\\10.1.30.96\common\MTL\System\Drawings\Specials\Pistol\WO284758pistol-Model.pdf</t>
  </si>
  <si>
    <t>FD578Kansas City</t>
  </si>
  <si>
    <t>09/12/06</t>
  </si>
  <si>
    <t>357</t>
  </si>
  <si>
    <t>217939</t>
  </si>
  <si>
    <t>FD357Kansas City</t>
  </si>
  <si>
    <t>01/17/12</t>
  </si>
  <si>
    <t>845</t>
  </si>
  <si>
    <t>337392</t>
  </si>
  <si>
    <t>FD845Kansas City</t>
  </si>
  <si>
    <t>3842</t>
  </si>
  <si>
    <t>228484</t>
  </si>
  <si>
    <t>7050</t>
  </si>
  <si>
    <t>\\10.1.30.96\common\MTL\System\Drawings\Specials\Pistol\WO228484Pistol-Model.pdf</t>
  </si>
  <si>
    <t>FD395Kansas City</t>
  </si>
  <si>
    <t>10/07/2015</t>
  </si>
  <si>
    <t>1163</t>
  </si>
  <si>
    <t>FD1163Kansas City</t>
  </si>
  <si>
    <t>3843</t>
  </si>
  <si>
    <t>503</t>
  </si>
  <si>
    <t>Final Rev FD531</t>
  </si>
  <si>
    <t>260973</t>
  </si>
  <si>
    <t>FD503Kansas City</t>
  </si>
  <si>
    <t>530</t>
  </si>
  <si>
    <t>House</t>
  </si>
  <si>
    <t>FD530Kansas City</t>
  </si>
  <si>
    <t>531</t>
  </si>
  <si>
    <t>Angle</t>
  </si>
  <si>
    <t>FD531Kansas City</t>
  </si>
  <si>
    <t>1937</t>
  </si>
  <si>
    <t>03/19/09</t>
  </si>
  <si>
    <t>536</t>
  </si>
  <si>
    <t>272727</t>
  </si>
  <si>
    <t>FD536Kansas City</t>
  </si>
  <si>
    <t>2/2.5006</t>
  </si>
  <si>
    <t>204666</t>
  </si>
  <si>
    <t>FD318Kansas City</t>
  </si>
  <si>
    <t>3844</t>
  </si>
  <si>
    <t>273992</t>
  </si>
  <si>
    <t>FD409Kansas City</t>
  </si>
  <si>
    <t>09/20/07</t>
  </si>
  <si>
    <t>240585</t>
  </si>
  <si>
    <t>FD441Kansas City</t>
  </si>
  <si>
    <t>3846</t>
  </si>
  <si>
    <t>2009</t>
  </si>
  <si>
    <t>1921</t>
  </si>
  <si>
    <t>2702</t>
  </si>
  <si>
    <t>380</t>
  </si>
  <si>
    <t>8.125</t>
  </si>
  <si>
    <t>224739</t>
  </si>
  <si>
    <t>\\10.1.30.96\common\MTL\System\Drawings\Specials\Pistol\WO224739Pistol-Model.pdf</t>
  </si>
  <si>
    <t>FD380Kansas City</t>
  </si>
  <si>
    <t>03/06/09</t>
  </si>
  <si>
    <t>\\10.1.30.96\common\MTL\SYSTEM\Drawings\Specials\FD532 HotNoteRound-Model.pdf</t>
  </si>
  <si>
    <t>FD532Kansas City</t>
  </si>
  <si>
    <t>193446</t>
  </si>
  <si>
    <t>FD277Kansas City</t>
  </si>
  <si>
    <t>2698</t>
  </si>
  <si>
    <t>2873</t>
  </si>
  <si>
    <t>2707</t>
  </si>
  <si>
    <t>1143</t>
  </si>
  <si>
    <t>418552</t>
  </si>
  <si>
    <t>FD1143Kansas City</t>
  </si>
  <si>
    <t>198605</t>
  </si>
  <si>
    <t>FD288Kansas City</t>
  </si>
  <si>
    <t>07/06/12</t>
  </si>
  <si>
    <t>902</t>
  </si>
  <si>
    <t>348966</t>
  </si>
  <si>
    <t>FD902Kansas City</t>
  </si>
  <si>
    <t>177508</t>
  </si>
  <si>
    <t>FD166Kansas City</t>
  </si>
  <si>
    <t>3166</t>
  </si>
  <si>
    <t>2982</t>
  </si>
  <si>
    <t>3223</t>
  </si>
  <si>
    <t>8/3.5010</t>
  </si>
  <si>
    <t>307439</t>
  </si>
  <si>
    <t>FD654Kansas City</t>
  </si>
  <si>
    <t>355</t>
  </si>
  <si>
    <t>217426</t>
  </si>
  <si>
    <t>01.87.411.5A</t>
  </si>
  <si>
    <t>\\10.1.30.96\common\MTL\System\Drawings\Specials\Pistol\WO217426Pistol-Model.pdf</t>
  </si>
  <si>
    <t>FD355Kansas City</t>
  </si>
  <si>
    <t>06/16/09</t>
  </si>
  <si>
    <t>276989</t>
  </si>
  <si>
    <t>FD552Kansas City</t>
  </si>
  <si>
    <t>456</t>
  </si>
  <si>
    <t>244654</t>
  </si>
  <si>
    <t>\\10.1.30.96\common\MTL\System\Drawings\Specials\Pistol\WO244654Pistol-Model.pdf</t>
  </si>
  <si>
    <t>FD456Kansas City</t>
  </si>
  <si>
    <t>03/27/09</t>
  </si>
  <si>
    <t>540</t>
  </si>
  <si>
    <t>272696</t>
  </si>
  <si>
    <t>FD540Kansas City</t>
  </si>
  <si>
    <t>01/14/14</t>
  </si>
  <si>
    <t>1038</t>
  </si>
  <si>
    <t>387324</t>
  </si>
  <si>
    <t>FD1038Kansas City</t>
  </si>
  <si>
    <t>3/2.5011</t>
  </si>
  <si>
    <t>713</t>
  </si>
  <si>
    <t>316573</t>
  </si>
  <si>
    <t>FD713Kansas City</t>
  </si>
  <si>
    <t>07/25/13</t>
  </si>
  <si>
    <t>375284</t>
  </si>
  <si>
    <t>FD1004Kansas City</t>
  </si>
  <si>
    <t>189</t>
  </si>
  <si>
    <t>2996</t>
  </si>
  <si>
    <t>3224</t>
  </si>
  <si>
    <t>3847</t>
  </si>
  <si>
    <t>01/05/09</t>
  </si>
  <si>
    <t>521</t>
  </si>
  <si>
    <t>No Charge</t>
  </si>
  <si>
    <t>FD521Kansas City</t>
  </si>
  <si>
    <t>07/17/08</t>
  </si>
  <si>
    <t>494</t>
  </si>
  <si>
    <t>258588</t>
  </si>
  <si>
    <t>FD494Kansas City</t>
  </si>
  <si>
    <t>1164</t>
  </si>
  <si>
    <t>FD1164Kansas City</t>
  </si>
  <si>
    <t>3176</t>
  </si>
  <si>
    <t>3848</t>
  </si>
  <si>
    <t>1720</t>
  </si>
  <si>
    <t>1643</t>
  </si>
  <si>
    <t>933</t>
  </si>
  <si>
    <t>352486</t>
  </si>
  <si>
    <t>FD933Kansas City</t>
  </si>
  <si>
    <t>06/22/12</t>
  </si>
  <si>
    <t>895</t>
  </si>
  <si>
    <t>348164</t>
  </si>
  <si>
    <t>FD895Kansas City</t>
  </si>
  <si>
    <t>1.50/2014</t>
  </si>
  <si>
    <t>1109</t>
  </si>
  <si>
    <t>FD1109Kansas City</t>
  </si>
  <si>
    <t>2092</t>
  </si>
  <si>
    <t>2806</t>
  </si>
  <si>
    <t>06/20/07</t>
  </si>
  <si>
    <t>420</t>
  </si>
  <si>
    <t>235158</t>
  </si>
  <si>
    <t>FD420Kansas City</t>
  </si>
  <si>
    <t>05/20/11</t>
  </si>
  <si>
    <t>322245</t>
  </si>
  <si>
    <t>FD731Kansas City</t>
  </si>
  <si>
    <t>1.59/2012</t>
  </si>
  <si>
    <t>954</t>
  </si>
  <si>
    <t>358894</t>
  </si>
  <si>
    <t>FD954Kansas City</t>
  </si>
  <si>
    <t>08/06/09</t>
  </si>
  <si>
    <t>560</t>
  </si>
  <si>
    <t>280036</t>
  </si>
  <si>
    <t>FD560Kansas City</t>
  </si>
  <si>
    <t>1314</t>
  </si>
  <si>
    <t>2657</t>
  </si>
  <si>
    <t>02/02/12</t>
  </si>
  <si>
    <t>852</t>
  </si>
  <si>
    <t>339090</t>
  </si>
  <si>
    <t>FD852Kansas City</t>
  </si>
  <si>
    <t>2201</t>
  </si>
  <si>
    <t>.55/2012</t>
  </si>
  <si>
    <t>338097</t>
  </si>
  <si>
    <t>FD848Kansas City</t>
  </si>
  <si>
    <t>3085</t>
  </si>
  <si>
    <t>3849</t>
  </si>
  <si>
    <t>41339</t>
  </si>
  <si>
    <t>365853</t>
  </si>
  <si>
    <t>FD976Kansas City</t>
  </si>
  <si>
    <t>fd</t>
  </si>
  <si>
    <t>1161</t>
  </si>
  <si>
    <t>fd1161Kansas City</t>
  </si>
  <si>
    <t>2097</t>
  </si>
  <si>
    <t>39163</t>
  </si>
  <si>
    <t>229841</t>
  </si>
  <si>
    <t>FD399Kansas City</t>
  </si>
  <si>
    <t>12/04/09</t>
  </si>
  <si>
    <t>287054</t>
  </si>
  <si>
    <t>FD593Kansas City</t>
  </si>
  <si>
    <t>.50/2012</t>
  </si>
  <si>
    <t>337112</t>
  </si>
  <si>
    <t>FD846Kansas City</t>
  </si>
  <si>
    <t>3008</t>
  </si>
  <si>
    <t>898</t>
  </si>
  <si>
    <t>348306</t>
  </si>
  <si>
    <t>FD898Kansas City</t>
  </si>
  <si>
    <t>12/2/2016 2:09:30 PM</t>
  </si>
  <si>
    <t>FD741Kansas City</t>
  </si>
  <si>
    <t>2172</t>
  </si>
  <si>
    <t>41239</t>
  </si>
  <si>
    <t>952</t>
  </si>
  <si>
    <t>358572</t>
  </si>
  <si>
    <t>FD952Kansas City</t>
  </si>
  <si>
    <t>11/15/11</t>
  </si>
  <si>
    <t>812</t>
  </si>
  <si>
    <t>333298</t>
  </si>
  <si>
    <t>FD812Kansas City</t>
  </si>
  <si>
    <t>321352</t>
  </si>
  <si>
    <t>FD730Kansas City</t>
  </si>
  <si>
    <t>-2.5</t>
  </si>
  <si>
    <t>2186</t>
  </si>
  <si>
    <t>327257</t>
  </si>
  <si>
    <t>\\10.1.30.96\common\MTL\System\Drawings\Specials\Pistol\WO327527PisstolFD760-Model.pdf</t>
  </si>
  <si>
    <t>FD760Kansas City</t>
  </si>
  <si>
    <t>02/23/09</t>
  </si>
  <si>
    <t>271145</t>
  </si>
  <si>
    <t>FD527Kansas City</t>
  </si>
  <si>
    <t>8/4/2016 1:43:47 PM</t>
  </si>
  <si>
    <t>1230</t>
  </si>
  <si>
    <t>Single Chip Breaker</t>
  </si>
  <si>
    <t>FD1230Kansas City</t>
  </si>
  <si>
    <t>8/24/2016 8:30:00 AM</t>
  </si>
  <si>
    <t>1241</t>
  </si>
  <si>
    <t>Double Chip Breaker</t>
  </si>
  <si>
    <t>FD1241Kansas City</t>
  </si>
  <si>
    <t>1934</t>
  </si>
  <si>
    <t>3177</t>
  </si>
  <si>
    <t>903</t>
  </si>
  <si>
    <t>348410</t>
  </si>
  <si>
    <t>\\10.1.30.96\common\MTL\System\Drawings\Specials\Pistol\WO348410PistolFD903-Model.pdf</t>
  </si>
  <si>
    <t>FD903Kansas City</t>
  </si>
  <si>
    <t>1841</t>
  </si>
  <si>
    <t>3494</t>
  </si>
  <si>
    <t>3206</t>
  </si>
  <si>
    <t>07/27/12</t>
  </si>
  <si>
    <t>912</t>
  </si>
  <si>
    <t>350330</t>
  </si>
  <si>
    <t>FD912Kansas City</t>
  </si>
  <si>
    <t>3233</t>
  </si>
  <si>
    <t>41171</t>
  </si>
  <si>
    <t>938</t>
  </si>
  <si>
    <t>353827</t>
  </si>
  <si>
    <t>FD938Kansas City</t>
  </si>
  <si>
    <t>09/10/13</t>
  </si>
  <si>
    <t>1016</t>
  </si>
  <si>
    <t>375062</t>
  </si>
  <si>
    <t>FD1016Kansas City</t>
  </si>
  <si>
    <t>3078</t>
  </si>
  <si>
    <t>899</t>
  </si>
  <si>
    <t>347918</t>
  </si>
  <si>
    <t>\\10.1.30.96\common\MTL\System\Drawings\Specials\Pistol\WO347918PistolFD899-Model.pdf</t>
  </si>
  <si>
    <t>FD899Kansas City</t>
  </si>
  <si>
    <t>2960</t>
  </si>
  <si>
    <t>2104</t>
  </si>
  <si>
    <t>2942</t>
  </si>
  <si>
    <t>3082</t>
  </si>
  <si>
    <t>1228</t>
  </si>
  <si>
    <t>\\10.1.30.96\common\MTL\SYSTEM\Drawings\Specials\Pistol\WO446280 FD1228-Model.pdf</t>
  </si>
  <si>
    <t>FD1228Kansas City</t>
  </si>
  <si>
    <t>2965</t>
  </si>
  <si>
    <t>05/10/05</t>
  </si>
  <si>
    <t>Replacement</t>
  </si>
  <si>
    <t>UV87.178.5A</t>
  </si>
  <si>
    <t>FD189Kansas City</t>
  </si>
  <si>
    <t>3084</t>
  </si>
  <si>
    <t>647</t>
  </si>
  <si>
    <t>301787</t>
  </si>
  <si>
    <t>0.406</t>
  </si>
  <si>
    <t>FD647Kansas City</t>
  </si>
  <si>
    <t>10/28/10</t>
  </si>
  <si>
    <t>673</t>
  </si>
  <si>
    <t>308191</t>
  </si>
  <si>
    <t>FD673Kansas City</t>
  </si>
  <si>
    <t>9-1/2" Width</t>
  </si>
  <si>
    <t>FD1158Kansas City</t>
  </si>
  <si>
    <t>1607</t>
  </si>
  <si>
    <t>FD1607Marysville</t>
  </si>
  <si>
    <t>1608</t>
  </si>
  <si>
    <t>FD1608Marysville</t>
  </si>
  <si>
    <t>1609</t>
  </si>
  <si>
    <t>FD1609Marysville</t>
  </si>
  <si>
    <t>FD1610Marysville</t>
  </si>
  <si>
    <t>FD1611Marysville</t>
  </si>
  <si>
    <t>1612</t>
  </si>
  <si>
    <t>FD1612Marysville</t>
  </si>
  <si>
    <t>1613</t>
  </si>
  <si>
    <t>FD1613Marysville</t>
  </si>
  <si>
    <t>1614</t>
  </si>
  <si>
    <t>2.71875</t>
  </si>
  <si>
    <t>FD1614Marysville</t>
  </si>
  <si>
    <t>1615</t>
  </si>
  <si>
    <t>FD1615Marysville</t>
  </si>
  <si>
    <t>1616</t>
  </si>
  <si>
    <t>FD1616Marysville</t>
  </si>
  <si>
    <t>1617</t>
  </si>
  <si>
    <t>FD1617Marysville</t>
  </si>
  <si>
    <t>1618</t>
  </si>
  <si>
    <t>FD1618Marysville</t>
  </si>
  <si>
    <t>1619</t>
  </si>
  <si>
    <t>FD1619Marysville</t>
  </si>
  <si>
    <t>9/19/2016 10:35:26 AM</t>
  </si>
  <si>
    <t>1324</t>
  </si>
  <si>
    <t>FD1324Marysville</t>
  </si>
  <si>
    <t>1620</t>
  </si>
  <si>
    <t>FD1620Marysville</t>
  </si>
  <si>
    <t>1621</t>
  </si>
  <si>
    <t>Pic Needed</t>
  </si>
  <si>
    <t>FD1621Marysville</t>
  </si>
  <si>
    <t>1622</t>
  </si>
  <si>
    <t>FD1622Marysville</t>
  </si>
  <si>
    <t>1623</t>
  </si>
  <si>
    <t>FD1623Marysville</t>
  </si>
  <si>
    <t>8/24/2016 9:49:12 AM</t>
  </si>
  <si>
    <t>1624</t>
  </si>
  <si>
    <t>FD1624Marysville</t>
  </si>
  <si>
    <t>1625</t>
  </si>
  <si>
    <t>FD1625Marysville</t>
  </si>
  <si>
    <t>1626</t>
  </si>
  <si>
    <t>FD1626Marysville</t>
  </si>
  <si>
    <t>1627</t>
  </si>
  <si>
    <t>FD1627Marysville</t>
  </si>
  <si>
    <t>1628</t>
  </si>
  <si>
    <t>FD1628Marysville</t>
  </si>
  <si>
    <t>1629</t>
  </si>
  <si>
    <t>FD1629Marysville</t>
  </si>
  <si>
    <t>1630</t>
  </si>
  <si>
    <t>FD1630Marysville</t>
  </si>
  <si>
    <t>FD1631Marysville</t>
  </si>
  <si>
    <t>FD1632Marysville</t>
  </si>
  <si>
    <t>1634</t>
  </si>
  <si>
    <t>FD1634Marysville</t>
  </si>
  <si>
    <t>FD1635Marysville</t>
  </si>
  <si>
    <t>FD1636Marysville</t>
  </si>
  <si>
    <t>1637</t>
  </si>
  <si>
    <t>FD1637Marysville</t>
  </si>
  <si>
    <t>1638</t>
  </si>
  <si>
    <t>FD1638Marysville</t>
  </si>
  <si>
    <t>1639</t>
  </si>
  <si>
    <t>FD1639Marysville</t>
  </si>
  <si>
    <t>1321</t>
  </si>
  <si>
    <t>FD1321Marysville</t>
  </si>
  <si>
    <t>1640</t>
  </si>
  <si>
    <t>FD1640Marysville</t>
  </si>
  <si>
    <t>1641</t>
  </si>
  <si>
    <t>FD1641Marysville</t>
  </si>
  <si>
    <t>12/20/2016 9:54:52 AM</t>
  </si>
  <si>
    <t>1642</t>
  </si>
  <si>
    <t>FD1642Marysville</t>
  </si>
  <si>
    <t>FD1643Marysville</t>
  </si>
  <si>
    <t>1644</t>
  </si>
  <si>
    <t>FD1644Marysville</t>
  </si>
  <si>
    <t>1293</t>
  </si>
  <si>
    <t>FD1293Marysville</t>
  </si>
  <si>
    <t>1645</t>
  </si>
  <si>
    <t>FD1645Marysville</t>
  </si>
  <si>
    <t>FD1403Marysville</t>
  </si>
  <si>
    <t>1646</t>
  </si>
  <si>
    <t>FD1646Marysville</t>
  </si>
  <si>
    <t>1647</t>
  </si>
  <si>
    <t>FD1647Marysville</t>
  </si>
  <si>
    <t>1648</t>
  </si>
  <si>
    <t>FD1648Marysville</t>
  </si>
  <si>
    <t>\\10.1.30.96\common\MTL\SYSTEM\Drawings\Not Available.pdf</t>
  </si>
  <si>
    <t>1435</t>
  </si>
  <si>
    <t>FD1435Marysville</t>
  </si>
  <si>
    <t>1649</t>
  </si>
  <si>
    <t>FD1649Marysville</t>
  </si>
  <si>
    <t>1650</t>
  </si>
  <si>
    <t>FD1650Marysville</t>
  </si>
  <si>
    <t>1651</t>
  </si>
  <si>
    <t>FD1651Marysville</t>
  </si>
  <si>
    <t>1652</t>
  </si>
  <si>
    <t>FD1652Marysville</t>
  </si>
  <si>
    <t>1653</t>
  </si>
  <si>
    <t>FD1653Marysville</t>
  </si>
  <si>
    <t>1654</t>
  </si>
  <si>
    <t>FD1654Marysville</t>
  </si>
  <si>
    <t>1656</t>
  </si>
  <si>
    <t>FD1656Marysville</t>
  </si>
  <si>
    <t>1567</t>
  </si>
  <si>
    <t>UV01.86.498.5A</t>
  </si>
  <si>
    <t>FD1567Marysville</t>
  </si>
  <si>
    <t>1516</t>
  </si>
  <si>
    <t>FD1516Marysville</t>
  </si>
  <si>
    <t>1568</t>
  </si>
  <si>
    <t>FD1568Marysville</t>
  </si>
  <si>
    <t>1569</t>
  </si>
  <si>
    <t>UV01.86.128.5A</t>
  </si>
  <si>
    <t>FD1569Marysville</t>
  </si>
  <si>
    <t>1570</t>
  </si>
  <si>
    <t>FD1570Marysville</t>
  </si>
  <si>
    <t>1571</t>
  </si>
  <si>
    <t>item#115758</t>
  </si>
  <si>
    <t>FD1571Marysville</t>
  </si>
  <si>
    <t>1572</t>
  </si>
  <si>
    <t>FD1572Marysville</t>
  </si>
  <si>
    <t>1573</t>
  </si>
  <si>
    <t>FD1573Marysville</t>
  </si>
  <si>
    <t>1574</t>
  </si>
  <si>
    <t>FD1574Marysville</t>
  </si>
  <si>
    <t>1393</t>
  </si>
  <si>
    <t>UV01.86.250.5A</t>
  </si>
  <si>
    <t>FD1393Marysville</t>
  </si>
  <si>
    <t>1536</t>
  </si>
  <si>
    <t>FD1536Marysville</t>
  </si>
  <si>
    <t>1575</t>
  </si>
  <si>
    <t>FD1575Marysville</t>
  </si>
  <si>
    <t>1330</t>
  </si>
  <si>
    <t>FD1330Marysville</t>
  </si>
  <si>
    <t>1576</t>
  </si>
  <si>
    <t>UV01.87.411.5A</t>
  </si>
  <si>
    <t>B-7933</t>
  </si>
  <si>
    <t>FD1576Marysville</t>
  </si>
  <si>
    <t>1312</t>
  </si>
  <si>
    <t>UV01.87.839.5A</t>
  </si>
  <si>
    <t>#157443</t>
  </si>
  <si>
    <t>FD1312Marysville</t>
  </si>
  <si>
    <t>2/19/2020 7:17:23 AM</t>
  </si>
  <si>
    <t>2624</t>
  </si>
  <si>
    <t>FD2624St. Clair</t>
  </si>
  <si>
    <t>2/19/2020 7:18:06 AM</t>
  </si>
  <si>
    <t>2625</t>
  </si>
  <si>
    <t>FD2625St. Clair</t>
  </si>
  <si>
    <t>2/19/2020 7:18:49 AM</t>
  </si>
  <si>
    <t>2626</t>
  </si>
  <si>
    <t>FD2626St. Clair</t>
  </si>
  <si>
    <t>2/19/2020 7:19:36 AM</t>
  </si>
  <si>
    <t>2627</t>
  </si>
  <si>
    <t>FD2627St. Clair</t>
  </si>
  <si>
    <t>2/19/2020 7:20:22 AM</t>
  </si>
  <si>
    <t>2628</t>
  </si>
  <si>
    <t>FD2628St. Clair</t>
  </si>
  <si>
    <t>2/19/2020 7:21:17 AM</t>
  </si>
  <si>
    <t>2629</t>
  </si>
  <si>
    <t>FD2629St. Clair</t>
  </si>
  <si>
    <t>2/19/2020 7:22:07 AM</t>
  </si>
  <si>
    <t>2630</t>
  </si>
  <si>
    <t>FD2630St. Clair</t>
  </si>
  <si>
    <t>2/19/2020 7:22:46 AM</t>
  </si>
  <si>
    <t>2631</t>
  </si>
  <si>
    <t>FD2631St. Clair</t>
  </si>
  <si>
    <t>6/23/2020 2:01:31 PM</t>
  </si>
  <si>
    <t>3459</t>
  </si>
  <si>
    <t>FD3459Des Moines</t>
  </si>
  <si>
    <t>6/23/2020 2:02:29 PM</t>
  </si>
  <si>
    <t>3460</t>
  </si>
  <si>
    <t>FD3460Des Moines</t>
  </si>
  <si>
    <t>6/23/2020 2:03:19 PM</t>
  </si>
  <si>
    <t>3461</t>
  </si>
  <si>
    <t>FD3461Des Moines</t>
  </si>
  <si>
    <t>6/23/2020 2:03:58 PM</t>
  </si>
  <si>
    <t>3462</t>
  </si>
  <si>
    <t>FD3462Des Moines</t>
  </si>
  <si>
    <t>6/23/2020 2:04:47 PM</t>
  </si>
  <si>
    <t>3463</t>
  </si>
  <si>
    <t>FD3463Des Moines</t>
  </si>
  <si>
    <t>6/23/2020 2:05:29 PM</t>
  </si>
  <si>
    <t>3464</t>
  </si>
  <si>
    <t>FD3464Des Moines</t>
  </si>
  <si>
    <t>6/23/2020 2:06:13 PM</t>
  </si>
  <si>
    <t>3465</t>
  </si>
  <si>
    <t>FD3465Des Moines</t>
  </si>
  <si>
    <t>6/23/2020 2:06:52 PM</t>
  </si>
  <si>
    <t>3466</t>
  </si>
  <si>
    <t>FD3466Des Moines</t>
  </si>
  <si>
    <t>6/23/2020 2:07:32 PM</t>
  </si>
  <si>
    <t>3467</t>
  </si>
  <si>
    <t>FD3467Des Moines</t>
  </si>
  <si>
    <t>6/23/2020 2:08:12 PM</t>
  </si>
  <si>
    <t>3468</t>
  </si>
  <si>
    <t>FD3468Des Moines</t>
  </si>
  <si>
    <t>6/23/2020 2:08:48 PM</t>
  </si>
  <si>
    <t>3469</t>
  </si>
  <si>
    <t>FD3469Des Moines</t>
  </si>
  <si>
    <t>6/23/2020 2:09:27 PM</t>
  </si>
  <si>
    <t>3470</t>
  </si>
  <si>
    <t>FD3470Des Moines</t>
  </si>
  <si>
    <t>6/26/2020 9:54:35 AM</t>
  </si>
  <si>
    <t>3471</t>
  </si>
  <si>
    <t>FD3471South Hackensack</t>
  </si>
  <si>
    <t>6/26/2020 10:17:28 AM</t>
  </si>
  <si>
    <t>3472</t>
  </si>
  <si>
    <t>FD3472Des Moines</t>
  </si>
  <si>
    <t>6/26/2020 10:19:04 AM</t>
  </si>
  <si>
    <t>3473</t>
  </si>
  <si>
    <t>FD3473Des Moines</t>
  </si>
  <si>
    <t>6/26/2020 10:21:11 AM</t>
  </si>
  <si>
    <t>3474</t>
  </si>
  <si>
    <t>FD3474Des Moines</t>
  </si>
  <si>
    <t>6/26/2020 10:22:47 AM</t>
  </si>
  <si>
    <t>3475</t>
  </si>
  <si>
    <t>FD3475Des Moines</t>
  </si>
  <si>
    <t>6/26/2020 10:43:05 AM</t>
  </si>
  <si>
    <t>3476</t>
  </si>
  <si>
    <t>FD3476Des Moines</t>
  </si>
  <si>
    <t>6/26/2020 10:44:25 AM</t>
  </si>
  <si>
    <t>3477</t>
  </si>
  <si>
    <t>FD3477Des Moines</t>
  </si>
  <si>
    <t>6/26/2020 10:46:13 AM</t>
  </si>
  <si>
    <t>3478</t>
  </si>
  <si>
    <t>FD3478Des Moines</t>
  </si>
  <si>
    <t>6/26/2020 10:48:18 AM</t>
  </si>
  <si>
    <t>3479</t>
  </si>
  <si>
    <t>FD3479Des Moines</t>
  </si>
  <si>
    <t>6/26/2020 10:50:09 AM</t>
  </si>
  <si>
    <t>3480</t>
  </si>
  <si>
    <t>FD3480Des Moines</t>
  </si>
  <si>
    <t>6/26/2020 10:52:09 AM</t>
  </si>
  <si>
    <t>3481</t>
  </si>
  <si>
    <t>FD3481Des Moines</t>
  </si>
  <si>
    <t>6/26/2020 10:54:37 AM</t>
  </si>
  <si>
    <t>3482</t>
  </si>
  <si>
    <t>FD3482Des Moines</t>
  </si>
  <si>
    <t>6/26/2020 10:56:06 AM</t>
  </si>
  <si>
    <t>3483</t>
  </si>
  <si>
    <t>FD3483Des Moines</t>
  </si>
  <si>
    <t>6/26/2020 10:58:34 AM</t>
  </si>
  <si>
    <t>3484</t>
  </si>
  <si>
    <t>FD3484Des Moines</t>
  </si>
  <si>
    <t>6/26/2020 11:01:41 AM</t>
  </si>
  <si>
    <t>3485</t>
  </si>
  <si>
    <t>FD3485Des Moines</t>
  </si>
  <si>
    <t>6/26/2020 11:03:17 AM</t>
  </si>
  <si>
    <t>3486</t>
  </si>
  <si>
    <t>FD3486Des Moines</t>
  </si>
  <si>
    <t>6/26/2020 11:04:40 AM</t>
  </si>
  <si>
    <t>3487</t>
  </si>
  <si>
    <t>FD3487Des Moines</t>
  </si>
  <si>
    <t>6/26/2020 11:06:03 AM</t>
  </si>
  <si>
    <t>3488</t>
  </si>
  <si>
    <t>FD3488Des Moines</t>
  </si>
  <si>
    <t>7/7/2020 11:09:06 AM</t>
  </si>
  <si>
    <t>1.975</t>
  </si>
  <si>
    <t>FD3491Kansas City</t>
  </si>
  <si>
    <t>7/9/2020 9:28:36 AM</t>
  </si>
  <si>
    <t>3492</t>
  </si>
  <si>
    <t>FD3492Kansas City</t>
  </si>
  <si>
    <t>7/9/2020 9:47:03 AM</t>
  </si>
  <si>
    <t>3493</t>
  </si>
  <si>
    <t>FD3493Kansas City</t>
  </si>
  <si>
    <t>7/13/2020 8:01:14 AM</t>
  </si>
  <si>
    <t>FD3494Kansas City</t>
  </si>
  <si>
    <t>7/13/2020 8:10:24 AM</t>
  </si>
  <si>
    <t>FD3495Kansas City</t>
  </si>
  <si>
    <t>7/13/2020 9:51:59 AM</t>
  </si>
  <si>
    <t>FD3496Kansas City</t>
  </si>
  <si>
    <t>7/14/2020 7:30:44 AM</t>
  </si>
  <si>
    <t>1740</t>
  </si>
  <si>
    <t>0.53125</t>
  </si>
  <si>
    <t>FD1740Kansas City</t>
  </si>
  <si>
    <t>7/14/2020 7:32:56 AM</t>
  </si>
  <si>
    <t>FD1741Kansas City</t>
  </si>
  <si>
    <t>7/14/2020 7:34:25 AM</t>
  </si>
  <si>
    <t>0.5627</t>
  </si>
  <si>
    <t>FD3499Kansas City</t>
  </si>
  <si>
    <t>7/14/2020 7:35:39 AM</t>
  </si>
  <si>
    <t>3500</t>
  </si>
  <si>
    <t>FD3500Kansas City</t>
  </si>
  <si>
    <t>7/14/2020 7:36:53 AM</t>
  </si>
  <si>
    <t>FD3501Kansas City</t>
  </si>
  <si>
    <t>7/14/2020 7:37:59 AM</t>
  </si>
  <si>
    <t>3502</t>
  </si>
  <si>
    <t>FD3502Kansas City</t>
  </si>
  <si>
    <t>7/14/2020 7:39:07 AM</t>
  </si>
  <si>
    <t>3503</t>
  </si>
  <si>
    <t>FD3503Kansas City</t>
  </si>
  <si>
    <t>7/14/2020 7:40:20 AM</t>
  </si>
  <si>
    <t>3504</t>
  </si>
  <si>
    <t>FD3504Kansas City</t>
  </si>
  <si>
    <t>7/14/2020 7:41:22 AM</t>
  </si>
  <si>
    <t>3505</t>
  </si>
  <si>
    <t>FD3505Kansas City</t>
  </si>
  <si>
    <t>7/14/2020 7:42:21 AM</t>
  </si>
  <si>
    <t>FD3506Kansas City</t>
  </si>
  <si>
    <t>7/14/2020 7:43:11 AM</t>
  </si>
  <si>
    <t>3507</t>
  </si>
  <si>
    <t>FD3507Kansas City</t>
  </si>
  <si>
    <t>7/14/2020 7:45:08 AM</t>
  </si>
  <si>
    <t>3508</t>
  </si>
  <si>
    <t>FD3508Kansas City</t>
  </si>
  <si>
    <t>7/14/2020 7:46:49 AM</t>
  </si>
  <si>
    <t>3509</t>
  </si>
  <si>
    <t>FD3509Kansas City</t>
  </si>
  <si>
    <t>7/14/2020 7:47:46 AM</t>
  </si>
  <si>
    <t>3510</t>
  </si>
  <si>
    <t>FD3510Kansas City</t>
  </si>
  <si>
    <t>7/14/2020 7:48:31 AM</t>
  </si>
  <si>
    <t>3511</t>
  </si>
  <si>
    <t>FD3511Kansas City</t>
  </si>
  <si>
    <t>7/14/2020 7:48:50 AM</t>
  </si>
  <si>
    <t>3512</t>
  </si>
  <si>
    <t>FD3512Kansas City</t>
  </si>
  <si>
    <t>7/14/2020 7:50:41 AM</t>
  </si>
  <si>
    <t>3513</t>
  </si>
  <si>
    <t>FD3513Kansas City</t>
  </si>
  <si>
    <t>7/14/2020 7:51:25 AM</t>
  </si>
  <si>
    <t>3514</t>
  </si>
  <si>
    <t>FD3514Kansas City</t>
  </si>
  <si>
    <t>7/14/2020 7:52:12 AM</t>
  </si>
  <si>
    <t>3515</t>
  </si>
  <si>
    <t>FD3515Kansas City</t>
  </si>
  <si>
    <t>7/14/2020 7:53:08 AM</t>
  </si>
  <si>
    <t>3516</t>
  </si>
  <si>
    <t>FD3516Kansas City</t>
  </si>
  <si>
    <t>7/14/2020 7:54:05 AM</t>
  </si>
  <si>
    <t>3517</t>
  </si>
  <si>
    <t>FD3517Kansas City</t>
  </si>
  <si>
    <t>7/14/2020 7:54:59 AM</t>
  </si>
  <si>
    <t>3518</t>
  </si>
  <si>
    <t>FD3518Kansas City</t>
  </si>
  <si>
    <t>7/14/2020 7:55:52 AM</t>
  </si>
  <si>
    <t>3519</t>
  </si>
  <si>
    <t>FD3519Kansas City</t>
  </si>
  <si>
    <t>7/14/2020 7:56:48 AM</t>
  </si>
  <si>
    <t>3520</t>
  </si>
  <si>
    <t>FD3520Kansas City</t>
  </si>
  <si>
    <t>2/19/2020 7:23:21 AM</t>
  </si>
  <si>
    <t>2632</t>
  </si>
  <si>
    <t>FD2632St. Clair</t>
  </si>
  <si>
    <t>2/19/2020 7:23:55 AM</t>
  </si>
  <si>
    <t>2633</t>
  </si>
  <si>
    <t>FD2633St. Clair</t>
  </si>
  <si>
    <t>2/19/2020 7:24:50 AM</t>
  </si>
  <si>
    <t>2634</t>
  </si>
  <si>
    <t>FD2634St. Clair</t>
  </si>
  <si>
    <t>2/19/2020 7:25:30 AM</t>
  </si>
  <si>
    <t>2635</t>
  </si>
  <si>
    <t>FD2635St. Clair</t>
  </si>
  <si>
    <t>2/19/2020 7:26:06 AM</t>
  </si>
  <si>
    <t>2636</t>
  </si>
  <si>
    <t>FD2636St. Clair</t>
  </si>
  <si>
    <t>2/19/2020 7:26:53 AM</t>
  </si>
  <si>
    <t>2637</t>
  </si>
  <si>
    <t>FD2637St. Clair</t>
  </si>
  <si>
    <t>2/19/2020 7:27:28 AM</t>
  </si>
  <si>
    <t>2638</t>
  </si>
  <si>
    <t>FD2638St. Clair</t>
  </si>
  <si>
    <t>2/19/2020 7:28:03 AM</t>
  </si>
  <si>
    <t>FD2639St. Clair</t>
  </si>
  <si>
    <t>2/19/2020 7:28:39 AM</t>
  </si>
  <si>
    <t>FD2640St. Clair</t>
  </si>
  <si>
    <t>2/19/2020 7:29:27 AM</t>
  </si>
  <si>
    <t>FD2641St. Clair</t>
  </si>
  <si>
    <t>2/19/2020 7:30:05 AM</t>
  </si>
  <si>
    <t>FD2642St. Clair</t>
  </si>
  <si>
    <t>2/19/2020 7:30:46 AM</t>
  </si>
  <si>
    <t>FD2643St. Clair</t>
  </si>
  <si>
    <t>2/19/2020 7:31:24 AM</t>
  </si>
  <si>
    <t>2644</t>
  </si>
  <si>
    <t>FD2644St. Clair</t>
  </si>
  <si>
    <t>2/19/2020 7:32:23 AM</t>
  </si>
  <si>
    <t>2645</t>
  </si>
  <si>
    <t>FD2645St. Clair</t>
  </si>
  <si>
    <t>2/19/2020 7:33:13 AM</t>
  </si>
  <si>
    <t>2646</t>
  </si>
  <si>
    <t>-5</t>
  </si>
  <si>
    <t>FD2646St. Clair</t>
  </si>
  <si>
    <t>2/19/2020 7:33:48 AM</t>
  </si>
  <si>
    <t>2647</t>
  </si>
  <si>
    <t>FD2647St. Clair</t>
  </si>
  <si>
    <t>2/19/2020 7:34:21 AM</t>
  </si>
  <si>
    <t>2648</t>
  </si>
  <si>
    <t>FD2648St. Clair</t>
  </si>
  <si>
    <t>2/19/2020 7:34:54 AM</t>
  </si>
  <si>
    <t>FD2649St. Clair</t>
  </si>
  <si>
    <t>2/19/2020 7:35:46 AM</t>
  </si>
  <si>
    <t>FD2650St. Clair</t>
  </si>
  <si>
    <t>2/19/2020 7:38:45 AM</t>
  </si>
  <si>
    <t>FD2651St. Clair</t>
  </si>
  <si>
    <t>2/19/2020 7:39:20 AM</t>
  </si>
  <si>
    <t>2652</t>
  </si>
  <si>
    <t>FD2652St. Clair</t>
  </si>
  <si>
    <t>2/19/2020 7:40:07 AM</t>
  </si>
  <si>
    <t>2653</t>
  </si>
  <si>
    <t>FD2653St. Clair</t>
  </si>
  <si>
    <t>2/19/2020 7:41:02 AM</t>
  </si>
  <si>
    <t>2654</t>
  </si>
  <si>
    <t>FD2654St. Clair</t>
  </si>
  <si>
    <t>2/19/2020 7:41:46 AM</t>
  </si>
  <si>
    <t>2655</t>
  </si>
  <si>
    <t>FD2655St. Clair</t>
  </si>
  <si>
    <t>2/19/2020 7:42:15 AM</t>
  </si>
  <si>
    <t>FD2656St. Clair</t>
  </si>
  <si>
    <t>2/19/2020 7:44:59 AM</t>
  </si>
  <si>
    <t>FD2657St. Clair</t>
  </si>
  <si>
    <t>2/19/2020 7:45:37 AM</t>
  </si>
  <si>
    <t>FD2658St. Clair</t>
  </si>
  <si>
    <t>2/19/2020 7:46:40 AM</t>
  </si>
  <si>
    <t>2659</t>
  </si>
  <si>
    <t>FD2659St. Clair</t>
  </si>
  <si>
    <t>2/19/2020 7:47:39 AM</t>
  </si>
  <si>
    <t>2660</t>
  </si>
  <si>
    <t>FD2660St. Clair</t>
  </si>
  <si>
    <t>2/19/2020 7:48:09 AM</t>
  </si>
  <si>
    <t>2661</t>
  </si>
  <si>
    <t>FD2661St. Clair</t>
  </si>
  <si>
    <t>2/19/2020 7:48:43 AM</t>
  </si>
  <si>
    <t>2662</t>
  </si>
  <si>
    <t>FD2662St. Clair</t>
  </si>
  <si>
    <t>2/19/2020 7:49:23 AM</t>
  </si>
  <si>
    <t>FD2663St. Clair</t>
  </si>
  <si>
    <t>2/19/2020 7:49:53 AM</t>
  </si>
  <si>
    <t>FD2664St. Clair</t>
  </si>
  <si>
    <t>2/19/2020 7:50:28 AM</t>
  </si>
  <si>
    <t>FD2665St. Clair</t>
  </si>
  <si>
    <t>2/19/2020 7:51:02 AM</t>
  </si>
  <si>
    <t>2666</t>
  </si>
  <si>
    <t>FD2666St. Clair</t>
  </si>
  <si>
    <t>2/19/2020 7:51:36 AM</t>
  </si>
  <si>
    <t>FD2667St. Clair</t>
  </si>
  <si>
    <t>2/19/2020 7:52:09 AM</t>
  </si>
  <si>
    <t>FD2668St. Clair</t>
  </si>
  <si>
    <t>2/19/2020 7:53:00 AM</t>
  </si>
  <si>
    <t>FD2669St. Clair</t>
  </si>
  <si>
    <t>2/19/2020 7:53:24 AM</t>
  </si>
  <si>
    <t>FD2670St. Clair</t>
  </si>
  <si>
    <t>2/19/2020 7:53:55 AM</t>
  </si>
  <si>
    <t>FD2671St. Clair</t>
  </si>
  <si>
    <t>2/19/2020 7:54:25 AM</t>
  </si>
  <si>
    <t>FD2672St. Clair</t>
  </si>
  <si>
    <t>2/19/2020 7:54:52 AM</t>
  </si>
  <si>
    <t>FD2673St. Clair</t>
  </si>
  <si>
    <t>2/19/2020 7:55:26 AM</t>
  </si>
  <si>
    <t>FD2674St. Clair</t>
  </si>
  <si>
    <t>2/19/2020 7:56:11 AM</t>
  </si>
  <si>
    <t>FD2675St. Clair</t>
  </si>
  <si>
    <t>2/19/2020 7:56:47 AM</t>
  </si>
  <si>
    <t>FD2676St. Clair</t>
  </si>
  <si>
    <t>2/19/2020 7:57:30 AM</t>
  </si>
  <si>
    <t>FD2677St. Clair</t>
  </si>
  <si>
    <t>2/19/2020 7:58:01 AM</t>
  </si>
  <si>
    <t>FD2678St. Clair</t>
  </si>
  <si>
    <t>2/19/2020 7:58:33 AM</t>
  </si>
  <si>
    <t>2679</t>
  </si>
  <si>
    <t>FD2679St. Clair</t>
  </si>
  <si>
    <t>2/19/2020 7:59:09 AM</t>
  </si>
  <si>
    <t>FD2680St. Clair</t>
  </si>
  <si>
    <t>2/19/2020 7:59:47 AM</t>
  </si>
  <si>
    <t>2681</t>
  </si>
  <si>
    <t>FD2681St. Clair</t>
  </si>
  <si>
    <t>2/19/2020 8:00:25 AM</t>
  </si>
  <si>
    <t>2682</t>
  </si>
  <si>
    <t>FD2682St. Clair</t>
  </si>
  <si>
    <t>2/19/2020 8:01:04 AM</t>
  </si>
  <si>
    <t>2683</t>
  </si>
  <si>
    <t>FD2683St. Clair</t>
  </si>
  <si>
    <t>2/19/2020 8:02:02 AM</t>
  </si>
  <si>
    <t>2684</t>
  </si>
  <si>
    <t>FD2684St. Clair</t>
  </si>
  <si>
    <t>2/19/2020 8:02:37 AM</t>
  </si>
  <si>
    <t>2685</t>
  </si>
  <si>
    <t>FD2685St. Clair</t>
  </si>
  <si>
    <t>2/19/2020 8:03:18 AM</t>
  </si>
  <si>
    <t>2686</t>
  </si>
  <si>
    <t>FD2686St. Clair</t>
  </si>
  <si>
    <t>2/19/2020 8:04:03 AM</t>
  </si>
  <si>
    <t>FD2687St. Clair</t>
  </si>
  <si>
    <t>2/19/2020 8:04:40 AM</t>
  </si>
  <si>
    <t>FD2688St. Clair</t>
  </si>
  <si>
    <t>2/19/2020 8:05:17 AM</t>
  </si>
  <si>
    <t>FD2689St. Clair</t>
  </si>
  <si>
    <t>2/19/2020 8:05:56 AM</t>
  </si>
  <si>
    <t>FD2690St. Clair</t>
  </si>
  <si>
    <t>2/19/2020 8:06:24 AM</t>
  </si>
  <si>
    <t>2691</t>
  </si>
  <si>
    <t>3.1252</t>
  </si>
  <si>
    <t>FD2691St. Clair</t>
  </si>
  <si>
    <t>2/19/2020 8:07:02 AM</t>
  </si>
  <si>
    <t>2692</t>
  </si>
  <si>
    <t>FD2692St. Clair</t>
  </si>
  <si>
    <t>2/19/2020 8:07:37 AM</t>
  </si>
  <si>
    <t>2693</t>
  </si>
  <si>
    <t>FD2693St. Clair</t>
  </si>
  <si>
    <t>2/19/2020 8:08:59 AM</t>
  </si>
  <si>
    <t>2694</t>
  </si>
  <si>
    <t>FD2694St. Clair</t>
  </si>
  <si>
    <t>2/19/2020 8:09:39 AM</t>
  </si>
  <si>
    <t>2695</t>
  </si>
  <si>
    <t>FD2695St. Clair</t>
  </si>
  <si>
    <t>2/19/2020 8:10:21 AM</t>
  </si>
  <si>
    <t>2696</t>
  </si>
  <si>
    <t>FD2696St. Clair</t>
  </si>
  <si>
    <t>2/19/2020 8:10:56 AM</t>
  </si>
  <si>
    <t>FD2697St. Clair</t>
  </si>
  <si>
    <t>2/19/2020 8:11:33 AM</t>
  </si>
  <si>
    <t>FD2698St. Clair</t>
  </si>
  <si>
    <t>2/19/2020 8:12:09 AM</t>
  </si>
  <si>
    <t>FD2699St. Clair</t>
  </si>
  <si>
    <t>2/19/2020 8:12:43 AM</t>
  </si>
  <si>
    <t>FD2700St. Clair</t>
  </si>
  <si>
    <t>2/19/2020 9:57:14 AM</t>
  </si>
  <si>
    <t>2701</t>
  </si>
  <si>
    <t>FD2701St. Clair</t>
  </si>
  <si>
    <t>2/19/2020 9:58:03 AM</t>
  </si>
  <si>
    <t>FD2702St. Clair</t>
  </si>
  <si>
    <t>2/19/2020 9:58:45 AM</t>
  </si>
  <si>
    <t>FD2703St. Clair</t>
  </si>
  <si>
    <t>2/19/2020 9:59:23 AM</t>
  </si>
  <si>
    <t>FD2704St. Clair</t>
  </si>
  <si>
    <t>2/19/2020 10:01:30 AM</t>
  </si>
  <si>
    <t>2705</t>
  </si>
  <si>
    <t>FD2705St. Clair</t>
  </si>
  <si>
    <t>2/19/2020 10:02:05 AM</t>
  </si>
  <si>
    <t>2706</t>
  </si>
  <si>
    <t>FD2706St. Clair</t>
  </si>
  <si>
    <t>2/19/2020 10:02:36 AM</t>
  </si>
  <si>
    <t>FD2707St. Clair</t>
  </si>
  <si>
    <t>2/19/2020 10:03:11 AM</t>
  </si>
  <si>
    <t>2708</t>
  </si>
  <si>
    <t>FD2708St. Clair</t>
  </si>
  <si>
    <t>2/19/2020 10:03:45 AM</t>
  </si>
  <si>
    <t>2709</t>
  </si>
  <si>
    <t>FD2709St. Clair</t>
  </si>
  <si>
    <t>2/19/2020 10:04:20 AM</t>
  </si>
  <si>
    <t>2710</t>
  </si>
  <si>
    <t>FD2710St. Clair</t>
  </si>
  <si>
    <t>2/19/2020 10:04:53 AM</t>
  </si>
  <si>
    <t>2711</t>
  </si>
  <si>
    <t>FD2711St. Clair</t>
  </si>
  <si>
    <t>2/19/2020 10:05:25 AM</t>
  </si>
  <si>
    <t>FD2712St. Clair</t>
  </si>
  <si>
    <t>2/19/2020 10:07:16 AM</t>
  </si>
  <si>
    <t>2713</t>
  </si>
  <si>
    <t>FD2713St. Clair</t>
  </si>
  <si>
    <t>2/19/2020 10:07:56 AM</t>
  </si>
  <si>
    <t>2714</t>
  </si>
  <si>
    <t>FD2714St. Clair</t>
  </si>
  <si>
    <t>2/19/2020 10:08:26 AM</t>
  </si>
  <si>
    <t>2715</t>
  </si>
  <si>
    <t>FD2715St. Clair</t>
  </si>
  <si>
    <t>2/19/2020 10:08:59 AM</t>
  </si>
  <si>
    <t>2716</t>
  </si>
  <si>
    <t>FD2716St. Clair</t>
  </si>
  <si>
    <t>2/19/2020 10:09:37 AM</t>
  </si>
  <si>
    <t>2717</t>
  </si>
  <si>
    <t>FD2717St. Clair</t>
  </si>
  <si>
    <t>2/19/2020 10:10:15 AM</t>
  </si>
  <si>
    <t>2718</t>
  </si>
  <si>
    <t>FD2718St. Clair</t>
  </si>
  <si>
    <t>2/19/2020 10:10:54 AM</t>
  </si>
  <si>
    <t>2719</t>
  </si>
  <si>
    <t>FD2719St. Clair</t>
  </si>
  <si>
    <t>2/19/2020 10:11:37 AM</t>
  </si>
  <si>
    <t>2720</t>
  </si>
  <si>
    <t>FD2720St. Clair</t>
  </si>
  <si>
    <t>2/19/2020 10:12:15 AM</t>
  </si>
  <si>
    <t>2721</t>
  </si>
  <si>
    <t>FD2721St. Clair</t>
  </si>
  <si>
    <t>2/19/2020 10:12:57 AM</t>
  </si>
  <si>
    <t>FD2722St. Clair</t>
  </si>
  <si>
    <t>2/19/2020 10:13:53 AM</t>
  </si>
  <si>
    <t>FD2723St. Clair</t>
  </si>
  <si>
    <t>2/19/2020 10:14:43 AM</t>
  </si>
  <si>
    <t>FD2724St. Clair</t>
  </si>
  <si>
    <t>2/19/2020 10:15:17 AM</t>
  </si>
  <si>
    <t>2725</t>
  </si>
  <si>
    <t>FD2725St. Clair</t>
  </si>
  <si>
    <t>2/19/2020 10:15:46 AM</t>
  </si>
  <si>
    <t>2726</t>
  </si>
  <si>
    <t>FD2726St. Clair</t>
  </si>
  <si>
    <t>2/19/2020 10:16:42 AM</t>
  </si>
  <si>
    <t>2727</t>
  </si>
  <si>
    <t>FD2727St. Clair</t>
  </si>
  <si>
    <t>2/19/2020 10:17:20 AM</t>
  </si>
  <si>
    <t>2728</t>
  </si>
  <si>
    <t>FD2728St. Clair</t>
  </si>
  <si>
    <t>2/19/2020 10:17:53 AM</t>
  </si>
  <si>
    <t>2729</t>
  </si>
  <si>
    <t>FD2729St. Clair</t>
  </si>
  <si>
    <t>2/19/2020 10:18:29 AM</t>
  </si>
  <si>
    <t>2730</t>
  </si>
  <si>
    <t>FD2730St. Clair</t>
  </si>
  <si>
    <t>2/19/2020 10:19:08 AM</t>
  </si>
  <si>
    <t>FD2731St. Clair</t>
  </si>
  <si>
    <t>2/19/2020 10:19:52 AM</t>
  </si>
  <si>
    <t>FD2732St. Clair</t>
  </si>
  <si>
    <t>2/19/2020 10:20:21 AM</t>
  </si>
  <si>
    <t>FD2733St. Clair</t>
  </si>
  <si>
    <t>2/19/2020 10:21:00 AM</t>
  </si>
  <si>
    <t>FD2734St. Clair</t>
  </si>
  <si>
    <t>2/19/2020 10:21:52 AM</t>
  </si>
  <si>
    <t>FD2735St. Clair</t>
  </si>
  <si>
    <t>2/19/2020 10:22:46 AM</t>
  </si>
  <si>
    <t>FD2736St. Clair</t>
  </si>
  <si>
    <t>2/19/2020 10:24:14 AM</t>
  </si>
  <si>
    <t>2737</t>
  </si>
  <si>
    <t>FD2737St. Clair</t>
  </si>
  <si>
    <t>2/25/2020 3:20:52 PM</t>
  </si>
  <si>
    <t>2771</t>
  </si>
  <si>
    <t>FD2771Fort Worth</t>
  </si>
  <si>
    <t>2/25/2020 3:21:27 PM</t>
  </si>
  <si>
    <t>FD2772Fort Worth</t>
  </si>
  <si>
    <t>2/25/2020 3:21:58 PM</t>
  </si>
  <si>
    <t>FD2773Fort Worth</t>
  </si>
  <si>
    <t>2/25/2020 3:22:27 PM</t>
  </si>
  <si>
    <t>2774</t>
  </si>
  <si>
    <t>FD2774Fort Worth</t>
  </si>
  <si>
    <t>2/25/2020 3:22:49 PM</t>
  </si>
  <si>
    <t>FD2775Fort Worth</t>
  </si>
  <si>
    <t>2/25/2020 3:23:29 PM</t>
  </si>
  <si>
    <t>FD2776Fort Worth</t>
  </si>
  <si>
    <t>2/25/2020 3:23:48 PM</t>
  </si>
  <si>
    <t>2777</t>
  </si>
  <si>
    <t>FD2777Fort Worth</t>
  </si>
  <si>
    <t>2/25/2020 3:24:29 PM</t>
  </si>
  <si>
    <t>FD2778Fort Worth</t>
  </si>
  <si>
    <t>2/25/2020 3:24:49 PM</t>
  </si>
  <si>
    <t>2779</t>
  </si>
  <si>
    <t>-1.375</t>
  </si>
  <si>
    <t>FD2779Fort Worth</t>
  </si>
  <si>
    <t>2/25/2020 3:25:22 PM</t>
  </si>
  <si>
    <t>FD2780Fort Worth</t>
  </si>
  <si>
    <t>2/25/2020 3:25:56 PM</t>
  </si>
  <si>
    <t>2781</t>
  </si>
  <si>
    <t>FD2781Fort Worth</t>
  </si>
  <si>
    <t>2/25/2020 3:26:20 PM</t>
  </si>
  <si>
    <t>2782</t>
  </si>
  <si>
    <t>FD2782Fort Worth</t>
  </si>
  <si>
    <t>2/25/2020 3:26:50 PM</t>
  </si>
  <si>
    <t>2783</t>
  </si>
  <si>
    <t>FD2783Fort Worth</t>
  </si>
  <si>
    <t>2/25/2020 3:29:15 PM</t>
  </si>
  <si>
    <t>FD2784Fort Worth</t>
  </si>
  <si>
    <t>2/25/2020 3:30:04 PM</t>
  </si>
  <si>
    <t>2785</t>
  </si>
  <si>
    <t>FD2785Fort Worth</t>
  </si>
  <si>
    <t>2/25/2020 3:30:27 PM</t>
  </si>
  <si>
    <t>2786</t>
  </si>
  <si>
    <t>FD2786Fort Worth</t>
  </si>
  <si>
    <t>2/25/2020 3:31:07 PM</t>
  </si>
  <si>
    <t>FD2787Fort Worth</t>
  </si>
  <si>
    <t>2/25/2020 3:32:04 PM</t>
  </si>
  <si>
    <t>FD2788Fort Worth</t>
  </si>
  <si>
    <t>2/25/2020 3:32:21 PM</t>
  </si>
  <si>
    <t>2789</t>
  </si>
  <si>
    <t>FD2789Fort Worth</t>
  </si>
  <si>
    <t>2/25/2020 3:32:59 PM</t>
  </si>
  <si>
    <t>FD2790Fort Worth</t>
  </si>
  <si>
    <t>2/25/2020 3:33:18 PM</t>
  </si>
  <si>
    <t>FD2791Fort Worth</t>
  </si>
  <si>
    <t>2/25/2020 3:33:53 PM</t>
  </si>
  <si>
    <t>2792</t>
  </si>
  <si>
    <t>FD2792Fort Worth</t>
  </si>
  <si>
    <t>2/25/2020 3:34:11 PM</t>
  </si>
  <si>
    <t>-0.875</t>
  </si>
  <si>
    <t>FD2793Fort Worth</t>
  </si>
  <si>
    <t>2/25/2020 3:34:35 PM</t>
  </si>
  <si>
    <t>2794</t>
  </si>
  <si>
    <t>FD2794Fort Worth</t>
  </si>
  <si>
    <t>2/25/2020 3:35:14 PM</t>
  </si>
  <si>
    <t>FD2795Fort Worth</t>
  </si>
  <si>
    <t>2/25/2020 3:35:31 PM</t>
  </si>
  <si>
    <t>FD2796Fort Worth</t>
  </si>
  <si>
    <t>2/25/2020 3:36:22 PM</t>
  </si>
  <si>
    <t>2797</t>
  </si>
  <si>
    <t>-0.3125</t>
  </si>
  <si>
    <t>FD2797Fort Worth</t>
  </si>
  <si>
    <t>2/25/2020 3:38:58 PM</t>
  </si>
  <si>
    <t>2798</t>
  </si>
  <si>
    <t>FD2798Fort Worth</t>
  </si>
  <si>
    <t>2/25/2020 3:39:56 PM</t>
  </si>
  <si>
    <t>2799</t>
  </si>
  <si>
    <t>FD2799Fort Worth</t>
  </si>
  <si>
    <t>2/25/2020 3:41:02 PM</t>
  </si>
  <si>
    <t>2800</t>
  </si>
  <si>
    <t>FD2800Fort Worth</t>
  </si>
  <si>
    <t>2/25/2020 3:42:04 PM</t>
  </si>
  <si>
    <t>2801</t>
  </si>
  <si>
    <t>FD2801Fort Worth</t>
  </si>
  <si>
    <t>2/25/2020 3:43:16 PM</t>
  </si>
  <si>
    <t>2802</t>
  </si>
  <si>
    <t>FD2802Fort Worth</t>
  </si>
  <si>
    <t>2/25/2020 3:44:23 PM</t>
  </si>
  <si>
    <t>2803</t>
  </si>
  <si>
    <t>FD2803Fort Worth</t>
  </si>
  <si>
    <t>2/25/2020 3:45:29 PM</t>
  </si>
  <si>
    <t>FD2804Fort Worth</t>
  </si>
  <si>
    <t>2/25/2020 3:46:26 PM</t>
  </si>
  <si>
    <t>FD2805Fort Worth</t>
  </si>
  <si>
    <t>2/25/2020 3:47:27 PM</t>
  </si>
  <si>
    <t>FD2806Fort Worth</t>
  </si>
  <si>
    <t>2/25/2020 3:48:34 PM</t>
  </si>
  <si>
    <t>2807</t>
  </si>
  <si>
    <t>-5.25</t>
  </si>
  <si>
    <t>FD2807Fort Worth</t>
  </si>
  <si>
    <t>2/25/2020 3:49:28 PM</t>
  </si>
  <si>
    <t>2808</t>
  </si>
  <si>
    <t>FD2808Fort Worth</t>
  </si>
  <si>
    <t>2/25/2020 3:50:21 PM</t>
  </si>
  <si>
    <t>2809</t>
  </si>
  <si>
    <t>FD2809Fort Worth</t>
  </si>
  <si>
    <t>5/9/2017 3:10:25 PM</t>
  </si>
  <si>
    <t>1292</t>
  </si>
  <si>
    <t>FD1292Kansas City</t>
  </si>
  <si>
    <t>7/30/2018 11:30:09 AM</t>
  </si>
  <si>
    <t>FD1447Kansas City</t>
  </si>
  <si>
    <t>8/14/2018 3:18:13 PM</t>
  </si>
  <si>
    <t>1452</t>
  </si>
  <si>
    <t>FD1452Kansas City</t>
  </si>
  <si>
    <t>8/15/2018 9:30:59 AM</t>
  </si>
  <si>
    <t>1453</t>
  </si>
  <si>
    <t>\\10.1.30.96\common\MTL\SYSTEM\Drawings\Specials\Pistol\FD1453-Model.pdf</t>
  </si>
  <si>
    <t>FD1453Kansas City</t>
  </si>
  <si>
    <t>8/15/2018 2:43:17 PM</t>
  </si>
  <si>
    <t>1458</t>
  </si>
  <si>
    <t>FD1458Kansas City</t>
  </si>
  <si>
    <t>8/16/2018 3:39:26 PM</t>
  </si>
  <si>
    <t>1461</t>
  </si>
  <si>
    <t>FD1461Kansas City</t>
  </si>
  <si>
    <t>8/27/2018 9:26:44 AM</t>
  </si>
  <si>
    <t>FD1464Kansas City</t>
  </si>
  <si>
    <t>6/20/2017 8:30:23 AM</t>
  </si>
  <si>
    <t>1297</t>
  </si>
  <si>
    <t>FD1297Kansas City</t>
  </si>
  <si>
    <t>6/20/2017 8:32:34 AM</t>
  </si>
  <si>
    <t>1298</t>
  </si>
  <si>
    <t>FD1298Kansas City</t>
  </si>
  <si>
    <t>6/28/2017 10:49:31 AM</t>
  </si>
  <si>
    <t>FD1300Kansas City</t>
  </si>
  <si>
    <t>7/14/2017 10:02:19 AM</t>
  </si>
  <si>
    <t>1303</t>
  </si>
  <si>
    <t>FD1303Kansas City</t>
  </si>
  <si>
    <t>7/26/2017 11:20:05 AM</t>
  </si>
  <si>
    <t>\\10.1.30.96\common\MTL\SYSTEM\Drawings\Specials\Pistol\FD1304 Pistol 3 x 4.5-Model.pdf</t>
  </si>
  <si>
    <t>FD1304Kansas City</t>
  </si>
  <si>
    <t>8/7/2017 3:22:38 PM</t>
  </si>
  <si>
    <t>FD1310Kansas City</t>
  </si>
  <si>
    <t>8/22/2017 12:23:54 PM</t>
  </si>
  <si>
    <t>FD1314Kansas City</t>
  </si>
  <si>
    <t>2/25/2020 3:51:12 PM</t>
  </si>
  <si>
    <t>2810</t>
  </si>
  <si>
    <t>FD2810Fort Worth</t>
  </si>
  <si>
    <t>2/26/2020 7:16:29 AM</t>
  </si>
  <si>
    <t>2811</t>
  </si>
  <si>
    <t>FD2811Fort Worth</t>
  </si>
  <si>
    <t>2/26/2020 7:17:29 AM</t>
  </si>
  <si>
    <t>2812</t>
  </si>
  <si>
    <t>FD2812Fort Worth</t>
  </si>
  <si>
    <t>2/26/2020 7:18:14 AM</t>
  </si>
  <si>
    <t>2813</t>
  </si>
  <si>
    <t>FD2813Fort Worth</t>
  </si>
  <si>
    <t>2/26/2020 7:19:08 AM</t>
  </si>
  <si>
    <t>2814</t>
  </si>
  <si>
    <t>FD2814Fort Worth</t>
  </si>
  <si>
    <t>2/26/2020 7:20:06 AM</t>
  </si>
  <si>
    <t>2815</t>
  </si>
  <si>
    <t>FD2815Fort Worth</t>
  </si>
  <si>
    <t>2/26/2020 7:20:50 AM</t>
  </si>
  <si>
    <t>2816</t>
  </si>
  <si>
    <t>FD2816Fort Worth</t>
  </si>
  <si>
    <t>2/26/2020 7:21:30 AM</t>
  </si>
  <si>
    <t>2817</t>
  </si>
  <si>
    <t>FD2817Fort Worth</t>
  </si>
  <si>
    <t>2/26/2020 7:22:24 AM</t>
  </si>
  <si>
    <t>5.6875</t>
  </si>
  <si>
    <t>FD2818Fort Worth</t>
  </si>
  <si>
    <t>2/26/2020 7:23:08 AM</t>
  </si>
  <si>
    <t>FD2819Fort Worth</t>
  </si>
  <si>
    <t>2/26/2020 7:23:52 AM</t>
  </si>
  <si>
    <t>2820</t>
  </si>
  <si>
    <t>FD2820Fort Worth</t>
  </si>
  <si>
    <t>2/26/2020 7:24:34 AM</t>
  </si>
  <si>
    <t>2821</t>
  </si>
  <si>
    <t>FD2821Fort Worth</t>
  </si>
  <si>
    <t>2/26/2020 7:25:12 AM</t>
  </si>
  <si>
    <t>2822</t>
  </si>
  <si>
    <t>FD2822Fort Worth</t>
  </si>
  <si>
    <t>2/26/2020 7:26:02 AM</t>
  </si>
  <si>
    <t>2823</t>
  </si>
  <si>
    <t>FD2823Fort Worth</t>
  </si>
  <si>
    <t>2/26/2020 7:26:42 AM</t>
  </si>
  <si>
    <t>2824</t>
  </si>
  <si>
    <t>FD2824Fort Worth</t>
  </si>
  <si>
    <t>2/26/2020 7:27:24 AM</t>
  </si>
  <si>
    <t>2825</t>
  </si>
  <si>
    <t>FD2825Fort Worth</t>
  </si>
  <si>
    <t>2/26/2020 7:28:06 AM</t>
  </si>
  <si>
    <t>2826</t>
  </si>
  <si>
    <t>FD2826Fort Worth</t>
  </si>
  <si>
    <t>2/26/2020 7:28:57 AM</t>
  </si>
  <si>
    <t>2827</t>
  </si>
  <si>
    <t>FD2827Fort Worth</t>
  </si>
  <si>
    <t>2/26/2020 7:29:35 AM</t>
  </si>
  <si>
    <t>2828</t>
  </si>
  <si>
    <t>FD2828Fort Worth</t>
  </si>
  <si>
    <t>2/26/2020 7:30:18 AM</t>
  </si>
  <si>
    <t>2829</t>
  </si>
  <si>
    <t>FD2829Fort Worth</t>
  </si>
  <si>
    <t>2/26/2020 7:31:54 AM</t>
  </si>
  <si>
    <t>2830</t>
  </si>
  <si>
    <t>FD2830Fort Worth</t>
  </si>
  <si>
    <t>2/26/2020 7:32:38 AM</t>
  </si>
  <si>
    <t>2831</t>
  </si>
  <si>
    <t>FD2831Fort Worth</t>
  </si>
  <si>
    <t>2/26/2020 7:34:13 AM</t>
  </si>
  <si>
    <t>2832</t>
  </si>
  <si>
    <t>FD2832Fort Worth</t>
  </si>
  <si>
    <t>2/26/2020 7:35:04 AM</t>
  </si>
  <si>
    <t>2833</t>
  </si>
  <si>
    <t>FD2833Fort Worth</t>
  </si>
  <si>
    <t>2/26/2020 7:36:08 AM</t>
  </si>
  <si>
    <t>2834</t>
  </si>
  <si>
    <t>FD2834Fort Worth</t>
  </si>
  <si>
    <t>2/26/2020 7:36:49 AM</t>
  </si>
  <si>
    <t>2835</t>
  </si>
  <si>
    <t>FD2835Fort Worth</t>
  </si>
  <si>
    <t>2/26/2020 8:36:36 AM</t>
  </si>
  <si>
    <t>2836</t>
  </si>
  <si>
    <t>FD2836Fort Worth</t>
  </si>
  <si>
    <t>2/26/2020 8:37:16 AM</t>
  </si>
  <si>
    <t>2837</t>
  </si>
  <si>
    <t>FD2837Fort Worth</t>
  </si>
  <si>
    <t>2/26/2020 8:37:58 AM</t>
  </si>
  <si>
    <t>2838</t>
  </si>
  <si>
    <t>FD2838Fort Worth</t>
  </si>
  <si>
    <t>2/26/2020 8:38:47 AM</t>
  </si>
  <si>
    <t>2839</t>
  </si>
  <si>
    <t>FD2839Fort Worth</t>
  </si>
  <si>
    <t>2/26/2020 8:39:27 AM</t>
  </si>
  <si>
    <t>2840</t>
  </si>
  <si>
    <t>FD2840Fort Worth</t>
  </si>
  <si>
    <t>2/26/2020 8:40:05 AM</t>
  </si>
  <si>
    <t>2841</t>
  </si>
  <si>
    <t>FD2841Fort Worth</t>
  </si>
  <si>
    <t>2/26/2020 8:40:45 AM</t>
  </si>
  <si>
    <t>2842</t>
  </si>
  <si>
    <t>FD2842Fort Worth</t>
  </si>
  <si>
    <t>2/26/2020 8:41:29 AM</t>
  </si>
  <si>
    <t>2843</t>
  </si>
  <si>
    <t>FD2843Fort Worth</t>
  </si>
  <si>
    <t>2/26/2020 8:42:16 AM</t>
  </si>
  <si>
    <t>2844</t>
  </si>
  <si>
    <t>-4.0625</t>
  </si>
  <si>
    <t>FD2844Fort Worth</t>
  </si>
  <si>
    <t>2/26/2020 8:42:52 AM</t>
  </si>
  <si>
    <t>2845</t>
  </si>
  <si>
    <t>FD2845Fort Worth</t>
  </si>
  <si>
    <t>2/26/2020 8:43:34 AM</t>
  </si>
  <si>
    <t>2846</t>
  </si>
  <si>
    <t>FD2846Fort Worth</t>
  </si>
  <si>
    <t>2/26/2020 8:44:14 AM</t>
  </si>
  <si>
    <t>2847</t>
  </si>
  <si>
    <t>FD2847Fort Worth</t>
  </si>
  <si>
    <t>2/26/2020 8:44:48 AM</t>
  </si>
  <si>
    <t>2848</t>
  </si>
  <si>
    <t>FD2848Fort Worth</t>
  </si>
  <si>
    <t>2/26/2020 8:45:29 AM</t>
  </si>
  <si>
    <t>2849</t>
  </si>
  <si>
    <t>FD2849Fort Worth</t>
  </si>
  <si>
    <t>2/26/2020 8:46:11 AM</t>
  </si>
  <si>
    <t>2850</t>
  </si>
  <si>
    <t>FD2850Fort Worth</t>
  </si>
  <si>
    <t>2/26/2020 8:46:50 AM</t>
  </si>
  <si>
    <t>2851</t>
  </si>
  <si>
    <t>FD2851Fort Worth</t>
  </si>
  <si>
    <t>2/26/2020 8:47:30 AM</t>
  </si>
  <si>
    <t>2852</t>
  </si>
  <si>
    <t>FD2852Fort Worth</t>
  </si>
  <si>
    <t>2/26/2020 8:48:09 AM</t>
  </si>
  <si>
    <t>2853</t>
  </si>
  <si>
    <t>FD2853Fort Worth</t>
  </si>
  <si>
    <t>2/26/2020 8:48:50 AM</t>
  </si>
  <si>
    <t>FD2854Fort Worth</t>
  </si>
  <si>
    <t>2/26/2020 8:50:05 AM</t>
  </si>
  <si>
    <t>2855</t>
  </si>
  <si>
    <t>FD2855Fort Worth</t>
  </si>
  <si>
    <t>2/26/2020 8:52:34 AM</t>
  </si>
  <si>
    <t>2856</t>
  </si>
  <si>
    <t>FD2856Fort Worth</t>
  </si>
  <si>
    <t>2/26/2020 8:53:41 AM</t>
  </si>
  <si>
    <t>2857</t>
  </si>
  <si>
    <t>FD2857Fort Worth</t>
  </si>
  <si>
    <t>2/26/2020 8:59:40 AM</t>
  </si>
  <si>
    <t>2858</t>
  </si>
  <si>
    <t>FD2858Fort Worth</t>
  </si>
  <si>
    <t>2/26/2020 9:01:15 AM</t>
  </si>
  <si>
    <t>2859</t>
  </si>
  <si>
    <t>FD2859Fort Worth</t>
  </si>
  <si>
    <t>2/26/2020 9:02:01 AM</t>
  </si>
  <si>
    <t>FD2860Fort Worth</t>
  </si>
  <si>
    <t>2/26/2020 9:02:43 AM</t>
  </si>
  <si>
    <t>2861</t>
  </si>
  <si>
    <t>FD2861Fort Worth</t>
  </si>
  <si>
    <t>2/26/2020 9:03:24 AM</t>
  </si>
  <si>
    <t>2862</t>
  </si>
  <si>
    <t>FD2862Fort Worth</t>
  </si>
  <si>
    <t>2/26/2020 9:04:05 AM</t>
  </si>
  <si>
    <t>2863</t>
  </si>
  <si>
    <t>FD2863Fort Worth</t>
  </si>
  <si>
    <t>2/26/2020 9:04:35 AM</t>
  </si>
  <si>
    <t>2864</t>
  </si>
  <si>
    <t>FD2864Fort Worth</t>
  </si>
  <si>
    <t>2/26/2020 9:05:14 AM</t>
  </si>
  <si>
    <t>2865</t>
  </si>
  <si>
    <t>FD2865Fort Worth</t>
  </si>
  <si>
    <t>2/26/2020 9:05:40 AM</t>
  </si>
  <si>
    <t>2866</t>
  </si>
  <si>
    <t>FD2866Fort Worth</t>
  </si>
  <si>
    <t>2/26/2020 9:06:19 AM</t>
  </si>
  <si>
    <t>2867</t>
  </si>
  <si>
    <t>FD2867Fort Worth</t>
  </si>
  <si>
    <t>2/26/2020 9:07:02 AM</t>
  </si>
  <si>
    <t>2868</t>
  </si>
  <si>
    <t>FD2868Fort Worth</t>
  </si>
  <si>
    <t>2/26/2020 9:07:42 AM</t>
  </si>
  <si>
    <t>FD2869Fort Worth</t>
  </si>
  <si>
    <t>2/26/2020 9:08:24 AM</t>
  </si>
  <si>
    <t>FD2870Fort Worth</t>
  </si>
  <si>
    <t>2/26/2020 9:09:23 AM</t>
  </si>
  <si>
    <t>FD2871Fort Worth</t>
  </si>
  <si>
    <t>2/26/2020 9:10:33 AM</t>
  </si>
  <si>
    <t>FD2872Fort Worth</t>
  </si>
  <si>
    <t>2/26/2020 9:11:15 AM</t>
  </si>
  <si>
    <t>FD2873Fort Worth</t>
  </si>
  <si>
    <t>2/26/2020 9:11:56 AM</t>
  </si>
  <si>
    <t>FD2874Fort Worth</t>
  </si>
  <si>
    <t>2/26/2020 9:12:35 AM</t>
  </si>
  <si>
    <t>2875</t>
  </si>
  <si>
    <t>FD2875Fort Worth</t>
  </si>
  <si>
    <t>2/26/2020 9:23:34 AM</t>
  </si>
  <si>
    <t>2876</t>
  </si>
  <si>
    <t>FD2876Fort Worth</t>
  </si>
  <si>
    <t>2/26/2020 9:25:29 AM</t>
  </si>
  <si>
    <t>2877</t>
  </si>
  <si>
    <t>FD2877Fort Worth</t>
  </si>
  <si>
    <t>2/26/2020 9:26:11 AM</t>
  </si>
  <si>
    <t>2878</t>
  </si>
  <si>
    <t>FD2878Fort Worth</t>
  </si>
  <si>
    <t>2/26/2020 9:26:49 AM</t>
  </si>
  <si>
    <t>FD2879Fort Worth</t>
  </si>
  <si>
    <t>2/26/2020 9:27:29 AM</t>
  </si>
  <si>
    <t>2880</t>
  </si>
  <si>
    <t>FD2880Fort Worth</t>
  </si>
  <si>
    <t>2/26/2020 9:28:17 AM</t>
  </si>
  <si>
    <t>2881</t>
  </si>
  <si>
    <t>FD2881Fort Worth</t>
  </si>
  <si>
    <t>2/26/2020 9:28:58 AM</t>
  </si>
  <si>
    <t>2882</t>
  </si>
  <si>
    <t>FD2882Fort Worth</t>
  </si>
  <si>
    <t>2/26/2020 9:29:43 AM</t>
  </si>
  <si>
    <t>2883</t>
  </si>
  <si>
    <t>-4.875</t>
  </si>
  <si>
    <t>FD2883Fort Worth</t>
  </si>
  <si>
    <t>2/26/2020 9:30:29 AM</t>
  </si>
  <si>
    <t>2884</t>
  </si>
  <si>
    <t>FD2884Fort Worth</t>
  </si>
  <si>
    <t>2/26/2020 9:31:10 AM</t>
  </si>
  <si>
    <t>2885</t>
  </si>
  <si>
    <t>FD2885Fort Worth</t>
  </si>
  <si>
    <t>2/26/2020 9:31:39 AM</t>
  </si>
  <si>
    <t>2886</t>
  </si>
  <si>
    <t>FD2886Fort Worth</t>
  </si>
  <si>
    <t>2/26/2020 9:32:20 AM</t>
  </si>
  <si>
    <t>2887</t>
  </si>
  <si>
    <t>FD2887Fort Worth</t>
  </si>
  <si>
    <t>2/26/2020 9:33:16 AM</t>
  </si>
  <si>
    <t>2888</t>
  </si>
  <si>
    <t>FD2888Fort Worth</t>
  </si>
  <si>
    <t>2/26/2020 9:34:22 AM</t>
  </si>
  <si>
    <t>2889</t>
  </si>
  <si>
    <t>FD2889Fort Worth</t>
  </si>
  <si>
    <t>2/26/2020 9:35:24 AM</t>
  </si>
  <si>
    <t>FD2890Fort Worth</t>
  </si>
  <si>
    <t>2/26/2020 9:36:24 AM</t>
  </si>
  <si>
    <t>FD2891Fort Worth</t>
  </si>
  <si>
    <t>2/26/2020 9:38:47 AM</t>
  </si>
  <si>
    <t>2892</t>
  </si>
  <si>
    <t>FD2892Fort Worth</t>
  </si>
  <si>
    <t>2/26/2020 9:39:32 AM</t>
  </si>
  <si>
    <t>2893</t>
  </si>
  <si>
    <t>FD2893Fort Worth</t>
  </si>
  <si>
    <t>2/26/2020 9:40:11 AM</t>
  </si>
  <si>
    <t>2894</t>
  </si>
  <si>
    <t>FD2894Fort Worth</t>
  </si>
  <si>
    <t>2/26/2020 9:43:03 AM</t>
  </si>
  <si>
    <t>2895</t>
  </si>
  <si>
    <t>FD2895Fort Worth</t>
  </si>
  <si>
    <t>2/26/2020 9:43:59 AM</t>
  </si>
  <si>
    <t>2896</t>
  </si>
  <si>
    <t>FD2896Fort Worth</t>
  </si>
  <si>
    <t>2/26/2020 9:47:19 AM</t>
  </si>
  <si>
    <t>2897</t>
  </si>
  <si>
    <t>FD2897Fort Worth</t>
  </si>
  <si>
    <t>2/26/2020 9:59:39 AM</t>
  </si>
  <si>
    <t>FD2898Fort Worth</t>
  </si>
  <si>
    <t>2/26/2020 10:00:20 AM</t>
  </si>
  <si>
    <t>2899</t>
  </si>
  <si>
    <t>FD2899Fort Worth</t>
  </si>
  <si>
    <t>2/26/2020 10:04:54 AM</t>
  </si>
  <si>
    <t>2900</t>
  </si>
  <si>
    <t>FD2900Fort Worth</t>
  </si>
  <si>
    <t>2/26/2020 10:06:21 AM</t>
  </si>
  <si>
    <t>2901</t>
  </si>
  <si>
    <t>FD2901Fort Worth</t>
  </si>
  <si>
    <t>2/26/2020 10:07:18 AM</t>
  </si>
  <si>
    <t>2902</t>
  </si>
  <si>
    <t>FD2902Fort Worth</t>
  </si>
  <si>
    <t>2/26/2020 10:08:12 AM</t>
  </si>
  <si>
    <t>2903</t>
  </si>
  <si>
    <t>FD2903Fort Worth</t>
  </si>
  <si>
    <t>2/26/2020 10:09:03 AM</t>
  </si>
  <si>
    <t>2904</t>
  </si>
  <si>
    <t>FD2904Fort Worth</t>
  </si>
  <si>
    <t>2/26/2020 10:09:30 AM</t>
  </si>
  <si>
    <t>2905</t>
  </si>
  <si>
    <t>FD2905Fort Worth</t>
  </si>
  <si>
    <t>2/26/2020 10:14:52 AM</t>
  </si>
  <si>
    <t>2906</t>
  </si>
  <si>
    <t>FD2906Fort Worth</t>
  </si>
  <si>
    <t>2/26/2020 10:29:46 AM</t>
  </si>
  <si>
    <t>2907</t>
  </si>
  <si>
    <t>FD2907Fort Worth</t>
  </si>
  <si>
    <t>2/26/2020 10:30:29 AM</t>
  </si>
  <si>
    <t>2908</t>
  </si>
  <si>
    <t>FD2908Fort Worth</t>
  </si>
  <si>
    <t>2/26/2020 10:31:20 AM</t>
  </si>
  <si>
    <t>2909</t>
  </si>
  <si>
    <t>FD2909Fort Worth</t>
  </si>
  <si>
    <t>2/26/2020 10:32:03 AM</t>
  </si>
  <si>
    <t>2910</t>
  </si>
  <si>
    <t>FD2910Fort Worth</t>
  </si>
  <si>
    <t>2/26/2020 10:32:27 AM</t>
  </si>
  <si>
    <t>2911</t>
  </si>
  <si>
    <t>FD2911Fort Worth</t>
  </si>
  <si>
    <t>2/26/2020 10:33:09 AM</t>
  </si>
  <si>
    <t>2912</t>
  </si>
  <si>
    <t>FD2912Fort Worth</t>
  </si>
  <si>
    <t>2/26/2020 10:33:46 AM</t>
  </si>
  <si>
    <t>2913</t>
  </si>
  <si>
    <t>FD2913Fort Worth</t>
  </si>
  <si>
    <t>2/26/2020 10:34:40 AM</t>
  </si>
  <si>
    <t>FD2914Fort Worth</t>
  </si>
  <si>
    <t>2/26/2020 10:35:41 AM</t>
  </si>
  <si>
    <t>2915</t>
  </si>
  <si>
    <t>FD2915Fort Worth</t>
  </si>
  <si>
    <t>2/26/2020 10:36:19 AM</t>
  </si>
  <si>
    <t>2916</t>
  </si>
  <si>
    <t>FD2916Fort Worth</t>
  </si>
  <si>
    <t>2/26/2020 10:36:55 AM</t>
  </si>
  <si>
    <t>2917</t>
  </si>
  <si>
    <t>FD2917Fort Worth</t>
  </si>
  <si>
    <t>2/26/2020 10:37:45 AM</t>
  </si>
  <si>
    <t>2918</t>
  </si>
  <si>
    <t>FD2918Fort Worth</t>
  </si>
  <si>
    <t>3/3/2020 8:09:36 AM</t>
  </si>
  <si>
    <t>3158</t>
  </si>
  <si>
    <t>FD3158South Hackensack</t>
  </si>
  <si>
    <t>3/3/2020 8:10:13 AM</t>
  </si>
  <si>
    <t>3159</t>
  </si>
  <si>
    <t>FD3159South Hackensack</t>
  </si>
  <si>
    <t>3/3/2020 8:10:51 AM</t>
  </si>
  <si>
    <t>FD3160South Hackensack</t>
  </si>
  <si>
    <t>3/3/2020 8:11:43 AM</t>
  </si>
  <si>
    <t>FD3161South Hackensack</t>
  </si>
  <si>
    <t>3/3/2020 8:12:45 AM</t>
  </si>
  <si>
    <t>FD3162South Hackensack</t>
  </si>
  <si>
    <t>3/3/2020 8:13:27 AM</t>
  </si>
  <si>
    <t>3163</t>
  </si>
  <si>
    <t>FD3163South Hackensack</t>
  </si>
  <si>
    <t>3/3/2020 8:33:41 AM</t>
  </si>
  <si>
    <t>3164</t>
  </si>
  <si>
    <t>FD3164South Hackensack</t>
  </si>
  <si>
    <t>3/3/2020 8:34:26 AM</t>
  </si>
  <si>
    <t>FD3165South Hackensack</t>
  </si>
  <si>
    <t>3/3/2020 8:35:36 AM</t>
  </si>
  <si>
    <t>FD3166South Hackensack</t>
  </si>
  <si>
    <t>3/3/2020 8:37:39 AM</t>
  </si>
  <si>
    <t>3167</t>
  </si>
  <si>
    <t>FD3167South Hackensack</t>
  </si>
  <si>
    <t>3/3/2020 8:39:54 AM</t>
  </si>
  <si>
    <t>3168</t>
  </si>
  <si>
    <t>FD3168South Hackensack</t>
  </si>
  <si>
    <t>3/3/2020 9:00:17 AM</t>
  </si>
  <si>
    <t>3169</t>
  </si>
  <si>
    <t>FD3169South Hackensack</t>
  </si>
  <si>
    <t>3/3/2020 9:01:24 AM</t>
  </si>
  <si>
    <t>3170</t>
  </si>
  <si>
    <t>FD3170South Hackensack</t>
  </si>
  <si>
    <t>3/3/2020 9:02:26 AM</t>
  </si>
  <si>
    <t>3171</t>
  </si>
  <si>
    <t>FD3171South Hackensack</t>
  </si>
  <si>
    <t>3/3/2020 9:03:13 AM</t>
  </si>
  <si>
    <t>3172</t>
  </si>
  <si>
    <t>FD3172South Hackensack</t>
  </si>
  <si>
    <t>3/3/2020 9:04:23 AM</t>
  </si>
  <si>
    <t>FD3173South Hackensack</t>
  </si>
  <si>
    <t>3/3/2020 9:05:11 AM</t>
  </si>
  <si>
    <t>FD3174South Hackensack</t>
  </si>
  <si>
    <t>3/3/2020 9:05:54 AM</t>
  </si>
  <si>
    <t>3175</t>
  </si>
  <si>
    <t>FD3175South Hackensack</t>
  </si>
  <si>
    <t>3/3/2020 9:06:30 AM</t>
  </si>
  <si>
    <t>FD3176South Hackensack</t>
  </si>
  <si>
    <t>3/3/2020 9:07:15 AM</t>
  </si>
  <si>
    <t>FD3177South Hackensack</t>
  </si>
  <si>
    <t>3/3/2020 9:08:11 AM</t>
  </si>
  <si>
    <t>FD3178South Hackensack</t>
  </si>
  <si>
    <t>3/3/2020 9:10:23 AM</t>
  </si>
  <si>
    <t>3179</t>
  </si>
  <si>
    <t>FD3179South Hackensack</t>
  </si>
  <si>
    <t>3/3/2020 9:21:14 AM</t>
  </si>
  <si>
    <t>3180</t>
  </si>
  <si>
    <t>FD3180South Hackensack</t>
  </si>
  <si>
    <t>3/3/2020 9:35:44 AM</t>
  </si>
  <si>
    <t>3181</t>
  </si>
  <si>
    <t>FD3181South Hackensack</t>
  </si>
  <si>
    <t>3/3/2020 9:36:39 AM</t>
  </si>
  <si>
    <t>3182</t>
  </si>
  <si>
    <t>FD3182South Hackensack</t>
  </si>
  <si>
    <t>3/3/2020 9:37:39 AM</t>
  </si>
  <si>
    <t>FDSouth Hackensack</t>
  </si>
  <si>
    <t>3/3/2020 9:38:26 AM</t>
  </si>
  <si>
    <t>3184</t>
  </si>
  <si>
    <t>FD3184South Hackensack</t>
  </si>
  <si>
    <t>3/3/2020 9:39:50 AM</t>
  </si>
  <si>
    <t>3185</t>
  </si>
  <si>
    <t>FD3185South Hackensack</t>
  </si>
  <si>
    <t>3/3/2020 9:40:58 AM</t>
  </si>
  <si>
    <t>3186</t>
  </si>
  <si>
    <t>FD3186South Hackensack</t>
  </si>
  <si>
    <t>3/3/2020 9:42:22 AM</t>
  </si>
  <si>
    <t>FD3187South Hackensack</t>
  </si>
  <si>
    <t>3/3/2020 9:44:29 AM</t>
  </si>
  <si>
    <t>FD3188South Hackensack</t>
  </si>
  <si>
    <t>3/3/2020 9:45:38 AM</t>
  </si>
  <si>
    <t>3189</t>
  </si>
  <si>
    <t>FD3189South Hackensack</t>
  </si>
  <si>
    <t>3/3/2020 9:46:30 AM</t>
  </si>
  <si>
    <t>3190</t>
  </si>
  <si>
    <t>-0.4375</t>
  </si>
  <si>
    <t>FD3190South Hackensack</t>
  </si>
  <si>
    <t>3/3/2020 9:47:28 AM</t>
  </si>
  <si>
    <t>3191</t>
  </si>
  <si>
    <t>FD3191South Hackensack</t>
  </si>
  <si>
    <t>3/3/2020 9:48:19 AM</t>
  </si>
  <si>
    <t>3192</t>
  </si>
  <si>
    <t>FD3192South Hackensack</t>
  </si>
  <si>
    <t>3/3/2020 9:49:15 AM</t>
  </si>
  <si>
    <t>3193</t>
  </si>
  <si>
    <t>FD3193South Hackensack</t>
  </si>
  <si>
    <t>3/3/2020 9:50:00 AM</t>
  </si>
  <si>
    <t>FD3194South Hackensack</t>
  </si>
  <si>
    <t>3/3/2020 9:50:44 AM</t>
  </si>
  <si>
    <t>3195</t>
  </si>
  <si>
    <t>FD3195South Hackensack</t>
  </si>
  <si>
    <t>3/3/2020 9:51:30 AM</t>
  </si>
  <si>
    <t>3196</t>
  </si>
  <si>
    <t>FD3196South Hackensack</t>
  </si>
  <si>
    <t>3/3/2020 9:52:30 AM</t>
  </si>
  <si>
    <t>3197</t>
  </si>
  <si>
    <t>FD3197South Hackensack</t>
  </si>
  <si>
    <t>3/3/2020 9:52:56 AM</t>
  </si>
  <si>
    <t>3198</t>
  </si>
  <si>
    <t>FD3198South Hackensack</t>
  </si>
  <si>
    <t>3/3/2020 9:53:36 AM</t>
  </si>
  <si>
    <t>3199</t>
  </si>
  <si>
    <t>FD3199South Hackensack</t>
  </si>
  <si>
    <t>3/3/2020 9:54:16 AM</t>
  </si>
  <si>
    <t>3200</t>
  </si>
  <si>
    <t>FD3200South Hackensack</t>
  </si>
  <si>
    <t>3/3/2020 9:54:44 AM</t>
  </si>
  <si>
    <t>3201</t>
  </si>
  <si>
    <t>FD3201South Hackensack</t>
  </si>
  <si>
    <t>3/3/2020 9:55:30 AM</t>
  </si>
  <si>
    <t>FD3202South Hackensack</t>
  </si>
  <si>
    <t>3/3/2020 9:56:29 AM</t>
  </si>
  <si>
    <t>6.5625</t>
  </si>
  <si>
    <t>FD3203South Hackensack</t>
  </si>
  <si>
    <t>3/3/2020 10:02:35 AM</t>
  </si>
  <si>
    <t>3204</t>
  </si>
  <si>
    <t>FD3204South Hackensack</t>
  </si>
  <si>
    <t>3/3/2020 10:04:19 AM</t>
  </si>
  <si>
    <t>3205</t>
  </si>
  <si>
    <t>FD3205South Hackensack</t>
  </si>
  <si>
    <t>3/3/2020 10:05:37 AM</t>
  </si>
  <si>
    <t>-4.625</t>
  </si>
  <si>
    <t>FD3206South Hackensack</t>
  </si>
  <si>
    <t>3/3/2020 10:06:47 AM</t>
  </si>
  <si>
    <t>3207</t>
  </si>
  <si>
    <t>FD3207South Hackensack</t>
  </si>
  <si>
    <t>3/3/2020 10:08:25 AM</t>
  </si>
  <si>
    <t>3208</t>
  </si>
  <si>
    <t>FD3208South Hackensack</t>
  </si>
  <si>
    <t>3/3/2020 10:09:29 AM</t>
  </si>
  <si>
    <t>3209</t>
  </si>
  <si>
    <t>FD3209South Hackensack</t>
  </si>
  <si>
    <t>3/3/2020 10:10:25 AM</t>
  </si>
  <si>
    <t>3210</t>
  </si>
  <si>
    <t>FD3210South Hackensack</t>
  </si>
  <si>
    <t>3/3/2020 10:11:36 AM</t>
  </si>
  <si>
    <t>3211</t>
  </si>
  <si>
    <t>-0.6875</t>
  </si>
  <si>
    <t>FD3211South Hackensack</t>
  </si>
  <si>
    <t>3/3/2020 10:12:35 AM</t>
  </si>
  <si>
    <t>3212</t>
  </si>
  <si>
    <t>FD3212South Hackensack</t>
  </si>
  <si>
    <t>3/3/2020 10:13:50 AM</t>
  </si>
  <si>
    <t>FD3213South Hackensack</t>
  </si>
  <si>
    <t>8/1/2019 12:44:50 PM</t>
  </si>
  <si>
    <t>1594</t>
  </si>
  <si>
    <t>FD1594Marysville</t>
  </si>
  <si>
    <t>8/1/2019 12:47:52 PM</t>
  </si>
  <si>
    <t>1595</t>
  </si>
  <si>
    <t>FD1595Marysville</t>
  </si>
  <si>
    <t>8/1/2019 12:49:10 PM</t>
  </si>
  <si>
    <t>1596</t>
  </si>
  <si>
    <t>FD1596Marysville</t>
  </si>
  <si>
    <t>8/1/2019 12:50:46 PM</t>
  </si>
  <si>
    <t>1597</t>
  </si>
  <si>
    <t>FD1597Marysville</t>
  </si>
  <si>
    <t>8/1/2019 12:51:59 PM</t>
  </si>
  <si>
    <t>1598</t>
  </si>
  <si>
    <t>FD1598Marysville</t>
  </si>
  <si>
    <t>8/1/2019 12:53:08 PM</t>
  </si>
  <si>
    <t>1599</t>
  </si>
  <si>
    <t>FD1599Marysville</t>
  </si>
  <si>
    <t>8/1/2019 12:54:19 PM</t>
  </si>
  <si>
    <t>1600</t>
  </si>
  <si>
    <t>FD1600Marysville</t>
  </si>
  <si>
    <t>3/3/2020 10:15:01 AM</t>
  </si>
  <si>
    <t>3214</t>
  </si>
  <si>
    <t>FD3214South Hackensack</t>
  </si>
  <si>
    <t>3/3/2020 10:16:50 AM</t>
  </si>
  <si>
    <t>FD3215South Hackensack</t>
  </si>
  <si>
    <t>3/3/2020 10:17:59 AM</t>
  </si>
  <si>
    <t>3216</t>
  </si>
  <si>
    <t>FD3216South Hackensack</t>
  </si>
  <si>
    <t>3/3/2020 10:19:02 AM</t>
  </si>
  <si>
    <t>3217</t>
  </si>
  <si>
    <t>FD3217South Hackensack</t>
  </si>
  <si>
    <t>3/3/2020 10:20:06 AM</t>
  </si>
  <si>
    <t>3218</t>
  </si>
  <si>
    <t>FD3218South Hackensack</t>
  </si>
  <si>
    <t>3/3/2020 10:21:00 AM</t>
  </si>
  <si>
    <t>3219</t>
  </si>
  <si>
    <t>FD3219South Hackensack</t>
  </si>
  <si>
    <t>3/3/2020 10:22:09 AM</t>
  </si>
  <si>
    <t>3220</t>
  </si>
  <si>
    <t>FD3220South Hackensack</t>
  </si>
  <si>
    <t>3/3/2020 11:10:50 AM</t>
  </si>
  <si>
    <t>3221</t>
  </si>
  <si>
    <t>FD3221South Hackensack</t>
  </si>
  <si>
    <t>3/3/2020 11:11:45 AM</t>
  </si>
  <si>
    <t>3222</t>
  </si>
  <si>
    <t>FD3222South Hackensack</t>
  </si>
  <si>
    <t>3/3/2020 11:12:27 AM</t>
  </si>
  <si>
    <t>FD3223South Hackensack</t>
  </si>
  <si>
    <t>3/3/2020 11:13:08 AM</t>
  </si>
  <si>
    <t>FD3224South Hackensack</t>
  </si>
  <si>
    <t>3/3/2020 11:13:48 AM</t>
  </si>
  <si>
    <t>FD3225South Hackensack</t>
  </si>
  <si>
    <t>3/3/2020 11:14:31 AM</t>
  </si>
  <si>
    <t>3226</t>
  </si>
  <si>
    <t>FD3226South Hackensack</t>
  </si>
  <si>
    <t>3/3/2020 11:15:15 AM</t>
  </si>
  <si>
    <t>3227</t>
  </si>
  <si>
    <t>FD3227South Hackensack</t>
  </si>
  <si>
    <t>3/3/2020 11:16:01 AM</t>
  </si>
  <si>
    <t>3228</t>
  </si>
  <si>
    <t>FD3228South Hackensack</t>
  </si>
  <si>
    <t>3/3/2020 11:16:57 AM</t>
  </si>
  <si>
    <t>FD3229South Hackensack</t>
  </si>
  <si>
    <t>3/3/2020 11:17:49 AM</t>
  </si>
  <si>
    <t>3230</t>
  </si>
  <si>
    <t>FD3230South Hackensack</t>
  </si>
  <si>
    <t>3/3/2020 11:18:44 AM</t>
  </si>
  <si>
    <t>3231</t>
  </si>
  <si>
    <t>FD3231South Hackensack</t>
  </si>
  <si>
    <t>3/3/2020 11:19:30 AM</t>
  </si>
  <si>
    <t>3232</t>
  </si>
  <si>
    <t>FD3232South Hackensack</t>
  </si>
  <si>
    <t>3/3/2020 11:21:20 AM</t>
  </si>
  <si>
    <t>FD3233South Hackensack</t>
  </si>
  <si>
    <t>3/3/2020 11:22:06 AM</t>
  </si>
  <si>
    <t>FD3234South Hackensack</t>
  </si>
  <si>
    <t>3/3/2020 11:22:54 AM</t>
  </si>
  <si>
    <t>FD3235South Hackensack</t>
  </si>
  <si>
    <t>3/3/2020 11:23:37 AM</t>
  </si>
  <si>
    <t>3236</t>
  </si>
  <si>
    <t>FD3236South Hackensack</t>
  </si>
  <si>
    <t>3/3/2020 11:24:22 AM</t>
  </si>
  <si>
    <t>3237</t>
  </si>
  <si>
    <t>FD3237South Hackensack</t>
  </si>
  <si>
    <t>3/3/2020 11:25:02 AM</t>
  </si>
  <si>
    <t>3238</t>
  </si>
  <si>
    <t>FD3238South Hackensack</t>
  </si>
  <si>
    <t>3/3/2020 11:26:06 AM</t>
  </si>
  <si>
    <t>3239</t>
  </si>
  <si>
    <t>FD3239South Hackensack</t>
  </si>
  <si>
    <t>3/3/2020 11:26:53 AM</t>
  </si>
  <si>
    <t>3240</t>
  </si>
  <si>
    <t>FD3240South Hackensack</t>
  </si>
  <si>
    <t>6/1/2020 10:52:40 AM</t>
  </si>
  <si>
    <t>3424</t>
  </si>
  <si>
    <t>FD3424Kansas City</t>
  </si>
  <si>
    <t>3/3/2020 11:27:38 AM</t>
  </si>
  <si>
    <t>FD3241South Hackensack</t>
  </si>
  <si>
    <t>3/3/2020 11:28:17 AM</t>
  </si>
  <si>
    <t>3242</t>
  </si>
  <si>
    <t>FD3242South Hackensack</t>
  </si>
  <si>
    <t>3/3/2020 11:28:59 AM</t>
  </si>
  <si>
    <t>FD3243South Hackensack</t>
  </si>
  <si>
    <t>3/3/2020 11:30:03 AM</t>
  </si>
  <si>
    <t>FD3244South Hackensack</t>
  </si>
  <si>
    <t>3/3/2020 11:30:42 AM</t>
  </si>
  <si>
    <t>3245</t>
  </si>
  <si>
    <t>FD3245South Hackensack</t>
  </si>
  <si>
    <t>3/3/2020 11:31:22 AM</t>
  </si>
  <si>
    <t>FD3246South Hackensack</t>
  </si>
  <si>
    <t>3/3/2020 11:32:02 AM</t>
  </si>
  <si>
    <t>FD3247South Hackensack</t>
  </si>
  <si>
    <t>3/3/2020 11:32:44 AM</t>
  </si>
  <si>
    <t>3248</t>
  </si>
  <si>
    <t>FD3248South Hackensack</t>
  </si>
  <si>
    <t>3/3/2020 11:33:48 AM</t>
  </si>
  <si>
    <t>3249</t>
  </si>
  <si>
    <t>FD3249South Hackensack</t>
  </si>
  <si>
    <t>3/3/2020 11:34:32 AM</t>
  </si>
  <si>
    <t>3250</t>
  </si>
  <si>
    <t>FD3250South Hackensack</t>
  </si>
  <si>
    <t>3/3/2020 11:35:16 AM</t>
  </si>
  <si>
    <t>3251</t>
  </si>
  <si>
    <t>FD3251South Hackensack</t>
  </si>
  <si>
    <t>3/3/2020 11:35:57 AM</t>
  </si>
  <si>
    <t>3252</t>
  </si>
  <si>
    <t>FD3252South Hackensack</t>
  </si>
  <si>
    <t>3/3/2020 11:37:13 AM</t>
  </si>
  <si>
    <t>FD3253South Hackensack</t>
  </si>
  <si>
    <t>3/3/2020 12:48:49 PM</t>
  </si>
  <si>
    <t>FD3254South Hackensack</t>
  </si>
  <si>
    <t>3/3/2020 12:52:15 PM</t>
  </si>
  <si>
    <t>2.96875</t>
  </si>
  <si>
    <t>FD3255South Hackensack</t>
  </si>
  <si>
    <t>3/3/2020 12:55:30 PM</t>
  </si>
  <si>
    <t>FD3256South Hackensack</t>
  </si>
  <si>
    <t>3/3/2020 12:58:07 PM</t>
  </si>
  <si>
    <t>3257</t>
  </si>
  <si>
    <t>FD3257South Hackensack</t>
  </si>
  <si>
    <t>3/3/2020 12:59:39 PM</t>
  </si>
  <si>
    <t>FD3258South Hackensack</t>
  </si>
  <si>
    <t>3/3/2020 1:00:44 PM</t>
  </si>
  <si>
    <t>FD3259South Hackensack</t>
  </si>
  <si>
    <t>3/3/2020 1:07:26 PM</t>
  </si>
  <si>
    <t>3260</t>
  </si>
  <si>
    <t>FD3260South Hackensack</t>
  </si>
  <si>
    <t>6/1/2020 1:42:45 PM</t>
  </si>
  <si>
    <t>3426</t>
  </si>
  <si>
    <t>3.53125</t>
  </si>
  <si>
    <t>FD3426Temecula</t>
  </si>
  <si>
    <t>6/1/2020 1:45:46 PM</t>
  </si>
  <si>
    <t>3427</t>
  </si>
  <si>
    <t>1.34375</t>
  </si>
  <si>
    <t>FD3427Temecula</t>
  </si>
  <si>
    <t>3/3/2020 1:08:24 PM</t>
  </si>
  <si>
    <t>FD3261South Hackensack</t>
  </si>
  <si>
    <t>3/3/2020 1:09:46 PM</t>
  </si>
  <si>
    <t>FD3262South Hackensack</t>
  </si>
  <si>
    <t>3/3/2020 1:10:32 PM</t>
  </si>
  <si>
    <t>FD3263South Hackensack</t>
  </si>
  <si>
    <t>3/3/2020 1:11:15 PM</t>
  </si>
  <si>
    <t>3264</t>
  </si>
  <si>
    <t>FD3264South Hackensack</t>
  </si>
  <si>
    <t>3/3/2020 1:11:57 PM</t>
  </si>
  <si>
    <t>3265</t>
  </si>
  <si>
    <t>FD3265South Hackensack</t>
  </si>
  <si>
    <t>3/3/2020 1:12:42 PM</t>
  </si>
  <si>
    <t>3266</t>
  </si>
  <si>
    <t>FD3266South Hackensack</t>
  </si>
  <si>
    <t>3/3/2020 1:16:54 PM</t>
  </si>
  <si>
    <t>3267</t>
  </si>
  <si>
    <t>FD3267South Hackensack</t>
  </si>
  <si>
    <t>2/26/2020 10:38:25 AM</t>
  </si>
  <si>
    <t>FD2919Fort Worth</t>
  </si>
  <si>
    <t>2/26/2020 10:39:05 AM</t>
  </si>
  <si>
    <t>FD2920Fort Worth</t>
  </si>
  <si>
    <t>2/26/2020 10:39:31 AM</t>
  </si>
  <si>
    <t>FD2921Fort Worth</t>
  </si>
  <si>
    <t>2/26/2020 10:41:40 AM</t>
  </si>
  <si>
    <t>FD2922Fort Worth</t>
  </si>
  <si>
    <t>2/26/2020 10:42:07 AM</t>
  </si>
  <si>
    <t>FD2923Fort Worth</t>
  </si>
  <si>
    <t>2/26/2020 10:42:43 AM</t>
  </si>
  <si>
    <t>2924</t>
  </si>
  <si>
    <t>FD2924Fort Worth</t>
  </si>
  <si>
    <t>2/26/2020 10:43:20 AM</t>
  </si>
  <si>
    <t>2925</t>
  </si>
  <si>
    <t>FD2925Fort Worth</t>
  </si>
  <si>
    <t>2/26/2020 10:43:59 AM</t>
  </si>
  <si>
    <t>FD2926Fort Worth</t>
  </si>
  <si>
    <t>2/26/2020 10:44:39 AM</t>
  </si>
  <si>
    <t>2927</t>
  </si>
  <si>
    <t>FD2927Fort Worth</t>
  </si>
  <si>
    <t>2/26/2020 10:45:18 AM</t>
  </si>
  <si>
    <t>2928</t>
  </si>
  <si>
    <t>FD2928Fort Worth</t>
  </si>
  <si>
    <t>2/26/2020 10:45:56 AM</t>
  </si>
  <si>
    <t>2929</t>
  </si>
  <si>
    <t>FD2929Fort Worth</t>
  </si>
  <si>
    <t>2/26/2020 10:46:33 AM</t>
  </si>
  <si>
    <t>2930</t>
  </si>
  <si>
    <t>FD2930Fort Worth</t>
  </si>
  <si>
    <t>2/26/2020 10:47:14 AM</t>
  </si>
  <si>
    <t>2931</t>
  </si>
  <si>
    <t>FD2931Fort Worth</t>
  </si>
  <si>
    <t>2/26/2020 10:47:53 AM</t>
  </si>
  <si>
    <t>2932</t>
  </si>
  <si>
    <t>FD2932Fort Worth</t>
  </si>
  <si>
    <t>6/10/2020 7:43:07 AM</t>
  </si>
  <si>
    <t>3429</t>
  </si>
  <si>
    <t>FD3429South Hackensack</t>
  </si>
  <si>
    <t>2/26/2020 10:48:28 AM</t>
  </si>
  <si>
    <t>2933</t>
  </si>
  <si>
    <t>FD2933Fort Worth</t>
  </si>
  <si>
    <t>2/26/2020 10:49:08 AM</t>
  </si>
  <si>
    <t>2934</t>
  </si>
  <si>
    <t>FD2934Fort Worth</t>
  </si>
  <si>
    <t>2/26/2020 10:49:50 AM</t>
  </si>
  <si>
    <t>2935</t>
  </si>
  <si>
    <t>FD2935Fort Worth</t>
  </si>
  <si>
    <t>2/26/2020 10:50:30 AM</t>
  </si>
  <si>
    <t>2936</t>
  </si>
  <si>
    <t>FD2936Fort Worth</t>
  </si>
  <si>
    <t>2/26/2020 10:51:11 AM</t>
  </si>
  <si>
    <t>2937</t>
  </si>
  <si>
    <t>FD2937Fort Worth</t>
  </si>
  <si>
    <t>2/26/2020 10:51:51 AM</t>
  </si>
  <si>
    <t>2938</t>
  </si>
  <si>
    <t>FD2938Fort Worth</t>
  </si>
  <si>
    <t>2/26/2020 10:52:29 AM</t>
  </si>
  <si>
    <t>2939</t>
  </si>
  <si>
    <t>FD2939Fort Worth</t>
  </si>
  <si>
    <t>2/26/2020 10:53:14 AM</t>
  </si>
  <si>
    <t>2940</t>
  </si>
  <si>
    <t>FD2940Fort Worth</t>
  </si>
  <si>
    <t>2/26/2020 10:53:54 AM</t>
  </si>
  <si>
    <t>2941</t>
  </si>
  <si>
    <t>FD2941Fort Worth</t>
  </si>
  <si>
    <t>2/26/2020 10:54:39 AM</t>
  </si>
  <si>
    <t>FD2942Fort Worth</t>
  </si>
  <si>
    <t>2/26/2020 10:55:17 AM</t>
  </si>
  <si>
    <t>2943</t>
  </si>
  <si>
    <t>FD2943Fort Worth</t>
  </si>
  <si>
    <t>2/26/2020 10:56:20 AM</t>
  </si>
  <si>
    <t>2944</t>
  </si>
  <si>
    <t>FD2944Fort Worth</t>
  </si>
  <si>
    <t>2/26/2020 10:57:00 AM</t>
  </si>
  <si>
    <t>2945</t>
  </si>
  <si>
    <t>FD2945Fort Worth</t>
  </si>
  <si>
    <t>2/26/2020 10:57:46 AM</t>
  </si>
  <si>
    <t>2946</t>
  </si>
  <si>
    <t>FD2946Fort Worth</t>
  </si>
  <si>
    <t>2/26/2020 10:58:23 AM</t>
  </si>
  <si>
    <t>2947</t>
  </si>
  <si>
    <t>FD2947Fort Worth</t>
  </si>
  <si>
    <t>2/26/2020 10:58:59 AM</t>
  </si>
  <si>
    <t>2948</t>
  </si>
  <si>
    <t>FD2948Fort Worth</t>
  </si>
  <si>
    <t>2/26/2020 10:59:27 AM</t>
  </si>
  <si>
    <t>2949</t>
  </si>
  <si>
    <t>FD2949Fort Worth</t>
  </si>
  <si>
    <t>2/26/2020 10:59:57 AM</t>
  </si>
  <si>
    <t>FD2950Fort Worth</t>
  </si>
  <si>
    <t>2/26/2020 11:00:36 AM</t>
  </si>
  <si>
    <t>FD2951Fort Worth</t>
  </si>
  <si>
    <t>2/26/2020 11:01:18 AM</t>
  </si>
  <si>
    <t>2952</t>
  </si>
  <si>
    <t>FD2952Fort Worth</t>
  </si>
  <si>
    <t>2/26/2020 11:01:53 AM</t>
  </si>
  <si>
    <t>2953</t>
  </si>
  <si>
    <t>FD2953Fort Worth</t>
  </si>
  <si>
    <t>2/26/2020 11:02:33 AM</t>
  </si>
  <si>
    <t>2954</t>
  </si>
  <si>
    <t>FD2954Fort Worth</t>
  </si>
  <si>
    <t>2/26/2020 11:03:16 AM</t>
  </si>
  <si>
    <t>2955</t>
  </si>
  <si>
    <t>FD2955Fort Worth</t>
  </si>
  <si>
    <t>2/26/2020 11:03:56 AM</t>
  </si>
  <si>
    <t>2956</t>
  </si>
  <si>
    <t>FD2956Fort Worth</t>
  </si>
  <si>
    <t>2/26/2020 11:04:34 AM</t>
  </si>
  <si>
    <t>2957</t>
  </si>
  <si>
    <t>FD2957Fort Worth</t>
  </si>
  <si>
    <t>2/26/2020 11:05:13 AM</t>
  </si>
  <si>
    <t>2958</t>
  </si>
  <si>
    <t>FD2958Fort Worth</t>
  </si>
  <si>
    <t>2/26/2020 11:05:54 AM</t>
  </si>
  <si>
    <t>2959</t>
  </si>
  <si>
    <t>FD2959Fort Worth</t>
  </si>
  <si>
    <t>2/26/2020 11:06:36 AM</t>
  </si>
  <si>
    <t>FD2960Fort Worth</t>
  </si>
  <si>
    <t>2/26/2020 11:07:17 AM</t>
  </si>
  <si>
    <t>2961</t>
  </si>
  <si>
    <t>FD2961Fort Worth</t>
  </si>
  <si>
    <t>2/27/2020 1:35:55 PM</t>
  </si>
  <si>
    <t>2962</t>
  </si>
  <si>
    <t>FD2962Des Moines</t>
  </si>
  <si>
    <t>3/3/2020 1:17:40 PM</t>
  </si>
  <si>
    <t>FD3268South Hackensack</t>
  </si>
  <si>
    <t>3/3/2020 1:18:53 PM</t>
  </si>
  <si>
    <t>FD3269South Hackensack</t>
  </si>
  <si>
    <t>3/3/2020 1:19:40 PM</t>
  </si>
  <si>
    <t>3270</t>
  </si>
  <si>
    <t>FD3270South Hackensack</t>
  </si>
  <si>
    <t>3/3/2020 1:20:32 PM</t>
  </si>
  <si>
    <t>3271</t>
  </si>
  <si>
    <t>FD3271South Hackensack</t>
  </si>
  <si>
    <t>3/3/2020 1:21:21 PM</t>
  </si>
  <si>
    <t>3272</t>
  </si>
  <si>
    <t>FD3272South Hackensack</t>
  </si>
  <si>
    <t>3/3/2020 1:22:12 PM</t>
  </si>
  <si>
    <t>FD3273South Hackensack</t>
  </si>
  <si>
    <t>3/3/2020 1:23:17 PM</t>
  </si>
  <si>
    <t>-2.25</t>
  </si>
  <si>
    <t>FD3274South Hackensack</t>
  </si>
  <si>
    <t>3/4/2020 7:16:29 AM</t>
  </si>
  <si>
    <t>FD3275South Hackensack</t>
  </si>
  <si>
    <t>3/4/2020 7:18:07 AM</t>
  </si>
  <si>
    <t>3276</t>
  </si>
  <si>
    <t>FD3276South Hackensack</t>
  </si>
  <si>
    <t>3/4/2020 7:19:41 AM</t>
  </si>
  <si>
    <t>3277</t>
  </si>
  <si>
    <t>FD3277South Hackensack</t>
  </si>
  <si>
    <t>3/4/2020 7:20:36 AM</t>
  </si>
  <si>
    <t>FD3278South Hackensack</t>
  </si>
  <si>
    <t>3/4/2020 7:22:11 AM</t>
  </si>
  <si>
    <t>3279</t>
  </si>
  <si>
    <t>FD3279South Hackensack</t>
  </si>
  <si>
    <t>3/4/2020 7:23:01 AM</t>
  </si>
  <si>
    <t>3280</t>
  </si>
  <si>
    <t>FD3280South Hackensack</t>
  </si>
  <si>
    <t>3/4/2020 7:25:24 AM</t>
  </si>
  <si>
    <t>FD3281South Hackensack</t>
  </si>
  <si>
    <t>3/4/2020 7:26:13 AM</t>
  </si>
  <si>
    <t>3282</t>
  </si>
  <si>
    <t>FD3282South Hackensack</t>
  </si>
  <si>
    <t>3/4/2020 7:29:40 AM</t>
  </si>
  <si>
    <t>3284</t>
  </si>
  <si>
    <t>-0.8125</t>
  </si>
  <si>
    <t>FD3284South Hackensack</t>
  </si>
  <si>
    <t>3/4/2020 7:30:43 AM</t>
  </si>
  <si>
    <t>3285</t>
  </si>
  <si>
    <t>FD3285South Hackensack</t>
  </si>
  <si>
    <t>3/4/2020 7:31:45 AM</t>
  </si>
  <si>
    <t>3286</t>
  </si>
  <si>
    <t>FD3286South Hackensack</t>
  </si>
  <si>
    <t>3/4/2020 7:32:51 AM</t>
  </si>
  <si>
    <t>3287</t>
  </si>
  <si>
    <t>3.6785</t>
  </si>
  <si>
    <t>FD3287South Hackensack</t>
  </si>
  <si>
    <t>3/4/2020 7:34:17 AM</t>
  </si>
  <si>
    <t>3288</t>
  </si>
  <si>
    <t>FD3288South Hackensack</t>
  </si>
  <si>
    <t>3/4/2020 7:36:42 AM</t>
  </si>
  <si>
    <t>FD3289South Hackensack</t>
  </si>
  <si>
    <t>3/4/2020 7:37:48 AM</t>
  </si>
  <si>
    <t>3290</t>
  </si>
  <si>
    <t>FD3290South Hackensack</t>
  </si>
  <si>
    <t>3/4/2020 7:39:05 AM</t>
  </si>
  <si>
    <t>3291</t>
  </si>
  <si>
    <t>FD3291South Hackensack</t>
  </si>
  <si>
    <t>3/4/2020 7:40:11 AM</t>
  </si>
  <si>
    <t>FD3292South Hackensack</t>
  </si>
  <si>
    <t>3/4/2020 7:42:19 AM</t>
  </si>
  <si>
    <t>3293</t>
  </si>
  <si>
    <t>FD3293South Hackensack</t>
  </si>
  <si>
    <t>3/4/2020 7:43:25 AM</t>
  </si>
  <si>
    <t>FD3294South Hackensack</t>
  </si>
  <si>
    <t>3/4/2020 7:45:39 AM</t>
  </si>
  <si>
    <t>3295</t>
  </si>
  <si>
    <t>FD3295South Hackensack</t>
  </si>
  <si>
    <t>3/4/2020 7:46:29 AM</t>
  </si>
  <si>
    <t>3296</t>
  </si>
  <si>
    <t>FD3296South Hackensack</t>
  </si>
  <si>
    <t>3/4/2020 7:48:09 AM</t>
  </si>
  <si>
    <t>FD3297South Hackensack</t>
  </si>
  <si>
    <t>3/4/2020 7:49:26 AM</t>
  </si>
  <si>
    <t>3298</t>
  </si>
  <si>
    <t>FD3298South Hackensack</t>
  </si>
  <si>
    <t>3/4/2020 7:50:13 AM</t>
  </si>
  <si>
    <t>3299</t>
  </si>
  <si>
    <t>FD3299South Hackensack</t>
  </si>
  <si>
    <t>3/4/2020 7:50:58 AM</t>
  </si>
  <si>
    <t>3300</t>
  </si>
  <si>
    <t>FD3300South Hackensack</t>
  </si>
  <si>
    <t>3/4/2020 7:51:55 AM</t>
  </si>
  <si>
    <t>3301</t>
  </si>
  <si>
    <t>FD3301South Hackensack</t>
  </si>
  <si>
    <t>3/4/2020 7:52:47 AM</t>
  </si>
  <si>
    <t>3302</t>
  </si>
  <si>
    <t>FD3302South Hackensack</t>
  </si>
  <si>
    <t>3/4/2020 7:53:34 AM</t>
  </si>
  <si>
    <t>FD3303South Hackensack</t>
  </si>
  <si>
    <t>3/4/2020 7:54:20 AM</t>
  </si>
  <si>
    <t>FD3304South Hackensack</t>
  </si>
  <si>
    <t>3/4/2020 7:55:23 AM</t>
  </si>
  <si>
    <t>3305</t>
  </si>
  <si>
    <t>FD3305South Hackensack</t>
  </si>
  <si>
    <t>3/4/2020 8:21:15 AM</t>
  </si>
  <si>
    <t>3306</t>
  </si>
  <si>
    <t>FD3306South Hackensack</t>
  </si>
  <si>
    <t>3/4/2020 8:22:16 AM</t>
  </si>
  <si>
    <t>3307</t>
  </si>
  <si>
    <t>FD3307South Hackensack</t>
  </si>
  <si>
    <t>3/4/2020 8:23:37 AM</t>
  </si>
  <si>
    <t>3308</t>
  </si>
  <si>
    <t>FD3308South Hackensack</t>
  </si>
  <si>
    <t>3/4/2020 8:25:20 AM</t>
  </si>
  <si>
    <t>3309</t>
  </si>
  <si>
    <t>FD3309South Hackensack</t>
  </si>
  <si>
    <t>3/4/2020 8:26:15 AM</t>
  </si>
  <si>
    <t>3310</t>
  </si>
  <si>
    <t>FD3310South Hackensack</t>
  </si>
  <si>
    <t>3/4/2020 8:27:26 AM</t>
  </si>
  <si>
    <t>3311</t>
  </si>
  <si>
    <t>FD3311South Hackensack</t>
  </si>
  <si>
    <t>3/4/2020 8:28:36 AM</t>
  </si>
  <si>
    <t>3312</t>
  </si>
  <si>
    <t>FD3312South Hackensack</t>
  </si>
  <si>
    <t>3/4/2020 8:30:02 AM</t>
  </si>
  <si>
    <t>FD3313South Hackensack</t>
  </si>
  <si>
    <t>3/10/2020 2:26:20 PM</t>
  </si>
  <si>
    <t>FD3314Des Moines</t>
  </si>
  <si>
    <t>3/10/2020 2:27:32 PM</t>
  </si>
  <si>
    <t>3315</t>
  </si>
  <si>
    <t>FD3315Des Moines</t>
  </si>
  <si>
    <t>3/10/2020 2:28:25 PM</t>
  </si>
  <si>
    <t>FD3316Des Moines</t>
  </si>
  <si>
    <t>3/10/2020 2:29:10 PM</t>
  </si>
  <si>
    <t>3317</t>
  </si>
  <si>
    <t>FD3317Des Moines</t>
  </si>
  <si>
    <t>3/10/2020 2:29:52 PM</t>
  </si>
  <si>
    <t>3318</t>
  </si>
  <si>
    <t>FD3318Des Moines</t>
  </si>
  <si>
    <t>3/10/2020 2:30:40 PM</t>
  </si>
  <si>
    <t>3319</t>
  </si>
  <si>
    <t>FD3319Des Moines</t>
  </si>
  <si>
    <t>3/10/2020 3:36:27 PM</t>
  </si>
  <si>
    <t>3320</t>
  </si>
  <si>
    <t>FD3320Kansas City</t>
  </si>
  <si>
    <t>3/11/2020 7:35:57 AM</t>
  </si>
  <si>
    <t>3321</t>
  </si>
  <si>
    <t>FD3321Kansas City</t>
  </si>
  <si>
    <t>3/11/2020 7:37:06 AM</t>
  </si>
  <si>
    <t>3322</t>
  </si>
  <si>
    <t>FD3322Kansas City</t>
  </si>
  <si>
    <t>3/11/2020 7:37:58 AM</t>
  </si>
  <si>
    <t>3323</t>
  </si>
  <si>
    <t>FD3323Kansas City</t>
  </si>
  <si>
    <t>3/11/2020 7:46:12 AM</t>
  </si>
  <si>
    <t>3324</t>
  </si>
  <si>
    <t>FD3324Kansas City</t>
  </si>
  <si>
    <t>3/11/2020 7:47:28 AM</t>
  </si>
  <si>
    <t>3325</t>
  </si>
  <si>
    <t>FD3325Kansas City</t>
  </si>
  <si>
    <t>3/11/2020 7:48:17 AM</t>
  </si>
  <si>
    <t>3326</t>
  </si>
  <si>
    <t>FD3326Kansas City</t>
  </si>
  <si>
    <t>3/11/2020 7:49:37 AM</t>
  </si>
  <si>
    <t>3327</t>
  </si>
  <si>
    <t>FD3327Kansas City</t>
  </si>
  <si>
    <t>3/11/2020 7:50:47 AM</t>
  </si>
  <si>
    <t>3328</t>
  </si>
  <si>
    <t>FD3328Kansas City</t>
  </si>
  <si>
    <t>3/11/2020 7:51:17 AM</t>
  </si>
  <si>
    <t>3329</t>
  </si>
  <si>
    <t>FD3329Kansas City</t>
  </si>
  <si>
    <t>3/11/2020 7:53:33 AM</t>
  </si>
  <si>
    <t>3330</t>
  </si>
  <si>
    <t>FD3330Kansas City</t>
  </si>
  <si>
    <t>3/11/2020 7:54:33 AM</t>
  </si>
  <si>
    <t>3331</t>
  </si>
  <si>
    <t>FD3331Kansas City</t>
  </si>
  <si>
    <t>3/11/2020 7:55:49 AM</t>
  </si>
  <si>
    <t>3332</t>
  </si>
  <si>
    <t>FD3332Kansas City</t>
  </si>
  <si>
    <t>3/11/2020 7:56:47 AM</t>
  </si>
  <si>
    <t>3333</t>
  </si>
  <si>
    <t>FD3333Kansas City</t>
  </si>
  <si>
    <t>3/11/2020 7:57:58 AM</t>
  </si>
  <si>
    <t>3334</t>
  </si>
  <si>
    <t>FD3334Kansas City</t>
  </si>
  <si>
    <t>3/11/2020 7:59:04 AM</t>
  </si>
  <si>
    <t>3335</t>
  </si>
  <si>
    <t>FD3335Kansas City</t>
  </si>
  <si>
    <t>3/11/2020 8:00:09 AM</t>
  </si>
  <si>
    <t>3336</t>
  </si>
  <si>
    <t>FD3336Kansas City</t>
  </si>
  <si>
    <t>6/10/2020 1:45:40 PM</t>
  </si>
  <si>
    <t>3430</t>
  </si>
  <si>
    <t>FD3430Des Moines</t>
  </si>
  <si>
    <t>3/11/2020 8:01:33 AM</t>
  </si>
  <si>
    <t>FD3337Kansas City</t>
  </si>
  <si>
    <t>3/11/2020 8:02:40 AM</t>
  </si>
  <si>
    <t>3338</t>
  </si>
  <si>
    <t>FD3338Kansas City</t>
  </si>
  <si>
    <t>3/11/2020 8:03:43 AM</t>
  </si>
  <si>
    <t>3339</t>
  </si>
  <si>
    <t>FD3339Kansas City</t>
  </si>
  <si>
    <t>3/11/2020 8:04:50 AM</t>
  </si>
  <si>
    <t>3340</t>
  </si>
  <si>
    <t>FD3340Kansas City</t>
  </si>
  <si>
    <t>3/11/2020 8:05:55 AM</t>
  </si>
  <si>
    <t>3341</t>
  </si>
  <si>
    <t>FD3341Kansas City</t>
  </si>
  <si>
    <t>3/11/2020 8:07:11 AM</t>
  </si>
  <si>
    <t>3342</t>
  </si>
  <si>
    <t>FD3342Kansas City</t>
  </si>
  <si>
    <t>3/11/2020 8:08:06 AM</t>
  </si>
  <si>
    <t>3343</t>
  </si>
  <si>
    <t>FD3343Kansas City</t>
  </si>
  <si>
    <t>3/11/2020 8:09:22 AM</t>
  </si>
  <si>
    <t>3344</t>
  </si>
  <si>
    <t>FD3344Kansas City</t>
  </si>
  <si>
    <t>3/11/2020 8:10:32 AM</t>
  </si>
  <si>
    <t>FD3345Kansas City</t>
  </si>
  <si>
    <t>3/11/2020 8:11:54 AM</t>
  </si>
  <si>
    <t>3346</t>
  </si>
  <si>
    <t>FD3346Kansas City</t>
  </si>
  <si>
    <t>3/11/2020 8:12:56 AM</t>
  </si>
  <si>
    <t>3347</t>
  </si>
  <si>
    <t>FD3347Kansas City</t>
  </si>
  <si>
    <t>3/11/2020 9:06:27 AM</t>
  </si>
  <si>
    <t>3348</t>
  </si>
  <si>
    <t>\\10.1.30.96\common\MTL\SYSTEM\Drawings\Specials\Pistol\FD3348 1.875 x 6 PG.pdf</t>
  </si>
  <si>
    <t>FD3348Kansas City</t>
  </si>
  <si>
    <t>3/11/2020 9:07:33 AM</t>
  </si>
  <si>
    <t>3349</t>
  </si>
  <si>
    <t>FD3349Kansas City</t>
  </si>
  <si>
    <t>3/11/2020 9:08:37 AM</t>
  </si>
  <si>
    <t>3350</t>
  </si>
  <si>
    <t>FD3350Kansas City</t>
  </si>
  <si>
    <t>3/11/2020 9:09:32 AM</t>
  </si>
  <si>
    <t>3351</t>
  </si>
  <si>
    <t>FD3351Kansas City</t>
  </si>
  <si>
    <t>3/11/2020 9:10:39 AM</t>
  </si>
  <si>
    <t>3352</t>
  </si>
  <si>
    <t>FD3352Kansas City</t>
  </si>
  <si>
    <t>3/11/2020 9:12:43 AM</t>
  </si>
  <si>
    <t>3353</t>
  </si>
  <si>
    <t>FD3353Kansas City</t>
  </si>
  <si>
    <t>3/11/2020 9:13:50 AM</t>
  </si>
  <si>
    <t>3354</t>
  </si>
  <si>
    <t>FD3354Kansas City</t>
  </si>
  <si>
    <t>3/11/2020 9:15:56 AM</t>
  </si>
  <si>
    <t>3355</t>
  </si>
  <si>
    <t>FD3355Kansas City</t>
  </si>
  <si>
    <t>3/11/2020 9:16:47 AM</t>
  </si>
  <si>
    <t>3356</t>
  </si>
  <si>
    <t>FD3356Kansas City</t>
  </si>
  <si>
    <t>3/11/2020 9:17:38 AM</t>
  </si>
  <si>
    <t>3357</t>
  </si>
  <si>
    <t>FD3357Kansas City</t>
  </si>
  <si>
    <t>3/11/2020 9:19:56 AM</t>
  </si>
  <si>
    <t>3358</t>
  </si>
  <si>
    <t>FD3358Kansas City</t>
  </si>
  <si>
    <t>3/11/2020 9:20:52 AM</t>
  </si>
  <si>
    <t>3359</t>
  </si>
  <si>
    <t>FD3359Kansas City</t>
  </si>
  <si>
    <t>3/11/2020 9:23:25 AM</t>
  </si>
  <si>
    <t>3360</t>
  </si>
  <si>
    <t>FD3360Kansas City</t>
  </si>
  <si>
    <t>3/11/2020 9:26:12 AM</t>
  </si>
  <si>
    <t>3361</t>
  </si>
  <si>
    <t>FD3361Kansas City</t>
  </si>
  <si>
    <t>3/11/2020 9:27:07 AM</t>
  </si>
  <si>
    <t>3362</t>
  </si>
  <si>
    <t>FD3362Kansas City</t>
  </si>
  <si>
    <t>3/11/2020 9:28:47 AM</t>
  </si>
  <si>
    <t>3363</t>
  </si>
  <si>
    <t>FD3363Kansas City</t>
  </si>
  <si>
    <t>3/11/2020 9:30:13 AM</t>
  </si>
  <si>
    <t>3364</t>
  </si>
  <si>
    <t>FD3364Kansas City</t>
  </si>
  <si>
    <t>3/11/2020 9:50:14 AM</t>
  </si>
  <si>
    <t>3365</t>
  </si>
  <si>
    <t>FD3365Kansas City</t>
  </si>
  <si>
    <t>3/11/2020 9:51:47 AM</t>
  </si>
  <si>
    <t>3366</t>
  </si>
  <si>
    <t>FD3366Kansas City</t>
  </si>
  <si>
    <t>3/11/2020 9:53:15 AM</t>
  </si>
  <si>
    <t>3367</t>
  </si>
  <si>
    <t>FD3367Kansas City</t>
  </si>
  <si>
    <t>3/11/2020 9:55:05 AM</t>
  </si>
  <si>
    <t>3368</t>
  </si>
  <si>
    <t>FD3368Kansas City</t>
  </si>
  <si>
    <t>3/11/2020 9:56:08 AM</t>
  </si>
  <si>
    <t>3369</t>
  </si>
  <si>
    <t>FD3369Kansas City</t>
  </si>
  <si>
    <t>3/11/2020 11:12:46 AM</t>
  </si>
  <si>
    <t>3370</t>
  </si>
  <si>
    <t>FD3370Kansas City</t>
  </si>
  <si>
    <t>3/11/2020 11:13:59 AM</t>
  </si>
  <si>
    <t>3371</t>
  </si>
  <si>
    <t>FD3371Kansas City</t>
  </si>
  <si>
    <t>3/11/2020 1:08:57 PM</t>
  </si>
  <si>
    <t>3372</t>
  </si>
  <si>
    <t>FD3372Kansas City</t>
  </si>
  <si>
    <t>3/11/2020 1:10:10 PM</t>
  </si>
  <si>
    <t>3373</t>
  </si>
  <si>
    <t>FD3373Kansas City</t>
  </si>
  <si>
    <t>3/11/2020 1:11:14 PM</t>
  </si>
  <si>
    <t>3374</t>
  </si>
  <si>
    <t>FD3374Kansas City</t>
  </si>
  <si>
    <t>3/11/2020 1:12:51 PM</t>
  </si>
  <si>
    <t>3375</t>
  </si>
  <si>
    <t>FD3375Kansas City</t>
  </si>
  <si>
    <t>3/12/2020 9:45:14 AM</t>
  </si>
  <si>
    <t>3376</t>
  </si>
  <si>
    <t>FD3376Kansas City</t>
  </si>
  <si>
    <t>3/12/2020 9:46:36 AM</t>
  </si>
  <si>
    <t>3377</t>
  </si>
  <si>
    <t>FD3377Kansas City</t>
  </si>
  <si>
    <t>3/12/2020 9:47:53 AM</t>
  </si>
  <si>
    <t>3378</t>
  </si>
  <si>
    <t>FD3378Kansas City</t>
  </si>
  <si>
    <t>3/12/2020 9:49:02 AM</t>
  </si>
  <si>
    <t>3379</t>
  </si>
  <si>
    <t>FD3379Kansas City</t>
  </si>
  <si>
    <t>3/12/2020 9:50:40 AM</t>
  </si>
  <si>
    <t>3380</t>
  </si>
  <si>
    <t>FD3380Kansas City</t>
  </si>
  <si>
    <t>3/12/2020 9:58:39 AM</t>
  </si>
  <si>
    <t>3381</t>
  </si>
  <si>
    <t>FD3381Kansas City</t>
  </si>
  <si>
    <t>3/12/2020 10:01:50 AM</t>
  </si>
  <si>
    <t>3382</t>
  </si>
  <si>
    <t>FD3382Kansas City</t>
  </si>
  <si>
    <t>3/12/2020 10:14:37 AM</t>
  </si>
  <si>
    <t>3383</t>
  </si>
  <si>
    <t>\\10.1.30.96\common\MTL\SYSTEM\Drawings\Specials\Pistol\FD3383.pdf</t>
  </si>
  <si>
    <t>FD3383South Hackensack</t>
  </si>
  <si>
    <t>3/12/2020 10:15:32 AM</t>
  </si>
  <si>
    <t>3384</t>
  </si>
  <si>
    <t>\\10.1.30.96\common\MTL\SYSTEM\Drawings\Specials\Pistol\FD3384.pdf</t>
  </si>
  <si>
    <t>FD3384South Hackensack</t>
  </si>
  <si>
    <t>3/12/2020 11:50:10 AM</t>
  </si>
  <si>
    <t>3385</t>
  </si>
  <si>
    <t>FD3385Fort Worth</t>
  </si>
  <si>
    <t>3/12/2020 11:51:51 AM</t>
  </si>
  <si>
    <t>3386</t>
  </si>
  <si>
    <t>FD3386Fort Worth</t>
  </si>
  <si>
    <t>3/12/2020 12:34:39 PM</t>
  </si>
  <si>
    <t>3387</t>
  </si>
  <si>
    <t>FD3387Fort Worth</t>
  </si>
  <si>
    <t>3/12/2020 12:36:35 PM</t>
  </si>
  <si>
    <t>3388</t>
  </si>
  <si>
    <t>FD3388Fort Worth</t>
  </si>
  <si>
    <t>3/12/2020 12:52:17 PM</t>
  </si>
  <si>
    <t>3389</t>
  </si>
  <si>
    <t>FD3389Fort Worth</t>
  </si>
  <si>
    <t>3/12/2020 1:22:29 PM</t>
  </si>
  <si>
    <t>3390</t>
  </si>
  <si>
    <t>FD3390Fort Worth</t>
  </si>
  <si>
    <t>3/12/2020 1:25:07 PM</t>
  </si>
  <si>
    <t>3391</t>
  </si>
  <si>
    <t>FD3391Fort Worth</t>
  </si>
  <si>
    <t>3/12/2020 1:29:35 PM</t>
  </si>
  <si>
    <t>3392</t>
  </si>
  <si>
    <t>FD3392Fort Worth</t>
  </si>
  <si>
    <t>3/12/2020 1:34:55 PM</t>
  </si>
  <si>
    <t>3393</t>
  </si>
  <si>
    <t>FD3393Fort Worth</t>
  </si>
  <si>
    <t>3/12/2020 1:36:30 PM</t>
  </si>
  <si>
    <t>3394</t>
  </si>
  <si>
    <t>FD3394Fort Worth</t>
  </si>
  <si>
    <t>3/12/2020 1:37:47 PM</t>
  </si>
  <si>
    <t>3395</t>
  </si>
  <si>
    <t>FD3395Fort Worth</t>
  </si>
  <si>
    <t>3/12/2020 1:39:51 PM</t>
  </si>
  <si>
    <t>3396</t>
  </si>
  <si>
    <t>FD3396Fort Worth</t>
  </si>
  <si>
    <t>3/12/2020 1:40:53 PM</t>
  </si>
  <si>
    <t>3397</t>
  </si>
  <si>
    <t>FD3397Fort Worth</t>
  </si>
  <si>
    <t>3/12/2020 1:44:04 PM</t>
  </si>
  <si>
    <t>3398</t>
  </si>
  <si>
    <t>FD3398Fort Worth</t>
  </si>
  <si>
    <t>3/12/2020 1:55:19 PM</t>
  </si>
  <si>
    <t>3399</t>
  </si>
  <si>
    <t>FD3399Kansas City</t>
  </si>
  <si>
    <t>3/12/2020 1:56:41 PM</t>
  </si>
  <si>
    <t>3400</t>
  </si>
  <si>
    <t>FD3400Kansas City</t>
  </si>
  <si>
    <t>3/12/2020 1:57:50 PM</t>
  </si>
  <si>
    <t>3401</t>
  </si>
  <si>
    <t>FD3401Kansas City</t>
  </si>
  <si>
    <t>3/12/2020 2:00:14 PM</t>
  </si>
  <si>
    <t>3402</t>
  </si>
  <si>
    <t>FD3402Kansas City</t>
  </si>
  <si>
    <t>3/12/2020 2:01:21 PM</t>
  </si>
  <si>
    <t>3403</t>
  </si>
  <si>
    <t>FD3403Kansas City</t>
  </si>
  <si>
    <t>3/12/2020 2:35:06 PM</t>
  </si>
  <si>
    <t>3404</t>
  </si>
  <si>
    <t>FD3404Kansas City</t>
  </si>
  <si>
    <t>3/12/2020 2:36:30 PM</t>
  </si>
  <si>
    <t>3405</t>
  </si>
  <si>
    <t>FD3405Kansas City</t>
  </si>
  <si>
    <t>3/13/2020 8:17:21 AM</t>
  </si>
  <si>
    <t>3406</t>
  </si>
  <si>
    <t>FD3406Kansas City</t>
  </si>
  <si>
    <t>3/13/2020 8:19:17 AM</t>
  </si>
  <si>
    <t>3407</t>
  </si>
  <si>
    <t>FD3407Kansas City</t>
  </si>
  <si>
    <t>3/25/2020 9:27:31 AM</t>
  </si>
  <si>
    <t>3408</t>
  </si>
  <si>
    <t>FD3408Fort Worth</t>
  </si>
  <si>
    <t>3/26/2020 10:52:32 AM</t>
  </si>
  <si>
    <t>3409</t>
  </si>
  <si>
    <t>FD3409St. Clair</t>
  </si>
  <si>
    <t>3/27/2020 8:35:17 AM</t>
  </si>
  <si>
    <t>3410</t>
  </si>
  <si>
    <t>FD3410St. Clair</t>
  </si>
  <si>
    <t>3/27/2020 8:37:07 AM</t>
  </si>
  <si>
    <t>3411</t>
  </si>
  <si>
    <t>FD3411St. Clair</t>
  </si>
  <si>
    <t>3/27/2020 8:38:07 AM</t>
  </si>
  <si>
    <t>3412</t>
  </si>
  <si>
    <t>FD3412St. Clair</t>
  </si>
  <si>
    <t>3/30/2020 1:04:33 PM</t>
  </si>
  <si>
    <t>3413</t>
  </si>
  <si>
    <t>FD3413Kansas City</t>
  </si>
  <si>
    <t>4/9/2020 2:34:49 PM</t>
  </si>
  <si>
    <t>3418</t>
  </si>
  <si>
    <t>FD3418Temecula</t>
  </si>
  <si>
    <t>5/4/2020 7:48:32 AM</t>
  </si>
  <si>
    <t>3420</t>
  </si>
  <si>
    <t>FD3420Marysville</t>
  </si>
  <si>
    <t>5/11/2020 12:39:45 PM</t>
  </si>
  <si>
    <t>3422</t>
  </si>
  <si>
    <t>FD3422Kansas City</t>
  </si>
  <si>
    <t>6/15/2020 8:28:46 AM</t>
  </si>
  <si>
    <t>3433</t>
  </si>
  <si>
    <t>FD3433South Hackensack</t>
  </si>
  <si>
    <t>6/16/2020 9:10:06 AM</t>
  </si>
  <si>
    <t>3435</t>
  </si>
  <si>
    <t>FD3435South Hackensack</t>
  </si>
  <si>
    <t>6/17/2020 10:20:00 AM</t>
  </si>
  <si>
    <t>3436</t>
  </si>
  <si>
    <t>FD3436South Hackensack</t>
  </si>
  <si>
    <t>6/22/2020 8:54:10 AM</t>
  </si>
  <si>
    <t>3438</t>
  </si>
  <si>
    <t>FD3438Des Moines</t>
  </si>
  <si>
    <t>6/22/2020 8:57:17 AM</t>
  </si>
  <si>
    <t>3439</t>
  </si>
  <si>
    <t>FD3439Des Moines</t>
  </si>
  <si>
    <t>6/22/2020 8:57:51 AM</t>
  </si>
  <si>
    <t>3440</t>
  </si>
  <si>
    <t>FD3440Des Moines</t>
  </si>
  <si>
    <t>6/22/2020 8:58:27 AM</t>
  </si>
  <si>
    <t>3441</t>
  </si>
  <si>
    <t>5.4375</t>
  </si>
  <si>
    <t>FD3441Des Moines</t>
  </si>
  <si>
    <t>6/22/2020 9:06:24 AM</t>
  </si>
  <si>
    <t>3442</t>
  </si>
  <si>
    <t>FD3442Des Moines</t>
  </si>
  <si>
    <t>6/22/2020 9:07:27 AM</t>
  </si>
  <si>
    <t>3443</t>
  </si>
  <si>
    <t>FD3443Des Moines</t>
  </si>
  <si>
    <t>6/22/2020 9:08:03 AM</t>
  </si>
  <si>
    <t>3444</t>
  </si>
  <si>
    <t>FD3444Des Moines</t>
  </si>
  <si>
    <t>6/22/2020 9:09:02 AM</t>
  </si>
  <si>
    <t>3445</t>
  </si>
  <si>
    <t>FD3445Des Moines</t>
  </si>
  <si>
    <t>6/22/2020 9:10:15 AM</t>
  </si>
  <si>
    <t>3446</t>
  </si>
  <si>
    <t>FD3446Des Moines</t>
  </si>
  <si>
    <t>6/22/2020 9:11:00 AM</t>
  </si>
  <si>
    <t>3447</t>
  </si>
  <si>
    <t>FD3447Des Moines</t>
  </si>
  <si>
    <t>6/22/2020 9:11:55 AM</t>
  </si>
  <si>
    <t>3448</t>
  </si>
  <si>
    <t>5.9375</t>
  </si>
  <si>
    <t>FD3448Des Moines</t>
  </si>
  <si>
    <t>6/23/2020 11:00:40 AM</t>
  </si>
  <si>
    <t>3450</t>
  </si>
  <si>
    <t>FD3450South Hackensack</t>
  </si>
  <si>
    <t>6/23/2020 1:52:24 PM</t>
  </si>
  <si>
    <t>3451</t>
  </si>
  <si>
    <t>FD3451Des Moines</t>
  </si>
  <si>
    <t>6/23/2020 1:54:00 PM</t>
  </si>
  <si>
    <t>3452</t>
  </si>
  <si>
    <t>FD3452Des Moines</t>
  </si>
  <si>
    <t>6/23/2020 1:54:47 PM</t>
  </si>
  <si>
    <t>3453</t>
  </si>
  <si>
    <t>FD3453Des Moines</t>
  </si>
  <si>
    <t>6/23/2020 1:55:35 PM</t>
  </si>
  <si>
    <t>3454</t>
  </si>
  <si>
    <t>FD3454Des Moines</t>
  </si>
  <si>
    <t>6/23/2020 1:56:19 PM</t>
  </si>
  <si>
    <t>3455</t>
  </si>
  <si>
    <t>FD3455Des Moines</t>
  </si>
  <si>
    <t>6/23/2020 1:56:55 PM</t>
  </si>
  <si>
    <t>3456</t>
  </si>
  <si>
    <t>FD3456Des Moines</t>
  </si>
  <si>
    <t>6/23/2020 1:59:06 PM</t>
  </si>
  <si>
    <t>3457</t>
  </si>
  <si>
    <t>FD3457Des Moines</t>
  </si>
  <si>
    <t>6/23/2020 1:59:38 PM</t>
  </si>
  <si>
    <t>3458</t>
  </si>
  <si>
    <t>FD3458Des Moines</t>
  </si>
  <si>
    <t>2/27/2020 1:37:25 PM</t>
  </si>
  <si>
    <t>2963</t>
  </si>
  <si>
    <t>FD2963Des Moines</t>
  </si>
  <si>
    <t>2/28/2020 12:44:43 PM</t>
  </si>
  <si>
    <t>2964</t>
  </si>
  <si>
    <t>FD2964South Hackensack</t>
  </si>
  <si>
    <t>2/28/2020 12:45:46 PM</t>
  </si>
  <si>
    <t>FD2965South Hackensack</t>
  </si>
  <si>
    <t>2/28/2020 12:46:43 PM</t>
  </si>
  <si>
    <t>2966</t>
  </si>
  <si>
    <t>FD2966South Hackensack</t>
  </si>
  <si>
    <t>2/28/2020 12:47:31 PM</t>
  </si>
  <si>
    <t>FD2967South Hackensack</t>
  </si>
  <si>
    <t>2/28/2020 12:49:15 PM</t>
  </si>
  <si>
    <t>0..5</t>
  </si>
  <si>
    <t>FD2968South Hackensack</t>
  </si>
  <si>
    <t>2/28/2020 12:50:06 PM</t>
  </si>
  <si>
    <t>2969</t>
  </si>
  <si>
    <t>FD2969South Hackensack</t>
  </si>
  <si>
    <t>2/28/2020 12:50:53 PM</t>
  </si>
  <si>
    <t>FD2970South Hackensack</t>
  </si>
  <si>
    <t>2/28/2020 12:53:11 PM</t>
  </si>
  <si>
    <t>2971</t>
  </si>
  <si>
    <t>FD2971South Hackensack</t>
  </si>
  <si>
    <t>2/28/2020 12:55:04 PM</t>
  </si>
  <si>
    <t>2972</t>
  </si>
  <si>
    <t>FD2972South Hackensack</t>
  </si>
  <si>
    <t>2/28/2020 12:55:49 PM</t>
  </si>
  <si>
    <t>2973</t>
  </si>
  <si>
    <t>FD2973South Hackensack</t>
  </si>
  <si>
    <t>2/28/2020 12:56:35 PM</t>
  </si>
  <si>
    <t>FD2974South Hackensack</t>
  </si>
  <si>
    <t>2/28/2020 12:57:25 PM</t>
  </si>
  <si>
    <t>FD2975South Hackensack</t>
  </si>
  <si>
    <t>2/28/2020 12:58:14 PM</t>
  </si>
  <si>
    <t>2976</t>
  </si>
  <si>
    <t>FD2976South Hackensack</t>
  </si>
  <si>
    <t>2/28/2020 12:58:55 PM</t>
  </si>
  <si>
    <t>FD2977South Hackensack</t>
  </si>
  <si>
    <t>2/28/2020 12:59:44 PM</t>
  </si>
  <si>
    <t>2978</t>
  </si>
  <si>
    <t>FD2978South Hackensack</t>
  </si>
  <si>
    <t>2/28/2020 1:00:37 PM</t>
  </si>
  <si>
    <t>2979</t>
  </si>
  <si>
    <t>FD2979South Hackensack</t>
  </si>
  <si>
    <t>2/28/2020 1:01:51 PM</t>
  </si>
  <si>
    <t>2980</t>
  </si>
  <si>
    <t>FD2980South Hackensack</t>
  </si>
  <si>
    <t>2/28/2020 1:02:38 PM</t>
  </si>
  <si>
    <t>2981</t>
  </si>
  <si>
    <t>FD2981South Hackensack</t>
  </si>
  <si>
    <t>2/28/2020 1:03:41 PM</t>
  </si>
  <si>
    <t>FD2982South Hackensack</t>
  </si>
  <si>
    <t>2/28/2020 1:04:28 PM</t>
  </si>
  <si>
    <t>FD2983South Hackensack</t>
  </si>
  <si>
    <t>2/28/2020 1:05:09 PM</t>
  </si>
  <si>
    <t>2984</t>
  </si>
  <si>
    <t>FD2984South Hackensack</t>
  </si>
  <si>
    <t>2/28/2020 1:05:53 PM</t>
  </si>
  <si>
    <t>2985</t>
  </si>
  <si>
    <t>-1.125</t>
  </si>
  <si>
    <t>FD2985South Hackensack</t>
  </si>
  <si>
    <t>2/28/2020 1:06:38 PM</t>
  </si>
  <si>
    <t>2986</t>
  </si>
  <si>
    <t>FD2986South Hackensack</t>
  </si>
  <si>
    <t>2/28/2020 1:07:16 PM</t>
  </si>
  <si>
    <t>2987</t>
  </si>
  <si>
    <t>FD2987South Hackensack</t>
  </si>
  <si>
    <t>2/28/2020 1:07:59 PM</t>
  </si>
  <si>
    <t>2988</t>
  </si>
  <si>
    <t>FD2988South Hackensack</t>
  </si>
  <si>
    <t>2/28/2020 1:08:42 PM</t>
  </si>
  <si>
    <t>2989</t>
  </si>
  <si>
    <t>FD2989South Hackensack</t>
  </si>
  <si>
    <t>2/28/2020 1:09:38 PM</t>
  </si>
  <si>
    <t>2990</t>
  </si>
  <si>
    <t>FD2990South Hackensack</t>
  </si>
  <si>
    <t>2/28/2020 1:10:19 PM</t>
  </si>
  <si>
    <t>2991</t>
  </si>
  <si>
    <t>FD2991South Hackensack</t>
  </si>
  <si>
    <t>2/28/2020 1:10:58 PM</t>
  </si>
  <si>
    <t>2992</t>
  </si>
  <si>
    <t>FD2992South Hackensack</t>
  </si>
  <si>
    <t>2/28/2020 1:11:34 PM</t>
  </si>
  <si>
    <t>2993</t>
  </si>
  <si>
    <t>FD2993South Hackensack</t>
  </si>
  <si>
    <t>2/28/2020 1:12:17 PM</t>
  </si>
  <si>
    <t>2994</t>
  </si>
  <si>
    <t>FD2994South Hackensack</t>
  </si>
  <si>
    <t>3/2/2020 8:56:11 AM</t>
  </si>
  <si>
    <t>2995</t>
  </si>
  <si>
    <t>FD2995South Hackensack</t>
  </si>
  <si>
    <t>3/2/2020 8:57:11 AM</t>
  </si>
  <si>
    <t>FD2996South Hackensack</t>
  </si>
  <si>
    <t>3/2/2020 9:05:11 AM</t>
  </si>
  <si>
    <t>2997</t>
  </si>
  <si>
    <t>FD2997South Hackensack</t>
  </si>
  <si>
    <t>10/18/2017 2:33:28 PM</t>
  </si>
  <si>
    <t>1325</t>
  </si>
  <si>
    <t>FD1325Kansas City</t>
  </si>
  <si>
    <t>11/6/2017 11:13:00 AM</t>
  </si>
  <si>
    <t>1329</t>
  </si>
  <si>
    <t>Engineering Dept. recommendeded to run this on a different machine other than 627 due to the complexity of running such a large patch material width.</t>
  </si>
  <si>
    <t>FD1329Kansas City</t>
  </si>
  <si>
    <t>11/16/2017 9:49:39 AM</t>
  </si>
  <si>
    <t>1331</t>
  </si>
  <si>
    <t>FD1331Kansas City</t>
  </si>
  <si>
    <t>11/22/2017 10:57:47 AM</t>
  </si>
  <si>
    <t>1333</t>
  </si>
  <si>
    <t>FD1333Kansas City</t>
  </si>
  <si>
    <t>11/22/2017 1:16:56 PM</t>
  </si>
  <si>
    <t>FD1334Kansas City</t>
  </si>
  <si>
    <t>11/22/2017 1:18:17 PM</t>
  </si>
  <si>
    <t>FD1335Kansas City</t>
  </si>
  <si>
    <t>11/28/2017 3:25:40 PM</t>
  </si>
  <si>
    <t>FD1336Kansas City</t>
  </si>
  <si>
    <t>1/22/2018 8:47:54 AM</t>
  </si>
  <si>
    <t>FD1347Kansas City</t>
  </si>
  <si>
    <t>3/2/2020 9:06:55 AM</t>
  </si>
  <si>
    <t>2998</t>
  </si>
  <si>
    <t>FD2998South Hackensack</t>
  </si>
  <si>
    <t>3/2/2020 9:10:05 AM</t>
  </si>
  <si>
    <t>2999</t>
  </si>
  <si>
    <t>FD2999South Hackensack</t>
  </si>
  <si>
    <t>3/2/2020 9:12:26 AM</t>
  </si>
  <si>
    <t>3000</t>
  </si>
  <si>
    <t>FD3000South Hackensack</t>
  </si>
  <si>
    <t>3/2/2020 9:13:05 AM</t>
  </si>
  <si>
    <t>FD3001South Hackensack</t>
  </si>
  <si>
    <t>3/2/2020 9:14:06 AM</t>
  </si>
  <si>
    <t>FD3002South Hackensack</t>
  </si>
  <si>
    <t>3/2/2020 9:14:47 AM</t>
  </si>
  <si>
    <t>FD3003South Hackensack</t>
  </si>
  <si>
    <t>3/2/2020 9:15:49 AM</t>
  </si>
  <si>
    <t>FD3004South Hackensack</t>
  </si>
  <si>
    <t>8/22/2017 12:25:25 PM</t>
  </si>
  <si>
    <t>1315</t>
  </si>
  <si>
    <t>FD1315Kansas City</t>
  </si>
  <si>
    <t>9/26/2017 7:44:56 AM</t>
  </si>
  <si>
    <t>1323</t>
  </si>
  <si>
    <t>FD1323Kansas City</t>
  </si>
  <si>
    <t>3/2/2020 9:16:32 AM</t>
  </si>
  <si>
    <t>3005</t>
  </si>
  <si>
    <t>FD3005South Hackensack</t>
  </si>
  <si>
    <t>3/2/2020 9:18:36 AM</t>
  </si>
  <si>
    <t>3006</t>
  </si>
  <si>
    <t>FD3006South Hackensack</t>
  </si>
  <si>
    <t>3/2/2020 9:23:11 AM</t>
  </si>
  <si>
    <t>3007</t>
  </si>
  <si>
    <t>FD3007South Hackensack</t>
  </si>
  <si>
    <t>3/2/2020 9:24:41 AM</t>
  </si>
  <si>
    <t>FD3008South Hackensack</t>
  </si>
  <si>
    <t>3/2/2020 9:25:32 AM</t>
  </si>
  <si>
    <t>FD3009South Hackensack</t>
  </si>
  <si>
    <t>3/2/2020 9:28:41 AM</t>
  </si>
  <si>
    <t>3010</t>
  </si>
  <si>
    <t>FD3010South Hackensack</t>
  </si>
  <si>
    <t>3/2/2020 9:29:35 AM</t>
  </si>
  <si>
    <t>3011</t>
  </si>
  <si>
    <t>FD3011South Hackensack</t>
  </si>
  <si>
    <t>3/2/2020 9:30:24 AM</t>
  </si>
  <si>
    <t>FD3012South Hackensack</t>
  </si>
  <si>
    <t>3/2/2020 9:31:27 AM</t>
  </si>
  <si>
    <t>3013</t>
  </si>
  <si>
    <t>FD3013South Hackensack</t>
  </si>
  <si>
    <t>3/2/2020 9:32:16 AM</t>
  </si>
  <si>
    <t>3014</t>
  </si>
  <si>
    <t>FD3014South Hackensack</t>
  </si>
  <si>
    <t>3/2/2020 9:34:50 AM</t>
  </si>
  <si>
    <t>3015</t>
  </si>
  <si>
    <t>FD3015South Hackensack</t>
  </si>
  <si>
    <t>3/2/2020 9:37:48 AM</t>
  </si>
  <si>
    <t>3016</t>
  </si>
  <si>
    <t>FD3016South Hackensack</t>
  </si>
  <si>
    <t>3/2/2020 9:38:33 AM</t>
  </si>
  <si>
    <t>3017</t>
  </si>
  <si>
    <t>1.93.75</t>
  </si>
  <si>
    <t>FD3017South Hackensack</t>
  </si>
  <si>
    <t>3/2/2020 9:40:03 AM</t>
  </si>
  <si>
    <t>3018</t>
  </si>
  <si>
    <t>FD3018South Hackensack</t>
  </si>
  <si>
    <t>3/2/2020 9:43:15 AM</t>
  </si>
  <si>
    <t>3019</t>
  </si>
  <si>
    <t>FD3019South Hackensack</t>
  </si>
  <si>
    <t>3/2/2020 9:47:03 AM</t>
  </si>
  <si>
    <t>3020</t>
  </si>
  <si>
    <t>FD3020South Hackensack</t>
  </si>
  <si>
    <t>3/2/2020 9:48:25 AM</t>
  </si>
  <si>
    <t>3021</t>
  </si>
  <si>
    <t>FD3021South Hackensack</t>
  </si>
  <si>
    <t>3/2/2020 9:49:17 AM</t>
  </si>
  <si>
    <t>3022</t>
  </si>
  <si>
    <t>FD3022South Hackensack</t>
  </si>
  <si>
    <t>3/2/2020 9:50:01 AM</t>
  </si>
  <si>
    <t>3023</t>
  </si>
  <si>
    <t>FD3023South Hackensack</t>
  </si>
  <si>
    <t>3/2/2020 9:50:43 AM</t>
  </si>
  <si>
    <t>3024</t>
  </si>
  <si>
    <t>FD3024South Hackensack</t>
  </si>
  <si>
    <t>3/2/2020 9:51:41 AM</t>
  </si>
  <si>
    <t>3025</t>
  </si>
  <si>
    <t>FD3025South Hackensack</t>
  </si>
  <si>
    <t>1/19/2018 8:08:31 AM</t>
  </si>
  <si>
    <t>72pull/74Key</t>
  </si>
  <si>
    <t>FD1346Kansas City</t>
  </si>
  <si>
    <t>8/8/2019 4:28:30 PM</t>
  </si>
  <si>
    <t>1677</t>
  </si>
  <si>
    <t>\\10.1.30.96\common\MTL\SYSTEM\Drawings\Specials\FD1677-Model.pdf</t>
  </si>
  <si>
    <t>FD1677Marysville</t>
  </si>
  <si>
    <t>1/29/2018 8:35:02 AM</t>
  </si>
  <si>
    <t>1351</t>
  </si>
  <si>
    <t>do not use this die, same as FD1346, goof made made by mfisher in oredering duplicate of fd1346</t>
  </si>
  <si>
    <t>FD1351Kansas City</t>
  </si>
  <si>
    <t>2/22/2018 8:28:21 AM</t>
  </si>
  <si>
    <t>1354</t>
  </si>
  <si>
    <t>FD1354Kansas City</t>
  </si>
  <si>
    <t>2/22/2018 9:03:21 AM</t>
  </si>
  <si>
    <t>1355</t>
  </si>
  <si>
    <t>FD1355Kansas City</t>
  </si>
  <si>
    <t>8/1/2019 11:26:37 AM</t>
  </si>
  <si>
    <t>1587</t>
  </si>
  <si>
    <t>FD1587Marysville</t>
  </si>
  <si>
    <t>3/2/2020 9:52:24 AM</t>
  </si>
  <si>
    <t>3026</t>
  </si>
  <si>
    <t>FD3026South Hackensack</t>
  </si>
  <si>
    <t>3/2/2020 9:58:27 AM</t>
  </si>
  <si>
    <t>3027</t>
  </si>
  <si>
    <t>FD3027South Hackensack</t>
  </si>
  <si>
    <t>3/2/2020 9:59:34 AM</t>
  </si>
  <si>
    <t>3028</t>
  </si>
  <si>
    <t>FD3028South Hackensack</t>
  </si>
  <si>
    <t>3/2/2020 10:00:21 AM</t>
  </si>
  <si>
    <t>3029</t>
  </si>
  <si>
    <t>FD3029South Hackensack</t>
  </si>
  <si>
    <t>3/2/2020 10:01:00 AM</t>
  </si>
  <si>
    <t>3030</t>
  </si>
  <si>
    <t>FD3030South Hackensack</t>
  </si>
  <si>
    <t>3/2/2020 10:01:42 AM</t>
  </si>
  <si>
    <t>3031</t>
  </si>
  <si>
    <t>FD3031South Hackensack</t>
  </si>
  <si>
    <t>3/2/2020 10:02:23 AM</t>
  </si>
  <si>
    <t>3032</t>
  </si>
  <si>
    <t>FD3032South Hackensack</t>
  </si>
  <si>
    <t>3/5/2018 3:21:19 PM</t>
  </si>
  <si>
    <t>1357</t>
  </si>
  <si>
    <t>FD1357Kansas City</t>
  </si>
  <si>
    <t>3/2/2020 10:03:19 AM</t>
  </si>
  <si>
    <t>3033</t>
  </si>
  <si>
    <t>FD3033South Hackensack</t>
  </si>
  <si>
    <t>3/2/2020 10:04:46 AM</t>
  </si>
  <si>
    <t>3034</t>
  </si>
  <si>
    <t>FD3034South Hackensack</t>
  </si>
  <si>
    <t>3/2/2020 10:10:40 AM</t>
  </si>
  <si>
    <t>3035</t>
  </si>
  <si>
    <t>FD3035South Hackensack</t>
  </si>
  <si>
    <t>3/2/2020 10:11:57 AM</t>
  </si>
  <si>
    <t>FD3036South Hackensack</t>
  </si>
  <si>
    <t>3/2/2020 10:13:26 AM</t>
  </si>
  <si>
    <t>3037</t>
  </si>
  <si>
    <t>FD3037South Hackensack</t>
  </si>
  <si>
    <t>3/2/2020 10:14:13 AM</t>
  </si>
  <si>
    <t>3038</t>
  </si>
  <si>
    <t>FD3038South Hackensack</t>
  </si>
  <si>
    <t>3/2/2020 10:15:35 AM</t>
  </si>
  <si>
    <t>3039</t>
  </si>
  <si>
    <t>FD3039South Hackensack</t>
  </si>
  <si>
    <t>3/5/2018 3:46:41 PM</t>
  </si>
  <si>
    <t>1359</t>
  </si>
  <si>
    <t>FD1359Kansas City</t>
  </si>
  <si>
    <t>3/8/2018 12:23:59 PM</t>
  </si>
  <si>
    <t>1362</t>
  </si>
  <si>
    <t>FD1362Kansas City</t>
  </si>
  <si>
    <t>3/2/2020 10:16:36 AM</t>
  </si>
  <si>
    <t>3040</t>
  </si>
  <si>
    <t>FD3040South Hackensack</t>
  </si>
  <si>
    <t>3/2/2020 10:17:55 AM</t>
  </si>
  <si>
    <t>3041</t>
  </si>
  <si>
    <t>FD3041South Hackensack</t>
  </si>
  <si>
    <t>3/2/2020 10:19:05 AM</t>
  </si>
  <si>
    <t>3042</t>
  </si>
  <si>
    <t>FD3042South Hackensack</t>
  </si>
  <si>
    <t>3/2/2020 10:19:52 AM</t>
  </si>
  <si>
    <t>3043</t>
  </si>
  <si>
    <t>FD3043South Hackensack</t>
  </si>
  <si>
    <t>3/2/2020 10:22:07 AM</t>
  </si>
  <si>
    <t>3044</t>
  </si>
  <si>
    <t>FD3044South Hackensack</t>
  </si>
  <si>
    <t>3/2/2020 10:23:14 AM</t>
  </si>
  <si>
    <t>3045</t>
  </si>
  <si>
    <t>FD3045South Hackensack</t>
  </si>
  <si>
    <t>6/10/2020 1:46:42 PM</t>
  </si>
  <si>
    <t>3431</t>
  </si>
  <si>
    <t>FD3431Des Moines</t>
  </si>
  <si>
    <t>3/2/2020 10:23:57 AM</t>
  </si>
  <si>
    <t>3046</t>
  </si>
  <si>
    <t>FD3046South Hackensack</t>
  </si>
  <si>
    <t>3/2/2020 10:24:38 AM</t>
  </si>
  <si>
    <t>3047</t>
  </si>
  <si>
    <t>FD3047South Hackensack</t>
  </si>
  <si>
    <t>3/2/2020 10:27:30 AM</t>
  </si>
  <si>
    <t>3048</t>
  </si>
  <si>
    <t>FD3048South Hackensack</t>
  </si>
  <si>
    <t>3/2/2020 10:28:35 AM</t>
  </si>
  <si>
    <t>3049</t>
  </si>
  <si>
    <t>FD3049South Hackensack</t>
  </si>
  <si>
    <t>3/2/2020 10:29:43 AM</t>
  </si>
  <si>
    <t>3050</t>
  </si>
  <si>
    <t>FD3050South Hackensack</t>
  </si>
  <si>
    <t>3/2/2020 10:30:42 AM</t>
  </si>
  <si>
    <t>3051</t>
  </si>
  <si>
    <t>FD3051South Hackensack</t>
  </si>
  <si>
    <t>6/11/2020 8:17:34 AM</t>
  </si>
  <si>
    <t>3432</t>
  </si>
  <si>
    <t>FD3432South Hackensack</t>
  </si>
  <si>
    <t>3/8/2018 12:28:09 PM</t>
  </si>
  <si>
    <t>1363</t>
  </si>
  <si>
    <t>FD1363Kansas City</t>
  </si>
  <si>
    <t>3/8/2018 12:38:36 PM</t>
  </si>
  <si>
    <t>1364</t>
  </si>
  <si>
    <t>FD1364Kansas City</t>
  </si>
  <si>
    <t>6/26/2018 10:26:58 AM</t>
  </si>
  <si>
    <t>1178</t>
  </si>
  <si>
    <t>FD1178Kansas City</t>
  </si>
  <si>
    <t>3/14/2018 8:35:28 AM</t>
  </si>
  <si>
    <t>1366</t>
  </si>
  <si>
    <t>FD1366Kansas City</t>
  </si>
  <si>
    <t>3/14/2018 10:14:15 AM</t>
  </si>
  <si>
    <t>1367</t>
  </si>
  <si>
    <t>FD1367Kansas City</t>
  </si>
  <si>
    <t>3/14/2018 10:30:22 AM</t>
  </si>
  <si>
    <t>FD1368Kansas City</t>
  </si>
  <si>
    <t>3/14/2018 10:56:47 AM</t>
  </si>
  <si>
    <t>FD1369Kansas City</t>
  </si>
  <si>
    <t>4/3/2018 11:24:37 AM</t>
  </si>
  <si>
    <t>1395</t>
  </si>
  <si>
    <t>FD1395Kansas City</t>
  </si>
  <si>
    <t>4/4/2018 2:17:32 PM</t>
  </si>
  <si>
    <t>1396</t>
  </si>
  <si>
    <t>FD1396Kansas City</t>
  </si>
  <si>
    <t>4/4/2018 2:35:21 PM</t>
  </si>
  <si>
    <t>FD1397Kansas City</t>
  </si>
  <si>
    <t>4/6/2018 10:42:37 AM</t>
  </si>
  <si>
    <t>FD1398Kansas City</t>
  </si>
  <si>
    <t>6/27/2018 9:36:29 AM</t>
  </si>
  <si>
    <t>FD827Kansas City</t>
  </si>
  <si>
    <t>4/13/2018 9:01:16 AM</t>
  </si>
  <si>
    <t>FD1400Kansas City</t>
  </si>
  <si>
    <t>4/20/2018 10:17:36 AM</t>
  </si>
  <si>
    <t>FD1402Kansas City</t>
  </si>
  <si>
    <t>5/18/2018 3:33:49 PM</t>
  </si>
  <si>
    <t>1409</t>
  </si>
  <si>
    <t>\\10.1.30.96\common\MTL\SYSTEM\Drawings\Specials\Pistol\FD1409-Model.pdf</t>
  </si>
  <si>
    <t>FD1409Kansas City</t>
  </si>
  <si>
    <t>5/29/2018 9:21:41 AM</t>
  </si>
  <si>
    <t>1415</t>
  </si>
  <si>
    <t>FD1415Kansas City</t>
  </si>
  <si>
    <t>6/5/2018 10:02:31 AM</t>
  </si>
  <si>
    <t>FD1434Kansas City</t>
  </si>
  <si>
    <t>7/9/2018 8:48:38 AM</t>
  </si>
  <si>
    <t>1445</t>
  </si>
  <si>
    <t>FD1445Kansas City</t>
  </si>
  <si>
    <t>6/7/2018 8:23:37 AM</t>
  </si>
  <si>
    <t>1436</t>
  </si>
  <si>
    <t>FD1436Marysville</t>
  </si>
  <si>
    <t>6/14/2018 10:21:37 AM</t>
  </si>
  <si>
    <t>1437</t>
  </si>
  <si>
    <t>FD1437Marysville</t>
  </si>
  <si>
    <t>8/28/2018 9:50:07 AM</t>
  </si>
  <si>
    <t>1468</t>
  </si>
  <si>
    <t>FD1468Kansas City</t>
  </si>
  <si>
    <t>8/29/2018 1:37:26 PM</t>
  </si>
  <si>
    <t>1469</t>
  </si>
  <si>
    <t>FD1469Kansas City</t>
  </si>
  <si>
    <t>8/30/2018 10:08:52 AM</t>
  </si>
  <si>
    <t>1471</t>
  </si>
  <si>
    <t>FD1471Kansas City</t>
  </si>
  <si>
    <t>8/31/2018 10:06:14 AM</t>
  </si>
  <si>
    <t>FD1474Kansas City</t>
  </si>
  <si>
    <t>8/31/2018 10:15:46 AM</t>
  </si>
  <si>
    <t>FD1475Kansas City</t>
  </si>
  <si>
    <t>8/31/2018 12:33:55 PM</t>
  </si>
  <si>
    <t>1477</t>
  </si>
  <si>
    <t>FD1477Kansas City</t>
  </si>
  <si>
    <t>9/13/2018 1:19:39 PM</t>
  </si>
  <si>
    <t>FD1480Kansas City</t>
  </si>
  <si>
    <t>9/17/2018 8:51:47 AM</t>
  </si>
  <si>
    <t>FD1483Kansas City</t>
  </si>
  <si>
    <t>9/17/2018 2:49:17 PM</t>
  </si>
  <si>
    <t>FD326Kansas City</t>
  </si>
  <si>
    <t>9/21/2018 11:49:29 AM</t>
  </si>
  <si>
    <t>1684</t>
  </si>
  <si>
    <t>FD1684Marysville</t>
  </si>
  <si>
    <t>10/2/2018 3:04:58 PM</t>
  </si>
  <si>
    <t>1489</t>
  </si>
  <si>
    <t>FD1489Kansas City</t>
  </si>
  <si>
    <t>6/7/2019 1:44:09 PM</t>
  </si>
  <si>
    <t>FD1559Kansas City</t>
  </si>
  <si>
    <t>10/19/2018 7:45:13 AM</t>
  </si>
  <si>
    <t>120mm setback from bend</t>
  </si>
  <si>
    <t>FD1497Kansas City</t>
  </si>
  <si>
    <t>11/12/2018 9:30:07 AM</t>
  </si>
  <si>
    <t>FD1502Kansas City</t>
  </si>
  <si>
    <t>6/12/2019 1:09:55 PM</t>
  </si>
  <si>
    <t>1561</t>
  </si>
  <si>
    <t>FD1561Kansas City</t>
  </si>
  <si>
    <t>12/27/2019 10:27:01 AM</t>
  </si>
  <si>
    <t>2173</t>
  </si>
  <si>
    <t>FD2173Temecula</t>
  </si>
  <si>
    <t>12/27/2019 10:38:47 AM</t>
  </si>
  <si>
    <t>2174</t>
  </si>
  <si>
    <t>FD2174Temecula</t>
  </si>
  <si>
    <t>12/27/2019 10:43:03 AM</t>
  </si>
  <si>
    <t>2175</t>
  </si>
  <si>
    <t>FD2175Temecula</t>
  </si>
  <si>
    <t>12/27/2019 10:47:56 AM</t>
  </si>
  <si>
    <t>FD2176Temecula</t>
  </si>
  <si>
    <t>12/27/2019 10:48:55 AM</t>
  </si>
  <si>
    <t>2177</t>
  </si>
  <si>
    <t>FD2177Temecula</t>
  </si>
  <si>
    <t>1/6/2020 12:38:11 PM</t>
  </si>
  <si>
    <t>2178</t>
  </si>
  <si>
    <t>FD2178Kansas City</t>
  </si>
  <si>
    <t>1/7/2020 9:58:29 AM</t>
  </si>
  <si>
    <t>FD2179Temecula</t>
  </si>
  <si>
    <t>1/7/2020 9:59:37 AM</t>
  </si>
  <si>
    <t>FD2180Temecula</t>
  </si>
  <si>
    <t>1/7/2020 12:33:35 PM</t>
  </si>
  <si>
    <t>2181</t>
  </si>
  <si>
    <t>FD2181Temecula</t>
  </si>
  <si>
    <t>1/7/2020 12:34:57 PM</t>
  </si>
  <si>
    <t>FD2182Temecula</t>
  </si>
  <si>
    <t>1/7/2020 12:35:51 PM</t>
  </si>
  <si>
    <t>FD2183Temecula</t>
  </si>
  <si>
    <t>1/7/2020 1:01:50 PM</t>
  </si>
  <si>
    <t>2184</t>
  </si>
  <si>
    <t>FD2184Temecula</t>
  </si>
  <si>
    <t>1/7/2020 1:02:42 PM</t>
  </si>
  <si>
    <t>2185</t>
  </si>
  <si>
    <t>FD2185Temecula</t>
  </si>
  <si>
    <t>1/7/2020 1:06:49 PM</t>
  </si>
  <si>
    <t>FD2186Temecula</t>
  </si>
  <si>
    <t>1/7/2020 1:07:46 PM</t>
  </si>
  <si>
    <t>2187</t>
  </si>
  <si>
    <t>FD2187Temecula</t>
  </si>
  <si>
    <t>1/7/2020 1:08:43 PM</t>
  </si>
  <si>
    <t>2188</t>
  </si>
  <si>
    <t>FD2188Temecula</t>
  </si>
  <si>
    <t>1/7/2020 1:11:31 PM</t>
  </si>
  <si>
    <t>2189</t>
  </si>
  <si>
    <t>FD2189Temecula</t>
  </si>
  <si>
    <t>1/7/2020 1:13:09 PM</t>
  </si>
  <si>
    <t>2190</t>
  </si>
  <si>
    <t>FD2190Temecula</t>
  </si>
  <si>
    <t>1/7/2020 1:13:58 PM</t>
  </si>
  <si>
    <t>2191</t>
  </si>
  <si>
    <t>FD2191Temecula</t>
  </si>
  <si>
    <t>1/7/2020 1:14:52 PM</t>
  </si>
  <si>
    <t>2192</t>
  </si>
  <si>
    <t>FD2192Temecula</t>
  </si>
  <si>
    <t>1/7/2020 1:15:38 PM</t>
  </si>
  <si>
    <t>2193</t>
  </si>
  <si>
    <t>FD2193Temecula</t>
  </si>
  <si>
    <t>1/7/2020 2:11:38 PM</t>
  </si>
  <si>
    <t>2194</t>
  </si>
  <si>
    <t>FD2194Temecula</t>
  </si>
  <si>
    <t>1/7/2020 2:12:24 PM</t>
  </si>
  <si>
    <t>2195</t>
  </si>
  <si>
    <t>FD2195Temecula</t>
  </si>
  <si>
    <t>1/7/2020 2:13:30 PM</t>
  </si>
  <si>
    <t>2196</t>
  </si>
  <si>
    <t>FD2196Temecula</t>
  </si>
  <si>
    <t>1/7/2020 2:14:46 PM</t>
  </si>
  <si>
    <t>2197</t>
  </si>
  <si>
    <t>FD2197Temecula</t>
  </si>
  <si>
    <t>1/7/2020 2:15:42 PM</t>
  </si>
  <si>
    <t>2198</t>
  </si>
  <si>
    <t>FD2198Temecula</t>
  </si>
  <si>
    <t>1/7/2020 2:23:43 PM</t>
  </si>
  <si>
    <t>2199</t>
  </si>
  <si>
    <t>FD2199Temecula</t>
  </si>
  <si>
    <t>1/7/2020 2:24:45 PM</t>
  </si>
  <si>
    <t>FD2200Temecula</t>
  </si>
  <si>
    <t>1/7/2020 2:26:11 PM</t>
  </si>
  <si>
    <t>FD2201Temecula</t>
  </si>
  <si>
    <t>1/7/2020 2:27:00 PM</t>
  </si>
  <si>
    <t>2202</t>
  </si>
  <si>
    <t>FD2202Temecula</t>
  </si>
  <si>
    <t>1/7/2020 2:27:53 PM</t>
  </si>
  <si>
    <t>2203</t>
  </si>
  <si>
    <t>FD2203Temecula</t>
  </si>
  <si>
    <t>1/8/2020 9:06:12 AM</t>
  </si>
  <si>
    <t>2204</t>
  </si>
  <si>
    <t>FD2204Kansas City</t>
  </si>
  <si>
    <t>1/8/2020 11:00:41 AM</t>
  </si>
  <si>
    <t>2205</t>
  </si>
  <si>
    <t>FD2205Temecula</t>
  </si>
  <si>
    <t>1/8/2020 11:01:39 AM</t>
  </si>
  <si>
    <t>2206</t>
  </si>
  <si>
    <t>FD2206Temecula</t>
  </si>
  <si>
    <t>1/8/2020 11:02:45 AM</t>
  </si>
  <si>
    <t>2207</t>
  </si>
  <si>
    <t>FD2207Temecula</t>
  </si>
  <si>
    <t>1/8/2020 11:04:40 AM</t>
  </si>
  <si>
    <t>2208</t>
  </si>
  <si>
    <t>FD2208Temecula</t>
  </si>
  <si>
    <t>1/8/2020 11:05:44 AM</t>
  </si>
  <si>
    <t>2209</t>
  </si>
  <si>
    <t>FD2209Temecula</t>
  </si>
  <si>
    <t>1/8/2020 11:06:35 AM</t>
  </si>
  <si>
    <t>FD2210Temecula</t>
  </si>
  <si>
    <t>1/8/2020 11:07:58 AM</t>
  </si>
  <si>
    <t>2211</t>
  </si>
  <si>
    <t>FD2211Temecula</t>
  </si>
  <si>
    <t>1/8/2020 11:08:45 AM</t>
  </si>
  <si>
    <t>2212</t>
  </si>
  <si>
    <t>FD2212Temecula</t>
  </si>
  <si>
    <t>1/9/2020 8:23:25 AM</t>
  </si>
  <si>
    <t>2215</t>
  </si>
  <si>
    <t>FD2215Des Moines</t>
  </si>
  <si>
    <t>1/14/2020 8:01:11 AM</t>
  </si>
  <si>
    <t>2219</t>
  </si>
  <si>
    <t>FD2219Des Moines</t>
  </si>
  <si>
    <t>1/14/2020 8:02:07 AM</t>
  </si>
  <si>
    <t>2220</t>
  </si>
  <si>
    <t>FD2220Des Moines</t>
  </si>
  <si>
    <t>8/1/2019 1:11:12 PM</t>
  </si>
  <si>
    <t>1601</t>
  </si>
  <si>
    <t>FD1601Marysville</t>
  </si>
  <si>
    <t>8/1/2019 1:12:28 PM</t>
  </si>
  <si>
    <t>FD1602Marysville</t>
  </si>
  <si>
    <t>8/1/2019 1:13:49 PM</t>
  </si>
  <si>
    <t>\\10.1.30.96\common\MTL\SYSTEM\Drawings\Specials\Pistol\FD1603-ENV 6045(20200701).pdf</t>
  </si>
  <si>
    <t>FD1603Marysville</t>
  </si>
  <si>
    <t>8/1/2019 1:14:59 PM</t>
  </si>
  <si>
    <t>1604</t>
  </si>
  <si>
    <t>FD1604Marysville</t>
  </si>
  <si>
    <t>8/1/2019 1:16:29 PM</t>
  </si>
  <si>
    <t>1605</t>
  </si>
  <si>
    <t>FD1605Marysville</t>
  </si>
  <si>
    <t>8/1/2019 2:20:34 PM</t>
  </si>
  <si>
    <t>1606</t>
  </si>
  <si>
    <t>FD1606Marysville</t>
  </si>
  <si>
    <t>9/10/2019 10:33:33 AM</t>
  </si>
  <si>
    <t>1831</t>
  </si>
  <si>
    <t>FD1831Kansas City</t>
  </si>
  <si>
    <t>9/18/2019 11:15:15 AM</t>
  </si>
  <si>
    <t>1689</t>
  </si>
  <si>
    <t>FD1689Kansas City</t>
  </si>
  <si>
    <t>10/16/2019 9:58:58 AM</t>
  </si>
  <si>
    <t>1691</t>
  </si>
  <si>
    <t>FD1691Kansas City</t>
  </si>
  <si>
    <t>11/12/2019 2:31:48 PM</t>
  </si>
  <si>
    <t>1751</t>
  </si>
  <si>
    <t>FD1751Des Moines</t>
  </si>
  <si>
    <t>11/12/2019 2:32:59 PM</t>
  </si>
  <si>
    <t>FD1752Des Moines</t>
  </si>
  <si>
    <t>11/12/2019 2:33:41 PM</t>
  </si>
  <si>
    <t>FD1753Des Moines</t>
  </si>
  <si>
    <t>11/12/2019 2:34:39 PM</t>
  </si>
  <si>
    <t>1754</t>
  </si>
  <si>
    <t>FD1754Des Moines</t>
  </si>
  <si>
    <t>11/12/2019 2:35:35 PM</t>
  </si>
  <si>
    <t>FD1755Des Moines</t>
  </si>
  <si>
    <t>11/12/2019 2:36:29 PM</t>
  </si>
  <si>
    <t>1756</t>
  </si>
  <si>
    <t>FD1756Des Moines</t>
  </si>
  <si>
    <t>11/12/2019 2:37:11 PM</t>
  </si>
  <si>
    <t>1757</t>
  </si>
  <si>
    <t>FD1757Des Moines</t>
  </si>
  <si>
    <t>12/3/2019 9:19:14 AM</t>
  </si>
  <si>
    <t>1816</t>
  </si>
  <si>
    <t>FD1816Fort Worth</t>
  </si>
  <si>
    <t>12/3/2019 9:19:53 AM</t>
  </si>
  <si>
    <t>FD1817Fort Worth</t>
  </si>
  <si>
    <t>12/3/2019 9:20:36 AM</t>
  </si>
  <si>
    <t>FD1818Fort Worth</t>
  </si>
  <si>
    <t>12/3/2019 9:22:59 AM</t>
  </si>
  <si>
    <t>1819</t>
  </si>
  <si>
    <t>FD1819Fort Worth</t>
  </si>
  <si>
    <t>12/3/2019 9:23:42 AM</t>
  </si>
  <si>
    <t>1820</t>
  </si>
  <si>
    <t>FD1820Fort Worth</t>
  </si>
  <si>
    <t>12/3/2019 9:26:00 AM</t>
  </si>
  <si>
    <t>1821</t>
  </si>
  <si>
    <t>FD1821Fort Worth</t>
  </si>
  <si>
    <t>12/3/2019 9:27:10 AM</t>
  </si>
  <si>
    <t>FD1822Fort Worth</t>
  </si>
  <si>
    <t>12/3/2019 9:28:00 AM</t>
  </si>
  <si>
    <t>1823</t>
  </si>
  <si>
    <t>FD1823Fort Worth</t>
  </si>
  <si>
    <t>12/3/2019 9:28:39 AM</t>
  </si>
  <si>
    <t>1824</t>
  </si>
  <si>
    <t>2.6525</t>
  </si>
  <si>
    <t>FD1824Fort Worth</t>
  </si>
  <si>
    <t>12/3/2019 9:29:15 AM</t>
  </si>
  <si>
    <t>1825</t>
  </si>
  <si>
    <t>FD1825Fort Worth</t>
  </si>
  <si>
    <t>12/3/2019 9:29:55 AM</t>
  </si>
  <si>
    <t>1826</t>
  </si>
  <si>
    <t>FD1826Fort Worth</t>
  </si>
  <si>
    <t>12/3/2019 9:30:33 AM</t>
  </si>
  <si>
    <t>1827</t>
  </si>
  <si>
    <t>FD1827Fort Worth</t>
  </si>
  <si>
    <t>12/3/2019 9:31:12 AM</t>
  </si>
  <si>
    <t>1828</t>
  </si>
  <si>
    <t>FD1828Fort Worth</t>
  </si>
  <si>
    <t>12/3/2019 9:31:47 AM</t>
  </si>
  <si>
    <t>1829</t>
  </si>
  <si>
    <t>FD1829Fort Worth</t>
  </si>
  <si>
    <t>12/3/2019 9:32:27 AM</t>
  </si>
  <si>
    <t>1830</t>
  </si>
  <si>
    <t>FD1830Fort Worth</t>
  </si>
  <si>
    <t>12/3/2019 9:33:40 AM</t>
  </si>
  <si>
    <t>1832</t>
  </si>
  <si>
    <t>FD1832Fort Worth</t>
  </si>
  <si>
    <t>12/3/2019 9:34:17 AM</t>
  </si>
  <si>
    <t>1833</t>
  </si>
  <si>
    <t>FD1833Fort Worth</t>
  </si>
  <si>
    <t>12/3/2019 9:34:53 AM</t>
  </si>
  <si>
    <t>1834</t>
  </si>
  <si>
    <t>FD1834Fort Worth</t>
  </si>
  <si>
    <t>12/3/2019 11:17:35 AM</t>
  </si>
  <si>
    <t>1835</t>
  </si>
  <si>
    <t>FD1835Fort Worth</t>
  </si>
  <si>
    <t>12/3/2019 11:18:44 AM</t>
  </si>
  <si>
    <t>1836</t>
  </si>
  <si>
    <t>FD1836Fort Worth</t>
  </si>
  <si>
    <t>12/3/2019 11:20:59 AM</t>
  </si>
  <si>
    <t>FD1837Fort Worth</t>
  </si>
  <si>
    <t>12/3/2019 11:33:39 AM</t>
  </si>
  <si>
    <t>FD1838Fort Worth</t>
  </si>
  <si>
    <t>12/3/2019 12:00:39 PM</t>
  </si>
  <si>
    <t>1839</t>
  </si>
  <si>
    <t>FD1839Fort Worth</t>
  </si>
  <si>
    <t>12/3/2019 12:01:25 PM</t>
  </si>
  <si>
    <t>1840</t>
  </si>
  <si>
    <t>FD1840Fort Worth</t>
  </si>
  <si>
    <t>12/3/2019 12:02:02 PM</t>
  </si>
  <si>
    <t>FD1841Fort Worth</t>
  </si>
  <si>
    <t>12/3/2019 12:02:40 PM</t>
  </si>
  <si>
    <t>1842</t>
  </si>
  <si>
    <t>FD1842Fort Worth</t>
  </si>
  <si>
    <t>12/3/2019 12:03:17 PM</t>
  </si>
  <si>
    <t>1843</t>
  </si>
  <si>
    <t>FD1843Fort Worth</t>
  </si>
  <si>
    <t>12/3/2019 12:03:54 PM</t>
  </si>
  <si>
    <t>1844</t>
  </si>
  <si>
    <t>FD1844Fort Worth</t>
  </si>
  <si>
    <t>12/3/2019 12:04:34 PM</t>
  </si>
  <si>
    <t>1845</t>
  </si>
  <si>
    <t>FD1845Fort Worth</t>
  </si>
  <si>
    <t>12/3/2019 12:05:21 PM</t>
  </si>
  <si>
    <t>1846</t>
  </si>
  <si>
    <t>FD1846Fort Worth</t>
  </si>
  <si>
    <t>12/3/2019 12:06:00 PM</t>
  </si>
  <si>
    <t>1847</t>
  </si>
  <si>
    <t>FD1847Fort Worth</t>
  </si>
  <si>
    <t>12/3/2019 12:06:54 PM</t>
  </si>
  <si>
    <t>1848</t>
  </si>
  <si>
    <t>FD1848Fort Worth</t>
  </si>
  <si>
    <t>12/3/2019 12:08:10 PM</t>
  </si>
  <si>
    <t>FD1849Fort Worth</t>
  </si>
  <si>
    <t>12/3/2019 12:08:44 PM</t>
  </si>
  <si>
    <t>1850</t>
  </si>
  <si>
    <t>FD1850Fort Worth</t>
  </si>
  <si>
    <t>12/3/2019 12:09:21 PM</t>
  </si>
  <si>
    <t>FD1851Fort Worth</t>
  </si>
  <si>
    <t>12/3/2019 12:10:01 PM</t>
  </si>
  <si>
    <t>FD1852Fort Worth</t>
  </si>
  <si>
    <t>12/3/2019 12:18:26 PM</t>
  </si>
  <si>
    <t>FD1853Kansas City</t>
  </si>
  <si>
    <t>12/3/2019 1:59:15 PM</t>
  </si>
  <si>
    <t>FD1854Fort Worth</t>
  </si>
  <si>
    <t>12/3/2019 2:00:03 PM</t>
  </si>
  <si>
    <t>FD1855Fort Worth</t>
  </si>
  <si>
    <t>12/3/2019 2:00:48 PM</t>
  </si>
  <si>
    <t>FD1856Fort Worth</t>
  </si>
  <si>
    <t>12/3/2019 2:02:08 PM</t>
  </si>
  <si>
    <t>FD1857Fort Worth</t>
  </si>
  <si>
    <t>12/3/2019 2:07:31 PM</t>
  </si>
  <si>
    <t>1858</t>
  </si>
  <si>
    <t>FD1858Fort Worth</t>
  </si>
  <si>
    <t>12/3/2019 2:08:14 PM</t>
  </si>
  <si>
    <t>1859</t>
  </si>
  <si>
    <t>FD1859Fort Worth</t>
  </si>
  <si>
    <t>12/3/2019 2:11:20 PM</t>
  </si>
  <si>
    <t>1860</t>
  </si>
  <si>
    <t>FD1860Fort Worth</t>
  </si>
  <si>
    <t>12/3/2019 2:12:25 PM</t>
  </si>
  <si>
    <t>1861</t>
  </si>
  <si>
    <t>FD1861Fort Worth</t>
  </si>
  <si>
    <t>12/3/2019 2:18:13 PM</t>
  </si>
  <si>
    <t>1862</t>
  </si>
  <si>
    <t>FD1862Fort Worth</t>
  </si>
  <si>
    <t>12/3/2019 2:18:50 PM</t>
  </si>
  <si>
    <t>1863</t>
  </si>
  <si>
    <t>FD1863Fort Worth</t>
  </si>
  <si>
    <t>12/3/2019 2:19:33 PM</t>
  </si>
  <si>
    <t>1864</t>
  </si>
  <si>
    <t>FD1864Fort Worth</t>
  </si>
  <si>
    <t>12/3/2019 2:25:16 PM</t>
  </si>
  <si>
    <t>FD1865Fort Worth</t>
  </si>
  <si>
    <t>12/3/2019 2:26:08 PM</t>
  </si>
  <si>
    <t>FD1866Fort Worth</t>
  </si>
  <si>
    <t>12/3/2019 2:27:59 PM</t>
  </si>
  <si>
    <t>1867</t>
  </si>
  <si>
    <t>FD1867Fort Worth</t>
  </si>
  <si>
    <t>12/4/2019 10:01:06 AM</t>
  </si>
  <si>
    <t>1869</t>
  </si>
  <si>
    <t>FD1869Temecula</t>
  </si>
  <si>
    <t>12/4/2019 10:56:33 AM</t>
  </si>
  <si>
    <t>1877</t>
  </si>
  <si>
    <t>FD1877Temecula</t>
  </si>
  <si>
    <t>12/4/2019 10:57:25 AM</t>
  </si>
  <si>
    <t>1878</t>
  </si>
  <si>
    <t>FD1878Temecula</t>
  </si>
  <si>
    <t>12/4/2019 10:58:38 AM</t>
  </si>
  <si>
    <t>FD1879Temecula</t>
  </si>
  <si>
    <t>12/4/2019 10:59:21 AM</t>
  </si>
  <si>
    <t>1880</t>
  </si>
  <si>
    <t>FD1880Temecula</t>
  </si>
  <si>
    <t>12/4/2019 11:00:48 AM</t>
  </si>
  <si>
    <t>1881</t>
  </si>
  <si>
    <t>FD1881Temecula</t>
  </si>
  <si>
    <t>12/4/2019 11:01:36 AM</t>
  </si>
  <si>
    <t>FD1882Temecula</t>
  </si>
  <si>
    <t>12/4/2019 11:02:22 AM</t>
  </si>
  <si>
    <t>1883</t>
  </si>
  <si>
    <t>FD1883Temecula</t>
  </si>
  <si>
    <t>12/4/2019 11:03:09 AM</t>
  </si>
  <si>
    <t>1884</t>
  </si>
  <si>
    <t>FD1884Temecula</t>
  </si>
  <si>
    <t>12/4/2019 12:43:52 PM</t>
  </si>
  <si>
    <t>1894</t>
  </si>
  <si>
    <t>FD1894Temecula</t>
  </si>
  <si>
    <t>12/4/2019 12:44:41 PM</t>
  </si>
  <si>
    <t>FD1895Temecula</t>
  </si>
  <si>
    <t>12/4/2019 12:48:18 PM</t>
  </si>
  <si>
    <t>FD1896Temecula</t>
  </si>
  <si>
    <t>12/4/2019 12:51:40 PM</t>
  </si>
  <si>
    <t>1897</t>
  </si>
  <si>
    <t>FD1897Temecula</t>
  </si>
  <si>
    <t>12/4/2019 12:52:36 PM</t>
  </si>
  <si>
    <t>1898</t>
  </si>
  <si>
    <t>FD1898Temecula</t>
  </si>
  <si>
    <t>12/4/2019 12:57:40 PM</t>
  </si>
  <si>
    <t>FD1899Temecula</t>
  </si>
  <si>
    <t>12/4/2019 1:09:23 PM</t>
  </si>
  <si>
    <t>FD1900Temecula</t>
  </si>
  <si>
    <t>12/4/2019 1:12:09 PM</t>
  </si>
  <si>
    <t>FD1901Temecula</t>
  </si>
  <si>
    <t>12/4/2019 1:14:00 PM</t>
  </si>
  <si>
    <t>FD1902Temecula</t>
  </si>
  <si>
    <t>12/4/2019 1:31:00 PM</t>
  </si>
  <si>
    <t>1903</t>
  </si>
  <si>
    <t>FD1903Temecula</t>
  </si>
  <si>
    <t>12/4/2019 3:48:08 PM</t>
  </si>
  <si>
    <t>1905</t>
  </si>
  <si>
    <t>FD1905Temecula</t>
  </si>
  <si>
    <t>12/4/2019 3:49:08 PM</t>
  </si>
  <si>
    <t>1906</t>
  </si>
  <si>
    <t>FD1906Temecula</t>
  </si>
  <si>
    <t>12/4/2019 3:49:58 PM</t>
  </si>
  <si>
    <t>1907</t>
  </si>
  <si>
    <t>FD1907Temecula</t>
  </si>
  <si>
    <t>12/4/2019 3:52:01 PM</t>
  </si>
  <si>
    <t>1908</t>
  </si>
  <si>
    <t>FD1908Temecula</t>
  </si>
  <si>
    <t>12/4/2019 3:53:44 PM</t>
  </si>
  <si>
    <t>FD1909Temecula</t>
  </si>
  <si>
    <t>12/4/2019 3:54:26 PM</t>
  </si>
  <si>
    <t>FD1910Temecula</t>
  </si>
  <si>
    <t>12/4/2019 3:55:23 PM</t>
  </si>
  <si>
    <t>1911</t>
  </si>
  <si>
    <t>FD1911Temecula</t>
  </si>
  <si>
    <t>12/4/2019 3:56:02 PM</t>
  </si>
  <si>
    <t>1912</t>
  </si>
  <si>
    <t>FD1912Temecula</t>
  </si>
  <si>
    <t>12/4/2019 3:56:51 PM</t>
  </si>
  <si>
    <t>1913</t>
  </si>
  <si>
    <t>FD1913Temecula</t>
  </si>
  <si>
    <t>12/4/2019 3:57:42 PM</t>
  </si>
  <si>
    <t>FD1914Temecula</t>
  </si>
  <si>
    <t>12/4/2019 3:58:33 PM</t>
  </si>
  <si>
    <t>1915</t>
  </si>
  <si>
    <t>FD1915Temecula</t>
  </si>
  <si>
    <t>12/4/2019 3:59:16 PM</t>
  </si>
  <si>
    <t>FD1916Temecula</t>
  </si>
  <si>
    <t>12/4/2019 4:00:04 PM</t>
  </si>
  <si>
    <t>1917</t>
  </si>
  <si>
    <t>FD1917Temecula</t>
  </si>
  <si>
    <t>8/28/2019 10:06:57 AM</t>
  </si>
  <si>
    <t>FD1683Marysville</t>
  </si>
  <si>
    <t>10/18/2019 12:52:34 PM</t>
  </si>
  <si>
    <t>1692</t>
  </si>
  <si>
    <t>FD1692Kansas City</t>
  </si>
  <si>
    <t>10/29/2019 7:08:03 AM</t>
  </si>
  <si>
    <t>FD1697Temecula</t>
  </si>
  <si>
    <t>10/29/2019 11:34:55 AM</t>
  </si>
  <si>
    <t>1698</t>
  </si>
  <si>
    <t>FD1698Kansas City</t>
  </si>
  <si>
    <t>11/6/2019 9:45:45 AM</t>
  </si>
  <si>
    <t>1701</t>
  </si>
  <si>
    <t>FD1701Des Moines</t>
  </si>
  <si>
    <t>12/4/2019 11:03:44 AM</t>
  </si>
  <si>
    <t>1885</t>
  </si>
  <si>
    <t>FD1885Temecula</t>
  </si>
  <si>
    <t>12/4/2019 11:04:31 AM</t>
  </si>
  <si>
    <t>1886</t>
  </si>
  <si>
    <t>FD1886Temecula</t>
  </si>
  <si>
    <t>12/4/2019 12:23:07 PM</t>
  </si>
  <si>
    <t>1887</t>
  </si>
  <si>
    <t>FD1887Temecula</t>
  </si>
  <si>
    <t>12/4/2019 12:23:44 PM</t>
  </si>
  <si>
    <t>1888</t>
  </si>
  <si>
    <t>FD1888Temecula</t>
  </si>
  <si>
    <t>12/4/2019 12:24:16 PM</t>
  </si>
  <si>
    <t>1889</t>
  </si>
  <si>
    <t>FD1889Temecula</t>
  </si>
  <si>
    <t>12/4/2019 12:24:51 PM</t>
  </si>
  <si>
    <t>1890</t>
  </si>
  <si>
    <t>FD1890Temecula</t>
  </si>
  <si>
    <t>12/4/2019 12:25:25 PM</t>
  </si>
  <si>
    <t>1891</t>
  </si>
  <si>
    <t>FD1891Temecula</t>
  </si>
  <si>
    <t>12/4/2019 12:41:09 PM</t>
  </si>
  <si>
    <t>1892</t>
  </si>
  <si>
    <t>FD1892Temecula</t>
  </si>
  <si>
    <t>12/4/2019 12:43:18 PM</t>
  </si>
  <si>
    <t>1893</t>
  </si>
  <si>
    <t>FD1893Temecula</t>
  </si>
  <si>
    <t>11/6/2019 9:46:29 AM</t>
  </si>
  <si>
    <t>1702</t>
  </si>
  <si>
    <t>FD1702Des Moines</t>
  </si>
  <si>
    <t>11/6/2019 9:47:04 AM</t>
  </si>
  <si>
    <t>FD1703Des Moines</t>
  </si>
  <si>
    <t>11/6/2019 9:47:33 AM</t>
  </si>
  <si>
    <t>1704</t>
  </si>
  <si>
    <t>FD1704Des Moines</t>
  </si>
  <si>
    <t>11/6/2019 9:48:11 AM</t>
  </si>
  <si>
    <t>1705</t>
  </si>
  <si>
    <t>FD1705Des Moines</t>
  </si>
  <si>
    <t>11/6/2019 9:49:43 AM</t>
  </si>
  <si>
    <t>1706</t>
  </si>
  <si>
    <t>FD1706Des Moines</t>
  </si>
  <si>
    <t>11/6/2019 9:50:20 AM</t>
  </si>
  <si>
    <t>1707</t>
  </si>
  <si>
    <t>FD1707Des Moines</t>
  </si>
  <si>
    <t>11/6/2019 9:50:54 AM</t>
  </si>
  <si>
    <t>1708</t>
  </si>
  <si>
    <t>FD1708Des Moines</t>
  </si>
  <si>
    <t>12/4/2019 4:00:57 PM</t>
  </si>
  <si>
    <t>1918</t>
  </si>
  <si>
    <t>FD1918Temecula</t>
  </si>
  <si>
    <t>12/4/2019 4:01:35 PM</t>
  </si>
  <si>
    <t>1919</t>
  </si>
  <si>
    <t>FD1919Temecula</t>
  </si>
  <si>
    <t>12/4/2019 4:02:21 PM</t>
  </si>
  <si>
    <t>FD1920Temecula</t>
  </si>
  <si>
    <t>12/4/2019 4:02:54 PM</t>
  </si>
  <si>
    <t>FD1921Temecula</t>
  </si>
  <si>
    <t>12/4/2019 4:03:24 PM</t>
  </si>
  <si>
    <t>1922</t>
  </si>
  <si>
    <t>FD1922Temecula</t>
  </si>
  <si>
    <t>12/4/2019 4:04:00 PM</t>
  </si>
  <si>
    <t>1923</t>
  </si>
  <si>
    <t>FD1923Temecula</t>
  </si>
  <si>
    <t>12/5/2019 1:55:25 PM</t>
  </si>
  <si>
    <t>FD1924Fort Worth</t>
  </si>
  <si>
    <t>12/6/2019 7:51:30 AM</t>
  </si>
  <si>
    <t>1925</t>
  </si>
  <si>
    <t>FD1925Des Moines</t>
  </si>
  <si>
    <t>12/6/2019 7:52:39 AM</t>
  </si>
  <si>
    <t>1926</t>
  </si>
  <si>
    <t>FD1926Des Moines</t>
  </si>
  <si>
    <t>12/6/2019 7:53:18 AM</t>
  </si>
  <si>
    <t>1927</t>
  </si>
  <si>
    <t>FD1927Des Moines</t>
  </si>
  <si>
    <t>12/6/2019 7:54:04 AM</t>
  </si>
  <si>
    <t>1928</t>
  </si>
  <si>
    <t>FD1928Des Moines</t>
  </si>
  <si>
    <t>12/6/2019 7:54:48 AM</t>
  </si>
  <si>
    <t>1929</t>
  </si>
  <si>
    <t>FD1929Des Moines</t>
  </si>
  <si>
    <t>12/6/2019 7:55:37 AM</t>
  </si>
  <si>
    <t>1930</t>
  </si>
  <si>
    <t>FD1930Des Moines</t>
  </si>
  <si>
    <t>12/6/2019 7:56:50 AM</t>
  </si>
  <si>
    <t>FD1931Des Moines</t>
  </si>
  <si>
    <t>12/6/2019 7:57:45 AM</t>
  </si>
  <si>
    <t>FD1932Des Moines</t>
  </si>
  <si>
    <t>12/6/2019 7:58:41 AM</t>
  </si>
  <si>
    <t>FD1933Des Moines</t>
  </si>
  <si>
    <t>12/6/2019 7:59:30 AM</t>
  </si>
  <si>
    <t>FD1934Des Moines</t>
  </si>
  <si>
    <t>12/6/2019 8:00:42 AM</t>
  </si>
  <si>
    <t>1935</t>
  </si>
  <si>
    <t>FD1935Des Moines</t>
  </si>
  <si>
    <t>12/11/2019 8:45:32 AM</t>
  </si>
  <si>
    <t>FD1937St. Clair</t>
  </si>
  <si>
    <t>12/11/2019 8:46:17 AM</t>
  </si>
  <si>
    <t>1938</t>
  </si>
  <si>
    <t>FD1938St. Clair</t>
  </si>
  <si>
    <t>12/11/2019 8:47:23 AM</t>
  </si>
  <si>
    <t>FD1940St. Clair</t>
  </si>
  <si>
    <t>12/11/2019 8:48:05 AM</t>
  </si>
  <si>
    <t>1941</t>
  </si>
  <si>
    <t>FD1941St. Clair</t>
  </si>
  <si>
    <t>12/11/2019 8:48:34 AM</t>
  </si>
  <si>
    <t>1942</t>
  </si>
  <si>
    <t>FD1942St. Clair</t>
  </si>
  <si>
    <t>12/11/2019 8:49:22 AM</t>
  </si>
  <si>
    <t>1943</t>
  </si>
  <si>
    <t>FD1943St. Clair</t>
  </si>
  <si>
    <t>12/11/2019 8:50:26 AM</t>
  </si>
  <si>
    <t>1945</t>
  </si>
  <si>
    <t>FD1945St. Clair</t>
  </si>
  <si>
    <t>12/11/2019 8:51:18 AM</t>
  </si>
  <si>
    <t>FD1946St. Clair</t>
  </si>
  <si>
    <t>12/11/2019 8:52:15 AM</t>
  </si>
  <si>
    <t>1948</t>
  </si>
  <si>
    <t>FD1948St. Clair</t>
  </si>
  <si>
    <t>12/11/2019 8:55:06 AM</t>
  </si>
  <si>
    <t>1950</t>
  </si>
  <si>
    <t>FD1950St. Clair</t>
  </si>
  <si>
    <t>12/11/2019 8:56:19 AM</t>
  </si>
  <si>
    <t>1951</t>
  </si>
  <si>
    <t>FD1951St. Clair</t>
  </si>
  <si>
    <t>12/11/2019 8:57:05 AM</t>
  </si>
  <si>
    <t>1952</t>
  </si>
  <si>
    <t>FD1952St. Clair</t>
  </si>
  <si>
    <t>12/11/2019 8:57:47 AM</t>
  </si>
  <si>
    <t>1953</t>
  </si>
  <si>
    <t>FD1953St. Clair</t>
  </si>
  <si>
    <t>12/11/2019 8:58:15 AM</t>
  </si>
  <si>
    <t>1954</t>
  </si>
  <si>
    <t>FD1954St. Clair</t>
  </si>
  <si>
    <t>12/11/2019 9:00:18 AM</t>
  </si>
  <si>
    <t>FD1955St. Clair</t>
  </si>
  <si>
    <t>12/11/2019 9:03:51 AM</t>
  </si>
  <si>
    <t>FD1956St. Clair</t>
  </si>
  <si>
    <t>12/11/2019 9:22:33 AM</t>
  </si>
  <si>
    <t>FD1957St. Clair</t>
  </si>
  <si>
    <t>12/11/2019 9:27:35 AM</t>
  </si>
  <si>
    <t>1958</t>
  </si>
  <si>
    <t>FD1958St. Clair</t>
  </si>
  <si>
    <t>12/11/2019 9:28:30 AM</t>
  </si>
  <si>
    <t>1959</t>
  </si>
  <si>
    <t>FD1959St. Clair</t>
  </si>
  <si>
    <t>12/11/2019 9:28:56 AM</t>
  </si>
  <si>
    <t>1960</t>
  </si>
  <si>
    <t>FD1960St. Clair</t>
  </si>
  <si>
    <t>12/11/2019 9:29:43 AM</t>
  </si>
  <si>
    <t>1961</t>
  </si>
  <si>
    <t>FD1961St. Clair</t>
  </si>
  <si>
    <t>12/11/2019 9:30:35 AM</t>
  </si>
  <si>
    <t>1962</t>
  </si>
  <si>
    <t>FD1962St. Clair</t>
  </si>
  <si>
    <t>12/11/2019 10:20:30 AM</t>
  </si>
  <si>
    <t>1963</t>
  </si>
  <si>
    <t>FD1963St. Clair</t>
  </si>
  <si>
    <t>12/11/2019 10:21:25 AM</t>
  </si>
  <si>
    <t>1964</t>
  </si>
  <si>
    <t>FD1964St. Clair</t>
  </si>
  <si>
    <t>12/11/2019 10:22:20 AM</t>
  </si>
  <si>
    <t>FD1965St. Clair</t>
  </si>
  <si>
    <t>12/11/2019 12:05:59 PM</t>
  </si>
  <si>
    <t>1981</t>
  </si>
  <si>
    <t>FD1981St. Clair</t>
  </si>
  <si>
    <t>12/11/2019 10:23:10 AM</t>
  </si>
  <si>
    <t>1966</t>
  </si>
  <si>
    <t>FD1966St. Clair</t>
  </si>
  <si>
    <t>12/11/2019 10:23:54 AM</t>
  </si>
  <si>
    <t>1967</t>
  </si>
  <si>
    <t>FD1967St. Clair</t>
  </si>
  <si>
    <t>12/11/2019 10:24:35 AM</t>
  </si>
  <si>
    <t>1968</t>
  </si>
  <si>
    <t>FD1968St. Clair</t>
  </si>
  <si>
    <t>12/11/2019 10:25:14 AM</t>
  </si>
  <si>
    <t>1969</t>
  </si>
  <si>
    <t>FD1969St. Clair</t>
  </si>
  <si>
    <t>12/11/2019 10:25:57 AM</t>
  </si>
  <si>
    <t>1970</t>
  </si>
  <si>
    <t>\\10.1.30.96\common\MTL\SYSTEM\Drawings\Specials\Pistol\FD1970 OW1B8023.pdf</t>
  </si>
  <si>
    <t>FD1970St. Clair</t>
  </si>
  <si>
    <t>12/11/2019 10:26:45 AM</t>
  </si>
  <si>
    <t>1971</t>
  </si>
  <si>
    <t>FD1971St. Clair</t>
  </si>
  <si>
    <t>12/11/2019 10:27:24 AM</t>
  </si>
  <si>
    <t>1972</t>
  </si>
  <si>
    <t>FD1972St. Clair</t>
  </si>
  <si>
    <t>12/11/2019 10:29:05 AM</t>
  </si>
  <si>
    <t>1973</t>
  </si>
  <si>
    <t>FD1973St. Clair</t>
  </si>
  <si>
    <t>12/11/2019 10:33:36 AM</t>
  </si>
  <si>
    <t>FD1974St. Clair</t>
  </si>
  <si>
    <t>12/11/2019 10:34:25 AM</t>
  </si>
  <si>
    <t>1975</t>
  </si>
  <si>
    <t>FD1975St. Clair</t>
  </si>
  <si>
    <t>12/11/2019 10:35:03 AM</t>
  </si>
  <si>
    <t>1976</t>
  </si>
  <si>
    <t>FD1976St. Clair</t>
  </si>
  <si>
    <t>12/11/2019 10:35:38 AM</t>
  </si>
  <si>
    <t>1977</t>
  </si>
  <si>
    <t>FD1977St. Clair</t>
  </si>
  <si>
    <t>12/11/2019 10:38:52 AM</t>
  </si>
  <si>
    <t>Tilted</t>
  </si>
  <si>
    <t>FD1978St. Clair</t>
  </si>
  <si>
    <t>12/11/2019 10:41:53 AM</t>
  </si>
  <si>
    <t>1979</t>
  </si>
  <si>
    <t>\\10.1.30.96\common\MTL\SYSTEM\Drawings\Specials\Pistol\FD1979 OW1B15515.pdf</t>
  </si>
  <si>
    <t>FD1979St. Clair</t>
  </si>
  <si>
    <t>12/11/2019 11:42:15 AM</t>
  </si>
  <si>
    <t>1980</t>
  </si>
  <si>
    <t>FD1980St. Clair</t>
  </si>
  <si>
    <t>12/11/2019 1:12:24 PM</t>
  </si>
  <si>
    <t>FD1982St. Clair</t>
  </si>
  <si>
    <t>12/11/2019 1:13:27 PM</t>
  </si>
  <si>
    <t>1983</t>
  </si>
  <si>
    <t>FD1983St. Clair</t>
  </si>
  <si>
    <t>12/11/2019 1:14:30 PM</t>
  </si>
  <si>
    <t>1984</t>
  </si>
  <si>
    <t>FD1984St. Clair</t>
  </si>
  <si>
    <t>12/11/2019 1:16:26 PM</t>
  </si>
  <si>
    <t>FD1985St. Clair</t>
  </si>
  <si>
    <t>12/11/2019 1:17:28 PM</t>
  </si>
  <si>
    <t>1986</t>
  </si>
  <si>
    <t>FD1986St. Clair</t>
  </si>
  <si>
    <t>12/11/2019 1:18:16 PM</t>
  </si>
  <si>
    <t>1987</t>
  </si>
  <si>
    <t>FD1987St. Clair</t>
  </si>
  <si>
    <t>12/11/2019 1:19:18 PM</t>
  </si>
  <si>
    <t>1988</t>
  </si>
  <si>
    <t>FD1988St. Clair</t>
  </si>
  <si>
    <t>12/11/2019 1:22:54 PM</t>
  </si>
  <si>
    <t>1989</t>
  </si>
  <si>
    <t>FD1989St. Clair</t>
  </si>
  <si>
    <t>12/11/2019 1:23:51 PM</t>
  </si>
  <si>
    <t>1990</t>
  </si>
  <si>
    <t>FD1990St. Clair</t>
  </si>
  <si>
    <t>11/6/2019 9:51:28 AM</t>
  </si>
  <si>
    <t>FD1709Des Moines</t>
  </si>
  <si>
    <t>11/6/2019 9:51:56 AM</t>
  </si>
  <si>
    <t>1710</t>
  </si>
  <si>
    <t>FD1710Des Moines</t>
  </si>
  <si>
    <t>11/6/2019 10:21:13 AM</t>
  </si>
  <si>
    <t>1711</t>
  </si>
  <si>
    <t>FD1711Des Moines</t>
  </si>
  <si>
    <t>11/6/2019 10:21:59 AM</t>
  </si>
  <si>
    <t>1712</t>
  </si>
  <si>
    <t>FD1712Des Moines</t>
  </si>
  <si>
    <t>11/6/2019 10:22:28 AM</t>
  </si>
  <si>
    <t>1713</t>
  </si>
  <si>
    <t>FD1713Des Moines</t>
  </si>
  <si>
    <t>11/6/2019 10:22:58 AM</t>
  </si>
  <si>
    <t>FD1714Des Moines</t>
  </si>
  <si>
    <t>11/6/2019 10:23:30 AM</t>
  </si>
  <si>
    <t>FD1715Des Moines</t>
  </si>
  <si>
    <t>12/4/2019 10:01:51 AM</t>
  </si>
  <si>
    <t>1870</t>
  </si>
  <si>
    <t>FD1870Temecula</t>
  </si>
  <si>
    <t>12/11/2019 1:24:32 PM</t>
  </si>
  <si>
    <t>1991</t>
  </si>
  <si>
    <t>FD1991St. Clair</t>
  </si>
  <si>
    <t>12/11/2019 1:25:16 PM</t>
  </si>
  <si>
    <t>FD1992St. Clair</t>
  </si>
  <si>
    <t>12/11/2019 1:26:25 PM</t>
  </si>
  <si>
    <t>1993</t>
  </si>
  <si>
    <t>FD1993St. Clair</t>
  </si>
  <si>
    <t>12/11/2019 1:27:03 PM</t>
  </si>
  <si>
    <t>FD1994St. Clair</t>
  </si>
  <si>
    <t>12/11/2019 1:27:29 PM</t>
  </si>
  <si>
    <t>1995</t>
  </si>
  <si>
    <t>FD1995St. Clair</t>
  </si>
  <si>
    <t>12/11/2019 1:28:02 PM</t>
  </si>
  <si>
    <t>1996</t>
  </si>
  <si>
    <t>FD1996St. Clair</t>
  </si>
  <si>
    <t>12/11/2019 1:29:11 PM</t>
  </si>
  <si>
    <t>1997</t>
  </si>
  <si>
    <t>FD1997St. Clair</t>
  </si>
  <si>
    <t>12/11/2019 1:30:41 PM</t>
  </si>
  <si>
    <t>1998</t>
  </si>
  <si>
    <t>FD1998St. Clair</t>
  </si>
  <si>
    <t>12/11/2019 1:31:21 PM</t>
  </si>
  <si>
    <t>1999</t>
  </si>
  <si>
    <t>FD1999St. Clair</t>
  </si>
  <si>
    <t>12/11/2019 1:31:57 PM</t>
  </si>
  <si>
    <t>2000</t>
  </si>
  <si>
    <t>FD2000St. Clair</t>
  </si>
  <si>
    <t>12/11/2019 1:32:30 PM</t>
  </si>
  <si>
    <t>FD2001St. Clair</t>
  </si>
  <si>
    <t>12/11/2019 1:33:00 PM</t>
  </si>
  <si>
    <t>2002</t>
  </si>
  <si>
    <t>FD2002St. Clair</t>
  </si>
  <si>
    <t>12/11/2019 1:33:38 PM</t>
  </si>
  <si>
    <t>2003</t>
  </si>
  <si>
    <t>FD2003St. Clair</t>
  </si>
  <si>
    <t>12/11/2019 1:34:16 PM</t>
  </si>
  <si>
    <t>2004</t>
  </si>
  <si>
    <t>FD2004St. Clair</t>
  </si>
  <si>
    <t>12/11/2019 1:35:39 PM</t>
  </si>
  <si>
    <t>2005</t>
  </si>
  <si>
    <t>FD2005St. Clair</t>
  </si>
  <si>
    <t>12/11/2019 1:36:51 PM</t>
  </si>
  <si>
    <t>FD2006St. Clair</t>
  </si>
  <si>
    <t>12/11/2019 1:37:25 PM</t>
  </si>
  <si>
    <t>2007</t>
  </si>
  <si>
    <t>FD2007St. Clair</t>
  </si>
  <si>
    <t>11/6/2019 10:25:45 AM</t>
  </si>
  <si>
    <t>FD1716Des Moines</t>
  </si>
  <si>
    <t>11/6/2019 10:26:23 AM</t>
  </si>
  <si>
    <t>FD1717Des Moines</t>
  </si>
  <si>
    <t>11/6/2019 10:27:02 AM</t>
  </si>
  <si>
    <t>FD1718Des Moines</t>
  </si>
  <si>
    <t>11/6/2019 10:27:40 AM</t>
  </si>
  <si>
    <t>1719</t>
  </si>
  <si>
    <t>FD1719Des Moines</t>
  </si>
  <si>
    <t>11/6/2019 10:28:24 AM</t>
  </si>
  <si>
    <t>FD1720Des Moines</t>
  </si>
  <si>
    <t>11/6/2019 11:16:58 AM</t>
  </si>
  <si>
    <t>FD1722Des Moines</t>
  </si>
  <si>
    <t>11/6/2019 11:20:24 AM</t>
  </si>
  <si>
    <t>FD1723Des Moines</t>
  </si>
  <si>
    <t>12/4/2019 10:03:17 AM</t>
  </si>
  <si>
    <t>1871</t>
  </si>
  <si>
    <t>FD1871Temecula</t>
  </si>
  <si>
    <t>12/11/2019 1:37:51 PM</t>
  </si>
  <si>
    <t>2008</t>
  </si>
  <si>
    <t>FD2008St. Clair</t>
  </si>
  <si>
    <t>12/11/2019 1:38:21 PM</t>
  </si>
  <si>
    <t>FD2009St. Clair</t>
  </si>
  <si>
    <t>12/11/2019 1:38:48 PM</t>
  </si>
  <si>
    <t>2010</t>
  </si>
  <si>
    <t>FD2010St. Clair</t>
  </si>
  <si>
    <t>12/11/2019 1:39:18 PM</t>
  </si>
  <si>
    <t>2011</t>
  </si>
  <si>
    <t>FD2011St. Clair</t>
  </si>
  <si>
    <t>12/11/2019 1:39:44 PM</t>
  </si>
  <si>
    <t>FD2012St. Clair</t>
  </si>
  <si>
    <t>12/11/2019 1:40:13 PM</t>
  </si>
  <si>
    <t>2013</t>
  </si>
  <si>
    <t>FD2013St. Clair</t>
  </si>
  <si>
    <t>12/12/2019 8:19:34 AM</t>
  </si>
  <si>
    <t>2017</t>
  </si>
  <si>
    <t>FD2017South Hackensack</t>
  </si>
  <si>
    <t>12/12/2019 8:20:37 AM</t>
  </si>
  <si>
    <t>FD2018South Hackensack</t>
  </si>
  <si>
    <t>12/12/2019 8:21:27 AM</t>
  </si>
  <si>
    <t>FD2019South Hackensack</t>
  </si>
  <si>
    <t>12/12/2019 8:24:20 AM</t>
  </si>
  <si>
    <t>FD2022South Hackensack</t>
  </si>
  <si>
    <t>12/12/2019 8:25:52 AM</t>
  </si>
  <si>
    <t>2024</t>
  </si>
  <si>
    <t>FD2024South Hackensack</t>
  </si>
  <si>
    <t>12/12/2019 8:26:50 AM</t>
  </si>
  <si>
    <t>2025</t>
  </si>
  <si>
    <t>FD2025South Hackensack</t>
  </si>
  <si>
    <t>12/12/2019 8:27:33 AM</t>
  </si>
  <si>
    <t>2026</t>
  </si>
  <si>
    <t>FD2026South Hackensack</t>
  </si>
  <si>
    <t>12/12/2019 8:28:10 AM</t>
  </si>
  <si>
    <t>2027</t>
  </si>
  <si>
    <t>FD2027South Hackensack</t>
  </si>
  <si>
    <t>12/12/2019 8:29:01 AM</t>
  </si>
  <si>
    <t>2028</t>
  </si>
  <si>
    <t>FD2028South Hackensack</t>
  </si>
  <si>
    <t>11/6/2019 11:23:54 AM</t>
  </si>
  <si>
    <t>1724</t>
  </si>
  <si>
    <t>FD1724Des Moines</t>
  </si>
  <si>
    <t>11/6/2019 11:24:46 AM</t>
  </si>
  <si>
    <t>1725</t>
  </si>
  <si>
    <t>FD1725Des Moines</t>
  </si>
  <si>
    <t>11/6/2019 11:25:22 AM</t>
  </si>
  <si>
    <t>1726</t>
  </si>
  <si>
    <t>FD1726Des Moines</t>
  </si>
  <si>
    <t>11/6/2019 12:25:04 PM</t>
  </si>
  <si>
    <t>1727</t>
  </si>
  <si>
    <t>FD1727Des Moines</t>
  </si>
  <si>
    <t>11/6/2019 12:26:12 PM</t>
  </si>
  <si>
    <t>1728</t>
  </si>
  <si>
    <t>FD1728Des Moines</t>
  </si>
  <si>
    <t>11/6/2019 12:27:16 PM</t>
  </si>
  <si>
    <t>1729</t>
  </si>
  <si>
    <t>FD1729Des Moines</t>
  </si>
  <si>
    <t>11/6/2019 12:28:38 PM</t>
  </si>
  <si>
    <t>1730</t>
  </si>
  <si>
    <t>FD1730Des Moines</t>
  </si>
  <si>
    <t>11/6/2019 12:29:50 PM</t>
  </si>
  <si>
    <t>1731</t>
  </si>
  <si>
    <t>FD1731Des Moines</t>
  </si>
  <si>
    <t>11/6/2019 12:30:44 PM</t>
  </si>
  <si>
    <t>FD1732Des Moines</t>
  </si>
  <si>
    <t>11/6/2019 2:17:06 PM</t>
  </si>
  <si>
    <t>1733</t>
  </si>
  <si>
    <t>FD1733Des Moines</t>
  </si>
  <si>
    <t>11/6/2019 2:18:00 PM</t>
  </si>
  <si>
    <t>FD1734Des Moines</t>
  </si>
  <si>
    <t>11/6/2019 2:19:12 PM</t>
  </si>
  <si>
    <t>FD1735Des Moines</t>
  </si>
  <si>
    <t>11/6/2019 2:20:05 PM</t>
  </si>
  <si>
    <t>1736</t>
  </si>
  <si>
    <t>FD1736Des Moines</t>
  </si>
  <si>
    <t>12/2/2019 2:50:29 PM</t>
  </si>
  <si>
    <t>1776</t>
  </si>
  <si>
    <t>FD1776Fort Worth</t>
  </si>
  <si>
    <t>12/4/2019 10:03:51 AM</t>
  </si>
  <si>
    <t>1872</t>
  </si>
  <si>
    <t>FD1872Temecula</t>
  </si>
  <si>
    <t>12/12/2019 8:30:13 AM</t>
  </si>
  <si>
    <t>FD2030South Hackensack</t>
  </si>
  <si>
    <t>12/12/2019 8:30:55 AM</t>
  </si>
  <si>
    <t>FD2031South Hackensack</t>
  </si>
  <si>
    <t>12/12/2019 8:31:33 AM</t>
  </si>
  <si>
    <t>2032</t>
  </si>
  <si>
    <t>FD2032South Hackensack</t>
  </si>
  <si>
    <t>12/12/2019 9:21:33 AM</t>
  </si>
  <si>
    <t>FD2033South Hackensack</t>
  </si>
  <si>
    <t>12/12/2019 9:24:13 AM</t>
  </si>
  <si>
    <t>2035</t>
  </si>
  <si>
    <t>FD2035South Hackensack</t>
  </si>
  <si>
    <t>12/12/2019 9:24:51 AM</t>
  </si>
  <si>
    <t>FD2036South Hackensack</t>
  </si>
  <si>
    <t>12/12/2019 9:26:18 AM</t>
  </si>
  <si>
    <t>2038</t>
  </si>
  <si>
    <t>FD2038South Hackensack</t>
  </si>
  <si>
    <t>12/12/2019 9:27:49 AM</t>
  </si>
  <si>
    <t>2040</t>
  </si>
  <si>
    <t>1.21875</t>
  </si>
  <si>
    <t>FD2040South Hackensack</t>
  </si>
  <si>
    <t>12/12/2019 9:29:27 AM</t>
  </si>
  <si>
    <t>FD2042South Hackensack</t>
  </si>
  <si>
    <t>12/12/2019 9:35:27 AM</t>
  </si>
  <si>
    <t>2043</t>
  </si>
  <si>
    <t>FD2043South Hackensack</t>
  </si>
  <si>
    <t>12/12/2019 9:36:05 AM</t>
  </si>
  <si>
    <t>2044</t>
  </si>
  <si>
    <t>FD2044South Hackensack</t>
  </si>
  <si>
    <t>12/12/2019 9:40:19 AM</t>
  </si>
  <si>
    <t>FD2045South Hackensack</t>
  </si>
  <si>
    <t>12/12/2019 9:40:58 AM</t>
  </si>
  <si>
    <t>FD2046South Hackensack</t>
  </si>
  <si>
    <t>12/12/2019 9:41:31 AM</t>
  </si>
  <si>
    <t>FD2047South Hackensack</t>
  </si>
  <si>
    <t>12/12/2019 9:42:07 AM</t>
  </si>
  <si>
    <t>2048</t>
  </si>
  <si>
    <t>FD2048South Hackensack</t>
  </si>
  <si>
    <t>12/12/2019 9:42:48 AM</t>
  </si>
  <si>
    <t>2049</t>
  </si>
  <si>
    <t>FD2049South Hackensack</t>
  </si>
  <si>
    <t>12/12/2019 9:43:30 AM</t>
  </si>
  <si>
    <t>2050</t>
  </si>
  <si>
    <t>FD2050South Hackensack</t>
  </si>
  <si>
    <t>12/12/2019 9:44:15 AM</t>
  </si>
  <si>
    <t>2051</t>
  </si>
  <si>
    <t>FD2051South Hackensack</t>
  </si>
  <si>
    <t>12/12/2019 9:44:49 AM</t>
  </si>
  <si>
    <t>2052</t>
  </si>
  <si>
    <t>FD2052South Hackensack</t>
  </si>
  <si>
    <t>12/12/2019 9:45:28 AM</t>
  </si>
  <si>
    <t>2053</t>
  </si>
  <si>
    <t>FD2053South Hackensack</t>
  </si>
  <si>
    <t>12/12/2019 9:46:12 AM</t>
  </si>
  <si>
    <t>2054</t>
  </si>
  <si>
    <t>FD2054South Hackensack</t>
  </si>
  <si>
    <t>12/12/2019 9:46:53 AM</t>
  </si>
  <si>
    <t>FD2055South Hackensack</t>
  </si>
  <si>
    <t>12/12/2019 9:47:32 AM</t>
  </si>
  <si>
    <t>2056</t>
  </si>
  <si>
    <t>FD2056South Hackensack</t>
  </si>
  <si>
    <t>12/12/2019 9:48:10 AM</t>
  </si>
  <si>
    <t>2057</t>
  </si>
  <si>
    <t>FD2057South Hackensack</t>
  </si>
  <si>
    <t>12/12/2019 9:48:52 AM</t>
  </si>
  <si>
    <t>2058</t>
  </si>
  <si>
    <t>FD2058South Hackensack</t>
  </si>
  <si>
    <t>12/12/2019 9:49:30 AM</t>
  </si>
  <si>
    <t>2059</t>
  </si>
  <si>
    <t>FD2059South Hackensack</t>
  </si>
  <si>
    <t>12/12/2019 10:49:39 AM</t>
  </si>
  <si>
    <t>2060</t>
  </si>
  <si>
    <t>FD2060South Hackensack</t>
  </si>
  <si>
    <t>12/12/2019 10:54:00 AM</t>
  </si>
  <si>
    <t>2061</t>
  </si>
  <si>
    <t>FD2061South Hackensack</t>
  </si>
  <si>
    <t>12/12/2019 10:56:57 AM</t>
  </si>
  <si>
    <t>2062</t>
  </si>
  <si>
    <t>FD2062South Hackensack</t>
  </si>
  <si>
    <t>12/12/2019 11:01:11 AM</t>
  </si>
  <si>
    <t>2063</t>
  </si>
  <si>
    <t>FD2063South Hackensack</t>
  </si>
  <si>
    <t>12/12/2019 12:51:10 PM</t>
  </si>
  <si>
    <t>2064</t>
  </si>
  <si>
    <t>FD2064Kansas City</t>
  </si>
  <si>
    <t>12/12/2019 12:55:26 PM</t>
  </si>
  <si>
    <t>FD2066Kansas City</t>
  </si>
  <si>
    <t>12/12/2019 1:35:43 PM</t>
  </si>
  <si>
    <t>FD2067South Hackensack</t>
  </si>
  <si>
    <t>12/12/2019 1:43:29 PM</t>
  </si>
  <si>
    <t>2068</t>
  </si>
  <si>
    <t>FD2068South Hackensack</t>
  </si>
  <si>
    <t>12/12/2019 1:44:06 PM</t>
  </si>
  <si>
    <t>2069</t>
  </si>
  <si>
    <t>FD2069South Hackensack</t>
  </si>
  <si>
    <t>12/12/2019 1:47:57 PM</t>
  </si>
  <si>
    <t>2070</t>
  </si>
  <si>
    <t>FD2070South Hackensack</t>
  </si>
  <si>
    <t>12/12/2019 1:48:37 PM</t>
  </si>
  <si>
    <t>2071</t>
  </si>
  <si>
    <t>FD2071South Hackensack</t>
  </si>
  <si>
    <t>12/12/2019 1:49:16 PM</t>
  </si>
  <si>
    <t>2072</t>
  </si>
  <si>
    <t>FD2072South Hackensack</t>
  </si>
  <si>
    <t>12/12/2019 1:52:47 PM</t>
  </si>
  <si>
    <t>FD1514Marysville</t>
  </si>
  <si>
    <t>12/12/2019 1:54:03 PM</t>
  </si>
  <si>
    <t>2073</t>
  </si>
  <si>
    <t>FD2073South Hackensack</t>
  </si>
  <si>
    <t>12/12/2019 1:54:48 PM</t>
  </si>
  <si>
    <t>FD2074South Hackensack</t>
  </si>
  <si>
    <t>12/12/2019 1:55:26 PM</t>
  </si>
  <si>
    <t>FD2075South Hackensack</t>
  </si>
  <si>
    <t>12/12/2019 1:56:06 PM</t>
  </si>
  <si>
    <t>2076</t>
  </si>
  <si>
    <t>FD2076South Hackensack</t>
  </si>
  <si>
    <t>12/12/2019 1:56:51 PM</t>
  </si>
  <si>
    <t>2077</t>
  </si>
  <si>
    <t>FD2077South Hackensack</t>
  </si>
  <si>
    <t>12/12/2019 1:57:33 PM</t>
  </si>
  <si>
    <t>FD2078South Hackensack</t>
  </si>
  <si>
    <t>12/12/2019 1:58:18 PM</t>
  </si>
  <si>
    <t>2079</t>
  </si>
  <si>
    <t>FD2079South Hackensack</t>
  </si>
  <si>
    <t>12/12/2019 1:59:05 PM</t>
  </si>
  <si>
    <t>2080</t>
  </si>
  <si>
    <t>FD2080South Hackensack</t>
  </si>
  <si>
    <t>12/12/2019 2:02:19 PM</t>
  </si>
  <si>
    <t>2083</t>
  </si>
  <si>
    <t>FD2083South Hackensack</t>
  </si>
  <si>
    <t>12/12/2019 2:03:01 PM</t>
  </si>
  <si>
    <t>2084</t>
  </si>
  <si>
    <t>FD2084South Hackensack</t>
  </si>
  <si>
    <t>12/12/2019 2:03:54 PM</t>
  </si>
  <si>
    <t>2085</t>
  </si>
  <si>
    <t>FD2085South Hackensack</t>
  </si>
  <si>
    <t>12/12/2019 2:04:41 PM</t>
  </si>
  <si>
    <t>2086</t>
  </si>
  <si>
    <t>FD2086South Hackensack</t>
  </si>
  <si>
    <t>12/12/2019 2:05:24 PM</t>
  </si>
  <si>
    <t>2087</t>
  </si>
  <si>
    <t>FD2087South Hackensack</t>
  </si>
  <si>
    <t>11/6/2019 2:21:05 PM</t>
  </si>
  <si>
    <t>1737</t>
  </si>
  <si>
    <t>FD1737Des Moines</t>
  </si>
  <si>
    <t>11/6/2019 2:26:36 PM</t>
  </si>
  <si>
    <t>1738</t>
  </si>
  <si>
    <t>FD1738Des Moines</t>
  </si>
  <si>
    <t>11/6/2019 2:28:16 PM</t>
  </si>
  <si>
    <t>1739</t>
  </si>
  <si>
    <t>FD1739Des Moines</t>
  </si>
  <si>
    <t>11/6/2019 2:34:02 PM</t>
  </si>
  <si>
    <t>FD1742Des Moines</t>
  </si>
  <si>
    <t>2/25/2020 3:05:02 PM</t>
  </si>
  <si>
    <t>2739</t>
  </si>
  <si>
    <t>FD2739Fort Worth</t>
  </si>
  <si>
    <t>11/6/2019 2:38:14 PM</t>
  </si>
  <si>
    <t>1743</t>
  </si>
  <si>
    <t>FD1743Des Moines</t>
  </si>
  <si>
    <t>11/6/2019 2:41:46 PM</t>
  </si>
  <si>
    <t>1744</t>
  </si>
  <si>
    <t>FD1744Des Moines</t>
  </si>
  <si>
    <t>11/6/2019 2:43:09 PM</t>
  </si>
  <si>
    <t>1745</t>
  </si>
  <si>
    <t>FD1745Des Moines</t>
  </si>
  <si>
    <t>11/6/2019 2:44:07 PM</t>
  </si>
  <si>
    <t>FD1746Des Moines</t>
  </si>
  <si>
    <t>11/6/2019 2:45:22 PM</t>
  </si>
  <si>
    <t>1747</t>
  </si>
  <si>
    <t>FD1747Des Moines</t>
  </si>
  <si>
    <t>11/6/2019 2:46:16 PM</t>
  </si>
  <si>
    <t>1748</t>
  </si>
  <si>
    <t>FD1748Des Moines</t>
  </si>
  <si>
    <t>12/12/2019 2:06:09 PM</t>
  </si>
  <si>
    <t>2088</t>
  </si>
  <si>
    <t>FD2088South Hackensack</t>
  </si>
  <si>
    <t>12/12/2019 2:06:50 PM</t>
  </si>
  <si>
    <t>FD2089South Hackensack</t>
  </si>
  <si>
    <t>12/13/2019 3:32:08 PM</t>
  </si>
  <si>
    <t>FD2090Temecula</t>
  </si>
  <si>
    <t>12/13/2019 3:33:01 PM</t>
  </si>
  <si>
    <t>2091</t>
  </si>
  <si>
    <t>FD2091Temecula</t>
  </si>
  <si>
    <t>12/13/2019 3:33:48 PM</t>
  </si>
  <si>
    <t>FD2092Temecula</t>
  </si>
  <si>
    <t>12/13/2019 3:34:34 PM</t>
  </si>
  <si>
    <t>2093</t>
  </si>
  <si>
    <t>FD2093Temecula</t>
  </si>
  <si>
    <t>12/13/2019 3:35:17 PM</t>
  </si>
  <si>
    <t>FD2094Temecula</t>
  </si>
  <si>
    <t>12/13/2019 3:36:10 PM</t>
  </si>
  <si>
    <t>2095</t>
  </si>
  <si>
    <t>FD2095Temecula</t>
  </si>
  <si>
    <t>12/13/2019 3:37:02 PM</t>
  </si>
  <si>
    <t>2096</t>
  </si>
  <si>
    <t>FD2096Temecula</t>
  </si>
  <si>
    <t>12/13/2019 3:37:47 PM</t>
  </si>
  <si>
    <t>FD2097Temecula</t>
  </si>
  <si>
    <t>12/13/2019 3:39:05 PM</t>
  </si>
  <si>
    <t>FD2099Temecula</t>
  </si>
  <si>
    <t>12/13/2019 3:39:48 PM</t>
  </si>
  <si>
    <t>FD2100Temecula</t>
  </si>
  <si>
    <t>12/13/2019 3:40:35 PM</t>
  </si>
  <si>
    <t>2101</t>
  </si>
  <si>
    <t>FD2101Temecula</t>
  </si>
  <si>
    <t>12/13/2019 3:41:21 PM</t>
  </si>
  <si>
    <t>2102</t>
  </si>
  <si>
    <t>FD2102Temecula</t>
  </si>
  <si>
    <t>12/13/2019 3:42:01 PM</t>
  </si>
  <si>
    <t>2103</t>
  </si>
  <si>
    <t>FD2103Temecula</t>
  </si>
  <si>
    <t>12/13/2019 3:42:49 PM</t>
  </si>
  <si>
    <t>FD2104Temecula</t>
  </si>
  <si>
    <t>12/13/2019 3:43:50 PM</t>
  </si>
  <si>
    <t>2105</t>
  </si>
  <si>
    <t>FD2105Temecula</t>
  </si>
  <si>
    <t>12/16/2019 8:38:17 AM</t>
  </si>
  <si>
    <t>2106</t>
  </si>
  <si>
    <t>FD2106Temecula</t>
  </si>
  <si>
    <t>12/16/2019 8:39:22 AM</t>
  </si>
  <si>
    <t>2107</t>
  </si>
  <si>
    <t>FD2107Temecula</t>
  </si>
  <si>
    <t>12/16/2019 8:40:24 AM</t>
  </si>
  <si>
    <t>FD2108Temecula</t>
  </si>
  <si>
    <t>12/16/2019 8:41:24 AM</t>
  </si>
  <si>
    <t>2109</t>
  </si>
  <si>
    <t>FD2109Temecula</t>
  </si>
  <si>
    <t>12/16/2019 8:45:56 AM</t>
  </si>
  <si>
    <t>FD2110Temecula</t>
  </si>
  <si>
    <t>12/16/2019 8:47:02 AM</t>
  </si>
  <si>
    <t>2111</t>
  </si>
  <si>
    <t>FD2111Temecula</t>
  </si>
  <si>
    <t>12/16/2019 8:48:08 AM</t>
  </si>
  <si>
    <t>FD2112Temecula</t>
  </si>
  <si>
    <t>12/16/2019 8:49:10 AM</t>
  </si>
  <si>
    <t>FD2113Temecula</t>
  </si>
  <si>
    <t>12/16/2019 8:52:00 AM</t>
  </si>
  <si>
    <t>2114</t>
  </si>
  <si>
    <t>FD2114South Hackensack</t>
  </si>
  <si>
    <t>12/16/2019 8:55:08 AM</t>
  </si>
  <si>
    <t>2116</t>
  </si>
  <si>
    <t>FD2116South Hackensack</t>
  </si>
  <si>
    <t>12/16/2019 8:55:59 AM</t>
  </si>
  <si>
    <t>2117</t>
  </si>
  <si>
    <t>FD2117South Hackensack</t>
  </si>
  <si>
    <t>12/16/2019 8:58:05 AM</t>
  </si>
  <si>
    <t>2118</t>
  </si>
  <si>
    <t>FD2118South Hackensack</t>
  </si>
  <si>
    <t>12/16/2019 8:59:49 AM</t>
  </si>
  <si>
    <t>2119</t>
  </si>
  <si>
    <t>FD2119South Hackensack</t>
  </si>
  <si>
    <t>12/16/2019 9:01:34 AM</t>
  </si>
  <si>
    <t>FD2120South Hackensack</t>
  </si>
  <si>
    <t>12/16/2019 9:02:21 AM</t>
  </si>
  <si>
    <t>2121</t>
  </si>
  <si>
    <t>FD2121South Hackensack</t>
  </si>
  <si>
    <t>9/21/2018 11:51:25 AM</t>
  </si>
  <si>
    <t>1486</t>
  </si>
  <si>
    <t>FD1486Kansas City</t>
  </si>
  <si>
    <t>11/19/2018 4:09:42 PM</t>
  </si>
  <si>
    <t>1505</t>
  </si>
  <si>
    <t>FD1505Kansas City</t>
  </si>
  <si>
    <t>11/26/2018 2:59:32 PM</t>
  </si>
  <si>
    <t>1508</t>
  </si>
  <si>
    <t>FD1508Kansas City</t>
  </si>
  <si>
    <t>12/3/2018 8:09:53 AM</t>
  </si>
  <si>
    <t>FD1512Kansas City</t>
  </si>
  <si>
    <t>12/4/2018 2:18:09 PM</t>
  </si>
  <si>
    <t>FD1513Kansas City</t>
  </si>
  <si>
    <t>12/12/2018 10:08:51 AM</t>
  </si>
  <si>
    <t>FD1515Kansas City</t>
  </si>
  <si>
    <t>1/25/2019 9:18:49 AM</t>
  </si>
  <si>
    <t>1529</t>
  </si>
  <si>
    <t>FD1529Kansas City</t>
  </si>
  <si>
    <t>3/2/2020 10:48:19 AM</t>
  </si>
  <si>
    <t>3052</t>
  </si>
  <si>
    <t>FD3052South Hackensack</t>
  </si>
  <si>
    <t>3/2/2020 10:50:29 AM</t>
  </si>
  <si>
    <t>FD3053South Hackensack</t>
  </si>
  <si>
    <t>3/2/2020 10:51:40 AM</t>
  </si>
  <si>
    <t>3054</t>
  </si>
  <si>
    <t>FD3054South Hackensack</t>
  </si>
  <si>
    <t>3/2/2020 10:52:59 AM</t>
  </si>
  <si>
    <t>3055</t>
  </si>
  <si>
    <t>FD3055South Hackensack</t>
  </si>
  <si>
    <t>3/2/2020 10:59:55 AM</t>
  </si>
  <si>
    <t>3056</t>
  </si>
  <si>
    <t>FD3056South Hackensack</t>
  </si>
  <si>
    <t>3/2/2020 11:00:46 AM</t>
  </si>
  <si>
    <t>3057</t>
  </si>
  <si>
    <t>FD3057South Hackensack</t>
  </si>
  <si>
    <t>3/2/2020 11:03:24 AM</t>
  </si>
  <si>
    <t>3058</t>
  </si>
  <si>
    <t>FD3058South Hackensack</t>
  </si>
  <si>
    <t>3/2/2020 11:11:57 AM</t>
  </si>
  <si>
    <t>3059</t>
  </si>
  <si>
    <t>FD3059South Hackensack</t>
  </si>
  <si>
    <t>3/2/2020 11:12:51 AM</t>
  </si>
  <si>
    <t>3060</t>
  </si>
  <si>
    <t>FD3060South Hackensack</t>
  </si>
  <si>
    <t>3/2/2020 11:14:39 AM</t>
  </si>
  <si>
    <t>3061</t>
  </si>
  <si>
    <t>FD3061South Hackensack</t>
  </si>
  <si>
    <t>3/2/2020 11:16:00 AM</t>
  </si>
  <si>
    <t>3062</t>
  </si>
  <si>
    <t>FD3062South Hackensack</t>
  </si>
  <si>
    <t>3/2/2020 11:17:05 AM</t>
  </si>
  <si>
    <t>FD3063South Hackensack</t>
  </si>
  <si>
    <t>3/2/2020 11:18:45 AM</t>
  </si>
  <si>
    <t>3064</t>
  </si>
  <si>
    <t>FD3064South Hackensack</t>
  </si>
  <si>
    <t>3/2/2020 11:19:34 AM</t>
  </si>
  <si>
    <t>3065</t>
  </si>
  <si>
    <t>FD3065South Hackensack</t>
  </si>
  <si>
    <t>3/2/2020 11:20:34 AM</t>
  </si>
  <si>
    <t>3066</t>
  </si>
  <si>
    <t>FD3066South Hackensack</t>
  </si>
  <si>
    <t>3/2/2020 11:21:18 AM</t>
  </si>
  <si>
    <t>3067</t>
  </si>
  <si>
    <t>FD3067South Hackensack</t>
  </si>
  <si>
    <t>3/2/2020 11:22:26 AM</t>
  </si>
  <si>
    <t>3068</t>
  </si>
  <si>
    <t>FD3068South Hackensack</t>
  </si>
  <si>
    <t>3/2/2020 11:23:12 AM</t>
  </si>
  <si>
    <t>3069</t>
  </si>
  <si>
    <t>FD3069South Hackensack</t>
  </si>
  <si>
    <t>3/2/2020 11:23:50 AM</t>
  </si>
  <si>
    <t>3070</t>
  </si>
  <si>
    <t>FD3070South Hackensack</t>
  </si>
  <si>
    <t>3/2/2020 11:27:42 AM</t>
  </si>
  <si>
    <t>3071</t>
  </si>
  <si>
    <t>FD3071South Hackensack</t>
  </si>
  <si>
    <t>3/2/2020 11:28:47 AM</t>
  </si>
  <si>
    <t>3072</t>
  </si>
  <si>
    <t>FD3072South Hackensack</t>
  </si>
  <si>
    <t>3/2/2020 11:29:34 AM</t>
  </si>
  <si>
    <t>3073</t>
  </si>
  <si>
    <t>FD3073South Hackensack</t>
  </si>
  <si>
    <t>3/2/2020 11:30:32 AM</t>
  </si>
  <si>
    <t>3074</t>
  </si>
  <si>
    <t>FD3074South Hackensack</t>
  </si>
  <si>
    <t>3/2/2020 11:31:16 AM</t>
  </si>
  <si>
    <t>3075</t>
  </si>
  <si>
    <t>FD3075South Hackensack</t>
  </si>
  <si>
    <t>3/2/2020 11:32:10 AM</t>
  </si>
  <si>
    <t>3076</t>
  </si>
  <si>
    <t>FD3076South Hackensack</t>
  </si>
  <si>
    <t>3/2/2020 11:32:55 AM</t>
  </si>
  <si>
    <t>3077</t>
  </si>
  <si>
    <t>FD3077South Hackensack</t>
  </si>
  <si>
    <t>3/2/2020 11:33:35 AM</t>
  </si>
  <si>
    <t>FD3078South Hackensack</t>
  </si>
  <si>
    <t>3/2/2020 11:34:13 AM</t>
  </si>
  <si>
    <t>3079</t>
  </si>
  <si>
    <t>FD3079South Hackensack</t>
  </si>
  <si>
    <t>2/1/2019 10:15:57 AM</t>
  </si>
  <si>
    <t>1534</t>
  </si>
  <si>
    <t>FD1534Kansas City</t>
  </si>
  <si>
    <t>3/4/2019 1:33:30 PM</t>
  </si>
  <si>
    <t>1539</t>
  </si>
  <si>
    <t>FD1539Kansas City</t>
  </si>
  <si>
    <t>3/18/2019 3:20:00 PM</t>
  </si>
  <si>
    <t>\\10.1.30.96\common\MTL\SYSTEM\Drawings\Envelope\PDF Drawings\FD1542 PG Flex Window-Model.pdf</t>
  </si>
  <si>
    <t>FD1542Kansas City</t>
  </si>
  <si>
    <t>3/25/2019 11:00:43 AM</t>
  </si>
  <si>
    <t>FD1543Kansas City</t>
  </si>
  <si>
    <t>4/2/2019 12:39:43 PM</t>
  </si>
  <si>
    <t>1549</t>
  </si>
  <si>
    <t>FD1549Kansas City</t>
  </si>
  <si>
    <t>6/3/2019 1:56:29 PM</t>
  </si>
  <si>
    <t>1555</t>
  </si>
  <si>
    <t>FD1555Kansas City</t>
  </si>
  <si>
    <t>11/7/2019 1:19:56 PM</t>
  </si>
  <si>
    <t>1749</t>
  </si>
  <si>
    <t>\\10.1.30.96\common\MTL\SYSTEM\Drawings\Specials\Pistol\FD1749-Model.pdf</t>
  </si>
  <si>
    <t>FD1749Kansas City</t>
  </si>
  <si>
    <t>8/1/2019 11:27:51 AM</t>
  </si>
  <si>
    <t>1588</t>
  </si>
  <si>
    <t>FD1588Marysville</t>
  </si>
  <si>
    <t>8/1/2019 12:14:59 PM</t>
  </si>
  <si>
    <t>1589</t>
  </si>
  <si>
    <t>FD1589Marysville</t>
  </si>
  <si>
    <t>8/1/2019 12:16:30 PM</t>
  </si>
  <si>
    <t>1590</t>
  </si>
  <si>
    <t>FD1590Marysville</t>
  </si>
  <si>
    <t>8/1/2019 12:17:47 PM</t>
  </si>
  <si>
    <t>1591</t>
  </si>
  <si>
    <t>FD1591Marysville</t>
  </si>
  <si>
    <t>8/1/2019 12:19:06 PM</t>
  </si>
  <si>
    <t>1592</t>
  </si>
  <si>
    <t>FD1592Marysville</t>
  </si>
  <si>
    <t>8/1/2019 12:20:16 PM</t>
  </si>
  <si>
    <t>1593</t>
  </si>
  <si>
    <t>FD1593Marysville</t>
  </si>
  <si>
    <t>11/12/2019 1:40:42 PM</t>
  </si>
  <si>
    <t>1750</t>
  </si>
  <si>
    <t>\\10.1.30.96\common\MTL\SYSTEM\Drawings\Specials\Pistol\FD1750-Model.pdf</t>
  </si>
  <si>
    <t>FD1750Kansas City</t>
  </si>
  <si>
    <t>11/12/2019 2:37:53 PM</t>
  </si>
  <si>
    <t>FD1758Des Moines</t>
  </si>
  <si>
    <t>11/12/2019 2:38:41 PM</t>
  </si>
  <si>
    <t>FD1759Des Moines</t>
  </si>
  <si>
    <t>11/12/2019 2:39:29 PM</t>
  </si>
  <si>
    <t>1760</t>
  </si>
  <si>
    <t>FD1760Des Moines</t>
  </si>
  <si>
    <t>11/12/2019 2:40:30 PM</t>
  </si>
  <si>
    <t>1761</t>
  </si>
  <si>
    <t>FD1761Des Moines</t>
  </si>
  <si>
    <t>11/12/2019 2:41:13 PM</t>
  </si>
  <si>
    <t>1762</t>
  </si>
  <si>
    <t>FD1762Des Moines</t>
  </si>
  <si>
    <t>11/12/2019 2:41:50 PM</t>
  </si>
  <si>
    <t>1763</t>
  </si>
  <si>
    <t>FD1763Des Moines</t>
  </si>
  <si>
    <t>11/18/2019 8:02:42 AM</t>
  </si>
  <si>
    <t>1764</t>
  </si>
  <si>
    <t>FD1764Kansas City</t>
  </si>
  <si>
    <t>12/4/2019 10:47:57 AM</t>
  </si>
  <si>
    <t>FD1873Temecula</t>
  </si>
  <si>
    <t>12/4/2019 10:49:09 AM</t>
  </si>
  <si>
    <t>FD1874Temecula</t>
  </si>
  <si>
    <t>11/18/2019 10:24:50 AM</t>
  </si>
  <si>
    <t>1765</t>
  </si>
  <si>
    <t>FD1765Des Moines</t>
  </si>
  <si>
    <t>11/18/2019 10:25:37 AM</t>
  </si>
  <si>
    <t>1766</t>
  </si>
  <si>
    <t>FD1766Des Moines</t>
  </si>
  <si>
    <t>11/18/2019 10:26:01 AM</t>
  </si>
  <si>
    <t>1767</t>
  </si>
  <si>
    <t>FD1767Des Moines</t>
  </si>
  <si>
    <t>11/18/2019 10:26:32 AM</t>
  </si>
  <si>
    <t>1768</t>
  </si>
  <si>
    <t>FD1768Des Moines</t>
  </si>
  <si>
    <t>11/18/2019 11:14:28 AM</t>
  </si>
  <si>
    <t>FD1769Des Moines</t>
  </si>
  <si>
    <t>11/18/2019 11:15:14 AM</t>
  </si>
  <si>
    <t>FD1770Des Moines</t>
  </si>
  <si>
    <t>11/18/2019 11:15:45 AM</t>
  </si>
  <si>
    <t>1771</t>
  </si>
  <si>
    <t>FD1771Des Moines</t>
  </si>
  <si>
    <t>12/4/2019 10:54:56 AM</t>
  </si>
  <si>
    <t>FD1875Temecula</t>
  </si>
  <si>
    <t>11/18/2019 11:16:54 AM</t>
  </si>
  <si>
    <t>FD1773Des Moines</t>
  </si>
  <si>
    <t>11/18/2019 11:20:10 AM</t>
  </si>
  <si>
    <t>FD1774Des Moines</t>
  </si>
  <si>
    <t>12/2/2019 2:51:45 PM</t>
  </si>
  <si>
    <t>1777</t>
  </si>
  <si>
    <t>FD1777Fort Worth</t>
  </si>
  <si>
    <t>12/2/2019 2:54:47 PM</t>
  </si>
  <si>
    <t>1778</t>
  </si>
  <si>
    <t>FD1778Fort Worth</t>
  </si>
  <si>
    <t>12/2/2019 2:55:25 PM</t>
  </si>
  <si>
    <t>1779</t>
  </si>
  <si>
    <t>FD1779Fort Worth</t>
  </si>
  <si>
    <t>12/2/2019 2:55:57 PM</t>
  </si>
  <si>
    <t>1780</t>
  </si>
  <si>
    <t>FD1780Fort Worth</t>
  </si>
  <si>
    <t>12/2/2019 2:58:48 PM</t>
  </si>
  <si>
    <t>FD1781Fort Worth</t>
  </si>
  <si>
    <t>12/2/2019 3:01:14 PM</t>
  </si>
  <si>
    <t>FD1782Fort Worth</t>
  </si>
  <si>
    <t>12/2/2019 3:02:29 PM</t>
  </si>
  <si>
    <t>1783</t>
  </si>
  <si>
    <t>FD1783Fort Worth</t>
  </si>
  <si>
    <t>12/2/2019 3:03:28 PM</t>
  </si>
  <si>
    <t>1784</t>
  </si>
  <si>
    <t>FD1784Fort Worth</t>
  </si>
  <si>
    <t>12/2/2019 3:04:15 PM</t>
  </si>
  <si>
    <t>1785</t>
  </si>
  <si>
    <t>FD1785Fort Worth</t>
  </si>
  <si>
    <t>12/2/2019 3:04:40 PM</t>
  </si>
  <si>
    <t>1786</t>
  </si>
  <si>
    <t>FD1786Fort Worth</t>
  </si>
  <si>
    <t>12/2/2019 3:05:11 PM</t>
  </si>
  <si>
    <t>FD1787Fort Worth</t>
  </si>
  <si>
    <t>12/2/2019 3:25:08 PM</t>
  </si>
  <si>
    <t>1788</t>
  </si>
  <si>
    <t>FD1788Fort Worth</t>
  </si>
  <si>
    <t>12/2/2019 3:25:45 PM</t>
  </si>
  <si>
    <t>1789</t>
  </si>
  <si>
    <t>FD1789Fort Worth</t>
  </si>
  <si>
    <t>12/2/2019 3:26:26 PM</t>
  </si>
  <si>
    <t>1790</t>
  </si>
  <si>
    <t>FD1790Fort Worth</t>
  </si>
  <si>
    <t>12/2/2019 3:27:56 PM</t>
  </si>
  <si>
    <t>1791</t>
  </si>
  <si>
    <t>FD1791Fort Worth</t>
  </si>
  <si>
    <t>12/2/2019 3:28:47 PM</t>
  </si>
  <si>
    <t>1792</t>
  </si>
  <si>
    <t>FD1792Fort Worth</t>
  </si>
  <si>
    <t>12/2/2019 3:29:34 PM</t>
  </si>
  <si>
    <t>1793</t>
  </si>
  <si>
    <t>FD1793Fort Worth</t>
  </si>
  <si>
    <t>12/2/2019 3:30:38 PM</t>
  </si>
  <si>
    <t>1794</t>
  </si>
  <si>
    <t>FD1794Fort Worth</t>
  </si>
  <si>
    <t>12/16/2019 9:03:01 AM</t>
  </si>
  <si>
    <t>2122</t>
  </si>
  <si>
    <t>FD2122South Hackensack</t>
  </si>
  <si>
    <t>12/16/2019 9:03:44 AM</t>
  </si>
  <si>
    <t>FD2123South Hackensack</t>
  </si>
  <si>
    <t>12/16/2019 9:04:33 AM</t>
  </si>
  <si>
    <t>FD2124South Hackensack</t>
  </si>
  <si>
    <t>12/16/2019 9:06:26 AM</t>
  </si>
  <si>
    <t>2126</t>
  </si>
  <si>
    <t>FD2126South Hackensack</t>
  </si>
  <si>
    <t>12/16/2019 9:07:07 AM</t>
  </si>
  <si>
    <t>2127</t>
  </si>
  <si>
    <t>FD2127South Hackensack</t>
  </si>
  <si>
    <t>12/16/2019 9:07:45 AM</t>
  </si>
  <si>
    <t>2128</t>
  </si>
  <si>
    <t>FD2128South Hackensack</t>
  </si>
  <si>
    <t>12/18/2019 10:44:51 AM</t>
  </si>
  <si>
    <t>FD2129Temecula</t>
  </si>
  <si>
    <t>8/1/2019 10:30:35 AM</t>
  </si>
  <si>
    <t>1578</t>
  </si>
  <si>
    <t>FD1578Marysville</t>
  </si>
  <si>
    <t>8/1/2019 10:31:51 AM</t>
  </si>
  <si>
    <t>1579</t>
  </si>
  <si>
    <t>FD1579Marysville</t>
  </si>
  <si>
    <t>8/1/2019 10:32:45 AM</t>
  </si>
  <si>
    <t>FD1580Marysville</t>
  </si>
  <si>
    <t>8/1/2019 10:36:02 AM</t>
  </si>
  <si>
    <t>FD1581Marysville</t>
  </si>
  <si>
    <t>8/1/2019 10:39:23 AM</t>
  </si>
  <si>
    <t>FD1582Marysville</t>
  </si>
  <si>
    <t>8/1/2019 10:57:34 AM</t>
  </si>
  <si>
    <t>1583</t>
  </si>
  <si>
    <t>FD1583Marysville</t>
  </si>
  <si>
    <t>8/1/2019 10:59:02 AM</t>
  </si>
  <si>
    <t>1584</t>
  </si>
  <si>
    <t>FD1584Marysville</t>
  </si>
  <si>
    <t>8/1/2019 11:00:19 AM</t>
  </si>
  <si>
    <t>1585</t>
  </si>
  <si>
    <t>FD1585Marysville</t>
  </si>
  <si>
    <t>12/18/2019 10:45:56 AM</t>
  </si>
  <si>
    <t>FD2130Temecula</t>
  </si>
  <si>
    <t>12/18/2019 10:46:49 AM</t>
  </si>
  <si>
    <t>2131</t>
  </si>
  <si>
    <t>FD2131Temecula</t>
  </si>
  <si>
    <t>12/18/2019 10:47:39 AM</t>
  </si>
  <si>
    <t>FD2132Temecula</t>
  </si>
  <si>
    <t>12/18/2019 10:49:01 AM</t>
  </si>
  <si>
    <t>2133</t>
  </si>
  <si>
    <t>FD2133Temecula</t>
  </si>
  <si>
    <t>12/18/2019 10:51:48 AM</t>
  </si>
  <si>
    <t>2134</t>
  </si>
  <si>
    <t>FD2134Temecula</t>
  </si>
  <si>
    <t>12/18/2019 10:52:47 AM</t>
  </si>
  <si>
    <t>2135</t>
  </si>
  <si>
    <t>FD2135Temecula</t>
  </si>
  <si>
    <t>12/18/2019 10:53:35 AM</t>
  </si>
  <si>
    <t>2136</t>
  </si>
  <si>
    <t>FD2136Temecula</t>
  </si>
  <si>
    <t>12/2/2019 3:31:14 PM</t>
  </si>
  <si>
    <t>1795</t>
  </si>
  <si>
    <t>FD1795Fort Worth</t>
  </si>
  <si>
    <t>12/2/2019 3:31:49 PM</t>
  </si>
  <si>
    <t>1796</t>
  </si>
  <si>
    <t>FD1796Fort Worth</t>
  </si>
  <si>
    <t>12/2/2019 3:32:25 PM</t>
  </si>
  <si>
    <t>1797</t>
  </si>
  <si>
    <t>FD1797Fort Worth</t>
  </si>
  <si>
    <t>12/2/2019 3:33:04 PM</t>
  </si>
  <si>
    <t>1798</t>
  </si>
  <si>
    <t>FD1798Fort Worth</t>
  </si>
  <si>
    <t>12/2/2019 3:33:42 PM</t>
  </si>
  <si>
    <t>FD1799Fort Worth</t>
  </si>
  <si>
    <t>12/2/2019 3:34:20 PM</t>
  </si>
  <si>
    <t>1800</t>
  </si>
  <si>
    <t>FD1800Fort Worth</t>
  </si>
  <si>
    <t>12/2/2019 3:34:57 PM</t>
  </si>
  <si>
    <t>FD1801Fort Worth</t>
  </si>
  <si>
    <t>12/18/2019 10:54:27 AM</t>
  </si>
  <si>
    <t>2137</t>
  </si>
  <si>
    <t>FD2137Temecula</t>
  </si>
  <si>
    <t>12/18/2019 10:56:47 AM</t>
  </si>
  <si>
    <t>2138</t>
  </si>
  <si>
    <t>FD2138Temecula</t>
  </si>
  <si>
    <t>12/18/2019 10:57:45 AM</t>
  </si>
  <si>
    <t>2139</t>
  </si>
  <si>
    <t>FD2139Temecula</t>
  </si>
  <si>
    <t>12/18/2019 10:58:50 AM</t>
  </si>
  <si>
    <t>2140</t>
  </si>
  <si>
    <t>FD2140Temecula</t>
  </si>
  <si>
    <t>12/18/2019 10:59:51 AM</t>
  </si>
  <si>
    <t>2141</t>
  </si>
  <si>
    <t>FD2141Temecula</t>
  </si>
  <si>
    <t>12/18/2019 11:03:00 AM</t>
  </si>
  <si>
    <t>2142</t>
  </si>
  <si>
    <t>FD2142Temecula</t>
  </si>
  <si>
    <t>12/18/2019 11:03:54 AM</t>
  </si>
  <si>
    <t>FD2143Temecula</t>
  </si>
  <si>
    <t>3/2/2020 11:34:54 AM</t>
  </si>
  <si>
    <t>3080</t>
  </si>
  <si>
    <t>FD3080South Hackensack</t>
  </si>
  <si>
    <t>3/2/2020 11:35:37 AM</t>
  </si>
  <si>
    <t>3081</t>
  </si>
  <si>
    <t>FD3081South Hackensack</t>
  </si>
  <si>
    <t>3/2/2020 11:36:25 AM</t>
  </si>
  <si>
    <t>FD3082South Hackensack</t>
  </si>
  <si>
    <t>3/2/2020 11:37:10 AM</t>
  </si>
  <si>
    <t>3083</t>
  </si>
  <si>
    <t>FD3083South Hackensack</t>
  </si>
  <si>
    <t>3/2/2020 11:37:50 AM</t>
  </si>
  <si>
    <t>FD3084South Hackensack</t>
  </si>
  <si>
    <t>3/2/2020 11:38:28 AM</t>
  </si>
  <si>
    <t>FD3085South Hackensack</t>
  </si>
  <si>
    <t>3/2/2020 11:39:17 AM</t>
  </si>
  <si>
    <t>3086</t>
  </si>
  <si>
    <t>FD3086South Hackensack</t>
  </si>
  <si>
    <t>3/2/2020 11:39:58 AM</t>
  </si>
  <si>
    <t>FD3087South Hackensack</t>
  </si>
  <si>
    <t>3/2/2020 11:40:43 AM</t>
  </si>
  <si>
    <t>FD3088South Hackensack</t>
  </si>
  <si>
    <t>3/2/2020 11:41:24 AM</t>
  </si>
  <si>
    <t>3089</t>
  </si>
  <si>
    <t>FD3089South Hackensack</t>
  </si>
  <si>
    <t>3/2/2020 11:42:09 AM</t>
  </si>
  <si>
    <t>3090</t>
  </si>
  <si>
    <t>FD3090South Hackensack</t>
  </si>
  <si>
    <t>3/2/2020 11:42:50 AM</t>
  </si>
  <si>
    <t>3091</t>
  </si>
  <si>
    <t>FD3091South Hackensack</t>
  </si>
  <si>
    <t>3/2/2020 11:43:47 AM</t>
  </si>
  <si>
    <t>3092</t>
  </si>
  <si>
    <t>FD3092South Hackensack</t>
  </si>
  <si>
    <t>3/2/2020 11:44:43 AM</t>
  </si>
  <si>
    <t>3093</t>
  </si>
  <si>
    <t>FD3093South Hackensack</t>
  </si>
  <si>
    <t>3/2/2020 11:45:28 AM</t>
  </si>
  <si>
    <t>3094</t>
  </si>
  <si>
    <t>FD3094South Hackensack</t>
  </si>
  <si>
    <t>3/2/2020 11:46:19 AM</t>
  </si>
  <si>
    <t>3095</t>
  </si>
  <si>
    <t>-4.375</t>
  </si>
  <si>
    <t>FD3095South Hackensack</t>
  </si>
  <si>
    <t>3/2/2020 11:47:06 AM</t>
  </si>
  <si>
    <t>3096</t>
  </si>
  <si>
    <t>FD3096South Hackensack</t>
  </si>
  <si>
    <t>3/2/2020 11:47:48 AM</t>
  </si>
  <si>
    <t>3097</t>
  </si>
  <si>
    <t>FD3097South Hackensack</t>
  </si>
  <si>
    <t>3/2/2020 11:48:35 AM</t>
  </si>
  <si>
    <t>3098</t>
  </si>
  <si>
    <t>FD3098South Hackensack</t>
  </si>
  <si>
    <t>3/2/2020 11:49:23 AM</t>
  </si>
  <si>
    <t>FD3099South Hackensack</t>
  </si>
  <si>
    <t>3/2/2020 11:50:13 AM</t>
  </si>
  <si>
    <t>3100</t>
  </si>
  <si>
    <t>FD3100South Hackensack</t>
  </si>
  <si>
    <t>12/2/2019 3:45:28 PM</t>
  </si>
  <si>
    <t>FD1802Fort Worth</t>
  </si>
  <si>
    <t>12/2/2019 3:46:12 PM</t>
  </si>
  <si>
    <t>1803</t>
  </si>
  <si>
    <t>FD1803Fort Worth</t>
  </si>
  <si>
    <t>12/2/2019 3:47:32 PM</t>
  </si>
  <si>
    <t>1805</t>
  </si>
  <si>
    <t>1.28125</t>
  </si>
  <si>
    <t>FD1805Fort Worth</t>
  </si>
  <si>
    <t>12/2/2019 3:48:06 PM</t>
  </si>
  <si>
    <t>1806</t>
  </si>
  <si>
    <t>FD1806Fort Worth</t>
  </si>
  <si>
    <t>12/2/2019 3:48:39 PM</t>
  </si>
  <si>
    <t>1807</t>
  </si>
  <si>
    <t>FD1807Fort Worth</t>
  </si>
  <si>
    <t>12/2/2019 3:49:18 PM</t>
  </si>
  <si>
    <t>1808</t>
  </si>
  <si>
    <t>FD1808Fort Worth</t>
  </si>
  <si>
    <t>12/18/2019 11:04:51 AM</t>
  </si>
  <si>
    <t>2144</t>
  </si>
  <si>
    <t>FD2144Temecula</t>
  </si>
  <si>
    <t>12/18/2019 11:05:44 AM</t>
  </si>
  <si>
    <t>FD2145Temecula</t>
  </si>
  <si>
    <t>12/19/2019 3:01:48 PM</t>
  </si>
  <si>
    <t>FD2147Temecula</t>
  </si>
  <si>
    <t>12/19/2019 3:03:05 PM</t>
  </si>
  <si>
    <t>2148</t>
  </si>
  <si>
    <t>FD2148Temecula</t>
  </si>
  <si>
    <t>12/20/2019 7:07:54 AM</t>
  </si>
  <si>
    <t>2149</t>
  </si>
  <si>
    <t>FD2149Temecula</t>
  </si>
  <si>
    <t>12/20/2019 7:09:53 AM</t>
  </si>
  <si>
    <t>2150</t>
  </si>
  <si>
    <t>FD2150Temecula</t>
  </si>
  <si>
    <t>12/20/2019 7:10:50 AM</t>
  </si>
  <si>
    <t>2151</t>
  </si>
  <si>
    <t>FD2151Temecula</t>
  </si>
  <si>
    <t>12/20/2019 7:11:56 AM</t>
  </si>
  <si>
    <t>2152</t>
  </si>
  <si>
    <t>FD2152Temecula</t>
  </si>
  <si>
    <t>12/20/2019 2:38:21 PM</t>
  </si>
  <si>
    <t>2153</t>
  </si>
  <si>
    <t>FD2153Temecula</t>
  </si>
  <si>
    <t>12/20/2019 2:39:14 PM</t>
  </si>
  <si>
    <t>2154</t>
  </si>
  <si>
    <t>FD2154Temecula</t>
  </si>
  <si>
    <t>12/20/2019 2:40:05 PM</t>
  </si>
  <si>
    <t>2155</t>
  </si>
  <si>
    <t>FD2155Temecula</t>
  </si>
  <si>
    <t>12/20/2019 2:41:05 PM</t>
  </si>
  <si>
    <t>2156</t>
  </si>
  <si>
    <t>FD2156Temecula</t>
  </si>
  <si>
    <t>12/20/2019 2:42:16 PM</t>
  </si>
  <si>
    <t>2157</t>
  </si>
  <si>
    <t>FD2157Temecula</t>
  </si>
  <si>
    <t>12/20/2019 2:44:47 PM</t>
  </si>
  <si>
    <t>2158</t>
  </si>
  <si>
    <t>FD2158Temecula</t>
  </si>
  <si>
    <t>12/20/2019 2:45:38 PM</t>
  </si>
  <si>
    <t>2159</t>
  </si>
  <si>
    <t>FD2159Temecula</t>
  </si>
  <si>
    <t>12/20/2019 2:46:37 PM</t>
  </si>
  <si>
    <t>2160</t>
  </si>
  <si>
    <t>FD2160Temecula</t>
  </si>
  <si>
    <t>12/20/2019 2:47:29 PM</t>
  </si>
  <si>
    <t>2161</t>
  </si>
  <si>
    <t>FD2161Temecula</t>
  </si>
  <si>
    <t>12/20/2019 2:48:44 PM</t>
  </si>
  <si>
    <t>2162</t>
  </si>
  <si>
    <t>FD2162Temecula</t>
  </si>
  <si>
    <t>12/27/2019 9:46:54 AM</t>
  </si>
  <si>
    <t>2163</t>
  </si>
  <si>
    <t>FD2163Temecula</t>
  </si>
  <si>
    <t>12/27/2019 9:49:37 AM</t>
  </si>
  <si>
    <t>2164</t>
  </si>
  <si>
    <t>FD2164Temecula</t>
  </si>
  <si>
    <t>12/27/2019 9:50:59 AM</t>
  </si>
  <si>
    <t>2165</t>
  </si>
  <si>
    <t>FD2165Temecula</t>
  </si>
  <si>
    <t>12/27/2019 9:51:57 AM</t>
  </si>
  <si>
    <t>FD2166Temecula</t>
  </si>
  <si>
    <t>12/27/2019 9:52:49 AM</t>
  </si>
  <si>
    <t>2167</t>
  </si>
  <si>
    <t>FD2167Temecula</t>
  </si>
  <si>
    <t>12/27/2019 9:55:37 AM</t>
  </si>
  <si>
    <t>2168</t>
  </si>
  <si>
    <t>FD2168Temecula</t>
  </si>
  <si>
    <t>12/27/2019 9:56:49 AM</t>
  </si>
  <si>
    <t>2169</t>
  </si>
  <si>
    <t>FD2169Temecula</t>
  </si>
  <si>
    <t>12/27/2019 9:58:24 AM</t>
  </si>
  <si>
    <t>FD2170Temecula</t>
  </si>
  <si>
    <t>12/27/2019 10:00:14 AM</t>
  </si>
  <si>
    <t>2171</t>
  </si>
  <si>
    <t>FD2171Temecula</t>
  </si>
  <si>
    <t>12/27/2019 10:03:00 AM</t>
  </si>
  <si>
    <t>FD2172Temecula</t>
  </si>
  <si>
    <t>12/2/2019 3:49:49 PM</t>
  </si>
  <si>
    <t>1809</t>
  </si>
  <si>
    <t>FD1809Fort Worth</t>
  </si>
  <si>
    <t>12/2/2019 3:50:25 PM</t>
  </si>
  <si>
    <t>1810</t>
  </si>
  <si>
    <t>FD1810Fort Worth</t>
  </si>
  <si>
    <t>12/2/2019 3:51:01 PM</t>
  </si>
  <si>
    <t>1811</t>
  </si>
  <si>
    <t>FD1811Fort Worth</t>
  </si>
  <si>
    <t>12/3/2019 8:07:14 AM</t>
  </si>
  <si>
    <t>FD1812Fort Worth</t>
  </si>
  <si>
    <t>12/3/2019 9:15:52 AM</t>
  </si>
  <si>
    <t>FD1813Fort Worth</t>
  </si>
  <si>
    <t>12/3/2019 9:17:10 AM</t>
  </si>
  <si>
    <t>FD1814Fort Worth</t>
  </si>
  <si>
    <t>12/3/2019 9:18:30 AM</t>
  </si>
  <si>
    <t>1815</t>
  </si>
  <si>
    <t>FD1815Fort Worth</t>
  </si>
  <si>
    <t>12/4/2019 10:55:49 AM</t>
  </si>
  <si>
    <t>7.1875</t>
  </si>
  <si>
    <t>FD1876Temecula</t>
  </si>
  <si>
    <t>7/14/2020 7:57:39 AM</t>
  </si>
  <si>
    <t>FD3521Kansas City</t>
  </si>
  <si>
    <t>7/14/2020 7:58:49 AM</t>
  </si>
  <si>
    <t>FD3522Kansas City</t>
  </si>
  <si>
    <t>7/14/2020 8:00:19 AM</t>
  </si>
  <si>
    <t>3523</t>
  </si>
  <si>
    <t>FD3523Kansas City</t>
  </si>
  <si>
    <t>7/14/2020 8:05:50 AM</t>
  </si>
  <si>
    <t>3524</t>
  </si>
  <si>
    <t>FD3524Kansas City</t>
  </si>
  <si>
    <t>7/14/2020 8:38:53 AM</t>
  </si>
  <si>
    <t>3525</t>
  </si>
  <si>
    <t>FD3525Kansas City</t>
  </si>
  <si>
    <t>7/17/2020 8:37:51 AM</t>
  </si>
  <si>
    <t>3528</t>
  </si>
  <si>
    <t>FD3528Kansas City</t>
  </si>
  <si>
    <t>7/17/2020 8:40:47 AM</t>
  </si>
  <si>
    <t>3529</t>
  </si>
  <si>
    <t>FD3529Kansas City</t>
  </si>
  <si>
    <t>7/17/2020 2:04:50 PM</t>
  </si>
  <si>
    <t>FD3530Kansas City</t>
  </si>
  <si>
    <t>7/20/2020 7:46:32 AM</t>
  </si>
  <si>
    <t>FD3532Kansas City</t>
  </si>
  <si>
    <t>7/20/2020 7:48:06 AM</t>
  </si>
  <si>
    <t>3533</t>
  </si>
  <si>
    <t>FD3533Kansas City</t>
  </si>
  <si>
    <t>7/20/2020 7:50:19 AM</t>
  </si>
  <si>
    <t>3534</t>
  </si>
  <si>
    <t>FD3534Kansas City</t>
  </si>
  <si>
    <t>7/20/2020 7:51:56 AM</t>
  </si>
  <si>
    <t>3535</t>
  </si>
  <si>
    <t>FD3535Kansas City</t>
  </si>
  <si>
    <t>7/20/2020 7:53:17 AM</t>
  </si>
  <si>
    <t>3536</t>
  </si>
  <si>
    <t>FD3536Kansas City</t>
  </si>
  <si>
    <t>7/20/2020 7:57:38 AM</t>
  </si>
  <si>
    <t>3538</t>
  </si>
  <si>
    <t>FD3538Kansas City</t>
  </si>
  <si>
    <t>7/21/2020 9:16:42 AM</t>
  </si>
  <si>
    <t>3540</t>
  </si>
  <si>
    <t>FD3540Kansas City</t>
  </si>
  <si>
    <t>7/23/2020 10:08:59 AM</t>
  </si>
  <si>
    <t>3541</t>
  </si>
  <si>
    <t>FD3541Kansas City</t>
  </si>
  <si>
    <t>7/23/2020 10:30:41 AM</t>
  </si>
  <si>
    <t>3542</t>
  </si>
  <si>
    <t>FD3542Kansas City</t>
  </si>
  <si>
    <t>7/27/2020 11:27:32 AM</t>
  </si>
  <si>
    <t>3544</t>
  </si>
  <si>
    <t>FD3544Kansas City</t>
  </si>
  <si>
    <t>7/28/2020 11:41:00 AM</t>
  </si>
  <si>
    <t>FD3545Kansas City</t>
  </si>
  <si>
    <t>7/29/2020 7:09:02 AM</t>
  </si>
  <si>
    <t>FD3546Kansas City</t>
  </si>
  <si>
    <t>8/7/2020 7:54:43 AM</t>
  </si>
  <si>
    <t>3549</t>
  </si>
  <si>
    <t>X:\MTL\SYSTEM\Drawings\Specials\Pistol\496922.pdf</t>
  </si>
  <si>
    <t>FD3549Kansas City</t>
  </si>
  <si>
    <t>8/7/2020 7:58:27 AM</t>
  </si>
  <si>
    <t>3550</t>
  </si>
  <si>
    <t>FD3550Kansas City</t>
  </si>
  <si>
    <t>8/7/2020 1:46:09 PM</t>
  </si>
  <si>
    <t>3551</t>
  </si>
  <si>
    <t>\\10.1.30.96\common\MTL\SYSTEM\Drawings\Specials\Pistol\FD3551 1046389.pdf</t>
  </si>
  <si>
    <t>FD3551Kansas City</t>
  </si>
  <si>
    <t>8/10/2020 9:19:58 AM</t>
  </si>
  <si>
    <t>3552</t>
  </si>
  <si>
    <t>FD3552South Hackensack</t>
  </si>
  <si>
    <t>8/10/2020 9:22:02 AM</t>
  </si>
  <si>
    <t>3553</t>
  </si>
  <si>
    <t>FD3553South Hackensack</t>
  </si>
  <si>
    <t>8/12/2020 8:41:04 AM</t>
  </si>
  <si>
    <t>3555</t>
  </si>
  <si>
    <t>FD3555South Hackensack</t>
  </si>
  <si>
    <t>8/12/2020 12:49:48 PM</t>
  </si>
  <si>
    <t>3556</t>
  </si>
  <si>
    <t>FD3556St. Clair</t>
  </si>
  <si>
    <t>8/12/2020 12:53:53 PM</t>
  </si>
  <si>
    <t>3557</t>
  </si>
  <si>
    <t>FD3557South Hackensack</t>
  </si>
  <si>
    <t>8/12/2020 2:52:05 PM</t>
  </si>
  <si>
    <t>3558</t>
  </si>
  <si>
    <t>FD3558Kansas City</t>
  </si>
  <si>
    <t>8/12/2020 2:53:21 PM</t>
  </si>
  <si>
    <t>FD3559Kansas City</t>
  </si>
  <si>
    <t>8/12/2020 3:02:16 PM</t>
  </si>
  <si>
    <t>3560</t>
  </si>
  <si>
    <t>FD3560Kansas City</t>
  </si>
  <si>
    <t>8/13/2020 11:01:35 AM</t>
  </si>
  <si>
    <t>3561</t>
  </si>
  <si>
    <t>FD3561Kansas City</t>
  </si>
  <si>
    <t>8/17/2020 8:10:36 AM</t>
  </si>
  <si>
    <t>3564</t>
  </si>
  <si>
    <t>FD3564Kansas City</t>
  </si>
  <si>
    <t>8/17/2020 10:46:04 AM</t>
  </si>
  <si>
    <t>3565</t>
  </si>
  <si>
    <t>`2.625</t>
  </si>
  <si>
    <t>FD3565South Hackensack</t>
  </si>
  <si>
    <t>8/18/2020 2:09:23 PM</t>
  </si>
  <si>
    <t>FD3567South Hackensack</t>
  </si>
  <si>
    <t>8/20/2020 12:57:31 PM</t>
  </si>
  <si>
    <t>FD3568Kansas City</t>
  </si>
  <si>
    <t>8/20/2020 1:00:15 PM</t>
  </si>
  <si>
    <t>FD3569Kansas City</t>
  </si>
  <si>
    <t>8/21/2020 8:37:16 AM</t>
  </si>
  <si>
    <t>FD3571Kansas City</t>
  </si>
  <si>
    <t>8/24/2020 1:01:28 PM</t>
  </si>
  <si>
    <t>FD3573South Hackensack</t>
  </si>
  <si>
    <t>9/8/2020 8:07:30 AM</t>
  </si>
  <si>
    <t>FD3574Kansas City</t>
  </si>
  <si>
    <t>9/8/2020 8:11:56 AM</t>
  </si>
  <si>
    <t>3575</t>
  </si>
  <si>
    <t>FD3575Kansas City</t>
  </si>
  <si>
    <t>9/8/2020 2:49:51 PM</t>
  </si>
  <si>
    <t>FD3576Kansas City</t>
  </si>
  <si>
    <t>9/9/2020 7:12:15 AM</t>
  </si>
  <si>
    <t>FD3577Kansas City</t>
  </si>
  <si>
    <t>9/10/2020 1:33:28 PM</t>
  </si>
  <si>
    <t>3578</t>
  </si>
  <si>
    <t>FD3578Kansas City</t>
  </si>
  <si>
    <t>9/10/2020 1:34:42 PM</t>
  </si>
  <si>
    <t>FD3579Kansas City</t>
  </si>
  <si>
    <t>9/11/2020 7:22:05 AM</t>
  </si>
  <si>
    <t>FD3580Kansas City</t>
  </si>
  <si>
    <t>9/11/2020 7:25:27 AM</t>
  </si>
  <si>
    <t>\\10.1.30.96\common\MTL\SYSTEM\Drawings\Specials\Pistol\FD3581.pdf</t>
  </si>
  <si>
    <t>FD3581Kansas City</t>
  </si>
  <si>
    <t>9/11/2020 7:27:01 AM</t>
  </si>
  <si>
    <t>FD3582Kansas City</t>
  </si>
  <si>
    <t>9/11/2020 7:31:22 AM</t>
  </si>
  <si>
    <t>FD3583Kansas City</t>
  </si>
  <si>
    <t>9/11/2020 2:04:17 PM</t>
  </si>
  <si>
    <t>FD3585Kansas City</t>
  </si>
  <si>
    <t>9/16/2020 9:19:09 AM</t>
  </si>
  <si>
    <t>FD3586Kansas City</t>
  </si>
  <si>
    <t>9/17/2020 8:36:07 AM</t>
  </si>
  <si>
    <t>FD3587South Hackensack</t>
  </si>
  <si>
    <t>9/17/2020 1:18:48 PM</t>
  </si>
  <si>
    <t>\\10.1.30.96\common\MTL\SYSTEM\Drawings\Specials\Pistol\FD3588 PG-Model.pdf</t>
  </si>
  <si>
    <t>FD3588Marysville</t>
  </si>
  <si>
    <t>9/17/2020 1:30:28 PM</t>
  </si>
  <si>
    <t>FD3589South Hackensack</t>
  </si>
  <si>
    <t>9/18/2020 8:09:17 AM</t>
  </si>
  <si>
    <t>\\10.1.30.96\common\MTL\SYSTEM\Drawings\Specials\Pistol\FD3590.pdf</t>
  </si>
  <si>
    <t>FD3590South Hackensack</t>
  </si>
  <si>
    <t>9/21/2020 10:34:15 AM</t>
  </si>
  <si>
    <t>FD3591Kansas City</t>
  </si>
  <si>
    <t>9/22/2020 2:01:55 PM</t>
  </si>
  <si>
    <t>FD3593Kansas City</t>
  </si>
  <si>
    <t>9/22/2020 2:05:33 PM</t>
  </si>
  <si>
    <t>FD3594Kansas City</t>
  </si>
  <si>
    <t>9/22/2020 2:11:42 PM</t>
  </si>
  <si>
    <t>\\10.1.30.96\common\MTL\SYSTEM\Drawings\Specials\Pistol\FD3595.pdf</t>
  </si>
  <si>
    <t>FD3595Kansas City</t>
  </si>
  <si>
    <t>9/23/2020 10:58:21 AM</t>
  </si>
  <si>
    <t>FD3597Kansas City</t>
  </si>
  <si>
    <t>9/25/2020 7:23:17 AM</t>
  </si>
  <si>
    <t>FD3598Kansas City</t>
  </si>
  <si>
    <t>9/25/2020 9:17:28 AM</t>
  </si>
  <si>
    <t>FD3599South Hackensack</t>
  </si>
  <si>
    <t>9/28/2020 10:08:41 AM</t>
  </si>
  <si>
    <t>FD3600Kansas City</t>
  </si>
  <si>
    <t>9/28/2020 11:40:32 AM</t>
  </si>
  <si>
    <t>FD3601Kansas City</t>
  </si>
  <si>
    <t>9/29/2020 11:23:33 AM</t>
  </si>
  <si>
    <t>3602</t>
  </si>
  <si>
    <t>FD3602Kansas City</t>
  </si>
  <si>
    <t>9/30/2020 10:11:07 AM</t>
  </si>
  <si>
    <t>FD3603Kansas City</t>
  </si>
  <si>
    <t>9/30/2020 10:18:10 AM</t>
  </si>
  <si>
    <t>FD3604Kansas City</t>
  </si>
  <si>
    <t>10/7/2020 7:13:13 AM</t>
  </si>
  <si>
    <t>FD3607Kansas City</t>
  </si>
  <si>
    <t>10/8/2020 12:13:27 PM</t>
  </si>
  <si>
    <t>FD3608South Hackensack</t>
  </si>
  <si>
    <t>10/12/2020 7:29:11 AM</t>
  </si>
  <si>
    <t>\\10.1.30.96\common\MTL\SYSTEM\Drawings\Envelope\PDF Drawings\FD3611.pdf</t>
  </si>
  <si>
    <t>FD3611Kansas City</t>
  </si>
  <si>
    <t>10/13/2020 7:17:10 AM</t>
  </si>
  <si>
    <t>FD3612Kansas City</t>
  </si>
  <si>
    <t>10/13/2020 11:33:31 AM</t>
  </si>
  <si>
    <t>FD3614Kansas City</t>
  </si>
  <si>
    <t>10/16/2020 7:13:53 AM</t>
  </si>
  <si>
    <t>FD3615South Hackensack</t>
  </si>
  <si>
    <t>10/16/2020 9:39:13 AM</t>
  </si>
  <si>
    <t>3616</t>
  </si>
  <si>
    <t>FD3616South Hackensack</t>
  </si>
  <si>
    <t>10/19/2020 7:23:50 AM</t>
  </si>
  <si>
    <t>3617</t>
  </si>
  <si>
    <t>FD3617Kansas City</t>
  </si>
  <si>
    <t>10/20/2020 1:16:55 PM</t>
  </si>
  <si>
    <t>FD3620Kansas City</t>
  </si>
  <si>
    <t>10/20/2020 2:13:12 PM</t>
  </si>
  <si>
    <t>FD3621Kansas City</t>
  </si>
  <si>
    <t>10/20/2020 2:35:57 PM</t>
  </si>
  <si>
    <t>FD3622Kansas City</t>
  </si>
  <si>
    <t>10/26/2020 8:15:01 AM</t>
  </si>
  <si>
    <t>FD3625Kansas City</t>
  </si>
  <si>
    <t>10/26/2020 8:19:56 AM</t>
  </si>
  <si>
    <t>FD3626Kansas City</t>
  </si>
  <si>
    <t>10/26/2020 8:24:58 AM</t>
  </si>
  <si>
    <t>FD3627Kansas City</t>
  </si>
  <si>
    <t>10/26/2020 9:38:12 AM</t>
  </si>
  <si>
    <t>FD3628Kansas City</t>
  </si>
  <si>
    <t>10/26/2020 9:41:36 AM</t>
  </si>
  <si>
    <t>FD3629Kansas City</t>
  </si>
  <si>
    <t>10/26/2020 9:44:48 AM</t>
  </si>
  <si>
    <t>FD3630Kansas City</t>
  </si>
  <si>
    <t>10/27/2020 2:13:16 PM</t>
  </si>
  <si>
    <t>\\10.1.30.96\common:\MTL\SYSTEM\Drawings\Specials\Pistol\FD3633 PG-Model.pdf</t>
  </si>
  <si>
    <t>FD3633Kansas City</t>
  </si>
  <si>
    <t>10/30/2020 8:16:39 AM</t>
  </si>
  <si>
    <t>FD3634Kansas City</t>
  </si>
  <si>
    <t>11/5/2020 7:21:11 AM</t>
  </si>
  <si>
    <t>FD3635Kansas City</t>
  </si>
  <si>
    <t>11/9/2020 1:38:31 PM</t>
  </si>
  <si>
    <t>FD3636Kansas City</t>
  </si>
  <si>
    <t>11/11/2020 2:42:02 PM</t>
  </si>
  <si>
    <t>FD3637Kansas City</t>
  </si>
  <si>
    <t>11/12/2020 7:31:04 AM</t>
  </si>
  <si>
    <t>FD3638Kansas City</t>
  </si>
  <si>
    <t>11/13/2020 8:06:13 AM</t>
  </si>
  <si>
    <t>FD3639Kansas City</t>
  </si>
  <si>
    <t>11/16/2020 12:58:36 PM</t>
  </si>
  <si>
    <t>FD3640Kansas City</t>
  </si>
  <si>
    <t>11/17/2020 1:16:47 PM</t>
  </si>
  <si>
    <t>FD3641Kansas City</t>
  </si>
  <si>
    <t>11/18/2020 11:20:41 AM</t>
  </si>
  <si>
    <t>FD3642Kansas City</t>
  </si>
  <si>
    <t>11/20/2020 9:01:07 AM</t>
  </si>
  <si>
    <t>FD3643Kansas City</t>
  </si>
  <si>
    <t>12/8/2020 11:28:19 AM</t>
  </si>
  <si>
    <t>FD3645Kansas City</t>
  </si>
  <si>
    <t>12/9/2020 11:28:50 AM</t>
  </si>
  <si>
    <t>FD3646Kansas City</t>
  </si>
  <si>
    <t>12/15/2020 9:25:22 AM</t>
  </si>
  <si>
    <t>FD3647Kansas City</t>
  </si>
  <si>
    <t>12/15/2020 9:29:09 AM</t>
  </si>
  <si>
    <t>FD3648Kansas City</t>
  </si>
  <si>
    <t>12/16/2020 9:29:26 AM</t>
  </si>
  <si>
    <t>FD3649Kansas City</t>
  </si>
  <si>
    <t>12/16/2020 1:01:25 PM</t>
  </si>
  <si>
    <t>FD3650Kansas City</t>
  </si>
  <si>
    <t>12/17/2020 8:08:17 AM</t>
  </si>
  <si>
    <t>FD3651Kansas City</t>
  </si>
  <si>
    <t>12/17/2020 11:07:44 AM</t>
  </si>
  <si>
    <t>FD3652Kansas City</t>
  </si>
  <si>
    <t>12/17/2020 11:12:44 AM</t>
  </si>
  <si>
    <t>FD3653Kansas City</t>
  </si>
  <si>
    <t>12/17/2020 11:52:59 AM</t>
  </si>
  <si>
    <t>\\10.1.30.96\common\MTL\SYSTEM\Drawings\Specials\Pistol\FD3654-Model.pdf</t>
  </si>
  <si>
    <t>FD3654Kansas City</t>
  </si>
  <si>
    <t>12/28/2020 8:33:15 AM</t>
  </si>
  <si>
    <t>FD3655Kansas City</t>
  </si>
  <si>
    <t>12/29/2020 9:10:16 AM</t>
  </si>
  <si>
    <t>FD3656Kansas City</t>
  </si>
  <si>
    <t>1/4/2021 11:53:55 AM</t>
  </si>
  <si>
    <t>FD3657Kansas City</t>
  </si>
  <si>
    <t>1/7/2021 1:18:26 PM</t>
  </si>
  <si>
    <t>FD3658Kansas City</t>
  </si>
  <si>
    <t>1/13/2021 8:24:45 AM</t>
  </si>
  <si>
    <t>\\10.1.30.96\common\MTL\SYSTEM\Drawings\Specials\Pistol\FD3659 Pistol.pdf</t>
  </si>
  <si>
    <t>FD3659Kansas City</t>
  </si>
  <si>
    <t>1/15/2021 4:17:06 PM</t>
  </si>
  <si>
    <t>\\10.1.30.96\common\MTL\SYSTEM\Drawings\Specials\Pistol\FD3658 Pistol.pdf</t>
  </si>
  <si>
    <t>FD3660Kansas City</t>
  </si>
  <si>
    <t>1/18/2021 9:57:30 AM</t>
  </si>
  <si>
    <t>FD3661Kansas City</t>
  </si>
  <si>
    <t>1/18/2021 11:32:36 AM</t>
  </si>
  <si>
    <t>FD3662Kansas City</t>
  </si>
  <si>
    <t>1/18/2021 11:35:31 AM</t>
  </si>
  <si>
    <t>FD3663Kansas City</t>
  </si>
  <si>
    <t>1/18/2021 11:39:05 AM</t>
  </si>
  <si>
    <t>FD3664Kansas City</t>
  </si>
  <si>
    <t>1/18/2021 11:41:53 AM</t>
  </si>
  <si>
    <t>FD3665Kansas City</t>
  </si>
  <si>
    <t>1/18/2021 11:44:13 AM</t>
  </si>
  <si>
    <t>FD3666Kansas City</t>
  </si>
  <si>
    <t>1/18/2021 11:47:03 AM</t>
  </si>
  <si>
    <t>FD3667Kansas City</t>
  </si>
  <si>
    <t>1/18/2021 11:48:46 AM</t>
  </si>
  <si>
    <t>FD3668Kansas City</t>
  </si>
  <si>
    <t>1/18/2021 12:16:58 PM</t>
  </si>
  <si>
    <t>FD3669Kansas City</t>
  </si>
  <si>
    <t>1/18/2021 12:19:34 PM</t>
  </si>
  <si>
    <t>FD3670Kansas City</t>
  </si>
  <si>
    <t>1/20/2021 11:02:08 AM</t>
  </si>
  <si>
    <t>FD3671Kansas City</t>
  </si>
  <si>
    <t>1/20/2021 11:08:01 AM</t>
  </si>
  <si>
    <t>FD3672Kansas City</t>
  </si>
  <si>
    <t>1/20/2021 11:10:20 AM</t>
  </si>
  <si>
    <t>FD3673Kansas City</t>
  </si>
  <si>
    <t>1/20/2021 11:16:06 AM</t>
  </si>
  <si>
    <t>FD3674Kansas City</t>
  </si>
  <si>
    <t>1/20/2021 11:21:02 AM</t>
  </si>
  <si>
    <t>FD3675Kansas City</t>
  </si>
  <si>
    <t>1/20/2021 11:24:05 AM</t>
  </si>
  <si>
    <t>FD3676Kansas City</t>
  </si>
  <si>
    <t>1/21/2021 7:55:49 AM</t>
  </si>
  <si>
    <t>FD3677Kansas City</t>
  </si>
  <si>
    <t>1/21/2021 3:11:26 PM</t>
  </si>
  <si>
    <t>\\10.1.30.96\common\MTL\SYSTEM\Drawings\Specials\Pistol\FD3678.pdf</t>
  </si>
  <si>
    <t>FD3678Kansas City</t>
  </si>
  <si>
    <t>1/22/2021 7:24:32 AM</t>
  </si>
  <si>
    <t>FD3679Kansas City</t>
  </si>
  <si>
    <t>1/25/2021 9:29:57 AM</t>
  </si>
  <si>
    <t>FD3680Kansas City</t>
  </si>
  <si>
    <t>1/26/2021 12:47:46 PM</t>
  </si>
  <si>
    <t>\\10.1.30.96\common\MTL\SYSTEM\Drawings\Specials\Pistol\FD3682.pdf</t>
  </si>
  <si>
    <t>FD3682Kansas City</t>
  </si>
  <si>
    <t>1/28/2021 1:53:41 PM</t>
  </si>
  <si>
    <t>FD3683Kansas City</t>
  </si>
  <si>
    <t>1/28/2021 1:59:37 PM</t>
  </si>
  <si>
    <t>FD3684Kansas City</t>
  </si>
  <si>
    <t>2/1/2021 11:44:00 AM</t>
  </si>
  <si>
    <t>FD3686Kansas City</t>
  </si>
  <si>
    <t>2/4/2021 2:44:24 PM</t>
  </si>
  <si>
    <t>FD3687Kansas City</t>
  </si>
  <si>
    <t>2/4/2021 2:46:09 PM</t>
  </si>
  <si>
    <t>FD3688Kansas City</t>
  </si>
  <si>
    <t>2/8/2021 10:46:24 AM</t>
  </si>
  <si>
    <t>FD3690Kansas City</t>
  </si>
  <si>
    <t>2/10/2021 9:46:20 AM</t>
  </si>
  <si>
    <t>\\10.1.30.96\common\MTL\SYSTEM\Drawings\Specials\Pistol\FD3692-984293.pdf</t>
  </si>
  <si>
    <t>FD3692Kansas City</t>
  </si>
  <si>
    <t>2/11/2021 9:19:44 AM</t>
  </si>
  <si>
    <t>FD3694Kansas City</t>
  </si>
  <si>
    <t>2/11/2021 12:56:03 PM</t>
  </si>
  <si>
    <t>FD3695Kansas City</t>
  </si>
  <si>
    <t>2/19/2021 8:52:23 AM</t>
  </si>
  <si>
    <t>FD3696Kansas City</t>
  </si>
  <si>
    <t>3/2/2021 9:21:45 AM</t>
  </si>
  <si>
    <t>FD3697Kansas City</t>
  </si>
  <si>
    <t>3/2/2021 1:37:22 PM</t>
  </si>
  <si>
    <t>FD3699Kansas City</t>
  </si>
  <si>
    <t>3/2/2021 2:10:33 PM</t>
  </si>
  <si>
    <t>FD3700Kansas City</t>
  </si>
  <si>
    <t>3/3/2021 12:54:07 PM</t>
  </si>
  <si>
    <t>FD3702Kansas City</t>
  </si>
  <si>
    <t>3/5/2021 7:12:26 AM</t>
  </si>
  <si>
    <t>\\10.1.30.96\common\MTL\SYSTEM\Drawings\Specials\Pistol\OW1B15729 DIM.pdf</t>
  </si>
  <si>
    <t>FD3703Kansas City</t>
  </si>
  <si>
    <t>3/5/2021 8:10:47 AM</t>
  </si>
  <si>
    <t>FD3704Kansas City</t>
  </si>
  <si>
    <t>3/8/2021 12:45:08 PM</t>
  </si>
  <si>
    <t>FD3705Kansas City</t>
  </si>
  <si>
    <t>3/10/2021 2:58:25 PM</t>
  </si>
  <si>
    <t>FD3707Kansas City</t>
  </si>
  <si>
    <t>3/17/2021 10:34:50 AM</t>
  </si>
  <si>
    <t>\\10.1.30.96\common\MTL\SYSTEM\Drawings\Specials\Pistol\549002.pdf</t>
  </si>
  <si>
    <t>FD3709Kansas City</t>
  </si>
  <si>
    <t>3/19/2021 8:33:28 AM</t>
  </si>
  <si>
    <t>FD3711Kansas City</t>
  </si>
  <si>
    <t>3/19/2021 8:53:35 AM</t>
  </si>
  <si>
    <t>\\10.1.30.96\common\MTL\SYSTEM\Drawings\Specials\Pistol\FD3712 PG-Model.pdf</t>
  </si>
  <si>
    <t>FD3712Kansas City</t>
  </si>
  <si>
    <t>3/19/2021 9:06:02 AM</t>
  </si>
  <si>
    <t>\\10.1.30.96\common\MTL\SYSTEM\Drawings\Specials\Pistol\FD3713 PG-Model.pdf</t>
  </si>
  <si>
    <t>FD3713Kansas City</t>
  </si>
  <si>
    <t>3/19/2021 9:30:16 AM</t>
  </si>
  <si>
    <t>\\10.1.30.96\common\MTL\SYSTEM\Drawings\Specials\Pistol\FD3714 PG-Model.pdf</t>
  </si>
  <si>
    <t>FD3714Kansas City</t>
  </si>
  <si>
    <t>3/23/2021 12:30:00 PM</t>
  </si>
  <si>
    <t>FD3715Kansas City</t>
  </si>
  <si>
    <t>3/23/2021 12:40:58 PM</t>
  </si>
  <si>
    <t>3716</t>
  </si>
  <si>
    <t>\\10.1.30.96\common\MTL\SYSTEM\Drawings\Specials\Pistol\FD3716  Scan_2017_06_19_15_18_13_173.pdf</t>
  </si>
  <si>
    <t>FD3716Kansas City</t>
  </si>
  <si>
    <t>3/23/2021 4:07:02 PM</t>
  </si>
  <si>
    <t>\\10.1.30.96\common\MTL\SYSTEM\Drawings\Specials\Pistol\FD3717.pdf</t>
  </si>
  <si>
    <t>FD3717Kansas City</t>
  </si>
  <si>
    <t>3/29/2021 7:49:02 AM</t>
  </si>
  <si>
    <t>FD3718Kansas City</t>
  </si>
  <si>
    <t>3/29/2021 2:35:06 PM</t>
  </si>
  <si>
    <t>FD3719Kansas City</t>
  </si>
  <si>
    <t>4/9/2021 11:05:06 AM</t>
  </si>
  <si>
    <t>FD3722Kansas City</t>
  </si>
  <si>
    <t>4/14/2021 8:34:03 AM</t>
  </si>
  <si>
    <t>FD3723Kansas City</t>
  </si>
  <si>
    <t>4/14/2021 8:42:16 AM</t>
  </si>
  <si>
    <t>FD3724Kansas City</t>
  </si>
  <si>
    <t>4/14/2021 3:53:59 PM</t>
  </si>
  <si>
    <t>FD3725Kansas City</t>
  </si>
  <si>
    <t>4/14/2021 4:10:37 PM</t>
  </si>
  <si>
    <t>FD3726Kansas City</t>
  </si>
  <si>
    <t>4/14/2021 4:12:50 PM</t>
  </si>
  <si>
    <t>3727</t>
  </si>
  <si>
    <t>FD3727Kansas City</t>
  </si>
  <si>
    <t>4/21/2021 11:08:38 AM</t>
  </si>
  <si>
    <t>3728</t>
  </si>
  <si>
    <t>FD3728Kansas City</t>
  </si>
  <si>
    <t>4/22/2021 11:17:44 AM</t>
  </si>
  <si>
    <t>3729</t>
  </si>
  <si>
    <t>FD3729Kansas City</t>
  </si>
  <si>
    <t>5/4/2021 10:07:05 AM</t>
  </si>
  <si>
    <t>3732</t>
  </si>
  <si>
    <t>\\10.1.30.96\common\MTL\SYSTEM\Drawings\Specials\Pistol\_CW E-105R (820) DFG_PROOF.pdf"</t>
  </si>
  <si>
    <t>FD3732Kansas City</t>
  </si>
  <si>
    <t>5/6/2021 8:20:11 AM</t>
  </si>
  <si>
    <t>3733</t>
  </si>
  <si>
    <t>\\10.1.30.96\common\MTL\SYSTEM\Drawings\Specials\534911_10-01 FULL_PROOF.pdf</t>
  </si>
  <si>
    <t>FD3733Kansas City</t>
  </si>
  <si>
    <t>5/6/2021 4:00:49 PM</t>
  </si>
  <si>
    <t>3734</t>
  </si>
  <si>
    <t>FD3734Kansas City</t>
  </si>
  <si>
    <t>5/11/2021 8:50:13 AM</t>
  </si>
  <si>
    <t>3735</t>
  </si>
  <si>
    <t>FD3735Kansas City</t>
  </si>
  <si>
    <t>5/24/2021 7:58:13 AM</t>
  </si>
  <si>
    <t>3737</t>
  </si>
  <si>
    <t>FD3737Kansas City</t>
  </si>
  <si>
    <t>5/25/2021 1:11:59 PM</t>
  </si>
  <si>
    <t>FD3738Kansas City</t>
  </si>
  <si>
    <t>5/28/2021 8:25:56 AM</t>
  </si>
  <si>
    <t>3739</t>
  </si>
  <si>
    <t>FD3739Kansas City</t>
  </si>
  <si>
    <t>5/28/2021 8:30:09 AM</t>
  </si>
  <si>
    <t>3740</t>
  </si>
  <si>
    <t>FD3740Kansas City</t>
  </si>
  <si>
    <t>5/28/2021 10:23:06 AM</t>
  </si>
  <si>
    <t>3741</t>
  </si>
  <si>
    <t>0.7375</t>
  </si>
  <si>
    <t>FD3741Kansas City</t>
  </si>
  <si>
    <t>6/3/2021 1:01:21 PM</t>
  </si>
  <si>
    <t>3742</t>
  </si>
  <si>
    <t>FD3742Kansas City</t>
  </si>
  <si>
    <t>6/17/2021 9:52:54 AM</t>
  </si>
  <si>
    <t>3744</t>
  </si>
  <si>
    <t>FD3744Kansas City</t>
  </si>
  <si>
    <t>6/17/2021 2:15:06 PM</t>
  </si>
  <si>
    <t>FD3745Kansas City</t>
  </si>
  <si>
    <t>6/24/2021 3:21:22 PM</t>
  </si>
  <si>
    <t>3746</t>
  </si>
  <si>
    <t>FD3746Kansas City</t>
  </si>
  <si>
    <t>6/24/2021 3:22:57 PM</t>
  </si>
  <si>
    <t>3747</t>
  </si>
  <si>
    <t>FD3747Kansas City</t>
  </si>
  <si>
    <t>6/25/2021 2:12:38 PM</t>
  </si>
  <si>
    <t>3748</t>
  </si>
  <si>
    <t>FD3748Kansas City</t>
  </si>
  <si>
    <t>7/6/2021 10:52:54 AM</t>
  </si>
  <si>
    <t>3750</t>
  </si>
  <si>
    <t>FD3750Kansas City</t>
  </si>
  <si>
    <t>7/6/2021 12:39:37 PM</t>
  </si>
  <si>
    <t>FD3751Kansas City</t>
  </si>
  <si>
    <t>7/6/2021 2:24:02 PM</t>
  </si>
  <si>
    <t>3752</t>
  </si>
  <si>
    <t>FD3752Kansas City</t>
  </si>
  <si>
    <t>7/7/2021 1:05:48 PM</t>
  </si>
  <si>
    <t>FD3753Kansas City</t>
  </si>
  <si>
    <t>7/7/2021 1:23:12 PM</t>
  </si>
  <si>
    <t>FD3754Kansas City</t>
  </si>
  <si>
    <t>7/7/2021 2:07:33 PM</t>
  </si>
  <si>
    <t>FD3755Kansas City</t>
  </si>
  <si>
    <t>7/7/2021 2:12:35 PM</t>
  </si>
  <si>
    <t>FD3756Kansas City</t>
  </si>
  <si>
    <t>7/8/2021 1:03:27 PM</t>
  </si>
  <si>
    <t>FD3757Kansas City</t>
  </si>
  <si>
    <t>7/15/2021 10:08:38 AM</t>
  </si>
  <si>
    <t>FD3758Kansas City</t>
  </si>
  <si>
    <t>7/19/2021 12:44:33 PM</t>
  </si>
  <si>
    <t>FD3759Kansas City</t>
  </si>
  <si>
    <t>7/19/2021 1:35:47 PM</t>
  </si>
  <si>
    <t>FD3760Kansas City</t>
  </si>
  <si>
    <t>7/29/2021 7:19:14 AM</t>
  </si>
  <si>
    <t>FD3761Kansas City</t>
  </si>
  <si>
    <t>8/5/2021 7:56:42 AM</t>
  </si>
  <si>
    <t>FD3762Kansas City</t>
  </si>
  <si>
    <t>8/9/2021 7:12:46 AM</t>
  </si>
  <si>
    <t>\\10.1.30.96\common\MTL\SYSTEM\Drawings\Specials\Pistol\9x12 - 164301-prf (wind dimensions).pdf</t>
  </si>
  <si>
    <t>FD3763Kansas City</t>
  </si>
  <si>
    <t>8/10/2021 1:05:28 PM</t>
  </si>
  <si>
    <t>FD3767Kansas City</t>
  </si>
  <si>
    <t>8/17/2021 12:11:39 PM</t>
  </si>
  <si>
    <t>\\10.1.30.96\common\MTL\SYSTEM\Drawings\Specials\Pistol\SO#698512 WO#557351 - Proof.pdf</t>
  </si>
  <si>
    <t>FD3768Kansas City</t>
  </si>
  <si>
    <t>8/20/2021 9:15:50 AM</t>
  </si>
  <si>
    <t>3769</t>
  </si>
  <si>
    <t>FD3769Kansas City</t>
  </si>
  <si>
    <t>9/9/2021 3:43:35 PM</t>
  </si>
  <si>
    <t>FD3770Kansas City</t>
  </si>
  <si>
    <t>9/23/2021 10:53:06 AM</t>
  </si>
  <si>
    <t>FD3771Kansas City</t>
  </si>
  <si>
    <t>10/14/2021 1:35:16 PM</t>
  </si>
  <si>
    <t>\\10.1.30.96\common\MTL\SYSTEM\Drawings\Specials\Pistol\FD3774 PG-Model.pdf</t>
  </si>
  <si>
    <t>FD3774Kansas City</t>
  </si>
  <si>
    <t>10/28/2021 7:15:09 AM</t>
  </si>
  <si>
    <t>FD3775Kansas City</t>
  </si>
  <si>
    <t>11/1/2021 12:20:25 PM</t>
  </si>
  <si>
    <t>FD3776Kansas City</t>
  </si>
  <si>
    <t>11/10/2021 8:23:13 AM</t>
  </si>
  <si>
    <t>FD3777Kansas City</t>
  </si>
  <si>
    <t>11/10/2021 8:25:06 AM</t>
  </si>
  <si>
    <t>FD3778Kansas City</t>
  </si>
  <si>
    <t>11/17/2021 7:26:53 AM</t>
  </si>
  <si>
    <t>FD3779Kansas City</t>
  </si>
  <si>
    <t>12/10/2021 7:55:09 AM</t>
  </si>
  <si>
    <t>FD3780Kansas City</t>
  </si>
  <si>
    <t>12/15/2021 12:03:00 PM</t>
  </si>
  <si>
    <t>\\10.1.30.96\common\MTL\SYSTEM\Drawings\Specials\Pistol\503877_DPD003-OE_PROOF.pdf</t>
  </si>
  <si>
    <t>FD3781Kansas City</t>
  </si>
  <si>
    <t>12/23/2021 7:51:25 AM</t>
  </si>
  <si>
    <t>FD3782Kansas City</t>
  </si>
  <si>
    <t>1/4/2022 11:25:03 AM</t>
  </si>
  <si>
    <t>FD3783Kansas City</t>
  </si>
  <si>
    <t>1/28/2022 8:34:40 AM</t>
  </si>
  <si>
    <t>FD3784Kansas City</t>
  </si>
  <si>
    <t>2/3/2022 11:15:27 AM</t>
  </si>
  <si>
    <t>FD3785Kansas City</t>
  </si>
  <si>
    <t>2/4/2022 10:23:20 AM</t>
  </si>
  <si>
    <t>FD3786Kansas City</t>
  </si>
  <si>
    <t>2/9/2022 1:26:34 PM</t>
  </si>
  <si>
    <t>FD3787Kansas City</t>
  </si>
  <si>
    <t>2/15/2022 8:35:54 AM</t>
  </si>
  <si>
    <t>FD3788Kansas City</t>
  </si>
  <si>
    <t>2/21/2022 8:35:35 AM</t>
  </si>
  <si>
    <t>FD3790Kansas City</t>
  </si>
  <si>
    <t>2/25/2022 7:21:42 AM</t>
  </si>
  <si>
    <t>FD3791Kansas City</t>
  </si>
  <si>
    <t>3/15/2022 3:32:02 PM</t>
  </si>
  <si>
    <t>3792</t>
  </si>
  <si>
    <t>FD3792Kansas City</t>
  </si>
  <si>
    <t>3/28/2022 8:30:27 AM</t>
  </si>
  <si>
    <t>\\10.1.30.96\common\MTL\SYSTEM\Drawings\Specials\Pistol\6x9-5_L-Window_PFCM344.pdf</t>
  </si>
  <si>
    <t>FD3793Kansas City</t>
  </si>
  <si>
    <t>3/28/2022 8:41:13 AM</t>
  </si>
  <si>
    <t>FD3795Kansas City</t>
  </si>
  <si>
    <t>3/28/2022 8:43:40 AM</t>
  </si>
  <si>
    <t>FD3797Kansas City</t>
  </si>
  <si>
    <t>3/28/2022 8:45:19 AM</t>
  </si>
  <si>
    <t>3798</t>
  </si>
  <si>
    <t>FD3798Kansas City</t>
  </si>
  <si>
    <t>3/28/2022 9:13:19 AM</t>
  </si>
  <si>
    <t>FD3799Kansas City</t>
  </si>
  <si>
    <t>3/28/2022 1:27:20 PM</t>
  </si>
  <si>
    <t>FD3800Kansas City</t>
  </si>
  <si>
    <t>3/29/2022 7:11:53 AM</t>
  </si>
  <si>
    <t>FD3801Kansas City</t>
  </si>
  <si>
    <t>4/1/2022 8:28:49 AM</t>
  </si>
  <si>
    <t>FD3802Kansas City</t>
  </si>
  <si>
    <t>4/13/2022 9:24:27 AM</t>
  </si>
  <si>
    <t>FD3803Kansas City</t>
  </si>
  <si>
    <t>4/19/2022 2:29:12 PM</t>
  </si>
  <si>
    <t>FD3806Kansas City</t>
  </si>
  <si>
    <t>4/29/2022 7:57:44 AM</t>
  </si>
  <si>
    <t>FD3807Kansas City</t>
  </si>
  <si>
    <t>5/3/2022 10:59:02 AM</t>
  </si>
  <si>
    <t>FD3809Kansas City</t>
  </si>
  <si>
    <t>5/6/2022 2:47:36 PM</t>
  </si>
  <si>
    <t>FD3810Kansas City</t>
  </si>
  <si>
    <t>5/12/2022 2:06:47 PM</t>
  </si>
  <si>
    <t>FD3811Kansas City</t>
  </si>
  <si>
    <t>5/18/2022 10:18:23 AM</t>
  </si>
  <si>
    <t>FD3812Kansas City</t>
  </si>
  <si>
    <t>5/25/2022 2:33:33 PM</t>
  </si>
  <si>
    <t>FD3813Kansas City</t>
  </si>
  <si>
    <t>5/26/2022 1:32:49 PM</t>
  </si>
  <si>
    <t>FD3814Kansas City</t>
  </si>
  <si>
    <t>6/1/2022 8:48:58 AM</t>
  </si>
  <si>
    <t>FD3815Kansas City</t>
  </si>
  <si>
    <t>6/7/2022 7:47:50 AM</t>
  </si>
  <si>
    <t>FD3816Kansas City</t>
  </si>
  <si>
    <t>6/16/2022 1:31:38 PM</t>
  </si>
  <si>
    <t>FD3818Kansas City</t>
  </si>
  <si>
    <t>6/20/2022 12:18:15 PM</t>
  </si>
  <si>
    <t>FD3821Kansas City</t>
  </si>
  <si>
    <t>7/1/2022 9:04:39 AM</t>
  </si>
  <si>
    <t>FD3822Kansas City</t>
  </si>
  <si>
    <t>7/11/2022 8:56:58 AM</t>
  </si>
  <si>
    <t>FD3824Kansas City</t>
  </si>
  <si>
    <t>7/19/2022 2:23:49 PM</t>
  </si>
  <si>
    <t>FD3825Kansas City</t>
  </si>
  <si>
    <t>7/20/2022 7:48:06 AM</t>
  </si>
  <si>
    <t>FD3826Kansas City</t>
  </si>
  <si>
    <t>7/21/2022 1:48:29 PM</t>
  </si>
  <si>
    <t>FD3827Kansas City</t>
  </si>
  <si>
    <t>8/8/2022 9:12:15 AM</t>
  </si>
  <si>
    <t>FD3828Kansas City</t>
  </si>
  <si>
    <t>8/8/2022 11:30:04 AM</t>
  </si>
  <si>
    <t>FD3829Kansas City</t>
  </si>
  <si>
    <t>8/15/2022 3:58:48 PM</t>
  </si>
  <si>
    <t>FD3830South Hackensack</t>
  </si>
  <si>
    <t>8/15/2022 4:04:47 PM</t>
  </si>
  <si>
    <t>\\10.1.30.96\common\MTL\SYSTEM\Drawings\Specials\Pistol\FD3831 PG.pdf</t>
  </si>
  <si>
    <t>FD3831Kansas City</t>
  </si>
  <si>
    <t>8/17/2022 1:51:17 PM</t>
  </si>
  <si>
    <t>3832</t>
  </si>
  <si>
    <t>FD3832Kansas City</t>
  </si>
  <si>
    <t>9/6/2022 10:54:54 AM</t>
  </si>
  <si>
    <t>FD3833Kansas City</t>
  </si>
  <si>
    <t>9/14/2022 9:09:47 AM</t>
  </si>
  <si>
    <t>FD3834Kansas City</t>
  </si>
  <si>
    <t>9/21/2022 9:51:04 AM</t>
  </si>
  <si>
    <t>FD3835Kansas City</t>
  </si>
  <si>
    <t>9/21/2022 10:50:04 AM</t>
  </si>
  <si>
    <t>\\10.1.30.96\common\MTL\SYSTEM\Drawings\Specials\Pistol\578556 FD#XXXX.pdf</t>
  </si>
  <si>
    <t>FD3836Kansas City</t>
  </si>
  <si>
    <t>9/28/2022 1:59:00 PM</t>
  </si>
  <si>
    <t>FD3837Kansas City</t>
  </si>
  <si>
    <t>9/28/2022 2:06:50 PM</t>
  </si>
  <si>
    <t>FD3838Kansas City</t>
  </si>
  <si>
    <t>10/4/2022 10:30:56 AM</t>
  </si>
  <si>
    <t>FD3839Kansas City</t>
  </si>
  <si>
    <t>10/5/2022 2:40:56 PM</t>
  </si>
  <si>
    <t>FD3840Kansas City</t>
  </si>
  <si>
    <t>10/6/2022 10:17:57 AM</t>
  </si>
  <si>
    <t>FD3841Kansas City</t>
  </si>
  <si>
    <t>10/7/2022 2:42:30 PM</t>
  </si>
  <si>
    <t>FD3842Kansas City</t>
  </si>
  <si>
    <t>10/7/2022 2:45:03 PM</t>
  </si>
  <si>
    <t>FD3843Kansas City</t>
  </si>
  <si>
    <t>10/7/2022 2:47:54 PM</t>
  </si>
  <si>
    <t>FD3844Kansas City</t>
  </si>
  <si>
    <t>10/11/2022 1:04:25 PM</t>
  </si>
  <si>
    <t>FD3846Kansas City</t>
  </si>
  <si>
    <t>10/18/2022 9:52:07 AM</t>
  </si>
  <si>
    <t>FD3847Kansas City</t>
  </si>
  <si>
    <t>10/18/2022 9:54:54 AM</t>
  </si>
  <si>
    <t>FD3848Kansas City</t>
  </si>
  <si>
    <t>10/18/2022 1:12:15 PM</t>
  </si>
  <si>
    <t>0/875</t>
  </si>
  <si>
    <t>FD3849Kansas City</t>
  </si>
  <si>
    <t>10/19/2022 1:37:09 PM</t>
  </si>
  <si>
    <t>FD3850Kansas City</t>
  </si>
  <si>
    <t>10/20/2022 10:21:52 AM</t>
  </si>
  <si>
    <t>FD3851Kansas City</t>
  </si>
  <si>
    <t>11/4/2022 10:53:05 AM</t>
  </si>
  <si>
    <t>\\10.1.30.96\common\MTL\SYSTEM\Drawings\Specials\Pistol\FD3852 PG-Model.pdf</t>
  </si>
  <si>
    <t>FD3852Kansas City</t>
  </si>
  <si>
    <t>11/17/2022 10:02:12 AM</t>
  </si>
  <si>
    <t>FD3854Kansas City</t>
  </si>
  <si>
    <t>12/2/2022 1:55:15 PM</t>
  </si>
  <si>
    <t>FD3855Kansas City</t>
  </si>
  <si>
    <t>12/8/2022 11:22:58 AM</t>
  </si>
  <si>
    <t>\\10.1.30.96\common\MTL\SYSTEM\Drawings\Specials\Pistol\FD3860.pdf</t>
  </si>
  <si>
    <t>FD3860Kansas City</t>
  </si>
  <si>
    <t>12/12/2022 9:38:50 AM</t>
  </si>
  <si>
    <t>FD3861Kansas City</t>
  </si>
  <si>
    <t>1/11/2023 11:15:16 AM</t>
  </si>
  <si>
    <t>FD3862Kansas City</t>
  </si>
  <si>
    <t>1/17/2023 10:07:00 AM</t>
  </si>
  <si>
    <t>FD3863Kansas City</t>
  </si>
  <si>
    <t>1444</t>
  </si>
  <si>
    <t>Single Patch</t>
  </si>
  <si>
    <t>SPECIAL INSTRUCTIONS</t>
  </si>
  <si>
    <t>Patch Width Standards Selections</t>
  </si>
  <si>
    <t>Current FD#</t>
  </si>
  <si>
    <t>Current Cycle</t>
  </si>
  <si>
    <t>Current Impression</t>
  </si>
  <si>
    <t>set the databases to update every hour</t>
  </si>
  <si>
    <t>Order Quantity</t>
  </si>
  <si>
    <t>Change Time</t>
  </si>
  <si>
    <t>Suggested Schedule</t>
  </si>
  <si>
    <t>Machine Speed</t>
  </si>
  <si>
    <t>Window Height</t>
  </si>
  <si>
    <t>Impression</t>
  </si>
  <si>
    <t>Patch Unit 1</t>
  </si>
  <si>
    <t>Patch Unit 2</t>
  </si>
  <si>
    <t>patch width is plant dependant</t>
  </si>
  <si>
    <t>must write dependant formula for the cycle and impressions to use in vba</t>
  </si>
  <si>
    <t>3864</t>
  </si>
  <si>
    <t>3865</t>
  </si>
  <si>
    <t>1/26/2023 8:55:11 AM</t>
  </si>
  <si>
    <t>2.225</t>
  </si>
  <si>
    <t>FD3864Kansas City</t>
  </si>
  <si>
    <t>1/27/2023 11:45:17 AM</t>
  </si>
  <si>
    <t>FD3865Kansas City</t>
  </si>
  <si>
    <t>Window 1</t>
  </si>
  <si>
    <t>Window 2</t>
  </si>
  <si>
    <t>Patch Length (mm)</t>
  </si>
  <si>
    <t>Flexopress Notes:</t>
  </si>
  <si>
    <t>PlantName</t>
  </si>
  <si>
    <t>PatchWidth</t>
  </si>
  <si>
    <t>Opens a new window to enter in a new profile</t>
  </si>
  <si>
    <t>Opens new window to edit information specific to a plant location.</t>
  </si>
  <si>
    <t>Actual Seal Gum mm</t>
  </si>
  <si>
    <t>Actual Seal Gum Driver</t>
  </si>
  <si>
    <t>Actual Seal Gum Driven</t>
  </si>
  <si>
    <t>St. Calir</t>
  </si>
  <si>
    <t>Future1</t>
  </si>
  <si>
    <t>Future2</t>
  </si>
  <si>
    <t>Future3</t>
  </si>
  <si>
    <t>Field1</t>
  </si>
  <si>
    <t>Field4</t>
  </si>
  <si>
    <t>DB Name</t>
  </si>
  <si>
    <t>Overrides DB Names</t>
  </si>
  <si>
    <t>overrides201</t>
  </si>
  <si>
    <t>overrides202</t>
  </si>
  <si>
    <t>overrides211</t>
  </si>
  <si>
    <t>overrides209</t>
  </si>
  <si>
    <t>overrides206</t>
  </si>
  <si>
    <t>overrides205</t>
  </si>
  <si>
    <t>overrides406</t>
  </si>
  <si>
    <t>FD Number</t>
  </si>
  <si>
    <t>Die Number</t>
  </si>
  <si>
    <t>Max Available  for Seal Gum mm</t>
  </si>
  <si>
    <t>Actual Seam Gum Driven</t>
  </si>
  <si>
    <t>63513</t>
  </si>
  <si>
    <t>63528</t>
  </si>
  <si>
    <t>63533</t>
  </si>
  <si>
    <t>63540</t>
  </si>
  <si>
    <t>63541</t>
  </si>
  <si>
    <t>63548</t>
  </si>
  <si>
    <t>63563</t>
  </si>
  <si>
    <t>63564</t>
  </si>
  <si>
    <t>63565</t>
  </si>
  <si>
    <t>63571</t>
  </si>
  <si>
    <t>63573</t>
  </si>
  <si>
    <t>63578</t>
  </si>
  <si>
    <t>63580</t>
  </si>
  <si>
    <t>63586</t>
  </si>
  <si>
    <t>63587</t>
  </si>
  <si>
    <t>63597</t>
  </si>
  <si>
    <t>63600</t>
  </si>
  <si>
    <t>63601</t>
  </si>
  <si>
    <t>63603</t>
  </si>
  <si>
    <t>63613</t>
  </si>
  <si>
    <t>63614</t>
  </si>
  <si>
    <t>63634</t>
  </si>
  <si>
    <t>63636</t>
  </si>
  <si>
    <t>63641</t>
  </si>
  <si>
    <t>63656</t>
  </si>
  <si>
    <t>63681</t>
  </si>
  <si>
    <t>63687</t>
  </si>
  <si>
    <t>63693</t>
  </si>
  <si>
    <t>63695</t>
  </si>
  <si>
    <t>63701</t>
  </si>
  <si>
    <t>63702</t>
  </si>
  <si>
    <t>63708</t>
  </si>
  <si>
    <t>63712</t>
  </si>
  <si>
    <t>63714</t>
  </si>
  <si>
    <t>63724</t>
  </si>
  <si>
    <t>63839</t>
  </si>
  <si>
    <t>65075</t>
  </si>
  <si>
    <t>67769</t>
  </si>
  <si>
    <t>67770</t>
  </si>
  <si>
    <t>68535</t>
  </si>
  <si>
    <t>69119</t>
  </si>
  <si>
    <t>69126</t>
  </si>
  <si>
    <t>69146</t>
  </si>
  <si>
    <t>69149</t>
  </si>
  <si>
    <t>69163</t>
  </si>
  <si>
    <t>69170</t>
  </si>
  <si>
    <t>69173</t>
  </si>
  <si>
    <t>69177</t>
  </si>
  <si>
    <t>69185</t>
  </si>
  <si>
    <t>69217</t>
  </si>
  <si>
    <t>69218</t>
  </si>
  <si>
    <t>69235</t>
  </si>
  <si>
    <t>69236</t>
  </si>
  <si>
    <t>69241</t>
  </si>
  <si>
    <t>69244</t>
  </si>
  <si>
    <t>69249</t>
  </si>
  <si>
    <t>69253</t>
  </si>
  <si>
    <t>69266</t>
  </si>
  <si>
    <t>69269</t>
  </si>
  <si>
    <t>69278</t>
  </si>
  <si>
    <t>69279</t>
  </si>
  <si>
    <t>69283</t>
  </si>
  <si>
    <t>69292</t>
  </si>
  <si>
    <t>69293</t>
  </si>
  <si>
    <t>69294</t>
  </si>
  <si>
    <t>69296</t>
  </si>
  <si>
    <t>69297</t>
  </si>
  <si>
    <t>69649</t>
  </si>
  <si>
    <t>69650</t>
  </si>
  <si>
    <t>69651</t>
  </si>
  <si>
    <t>69652</t>
  </si>
  <si>
    <t>69653</t>
  </si>
  <si>
    <t>69655</t>
  </si>
  <si>
    <t>69656</t>
  </si>
  <si>
    <t>69658</t>
  </si>
  <si>
    <t>69660</t>
  </si>
  <si>
    <t>69661</t>
  </si>
  <si>
    <t>69665</t>
  </si>
  <si>
    <t>69666</t>
  </si>
  <si>
    <t>69668</t>
  </si>
  <si>
    <t>69670</t>
  </si>
  <si>
    <t>69676</t>
  </si>
  <si>
    <t>69685</t>
  </si>
  <si>
    <t>69701</t>
  </si>
  <si>
    <t>69702</t>
  </si>
  <si>
    <t>69703</t>
  </si>
  <si>
    <t>69707</t>
  </si>
  <si>
    <t>69713</t>
  </si>
  <si>
    <t>69725</t>
  </si>
  <si>
    <t>69726</t>
  </si>
  <si>
    <t>69785</t>
  </si>
  <si>
    <t>69786</t>
  </si>
  <si>
    <t>70149</t>
  </si>
  <si>
    <t>70720</t>
  </si>
  <si>
    <t>70824</t>
  </si>
  <si>
    <t>70852</t>
  </si>
  <si>
    <t>70911</t>
  </si>
  <si>
    <t>70912</t>
  </si>
  <si>
    <t>70914</t>
  </si>
  <si>
    <t>70918</t>
  </si>
  <si>
    <t>70921</t>
  </si>
  <si>
    <t>70927</t>
  </si>
  <si>
    <t>70940</t>
  </si>
  <si>
    <t>70941</t>
  </si>
  <si>
    <t>70948</t>
  </si>
  <si>
    <t>70951</t>
  </si>
  <si>
    <t>70965</t>
  </si>
  <si>
    <t>70971</t>
  </si>
  <si>
    <t>70976</t>
  </si>
  <si>
    <t>70987</t>
  </si>
  <si>
    <t>70988</t>
  </si>
  <si>
    <t>70990</t>
  </si>
  <si>
    <t>70994</t>
  </si>
  <si>
    <t>70999</t>
  </si>
  <si>
    <t>71005</t>
  </si>
  <si>
    <t>71009</t>
  </si>
  <si>
    <t>71010</t>
  </si>
  <si>
    <t>71012</t>
  </si>
  <si>
    <t>71126</t>
  </si>
  <si>
    <t>71128</t>
  </si>
  <si>
    <t>71130</t>
  </si>
  <si>
    <t>71133</t>
  </si>
  <si>
    <t>71135</t>
  </si>
  <si>
    <t>71150</t>
  </si>
  <si>
    <t>71152</t>
  </si>
  <si>
    <t>71154</t>
  </si>
  <si>
    <t>71588</t>
  </si>
  <si>
    <t>71589</t>
  </si>
  <si>
    <t>71606</t>
  </si>
  <si>
    <t>71623</t>
  </si>
  <si>
    <t>71664</t>
  </si>
  <si>
    <t>71676</t>
  </si>
  <si>
    <t>71681</t>
  </si>
  <si>
    <t>71838</t>
  </si>
  <si>
    <t>71840</t>
  </si>
  <si>
    <t>71845</t>
  </si>
  <si>
    <t>71846</t>
  </si>
  <si>
    <t>71848</t>
  </si>
  <si>
    <t>71849</t>
  </si>
  <si>
    <t>71850</t>
  </si>
  <si>
    <t>71851</t>
  </si>
  <si>
    <t>71852</t>
  </si>
  <si>
    <t>71853</t>
  </si>
  <si>
    <t>71855</t>
  </si>
  <si>
    <t>71856</t>
  </si>
  <si>
    <t>71861</t>
  </si>
  <si>
    <t>71864</t>
  </si>
  <si>
    <t>71866</t>
  </si>
  <si>
    <t>71868</t>
  </si>
  <si>
    <t>71871</t>
  </si>
  <si>
    <t>71872</t>
  </si>
  <si>
    <t>71873</t>
  </si>
  <si>
    <t>71879</t>
  </si>
  <si>
    <t>71880</t>
  </si>
  <si>
    <t>71882</t>
  </si>
  <si>
    <t>71883</t>
  </si>
  <si>
    <t>71891</t>
  </si>
  <si>
    <t>71892</t>
  </si>
  <si>
    <t>71894</t>
  </si>
  <si>
    <t>71895</t>
  </si>
  <si>
    <t>71896</t>
  </si>
  <si>
    <t>71898</t>
  </si>
  <si>
    <t>71903</t>
  </si>
  <si>
    <t>71904</t>
  </si>
  <si>
    <t>71905</t>
  </si>
  <si>
    <t>71906</t>
  </si>
  <si>
    <t>71907</t>
  </si>
  <si>
    <t>71908</t>
  </si>
  <si>
    <t>71911</t>
  </si>
  <si>
    <t>71915</t>
  </si>
  <si>
    <t>71916</t>
  </si>
  <si>
    <t>71917</t>
  </si>
  <si>
    <t>71918</t>
  </si>
  <si>
    <t>71919</t>
  </si>
  <si>
    <t>71920</t>
  </si>
  <si>
    <t>71921</t>
  </si>
  <si>
    <t>71922</t>
  </si>
  <si>
    <t>71923</t>
  </si>
  <si>
    <t>71924</t>
  </si>
  <si>
    <t>71926</t>
  </si>
  <si>
    <t>71930</t>
  </si>
  <si>
    <t>71931</t>
  </si>
  <si>
    <t>71932</t>
  </si>
  <si>
    <t>72599</t>
  </si>
  <si>
    <t>72813</t>
  </si>
  <si>
    <t>72815</t>
  </si>
  <si>
    <t>72816</t>
  </si>
  <si>
    <t>72884</t>
  </si>
  <si>
    <t>73291</t>
  </si>
  <si>
    <t>73446</t>
  </si>
  <si>
    <t>73881</t>
  </si>
  <si>
    <t>73885</t>
  </si>
  <si>
    <t>74193</t>
  </si>
  <si>
    <t>74628</t>
  </si>
  <si>
    <t>74906</t>
  </si>
  <si>
    <t>74937</t>
  </si>
  <si>
    <t>76335</t>
  </si>
  <si>
    <t>76669</t>
  </si>
  <si>
    <t>77145</t>
  </si>
  <si>
    <t>77359</t>
  </si>
  <si>
    <t>78550</t>
  </si>
  <si>
    <t>78950</t>
  </si>
  <si>
    <t>78980</t>
  </si>
  <si>
    <t>79800</t>
  </si>
  <si>
    <t>79972</t>
  </si>
  <si>
    <t>80421</t>
  </si>
  <si>
    <t>80770</t>
  </si>
  <si>
    <t>80771</t>
  </si>
  <si>
    <t>81065</t>
  </si>
  <si>
    <t>82174</t>
  </si>
  <si>
    <t>82576</t>
  </si>
  <si>
    <t>82831</t>
  </si>
  <si>
    <t>83517</t>
  </si>
  <si>
    <t>83531</t>
  </si>
  <si>
    <t>83897</t>
  </si>
  <si>
    <t>84103</t>
  </si>
  <si>
    <t>84632</t>
  </si>
  <si>
    <t>85512</t>
  </si>
  <si>
    <t>85747</t>
  </si>
  <si>
    <t>87699</t>
  </si>
  <si>
    <t>87877</t>
  </si>
  <si>
    <t>87888</t>
  </si>
  <si>
    <t>88329</t>
  </si>
  <si>
    <t>89343</t>
  </si>
  <si>
    <t>89502</t>
  </si>
  <si>
    <t>89845</t>
  </si>
  <si>
    <t>90093</t>
  </si>
  <si>
    <t>90099</t>
  </si>
  <si>
    <t>90871</t>
  </si>
  <si>
    <t>90984</t>
  </si>
  <si>
    <t>91041</t>
  </si>
  <si>
    <t>91525</t>
  </si>
  <si>
    <t>92116</t>
  </si>
  <si>
    <t>92302</t>
  </si>
  <si>
    <t>93678</t>
  </si>
  <si>
    <t>93947</t>
  </si>
  <si>
    <t>93977</t>
  </si>
  <si>
    <t>94065</t>
  </si>
  <si>
    <t>94724</t>
  </si>
  <si>
    <t>95146</t>
  </si>
  <si>
    <t>95322</t>
  </si>
  <si>
    <t>95567</t>
  </si>
  <si>
    <t>95572</t>
  </si>
  <si>
    <t>95762</t>
  </si>
  <si>
    <t>95955</t>
  </si>
  <si>
    <t>96802</t>
  </si>
  <si>
    <t>97697</t>
  </si>
  <si>
    <t>98382</t>
  </si>
  <si>
    <t>98753</t>
  </si>
  <si>
    <t>98872</t>
  </si>
  <si>
    <t>99414</t>
  </si>
  <si>
    <t>99962</t>
  </si>
  <si>
    <t>99996</t>
  </si>
  <si>
    <t>100002</t>
  </si>
  <si>
    <t>100029</t>
  </si>
  <si>
    <t>100032</t>
  </si>
  <si>
    <t>100151</t>
  </si>
  <si>
    <t>100366</t>
  </si>
  <si>
    <t>100695</t>
  </si>
  <si>
    <t>100793</t>
  </si>
  <si>
    <t>101253</t>
  </si>
  <si>
    <t>101608</t>
  </si>
  <si>
    <t>101631</t>
  </si>
  <si>
    <t>101866</t>
  </si>
  <si>
    <t>101888</t>
  </si>
  <si>
    <t>102074</t>
  </si>
  <si>
    <t>102098</t>
  </si>
  <si>
    <t>102297</t>
  </si>
  <si>
    <t>102448</t>
  </si>
  <si>
    <t>102853</t>
  </si>
  <si>
    <t>103354</t>
  </si>
  <si>
    <t>103626</t>
  </si>
  <si>
    <t>103782</t>
  </si>
  <si>
    <t>103786</t>
  </si>
  <si>
    <t>103845</t>
  </si>
  <si>
    <t>103846</t>
  </si>
  <si>
    <t>104064</t>
  </si>
  <si>
    <t>104121</t>
  </si>
  <si>
    <t>104652</t>
  </si>
  <si>
    <t>104893</t>
  </si>
  <si>
    <t>104975</t>
  </si>
  <si>
    <t>105085</t>
  </si>
  <si>
    <t>105166</t>
  </si>
  <si>
    <t>105214</t>
  </si>
  <si>
    <t>105277</t>
  </si>
  <si>
    <t>105328</t>
  </si>
  <si>
    <t>105350</t>
  </si>
  <si>
    <t>105414</t>
  </si>
  <si>
    <t>105446</t>
  </si>
  <si>
    <t>106563</t>
  </si>
  <si>
    <t>107755</t>
  </si>
  <si>
    <t>108329</t>
  </si>
  <si>
    <t>108424</t>
  </si>
  <si>
    <t>108425</t>
  </si>
  <si>
    <t>108665</t>
  </si>
  <si>
    <t>108779</t>
  </si>
  <si>
    <t>108782</t>
  </si>
  <si>
    <t>108832</t>
  </si>
  <si>
    <t>109304</t>
  </si>
  <si>
    <t>109416</t>
  </si>
  <si>
    <t>109417</t>
  </si>
  <si>
    <t>109457</t>
  </si>
  <si>
    <t>109486</t>
  </si>
  <si>
    <t>109623</t>
  </si>
  <si>
    <t>109672</t>
  </si>
  <si>
    <t>109823</t>
  </si>
  <si>
    <t>109977</t>
  </si>
  <si>
    <t>110083</t>
  </si>
  <si>
    <t>110535</t>
  </si>
  <si>
    <t>110613</t>
  </si>
  <si>
    <t>110650</t>
  </si>
  <si>
    <t>110743</t>
  </si>
  <si>
    <t>110841</t>
  </si>
  <si>
    <t>111401</t>
  </si>
  <si>
    <t>111403</t>
  </si>
  <si>
    <t>111453</t>
  </si>
  <si>
    <t>111798</t>
  </si>
  <si>
    <t>111921</t>
  </si>
  <si>
    <t>112177</t>
  </si>
  <si>
    <t>112218</t>
  </si>
  <si>
    <t>112588</t>
  </si>
  <si>
    <t>112660</t>
  </si>
  <si>
    <t>112708</t>
  </si>
  <si>
    <t>112725</t>
  </si>
  <si>
    <t>112763</t>
  </si>
  <si>
    <t>113466</t>
  </si>
  <si>
    <t>113694</t>
  </si>
  <si>
    <t>113695</t>
  </si>
  <si>
    <t>113809</t>
  </si>
  <si>
    <t>113861</t>
  </si>
  <si>
    <t>113880</t>
  </si>
  <si>
    <t>113898</t>
  </si>
  <si>
    <t>114117</t>
  </si>
  <si>
    <t>114357</t>
  </si>
  <si>
    <t>114512</t>
  </si>
  <si>
    <t>114721</t>
  </si>
  <si>
    <t>114909</t>
  </si>
  <si>
    <t>114910</t>
  </si>
  <si>
    <t>115431</t>
  </si>
  <si>
    <t>115597</t>
  </si>
  <si>
    <t>115760</t>
  </si>
  <si>
    <t>115881</t>
  </si>
  <si>
    <t>115942</t>
  </si>
  <si>
    <t>116056</t>
  </si>
  <si>
    <t>116102</t>
  </si>
  <si>
    <t>116147</t>
  </si>
  <si>
    <t>116450</t>
  </si>
  <si>
    <t>116514</t>
  </si>
  <si>
    <t>116650</t>
  </si>
  <si>
    <t>116738</t>
  </si>
  <si>
    <t>117028</t>
  </si>
  <si>
    <t>117222</t>
  </si>
  <si>
    <t>118072</t>
  </si>
  <si>
    <t>118164</t>
  </si>
  <si>
    <t>119293</t>
  </si>
  <si>
    <t>119390</t>
  </si>
  <si>
    <t>119577</t>
  </si>
  <si>
    <t>120238</t>
  </si>
  <si>
    <t>120393</t>
  </si>
  <si>
    <t>120424</t>
  </si>
  <si>
    <t>120734</t>
  </si>
  <si>
    <t>121152</t>
  </si>
  <si>
    <t>121170</t>
  </si>
  <si>
    <t>121512</t>
  </si>
  <si>
    <t>122282</t>
  </si>
  <si>
    <t>122375</t>
  </si>
  <si>
    <t>122500</t>
  </si>
  <si>
    <t>122508</t>
  </si>
  <si>
    <t>122542</t>
  </si>
  <si>
    <t>122693</t>
  </si>
  <si>
    <t>122811</t>
  </si>
  <si>
    <t>122826</t>
  </si>
  <si>
    <t>122937</t>
  </si>
  <si>
    <t>123372</t>
  </si>
  <si>
    <t>123850</t>
  </si>
  <si>
    <t>123882</t>
  </si>
  <si>
    <t>124310</t>
  </si>
  <si>
    <t>124556</t>
  </si>
  <si>
    <t>124775</t>
  </si>
  <si>
    <t>124899</t>
  </si>
  <si>
    <t>125003</t>
  </si>
  <si>
    <t>125457</t>
  </si>
  <si>
    <t>125710</t>
  </si>
  <si>
    <t>125725</t>
  </si>
  <si>
    <t>125847</t>
  </si>
  <si>
    <t>125985</t>
  </si>
  <si>
    <t>126081</t>
  </si>
  <si>
    <t>126205</t>
  </si>
  <si>
    <t>126924</t>
  </si>
  <si>
    <t>127826</t>
  </si>
  <si>
    <t>127970</t>
  </si>
  <si>
    <t>128189</t>
  </si>
  <si>
    <t>128601</t>
  </si>
  <si>
    <t>128608</t>
  </si>
  <si>
    <t>128610</t>
  </si>
  <si>
    <t>129246</t>
  </si>
  <si>
    <t>129351</t>
  </si>
  <si>
    <t>129676</t>
  </si>
  <si>
    <t>129937</t>
  </si>
  <si>
    <t>130053</t>
  </si>
  <si>
    <t>130058</t>
  </si>
  <si>
    <t>130248</t>
  </si>
  <si>
    <t>130753</t>
  </si>
  <si>
    <t>130826</t>
  </si>
  <si>
    <t>131174</t>
  </si>
  <si>
    <t>131175</t>
  </si>
  <si>
    <t>131919</t>
  </si>
  <si>
    <t>132272</t>
  </si>
  <si>
    <t>132765</t>
  </si>
  <si>
    <t>133082</t>
  </si>
  <si>
    <t>133198</t>
  </si>
  <si>
    <t>133356</t>
  </si>
  <si>
    <t>134549</t>
  </si>
  <si>
    <t>134643</t>
  </si>
  <si>
    <t>134876</t>
  </si>
  <si>
    <t>135047</t>
  </si>
  <si>
    <t>135127</t>
  </si>
  <si>
    <t>135532</t>
  </si>
  <si>
    <t>135858</t>
  </si>
  <si>
    <t>136146</t>
  </si>
  <si>
    <t>136265</t>
  </si>
  <si>
    <t>137261</t>
  </si>
  <si>
    <t>137323</t>
  </si>
  <si>
    <t>138060</t>
  </si>
  <si>
    <t>138999</t>
  </si>
  <si>
    <t>139440</t>
  </si>
  <si>
    <t>139442</t>
  </si>
  <si>
    <t>139452</t>
  </si>
  <si>
    <t>139665</t>
  </si>
  <si>
    <t>139741</t>
  </si>
  <si>
    <t>139797</t>
  </si>
  <si>
    <t>140309</t>
  </si>
  <si>
    <t>141054</t>
  </si>
  <si>
    <t>141405</t>
  </si>
  <si>
    <t>141857</t>
  </si>
  <si>
    <t>141992</t>
  </si>
  <si>
    <t>142278</t>
  </si>
  <si>
    <t>142454</t>
  </si>
  <si>
    <t>142723</t>
  </si>
  <si>
    <t>143138</t>
  </si>
  <si>
    <t>144272</t>
  </si>
  <si>
    <t>144623</t>
  </si>
  <si>
    <t>144630</t>
  </si>
  <si>
    <t>144773</t>
  </si>
  <si>
    <t>145197</t>
  </si>
  <si>
    <t>146148</t>
  </si>
  <si>
    <t>146307</t>
  </si>
  <si>
    <t>146771</t>
  </si>
  <si>
    <t>146845</t>
  </si>
  <si>
    <t>147553</t>
  </si>
  <si>
    <t>149101</t>
  </si>
  <si>
    <t>150302</t>
  </si>
  <si>
    <t>150431</t>
  </si>
  <si>
    <t>150470</t>
  </si>
  <si>
    <t>151031</t>
  </si>
  <si>
    <t>151032</t>
  </si>
  <si>
    <t>151824</t>
  </si>
  <si>
    <t>151904</t>
  </si>
  <si>
    <t>155685</t>
  </si>
  <si>
    <t>155771</t>
  </si>
  <si>
    <t>155943</t>
  </si>
  <si>
    <t>156282</t>
  </si>
  <si>
    <t>156529</t>
  </si>
  <si>
    <t>156769</t>
  </si>
  <si>
    <t>157794</t>
  </si>
  <si>
    <t>159298</t>
  </si>
  <si>
    <t>162509</t>
  </si>
  <si>
    <t>163046</t>
  </si>
  <si>
    <t>164912</t>
  </si>
  <si>
    <t>165457</t>
  </si>
  <si>
    <t>165784</t>
  </si>
  <si>
    <t>165852</t>
  </si>
  <si>
    <t>166188</t>
  </si>
  <si>
    <t>168317</t>
  </si>
  <si>
    <t>170235</t>
  </si>
  <si>
    <t>171810</t>
  </si>
  <si>
    <t>171811</t>
  </si>
  <si>
    <t>formula's changed to allow overrides for all plants.</t>
  </si>
  <si>
    <t>overrides116</t>
  </si>
  <si>
    <t>Max Available for Seal Gum mm</t>
  </si>
  <si>
    <t>3867</t>
  </si>
  <si>
    <t>3868</t>
  </si>
  <si>
    <t>3869</t>
  </si>
  <si>
    <t>2/13/2023 12:43:12 PM</t>
  </si>
  <si>
    <t>FD3867Kansas City</t>
  </si>
  <si>
    <t>2/14/2023 2:54:39 PM</t>
  </si>
  <si>
    <t>FD3868Kansas City</t>
  </si>
  <si>
    <t>2/14/2023 2:59:40 PM</t>
  </si>
  <si>
    <t>FD3869Kansas City</t>
  </si>
  <si>
    <t>2/14/2023 3:03:46 PM</t>
  </si>
  <si>
    <t>3870</t>
  </si>
  <si>
    <t>FD3870Kansas City</t>
  </si>
  <si>
    <t>Install Plate Sleeves</t>
  </si>
  <si>
    <t>Install Anilox Rollers</t>
  </si>
  <si>
    <t>Install &amp; Position Printing Plates</t>
  </si>
  <si>
    <t>Setup Press</t>
  </si>
  <si>
    <t>0°</t>
  </si>
  <si>
    <t>True</t>
  </si>
  <si>
    <t>Gummer Cycle</t>
  </si>
  <si>
    <t>3871</t>
  </si>
  <si>
    <t>3872</t>
  </si>
  <si>
    <t>3/1/2023 12:14:33 PM</t>
  </si>
  <si>
    <t>FD3871Kansas City</t>
  </si>
  <si>
    <t>3/2/2023 10:36:24 AM</t>
  </si>
  <si>
    <t>FD3872Kansas City</t>
  </si>
  <si>
    <t>Single Patch?</t>
  </si>
  <si>
    <t>Machine #</t>
  </si>
  <si>
    <t>527=OFFSET BLANK 38mm TO G.S.</t>
  </si>
  <si>
    <t>527=Set side seam extrusion gumming delay to 131mm and pattern length to 80mm</t>
  </si>
  <si>
    <t>3876</t>
  </si>
  <si>
    <t>3873</t>
  </si>
  <si>
    <t>3874</t>
  </si>
  <si>
    <t>3875</t>
  </si>
  <si>
    <t>3/9/2023 8:44:22 AM</t>
  </si>
  <si>
    <t>FD3873Kansas City</t>
  </si>
  <si>
    <t>3/9/2023 8:47:36 AM</t>
  </si>
  <si>
    <t>FD3874Kansas City</t>
  </si>
  <si>
    <t>3/9/2023 3:14:25 PM</t>
  </si>
  <si>
    <t>FD3875Kansas City</t>
  </si>
  <si>
    <t>3/13/2023 2:02:42 PM</t>
  </si>
  <si>
    <t>FD3876Kansas City</t>
  </si>
  <si>
    <t>Plant Code</t>
  </si>
  <si>
    <t>202</t>
  </si>
  <si>
    <t>Check List for 628 Size Change</t>
  </si>
  <si>
    <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</si>
</sst>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0"/>
    <numFmt numFmtId="165" formatCode="0.0"/>
    <numFmt numFmtId="166" formatCode="0.000"/>
    <numFmt numFmtId="167" formatCode="#\ ??/16"/>
    <numFmt numFmtId="168" formatCode="&quot;$&quot;#,##0"/>
    <numFmt numFmtId="169" formatCode="0.00000"/>
  </numFmts>
  <fonts count="170" x14ac:knownFonts="1">
    <font>
      <sz val="11"/>
      <color theme="1"/>
      <name val="Calibri"/>
      <family val="2"/>
      <scheme val="minor"/>
    </font>
    <font>
      <sz val="12"/>
      <color theme="1"/>
      <name val="Calibri"/>
      <family val="2"/>
      <scheme val="minor"/>
    </font>
    <font>
      <i/>
      <sz val="9"/>
      <color theme="1"/>
      <name val="Calibri"/>
      <family val="2"/>
      <scheme val="minor"/>
    </font>
    <font>
      <sz val="9"/>
      <color theme="1"/>
      <name val="Calibri"/>
      <family val="2"/>
      <scheme val="minor"/>
    </font>
    <font>
      <i/>
      <sz val="9"/>
      <name val="Calibri"/>
      <family val="2"/>
    </font>
    <font>
      <sz val="9"/>
      <color indexed="81"/>
      <name val="Tahoma"/>
      <family val="2"/>
    </font>
    <font>
      <b/>
      <sz val="9"/>
      <color indexed="81"/>
      <name val="Tahoma"/>
      <family val="2"/>
    </font>
    <font>
      <sz val="11"/>
      <name val="Calibri"/>
      <family val="2"/>
      <scheme val="minor"/>
    </font>
    <font>
      <sz val="10"/>
      <name val="Arial"/>
      <family val="2"/>
    </font>
    <font>
      <i/>
      <sz val="9"/>
      <name val="Calibri"/>
      <family val="2"/>
      <scheme val="minor"/>
    </font>
    <font>
      <sz val="9"/>
      <name val="Arial Black"/>
      <family val="2"/>
    </font>
    <font>
      <sz val="9"/>
      <name val="Arial"/>
      <family val="2"/>
    </font>
    <font>
      <sz val="9"/>
      <name val="Microsoft Sans Serif"/>
      <family val="2"/>
    </font>
    <font>
      <b/>
      <sz val="11"/>
      <name val="Microsoft Sans Serif"/>
      <family val="2"/>
    </font>
    <font>
      <sz val="11"/>
      <name val="Arial Unicode MS"/>
      <family val="2"/>
    </font>
    <font>
      <sz val="11"/>
      <name val="Arial"/>
      <family val="2"/>
    </font>
    <font>
      <sz val="12"/>
      <name val="Wingdings"/>
      <charset val="2"/>
    </font>
    <font>
      <sz val="18"/>
      <name val="Arial Black"/>
      <family val="2"/>
    </font>
    <font>
      <sz val="10"/>
      <name val="Arial Unicode MS"/>
      <family val="2"/>
    </font>
    <font>
      <sz val="8"/>
      <name val="Microsoft Sans Serif"/>
      <family val="2"/>
    </font>
    <font>
      <i/>
      <sz val="8"/>
      <name val="Calibri"/>
      <family val="2"/>
      <scheme val="minor"/>
    </font>
    <font>
      <b/>
      <sz val="8"/>
      <name val="Arial"/>
      <family val="2"/>
    </font>
    <font>
      <sz val="8"/>
      <name val="Arial"/>
      <family val="2"/>
    </font>
    <font>
      <sz val="12"/>
      <name val="Arial Unicode MS"/>
      <family val="2"/>
    </font>
    <font>
      <sz val="12"/>
      <name val="Calibri"/>
      <family val="2"/>
      <scheme val="minor"/>
    </font>
    <font>
      <sz val="9"/>
      <name val="Calibri"/>
      <family val="2"/>
      <scheme val="minor"/>
    </font>
    <font>
      <sz val="12"/>
      <name val="Calibri"/>
      <family val="2"/>
    </font>
    <font>
      <sz val="9"/>
      <name val="Arial Unicode MS"/>
      <family val="2"/>
    </font>
    <font>
      <i/>
      <sz val="11"/>
      <name val="Calibri"/>
      <family val="2"/>
      <scheme val="minor"/>
    </font>
    <font>
      <sz val="8"/>
      <color theme="1"/>
      <name val="Calibri"/>
      <family val="2"/>
      <scheme val="minor"/>
    </font>
    <font>
      <b/>
      <sz val="13"/>
      <color theme="1"/>
      <name val="Calibri"/>
      <family val="2"/>
      <scheme val="minor"/>
    </font>
    <font>
      <sz val="13"/>
      <color theme="1"/>
      <name val="Calibri"/>
      <family val="2"/>
      <scheme val="minor"/>
    </font>
    <font>
      <sz val="12"/>
      <color theme="1"/>
      <name val="Arial Unicode MS"/>
      <family val="2"/>
    </font>
    <font>
      <i/>
      <sz val="10"/>
      <color theme="1"/>
      <name val="Calibri"/>
      <family val="2"/>
      <scheme val="minor"/>
    </font>
    <font>
      <b/>
      <sz val="9"/>
      <name val="Arial"/>
      <family val="2"/>
    </font>
    <font>
      <sz val="9"/>
      <name val="Calibri Light"/>
      <family val="2"/>
    </font>
    <font>
      <b/>
      <sz val="9"/>
      <name val="Calibri Light"/>
      <family val="2"/>
    </font>
    <font>
      <sz val="12"/>
      <name val="Arial"/>
      <family val="2"/>
    </font>
    <font>
      <sz val="14"/>
      <name val="Arial Unicode MS"/>
      <family val="2"/>
    </font>
    <font>
      <sz val="16"/>
      <name val="Arial Unicode MS"/>
      <family val="2"/>
    </font>
    <font>
      <i/>
      <sz val="8"/>
      <name val="Calibri Light"/>
      <family val="2"/>
    </font>
    <font>
      <i/>
      <sz val="8"/>
      <name val="Calibri"/>
      <family val="2"/>
    </font>
    <font>
      <b/>
      <sz val="14"/>
      <name val="Microsoft Sans Serif"/>
      <family val="2"/>
    </font>
    <font>
      <sz val="14"/>
      <name val="Microsoft Sans Serif"/>
      <family val="2"/>
    </font>
    <font>
      <sz val="14"/>
      <name val="Arial"/>
      <family val="2"/>
    </font>
    <font>
      <sz val="11"/>
      <name val="Calibri Light"/>
      <family val="2"/>
    </font>
    <font>
      <b/>
      <sz val="11"/>
      <name val="Calibri Light"/>
      <family val="2"/>
    </font>
    <font>
      <i/>
      <sz val="9"/>
      <name val="Calibri Light"/>
      <family val="2"/>
    </font>
    <font>
      <b/>
      <sz val="14"/>
      <color theme="1"/>
      <name val="Calibri"/>
      <family val="2"/>
      <scheme val="minor"/>
    </font>
    <font>
      <i/>
      <sz val="11"/>
      <color theme="1"/>
      <name val="Calibri"/>
      <family val="2"/>
      <scheme val="minor"/>
    </font>
    <font>
      <b/>
      <sz val="11"/>
      <color rgb="FFC00000"/>
      <name val="Arial"/>
      <family val="2"/>
    </font>
    <font>
      <b/>
      <sz val="16"/>
      <name val="Arial Unicode MS"/>
      <family val="2"/>
    </font>
    <font>
      <sz val="10"/>
      <name val="Calibri"/>
      <family val="2"/>
      <scheme val="minor"/>
    </font>
    <font>
      <sz val="11"/>
      <name val="Calibri"/>
      <family val="2"/>
    </font>
    <font>
      <b/>
      <sz val="12"/>
      <color theme="0"/>
      <name val="Arial"/>
      <family val="2"/>
    </font>
    <font>
      <sz val="14"/>
      <color theme="1"/>
      <name val="Calibri"/>
      <family val="2"/>
      <scheme val="minor"/>
    </font>
    <font>
      <b/>
      <sz val="12"/>
      <color rgb="FF000000"/>
      <name val="Arial"/>
      <family val="2"/>
    </font>
    <font>
      <b/>
      <sz val="11"/>
      <color rgb="FFFF0000"/>
      <name val="Calibri"/>
      <family val="2"/>
      <scheme val="minor"/>
    </font>
    <font>
      <sz val="9"/>
      <name val="Calibri"/>
      <family val="2"/>
    </font>
    <font>
      <b/>
      <sz val="11"/>
      <color theme="1"/>
      <name val="Calibri"/>
      <family val="2"/>
      <scheme val="minor"/>
    </font>
    <font>
      <b/>
      <i/>
      <sz val="10.5"/>
      <color rgb="FFC00000"/>
      <name val="Calibri"/>
      <family val="2"/>
      <scheme val="minor"/>
    </font>
    <font>
      <b/>
      <sz val="12"/>
      <name val="Arial"/>
      <family val="2"/>
    </font>
    <font>
      <i/>
      <sz val="8.75"/>
      <name val="Calibri Light"/>
      <family val="2"/>
    </font>
    <font>
      <sz val="7"/>
      <name val="Microsoft Sans Serif"/>
      <family val="2"/>
    </font>
    <font>
      <sz val="10"/>
      <name val="Times New Roman"/>
      <family val="1"/>
    </font>
    <font>
      <b/>
      <sz val="9"/>
      <color rgb="FF000000"/>
      <name val="Verdana"/>
      <family val="2"/>
    </font>
    <font>
      <sz val="10"/>
      <color rgb="FF333333"/>
      <name val="Segoe UI"/>
      <family val="2"/>
    </font>
    <font>
      <b/>
      <sz val="9"/>
      <name val="Microsoft Sans Serif"/>
      <family val="2"/>
    </font>
    <font>
      <sz val="8"/>
      <color rgb="FF000000"/>
      <name val="Tahoma"/>
      <family val="2"/>
    </font>
    <font>
      <sz val="12"/>
      <color rgb="FF800080"/>
      <name val="Arial"/>
      <family val="2"/>
    </font>
    <font>
      <b/>
      <sz val="12"/>
      <color rgb="FF800080"/>
      <name val="Arial"/>
      <family val="2"/>
    </font>
    <font>
      <sz val="12"/>
      <color rgb="FFFF0000"/>
      <name val="Arial Black"/>
      <family val="2"/>
    </font>
    <font>
      <sz val="12"/>
      <color rgb="FF333399"/>
      <name val="Arial"/>
      <family val="2"/>
    </font>
    <font>
      <b/>
      <sz val="12"/>
      <color rgb="FF333399"/>
      <name val="Arial"/>
      <family val="2"/>
    </font>
    <font>
      <sz val="9"/>
      <color rgb="FF333333"/>
      <name val="Arial"/>
      <family val="2"/>
    </font>
    <font>
      <b/>
      <sz val="9"/>
      <color rgb="FF333333"/>
      <name val="Arial"/>
      <family val="2"/>
    </font>
    <font>
      <i/>
      <sz val="7"/>
      <name val="Calibri"/>
      <family val="2"/>
      <scheme val="minor"/>
    </font>
    <font>
      <sz val="11"/>
      <color rgb="FFC00000"/>
      <name val="Calibri"/>
      <family val="2"/>
      <scheme val="minor"/>
    </font>
    <font>
      <i/>
      <sz val="9"/>
      <name val="Arial"/>
      <family val="2"/>
    </font>
    <font>
      <sz val="8"/>
      <name val="Calibri"/>
      <family val="2"/>
      <scheme val="minor"/>
    </font>
    <font>
      <b/>
      <sz val="11"/>
      <color theme="0"/>
      <name val="Calibri"/>
      <family val="2"/>
      <scheme val="minor"/>
    </font>
    <font>
      <sz val="11"/>
      <color theme="0"/>
      <name val="Calibri"/>
      <family val="2"/>
      <scheme val="minor"/>
    </font>
    <font>
      <sz val="8"/>
      <color rgb="FF000000"/>
      <name val="Segoe UI"/>
      <family val="2"/>
    </font>
    <font>
      <sz val="10"/>
      <color theme="1"/>
      <name val="Calibri"/>
      <family val="2"/>
      <scheme val="minor"/>
    </font>
    <font>
      <i/>
      <sz val="8"/>
      <color theme="1"/>
      <name val="Calibri"/>
      <family val="2"/>
      <scheme val="minor"/>
    </font>
    <font>
      <b/>
      <i/>
      <sz val="9"/>
      <color rgb="FFC00000"/>
      <name val="Calibri"/>
      <family val="2"/>
      <scheme val="minor"/>
    </font>
    <font>
      <b/>
      <sz val="72"/>
      <color theme="0"/>
      <name val="Arial Nova Cond Light"/>
      <family val="2"/>
    </font>
    <font>
      <b/>
      <sz val="8"/>
      <color theme="0"/>
      <name val="Arial Narrow"/>
      <family val="2"/>
    </font>
    <font>
      <b/>
      <sz val="48"/>
      <color theme="0"/>
      <name val="Arial Nova Cond Light"/>
      <family val="2"/>
    </font>
    <font>
      <b/>
      <sz val="16"/>
      <color theme="0"/>
      <name val="Arial Nova Cond Light"/>
      <family val="2"/>
    </font>
    <font>
      <b/>
      <sz val="11"/>
      <color theme="0"/>
      <name val="Arial"/>
      <family val="2"/>
    </font>
    <font>
      <sz val="10"/>
      <color theme="0"/>
      <name val="Arial"/>
      <family val="2"/>
    </font>
    <font>
      <sz val="11"/>
      <color theme="0"/>
      <name val="Arial"/>
      <family val="2"/>
    </font>
    <font>
      <b/>
      <sz val="14"/>
      <color theme="1"/>
      <name val="Arial"/>
      <family val="2"/>
    </font>
    <font>
      <sz val="9"/>
      <color theme="0"/>
      <name val="Arial"/>
      <family val="2"/>
    </font>
    <font>
      <sz val="22"/>
      <color theme="0"/>
      <name val="Arial"/>
      <family val="2"/>
    </font>
    <font>
      <sz val="8"/>
      <color theme="0"/>
      <name val="Arial"/>
      <family val="2"/>
    </font>
    <font>
      <sz val="11"/>
      <color theme="1"/>
      <name val="Arial"/>
      <family val="2"/>
    </font>
    <font>
      <i/>
      <sz val="8"/>
      <color theme="1"/>
      <name val="Arial"/>
      <family val="2"/>
    </font>
    <font>
      <b/>
      <sz val="12"/>
      <color theme="1"/>
      <name val="Arial"/>
      <family val="2"/>
    </font>
    <font>
      <b/>
      <sz val="12"/>
      <color theme="1"/>
      <name val="Calibri"/>
      <family val="2"/>
      <scheme val="minor"/>
    </font>
    <font>
      <b/>
      <sz val="8"/>
      <color theme="0" tint="-0.249977111117893"/>
      <name val="Arial Black"/>
      <family val="2"/>
    </font>
    <font>
      <i/>
      <sz val="10"/>
      <color rgb="FFFF0000"/>
      <name val="Arial"/>
      <family val="2"/>
    </font>
    <font>
      <i/>
      <sz val="11"/>
      <color theme="1"/>
      <name val="Arial"/>
      <family val="2"/>
    </font>
    <font>
      <i/>
      <sz val="8"/>
      <color theme="0" tint="-0.249977111117893"/>
      <name val="Arial"/>
      <family val="2"/>
    </font>
    <font>
      <sz val="8"/>
      <color theme="1"/>
      <name val="Arial"/>
      <family val="2"/>
    </font>
    <font>
      <i/>
      <sz val="8"/>
      <color theme="0"/>
      <name val="Arial"/>
      <family val="2"/>
    </font>
    <font>
      <b/>
      <i/>
      <sz val="11"/>
      <color theme="1"/>
      <name val="Arial"/>
      <family val="2"/>
    </font>
    <font>
      <b/>
      <i/>
      <sz val="12"/>
      <color theme="1"/>
      <name val="Arial"/>
      <family val="2"/>
    </font>
    <font>
      <i/>
      <sz val="12"/>
      <color theme="1"/>
      <name val="Arial"/>
      <family val="2"/>
    </font>
    <font>
      <i/>
      <sz val="10"/>
      <color theme="1"/>
      <name val="Arial"/>
      <family val="2"/>
    </font>
    <font>
      <i/>
      <sz val="8"/>
      <color rgb="FFFF0000"/>
      <name val="Calibri"/>
      <family val="2"/>
      <scheme val="minor"/>
    </font>
    <font>
      <b/>
      <sz val="8"/>
      <color theme="0" tint="-0.249977111117893"/>
      <name val="Arial"/>
      <family val="2"/>
    </font>
    <font>
      <sz val="12"/>
      <color theme="1"/>
      <name val="Arial"/>
      <family val="2"/>
    </font>
    <font>
      <b/>
      <sz val="72"/>
      <color theme="5" tint="-0.249977111117893"/>
      <name val="Arial Nova Cond Light"/>
      <family val="2"/>
    </font>
    <font>
      <b/>
      <sz val="8"/>
      <color theme="5" tint="-0.249977111117893"/>
      <name val="Arial Narrow"/>
      <family val="2"/>
    </font>
    <font>
      <b/>
      <sz val="48"/>
      <color theme="5" tint="-0.249977111117893"/>
      <name val="Arial Nova Cond Light"/>
      <family val="2"/>
    </font>
    <font>
      <b/>
      <sz val="16"/>
      <color theme="5" tint="-0.249977111117893"/>
      <name val="Arial Nova Cond Light"/>
      <family val="2"/>
    </font>
    <font>
      <b/>
      <sz val="11"/>
      <color theme="5" tint="-0.249977111117893"/>
      <name val="Arial"/>
      <family val="2"/>
    </font>
    <font>
      <sz val="11"/>
      <color theme="5" tint="-0.249977111117893"/>
      <name val="Arial"/>
      <family val="2"/>
    </font>
    <font>
      <sz val="11"/>
      <color theme="5" tint="-0.249977111117893"/>
      <name val="Calibri"/>
      <family val="2"/>
      <scheme val="minor"/>
    </font>
    <font>
      <sz val="9"/>
      <color theme="5" tint="-0.249977111117893"/>
      <name val="Arial"/>
      <family val="2"/>
    </font>
    <font>
      <sz val="8"/>
      <color theme="5" tint="-0.249977111117893"/>
      <name val="Arial"/>
      <family val="2"/>
    </font>
    <font>
      <b/>
      <sz val="24"/>
      <color theme="5" tint="-0.249977111117893"/>
      <name val="Arial Nova Cond"/>
      <family val="2"/>
    </font>
    <font>
      <b/>
      <sz val="12"/>
      <color theme="5" tint="-0.249977111117893"/>
      <name val="Arial"/>
      <family val="2"/>
    </font>
    <font>
      <b/>
      <sz val="20"/>
      <color theme="5" tint="-0.249977111117893"/>
      <name val="Arial"/>
      <family val="2"/>
    </font>
    <font>
      <b/>
      <sz val="10"/>
      <color theme="5" tint="-0.249977111117893"/>
      <name val="Arial Nova Cond"/>
      <family val="2"/>
    </font>
    <font>
      <b/>
      <sz val="12"/>
      <color theme="5" tint="-0.249977111117893"/>
      <name val="Arial Nova Cond"/>
      <family val="2"/>
    </font>
    <font>
      <b/>
      <sz val="12"/>
      <color theme="4" tint="-0.249977111117893"/>
      <name val="Arial"/>
      <family val="2"/>
    </font>
    <font>
      <sz val="10"/>
      <color theme="5" tint="-0.249977111117893"/>
      <name val="Arial"/>
      <family val="2"/>
    </font>
    <font>
      <sz val="8"/>
      <color theme="5" tint="-0.249977111117893"/>
      <name val="Calibri"/>
      <family val="2"/>
      <scheme val="minor"/>
    </font>
    <font>
      <b/>
      <sz val="12"/>
      <color theme="0"/>
      <name val="Calibri"/>
      <family val="2"/>
      <scheme val="minor"/>
    </font>
    <font>
      <i/>
      <sz val="8"/>
      <color theme="0"/>
      <name val="Calibri"/>
      <family val="2"/>
      <scheme val="minor"/>
    </font>
    <font>
      <i/>
      <sz val="14"/>
      <color theme="8" tint="-0.499984740745262"/>
      <name val="Calibri"/>
      <family val="2"/>
      <scheme val="minor"/>
    </font>
    <font>
      <sz val="48"/>
      <color theme="8" tint="-0.499984740745262"/>
      <name val="Calibri"/>
      <family val="2"/>
      <scheme val="minor"/>
    </font>
    <font>
      <b/>
      <sz val="14"/>
      <color theme="0"/>
      <name val="Calibri"/>
      <family val="2"/>
      <scheme val="minor"/>
    </font>
    <font>
      <b/>
      <sz val="12"/>
      <color indexed="9"/>
      <name val="Arial"/>
      <family val="2"/>
    </font>
    <font>
      <b/>
      <sz val="10"/>
      <color indexed="9"/>
      <name val="Arial"/>
      <family val="2"/>
    </font>
    <font>
      <b/>
      <sz val="9.9"/>
      <color rgb="FF7A7A7A"/>
      <name val="Nunito"/>
    </font>
    <font>
      <sz val="9.9"/>
      <color rgb="FF7A7A7A"/>
      <name val="Nunito"/>
    </font>
    <font>
      <sz val="9.9"/>
      <color rgb="FFFFFFFF"/>
      <name val="Nunito"/>
    </font>
    <font>
      <i/>
      <sz val="11"/>
      <color theme="8" tint="-0.499984740745262"/>
      <name val="Calibri"/>
      <family val="2"/>
      <scheme val="minor"/>
    </font>
    <font>
      <i/>
      <sz val="18"/>
      <color theme="2" tint="-9.9978637043366805E-2"/>
      <name val="Calibri"/>
      <family val="2"/>
      <scheme val="minor"/>
    </font>
    <font>
      <b/>
      <sz val="14"/>
      <color theme="2" tint="-9.9978637043366805E-2"/>
      <name val="Calibri"/>
      <family val="2"/>
      <scheme val="minor"/>
    </font>
    <font>
      <sz val="18"/>
      <color theme="1"/>
      <name val="Calibri"/>
      <family val="2"/>
      <scheme val="minor"/>
    </font>
    <font>
      <sz val="8"/>
      <name val="Arial Unicode MS"/>
      <family val="2"/>
    </font>
    <font>
      <b/>
      <sz val="36"/>
      <color theme="0"/>
      <name val="Arial Nova Cond Light"/>
      <family val="2"/>
    </font>
    <font>
      <sz val="18"/>
      <color theme="0"/>
      <name val="Arial"/>
      <family val="2"/>
    </font>
    <font>
      <sz val="18"/>
      <color theme="5" tint="-0.249977111117893"/>
      <name val="Arial"/>
      <family val="2"/>
    </font>
    <font>
      <i/>
      <sz val="8"/>
      <color rgb="FFFF0000"/>
      <name val="Arial"/>
      <family val="2"/>
    </font>
    <font>
      <sz val="10"/>
      <color theme="1"/>
      <name val="Arial"/>
      <family val="2"/>
    </font>
    <font>
      <sz val="10"/>
      <color rgb="FFFF0000"/>
      <name val="Arial"/>
      <family val="2"/>
    </font>
    <font>
      <sz val="11"/>
      <color theme="4" tint="0.39997558519241921"/>
      <name val="Calibri"/>
      <family val="2"/>
      <scheme val="minor"/>
    </font>
    <font>
      <sz val="20"/>
      <color theme="4" tint="0.39997558519241921"/>
      <name val="Calibri"/>
      <family val="2"/>
      <scheme val="minor"/>
    </font>
    <font>
      <sz val="9"/>
      <color theme="3" tint="0.79998168889431442"/>
      <name val="Calibri"/>
      <family val="2"/>
      <scheme val="minor"/>
    </font>
    <font>
      <sz val="11"/>
      <color theme="3" tint="0.79998168889431442"/>
      <name val="Calibri"/>
      <family val="2"/>
      <scheme val="minor"/>
    </font>
    <font>
      <sz val="10"/>
      <color theme="3" tint="0.79998168889431442"/>
      <name val="Calibri"/>
      <family val="2"/>
      <scheme val="minor"/>
    </font>
    <font>
      <sz val="10"/>
      <color theme="3" tint="0.79998168889431442"/>
      <name val="Arial"/>
      <family val="2"/>
    </font>
    <font>
      <sz val="10"/>
      <color indexed="8"/>
      <name val="Arial"/>
      <family val="2"/>
    </font>
    <font>
      <sz val="11"/>
      <color indexed="8"/>
      <name val="Calibri"/>
      <family val="2"/>
    </font>
    <font>
      <sz val="11"/>
      <color theme="0"/>
      <name val="Calibri"/>
      <family val="2"/>
    </font>
    <font>
      <b/>
      <sz val="8"/>
      <color theme="0"/>
      <name val="Calibri"/>
      <family val="2"/>
      <scheme val="minor"/>
    </font>
    <font>
      <sz val="16"/>
      <color theme="0"/>
      <name val="Arial Rounded MT Bold"/>
      <family val="2"/>
    </font>
    <font>
      <sz val="16"/>
      <color theme="1"/>
      <name val="Arial Rounded MT Bold"/>
      <family val="2"/>
    </font>
    <font>
      <sz val="20"/>
      <color theme="4" tint="0.39997558519241921"/>
      <name val="Arial Rounded MT Bold"/>
      <family val="2"/>
    </font>
    <font>
      <sz val="20"/>
      <color rgb="FFFF0000"/>
      <name val="Arial Rounded MT Bold"/>
      <family val="2"/>
    </font>
    <font>
      <sz val="11"/>
      <color indexed="8"/>
      <name val="Calibri"/>
      <family val="2"/>
    </font>
    <font>
      <i/>
      <sz val="8"/>
      <color rgb="FF00B050"/>
      <name val="Arial Unicode MS"/>
      <family val="2"/>
    </font>
    <font>
      <i/>
      <sz val="11"/>
      <color rgb="FFFF0000"/>
      <name val="Calibri"/>
      <family val="2"/>
      <scheme val="minor"/>
    </font>
    <font>
      <sz val="11"/>
      <color rgb="FFFF0000"/>
      <name val="Calibri"/>
      <family val="2"/>
      <scheme val="minor"/>
    </font>
  </fonts>
  <fills count="2098">
    <fill>
      <patternFill patternType="none"/>
    </fill>
    <fill>
      <patternFill patternType="gray125"/>
    </fill>
    <fill>
      <patternFill patternType="solid">
        <fgColor theme="2" tint="-9.9978637043366805E-2"/>
        <bgColor indexed="64"/>
      </patternFill>
    </fill>
    <fill>
      <patternFill patternType="solid">
        <fgColor rgb="FFFFFF99"/>
        <bgColor indexed="64"/>
      </patternFill>
    </fill>
    <fill>
      <patternFill patternType="solid">
        <fgColor theme="9"/>
        <bgColor indexed="64"/>
      </patternFill>
    </fill>
    <fill>
      <patternFill patternType="solid">
        <fgColor rgb="FFFFFF00"/>
        <bgColor indexed="64"/>
      </patternFill>
    </fill>
    <fill>
      <patternFill patternType="solid">
        <fgColor theme="0" tint="-0.14999847407452621"/>
        <bgColor indexed="64"/>
      </patternFill>
    </fill>
    <fill>
      <patternFill patternType="solid">
        <fgColor rgb="FFE2FDCF"/>
        <bgColor indexed="64"/>
      </patternFill>
    </fill>
    <fill>
      <patternFill patternType="solid">
        <fgColor theme="8" tint="0.79998168889431442"/>
        <bgColor indexed="64"/>
      </patternFill>
    </fill>
    <fill>
      <patternFill patternType="solid">
        <fgColor theme="1" tint="0.249977111117893"/>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C000"/>
        <bgColor indexed="64"/>
      </patternFill>
    </fill>
    <fill>
      <patternFill patternType="solid">
        <fgColor theme="0"/>
        <bgColor indexed="64"/>
      </patternFill>
    </fill>
    <fill>
      <patternFill patternType="solid">
        <fgColor theme="9" tint="0.79998168889431442"/>
        <bgColor indexed="64"/>
      </patternFill>
    </fill>
    <fill>
      <patternFill patternType="solid">
        <fgColor theme="1"/>
        <bgColor indexed="64"/>
      </patternFill>
    </fill>
    <fill>
      <patternFill patternType="solid">
        <fgColor rgb="FFFF66CC"/>
        <bgColor indexed="64"/>
      </patternFill>
    </fill>
    <fill>
      <patternFill patternType="solid">
        <fgColor rgb="FF00B050"/>
        <bgColor indexed="64"/>
      </patternFill>
    </fill>
    <fill>
      <patternFill patternType="solid">
        <fgColor theme="0" tint="-0.249977111117893"/>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theme="8" tint="-0.249977111117893"/>
        <bgColor indexed="64"/>
      </patternFill>
    </fill>
    <fill>
      <patternFill patternType="solid">
        <fgColor theme="0" tint="-0.34998626667073579"/>
        <bgColor indexed="64"/>
      </patternFill>
    </fill>
    <fill>
      <patternFill patternType="solid">
        <fgColor indexed="13"/>
        <bgColor indexed="64"/>
      </patternFill>
    </fill>
    <fill>
      <patternFill patternType="solid">
        <fgColor indexed="23"/>
        <bgColor indexed="64"/>
      </patternFill>
    </fill>
    <fill>
      <patternFill patternType="solid">
        <fgColor indexed="48"/>
        <bgColor indexed="64"/>
      </patternFill>
    </fill>
    <fill>
      <patternFill patternType="solid">
        <fgColor indexed="23"/>
        <bgColor indexed="24"/>
      </patternFill>
    </fill>
    <fill>
      <patternFill patternType="solid">
        <fgColor indexed="22"/>
        <bgColor indexed="24"/>
      </patternFill>
    </fill>
    <fill>
      <patternFill patternType="solid">
        <fgColor indexed="9"/>
        <bgColor indexed="24"/>
      </patternFill>
    </fill>
    <fill>
      <patternFill patternType="solid">
        <fgColor indexed="22"/>
        <bgColor indexed="64"/>
      </patternFill>
    </fill>
    <fill>
      <patternFill patternType="solid">
        <fgColor rgb="FFFFFFFF"/>
        <bgColor indexed="64"/>
      </patternFill>
    </fill>
    <fill>
      <patternFill patternType="solid">
        <fgColor rgb="FFFEDD00"/>
        <bgColor indexed="64"/>
      </patternFill>
    </fill>
    <fill>
      <patternFill patternType="solid">
        <fgColor rgb="FFFE0000"/>
        <bgColor indexed="64"/>
      </patternFill>
    </fill>
    <fill>
      <patternFill patternType="solid">
        <fgColor rgb="FF00DD00"/>
        <bgColor indexed="64"/>
      </patternFill>
    </fill>
    <fill>
      <patternFill patternType="solid">
        <fgColor rgb="FF000000"/>
        <bgColor indexed="64"/>
      </patternFill>
    </fill>
    <fill>
      <patternFill patternType="solid">
        <fgColor rgb="FFFFD700"/>
        <bgColor indexed="64"/>
      </patternFill>
    </fill>
    <fill>
      <patternFill patternType="solid">
        <fgColor rgb="FF00D700"/>
        <bgColor indexed="64"/>
      </patternFill>
    </fill>
    <fill>
      <patternFill patternType="solid">
        <fgColor rgb="FFFE5000"/>
        <bgColor indexed="64"/>
      </patternFill>
    </fill>
    <fill>
      <patternFill patternType="solid">
        <fgColor rgb="FF005000"/>
        <bgColor indexed="64"/>
      </patternFill>
    </fill>
    <fill>
      <patternFill patternType="solid">
        <fgColor rgb="FFF9423A"/>
        <bgColor indexed="64"/>
      </patternFill>
    </fill>
    <fill>
      <patternFill patternType="solid">
        <fgColor rgb="FFF90000"/>
        <bgColor indexed="64"/>
      </patternFill>
    </fill>
    <fill>
      <patternFill patternType="solid">
        <fgColor rgb="FF004200"/>
        <bgColor indexed="64"/>
      </patternFill>
    </fill>
    <fill>
      <patternFill patternType="solid">
        <fgColor rgb="FF00003A"/>
        <bgColor indexed="64"/>
      </patternFill>
    </fill>
    <fill>
      <patternFill patternType="solid">
        <fgColor rgb="FFEF3340"/>
        <bgColor indexed="64"/>
      </patternFill>
    </fill>
    <fill>
      <patternFill patternType="solid">
        <fgColor rgb="FFEF0000"/>
        <bgColor indexed="64"/>
      </patternFill>
    </fill>
    <fill>
      <patternFill patternType="solid">
        <fgColor rgb="FF003300"/>
        <bgColor indexed="64"/>
      </patternFill>
    </fill>
    <fill>
      <patternFill patternType="solid">
        <fgColor rgb="FF000040"/>
        <bgColor indexed="64"/>
      </patternFill>
    </fill>
    <fill>
      <patternFill patternType="solid">
        <fgColor rgb="FFCE0058"/>
        <bgColor indexed="64"/>
      </patternFill>
    </fill>
    <fill>
      <patternFill patternType="solid">
        <fgColor rgb="FFCE0000"/>
        <bgColor indexed="64"/>
      </patternFill>
    </fill>
    <fill>
      <patternFill patternType="solid">
        <fgColor rgb="FF000058"/>
        <bgColor indexed="64"/>
      </patternFill>
    </fill>
    <fill>
      <patternFill patternType="solid">
        <fgColor rgb="FFE10098"/>
        <bgColor indexed="64"/>
      </patternFill>
    </fill>
    <fill>
      <patternFill patternType="solid">
        <fgColor rgb="FFE10000"/>
        <bgColor indexed="64"/>
      </patternFill>
    </fill>
    <fill>
      <patternFill patternType="solid">
        <fgColor rgb="FF000098"/>
        <bgColor indexed="64"/>
      </patternFill>
    </fill>
    <fill>
      <patternFill patternType="solid">
        <fgColor rgb="FFBB29BB"/>
        <bgColor indexed="64"/>
      </patternFill>
    </fill>
    <fill>
      <patternFill patternType="solid">
        <fgColor rgb="FFBB0000"/>
        <bgColor indexed="64"/>
      </patternFill>
    </fill>
    <fill>
      <patternFill patternType="solid">
        <fgColor rgb="FF002900"/>
        <bgColor indexed="64"/>
      </patternFill>
    </fill>
    <fill>
      <patternFill patternType="solid">
        <fgColor rgb="FF0000BB"/>
        <bgColor indexed="64"/>
      </patternFill>
    </fill>
    <fill>
      <patternFill patternType="solid">
        <fgColor rgb="FF440099"/>
        <bgColor indexed="64"/>
      </patternFill>
    </fill>
    <fill>
      <patternFill patternType="solid">
        <fgColor rgb="FF440000"/>
        <bgColor indexed="64"/>
      </patternFill>
    </fill>
    <fill>
      <patternFill patternType="solid">
        <fgColor rgb="FF000099"/>
        <bgColor indexed="64"/>
      </patternFill>
    </fill>
    <fill>
      <patternFill patternType="solid">
        <fgColor rgb="FF10069F"/>
        <bgColor indexed="64"/>
      </patternFill>
    </fill>
    <fill>
      <patternFill patternType="solid">
        <fgColor rgb="FF100000"/>
        <bgColor indexed="64"/>
      </patternFill>
    </fill>
    <fill>
      <patternFill patternType="solid">
        <fgColor rgb="FF000600"/>
        <bgColor indexed="64"/>
      </patternFill>
    </fill>
    <fill>
      <patternFill patternType="solid">
        <fgColor rgb="FF00009F"/>
        <bgColor indexed="64"/>
      </patternFill>
    </fill>
    <fill>
      <patternFill patternType="solid">
        <fgColor rgb="FF001489"/>
        <bgColor indexed="64"/>
      </patternFill>
    </fill>
    <fill>
      <patternFill patternType="solid">
        <fgColor rgb="FF001400"/>
        <bgColor indexed="64"/>
      </patternFill>
    </fill>
    <fill>
      <patternFill patternType="solid">
        <fgColor rgb="FF000089"/>
        <bgColor indexed="64"/>
      </patternFill>
    </fill>
    <fill>
      <patternFill patternType="solid">
        <fgColor rgb="FF0085CA"/>
        <bgColor indexed="64"/>
      </patternFill>
    </fill>
    <fill>
      <patternFill patternType="solid">
        <fgColor rgb="FF008500"/>
        <bgColor indexed="64"/>
      </patternFill>
    </fill>
    <fill>
      <patternFill patternType="solid">
        <fgColor rgb="FF0000CA"/>
        <bgColor indexed="64"/>
      </patternFill>
    </fill>
    <fill>
      <patternFill patternType="solid">
        <fgColor rgb="FF00AB84"/>
        <bgColor indexed="64"/>
      </patternFill>
    </fill>
    <fill>
      <patternFill patternType="solid">
        <fgColor rgb="FF00AB00"/>
        <bgColor indexed="64"/>
      </patternFill>
    </fill>
    <fill>
      <patternFill patternType="solid">
        <fgColor rgb="FF000084"/>
        <bgColor indexed="64"/>
      </patternFill>
    </fill>
    <fill>
      <patternFill patternType="solid">
        <fgColor rgb="FF2D2926"/>
        <bgColor indexed="64"/>
      </patternFill>
    </fill>
    <fill>
      <patternFill patternType="solid">
        <fgColor rgb="FF2D0000"/>
        <bgColor indexed="64"/>
      </patternFill>
    </fill>
    <fill>
      <patternFill patternType="solid">
        <fgColor rgb="FF000026"/>
        <bgColor indexed="64"/>
      </patternFill>
    </fill>
    <fill>
      <patternFill patternType="solid">
        <fgColor rgb="FFF2F0A1"/>
        <bgColor indexed="64"/>
      </patternFill>
    </fill>
    <fill>
      <patternFill patternType="solid">
        <fgColor rgb="FFF20000"/>
        <bgColor indexed="64"/>
      </patternFill>
    </fill>
    <fill>
      <patternFill patternType="solid">
        <fgColor rgb="FF00F000"/>
        <bgColor indexed="64"/>
      </patternFill>
    </fill>
    <fill>
      <patternFill patternType="solid">
        <fgColor rgb="FF0000A1"/>
        <bgColor indexed="64"/>
      </patternFill>
    </fill>
    <fill>
      <patternFill patternType="solid">
        <fgColor rgb="FFFCAEBB"/>
        <bgColor indexed="64"/>
      </patternFill>
    </fill>
    <fill>
      <patternFill patternType="solid">
        <fgColor rgb="FFFC0000"/>
        <bgColor indexed="64"/>
      </patternFill>
    </fill>
    <fill>
      <patternFill patternType="solid">
        <fgColor rgb="FF00AE00"/>
        <bgColor indexed="64"/>
      </patternFill>
    </fill>
    <fill>
      <patternFill patternType="solid">
        <fgColor rgb="FFF1B2DC"/>
        <bgColor indexed="64"/>
      </patternFill>
    </fill>
    <fill>
      <patternFill patternType="solid">
        <fgColor rgb="FFF10000"/>
        <bgColor indexed="64"/>
      </patternFill>
    </fill>
    <fill>
      <patternFill patternType="solid">
        <fgColor rgb="FF00B200"/>
        <bgColor indexed="64"/>
      </patternFill>
    </fill>
    <fill>
      <patternFill patternType="solid">
        <fgColor rgb="FF0000DC"/>
        <bgColor indexed="64"/>
      </patternFill>
    </fill>
    <fill>
      <patternFill patternType="solid">
        <fgColor rgb="FFBF9BDE"/>
        <bgColor indexed="64"/>
      </patternFill>
    </fill>
    <fill>
      <patternFill patternType="solid">
        <fgColor rgb="FFBF0000"/>
        <bgColor indexed="64"/>
      </patternFill>
    </fill>
    <fill>
      <patternFill patternType="solid">
        <fgColor rgb="FF009B00"/>
        <bgColor indexed="64"/>
      </patternFill>
    </fill>
    <fill>
      <patternFill patternType="solid">
        <fgColor rgb="FF0000DE"/>
        <bgColor indexed="64"/>
      </patternFill>
    </fill>
    <fill>
      <patternFill patternType="solid">
        <fgColor rgb="FF74D1EA"/>
        <bgColor indexed="64"/>
      </patternFill>
    </fill>
    <fill>
      <patternFill patternType="solid">
        <fgColor rgb="FF740000"/>
        <bgColor indexed="64"/>
      </patternFill>
    </fill>
    <fill>
      <patternFill patternType="solid">
        <fgColor rgb="FF00D100"/>
        <bgColor indexed="64"/>
      </patternFill>
    </fill>
    <fill>
      <patternFill patternType="solid">
        <fgColor rgb="FF0000EA"/>
        <bgColor indexed="64"/>
      </patternFill>
    </fill>
    <fill>
      <patternFill patternType="solid">
        <fgColor rgb="FF9DE7D7"/>
        <bgColor indexed="64"/>
      </patternFill>
    </fill>
    <fill>
      <patternFill patternType="solid">
        <fgColor rgb="FF9D0000"/>
        <bgColor indexed="64"/>
      </patternFill>
    </fill>
    <fill>
      <patternFill patternType="solid">
        <fgColor rgb="FF00E700"/>
        <bgColor indexed="64"/>
      </patternFill>
    </fill>
    <fill>
      <patternFill patternType="solid">
        <fgColor rgb="FF0000D7"/>
        <bgColor indexed="64"/>
      </patternFill>
    </fill>
    <fill>
      <patternFill patternType="solid">
        <fgColor rgb="FF9E978E"/>
        <bgColor indexed="64"/>
      </patternFill>
    </fill>
    <fill>
      <patternFill patternType="solid">
        <fgColor rgb="FF9E0000"/>
        <bgColor indexed="64"/>
      </patternFill>
    </fill>
    <fill>
      <patternFill patternType="solid">
        <fgColor rgb="FF009700"/>
        <bgColor indexed="64"/>
      </patternFill>
    </fill>
    <fill>
      <patternFill patternType="solid">
        <fgColor rgb="FF00008E"/>
        <bgColor indexed="64"/>
      </patternFill>
    </fill>
    <fill>
      <patternFill patternType="solid">
        <fgColor rgb="FF009ACE"/>
        <bgColor indexed="64"/>
      </patternFill>
    </fill>
    <fill>
      <patternFill patternType="solid">
        <fgColor rgb="FF009A00"/>
        <bgColor indexed="64"/>
      </patternFill>
    </fill>
    <fill>
      <patternFill patternType="solid">
        <fgColor rgb="FF0000CE"/>
        <bgColor indexed="64"/>
      </patternFill>
    </fill>
    <fill>
      <patternFill patternType="solid">
        <fgColor rgb="FF44D62C"/>
        <bgColor indexed="64"/>
      </patternFill>
    </fill>
    <fill>
      <patternFill patternType="solid">
        <fgColor rgb="FF00D600"/>
        <bgColor indexed="64"/>
      </patternFill>
    </fill>
    <fill>
      <patternFill patternType="solid">
        <fgColor rgb="FF00002C"/>
        <bgColor indexed="64"/>
      </patternFill>
    </fill>
    <fill>
      <patternFill patternType="solid">
        <fgColor rgb="FFFFE900"/>
        <bgColor indexed="64"/>
      </patternFill>
    </fill>
    <fill>
      <patternFill patternType="solid">
        <fgColor rgb="FF00E900"/>
        <bgColor indexed="64"/>
      </patternFill>
    </fill>
    <fill>
      <patternFill patternType="solid">
        <fgColor rgb="FFFFAA4D"/>
        <bgColor indexed="64"/>
      </patternFill>
    </fill>
    <fill>
      <patternFill patternType="solid">
        <fgColor rgb="FF00AA00"/>
        <bgColor indexed="64"/>
      </patternFill>
    </fill>
    <fill>
      <patternFill patternType="solid">
        <fgColor rgb="FF00004D"/>
        <bgColor indexed="64"/>
      </patternFill>
    </fill>
    <fill>
      <patternFill patternType="solid">
        <fgColor rgb="FFFF7276"/>
        <bgColor indexed="64"/>
      </patternFill>
    </fill>
    <fill>
      <patternFill patternType="solid">
        <fgColor rgb="FF007200"/>
        <bgColor indexed="64"/>
      </patternFill>
    </fill>
    <fill>
      <patternFill patternType="solid">
        <fgColor rgb="FF000076"/>
        <bgColor indexed="64"/>
      </patternFill>
    </fill>
    <fill>
      <patternFill patternType="solid">
        <fgColor rgb="FFFF3EB5"/>
        <bgColor indexed="64"/>
      </patternFill>
    </fill>
    <fill>
      <patternFill patternType="solid">
        <fgColor rgb="FF003E00"/>
        <bgColor indexed="64"/>
      </patternFill>
    </fill>
    <fill>
      <patternFill patternType="solid">
        <fgColor rgb="FF0000B5"/>
        <bgColor indexed="64"/>
      </patternFill>
    </fill>
    <fill>
      <patternFill patternType="solid">
        <fgColor rgb="FFEA27C2"/>
        <bgColor indexed="64"/>
      </patternFill>
    </fill>
    <fill>
      <patternFill patternType="solid">
        <fgColor rgb="FFEA0000"/>
        <bgColor indexed="64"/>
      </patternFill>
    </fill>
    <fill>
      <patternFill patternType="solid">
        <fgColor rgb="FF002700"/>
        <bgColor indexed="64"/>
      </patternFill>
    </fill>
    <fill>
      <patternFill patternType="solid">
        <fgColor rgb="FF0000C2"/>
        <bgColor indexed="64"/>
      </patternFill>
    </fill>
    <fill>
      <patternFill patternType="solid">
        <fgColor rgb="FF84754E"/>
        <bgColor indexed="64"/>
      </patternFill>
    </fill>
    <fill>
      <patternFill patternType="solid">
        <fgColor rgb="FF840000"/>
        <bgColor indexed="64"/>
      </patternFill>
    </fill>
    <fill>
      <patternFill patternType="solid">
        <fgColor rgb="FF007500"/>
        <bgColor indexed="64"/>
      </patternFill>
    </fill>
    <fill>
      <patternFill patternType="solid">
        <fgColor rgb="FF00004E"/>
        <bgColor indexed="64"/>
      </patternFill>
    </fill>
    <fill>
      <patternFill patternType="solid">
        <fgColor rgb="FF85714D"/>
        <bgColor indexed="64"/>
      </patternFill>
    </fill>
    <fill>
      <patternFill patternType="solid">
        <fgColor rgb="FF850000"/>
        <bgColor indexed="64"/>
      </patternFill>
    </fill>
    <fill>
      <patternFill patternType="solid">
        <fgColor rgb="FF007100"/>
        <bgColor indexed="64"/>
      </patternFill>
    </fill>
    <fill>
      <patternFill patternType="solid">
        <fgColor rgb="FF866D4B"/>
        <bgColor indexed="64"/>
      </patternFill>
    </fill>
    <fill>
      <patternFill patternType="solid">
        <fgColor rgb="FF860000"/>
        <bgColor indexed="64"/>
      </patternFill>
    </fill>
    <fill>
      <patternFill patternType="solid">
        <fgColor rgb="FF006D00"/>
        <bgColor indexed="64"/>
      </patternFill>
    </fill>
    <fill>
      <patternFill patternType="solid">
        <fgColor rgb="FF00004B"/>
        <bgColor indexed="64"/>
      </patternFill>
    </fill>
    <fill>
      <patternFill patternType="solid">
        <fgColor rgb="FF8B6F4E"/>
        <bgColor indexed="64"/>
      </patternFill>
    </fill>
    <fill>
      <patternFill patternType="solid">
        <fgColor rgb="FF8B0000"/>
        <bgColor indexed="64"/>
      </patternFill>
    </fill>
    <fill>
      <patternFill patternType="solid">
        <fgColor rgb="FF006F00"/>
        <bgColor indexed="64"/>
      </patternFill>
    </fill>
    <fill>
      <patternFill patternType="solid">
        <fgColor rgb="FF87674F"/>
        <bgColor indexed="64"/>
      </patternFill>
    </fill>
    <fill>
      <patternFill patternType="solid">
        <fgColor rgb="FF870000"/>
        <bgColor indexed="64"/>
      </patternFill>
    </fill>
    <fill>
      <patternFill patternType="solid">
        <fgColor rgb="FF006700"/>
        <bgColor indexed="64"/>
      </patternFill>
    </fill>
    <fill>
      <patternFill patternType="solid">
        <fgColor rgb="FF00004F"/>
        <bgColor indexed="64"/>
      </patternFill>
    </fill>
    <fill>
      <patternFill patternType="solid">
        <fgColor rgb="FF8B634B"/>
        <bgColor indexed="64"/>
      </patternFill>
    </fill>
    <fill>
      <patternFill patternType="solid">
        <fgColor rgb="FF006300"/>
        <bgColor indexed="64"/>
      </patternFill>
    </fill>
    <fill>
      <patternFill patternType="solid">
        <fgColor rgb="FF8A8D8F"/>
        <bgColor indexed="64"/>
      </patternFill>
    </fill>
    <fill>
      <patternFill patternType="solid">
        <fgColor rgb="FF8A0000"/>
        <bgColor indexed="64"/>
      </patternFill>
    </fill>
    <fill>
      <patternFill patternType="solid">
        <fgColor rgb="FF008D00"/>
        <bgColor indexed="64"/>
      </patternFill>
    </fill>
    <fill>
      <patternFill patternType="solid">
        <fgColor rgb="FF00008F"/>
        <bgColor indexed="64"/>
      </patternFill>
    </fill>
    <fill>
      <patternFill patternType="solid">
        <fgColor rgb="FFFFD900"/>
        <bgColor indexed="64"/>
      </patternFill>
    </fill>
    <fill>
      <patternFill patternType="solid">
        <fgColor rgb="FF00D900"/>
        <bgColor indexed="64"/>
      </patternFill>
    </fill>
    <fill>
      <patternFill patternType="solid">
        <fgColor rgb="FFFF5E00"/>
        <bgColor indexed="64"/>
      </patternFill>
    </fill>
    <fill>
      <patternFill patternType="solid">
        <fgColor rgb="FF005E00"/>
        <bgColor indexed="64"/>
      </patternFill>
    </fill>
    <fill>
      <patternFill patternType="solid">
        <fgColor rgb="FFF93822"/>
        <bgColor indexed="64"/>
      </patternFill>
    </fill>
    <fill>
      <patternFill patternType="solid">
        <fgColor rgb="FF003800"/>
        <bgColor indexed="64"/>
      </patternFill>
    </fill>
    <fill>
      <patternFill patternType="solid">
        <fgColor rgb="FF000022"/>
        <bgColor indexed="64"/>
      </patternFill>
    </fill>
    <fill>
      <patternFill patternType="solid">
        <fgColor rgb="FFCE0056"/>
        <bgColor indexed="64"/>
      </patternFill>
    </fill>
    <fill>
      <patternFill patternType="solid">
        <fgColor rgb="FF000056"/>
        <bgColor indexed="64"/>
      </patternFill>
    </fill>
    <fill>
      <patternFill patternType="solid">
        <fgColor rgb="FFD62598"/>
        <bgColor indexed="64"/>
      </patternFill>
    </fill>
    <fill>
      <patternFill patternType="solid">
        <fgColor rgb="FFD60000"/>
        <bgColor indexed="64"/>
      </patternFill>
    </fill>
    <fill>
      <patternFill patternType="solid">
        <fgColor rgb="FF002500"/>
        <bgColor indexed="64"/>
      </patternFill>
    </fill>
    <fill>
      <patternFill patternType="solid">
        <fgColor rgb="FF4E008E"/>
        <bgColor indexed="64"/>
      </patternFill>
    </fill>
    <fill>
      <patternFill patternType="solid">
        <fgColor rgb="FF4E0000"/>
        <bgColor indexed="64"/>
      </patternFill>
    </fill>
    <fill>
      <patternFill patternType="solid">
        <fgColor rgb="FF00239C"/>
        <bgColor indexed="64"/>
      </patternFill>
    </fill>
    <fill>
      <patternFill patternType="solid">
        <fgColor rgb="FF002300"/>
        <bgColor indexed="64"/>
      </patternFill>
    </fill>
    <fill>
      <patternFill patternType="solid">
        <fgColor rgb="FF00009C"/>
        <bgColor indexed="64"/>
      </patternFill>
    </fill>
    <fill>
      <patternFill patternType="solid">
        <fgColor rgb="FF0084CA"/>
        <bgColor indexed="64"/>
      </patternFill>
    </fill>
    <fill>
      <patternFill patternType="solid">
        <fgColor rgb="FF008400"/>
        <bgColor indexed="64"/>
      </patternFill>
    </fill>
    <fill>
      <patternFill patternType="solid">
        <fgColor rgb="FF00B08B"/>
        <bgColor indexed="64"/>
      </patternFill>
    </fill>
    <fill>
      <patternFill patternType="solid">
        <fgColor rgb="FF00B000"/>
        <bgColor indexed="64"/>
      </patternFill>
    </fill>
    <fill>
      <patternFill patternType="solid">
        <fgColor rgb="FF00008B"/>
        <bgColor indexed="64"/>
      </patternFill>
    </fill>
    <fill>
      <patternFill patternType="solid">
        <fgColor rgb="FF222223"/>
        <bgColor indexed="64"/>
      </patternFill>
    </fill>
    <fill>
      <patternFill patternType="solid">
        <fgColor rgb="FF220000"/>
        <bgColor indexed="64"/>
      </patternFill>
    </fill>
    <fill>
      <patternFill patternType="solid">
        <fgColor rgb="FF002200"/>
        <bgColor indexed="64"/>
      </patternFill>
    </fill>
    <fill>
      <patternFill patternType="solid">
        <fgColor rgb="FF000023"/>
        <bgColor indexed="64"/>
      </patternFill>
    </fill>
    <fill>
      <patternFill patternType="solid">
        <fgColor rgb="FFF6EB61"/>
        <bgColor indexed="64"/>
      </patternFill>
    </fill>
    <fill>
      <patternFill patternType="solid">
        <fgColor rgb="FFF60000"/>
        <bgColor indexed="64"/>
      </patternFill>
    </fill>
    <fill>
      <patternFill patternType="solid">
        <fgColor rgb="FF00EB00"/>
        <bgColor indexed="64"/>
      </patternFill>
    </fill>
    <fill>
      <patternFill patternType="solid">
        <fgColor rgb="FF000061"/>
        <bgColor indexed="64"/>
      </patternFill>
    </fill>
    <fill>
      <patternFill patternType="solid">
        <fgColor rgb="FFF7EA48"/>
        <bgColor indexed="64"/>
      </patternFill>
    </fill>
    <fill>
      <patternFill patternType="solid">
        <fgColor rgb="FFF70000"/>
        <bgColor indexed="64"/>
      </patternFill>
    </fill>
    <fill>
      <patternFill patternType="solid">
        <fgColor rgb="FF00EA00"/>
        <bgColor indexed="64"/>
      </patternFill>
    </fill>
    <fill>
      <patternFill patternType="solid">
        <fgColor rgb="FF000048"/>
        <bgColor indexed="64"/>
      </patternFill>
    </fill>
    <fill>
      <patternFill patternType="solid">
        <fgColor rgb="FFFCE300"/>
        <bgColor indexed="64"/>
      </patternFill>
    </fill>
    <fill>
      <patternFill patternType="solid">
        <fgColor rgb="FF00E300"/>
        <bgColor indexed="64"/>
      </patternFill>
    </fill>
    <fill>
      <patternFill patternType="solid">
        <fgColor rgb="FFC5A900"/>
        <bgColor indexed="64"/>
      </patternFill>
    </fill>
    <fill>
      <patternFill patternType="solid">
        <fgColor rgb="FFC50000"/>
        <bgColor indexed="64"/>
      </patternFill>
    </fill>
    <fill>
      <patternFill patternType="solid">
        <fgColor rgb="FF00A900"/>
        <bgColor indexed="64"/>
      </patternFill>
    </fill>
    <fill>
      <patternFill patternType="solid">
        <fgColor rgb="FFAF9800"/>
        <bgColor indexed="64"/>
      </patternFill>
    </fill>
    <fill>
      <patternFill patternType="solid">
        <fgColor rgb="FFAF0000"/>
        <bgColor indexed="64"/>
      </patternFill>
    </fill>
    <fill>
      <patternFill patternType="solid">
        <fgColor rgb="FF009800"/>
        <bgColor indexed="64"/>
      </patternFill>
    </fill>
    <fill>
      <patternFill patternType="solid">
        <fgColor rgb="FF897A27"/>
        <bgColor indexed="64"/>
      </patternFill>
    </fill>
    <fill>
      <patternFill patternType="solid">
        <fgColor rgb="FF890000"/>
        <bgColor indexed="64"/>
      </patternFill>
    </fill>
    <fill>
      <patternFill patternType="solid">
        <fgColor rgb="FF007A00"/>
        <bgColor indexed="64"/>
      </patternFill>
    </fill>
    <fill>
      <patternFill patternType="solid">
        <fgColor rgb="FF000027"/>
        <bgColor indexed="64"/>
      </patternFill>
    </fill>
    <fill>
      <patternFill patternType="solid">
        <fgColor rgb="FFF5E1A4"/>
        <bgColor indexed="64"/>
      </patternFill>
    </fill>
    <fill>
      <patternFill patternType="solid">
        <fgColor rgb="FFF50000"/>
        <bgColor indexed="64"/>
      </patternFill>
    </fill>
    <fill>
      <patternFill patternType="solid">
        <fgColor rgb="FF00E100"/>
        <bgColor indexed="64"/>
      </patternFill>
    </fill>
    <fill>
      <patternFill patternType="solid">
        <fgColor rgb="FF0000A4"/>
        <bgColor indexed="64"/>
      </patternFill>
    </fill>
    <fill>
      <patternFill patternType="solid">
        <fgColor rgb="FFECD898"/>
        <bgColor indexed="64"/>
      </patternFill>
    </fill>
    <fill>
      <patternFill patternType="solid">
        <fgColor rgb="FFEC0000"/>
        <bgColor indexed="64"/>
      </patternFill>
    </fill>
    <fill>
      <patternFill patternType="solid">
        <fgColor rgb="FF00D800"/>
        <bgColor indexed="64"/>
      </patternFill>
    </fill>
    <fill>
      <patternFill patternType="solid">
        <fgColor rgb="FFEED484"/>
        <bgColor indexed="64"/>
      </patternFill>
    </fill>
    <fill>
      <patternFill patternType="solid">
        <fgColor rgb="FFEE0000"/>
        <bgColor indexed="64"/>
      </patternFill>
    </fill>
    <fill>
      <patternFill patternType="solid">
        <fgColor rgb="FF00D400"/>
        <bgColor indexed="64"/>
      </patternFill>
    </fill>
    <fill>
      <patternFill patternType="solid">
        <fgColor rgb="FFF4DA40"/>
        <bgColor indexed="64"/>
      </patternFill>
    </fill>
    <fill>
      <patternFill patternType="solid">
        <fgColor rgb="FFF40000"/>
        <bgColor indexed="64"/>
      </patternFill>
    </fill>
    <fill>
      <patternFill patternType="solid">
        <fgColor rgb="FF00DA00"/>
        <bgColor indexed="64"/>
      </patternFill>
    </fill>
    <fill>
      <patternFill patternType="solid">
        <fgColor rgb="FFF2CD00"/>
        <bgColor indexed="64"/>
      </patternFill>
    </fill>
    <fill>
      <patternFill patternType="solid">
        <fgColor rgb="FF00CD00"/>
        <bgColor indexed="64"/>
      </patternFill>
    </fill>
    <fill>
      <patternFill patternType="solid">
        <fgColor rgb="FFF1C400"/>
        <bgColor indexed="64"/>
      </patternFill>
    </fill>
    <fill>
      <patternFill patternType="solid">
        <fgColor rgb="FF00C400"/>
        <bgColor indexed="64"/>
      </patternFill>
    </fill>
    <fill>
      <patternFill patternType="solid">
        <fgColor rgb="FFCBA052"/>
        <bgColor indexed="64"/>
      </patternFill>
    </fill>
    <fill>
      <patternFill patternType="solid">
        <fgColor rgb="FFCB0000"/>
        <bgColor indexed="64"/>
      </patternFill>
    </fill>
    <fill>
      <patternFill patternType="solid">
        <fgColor rgb="FF00A000"/>
        <bgColor indexed="64"/>
      </patternFill>
    </fill>
    <fill>
      <patternFill patternType="solid">
        <fgColor rgb="FF000052"/>
        <bgColor indexed="64"/>
      </patternFill>
    </fill>
    <fill>
      <patternFill patternType="solid">
        <fgColor rgb="FFF9E547"/>
        <bgColor indexed="64"/>
      </patternFill>
    </fill>
    <fill>
      <patternFill patternType="solid">
        <fgColor rgb="FF00E500"/>
        <bgColor indexed="64"/>
      </patternFill>
    </fill>
    <fill>
      <patternFill patternType="solid">
        <fgColor rgb="FF000047"/>
        <bgColor indexed="64"/>
      </patternFill>
    </fill>
    <fill>
      <patternFill patternType="solid">
        <fgColor rgb="FFFBE122"/>
        <bgColor indexed="64"/>
      </patternFill>
    </fill>
    <fill>
      <patternFill patternType="solid">
        <fgColor rgb="FFFB0000"/>
        <bgColor indexed="64"/>
      </patternFill>
    </fill>
    <fill>
      <patternFill patternType="solid">
        <fgColor rgb="FFFEDB00"/>
        <bgColor indexed="64"/>
      </patternFill>
    </fill>
    <fill>
      <patternFill patternType="solid">
        <fgColor rgb="FF00DB00"/>
        <bgColor indexed="64"/>
      </patternFill>
    </fill>
    <fill>
      <patternFill patternType="solid">
        <fgColor rgb="FFFFD100"/>
        <bgColor indexed="64"/>
      </patternFill>
    </fill>
    <fill>
      <patternFill patternType="solid">
        <fgColor rgb="FFDAAA00"/>
        <bgColor indexed="64"/>
      </patternFill>
    </fill>
    <fill>
      <patternFill patternType="solid">
        <fgColor rgb="FFDA0000"/>
        <bgColor indexed="64"/>
      </patternFill>
    </fill>
    <fill>
      <patternFill patternType="solid">
        <fgColor rgb="FFAA8A00"/>
        <bgColor indexed="64"/>
      </patternFill>
    </fill>
    <fill>
      <patternFill patternType="solid">
        <fgColor rgb="FFAA0000"/>
        <bgColor indexed="64"/>
      </patternFill>
    </fill>
    <fill>
      <patternFill patternType="solid">
        <fgColor rgb="FF008A00"/>
        <bgColor indexed="64"/>
      </patternFill>
    </fill>
    <fill>
      <patternFill patternType="solid">
        <fgColor rgb="FF9C8412"/>
        <bgColor indexed="64"/>
      </patternFill>
    </fill>
    <fill>
      <patternFill patternType="solid">
        <fgColor rgb="FF9C0000"/>
        <bgColor indexed="64"/>
      </patternFill>
    </fill>
    <fill>
      <patternFill patternType="solid">
        <fgColor rgb="FF000012"/>
        <bgColor indexed="64"/>
      </patternFill>
    </fill>
    <fill>
      <patternFill patternType="solid">
        <fgColor rgb="FFFAE053"/>
        <bgColor indexed="64"/>
      </patternFill>
    </fill>
    <fill>
      <patternFill patternType="solid">
        <fgColor rgb="FFFA0000"/>
        <bgColor indexed="64"/>
      </patternFill>
    </fill>
    <fill>
      <patternFill patternType="solid">
        <fgColor rgb="FF00E000"/>
        <bgColor indexed="64"/>
      </patternFill>
    </fill>
    <fill>
      <patternFill patternType="solid">
        <fgColor rgb="FF000053"/>
        <bgColor indexed="64"/>
      </patternFill>
    </fill>
    <fill>
      <patternFill patternType="solid">
        <fgColor rgb="FFFBDD40"/>
        <bgColor indexed="64"/>
      </patternFill>
    </fill>
    <fill>
      <patternFill patternType="solid">
        <fgColor rgb="FFFDDA24"/>
        <bgColor indexed="64"/>
      </patternFill>
    </fill>
    <fill>
      <patternFill patternType="solid">
        <fgColor rgb="FFFD0000"/>
        <bgColor indexed="64"/>
      </patternFill>
    </fill>
    <fill>
      <patternFill patternType="solid">
        <fgColor rgb="FF000024"/>
        <bgColor indexed="64"/>
      </patternFill>
    </fill>
    <fill>
      <patternFill patternType="solid">
        <fgColor rgb="FFFFCD00"/>
        <bgColor indexed="64"/>
      </patternFill>
    </fill>
    <fill>
      <patternFill patternType="solid">
        <fgColor rgb="FFC99700"/>
        <bgColor indexed="64"/>
      </patternFill>
    </fill>
    <fill>
      <patternFill patternType="solid">
        <fgColor rgb="FFC90000"/>
        <bgColor indexed="64"/>
      </patternFill>
    </fill>
    <fill>
      <patternFill patternType="solid">
        <fgColor rgb="FFAC8400"/>
        <bgColor indexed="64"/>
      </patternFill>
    </fill>
    <fill>
      <patternFill patternType="solid">
        <fgColor rgb="FFAC0000"/>
        <bgColor indexed="64"/>
      </patternFill>
    </fill>
    <fill>
      <patternFill patternType="solid">
        <fgColor rgb="FF897322"/>
        <bgColor indexed="64"/>
      </patternFill>
    </fill>
    <fill>
      <patternFill patternType="solid">
        <fgColor rgb="FF007300"/>
        <bgColor indexed="64"/>
      </patternFill>
    </fill>
    <fill>
      <patternFill patternType="solid">
        <fgColor rgb="FFF3DD6D"/>
        <bgColor indexed="64"/>
      </patternFill>
    </fill>
    <fill>
      <patternFill patternType="solid">
        <fgColor rgb="FFF30000"/>
        <bgColor indexed="64"/>
      </patternFill>
    </fill>
    <fill>
      <patternFill patternType="solid">
        <fgColor rgb="FF00006D"/>
        <bgColor indexed="64"/>
      </patternFill>
    </fill>
    <fill>
      <patternFill patternType="solid">
        <fgColor rgb="FFF3D54E"/>
        <bgColor indexed="64"/>
      </patternFill>
    </fill>
    <fill>
      <patternFill patternType="solid">
        <fgColor rgb="FF00D500"/>
        <bgColor indexed="64"/>
      </patternFill>
    </fill>
    <fill>
      <patternFill patternType="solid">
        <fgColor rgb="FFF3D03E"/>
        <bgColor indexed="64"/>
      </patternFill>
    </fill>
    <fill>
      <patternFill patternType="solid">
        <fgColor rgb="FF00D000"/>
        <bgColor indexed="64"/>
      </patternFill>
    </fill>
    <fill>
      <patternFill patternType="solid">
        <fgColor rgb="FF00003E"/>
        <bgColor indexed="64"/>
      </patternFill>
    </fill>
    <fill>
      <patternFill patternType="solid">
        <fgColor rgb="FFF2A900"/>
        <bgColor indexed="64"/>
      </patternFill>
    </fill>
    <fill>
      <patternFill patternType="solid">
        <fgColor rgb="FFCC8A00"/>
        <bgColor indexed="64"/>
      </patternFill>
    </fill>
    <fill>
      <patternFill patternType="solid">
        <fgColor rgb="FFCC0000"/>
        <bgColor indexed="64"/>
      </patternFill>
    </fill>
    <fill>
      <patternFill patternType="solid">
        <fgColor rgb="FFA07400"/>
        <bgColor indexed="64"/>
      </patternFill>
    </fill>
    <fill>
      <patternFill patternType="solid">
        <fgColor rgb="FFA00000"/>
        <bgColor indexed="64"/>
      </patternFill>
    </fill>
    <fill>
      <patternFill patternType="solid">
        <fgColor rgb="FF007400"/>
        <bgColor indexed="64"/>
      </patternFill>
    </fill>
    <fill>
      <patternFill patternType="solid">
        <fgColor rgb="FF6C571B"/>
        <bgColor indexed="64"/>
      </patternFill>
    </fill>
    <fill>
      <patternFill patternType="solid">
        <fgColor rgb="FF6C0000"/>
        <bgColor indexed="64"/>
      </patternFill>
    </fill>
    <fill>
      <patternFill patternType="solid">
        <fgColor rgb="FF005700"/>
        <bgColor indexed="64"/>
      </patternFill>
    </fill>
    <fill>
      <patternFill patternType="solid">
        <fgColor rgb="FF00001B"/>
        <bgColor indexed="64"/>
      </patternFill>
    </fill>
    <fill>
      <patternFill patternType="solid">
        <fgColor rgb="FFF8E08E"/>
        <bgColor indexed="64"/>
      </patternFill>
    </fill>
    <fill>
      <patternFill patternType="solid">
        <fgColor rgb="FFF80000"/>
        <bgColor indexed="64"/>
      </patternFill>
    </fill>
    <fill>
      <patternFill patternType="solid">
        <fgColor rgb="FFFBD872"/>
        <bgColor indexed="64"/>
      </patternFill>
    </fill>
    <fill>
      <patternFill patternType="solid">
        <fgColor rgb="FF000072"/>
        <bgColor indexed="64"/>
      </patternFill>
    </fill>
    <fill>
      <patternFill patternType="solid">
        <fgColor rgb="FFFFC845"/>
        <bgColor indexed="64"/>
      </patternFill>
    </fill>
    <fill>
      <patternFill patternType="solid">
        <fgColor rgb="FF00C800"/>
        <bgColor indexed="64"/>
      </patternFill>
    </fill>
    <fill>
      <patternFill patternType="solid">
        <fgColor rgb="FF000045"/>
        <bgColor indexed="64"/>
      </patternFill>
    </fill>
    <fill>
      <patternFill patternType="solid">
        <fgColor rgb="FFFFB81C"/>
        <bgColor indexed="64"/>
      </patternFill>
    </fill>
    <fill>
      <patternFill patternType="solid">
        <fgColor rgb="FF00B800"/>
        <bgColor indexed="64"/>
      </patternFill>
    </fill>
    <fill>
      <patternFill patternType="solid">
        <fgColor rgb="FF00001C"/>
        <bgColor indexed="64"/>
      </patternFill>
    </fill>
    <fill>
      <patternFill patternType="solid">
        <fgColor rgb="FFC69214"/>
        <bgColor indexed="64"/>
      </patternFill>
    </fill>
    <fill>
      <patternFill patternType="solid">
        <fgColor rgb="FFC60000"/>
        <bgColor indexed="64"/>
      </patternFill>
    </fill>
    <fill>
      <patternFill patternType="solid">
        <fgColor rgb="FF009200"/>
        <bgColor indexed="64"/>
      </patternFill>
    </fill>
    <fill>
      <patternFill patternType="solid">
        <fgColor rgb="FF000014"/>
        <bgColor indexed="64"/>
      </patternFill>
    </fill>
    <fill>
      <patternFill patternType="solid">
        <fgColor rgb="FFAD841F"/>
        <bgColor indexed="64"/>
      </patternFill>
    </fill>
    <fill>
      <patternFill patternType="solid">
        <fgColor rgb="FFAD0000"/>
        <bgColor indexed="64"/>
      </patternFill>
    </fill>
    <fill>
      <patternFill patternType="solid">
        <fgColor rgb="FF00001F"/>
        <bgColor indexed="64"/>
      </patternFill>
    </fill>
    <fill>
      <patternFill patternType="solid">
        <fgColor rgb="FF886B25"/>
        <bgColor indexed="64"/>
      </patternFill>
    </fill>
    <fill>
      <patternFill patternType="solid">
        <fgColor rgb="FF880000"/>
        <bgColor indexed="64"/>
      </patternFill>
    </fill>
    <fill>
      <patternFill patternType="solid">
        <fgColor rgb="FF006B00"/>
        <bgColor indexed="64"/>
      </patternFill>
    </fill>
    <fill>
      <patternFill patternType="solid">
        <fgColor rgb="FF000025"/>
        <bgColor indexed="64"/>
      </patternFill>
    </fill>
    <fill>
      <patternFill patternType="solid">
        <fgColor rgb="FFFBDB65"/>
        <bgColor indexed="64"/>
      </patternFill>
    </fill>
    <fill>
      <patternFill patternType="solid">
        <fgColor rgb="FF000065"/>
        <bgColor indexed="64"/>
      </patternFill>
    </fill>
    <fill>
      <patternFill patternType="solid">
        <fgColor rgb="FFFDD757"/>
        <bgColor indexed="64"/>
      </patternFill>
    </fill>
    <fill>
      <patternFill patternType="solid">
        <fgColor rgb="FF000057"/>
        <bgColor indexed="64"/>
      </patternFill>
    </fill>
    <fill>
      <patternFill patternType="solid">
        <fgColor rgb="FFFED141"/>
        <bgColor indexed="64"/>
      </patternFill>
    </fill>
    <fill>
      <patternFill patternType="solid">
        <fgColor rgb="FF000041"/>
        <bgColor indexed="64"/>
      </patternFill>
    </fill>
    <fill>
      <patternFill patternType="solid">
        <fgColor rgb="FFFFC72C"/>
        <bgColor indexed="64"/>
      </patternFill>
    </fill>
    <fill>
      <patternFill patternType="solid">
        <fgColor rgb="FF00C700"/>
        <bgColor indexed="64"/>
      </patternFill>
    </fill>
    <fill>
      <patternFill patternType="solid">
        <fgColor rgb="FFEAAA00"/>
        <bgColor indexed="64"/>
      </patternFill>
    </fill>
    <fill>
      <patternFill patternType="solid">
        <fgColor rgb="FFB58500"/>
        <bgColor indexed="64"/>
      </patternFill>
    </fill>
    <fill>
      <patternFill patternType="solid">
        <fgColor rgb="FFB50000"/>
        <bgColor indexed="64"/>
      </patternFill>
    </fill>
    <fill>
      <patternFill patternType="solid">
        <fgColor rgb="FF9A7611"/>
        <bgColor indexed="64"/>
      </patternFill>
    </fill>
    <fill>
      <patternFill patternType="solid">
        <fgColor rgb="FF9A0000"/>
        <bgColor indexed="64"/>
      </patternFill>
    </fill>
    <fill>
      <patternFill patternType="solid">
        <fgColor rgb="FF007600"/>
        <bgColor indexed="64"/>
      </patternFill>
    </fill>
    <fill>
      <patternFill patternType="solid">
        <fgColor rgb="FF000011"/>
        <bgColor indexed="64"/>
      </patternFill>
    </fill>
    <fill>
      <patternFill patternType="solid">
        <fgColor rgb="FFFFC600"/>
        <bgColor indexed="64"/>
      </patternFill>
    </fill>
    <fill>
      <patternFill patternType="solid">
        <fgColor rgb="FF00C600"/>
        <bgColor indexed="64"/>
      </patternFill>
    </fill>
    <fill>
      <patternFill patternType="solid">
        <fgColor rgb="FFFFB500"/>
        <bgColor indexed="64"/>
      </patternFill>
    </fill>
    <fill>
      <patternFill patternType="solid">
        <fgColor rgb="FF00B500"/>
        <bgColor indexed="64"/>
      </patternFill>
    </fill>
    <fill>
      <patternFill patternType="solid">
        <fgColor rgb="FFD19000"/>
        <bgColor indexed="64"/>
      </patternFill>
    </fill>
    <fill>
      <patternFill patternType="solid">
        <fgColor rgb="FFD10000"/>
        <bgColor indexed="64"/>
      </patternFill>
    </fill>
    <fill>
      <patternFill patternType="solid">
        <fgColor rgb="FF009000"/>
        <bgColor indexed="64"/>
      </patternFill>
    </fill>
    <fill>
      <patternFill patternType="solid">
        <fgColor rgb="FFB47E00"/>
        <bgColor indexed="64"/>
      </patternFill>
    </fill>
    <fill>
      <patternFill patternType="solid">
        <fgColor rgb="FFB40000"/>
        <bgColor indexed="64"/>
      </patternFill>
    </fill>
    <fill>
      <patternFill patternType="solid">
        <fgColor rgb="FF007E00"/>
        <bgColor indexed="64"/>
      </patternFill>
    </fill>
    <fill>
      <patternFill patternType="solid">
        <fgColor rgb="FF73531D"/>
        <bgColor indexed="64"/>
      </patternFill>
    </fill>
    <fill>
      <patternFill patternType="solid">
        <fgColor rgb="FF730000"/>
        <bgColor indexed="64"/>
      </patternFill>
    </fill>
    <fill>
      <patternFill patternType="solid">
        <fgColor rgb="FF005300"/>
        <bgColor indexed="64"/>
      </patternFill>
    </fill>
    <fill>
      <patternFill patternType="solid">
        <fgColor rgb="FF00001D"/>
        <bgColor indexed="64"/>
      </patternFill>
    </fill>
    <fill>
      <patternFill patternType="solid">
        <fgColor rgb="FF5A4522"/>
        <bgColor indexed="64"/>
      </patternFill>
    </fill>
    <fill>
      <patternFill patternType="solid">
        <fgColor rgb="FF5A0000"/>
        <bgColor indexed="64"/>
      </patternFill>
    </fill>
    <fill>
      <patternFill patternType="solid">
        <fgColor rgb="FF004500"/>
        <bgColor indexed="64"/>
      </patternFill>
    </fill>
    <fill>
      <patternFill patternType="solid">
        <fgColor rgb="FF4B3D2A"/>
        <bgColor indexed="64"/>
      </patternFill>
    </fill>
    <fill>
      <patternFill patternType="solid">
        <fgColor rgb="FF4B0000"/>
        <bgColor indexed="64"/>
      </patternFill>
    </fill>
    <fill>
      <patternFill patternType="solid">
        <fgColor rgb="FF003D00"/>
        <bgColor indexed="64"/>
      </patternFill>
    </fill>
    <fill>
      <patternFill patternType="solid">
        <fgColor rgb="FF00002A"/>
        <bgColor indexed="64"/>
      </patternFill>
    </fill>
    <fill>
      <patternFill patternType="solid">
        <fgColor rgb="FFD29F13"/>
        <bgColor indexed="64"/>
      </patternFill>
    </fill>
    <fill>
      <patternFill patternType="solid">
        <fgColor rgb="FFD20000"/>
        <bgColor indexed="64"/>
      </patternFill>
    </fill>
    <fill>
      <patternFill patternType="solid">
        <fgColor rgb="FF009F00"/>
        <bgColor indexed="64"/>
      </patternFill>
    </fill>
    <fill>
      <patternFill patternType="solid">
        <fgColor rgb="FF000013"/>
        <bgColor indexed="64"/>
      </patternFill>
    </fill>
    <fill>
      <patternFill patternType="solid">
        <fgColor rgb="FFB78B20"/>
        <bgColor indexed="64"/>
      </patternFill>
    </fill>
    <fill>
      <patternFill patternType="solid">
        <fgColor rgb="FFB70000"/>
        <bgColor indexed="64"/>
      </patternFill>
    </fill>
    <fill>
      <patternFill patternType="solid">
        <fgColor rgb="FF008B00"/>
        <bgColor indexed="64"/>
      </patternFill>
    </fill>
    <fill>
      <patternFill patternType="solid">
        <fgColor rgb="FF000020"/>
        <bgColor indexed="64"/>
      </patternFill>
    </fill>
    <fill>
      <patternFill patternType="solid">
        <fgColor rgb="FF9F7D23"/>
        <bgColor indexed="64"/>
      </patternFill>
    </fill>
    <fill>
      <patternFill patternType="solid">
        <fgColor rgb="FF9F0000"/>
        <bgColor indexed="64"/>
      </patternFill>
    </fill>
    <fill>
      <patternFill patternType="solid">
        <fgColor rgb="FF007D00"/>
        <bgColor indexed="64"/>
      </patternFill>
    </fill>
    <fill>
      <patternFill patternType="solid">
        <fgColor rgb="FF967126"/>
        <bgColor indexed="64"/>
      </patternFill>
    </fill>
    <fill>
      <patternFill patternType="solid">
        <fgColor rgb="FF960000"/>
        <bgColor indexed="64"/>
      </patternFill>
    </fill>
    <fill>
      <patternFill patternType="solid">
        <fgColor rgb="FF8F6A2A"/>
        <bgColor indexed="64"/>
      </patternFill>
    </fill>
    <fill>
      <patternFill patternType="solid">
        <fgColor rgb="FF8F0000"/>
        <bgColor indexed="64"/>
      </patternFill>
    </fill>
    <fill>
      <patternFill patternType="solid">
        <fgColor rgb="FF006A00"/>
        <bgColor indexed="64"/>
      </patternFill>
    </fill>
    <fill>
      <patternFill patternType="solid">
        <fgColor rgb="FF7D622E"/>
        <bgColor indexed="64"/>
      </patternFill>
    </fill>
    <fill>
      <patternFill patternType="solid">
        <fgColor rgb="FF7D0000"/>
        <bgColor indexed="64"/>
      </patternFill>
    </fill>
    <fill>
      <patternFill patternType="solid">
        <fgColor rgb="FF006200"/>
        <bgColor indexed="64"/>
      </patternFill>
    </fill>
    <fill>
      <patternFill patternType="solid">
        <fgColor rgb="FF00002E"/>
        <bgColor indexed="64"/>
      </patternFill>
    </fill>
    <fill>
      <patternFill patternType="solid">
        <fgColor rgb="FF6C5D34"/>
        <bgColor indexed="64"/>
      </patternFill>
    </fill>
    <fill>
      <patternFill patternType="solid">
        <fgColor rgb="FF005D00"/>
        <bgColor indexed="64"/>
      </patternFill>
    </fill>
    <fill>
      <patternFill patternType="solid">
        <fgColor rgb="FF000034"/>
        <bgColor indexed="64"/>
      </patternFill>
    </fill>
    <fill>
      <patternFill patternType="solid">
        <fgColor rgb="FFFDD26E"/>
        <bgColor indexed="64"/>
      </patternFill>
    </fill>
    <fill>
      <patternFill patternType="solid">
        <fgColor rgb="FF00D200"/>
        <bgColor indexed="64"/>
      </patternFill>
    </fill>
    <fill>
      <patternFill patternType="solid">
        <fgColor rgb="FF00006E"/>
        <bgColor indexed="64"/>
      </patternFill>
    </fill>
    <fill>
      <patternFill patternType="solid">
        <fgColor rgb="FFFFC658"/>
        <bgColor indexed="64"/>
      </patternFill>
    </fill>
    <fill>
      <patternFill patternType="solid">
        <fgColor rgb="FFFFBF3F"/>
        <bgColor indexed="64"/>
      </patternFill>
    </fill>
    <fill>
      <patternFill patternType="solid">
        <fgColor rgb="FF00BF00"/>
        <bgColor indexed="64"/>
      </patternFill>
    </fill>
    <fill>
      <patternFill patternType="solid">
        <fgColor rgb="FF00003F"/>
        <bgColor indexed="64"/>
      </patternFill>
    </fill>
    <fill>
      <patternFill patternType="solid">
        <fgColor rgb="FFFFA300"/>
        <bgColor indexed="64"/>
      </patternFill>
    </fill>
    <fill>
      <patternFill patternType="solid">
        <fgColor rgb="FF00A300"/>
        <bgColor indexed="64"/>
      </patternFill>
    </fill>
    <fill>
      <patternFill patternType="solid">
        <fgColor rgb="FFDE7C00"/>
        <bgColor indexed="64"/>
      </patternFill>
    </fill>
    <fill>
      <patternFill patternType="solid">
        <fgColor rgb="FFDE0000"/>
        <bgColor indexed="64"/>
      </patternFill>
    </fill>
    <fill>
      <patternFill patternType="solid">
        <fgColor rgb="FF007C00"/>
        <bgColor indexed="64"/>
      </patternFill>
    </fill>
    <fill>
      <patternFill patternType="solid">
        <fgColor rgb="FFAF6D04"/>
        <bgColor indexed="64"/>
      </patternFill>
    </fill>
    <fill>
      <patternFill patternType="solid">
        <fgColor rgb="FF000004"/>
        <bgColor indexed="64"/>
      </patternFill>
    </fill>
    <fill>
      <patternFill patternType="solid">
        <fgColor rgb="FF74531C"/>
        <bgColor indexed="64"/>
      </patternFill>
    </fill>
    <fill>
      <patternFill patternType="solid">
        <fgColor rgb="FFFDD086"/>
        <bgColor indexed="64"/>
      </patternFill>
    </fill>
    <fill>
      <patternFill patternType="solid">
        <fgColor rgb="FF000086"/>
        <bgColor indexed="64"/>
      </patternFill>
    </fill>
    <fill>
      <patternFill patternType="solid">
        <fgColor rgb="FFFFC56E"/>
        <bgColor indexed="64"/>
      </patternFill>
    </fill>
    <fill>
      <patternFill patternType="solid">
        <fgColor rgb="FF00C500"/>
        <bgColor indexed="64"/>
      </patternFill>
    </fill>
    <fill>
      <patternFill patternType="solid">
        <fgColor rgb="FFFFB549"/>
        <bgColor indexed="64"/>
      </patternFill>
    </fill>
    <fill>
      <patternFill patternType="solid">
        <fgColor rgb="FF000049"/>
        <bgColor indexed="64"/>
      </patternFill>
    </fill>
    <fill>
      <patternFill patternType="solid">
        <fgColor rgb="FFFF9E1B"/>
        <bgColor indexed="64"/>
      </patternFill>
    </fill>
    <fill>
      <patternFill patternType="solid">
        <fgColor rgb="FF009E00"/>
        <bgColor indexed="64"/>
      </patternFill>
    </fill>
    <fill>
      <patternFill patternType="solid">
        <fgColor rgb="FFD57800"/>
        <bgColor indexed="64"/>
      </patternFill>
    </fill>
    <fill>
      <patternFill patternType="solid">
        <fgColor rgb="FFD50000"/>
        <bgColor indexed="64"/>
      </patternFill>
    </fill>
    <fill>
      <patternFill patternType="solid">
        <fgColor rgb="FF007800"/>
        <bgColor indexed="64"/>
      </patternFill>
    </fill>
    <fill>
      <patternFill patternType="solid">
        <fgColor rgb="FF996017"/>
        <bgColor indexed="64"/>
      </patternFill>
    </fill>
    <fill>
      <patternFill patternType="solid">
        <fgColor rgb="FF990000"/>
        <bgColor indexed="64"/>
      </patternFill>
    </fill>
    <fill>
      <patternFill patternType="solid">
        <fgColor rgb="FF006000"/>
        <bgColor indexed="64"/>
      </patternFill>
    </fill>
    <fill>
      <patternFill patternType="solid">
        <fgColor rgb="FF000017"/>
        <bgColor indexed="64"/>
      </patternFill>
    </fill>
    <fill>
      <patternFill patternType="solid">
        <fgColor rgb="FF6E4C1E"/>
        <bgColor indexed="64"/>
      </patternFill>
    </fill>
    <fill>
      <patternFill patternType="solid">
        <fgColor rgb="FF6E0000"/>
        <bgColor indexed="64"/>
      </patternFill>
    </fill>
    <fill>
      <patternFill patternType="solid">
        <fgColor rgb="FF004C00"/>
        <bgColor indexed="64"/>
      </patternFill>
    </fill>
    <fill>
      <patternFill patternType="solid">
        <fgColor rgb="FF00001E"/>
        <bgColor indexed="64"/>
      </patternFill>
    </fill>
    <fill>
      <patternFill patternType="solid">
        <fgColor rgb="FFF2C75C"/>
        <bgColor indexed="64"/>
      </patternFill>
    </fill>
    <fill>
      <patternFill patternType="solid">
        <fgColor rgb="FF00005C"/>
        <bgColor indexed="64"/>
      </patternFill>
    </fill>
    <fill>
      <patternFill patternType="solid">
        <fgColor rgb="FFF1BE48"/>
        <bgColor indexed="64"/>
      </patternFill>
    </fill>
    <fill>
      <patternFill patternType="solid">
        <fgColor rgb="FF00BE00"/>
        <bgColor indexed="64"/>
      </patternFill>
    </fill>
    <fill>
      <patternFill patternType="solid">
        <fgColor rgb="FFF1B434"/>
        <bgColor indexed="64"/>
      </patternFill>
    </fill>
    <fill>
      <patternFill patternType="solid">
        <fgColor rgb="FF00B400"/>
        <bgColor indexed="64"/>
      </patternFill>
    </fill>
    <fill>
      <patternFill patternType="solid">
        <fgColor rgb="FFED8B00"/>
        <bgColor indexed="64"/>
      </patternFill>
    </fill>
    <fill>
      <patternFill patternType="solid">
        <fgColor rgb="FFED0000"/>
        <bgColor indexed="64"/>
      </patternFill>
    </fill>
    <fill>
      <patternFill patternType="solid">
        <fgColor rgb="FFCF7F00"/>
        <bgColor indexed="64"/>
      </patternFill>
    </fill>
    <fill>
      <patternFill patternType="solid">
        <fgColor rgb="FFCF0000"/>
        <bgColor indexed="64"/>
      </patternFill>
    </fill>
    <fill>
      <patternFill patternType="solid">
        <fgColor rgb="FF007F00"/>
        <bgColor indexed="64"/>
      </patternFill>
    </fill>
    <fill>
      <patternFill patternType="solid">
        <fgColor rgb="FFA76D11"/>
        <bgColor indexed="64"/>
      </patternFill>
    </fill>
    <fill>
      <patternFill patternType="solid">
        <fgColor rgb="FFA70000"/>
        <bgColor indexed="64"/>
      </patternFill>
    </fill>
    <fill>
      <patternFill patternType="solid">
        <fgColor rgb="FF715C2A"/>
        <bgColor indexed="64"/>
      </patternFill>
    </fill>
    <fill>
      <patternFill patternType="solid">
        <fgColor rgb="FF710000"/>
        <bgColor indexed="64"/>
      </patternFill>
    </fill>
    <fill>
      <patternFill patternType="solid">
        <fgColor rgb="FF005C00"/>
        <bgColor indexed="64"/>
      </patternFill>
    </fill>
    <fill>
      <patternFill patternType="solid">
        <fgColor rgb="FFF6BE00"/>
        <bgColor indexed="64"/>
      </patternFill>
    </fill>
    <fill>
      <patternFill patternType="solid">
        <fgColor rgb="FFF0B323"/>
        <bgColor indexed="64"/>
      </patternFill>
    </fill>
    <fill>
      <patternFill patternType="solid">
        <fgColor rgb="FFF00000"/>
        <bgColor indexed="64"/>
      </patternFill>
    </fill>
    <fill>
      <patternFill patternType="solid">
        <fgColor rgb="FF00B300"/>
        <bgColor indexed="64"/>
      </patternFill>
    </fill>
    <fill>
      <patternFill patternType="solid">
        <fgColor rgb="FFFEAD77"/>
        <bgColor indexed="64"/>
      </patternFill>
    </fill>
    <fill>
      <patternFill patternType="solid">
        <fgColor rgb="FF00AD00"/>
        <bgColor indexed="64"/>
      </patternFill>
    </fill>
    <fill>
      <patternFill patternType="solid">
        <fgColor rgb="FF000077"/>
        <bgColor indexed="64"/>
      </patternFill>
    </fill>
    <fill>
      <patternFill patternType="solid">
        <fgColor rgb="FFE6A65D"/>
        <bgColor indexed="64"/>
      </patternFill>
    </fill>
    <fill>
      <patternFill patternType="solid">
        <fgColor rgb="FFE60000"/>
        <bgColor indexed="64"/>
      </patternFill>
    </fill>
    <fill>
      <patternFill patternType="solid">
        <fgColor rgb="FF00A600"/>
        <bgColor indexed="64"/>
      </patternFill>
    </fill>
    <fill>
      <patternFill patternType="solid">
        <fgColor rgb="FF00005D"/>
        <bgColor indexed="64"/>
      </patternFill>
    </fill>
    <fill>
      <patternFill patternType="solid">
        <fgColor rgb="FFD38235"/>
        <bgColor indexed="64"/>
      </patternFill>
    </fill>
    <fill>
      <patternFill patternType="solid">
        <fgColor rgb="FFD30000"/>
        <bgColor indexed="64"/>
      </patternFill>
    </fill>
    <fill>
      <patternFill patternType="solid">
        <fgColor rgb="FF008200"/>
        <bgColor indexed="64"/>
      </patternFill>
    </fill>
    <fill>
      <patternFill patternType="solid">
        <fgColor rgb="FF000035"/>
        <bgColor indexed="64"/>
      </patternFill>
    </fill>
    <fill>
      <patternFill patternType="solid">
        <fgColor rgb="FFDC8633"/>
        <bgColor indexed="64"/>
      </patternFill>
    </fill>
    <fill>
      <patternFill patternType="solid">
        <fgColor rgb="FFDC0000"/>
        <bgColor indexed="64"/>
      </patternFill>
    </fill>
    <fill>
      <patternFill patternType="solid">
        <fgColor rgb="FF008600"/>
        <bgColor indexed="64"/>
      </patternFill>
    </fill>
    <fill>
      <patternFill patternType="solid">
        <fgColor rgb="FF000033"/>
        <bgColor indexed="64"/>
      </patternFill>
    </fill>
    <fill>
      <patternFill patternType="solid">
        <fgColor rgb="FFC16C18"/>
        <bgColor indexed="64"/>
      </patternFill>
    </fill>
    <fill>
      <patternFill patternType="solid">
        <fgColor rgb="FFC10000"/>
        <bgColor indexed="64"/>
      </patternFill>
    </fill>
    <fill>
      <patternFill patternType="solid">
        <fgColor rgb="FF006C00"/>
        <bgColor indexed="64"/>
      </patternFill>
    </fill>
    <fill>
      <patternFill patternType="solid">
        <fgColor rgb="FF000018"/>
        <bgColor indexed="64"/>
      </patternFill>
    </fill>
    <fill>
      <patternFill patternType="solid">
        <fgColor rgb="FFBD9B60"/>
        <bgColor indexed="64"/>
      </patternFill>
    </fill>
    <fill>
      <patternFill patternType="solid">
        <fgColor rgb="FFBD0000"/>
        <bgColor indexed="64"/>
      </patternFill>
    </fill>
    <fill>
      <patternFill patternType="solid">
        <fgColor rgb="FF000060"/>
        <bgColor indexed="64"/>
      </patternFill>
    </fill>
    <fill>
      <patternFill patternType="solid">
        <fgColor rgb="FFD69A2D"/>
        <bgColor indexed="64"/>
      </patternFill>
    </fill>
    <fill>
      <patternFill patternType="solid">
        <fgColor rgb="FF00002D"/>
        <bgColor indexed="64"/>
      </patternFill>
    </fill>
    <fill>
      <patternFill patternType="solid">
        <fgColor rgb="FFDB8A06"/>
        <bgColor indexed="64"/>
      </patternFill>
    </fill>
    <fill>
      <patternFill patternType="solid">
        <fgColor rgb="FFDB0000"/>
        <bgColor indexed="64"/>
      </patternFill>
    </fill>
    <fill>
      <patternFill patternType="solid">
        <fgColor rgb="FF000006"/>
        <bgColor indexed="64"/>
      </patternFill>
    </fill>
    <fill>
      <patternFill patternType="solid">
        <fgColor rgb="FFCD7925"/>
        <bgColor indexed="64"/>
      </patternFill>
    </fill>
    <fill>
      <patternFill patternType="solid">
        <fgColor rgb="FFCD0000"/>
        <bgColor indexed="64"/>
      </patternFill>
    </fill>
    <fill>
      <patternFill patternType="solid">
        <fgColor rgb="FF007900"/>
        <bgColor indexed="64"/>
      </patternFill>
    </fill>
    <fill>
      <patternFill patternType="solid">
        <fgColor rgb="FFAD6433"/>
        <bgColor indexed="64"/>
      </patternFill>
    </fill>
    <fill>
      <patternFill patternType="solid">
        <fgColor rgb="FF006400"/>
        <bgColor indexed="64"/>
      </patternFill>
    </fill>
    <fill>
      <patternFill patternType="solid">
        <fgColor rgb="FF89532F"/>
        <bgColor indexed="64"/>
      </patternFill>
    </fill>
    <fill>
      <patternFill patternType="solid">
        <fgColor rgb="FF00002F"/>
        <bgColor indexed="64"/>
      </patternFill>
    </fill>
    <fill>
      <patternFill patternType="solid">
        <fgColor rgb="FF775135"/>
        <bgColor indexed="64"/>
      </patternFill>
    </fill>
    <fill>
      <patternFill patternType="solid">
        <fgColor rgb="FF770000"/>
        <bgColor indexed="64"/>
      </patternFill>
    </fill>
    <fill>
      <patternFill patternType="solid">
        <fgColor rgb="FF005100"/>
        <bgColor indexed="64"/>
      </patternFill>
    </fill>
    <fill>
      <patternFill patternType="solid">
        <fgColor rgb="FFD78825"/>
        <bgColor indexed="64"/>
      </patternFill>
    </fill>
    <fill>
      <patternFill patternType="solid">
        <fgColor rgb="FFD70000"/>
        <bgColor indexed="64"/>
      </patternFill>
    </fill>
    <fill>
      <patternFill patternType="solid">
        <fgColor rgb="FF008800"/>
        <bgColor indexed="64"/>
      </patternFill>
    </fill>
    <fill>
      <patternFill patternType="solid">
        <fgColor rgb="FFD3832B"/>
        <bgColor indexed="64"/>
      </patternFill>
    </fill>
    <fill>
      <patternFill patternType="solid">
        <fgColor rgb="FF008300"/>
        <bgColor indexed="64"/>
      </patternFill>
    </fill>
    <fill>
      <patternFill patternType="solid">
        <fgColor rgb="FF00002B"/>
        <bgColor indexed="64"/>
      </patternFill>
    </fill>
    <fill>
      <patternFill patternType="solid">
        <fgColor rgb="FFC67D30"/>
        <bgColor indexed="64"/>
      </patternFill>
    </fill>
    <fill>
      <patternFill patternType="solid">
        <fgColor rgb="FF000030"/>
        <bgColor indexed="64"/>
      </patternFill>
    </fill>
    <fill>
      <patternFill patternType="solid">
        <fgColor rgb="FFB67233"/>
        <bgColor indexed="64"/>
      </patternFill>
    </fill>
    <fill>
      <patternFill patternType="solid">
        <fgColor rgb="FFB60000"/>
        <bgColor indexed="64"/>
      </patternFill>
    </fill>
    <fill>
      <patternFill patternType="solid">
        <fgColor rgb="FFA7662B"/>
        <bgColor indexed="64"/>
      </patternFill>
    </fill>
    <fill>
      <patternFill patternType="solid">
        <fgColor rgb="FF006600"/>
        <bgColor indexed="64"/>
      </patternFill>
    </fill>
    <fill>
      <patternFill patternType="solid">
        <fgColor rgb="FF9E6A38"/>
        <bgColor indexed="64"/>
      </patternFill>
    </fill>
    <fill>
      <patternFill patternType="solid">
        <fgColor rgb="FF000038"/>
        <bgColor indexed="64"/>
      </patternFill>
    </fill>
    <fill>
      <patternFill patternType="solid">
        <fgColor rgb="FF835D32"/>
        <bgColor indexed="64"/>
      </patternFill>
    </fill>
    <fill>
      <patternFill patternType="solid">
        <fgColor rgb="FF830000"/>
        <bgColor indexed="64"/>
      </patternFill>
    </fill>
    <fill>
      <patternFill patternType="solid">
        <fgColor rgb="FF000032"/>
        <bgColor indexed="64"/>
      </patternFill>
    </fill>
    <fill>
      <patternFill patternType="solid">
        <fgColor rgb="FFFCC89B"/>
        <bgColor indexed="64"/>
      </patternFill>
    </fill>
    <fill>
      <patternFill patternType="solid">
        <fgColor rgb="FF00009B"/>
        <bgColor indexed="64"/>
      </patternFill>
    </fill>
    <fill>
      <patternFill patternType="solid">
        <fgColor rgb="FFFDBE87"/>
        <bgColor indexed="64"/>
      </patternFill>
    </fill>
    <fill>
      <patternFill patternType="solid">
        <fgColor rgb="FF000087"/>
        <bgColor indexed="64"/>
      </patternFill>
    </fill>
    <fill>
      <patternFill patternType="solid">
        <fgColor rgb="FFFDAA63"/>
        <bgColor indexed="64"/>
      </patternFill>
    </fill>
    <fill>
      <patternFill patternType="solid">
        <fgColor rgb="FF000063"/>
        <bgColor indexed="64"/>
      </patternFill>
    </fill>
    <fill>
      <patternFill patternType="solid">
        <fgColor rgb="FFF68D2E"/>
        <bgColor indexed="64"/>
      </patternFill>
    </fill>
    <fill>
      <patternFill patternType="solid">
        <fgColor rgb="FFEA7600"/>
        <bgColor indexed="64"/>
      </patternFill>
    </fill>
    <fill>
      <patternFill patternType="solid">
        <fgColor rgb="FFD45D00"/>
        <bgColor indexed="64"/>
      </patternFill>
    </fill>
    <fill>
      <patternFill patternType="solid">
        <fgColor rgb="FFD40000"/>
        <bgColor indexed="64"/>
      </patternFill>
    </fill>
    <fill>
      <patternFill patternType="solid">
        <fgColor rgb="FFBE4D00"/>
        <bgColor indexed="64"/>
      </patternFill>
    </fill>
    <fill>
      <patternFill patternType="solid">
        <fgColor rgb="FFBE0000"/>
        <bgColor indexed="64"/>
      </patternFill>
    </fill>
    <fill>
      <patternFill patternType="solid">
        <fgColor rgb="FF004D00"/>
        <bgColor indexed="64"/>
      </patternFill>
    </fill>
    <fill>
      <patternFill patternType="solid">
        <fgColor rgb="FFFECB8B"/>
        <bgColor indexed="64"/>
      </patternFill>
    </fill>
    <fill>
      <patternFill patternType="solid">
        <fgColor rgb="FF00CB00"/>
        <bgColor indexed="64"/>
      </patternFill>
    </fill>
    <fill>
      <patternFill patternType="solid">
        <fgColor rgb="FFFFC27B"/>
        <bgColor indexed="64"/>
      </patternFill>
    </fill>
    <fill>
      <patternFill patternType="solid">
        <fgColor rgb="FF00C200"/>
        <bgColor indexed="64"/>
      </patternFill>
    </fill>
    <fill>
      <patternFill patternType="solid">
        <fgColor rgb="FF00007B"/>
        <bgColor indexed="64"/>
      </patternFill>
    </fill>
    <fill>
      <patternFill patternType="solid">
        <fgColor rgb="FFFFB25B"/>
        <bgColor indexed="64"/>
      </patternFill>
    </fill>
    <fill>
      <patternFill patternType="solid">
        <fgColor rgb="FF00005B"/>
        <bgColor indexed="64"/>
      </patternFill>
    </fill>
    <fill>
      <patternFill patternType="solid">
        <fgColor rgb="FFFF8200"/>
        <bgColor indexed="64"/>
      </patternFill>
    </fill>
    <fill>
      <patternFill patternType="solid">
        <fgColor rgb="FFE57200"/>
        <bgColor indexed="64"/>
      </patternFill>
    </fill>
    <fill>
      <patternFill patternType="solid">
        <fgColor rgb="FFE50000"/>
        <bgColor indexed="64"/>
      </patternFill>
    </fill>
    <fill>
      <patternFill patternType="solid">
        <fgColor rgb="FFBE6A14"/>
        <bgColor indexed="64"/>
      </patternFill>
    </fill>
    <fill>
      <patternFill patternType="solid">
        <fgColor rgb="FF9B5A1A"/>
        <bgColor indexed="64"/>
      </patternFill>
    </fill>
    <fill>
      <patternFill patternType="solid">
        <fgColor rgb="FF9B0000"/>
        <bgColor indexed="64"/>
      </patternFill>
    </fill>
    <fill>
      <patternFill patternType="solid">
        <fgColor rgb="FF005A00"/>
        <bgColor indexed="64"/>
      </patternFill>
    </fill>
    <fill>
      <patternFill patternType="solid">
        <fgColor rgb="FF00001A"/>
        <bgColor indexed="64"/>
      </patternFill>
    </fill>
    <fill>
      <patternFill patternType="solid">
        <fgColor rgb="FFEFD19F"/>
        <bgColor indexed="64"/>
      </patternFill>
    </fill>
    <fill>
      <patternFill patternType="solid">
        <fgColor rgb="FFEFBE7D"/>
        <bgColor indexed="64"/>
      </patternFill>
    </fill>
    <fill>
      <patternFill patternType="solid">
        <fgColor rgb="FF00007D"/>
        <bgColor indexed="64"/>
      </patternFill>
    </fill>
    <fill>
      <patternFill patternType="solid">
        <fgColor rgb="FFECA154"/>
        <bgColor indexed="64"/>
      </patternFill>
    </fill>
    <fill>
      <patternFill patternType="solid">
        <fgColor rgb="FF00A100"/>
        <bgColor indexed="64"/>
      </patternFill>
    </fill>
    <fill>
      <patternFill patternType="solid">
        <fgColor rgb="FF000054"/>
        <bgColor indexed="64"/>
      </patternFill>
    </fill>
    <fill>
      <patternFill patternType="solid">
        <fgColor rgb="FFE87722"/>
        <bgColor indexed="64"/>
      </patternFill>
    </fill>
    <fill>
      <patternFill patternType="solid">
        <fgColor rgb="FFE80000"/>
        <bgColor indexed="64"/>
      </patternFill>
    </fill>
    <fill>
      <patternFill patternType="solid">
        <fgColor rgb="FF007700"/>
        <bgColor indexed="64"/>
      </patternFill>
    </fill>
    <fill>
      <patternFill patternType="solid">
        <fgColor rgb="FFCB6015"/>
        <bgColor indexed="64"/>
      </patternFill>
    </fill>
    <fill>
      <patternFill patternType="solid">
        <fgColor rgb="FF000015"/>
        <bgColor indexed="64"/>
      </patternFill>
    </fill>
    <fill>
      <patternFill patternType="solid">
        <fgColor rgb="FFA1561C"/>
        <bgColor indexed="64"/>
      </patternFill>
    </fill>
    <fill>
      <patternFill patternType="solid">
        <fgColor rgb="FFA10000"/>
        <bgColor indexed="64"/>
      </patternFill>
    </fill>
    <fill>
      <patternFill patternType="solid">
        <fgColor rgb="FF005600"/>
        <bgColor indexed="64"/>
      </patternFill>
    </fill>
    <fill>
      <patternFill patternType="solid">
        <fgColor rgb="FF603D20"/>
        <bgColor indexed="64"/>
      </patternFill>
    </fill>
    <fill>
      <patternFill patternType="solid">
        <fgColor rgb="FF600000"/>
        <bgColor indexed="64"/>
      </patternFill>
    </fill>
    <fill>
      <patternFill patternType="solid">
        <fgColor rgb="FFFFAE62"/>
        <bgColor indexed="64"/>
      </patternFill>
    </fill>
    <fill>
      <patternFill patternType="solid">
        <fgColor rgb="FF000062"/>
        <bgColor indexed="64"/>
      </patternFill>
    </fill>
    <fill>
      <patternFill patternType="solid">
        <fgColor rgb="FFFF8F1C"/>
        <bgColor indexed="64"/>
      </patternFill>
    </fill>
    <fill>
      <patternFill patternType="solid">
        <fgColor rgb="FF008F00"/>
        <bgColor indexed="64"/>
      </patternFill>
    </fill>
    <fill>
      <patternFill patternType="solid">
        <fgColor rgb="FFFF6900"/>
        <bgColor indexed="64"/>
      </patternFill>
    </fill>
    <fill>
      <patternFill patternType="solid">
        <fgColor rgb="FF006900"/>
        <bgColor indexed="64"/>
      </patternFill>
    </fill>
    <fill>
      <patternFill patternType="solid">
        <fgColor rgb="FFB94700"/>
        <bgColor indexed="64"/>
      </patternFill>
    </fill>
    <fill>
      <patternFill patternType="solid">
        <fgColor rgb="FFB90000"/>
        <bgColor indexed="64"/>
      </patternFill>
    </fill>
    <fill>
      <patternFill patternType="solid">
        <fgColor rgb="FF004700"/>
        <bgColor indexed="64"/>
      </patternFill>
    </fill>
    <fill>
      <patternFill patternType="solid">
        <fgColor rgb="FF94450B"/>
        <bgColor indexed="64"/>
      </patternFill>
    </fill>
    <fill>
      <patternFill patternType="solid">
        <fgColor rgb="FF940000"/>
        <bgColor indexed="64"/>
      </patternFill>
    </fill>
    <fill>
      <patternFill patternType="solid">
        <fgColor rgb="FF00000B"/>
        <bgColor indexed="64"/>
      </patternFill>
    </fill>
    <fill>
      <patternFill patternType="solid">
        <fgColor rgb="FF653819"/>
        <bgColor indexed="64"/>
      </patternFill>
    </fill>
    <fill>
      <patternFill patternType="solid">
        <fgColor rgb="FF650000"/>
        <bgColor indexed="64"/>
      </patternFill>
    </fill>
    <fill>
      <patternFill patternType="solid">
        <fgColor rgb="FF000019"/>
        <bgColor indexed="64"/>
      </patternFill>
    </fill>
    <fill>
      <patternFill patternType="solid">
        <fgColor rgb="FFFFB990"/>
        <bgColor indexed="64"/>
      </patternFill>
    </fill>
    <fill>
      <patternFill patternType="solid">
        <fgColor rgb="FF00B900"/>
        <bgColor indexed="64"/>
      </patternFill>
    </fill>
    <fill>
      <patternFill patternType="solid">
        <fgColor rgb="FF000090"/>
        <bgColor indexed="64"/>
      </patternFill>
    </fill>
    <fill>
      <patternFill patternType="solid">
        <fgColor rgb="FFFFA06A"/>
        <bgColor indexed="64"/>
      </patternFill>
    </fill>
    <fill>
      <patternFill patternType="solid">
        <fgColor rgb="FF00006A"/>
        <bgColor indexed="64"/>
      </patternFill>
    </fill>
    <fill>
      <patternFill patternType="solid">
        <fgColor rgb="FFFF7F32"/>
        <bgColor indexed="64"/>
      </patternFill>
    </fill>
    <fill>
      <patternFill patternType="solid">
        <fgColor rgb="FFFF6A13"/>
        <bgColor indexed="64"/>
      </patternFill>
    </fill>
    <fill>
      <patternFill patternType="solid">
        <fgColor rgb="FFD86018"/>
        <bgColor indexed="64"/>
      </patternFill>
    </fill>
    <fill>
      <patternFill patternType="solid">
        <fgColor rgb="FFD80000"/>
        <bgColor indexed="64"/>
      </patternFill>
    </fill>
    <fill>
      <patternFill patternType="solid">
        <fgColor rgb="FFA65523"/>
        <bgColor indexed="64"/>
      </patternFill>
    </fill>
    <fill>
      <patternFill patternType="solid">
        <fgColor rgb="FFA60000"/>
        <bgColor indexed="64"/>
      </patternFill>
    </fill>
    <fill>
      <patternFill patternType="solid">
        <fgColor rgb="FF005500"/>
        <bgColor indexed="64"/>
      </patternFill>
    </fill>
    <fill>
      <patternFill patternType="solid">
        <fgColor rgb="FF8B4720"/>
        <bgColor indexed="64"/>
      </patternFill>
    </fill>
    <fill>
      <patternFill patternType="solid">
        <fgColor rgb="FFFFBE9F"/>
        <bgColor indexed="64"/>
      </patternFill>
    </fill>
    <fill>
      <patternFill patternType="solid">
        <fgColor rgb="FFFF9D6E"/>
        <bgColor indexed="64"/>
      </patternFill>
    </fill>
    <fill>
      <patternFill patternType="solid">
        <fgColor rgb="FF009D00"/>
        <bgColor indexed="64"/>
      </patternFill>
    </fill>
    <fill>
      <patternFill patternType="solid">
        <fgColor rgb="FFFF7F41"/>
        <bgColor indexed="64"/>
      </patternFill>
    </fill>
    <fill>
      <patternFill patternType="solid">
        <fgColor rgb="FFFF671F"/>
        <bgColor indexed="64"/>
      </patternFill>
    </fill>
    <fill>
      <patternFill patternType="solid">
        <fgColor rgb="FFE35205"/>
        <bgColor indexed="64"/>
      </patternFill>
    </fill>
    <fill>
      <patternFill patternType="solid">
        <fgColor rgb="FFE30000"/>
        <bgColor indexed="64"/>
      </patternFill>
    </fill>
    <fill>
      <patternFill patternType="solid">
        <fgColor rgb="FF005200"/>
        <bgColor indexed="64"/>
      </patternFill>
    </fill>
    <fill>
      <patternFill patternType="solid">
        <fgColor rgb="FF000005"/>
        <bgColor indexed="64"/>
      </patternFill>
    </fill>
    <fill>
      <patternFill patternType="solid">
        <fgColor rgb="FFBE531C"/>
        <bgColor indexed="64"/>
      </patternFill>
    </fill>
    <fill>
      <patternFill patternType="solid">
        <fgColor rgb="FF73381D"/>
        <bgColor indexed="64"/>
      </patternFill>
    </fill>
    <fill>
      <patternFill patternType="solid">
        <fgColor rgb="FFDB864E"/>
        <bgColor indexed="64"/>
      </patternFill>
    </fill>
    <fill>
      <patternFill patternType="solid">
        <fgColor rgb="FFE07E3C"/>
        <bgColor indexed="64"/>
      </patternFill>
    </fill>
    <fill>
      <patternFill patternType="solid">
        <fgColor rgb="FFE00000"/>
        <bgColor indexed="64"/>
      </patternFill>
    </fill>
    <fill>
      <patternFill patternType="solid">
        <fgColor rgb="FF00003C"/>
        <bgColor indexed="64"/>
      </patternFill>
    </fill>
    <fill>
      <patternFill patternType="solid">
        <fgColor rgb="FFDC6B2F"/>
        <bgColor indexed="64"/>
      </patternFill>
    </fill>
    <fill>
      <patternFill patternType="solid">
        <fgColor rgb="FFDC582A"/>
        <bgColor indexed="64"/>
      </patternFill>
    </fill>
    <fill>
      <patternFill patternType="solid">
        <fgColor rgb="FF005800"/>
        <bgColor indexed="64"/>
      </patternFill>
    </fill>
    <fill>
      <patternFill patternType="solid">
        <fgColor rgb="FFC05131"/>
        <bgColor indexed="64"/>
      </patternFill>
    </fill>
    <fill>
      <patternFill patternType="solid">
        <fgColor rgb="FFC00000"/>
        <bgColor indexed="64"/>
      </patternFill>
    </fill>
    <fill>
      <patternFill patternType="solid">
        <fgColor rgb="FF000031"/>
        <bgColor indexed="64"/>
      </patternFill>
    </fill>
    <fill>
      <patternFill patternType="solid">
        <fgColor rgb="FF864A33"/>
        <bgColor indexed="64"/>
      </patternFill>
    </fill>
    <fill>
      <patternFill patternType="solid">
        <fgColor rgb="FF004A00"/>
        <bgColor indexed="64"/>
      </patternFill>
    </fill>
    <fill>
      <patternFill patternType="solid">
        <fgColor rgb="FF674736"/>
        <bgColor indexed="64"/>
      </patternFill>
    </fill>
    <fill>
      <patternFill patternType="solid">
        <fgColor rgb="FF670000"/>
        <bgColor indexed="64"/>
      </patternFill>
    </fill>
    <fill>
      <patternFill patternType="solid">
        <fgColor rgb="FF000036"/>
        <bgColor indexed="64"/>
      </patternFill>
    </fill>
    <fill>
      <patternFill patternType="solid">
        <fgColor rgb="FFFFA38B"/>
        <bgColor indexed="64"/>
      </patternFill>
    </fill>
    <fill>
      <patternFill patternType="solid">
        <fgColor rgb="FFFF8D6D"/>
        <bgColor indexed="64"/>
      </patternFill>
    </fill>
    <fill>
      <patternFill patternType="solid">
        <fgColor rgb="FFFF6A39"/>
        <bgColor indexed="64"/>
      </patternFill>
    </fill>
    <fill>
      <patternFill patternType="solid">
        <fgColor rgb="FF000039"/>
        <bgColor indexed="64"/>
      </patternFill>
    </fill>
    <fill>
      <patternFill patternType="solid">
        <fgColor rgb="FFFC4C02"/>
        <bgColor indexed="64"/>
      </patternFill>
    </fill>
    <fill>
      <patternFill patternType="solid">
        <fgColor rgb="FF000002"/>
        <bgColor indexed="64"/>
      </patternFill>
    </fill>
    <fill>
      <patternFill patternType="solid">
        <fgColor rgb="FFDC4405"/>
        <bgColor indexed="64"/>
      </patternFill>
    </fill>
    <fill>
      <patternFill patternType="solid">
        <fgColor rgb="FF004400"/>
        <bgColor indexed="64"/>
      </patternFill>
    </fill>
    <fill>
      <patternFill patternType="solid">
        <fgColor rgb="FFA9431E"/>
        <bgColor indexed="64"/>
      </patternFill>
    </fill>
    <fill>
      <patternFill patternType="solid">
        <fgColor rgb="FFA90000"/>
        <bgColor indexed="64"/>
      </patternFill>
    </fill>
    <fill>
      <patternFill patternType="solid">
        <fgColor rgb="FF004300"/>
        <bgColor indexed="64"/>
      </patternFill>
    </fill>
    <fill>
      <patternFill patternType="solid">
        <fgColor rgb="FF833921"/>
        <bgColor indexed="64"/>
      </patternFill>
    </fill>
    <fill>
      <patternFill patternType="solid">
        <fgColor rgb="FF003900"/>
        <bgColor indexed="64"/>
      </patternFill>
    </fill>
    <fill>
      <patternFill patternType="solid">
        <fgColor rgb="FF000021"/>
        <bgColor indexed="64"/>
      </patternFill>
    </fill>
    <fill>
      <patternFill patternType="solid">
        <fgColor rgb="FFFFB3AB"/>
        <bgColor indexed="64"/>
      </patternFill>
    </fill>
    <fill>
      <patternFill patternType="solid">
        <fgColor rgb="FF0000AB"/>
        <bgColor indexed="64"/>
      </patternFill>
    </fill>
    <fill>
      <patternFill patternType="solid">
        <fgColor rgb="FFFF8674"/>
        <bgColor indexed="64"/>
      </patternFill>
    </fill>
    <fill>
      <patternFill patternType="solid">
        <fgColor rgb="FF000074"/>
        <bgColor indexed="64"/>
      </patternFill>
    </fill>
    <fill>
      <patternFill patternType="solid">
        <fgColor rgb="FFFF5C39"/>
        <bgColor indexed="64"/>
      </patternFill>
    </fill>
    <fill>
      <patternFill patternType="solid">
        <fgColor rgb="FFFA4616"/>
        <bgColor indexed="64"/>
      </patternFill>
    </fill>
    <fill>
      <patternFill patternType="solid">
        <fgColor rgb="FF004600"/>
        <bgColor indexed="64"/>
      </patternFill>
    </fill>
    <fill>
      <patternFill patternType="solid">
        <fgColor rgb="FF000016"/>
        <bgColor indexed="64"/>
      </patternFill>
    </fill>
    <fill>
      <patternFill patternType="solid">
        <fgColor rgb="FFCF4520"/>
        <bgColor indexed="64"/>
      </patternFill>
    </fill>
    <fill>
      <patternFill patternType="solid">
        <fgColor rgb="FF963821"/>
        <bgColor indexed="64"/>
      </patternFill>
    </fill>
    <fill>
      <patternFill patternType="solid">
        <fgColor rgb="FF6B3529"/>
        <bgColor indexed="64"/>
      </patternFill>
    </fill>
    <fill>
      <patternFill patternType="solid">
        <fgColor rgb="FF6B0000"/>
        <bgColor indexed="64"/>
      </patternFill>
    </fill>
    <fill>
      <patternFill patternType="solid">
        <fgColor rgb="FF003500"/>
        <bgColor indexed="64"/>
      </patternFill>
    </fill>
    <fill>
      <patternFill patternType="solid">
        <fgColor rgb="FF000029"/>
        <bgColor indexed="64"/>
      </patternFill>
    </fill>
    <fill>
      <patternFill patternType="solid">
        <fgColor rgb="FFC4622D"/>
        <bgColor indexed="64"/>
      </patternFill>
    </fill>
    <fill>
      <patternFill patternType="solid">
        <fgColor rgb="FFC40000"/>
        <bgColor indexed="64"/>
      </patternFill>
    </fill>
    <fill>
      <patternFill patternType="solid">
        <fgColor rgb="FFBA5826"/>
        <bgColor indexed="64"/>
      </patternFill>
    </fill>
    <fill>
      <patternFill patternType="solid">
        <fgColor rgb="FFBA0000"/>
        <bgColor indexed="64"/>
      </patternFill>
    </fill>
    <fill>
      <patternFill patternType="solid">
        <fgColor rgb="FFAF5C37"/>
        <bgColor indexed="64"/>
      </patternFill>
    </fill>
    <fill>
      <patternFill patternType="solid">
        <fgColor rgb="FF000037"/>
        <bgColor indexed="64"/>
      </patternFill>
    </fill>
    <fill>
      <patternFill patternType="solid">
        <fgColor rgb="FF9E5330"/>
        <bgColor indexed="64"/>
      </patternFill>
    </fill>
    <fill>
      <patternFill patternType="solid">
        <fgColor rgb="FF924C2E"/>
        <bgColor indexed="64"/>
      </patternFill>
    </fill>
    <fill>
      <patternFill patternType="solid">
        <fgColor rgb="FF920000"/>
        <bgColor indexed="64"/>
      </patternFill>
    </fill>
    <fill>
      <patternFill patternType="solid">
        <fgColor rgb="FF7B4D35"/>
        <bgColor indexed="64"/>
      </patternFill>
    </fill>
    <fill>
      <patternFill patternType="solid">
        <fgColor rgb="FF7B0000"/>
        <bgColor indexed="64"/>
      </patternFill>
    </fill>
    <fill>
      <patternFill patternType="solid">
        <fgColor rgb="FF5C4738"/>
        <bgColor indexed="64"/>
      </patternFill>
    </fill>
    <fill>
      <patternFill patternType="solid">
        <fgColor rgb="FF5C0000"/>
        <bgColor indexed="64"/>
      </patternFill>
    </fill>
    <fill>
      <patternFill patternType="solid">
        <fgColor rgb="FFD4B59E"/>
        <bgColor indexed="64"/>
      </patternFill>
    </fill>
    <fill>
      <patternFill patternType="solid">
        <fgColor rgb="FF00009E"/>
        <bgColor indexed="64"/>
      </patternFill>
    </fill>
    <fill>
      <patternFill patternType="solid">
        <fgColor rgb="FFC07D59"/>
        <bgColor indexed="64"/>
      </patternFill>
    </fill>
    <fill>
      <patternFill patternType="solid">
        <fgColor rgb="FF000059"/>
        <bgColor indexed="64"/>
      </patternFill>
    </fill>
    <fill>
      <patternFill patternType="solid">
        <fgColor rgb="FFB15533"/>
        <bgColor indexed="64"/>
      </patternFill>
    </fill>
    <fill>
      <patternFill patternType="solid">
        <fgColor rgb="FFB10000"/>
        <bgColor indexed="64"/>
      </patternFill>
    </fill>
    <fill>
      <patternFill patternType="solid">
        <fgColor rgb="FF9D432C"/>
        <bgColor indexed="64"/>
      </patternFill>
    </fill>
    <fill>
      <patternFill patternType="solid">
        <fgColor rgb="FF7C3A2D"/>
        <bgColor indexed="64"/>
      </patternFill>
    </fill>
    <fill>
      <patternFill patternType="solid">
        <fgColor rgb="FF7C0000"/>
        <bgColor indexed="64"/>
      </patternFill>
    </fill>
    <fill>
      <patternFill patternType="solid">
        <fgColor rgb="FF003A00"/>
        <bgColor indexed="64"/>
      </patternFill>
    </fill>
    <fill>
      <patternFill patternType="solid">
        <fgColor rgb="FF6B3D2E"/>
        <bgColor indexed="64"/>
      </patternFill>
    </fill>
    <fill>
      <patternFill patternType="solid">
        <fgColor rgb="FF5C3D31"/>
        <bgColor indexed="64"/>
      </patternFill>
    </fill>
    <fill>
      <patternFill patternType="solid">
        <fgColor rgb="FFD14124"/>
        <bgColor indexed="64"/>
      </patternFill>
    </fill>
    <fill>
      <patternFill patternType="solid">
        <fgColor rgb="FF004100"/>
        <bgColor indexed="64"/>
      </patternFill>
    </fill>
    <fill>
      <patternFill patternType="solid">
        <fgColor rgb="FFBD472A"/>
        <bgColor indexed="64"/>
      </patternFill>
    </fill>
    <fill>
      <patternFill patternType="solid">
        <fgColor rgb="FFB33D26"/>
        <bgColor indexed="64"/>
      </patternFill>
    </fill>
    <fill>
      <patternFill patternType="solid">
        <fgColor rgb="FFB30000"/>
        <bgColor indexed="64"/>
      </patternFill>
    </fill>
    <fill>
      <patternFill patternType="solid">
        <fgColor rgb="FF8D3F2B"/>
        <bgColor indexed="64"/>
      </patternFill>
    </fill>
    <fill>
      <patternFill patternType="solid">
        <fgColor rgb="FF8D0000"/>
        <bgColor indexed="64"/>
      </patternFill>
    </fill>
    <fill>
      <patternFill patternType="solid">
        <fgColor rgb="FF003F00"/>
        <bgColor indexed="64"/>
      </patternFill>
    </fill>
    <fill>
      <patternFill patternType="solid">
        <fgColor rgb="FF83412C"/>
        <bgColor indexed="64"/>
      </patternFill>
    </fill>
    <fill>
      <patternFill patternType="solid">
        <fgColor rgb="FF7B4931"/>
        <bgColor indexed="64"/>
      </patternFill>
    </fill>
    <fill>
      <patternFill patternType="solid">
        <fgColor rgb="FF004900"/>
        <bgColor indexed="64"/>
      </patternFill>
    </fill>
    <fill>
      <patternFill patternType="solid">
        <fgColor rgb="FF674230"/>
        <bgColor indexed="64"/>
      </patternFill>
    </fill>
    <fill>
      <patternFill patternType="solid">
        <fgColor rgb="FFE4D5D3"/>
        <bgColor indexed="64"/>
      </patternFill>
    </fill>
    <fill>
      <patternFill patternType="solid">
        <fgColor rgb="FFE40000"/>
        <bgColor indexed="64"/>
      </patternFill>
    </fill>
    <fill>
      <patternFill patternType="solid">
        <fgColor rgb="FF0000D3"/>
        <bgColor indexed="64"/>
      </patternFill>
    </fill>
    <fill>
      <patternFill patternType="solid">
        <fgColor rgb="FFE1BBB4"/>
        <bgColor indexed="64"/>
      </patternFill>
    </fill>
    <fill>
      <patternFill patternType="solid">
        <fgColor rgb="FF00BB00"/>
        <bgColor indexed="64"/>
      </patternFill>
    </fill>
    <fill>
      <patternFill patternType="solid">
        <fgColor rgb="FF0000B4"/>
        <bgColor indexed="64"/>
      </patternFill>
    </fill>
    <fill>
      <patternFill patternType="solid">
        <fgColor rgb="FFD6938A"/>
        <bgColor indexed="64"/>
      </patternFill>
    </fill>
    <fill>
      <patternFill patternType="solid">
        <fgColor rgb="FF009300"/>
        <bgColor indexed="64"/>
      </patternFill>
    </fill>
    <fill>
      <patternFill patternType="solid">
        <fgColor rgb="FF00008A"/>
        <bgColor indexed="64"/>
      </patternFill>
    </fill>
    <fill>
      <patternFill patternType="solid">
        <fgColor rgb="FFC26E60"/>
        <bgColor indexed="64"/>
      </patternFill>
    </fill>
    <fill>
      <patternFill patternType="solid">
        <fgColor rgb="FFC20000"/>
        <bgColor indexed="64"/>
      </patternFill>
    </fill>
    <fill>
      <patternFill patternType="solid">
        <fgColor rgb="FF006E00"/>
        <bgColor indexed="64"/>
      </patternFill>
    </fill>
    <fill>
      <patternFill patternType="solid">
        <fgColor rgb="FFA4493D"/>
        <bgColor indexed="64"/>
      </patternFill>
    </fill>
    <fill>
      <patternFill patternType="solid">
        <fgColor rgb="FFA40000"/>
        <bgColor indexed="64"/>
      </patternFill>
    </fill>
    <fill>
      <patternFill patternType="solid">
        <fgColor rgb="FF00003D"/>
        <bgColor indexed="64"/>
      </patternFill>
    </fill>
    <fill>
      <patternFill patternType="solid">
        <fgColor rgb="FF823B34"/>
        <bgColor indexed="64"/>
      </patternFill>
    </fill>
    <fill>
      <patternFill patternType="solid">
        <fgColor rgb="FF820000"/>
        <bgColor indexed="64"/>
      </patternFill>
    </fill>
    <fill>
      <patternFill patternType="solid">
        <fgColor rgb="FF003B00"/>
        <bgColor indexed="64"/>
      </patternFill>
    </fill>
    <fill>
      <patternFill patternType="solid">
        <fgColor rgb="FF683431"/>
        <bgColor indexed="64"/>
      </patternFill>
    </fill>
    <fill>
      <patternFill patternType="solid">
        <fgColor rgb="FF680000"/>
        <bgColor indexed="64"/>
      </patternFill>
    </fill>
    <fill>
      <patternFill patternType="solid">
        <fgColor rgb="FF003400"/>
        <bgColor indexed="64"/>
      </patternFill>
    </fill>
    <fill>
      <patternFill patternType="solid">
        <fgColor rgb="FFDDBCB0"/>
        <bgColor indexed="64"/>
      </patternFill>
    </fill>
    <fill>
      <patternFill patternType="solid">
        <fgColor rgb="FFDD0000"/>
        <bgColor indexed="64"/>
      </patternFill>
    </fill>
    <fill>
      <patternFill patternType="solid">
        <fgColor rgb="FF00BC00"/>
        <bgColor indexed="64"/>
      </patternFill>
    </fill>
    <fill>
      <patternFill patternType="solid">
        <fgColor rgb="FF0000B0"/>
        <bgColor indexed="64"/>
      </patternFill>
    </fill>
    <fill>
      <patternFill patternType="solid">
        <fgColor rgb="FFCA9A8E"/>
        <bgColor indexed="64"/>
      </patternFill>
    </fill>
    <fill>
      <patternFill patternType="solid">
        <fgColor rgb="FFCA0000"/>
        <bgColor indexed="64"/>
      </patternFill>
    </fill>
    <fill>
      <patternFill patternType="solid">
        <fgColor rgb="FFBC8A7E"/>
        <bgColor indexed="64"/>
      </patternFill>
    </fill>
    <fill>
      <patternFill patternType="solid">
        <fgColor rgb="FFBC0000"/>
        <bgColor indexed="64"/>
      </patternFill>
    </fill>
    <fill>
      <patternFill patternType="solid">
        <fgColor rgb="FF00007E"/>
        <bgColor indexed="64"/>
      </patternFill>
    </fill>
    <fill>
      <patternFill patternType="solid">
        <fgColor rgb="FFA37F74"/>
        <bgColor indexed="64"/>
      </patternFill>
    </fill>
    <fill>
      <patternFill patternType="solid">
        <fgColor rgb="FFA30000"/>
        <bgColor indexed="64"/>
      </patternFill>
    </fill>
    <fill>
      <patternFill patternType="solid">
        <fgColor rgb="FF866761"/>
        <bgColor indexed="64"/>
      </patternFill>
    </fill>
    <fill>
      <patternFill patternType="solid">
        <fgColor rgb="FF6B4C4C"/>
        <bgColor indexed="64"/>
      </patternFill>
    </fill>
    <fill>
      <patternFill patternType="solid">
        <fgColor rgb="FF00004C"/>
        <bgColor indexed="64"/>
      </patternFill>
    </fill>
    <fill>
      <patternFill patternType="solid">
        <fgColor rgb="FF583D3E"/>
        <bgColor indexed="64"/>
      </patternFill>
    </fill>
    <fill>
      <patternFill patternType="solid">
        <fgColor rgb="FF580000"/>
        <bgColor indexed="64"/>
      </patternFill>
    </fill>
    <fill>
      <patternFill patternType="solid">
        <fgColor rgb="FFEABEB0"/>
        <bgColor indexed="64"/>
      </patternFill>
    </fill>
    <fill>
      <patternFill patternType="solid">
        <fgColor rgb="FFC09C83"/>
        <bgColor indexed="64"/>
      </patternFill>
    </fill>
    <fill>
      <patternFill patternType="solid">
        <fgColor rgb="FF009C00"/>
        <bgColor indexed="64"/>
      </patternFill>
    </fill>
    <fill>
      <patternFill patternType="solid">
        <fgColor rgb="FF000083"/>
        <bgColor indexed="64"/>
      </patternFill>
    </fill>
    <fill>
      <patternFill patternType="solid">
        <fgColor rgb="FFB46A55"/>
        <bgColor indexed="64"/>
      </patternFill>
    </fill>
    <fill>
      <patternFill patternType="solid">
        <fgColor rgb="FF000055"/>
        <bgColor indexed="64"/>
      </patternFill>
    </fill>
    <fill>
      <patternFill patternType="solid">
        <fgColor rgb="FFAB5C57"/>
        <bgColor indexed="64"/>
      </patternFill>
    </fill>
    <fill>
      <patternFill patternType="solid">
        <fgColor rgb="FFAB0000"/>
        <bgColor indexed="64"/>
      </patternFill>
    </fill>
    <fill>
      <patternFill patternType="solid">
        <fgColor rgb="FFA45248"/>
        <bgColor indexed="64"/>
      </patternFill>
    </fill>
    <fill>
      <patternFill patternType="solid">
        <fgColor rgb="FF9A6A4F"/>
        <bgColor indexed="64"/>
      </patternFill>
    </fill>
    <fill>
      <patternFill patternType="solid">
        <fgColor rgb="FF8A391B"/>
        <bgColor indexed="64"/>
      </patternFill>
    </fill>
    <fill>
      <patternFill patternType="solid">
        <fgColor rgb="FFECC3B2"/>
        <bgColor indexed="64"/>
      </patternFill>
    </fill>
    <fill>
      <patternFill patternType="solid">
        <fgColor rgb="FF00C300"/>
        <bgColor indexed="64"/>
      </patternFill>
    </fill>
    <fill>
      <patternFill patternType="solid">
        <fgColor rgb="FF0000B2"/>
        <bgColor indexed="64"/>
      </patternFill>
    </fill>
    <fill>
      <patternFill patternType="solid">
        <fgColor rgb="FFECBAA8"/>
        <bgColor indexed="64"/>
      </patternFill>
    </fill>
    <fill>
      <patternFill patternType="solid">
        <fgColor rgb="FF00BA00"/>
        <bgColor indexed="64"/>
      </patternFill>
    </fill>
    <fill>
      <patternFill patternType="solid">
        <fgColor rgb="FF0000A8"/>
        <bgColor indexed="64"/>
      </patternFill>
    </fill>
    <fill>
      <patternFill patternType="solid">
        <fgColor rgb="FFEAA794"/>
        <bgColor indexed="64"/>
      </patternFill>
    </fill>
    <fill>
      <patternFill patternType="solid">
        <fgColor rgb="FF00A700"/>
        <bgColor indexed="64"/>
      </patternFill>
    </fill>
    <fill>
      <patternFill patternType="solid">
        <fgColor rgb="FF000094"/>
        <bgColor indexed="64"/>
      </patternFill>
    </fill>
    <fill>
      <patternFill patternType="solid">
        <fgColor rgb="FFE8927C"/>
        <bgColor indexed="64"/>
      </patternFill>
    </fill>
    <fill>
      <patternFill patternType="solid">
        <fgColor rgb="FF00007C"/>
        <bgColor indexed="64"/>
      </patternFill>
    </fill>
    <fill>
      <patternFill patternType="solid">
        <fgColor rgb="FFDA291C"/>
        <bgColor indexed="64"/>
      </patternFill>
    </fill>
    <fill>
      <patternFill patternType="solid">
        <fgColor rgb="FF9A3324"/>
        <bgColor indexed="64"/>
      </patternFill>
    </fill>
    <fill>
      <patternFill patternType="solid">
        <fgColor rgb="FF653024"/>
        <bgColor indexed="64"/>
      </patternFill>
    </fill>
    <fill>
      <patternFill patternType="solid">
        <fgColor rgb="FF003000"/>
        <bgColor indexed="64"/>
      </patternFill>
    </fill>
    <fill>
      <patternFill patternType="solid">
        <fgColor rgb="FFFFB1BB"/>
        <bgColor indexed="64"/>
      </patternFill>
    </fill>
    <fill>
      <patternFill patternType="solid">
        <fgColor rgb="FF00B100"/>
        <bgColor indexed="64"/>
      </patternFill>
    </fill>
    <fill>
      <patternFill patternType="solid">
        <fgColor rgb="FFFF808B"/>
        <bgColor indexed="64"/>
      </patternFill>
    </fill>
    <fill>
      <patternFill patternType="solid">
        <fgColor rgb="FF008000"/>
        <bgColor indexed="64"/>
      </patternFill>
    </fill>
    <fill>
      <patternFill patternType="solid">
        <fgColor rgb="FFFF585D"/>
        <bgColor indexed="64"/>
      </patternFill>
    </fill>
    <fill>
      <patternFill patternType="solid">
        <fgColor rgb="FFE03C31"/>
        <bgColor indexed="64"/>
      </patternFill>
    </fill>
    <fill>
      <patternFill patternType="solid">
        <fgColor rgb="FF003C00"/>
        <bgColor indexed="64"/>
      </patternFill>
    </fill>
    <fill>
      <patternFill patternType="solid">
        <fgColor rgb="FFBE3A34"/>
        <bgColor indexed="64"/>
      </patternFill>
    </fill>
    <fill>
      <patternFill patternType="solid">
        <fgColor rgb="FF81312F"/>
        <bgColor indexed="64"/>
      </patternFill>
    </fill>
    <fill>
      <patternFill patternType="solid">
        <fgColor rgb="FF810000"/>
        <bgColor indexed="64"/>
      </patternFill>
    </fill>
    <fill>
      <patternFill patternType="solid">
        <fgColor rgb="FF003100"/>
        <bgColor indexed="64"/>
      </patternFill>
    </fill>
    <fill>
      <patternFill patternType="solid">
        <fgColor rgb="FFFFA3B5"/>
        <bgColor indexed="64"/>
      </patternFill>
    </fill>
    <fill>
      <patternFill patternType="solid">
        <fgColor rgb="FFFF8DA1"/>
        <bgColor indexed="64"/>
      </patternFill>
    </fill>
    <fill>
      <patternFill patternType="solid">
        <fgColor rgb="FFF8485E"/>
        <bgColor indexed="64"/>
      </patternFill>
    </fill>
    <fill>
      <patternFill patternType="solid">
        <fgColor rgb="FF004800"/>
        <bgColor indexed="64"/>
      </patternFill>
    </fill>
    <fill>
      <patternFill patternType="solid">
        <fgColor rgb="FF00005E"/>
        <bgColor indexed="64"/>
      </patternFill>
    </fill>
    <fill>
      <patternFill patternType="solid">
        <fgColor rgb="FFEE2737"/>
        <bgColor indexed="64"/>
      </patternFill>
    </fill>
    <fill>
      <patternFill patternType="solid">
        <fgColor rgb="FFD22630"/>
        <bgColor indexed="64"/>
      </patternFill>
    </fill>
    <fill>
      <patternFill patternType="solid">
        <fgColor rgb="FF002600"/>
        <bgColor indexed="64"/>
      </patternFill>
    </fill>
    <fill>
      <patternFill patternType="solid">
        <fgColor rgb="FFAF272F"/>
        <bgColor indexed="64"/>
      </patternFill>
    </fill>
    <fill>
      <patternFill patternType="solid">
        <fgColor rgb="FF7C2529"/>
        <bgColor indexed="64"/>
      </patternFill>
    </fill>
    <fill>
      <patternFill patternType="solid">
        <fgColor rgb="FFFCAFC0"/>
        <bgColor indexed="64"/>
      </patternFill>
    </fill>
    <fill>
      <patternFill patternType="solid">
        <fgColor rgb="FF00AF00"/>
        <bgColor indexed="64"/>
      </patternFill>
    </fill>
    <fill>
      <patternFill patternType="solid">
        <fgColor rgb="FF0000C0"/>
        <bgColor indexed="64"/>
      </patternFill>
    </fill>
    <fill>
      <patternFill patternType="solid">
        <fgColor rgb="FFFB637E"/>
        <bgColor indexed="64"/>
      </patternFill>
    </fill>
    <fill>
      <patternFill patternType="solid">
        <fgColor rgb="FFF4364C"/>
        <bgColor indexed="64"/>
      </patternFill>
    </fill>
    <fill>
      <patternFill patternType="solid">
        <fgColor rgb="FF003600"/>
        <bgColor indexed="64"/>
      </patternFill>
    </fill>
    <fill>
      <patternFill patternType="solid">
        <fgColor rgb="FFCB333B"/>
        <bgColor indexed="64"/>
      </patternFill>
    </fill>
    <fill>
      <patternFill patternType="solid">
        <fgColor rgb="FF00003B"/>
        <bgColor indexed="64"/>
      </patternFill>
    </fill>
    <fill>
      <patternFill patternType="solid">
        <fgColor rgb="FFA4343A"/>
        <bgColor indexed="64"/>
      </patternFill>
    </fill>
    <fill>
      <patternFill patternType="solid">
        <fgColor rgb="FF643335"/>
        <bgColor indexed="64"/>
      </patternFill>
    </fill>
    <fill>
      <patternFill patternType="solid">
        <fgColor rgb="FF640000"/>
        <bgColor indexed="64"/>
      </patternFill>
    </fill>
    <fill>
      <patternFill patternType="solid">
        <fgColor rgb="FFC66E4E"/>
        <bgColor indexed="64"/>
      </patternFill>
    </fill>
    <fill>
      <patternFill patternType="solid">
        <fgColor rgb="FFC04C36"/>
        <bgColor indexed="64"/>
      </patternFill>
    </fill>
    <fill>
      <patternFill patternType="solid">
        <fgColor rgb="FFB7312C"/>
        <bgColor indexed="64"/>
      </patternFill>
    </fill>
    <fill>
      <patternFill patternType="solid">
        <fgColor rgb="FFAB2328"/>
        <bgColor indexed="64"/>
      </patternFill>
    </fill>
    <fill>
      <patternFill patternType="solid">
        <fgColor rgb="FF000028"/>
        <bgColor indexed="64"/>
      </patternFill>
    </fill>
    <fill>
      <patternFill patternType="solid">
        <fgColor rgb="FF93272C"/>
        <bgColor indexed="64"/>
      </patternFill>
    </fill>
    <fill>
      <patternFill patternType="solid">
        <fgColor rgb="FF930000"/>
        <bgColor indexed="64"/>
      </patternFill>
    </fill>
    <fill>
      <patternFill patternType="solid">
        <fgColor rgb="FF8A2A2B"/>
        <bgColor indexed="64"/>
      </patternFill>
    </fill>
    <fill>
      <patternFill patternType="solid">
        <fgColor rgb="FF002A00"/>
        <bgColor indexed="64"/>
      </patternFill>
    </fill>
    <fill>
      <patternFill patternType="solid">
        <fgColor rgb="FF802F2D"/>
        <bgColor indexed="64"/>
      </patternFill>
    </fill>
    <fill>
      <patternFill patternType="solid">
        <fgColor rgb="FF800000"/>
        <bgColor indexed="64"/>
      </patternFill>
    </fill>
    <fill>
      <patternFill patternType="solid">
        <fgColor rgb="FF002F00"/>
        <bgColor indexed="64"/>
      </patternFill>
    </fill>
    <fill>
      <patternFill patternType="solid">
        <fgColor rgb="FFE1523D"/>
        <bgColor indexed="64"/>
      </patternFill>
    </fill>
    <fill>
      <patternFill patternType="solid">
        <fgColor rgb="FFC63527"/>
        <bgColor indexed="64"/>
      </patternFill>
    </fill>
    <fill>
      <patternFill patternType="solid">
        <fgColor rgb="FFA72B2A"/>
        <bgColor indexed="64"/>
      </patternFill>
    </fill>
    <fill>
      <patternFill patternType="solid">
        <fgColor rgb="FF002B00"/>
        <bgColor indexed="64"/>
      </patternFill>
    </fill>
    <fill>
      <patternFill patternType="solid">
        <fgColor rgb="FF9E2A2B"/>
        <bgColor indexed="64"/>
      </patternFill>
    </fill>
    <fill>
      <patternFill patternType="solid">
        <fgColor rgb="FF6D3332"/>
        <bgColor indexed="64"/>
      </patternFill>
    </fill>
    <fill>
      <patternFill patternType="solid">
        <fgColor rgb="FF6D0000"/>
        <bgColor indexed="64"/>
      </patternFill>
    </fill>
    <fill>
      <patternFill patternType="solid">
        <fgColor rgb="FF633231"/>
        <bgColor indexed="64"/>
      </patternFill>
    </fill>
    <fill>
      <patternFill patternType="solid">
        <fgColor rgb="FF630000"/>
        <bgColor indexed="64"/>
      </patternFill>
    </fill>
    <fill>
      <patternFill patternType="solid">
        <fgColor rgb="FF003200"/>
        <bgColor indexed="64"/>
      </patternFill>
    </fill>
    <fill>
      <patternFill patternType="solid">
        <fgColor rgb="FF572D2D"/>
        <bgColor indexed="64"/>
      </patternFill>
    </fill>
    <fill>
      <patternFill patternType="solid">
        <fgColor rgb="FF570000"/>
        <bgColor indexed="64"/>
      </patternFill>
    </fill>
    <fill>
      <patternFill patternType="solid">
        <fgColor rgb="FF002D00"/>
        <bgColor indexed="64"/>
      </patternFill>
    </fill>
    <fill>
      <patternFill patternType="solid">
        <fgColor rgb="FFE6BAA8"/>
        <bgColor indexed="64"/>
      </patternFill>
    </fill>
    <fill>
      <patternFill patternType="solid">
        <fgColor rgb="FFE56A54"/>
        <bgColor indexed="64"/>
      </patternFill>
    </fill>
    <fill>
      <patternFill patternType="solid">
        <fgColor rgb="FFE04E39"/>
        <bgColor indexed="64"/>
      </patternFill>
    </fill>
    <fill>
      <patternFill patternType="solid">
        <fgColor rgb="FF004E00"/>
        <bgColor indexed="64"/>
      </patternFill>
    </fill>
    <fill>
      <patternFill patternType="solid">
        <fgColor rgb="FFCD545B"/>
        <bgColor indexed="64"/>
      </patternFill>
    </fill>
    <fill>
      <patternFill patternType="solid">
        <fgColor rgb="FF005400"/>
        <bgColor indexed="64"/>
      </patternFill>
    </fill>
    <fill>
      <patternFill patternType="solid">
        <fgColor rgb="FFB04A5A"/>
        <bgColor indexed="64"/>
      </patternFill>
    </fill>
    <fill>
      <patternFill patternType="solid">
        <fgColor rgb="FFB00000"/>
        <bgColor indexed="64"/>
      </patternFill>
    </fill>
    <fill>
      <patternFill patternType="solid">
        <fgColor rgb="FF00005A"/>
        <bgColor indexed="64"/>
      </patternFill>
    </fill>
    <fill>
      <patternFill patternType="solid">
        <fgColor rgb="FF9B2242"/>
        <bgColor indexed="64"/>
      </patternFill>
    </fill>
    <fill>
      <patternFill patternType="solid">
        <fgColor rgb="FF000042"/>
        <bgColor indexed="64"/>
      </patternFill>
    </fill>
    <fill>
      <patternFill patternType="solid">
        <fgColor rgb="FF651D32"/>
        <bgColor indexed="64"/>
      </patternFill>
    </fill>
    <fill>
      <patternFill patternType="solid">
        <fgColor rgb="FF001D00"/>
        <bgColor indexed="64"/>
      </patternFill>
    </fill>
    <fill>
      <patternFill patternType="solid">
        <fgColor rgb="FFFABBCB"/>
        <bgColor indexed="64"/>
      </patternFill>
    </fill>
    <fill>
      <patternFill patternType="solid">
        <fgColor rgb="FF0000CB"/>
        <bgColor indexed="64"/>
      </patternFill>
    </fill>
    <fill>
      <patternFill patternType="solid">
        <fgColor rgb="FFFC9BB3"/>
        <bgColor indexed="64"/>
      </patternFill>
    </fill>
    <fill>
      <patternFill patternType="solid">
        <fgColor rgb="FF0000B3"/>
        <bgColor indexed="64"/>
      </patternFill>
    </fill>
    <fill>
      <patternFill patternType="solid">
        <fgColor rgb="FFF65275"/>
        <bgColor indexed="64"/>
      </patternFill>
    </fill>
    <fill>
      <patternFill patternType="solid">
        <fgColor rgb="FF000075"/>
        <bgColor indexed="64"/>
      </patternFill>
    </fill>
    <fill>
      <patternFill patternType="solid">
        <fgColor rgb="FFE4002B"/>
        <bgColor indexed="64"/>
      </patternFill>
    </fill>
    <fill>
      <patternFill patternType="solid">
        <fgColor rgb="FFC8102E"/>
        <bgColor indexed="64"/>
      </patternFill>
    </fill>
    <fill>
      <patternFill patternType="solid">
        <fgColor rgb="FFC80000"/>
        <bgColor indexed="64"/>
      </patternFill>
    </fill>
    <fill>
      <patternFill patternType="solid">
        <fgColor rgb="FF001000"/>
        <bgColor indexed="64"/>
      </patternFill>
    </fill>
    <fill>
      <patternFill patternType="solid">
        <fgColor rgb="FFA6192E"/>
        <bgColor indexed="64"/>
      </patternFill>
    </fill>
    <fill>
      <patternFill patternType="solid">
        <fgColor rgb="FF001900"/>
        <bgColor indexed="64"/>
      </patternFill>
    </fill>
    <fill>
      <patternFill patternType="solid">
        <fgColor rgb="FF76232F"/>
        <bgColor indexed="64"/>
      </patternFill>
    </fill>
    <fill>
      <patternFill patternType="solid">
        <fgColor rgb="FF760000"/>
        <bgColor indexed="64"/>
      </patternFill>
    </fill>
    <fill>
      <patternFill patternType="solid">
        <fgColor rgb="FFECC7CD"/>
        <bgColor indexed="64"/>
      </patternFill>
    </fill>
    <fill>
      <patternFill patternType="solid">
        <fgColor rgb="FF0000CD"/>
        <bgColor indexed="64"/>
      </patternFill>
    </fill>
    <fill>
      <patternFill patternType="solid">
        <fgColor rgb="FFE89CAE"/>
        <bgColor indexed="64"/>
      </patternFill>
    </fill>
    <fill>
      <patternFill patternType="solid">
        <fgColor rgb="FF0000AE"/>
        <bgColor indexed="64"/>
      </patternFill>
    </fill>
    <fill>
      <patternFill patternType="solid">
        <fgColor rgb="FFDF4661"/>
        <bgColor indexed="64"/>
      </patternFill>
    </fill>
    <fill>
      <patternFill patternType="solid">
        <fgColor rgb="FFDF0000"/>
        <bgColor indexed="64"/>
      </patternFill>
    </fill>
    <fill>
      <patternFill patternType="solid">
        <fgColor rgb="FFD50032"/>
        <bgColor indexed="64"/>
      </patternFill>
    </fill>
    <fill>
      <patternFill patternType="solid">
        <fgColor rgb="FFBA0C2F"/>
        <bgColor indexed="64"/>
      </patternFill>
    </fill>
    <fill>
      <patternFill patternType="solid">
        <fgColor rgb="FF000C00"/>
        <bgColor indexed="64"/>
      </patternFill>
    </fill>
    <fill>
      <patternFill patternType="solid">
        <fgColor rgb="FF9D2235"/>
        <bgColor indexed="64"/>
      </patternFill>
    </fill>
    <fill>
      <patternFill patternType="solid">
        <fgColor rgb="FF862633"/>
        <bgColor indexed="64"/>
      </patternFill>
    </fill>
    <fill>
      <patternFill patternType="solid">
        <fgColor rgb="FFF8A3BC"/>
        <bgColor indexed="64"/>
      </patternFill>
    </fill>
    <fill>
      <patternFill patternType="solid">
        <fgColor rgb="FF0000BC"/>
        <bgColor indexed="64"/>
      </patternFill>
    </fill>
    <fill>
      <patternFill patternType="solid">
        <fgColor rgb="FFF67599"/>
        <bgColor indexed="64"/>
      </patternFill>
    </fill>
    <fill>
      <patternFill patternType="solid">
        <fgColor rgb="FFEF426F"/>
        <bgColor indexed="64"/>
      </patternFill>
    </fill>
    <fill>
      <patternFill patternType="solid">
        <fgColor rgb="FF00006F"/>
        <bgColor indexed="64"/>
      </patternFill>
    </fill>
    <fill>
      <patternFill patternType="solid">
        <fgColor rgb="FFE40046"/>
        <bgColor indexed="64"/>
      </patternFill>
    </fill>
    <fill>
      <patternFill patternType="solid">
        <fgColor rgb="FF000046"/>
        <bgColor indexed="64"/>
      </patternFill>
    </fill>
    <fill>
      <patternFill patternType="solid">
        <fgColor rgb="FFBF0D3E"/>
        <bgColor indexed="64"/>
      </patternFill>
    </fill>
    <fill>
      <patternFill patternType="solid">
        <fgColor rgb="FF000D00"/>
        <bgColor indexed="64"/>
      </patternFill>
    </fill>
    <fill>
      <patternFill patternType="solid">
        <fgColor rgb="FF9B2743"/>
        <bgColor indexed="64"/>
      </patternFill>
    </fill>
    <fill>
      <patternFill patternType="solid">
        <fgColor rgb="FF000043"/>
        <bgColor indexed="64"/>
      </patternFill>
    </fill>
    <fill>
      <patternFill patternType="solid">
        <fgColor rgb="FF782F40"/>
        <bgColor indexed="64"/>
      </patternFill>
    </fill>
    <fill>
      <patternFill patternType="solid">
        <fgColor rgb="FF780000"/>
        <bgColor indexed="64"/>
      </patternFill>
    </fill>
    <fill>
      <patternFill patternType="solid">
        <fgColor rgb="FFF5B6CD"/>
        <bgColor indexed="64"/>
      </patternFill>
    </fill>
    <fill>
      <patternFill patternType="solid">
        <fgColor rgb="FF00B600"/>
        <bgColor indexed="64"/>
      </patternFill>
    </fill>
    <fill>
      <patternFill patternType="solid">
        <fgColor rgb="FFF59BBB"/>
        <bgColor indexed="64"/>
      </patternFill>
    </fill>
    <fill>
      <patternFill patternType="solid">
        <fgColor rgb="FFEF4A81"/>
        <bgColor indexed="64"/>
      </patternFill>
    </fill>
    <fill>
      <patternFill patternType="solid">
        <fgColor rgb="FF000081"/>
        <bgColor indexed="64"/>
      </patternFill>
    </fill>
    <fill>
      <patternFill patternType="solid">
        <fgColor rgb="FFE0004D"/>
        <bgColor indexed="64"/>
      </patternFill>
    </fill>
    <fill>
      <patternFill patternType="solid">
        <fgColor rgb="FFC5003E"/>
        <bgColor indexed="64"/>
      </patternFill>
    </fill>
    <fill>
      <patternFill patternType="solid">
        <fgColor rgb="FFA6093D"/>
        <bgColor indexed="64"/>
      </patternFill>
    </fill>
    <fill>
      <patternFill patternType="solid">
        <fgColor rgb="FF000900"/>
        <bgColor indexed="64"/>
      </patternFill>
    </fill>
    <fill>
      <patternFill patternType="solid">
        <fgColor rgb="FF8A1538"/>
        <bgColor indexed="64"/>
      </patternFill>
    </fill>
    <fill>
      <patternFill patternType="solid">
        <fgColor rgb="FF001500"/>
        <bgColor indexed="64"/>
      </patternFill>
    </fill>
    <fill>
      <patternFill patternType="solid">
        <fgColor rgb="FFF5DADF"/>
        <bgColor indexed="64"/>
      </patternFill>
    </fill>
    <fill>
      <patternFill patternType="solid">
        <fgColor rgb="FF0000DF"/>
        <bgColor indexed="64"/>
      </patternFill>
    </fill>
    <fill>
      <patternFill patternType="solid">
        <fgColor rgb="FFF7CED7"/>
        <bgColor indexed="64"/>
      </patternFill>
    </fill>
    <fill>
      <patternFill patternType="solid">
        <fgColor rgb="FF00CE00"/>
        <bgColor indexed="64"/>
      </patternFill>
    </fill>
    <fill>
      <patternFill patternType="solid">
        <fgColor rgb="FFF9B5C4"/>
        <bgColor indexed="64"/>
      </patternFill>
    </fill>
    <fill>
      <patternFill patternType="solid">
        <fgColor rgb="FF0000C4"/>
        <bgColor indexed="64"/>
      </patternFill>
    </fill>
    <fill>
      <patternFill patternType="solid">
        <fgColor rgb="FFF890A5"/>
        <bgColor indexed="64"/>
      </patternFill>
    </fill>
    <fill>
      <patternFill patternType="solid">
        <fgColor rgb="FF0000A5"/>
        <bgColor indexed="64"/>
      </patternFill>
    </fill>
    <fill>
      <patternFill patternType="solid">
        <fgColor rgb="FFEF6079"/>
        <bgColor indexed="64"/>
      </patternFill>
    </fill>
    <fill>
      <patternFill patternType="solid">
        <fgColor rgb="FF000079"/>
        <bgColor indexed="64"/>
      </patternFill>
    </fill>
    <fill>
      <patternFill patternType="solid">
        <fgColor rgb="FFE03E52"/>
        <bgColor indexed="64"/>
      </patternFill>
    </fill>
    <fill>
      <patternFill patternType="solid">
        <fgColor rgb="FFCB2C30"/>
        <bgColor indexed="64"/>
      </patternFill>
    </fill>
    <fill>
      <patternFill patternType="solid">
        <fgColor rgb="FF002C00"/>
        <bgColor indexed="64"/>
      </patternFill>
    </fill>
    <fill>
      <patternFill patternType="solid">
        <fgColor rgb="FFF2D4D7"/>
        <bgColor indexed="64"/>
      </patternFill>
    </fill>
    <fill>
      <patternFill patternType="solid">
        <fgColor rgb="FFF4C3CC"/>
        <bgColor indexed="64"/>
      </patternFill>
    </fill>
    <fill>
      <patternFill patternType="solid">
        <fgColor rgb="FF0000CC"/>
        <bgColor indexed="64"/>
      </patternFill>
    </fill>
    <fill>
      <patternFill patternType="solid">
        <fgColor rgb="FFF2ACB9"/>
        <bgColor indexed="64"/>
      </patternFill>
    </fill>
    <fill>
      <patternFill patternType="solid">
        <fgColor rgb="FF00AC00"/>
        <bgColor indexed="64"/>
      </patternFill>
    </fill>
    <fill>
      <patternFill patternType="solid">
        <fgColor rgb="FF0000B9"/>
        <bgColor indexed="64"/>
      </patternFill>
    </fill>
    <fill>
      <patternFill patternType="solid">
        <fgColor rgb="FFE68699"/>
        <bgColor indexed="64"/>
      </patternFill>
    </fill>
    <fill>
      <patternFill patternType="solid">
        <fgColor rgb="FFD25B73"/>
        <bgColor indexed="64"/>
      </patternFill>
    </fill>
    <fill>
      <patternFill patternType="solid">
        <fgColor rgb="FF005B00"/>
        <bgColor indexed="64"/>
      </patternFill>
    </fill>
    <fill>
      <patternFill patternType="solid">
        <fgColor rgb="FF000073"/>
        <bgColor indexed="64"/>
      </patternFill>
    </fill>
    <fill>
      <patternFill patternType="solid">
        <fgColor rgb="FFB83A4B"/>
        <bgColor indexed="64"/>
      </patternFill>
    </fill>
    <fill>
      <patternFill patternType="solid">
        <fgColor rgb="FFB80000"/>
        <bgColor indexed="64"/>
      </patternFill>
    </fill>
    <fill>
      <patternFill patternType="solid">
        <fgColor rgb="FF9E2A2F"/>
        <bgColor indexed="64"/>
      </patternFill>
    </fill>
    <fill>
      <patternFill patternType="solid">
        <fgColor rgb="FFECB3CB"/>
        <bgColor indexed="64"/>
      </patternFill>
    </fill>
    <fill>
      <patternFill patternType="solid">
        <fgColor rgb="FFE782A9"/>
        <bgColor indexed="64"/>
      </patternFill>
    </fill>
    <fill>
      <patternFill patternType="solid">
        <fgColor rgb="FFE70000"/>
        <bgColor indexed="64"/>
      </patternFill>
    </fill>
    <fill>
      <patternFill patternType="solid">
        <fgColor rgb="FF0000A9"/>
        <bgColor indexed="64"/>
      </patternFill>
    </fill>
    <fill>
      <patternFill patternType="solid">
        <fgColor rgb="FFE0457B"/>
        <bgColor indexed="64"/>
      </patternFill>
    </fill>
    <fill>
      <patternFill patternType="solid">
        <fgColor rgb="FFCE0037"/>
        <bgColor indexed="64"/>
      </patternFill>
    </fill>
    <fill>
      <patternFill patternType="solid">
        <fgColor rgb="FFA50034"/>
        <bgColor indexed="64"/>
      </patternFill>
    </fill>
    <fill>
      <patternFill patternType="solid">
        <fgColor rgb="FFA50000"/>
        <bgColor indexed="64"/>
      </patternFill>
    </fill>
    <fill>
      <patternFill patternType="solid">
        <fgColor rgb="FF861F41"/>
        <bgColor indexed="64"/>
      </patternFill>
    </fill>
    <fill>
      <patternFill patternType="solid">
        <fgColor rgb="FF001F00"/>
        <bgColor indexed="64"/>
      </patternFill>
    </fill>
    <fill>
      <patternFill patternType="solid">
        <fgColor rgb="FF6F263D"/>
        <bgColor indexed="64"/>
      </patternFill>
    </fill>
    <fill>
      <patternFill patternType="solid">
        <fgColor rgb="FF6F0000"/>
        <bgColor indexed="64"/>
      </patternFill>
    </fill>
    <fill>
      <patternFill patternType="solid">
        <fgColor rgb="FFF99FC9"/>
        <bgColor indexed="64"/>
      </patternFill>
    </fill>
    <fill>
      <patternFill patternType="solid">
        <fgColor rgb="FF0000C9"/>
        <bgColor indexed="64"/>
      </patternFill>
    </fill>
    <fill>
      <patternFill patternType="solid">
        <fgColor rgb="FFF57EB6"/>
        <bgColor indexed="64"/>
      </patternFill>
    </fill>
    <fill>
      <patternFill patternType="solid">
        <fgColor rgb="FF0000B6"/>
        <bgColor indexed="64"/>
      </patternFill>
    </fill>
    <fill>
      <patternFill patternType="solid">
        <fgColor rgb="FFF04E98"/>
        <bgColor indexed="64"/>
      </patternFill>
    </fill>
    <fill>
      <patternFill patternType="solid">
        <fgColor rgb="FFE31C79"/>
        <bgColor indexed="64"/>
      </patternFill>
    </fill>
    <fill>
      <patternFill patternType="solid">
        <fgColor rgb="FF001C00"/>
        <bgColor indexed="64"/>
      </patternFill>
    </fill>
    <fill>
      <patternFill patternType="solid">
        <fgColor rgb="FFCE0F69"/>
        <bgColor indexed="64"/>
      </patternFill>
    </fill>
    <fill>
      <patternFill patternType="solid">
        <fgColor rgb="FF000F00"/>
        <bgColor indexed="64"/>
      </patternFill>
    </fill>
    <fill>
      <patternFill patternType="solid">
        <fgColor rgb="FF000069"/>
        <bgColor indexed="64"/>
      </patternFill>
    </fill>
    <fill>
      <patternFill patternType="solid">
        <fgColor rgb="FFAC145A"/>
        <bgColor indexed="64"/>
      </patternFill>
    </fill>
    <fill>
      <patternFill patternType="solid">
        <fgColor rgb="FF7D2248"/>
        <bgColor indexed="64"/>
      </patternFill>
    </fill>
    <fill>
      <patternFill patternType="solid">
        <fgColor rgb="FFF4CDD4"/>
        <bgColor indexed="64"/>
      </patternFill>
    </fill>
    <fill>
      <patternFill patternType="solid">
        <fgColor rgb="FF0000D4"/>
        <bgColor indexed="64"/>
      </patternFill>
    </fill>
    <fill>
      <patternFill patternType="solid">
        <fgColor rgb="FFE06287"/>
        <bgColor indexed="64"/>
      </patternFill>
    </fill>
    <fill>
      <patternFill patternType="solid">
        <fgColor rgb="FFE24585"/>
        <bgColor indexed="64"/>
      </patternFill>
    </fill>
    <fill>
      <patternFill patternType="solid">
        <fgColor rgb="FFE20000"/>
        <bgColor indexed="64"/>
      </patternFill>
    </fill>
    <fill>
      <patternFill patternType="solid">
        <fgColor rgb="FF000085"/>
        <bgColor indexed="64"/>
      </patternFill>
    </fill>
    <fill>
      <patternFill patternType="solid">
        <fgColor rgb="FFB52555"/>
        <bgColor indexed="64"/>
      </patternFill>
    </fill>
    <fill>
      <patternFill patternType="solid">
        <fgColor rgb="FFA4123F"/>
        <bgColor indexed="64"/>
      </patternFill>
    </fill>
    <fill>
      <patternFill patternType="solid">
        <fgColor rgb="FF001200"/>
        <bgColor indexed="64"/>
      </patternFill>
    </fill>
    <fill>
      <patternFill patternType="solid">
        <fgColor rgb="FF971B2F"/>
        <bgColor indexed="64"/>
      </patternFill>
    </fill>
    <fill>
      <patternFill patternType="solid">
        <fgColor rgb="FF970000"/>
        <bgColor indexed="64"/>
      </patternFill>
    </fill>
    <fill>
      <patternFill patternType="solid">
        <fgColor rgb="FF001B00"/>
        <bgColor indexed="64"/>
      </patternFill>
    </fill>
    <fill>
      <patternFill patternType="solid">
        <fgColor rgb="FF6A2C3E"/>
        <bgColor indexed="64"/>
      </patternFill>
    </fill>
    <fill>
      <patternFill patternType="solid">
        <fgColor rgb="FF6A0000"/>
        <bgColor indexed="64"/>
      </patternFill>
    </fill>
    <fill>
      <patternFill patternType="solid">
        <fgColor rgb="FFD6C9CA"/>
        <bgColor indexed="64"/>
      </patternFill>
    </fill>
    <fill>
      <patternFill patternType="solid">
        <fgColor rgb="FF00C900"/>
        <bgColor indexed="64"/>
      </patternFill>
    </fill>
    <fill>
      <patternFill patternType="solid">
        <fgColor rgb="FFC4A4A7"/>
        <bgColor indexed="64"/>
      </patternFill>
    </fill>
    <fill>
      <patternFill patternType="solid">
        <fgColor rgb="FF00A400"/>
        <bgColor indexed="64"/>
      </patternFill>
    </fill>
    <fill>
      <patternFill patternType="solid">
        <fgColor rgb="FF0000A7"/>
        <bgColor indexed="64"/>
      </patternFill>
    </fill>
    <fill>
      <patternFill patternType="solid">
        <fgColor rgb="FFC16784"/>
        <bgColor indexed="64"/>
      </patternFill>
    </fill>
    <fill>
      <patternFill patternType="solid">
        <fgColor rgb="FFC63663"/>
        <bgColor indexed="64"/>
      </patternFill>
    </fill>
    <fill>
      <patternFill patternType="solid">
        <fgColor rgb="FFBC204B"/>
        <bgColor indexed="64"/>
      </patternFill>
    </fill>
    <fill>
      <patternFill patternType="solid">
        <fgColor rgb="FF002000"/>
        <bgColor indexed="64"/>
      </patternFill>
    </fill>
    <fill>
      <patternFill patternType="solid">
        <fgColor rgb="FF912F46"/>
        <bgColor indexed="64"/>
      </patternFill>
    </fill>
    <fill>
      <patternFill patternType="solid">
        <fgColor rgb="FF910000"/>
        <bgColor indexed="64"/>
      </patternFill>
    </fill>
    <fill>
      <patternFill patternType="solid">
        <fgColor rgb="FF7E2D40"/>
        <bgColor indexed="64"/>
      </patternFill>
    </fill>
    <fill>
      <patternFill patternType="solid">
        <fgColor rgb="FF7E0000"/>
        <bgColor indexed="64"/>
      </patternFill>
    </fill>
    <fill>
      <patternFill patternType="solid">
        <fgColor rgb="FFEABEDB"/>
        <bgColor indexed="64"/>
      </patternFill>
    </fill>
    <fill>
      <patternFill patternType="solid">
        <fgColor rgb="FF0000DB"/>
        <bgColor indexed="64"/>
      </patternFill>
    </fill>
    <fill>
      <patternFill patternType="solid">
        <fgColor rgb="FFE56DB1"/>
        <bgColor indexed="64"/>
      </patternFill>
    </fill>
    <fill>
      <patternFill patternType="solid">
        <fgColor rgb="FF0000B1"/>
        <bgColor indexed="64"/>
      </patternFill>
    </fill>
    <fill>
      <patternFill patternType="solid">
        <fgColor rgb="FFDA1884"/>
        <bgColor indexed="64"/>
      </patternFill>
    </fill>
    <fill>
      <patternFill patternType="solid">
        <fgColor rgb="FF001800"/>
        <bgColor indexed="64"/>
      </patternFill>
    </fill>
    <fill>
      <patternFill patternType="solid">
        <fgColor rgb="FFA50050"/>
        <bgColor indexed="64"/>
      </patternFill>
    </fill>
    <fill>
      <patternFill patternType="solid">
        <fgColor rgb="FF000050"/>
        <bgColor indexed="64"/>
      </patternFill>
    </fill>
    <fill>
      <patternFill patternType="solid">
        <fgColor rgb="FF910048"/>
        <bgColor indexed="64"/>
      </patternFill>
    </fill>
    <fill>
      <patternFill patternType="solid">
        <fgColor rgb="FF6C1D45"/>
        <bgColor indexed="64"/>
      </patternFill>
    </fill>
    <fill>
      <patternFill patternType="solid">
        <fgColor rgb="FF936D73"/>
        <bgColor indexed="64"/>
      </patternFill>
    </fill>
    <fill>
      <patternFill patternType="solid">
        <fgColor rgb="FF934054"/>
        <bgColor indexed="64"/>
      </patternFill>
    </fill>
    <fill>
      <patternFill patternType="solid">
        <fgColor rgb="FF004000"/>
        <bgColor indexed="64"/>
      </patternFill>
    </fill>
    <fill>
      <patternFill patternType="solid">
        <fgColor rgb="FF8E2C48"/>
        <bgColor indexed="64"/>
      </patternFill>
    </fill>
    <fill>
      <patternFill patternType="solid">
        <fgColor rgb="FF8E0000"/>
        <bgColor indexed="64"/>
      </patternFill>
    </fill>
    <fill>
      <patternFill patternType="solid">
        <fgColor rgb="FF732E4A"/>
        <bgColor indexed="64"/>
      </patternFill>
    </fill>
    <fill>
      <patternFill patternType="solid">
        <fgColor rgb="FF002E00"/>
        <bgColor indexed="64"/>
      </patternFill>
    </fill>
    <fill>
      <patternFill patternType="solid">
        <fgColor rgb="FF00004A"/>
        <bgColor indexed="64"/>
      </patternFill>
    </fill>
    <fill>
      <patternFill patternType="solid">
        <fgColor rgb="FF672E45"/>
        <bgColor indexed="64"/>
      </patternFill>
    </fill>
    <fill>
      <patternFill patternType="solid">
        <fgColor rgb="FF582D40"/>
        <bgColor indexed="64"/>
      </patternFill>
    </fill>
    <fill>
      <patternFill patternType="solid">
        <fgColor rgb="FF502B3A"/>
        <bgColor indexed="64"/>
      </patternFill>
    </fill>
    <fill>
      <patternFill patternType="solid">
        <fgColor rgb="FF500000"/>
        <bgColor indexed="64"/>
      </patternFill>
    </fill>
    <fill>
      <patternFill patternType="solid">
        <fgColor rgb="FFEF95CF"/>
        <bgColor indexed="64"/>
      </patternFill>
    </fill>
    <fill>
      <patternFill patternType="solid">
        <fgColor rgb="FF009500"/>
        <bgColor indexed="64"/>
      </patternFill>
    </fill>
    <fill>
      <patternFill patternType="solid">
        <fgColor rgb="FF0000CF"/>
        <bgColor indexed="64"/>
      </patternFill>
    </fill>
    <fill>
      <patternFill patternType="solid">
        <fgColor rgb="FFEB6FBD"/>
        <bgColor indexed="64"/>
      </patternFill>
    </fill>
    <fill>
      <patternFill patternType="solid">
        <fgColor rgb="FFEB0000"/>
        <bgColor indexed="64"/>
      </patternFill>
    </fill>
    <fill>
      <patternFill patternType="solid">
        <fgColor rgb="FF0000BD"/>
        <bgColor indexed="64"/>
      </patternFill>
    </fill>
    <fill>
      <patternFill patternType="solid">
        <fgColor rgb="FFDF1995"/>
        <bgColor indexed="64"/>
      </patternFill>
    </fill>
    <fill>
      <patternFill patternType="solid">
        <fgColor rgb="FF000095"/>
        <bgColor indexed="64"/>
      </patternFill>
    </fill>
    <fill>
      <patternFill patternType="solid">
        <fgColor rgb="FFD0006F"/>
        <bgColor indexed="64"/>
      </patternFill>
    </fill>
    <fill>
      <patternFill patternType="solid">
        <fgColor rgb="FFD00000"/>
        <bgColor indexed="64"/>
      </patternFill>
    </fill>
    <fill>
      <patternFill patternType="solid">
        <fgColor rgb="FFAA0061"/>
        <bgColor indexed="64"/>
      </patternFill>
    </fill>
    <fill>
      <patternFill patternType="solid">
        <fgColor rgb="FF890C58"/>
        <bgColor indexed="64"/>
      </patternFill>
    </fill>
    <fill>
      <patternFill patternType="solid">
        <fgColor rgb="FF672146"/>
        <bgColor indexed="64"/>
      </patternFill>
    </fill>
    <fill>
      <patternFill patternType="solid">
        <fgColor rgb="FF002100"/>
        <bgColor indexed="64"/>
      </patternFill>
    </fill>
    <fill>
      <patternFill patternType="solid">
        <fgColor rgb="FFF4A6D7"/>
        <bgColor indexed="64"/>
      </patternFill>
    </fill>
    <fill>
      <patternFill patternType="solid">
        <fgColor rgb="FFF277C6"/>
        <bgColor indexed="64"/>
      </patternFill>
    </fill>
    <fill>
      <patternFill patternType="solid">
        <fgColor rgb="FF0000C6"/>
        <bgColor indexed="64"/>
      </patternFill>
    </fill>
    <fill>
      <patternFill patternType="solid">
        <fgColor rgb="FFE93CAC"/>
        <bgColor indexed="64"/>
      </patternFill>
    </fill>
    <fill>
      <patternFill patternType="solid">
        <fgColor rgb="FFE90000"/>
        <bgColor indexed="64"/>
      </patternFill>
    </fill>
    <fill>
      <patternFill patternType="solid">
        <fgColor rgb="FF0000AC"/>
        <bgColor indexed="64"/>
      </patternFill>
    </fill>
    <fill>
      <patternFill patternType="solid">
        <fgColor rgb="FFC6007E"/>
        <bgColor indexed="64"/>
      </patternFill>
    </fill>
    <fill>
      <patternFill patternType="solid">
        <fgColor rgb="FFA20067"/>
        <bgColor indexed="64"/>
      </patternFill>
    </fill>
    <fill>
      <patternFill patternType="solid">
        <fgColor rgb="FFA20000"/>
        <bgColor indexed="64"/>
      </patternFill>
    </fill>
    <fill>
      <patternFill patternType="solid">
        <fgColor rgb="FF000067"/>
        <bgColor indexed="64"/>
      </patternFill>
    </fill>
    <fill>
      <patternFill patternType="solid">
        <fgColor rgb="FF840B55"/>
        <bgColor indexed="64"/>
      </patternFill>
    </fill>
    <fill>
      <patternFill patternType="solid">
        <fgColor rgb="FF000B00"/>
        <bgColor indexed="64"/>
      </patternFill>
    </fill>
    <fill>
      <patternFill patternType="solid">
        <fgColor rgb="FFEAD3E2"/>
        <bgColor indexed="64"/>
      </patternFill>
    </fill>
    <fill>
      <patternFill patternType="solid">
        <fgColor rgb="FF00D300"/>
        <bgColor indexed="64"/>
      </patternFill>
    </fill>
    <fill>
      <patternFill patternType="solid">
        <fgColor rgb="FF0000E2"/>
        <bgColor indexed="64"/>
      </patternFill>
    </fill>
    <fill>
      <patternFill patternType="solid">
        <fgColor rgb="FFE6BCD8"/>
        <bgColor indexed="64"/>
      </patternFill>
    </fill>
    <fill>
      <patternFill patternType="solid">
        <fgColor rgb="FF0000D8"/>
        <bgColor indexed="64"/>
      </patternFill>
    </fill>
    <fill>
      <patternFill patternType="solid">
        <fgColor rgb="FFDFA0C9"/>
        <bgColor indexed="64"/>
      </patternFill>
    </fill>
    <fill>
      <patternFill patternType="solid">
        <fgColor rgb="FFD986BA"/>
        <bgColor indexed="64"/>
      </patternFill>
    </fill>
    <fill>
      <patternFill patternType="solid">
        <fgColor rgb="FFD90000"/>
        <bgColor indexed="64"/>
      </patternFill>
    </fill>
    <fill>
      <patternFill patternType="solid">
        <fgColor rgb="FF0000BA"/>
        <bgColor indexed="64"/>
      </patternFill>
    </fill>
    <fill>
      <patternFill patternType="solid">
        <fgColor rgb="FFC6579A"/>
        <bgColor indexed="64"/>
      </patternFill>
    </fill>
    <fill>
      <patternFill patternType="solid">
        <fgColor rgb="FF00009A"/>
        <bgColor indexed="64"/>
      </patternFill>
    </fill>
    <fill>
      <patternFill patternType="solid">
        <fgColor rgb="FFAE2573"/>
        <bgColor indexed="64"/>
      </patternFill>
    </fill>
    <fill>
      <patternFill patternType="solid">
        <fgColor rgb="FFAE0000"/>
        <bgColor indexed="64"/>
      </patternFill>
    </fill>
    <fill>
      <patternFill patternType="solid">
        <fgColor rgb="FF960051"/>
        <bgColor indexed="64"/>
      </patternFill>
    </fill>
    <fill>
      <patternFill patternType="solid">
        <fgColor rgb="FF000051"/>
        <bgColor indexed="64"/>
      </patternFill>
    </fill>
    <fill>
      <patternFill patternType="solid">
        <fgColor rgb="FFE5CEDB"/>
        <bgColor indexed="64"/>
      </patternFill>
    </fill>
    <fill>
      <patternFill patternType="solid">
        <fgColor rgb="FFE3C8D8"/>
        <bgColor indexed="64"/>
      </patternFill>
    </fill>
    <fill>
      <patternFill patternType="solid">
        <fgColor rgb="FFDEBED2"/>
        <bgColor indexed="64"/>
      </patternFill>
    </fill>
    <fill>
      <patternFill patternType="solid">
        <fgColor rgb="FF0000D2"/>
        <bgColor indexed="64"/>
      </patternFill>
    </fill>
    <fill>
      <patternFill patternType="solid">
        <fgColor rgb="FFC996B6"/>
        <bgColor indexed="64"/>
      </patternFill>
    </fill>
    <fill>
      <patternFill patternType="solid">
        <fgColor rgb="FF009600"/>
        <bgColor indexed="64"/>
      </patternFill>
    </fill>
    <fill>
      <patternFill patternType="solid">
        <fgColor rgb="FFB06C96"/>
        <bgColor indexed="64"/>
      </patternFill>
    </fill>
    <fill>
      <patternFill patternType="solid">
        <fgColor rgb="FF000096"/>
        <bgColor indexed="64"/>
      </patternFill>
    </fill>
    <fill>
      <patternFill patternType="solid">
        <fgColor rgb="FF994878"/>
        <bgColor indexed="64"/>
      </patternFill>
    </fill>
    <fill>
      <patternFill patternType="solid">
        <fgColor rgb="FF000078"/>
        <bgColor indexed="64"/>
      </patternFill>
    </fill>
    <fill>
      <patternFill patternType="solid">
        <fgColor rgb="FF7C2855"/>
        <bgColor indexed="64"/>
      </patternFill>
    </fill>
    <fill>
      <patternFill patternType="solid">
        <fgColor rgb="FF002800"/>
        <bgColor indexed="64"/>
      </patternFill>
    </fill>
    <fill>
      <patternFill patternType="solid">
        <fgColor rgb="FFE4C6D4"/>
        <bgColor indexed="64"/>
      </patternFill>
    </fill>
    <fill>
      <patternFill patternType="solid">
        <fgColor rgb="FFDCB6C9"/>
        <bgColor indexed="64"/>
      </patternFill>
    </fill>
    <fill>
      <patternFill patternType="solid">
        <fgColor rgb="FFD0A1BA"/>
        <bgColor indexed="64"/>
      </patternFill>
    </fill>
    <fill>
      <patternFill patternType="solid">
        <fgColor rgb="FFBE84A3"/>
        <bgColor indexed="64"/>
      </patternFill>
    </fill>
    <fill>
      <patternFill patternType="solid">
        <fgColor rgb="FF0000A3"/>
        <bgColor indexed="64"/>
      </patternFill>
    </fill>
    <fill>
      <patternFill patternType="solid">
        <fgColor rgb="FFA76389"/>
        <bgColor indexed="64"/>
      </patternFill>
    </fill>
    <fill>
      <patternFill patternType="solid">
        <fgColor rgb="FF893B67"/>
        <bgColor indexed="64"/>
      </patternFill>
    </fill>
    <fill>
      <patternFill patternType="solid">
        <fgColor rgb="FF612141"/>
        <bgColor indexed="64"/>
      </patternFill>
    </fill>
    <fill>
      <patternFill patternType="solid">
        <fgColor rgb="FF610000"/>
        <bgColor indexed="64"/>
      </patternFill>
    </fill>
    <fill>
      <patternFill patternType="solid">
        <fgColor rgb="FFEBBECB"/>
        <bgColor indexed="64"/>
      </patternFill>
    </fill>
    <fill>
      <patternFill patternType="solid">
        <fgColor rgb="FFE8B3C3"/>
        <bgColor indexed="64"/>
      </patternFill>
    </fill>
    <fill>
      <patternFill patternType="solid">
        <fgColor rgb="FF0000C3"/>
        <bgColor indexed="64"/>
      </patternFill>
    </fill>
    <fill>
      <patternFill patternType="solid">
        <fgColor rgb="FFE4A9BB"/>
        <bgColor indexed="64"/>
      </patternFill>
    </fill>
    <fill>
      <patternFill patternType="solid">
        <fgColor rgb="FFD592AA"/>
        <bgColor indexed="64"/>
      </patternFill>
    </fill>
    <fill>
      <patternFill patternType="solid">
        <fgColor rgb="FF0000AA"/>
        <bgColor indexed="64"/>
      </patternFill>
    </fill>
    <fill>
      <patternFill patternType="solid">
        <fgColor rgb="FF84344E"/>
        <bgColor indexed="64"/>
      </patternFill>
    </fill>
    <fill>
      <patternFill patternType="solid">
        <fgColor rgb="FF6F2C3F"/>
        <bgColor indexed="64"/>
      </patternFill>
    </fill>
    <fill>
      <patternFill patternType="solid">
        <fgColor rgb="FF572932"/>
        <bgColor indexed="64"/>
      </patternFill>
    </fill>
    <fill>
      <patternFill patternType="solid">
        <fgColor rgb="FFE2BCCB"/>
        <bgColor indexed="64"/>
      </patternFill>
    </fill>
    <fill>
      <patternFill patternType="solid">
        <fgColor rgb="FFDCA9BF"/>
        <bgColor indexed="64"/>
      </patternFill>
    </fill>
    <fill>
      <patternFill patternType="solid">
        <fgColor rgb="FF0000BF"/>
        <bgColor indexed="64"/>
      </patternFill>
    </fill>
    <fill>
      <patternFill patternType="solid">
        <fgColor rgb="FFC9809E"/>
        <bgColor indexed="64"/>
      </patternFill>
    </fill>
    <fill>
      <patternFill patternType="solid">
        <fgColor rgb="FFB55C80"/>
        <bgColor indexed="64"/>
      </patternFill>
    </fill>
    <fill>
      <patternFill patternType="solid">
        <fgColor rgb="FF000080"/>
        <bgColor indexed="64"/>
      </patternFill>
    </fill>
    <fill>
      <patternFill patternType="solid">
        <fgColor rgb="FFA73A64"/>
        <bgColor indexed="64"/>
      </patternFill>
    </fill>
    <fill>
      <patternFill patternType="solid">
        <fgColor rgb="FF000064"/>
        <bgColor indexed="64"/>
      </patternFill>
    </fill>
    <fill>
      <patternFill patternType="solid">
        <fgColor rgb="FF9B3259"/>
        <bgColor indexed="64"/>
      </patternFill>
    </fill>
    <fill>
      <patternFill patternType="solid">
        <fgColor rgb="FF872651"/>
        <bgColor indexed="64"/>
      </patternFill>
    </fill>
    <fill>
      <patternFill patternType="solid">
        <fgColor rgb="FFE9CDD0"/>
        <bgColor indexed="64"/>
      </patternFill>
    </fill>
    <fill>
      <patternFill patternType="solid">
        <fgColor rgb="FF0000D0"/>
        <bgColor indexed="64"/>
      </patternFill>
    </fill>
    <fill>
      <patternFill patternType="solid">
        <fgColor rgb="FFE4BEC3"/>
        <bgColor indexed="64"/>
      </patternFill>
    </fill>
    <fill>
      <patternFill patternType="solid">
        <fgColor rgb="FFD7A3AB"/>
        <bgColor indexed="64"/>
      </patternFill>
    </fill>
    <fill>
      <patternFill patternType="solid">
        <fgColor rgb="FFC48490"/>
        <bgColor indexed="64"/>
      </patternFill>
    </fill>
    <fill>
      <patternFill patternType="solid">
        <fgColor rgb="FFB46B7A"/>
        <bgColor indexed="64"/>
      </patternFill>
    </fill>
    <fill>
      <patternFill patternType="solid">
        <fgColor rgb="FF00007A"/>
        <bgColor indexed="64"/>
      </patternFill>
    </fill>
    <fill>
      <patternFill patternType="solid">
        <fgColor rgb="FF984856"/>
        <bgColor indexed="64"/>
      </patternFill>
    </fill>
    <fill>
      <patternFill patternType="solid">
        <fgColor rgb="FF980000"/>
        <bgColor indexed="64"/>
      </patternFill>
    </fill>
    <fill>
      <patternFill patternType="solid">
        <fgColor rgb="FF893C47"/>
        <bgColor indexed="64"/>
      </patternFill>
    </fill>
    <fill>
      <patternFill patternType="solid">
        <fgColor rgb="FFF2C6CF"/>
        <bgColor indexed="64"/>
      </patternFill>
    </fill>
    <fill>
      <patternFill patternType="solid">
        <fgColor rgb="FFF1BDC8"/>
        <bgColor indexed="64"/>
      </patternFill>
    </fill>
    <fill>
      <patternFill patternType="solid">
        <fgColor rgb="FF00BD00"/>
        <bgColor indexed="64"/>
      </patternFill>
    </fill>
    <fill>
      <patternFill patternType="solid">
        <fgColor rgb="FF0000C8"/>
        <bgColor indexed="64"/>
      </patternFill>
    </fill>
    <fill>
      <patternFill patternType="solid">
        <fgColor rgb="FFE9A2B2"/>
        <bgColor indexed="64"/>
      </patternFill>
    </fill>
    <fill>
      <patternFill patternType="solid">
        <fgColor rgb="FF00A200"/>
        <bgColor indexed="64"/>
      </patternFill>
    </fill>
    <fill>
      <patternFill patternType="solid">
        <fgColor rgb="FFDC8699"/>
        <bgColor indexed="64"/>
      </patternFill>
    </fill>
    <fill>
      <patternFill patternType="solid">
        <fgColor rgb="FF8F3237"/>
        <bgColor indexed="64"/>
      </patternFill>
    </fill>
    <fill>
      <patternFill patternType="solid">
        <fgColor rgb="FF7F3035"/>
        <bgColor indexed="64"/>
      </patternFill>
    </fill>
    <fill>
      <patternFill patternType="solid">
        <fgColor rgb="FF7F0000"/>
        <bgColor indexed="64"/>
      </patternFill>
    </fill>
    <fill>
      <patternFill patternType="solid">
        <fgColor rgb="FF5D2A2C"/>
        <bgColor indexed="64"/>
      </patternFill>
    </fill>
    <fill>
      <patternFill patternType="solid">
        <fgColor rgb="FF5D0000"/>
        <bgColor indexed="64"/>
      </patternFill>
    </fill>
    <fill>
      <patternFill patternType="solid">
        <fgColor rgb="FFE9C4C7"/>
        <bgColor indexed="64"/>
      </patternFill>
    </fill>
    <fill>
      <patternFill patternType="solid">
        <fgColor rgb="FF0000C7"/>
        <bgColor indexed="64"/>
      </patternFill>
    </fill>
    <fill>
      <patternFill patternType="solid">
        <fgColor rgb="FFE5BAC1"/>
        <bgColor indexed="64"/>
      </patternFill>
    </fill>
    <fill>
      <patternFill patternType="solid">
        <fgColor rgb="FF0000C1"/>
        <bgColor indexed="64"/>
      </patternFill>
    </fill>
    <fill>
      <patternFill patternType="solid">
        <fgColor rgb="FFDAA5AD"/>
        <bgColor indexed="64"/>
      </patternFill>
    </fill>
    <fill>
      <patternFill patternType="solid">
        <fgColor rgb="FF00A500"/>
        <bgColor indexed="64"/>
      </patternFill>
    </fill>
    <fill>
      <patternFill patternType="solid">
        <fgColor rgb="FF0000AD"/>
        <bgColor indexed="64"/>
      </patternFill>
    </fill>
    <fill>
      <patternFill patternType="solid">
        <fgColor rgb="FFC6858F"/>
        <bgColor indexed="64"/>
      </patternFill>
    </fill>
    <fill>
      <patternFill patternType="solid">
        <fgColor rgb="FF7A3E3A"/>
        <bgColor indexed="64"/>
      </patternFill>
    </fill>
    <fill>
      <patternFill patternType="solid">
        <fgColor rgb="FF7A0000"/>
        <bgColor indexed="64"/>
      </patternFill>
    </fill>
    <fill>
      <patternFill patternType="solid">
        <fgColor rgb="FF6A3735"/>
        <bgColor indexed="64"/>
      </patternFill>
    </fill>
    <fill>
      <patternFill patternType="solid">
        <fgColor rgb="FF003700"/>
        <bgColor indexed="64"/>
      </patternFill>
    </fill>
    <fill>
      <patternFill patternType="solid">
        <fgColor rgb="FF512F2E"/>
        <bgColor indexed="64"/>
      </patternFill>
    </fill>
    <fill>
      <patternFill patternType="solid">
        <fgColor rgb="FF510000"/>
        <bgColor indexed="64"/>
      </patternFill>
    </fill>
    <fill>
      <patternFill patternType="solid">
        <fgColor rgb="FFDFC2C3"/>
        <bgColor indexed="64"/>
      </patternFill>
    </fill>
    <fill>
      <patternFill patternType="solid">
        <fgColor rgb="FFDBB7BB"/>
        <bgColor indexed="64"/>
      </patternFill>
    </fill>
    <fill>
      <patternFill patternType="solid">
        <fgColor rgb="FF00B700"/>
        <bgColor indexed="64"/>
      </patternFill>
    </fill>
    <fill>
      <patternFill patternType="solid">
        <fgColor rgb="FFCCA1A6"/>
        <bgColor indexed="64"/>
      </patternFill>
    </fill>
    <fill>
      <patternFill patternType="solid">
        <fgColor rgb="FF0000A6"/>
        <bgColor indexed="64"/>
      </patternFill>
    </fill>
    <fill>
      <patternFill patternType="solid">
        <fgColor rgb="FFB07C83"/>
        <bgColor indexed="64"/>
      </patternFill>
    </fill>
    <fill>
      <patternFill patternType="solid">
        <fgColor rgb="FF9C6169"/>
        <bgColor indexed="64"/>
      </patternFill>
    </fill>
    <fill>
      <patternFill patternType="solid">
        <fgColor rgb="FF006100"/>
        <bgColor indexed="64"/>
      </patternFill>
    </fill>
    <fill>
      <patternFill patternType="solid">
        <fgColor rgb="FF874B52"/>
        <bgColor indexed="64"/>
      </patternFill>
    </fill>
    <fill>
      <patternFill patternType="solid">
        <fgColor rgb="FF004B00"/>
        <bgColor indexed="64"/>
      </patternFill>
    </fill>
    <fill>
      <patternFill patternType="solid">
        <fgColor rgb="FF3F2021"/>
        <bgColor indexed="64"/>
      </patternFill>
    </fill>
    <fill>
      <patternFill patternType="solid">
        <fgColor rgb="FF3F0000"/>
        <bgColor indexed="64"/>
      </patternFill>
    </fill>
    <fill>
      <patternFill patternType="solid">
        <fgColor rgb="FFF1A7DC"/>
        <bgColor indexed="64"/>
      </patternFill>
    </fill>
    <fill>
      <patternFill patternType="solid">
        <fgColor rgb="FFEC86D0"/>
        <bgColor indexed="64"/>
      </patternFill>
    </fill>
    <fill>
      <patternFill patternType="solid">
        <fgColor rgb="FFE45DBF"/>
        <bgColor indexed="64"/>
      </patternFill>
    </fill>
    <fill>
      <patternFill patternType="solid">
        <fgColor rgb="FFDB3EB1"/>
        <bgColor indexed="64"/>
      </patternFill>
    </fill>
    <fill>
      <patternFill patternType="solid">
        <fgColor rgb="FFC5299B"/>
        <bgColor indexed="64"/>
      </patternFill>
    </fill>
    <fill>
      <patternFill patternType="solid">
        <fgColor rgb="FFAF1685"/>
        <bgColor indexed="64"/>
      </patternFill>
    </fill>
    <fill>
      <patternFill patternType="solid">
        <fgColor rgb="FF001600"/>
        <bgColor indexed="64"/>
      </patternFill>
    </fill>
    <fill>
      <patternFill patternType="solid">
        <fgColor rgb="FF80225F"/>
        <bgColor indexed="64"/>
      </patternFill>
    </fill>
    <fill>
      <patternFill patternType="solid">
        <fgColor rgb="FF00005F"/>
        <bgColor indexed="64"/>
      </patternFill>
    </fill>
    <fill>
      <patternFill patternType="solid">
        <fgColor rgb="FFEFBAE1"/>
        <bgColor indexed="64"/>
      </patternFill>
    </fill>
    <fill>
      <patternFill patternType="solid">
        <fgColor rgb="FF0000E1"/>
        <bgColor indexed="64"/>
      </patternFill>
    </fill>
    <fill>
      <patternFill patternType="solid">
        <fgColor rgb="FFE277CD"/>
        <bgColor indexed="64"/>
      </patternFill>
    </fill>
    <fill>
      <patternFill patternType="solid">
        <fgColor rgb="FFD539B5"/>
        <bgColor indexed="64"/>
      </patternFill>
    </fill>
    <fill>
      <patternFill patternType="solid">
        <fgColor rgb="FFC800A1"/>
        <bgColor indexed="64"/>
      </patternFill>
    </fill>
    <fill>
      <patternFill patternType="solid">
        <fgColor rgb="FFB0008E"/>
        <bgColor indexed="64"/>
      </patternFill>
    </fill>
    <fill>
      <patternFill patternType="solid">
        <fgColor rgb="FF9E007E"/>
        <bgColor indexed="64"/>
      </patternFill>
    </fill>
    <fill>
      <patternFill patternType="solid">
        <fgColor rgb="FF830065"/>
        <bgColor indexed="64"/>
      </patternFill>
    </fill>
    <fill>
      <patternFill patternType="solid">
        <fgColor rgb="FFEAB8E4"/>
        <bgColor indexed="64"/>
      </patternFill>
    </fill>
    <fill>
      <patternFill patternType="solid">
        <fgColor rgb="FF0000E4"/>
        <bgColor indexed="64"/>
      </patternFill>
    </fill>
    <fill>
      <patternFill patternType="solid">
        <fgColor rgb="FFE59BDC"/>
        <bgColor indexed="64"/>
      </patternFill>
    </fill>
    <fill>
      <patternFill patternType="solid">
        <fgColor rgb="FFDD7FD3"/>
        <bgColor indexed="64"/>
      </patternFill>
    </fill>
    <fill>
      <patternFill patternType="solid">
        <fgColor rgb="FFC724B1"/>
        <bgColor indexed="64"/>
      </patternFill>
    </fill>
    <fill>
      <patternFill patternType="solid">
        <fgColor rgb="FFC70000"/>
        <bgColor indexed="64"/>
      </patternFill>
    </fill>
    <fill>
      <patternFill patternType="solid">
        <fgColor rgb="FF002400"/>
        <bgColor indexed="64"/>
      </patternFill>
    </fill>
    <fill>
      <patternFill patternType="solid">
        <fgColor rgb="FFBB16A3"/>
        <bgColor indexed="64"/>
      </patternFill>
    </fill>
    <fill>
      <patternFill patternType="solid">
        <fgColor rgb="FFA51890"/>
        <bgColor indexed="64"/>
      </patternFill>
    </fill>
    <fill>
      <patternFill patternType="solid">
        <fgColor rgb="FF80276C"/>
        <bgColor indexed="64"/>
      </patternFill>
    </fill>
    <fill>
      <patternFill patternType="solid">
        <fgColor rgb="FF00006C"/>
        <bgColor indexed="64"/>
      </patternFill>
    </fill>
    <fill>
      <patternFill patternType="solid">
        <fgColor rgb="FFA56E87"/>
        <bgColor indexed="64"/>
      </patternFill>
    </fill>
    <fill>
      <patternFill patternType="solid">
        <fgColor rgb="FFA83D72"/>
        <bgColor indexed="64"/>
      </patternFill>
    </fill>
    <fill>
      <patternFill patternType="solid">
        <fgColor rgb="FFA80000"/>
        <bgColor indexed="64"/>
      </patternFill>
    </fill>
    <fill>
      <patternFill patternType="solid">
        <fgColor rgb="FF991E66"/>
        <bgColor indexed="64"/>
      </patternFill>
    </fill>
    <fill>
      <patternFill patternType="solid">
        <fgColor rgb="FF001E00"/>
        <bgColor indexed="64"/>
      </patternFill>
    </fill>
    <fill>
      <patternFill patternType="solid">
        <fgColor rgb="FF000066"/>
        <bgColor indexed="64"/>
      </patternFill>
    </fill>
    <fill>
      <patternFill patternType="solid">
        <fgColor rgb="FF8A1B61"/>
        <bgColor indexed="64"/>
      </patternFill>
    </fill>
    <fill>
      <patternFill patternType="solid">
        <fgColor rgb="FF722257"/>
        <bgColor indexed="64"/>
      </patternFill>
    </fill>
    <fill>
      <patternFill patternType="solid">
        <fgColor rgb="FF720000"/>
        <bgColor indexed="64"/>
      </patternFill>
    </fill>
    <fill>
      <patternFill patternType="solid">
        <fgColor rgb="FF6A2A5B"/>
        <bgColor indexed="64"/>
      </patternFill>
    </fill>
    <fill>
      <patternFill patternType="solid">
        <fgColor rgb="FF5E2751"/>
        <bgColor indexed="64"/>
      </patternFill>
    </fill>
    <fill>
      <patternFill patternType="solid">
        <fgColor rgb="FF5E0000"/>
        <bgColor indexed="64"/>
      </patternFill>
    </fill>
    <fill>
      <patternFill patternType="solid">
        <fgColor rgb="FFE7BAE4"/>
        <bgColor indexed="64"/>
      </patternFill>
    </fill>
    <fill>
      <patternFill patternType="solid">
        <fgColor rgb="FFDD9CDF"/>
        <bgColor indexed="64"/>
      </patternFill>
    </fill>
    <fill>
      <patternFill patternType="solid">
        <fgColor rgb="FFC964CF"/>
        <bgColor indexed="64"/>
      </patternFill>
    </fill>
    <fill>
      <patternFill patternType="solid">
        <fgColor rgb="FFAD1AAC"/>
        <bgColor indexed="64"/>
      </patternFill>
    </fill>
    <fill>
      <patternFill patternType="solid">
        <fgColor rgb="FF001A00"/>
        <bgColor indexed="64"/>
      </patternFill>
    </fill>
    <fill>
      <patternFill patternType="solid">
        <fgColor rgb="FF981D97"/>
        <bgColor indexed="64"/>
      </patternFill>
    </fill>
    <fill>
      <patternFill patternType="solid">
        <fgColor rgb="FF000097"/>
        <bgColor indexed="64"/>
      </patternFill>
    </fill>
    <fill>
      <patternFill patternType="solid">
        <fgColor rgb="FF72246C"/>
        <bgColor indexed="64"/>
      </patternFill>
    </fill>
    <fill>
      <patternFill patternType="solid">
        <fgColor rgb="FFEBC6DF"/>
        <bgColor indexed="64"/>
      </patternFill>
    </fill>
    <fill>
      <patternFill patternType="solid">
        <fgColor rgb="FFE6BEDD"/>
        <bgColor indexed="64"/>
      </patternFill>
    </fill>
    <fill>
      <patternFill patternType="solid">
        <fgColor rgb="FF0000DD"/>
        <bgColor indexed="64"/>
      </patternFill>
    </fill>
    <fill>
      <patternFill patternType="solid">
        <fgColor rgb="FFE2ACD7"/>
        <bgColor indexed="64"/>
      </patternFill>
    </fill>
    <fill>
      <patternFill patternType="solid">
        <fgColor rgb="FFD48BC8"/>
        <bgColor indexed="64"/>
      </patternFill>
    </fill>
    <fill>
      <patternFill patternType="solid">
        <fgColor rgb="FF93328E"/>
        <bgColor indexed="64"/>
      </patternFill>
    </fill>
    <fill>
      <patternFill patternType="solid">
        <fgColor rgb="FF833177"/>
        <bgColor indexed="64"/>
      </patternFill>
    </fill>
    <fill>
      <patternFill patternType="solid">
        <fgColor rgb="FF612C51"/>
        <bgColor indexed="64"/>
      </patternFill>
    </fill>
    <fill>
      <patternFill patternType="solid">
        <fgColor rgb="FFEEDAEA"/>
        <bgColor indexed="64"/>
      </patternFill>
    </fill>
    <fill>
      <patternFill patternType="solid">
        <fgColor rgb="FFCCAED0"/>
        <bgColor indexed="64"/>
      </patternFill>
    </fill>
    <fill>
      <patternFill patternType="solid">
        <fgColor rgb="FFD59ED7"/>
        <bgColor indexed="64"/>
      </patternFill>
    </fill>
    <fill>
      <patternFill patternType="solid">
        <fgColor rgb="FFB288B9"/>
        <bgColor indexed="64"/>
      </patternFill>
    </fill>
    <fill>
      <patternFill patternType="solid">
        <fgColor rgb="FFB20000"/>
        <bgColor indexed="64"/>
      </patternFill>
    </fill>
    <fill>
      <patternFill patternType="solid">
        <fgColor rgb="FFA277A6"/>
        <bgColor indexed="64"/>
      </patternFill>
    </fill>
    <fill>
      <patternFill patternType="solid">
        <fgColor rgb="FF9F5CC0"/>
        <bgColor indexed="64"/>
      </patternFill>
    </fill>
    <fill>
      <patternFill patternType="solid">
        <fgColor rgb="FF963CBD"/>
        <bgColor indexed="64"/>
      </patternFill>
    </fill>
    <fill>
      <patternFill patternType="solid">
        <fgColor rgb="FFD7A9E3"/>
        <bgColor indexed="64"/>
      </patternFill>
    </fill>
    <fill>
      <patternFill patternType="solid">
        <fgColor rgb="FF0000E3"/>
        <bgColor indexed="64"/>
      </patternFill>
    </fill>
    <fill>
      <patternFill patternType="solid">
        <fgColor rgb="FFC98BDB"/>
        <bgColor indexed="64"/>
      </patternFill>
    </fill>
    <fill>
      <patternFill patternType="solid">
        <fgColor rgb="FFAC4FC6"/>
        <bgColor indexed="64"/>
      </patternFill>
    </fill>
    <fill>
      <patternFill patternType="solid">
        <fgColor rgb="FF004F00"/>
        <bgColor indexed="64"/>
      </patternFill>
    </fill>
    <fill>
      <patternFill patternType="solid">
        <fgColor rgb="FF9B26B6"/>
        <bgColor indexed="64"/>
      </patternFill>
    </fill>
    <fill>
      <patternFill patternType="solid">
        <fgColor rgb="FF87189D"/>
        <bgColor indexed="64"/>
      </patternFill>
    </fill>
    <fill>
      <patternFill patternType="solid">
        <fgColor rgb="FF00009D"/>
        <bgColor indexed="64"/>
      </patternFill>
    </fill>
    <fill>
      <patternFill patternType="solid">
        <fgColor rgb="FF772583"/>
        <bgColor indexed="64"/>
      </patternFill>
    </fill>
    <fill>
      <patternFill patternType="solid">
        <fgColor rgb="FF653165"/>
        <bgColor indexed="64"/>
      </patternFill>
    </fill>
    <fill>
      <patternFill patternType="solid">
        <fgColor rgb="FF948794"/>
        <bgColor indexed="64"/>
      </patternFill>
    </fill>
    <fill>
      <patternFill patternType="solid">
        <fgColor rgb="FF008700"/>
        <bgColor indexed="64"/>
      </patternFill>
    </fill>
    <fill>
      <patternFill patternType="solid">
        <fgColor rgb="FFA2789C"/>
        <bgColor indexed="64"/>
      </patternFill>
    </fill>
    <fill>
      <patternFill patternType="solid">
        <fgColor rgb="FFA15A95"/>
        <bgColor indexed="64"/>
      </patternFill>
    </fill>
    <fill>
      <patternFill patternType="solid">
        <fgColor rgb="FF8E3A80"/>
        <bgColor indexed="64"/>
      </patternFill>
    </fill>
    <fill>
      <patternFill patternType="solid">
        <fgColor rgb="FF6E2B62"/>
        <bgColor indexed="64"/>
      </patternFill>
    </fill>
    <fill>
      <patternFill patternType="solid">
        <fgColor rgb="FF6A3460"/>
        <bgColor indexed="64"/>
      </patternFill>
    </fill>
    <fill>
      <patternFill patternType="solid">
        <fgColor rgb="FF5D3754"/>
        <bgColor indexed="64"/>
      </patternFill>
    </fill>
    <fill>
      <patternFill patternType="solid">
        <fgColor rgb="FFD5C2D8"/>
        <bgColor indexed="64"/>
      </patternFill>
    </fill>
    <fill>
      <patternFill patternType="solid">
        <fgColor rgb="FFC9B1D0"/>
        <bgColor indexed="64"/>
      </patternFill>
    </fill>
    <fill>
      <patternFill patternType="solid">
        <fgColor rgb="FFBA9CC5"/>
        <bgColor indexed="64"/>
      </patternFill>
    </fill>
    <fill>
      <patternFill patternType="solid">
        <fgColor rgb="FF0000C5"/>
        <bgColor indexed="64"/>
      </patternFill>
    </fill>
    <fill>
      <patternFill patternType="solid">
        <fgColor rgb="FFA57FB2"/>
        <bgColor indexed="64"/>
      </patternFill>
    </fill>
    <fill>
      <patternFill patternType="solid">
        <fgColor rgb="FF642F6C"/>
        <bgColor indexed="64"/>
      </patternFill>
    </fill>
    <fill>
      <patternFill patternType="solid">
        <fgColor rgb="FF59315F"/>
        <bgColor indexed="64"/>
      </patternFill>
    </fill>
    <fill>
      <patternFill patternType="solid">
        <fgColor rgb="FF590000"/>
        <bgColor indexed="64"/>
      </patternFill>
    </fill>
    <fill>
      <patternFill patternType="solid">
        <fgColor rgb="FF4B3048"/>
        <bgColor indexed="64"/>
      </patternFill>
    </fill>
    <fill>
      <patternFill patternType="solid">
        <fgColor rgb="FFDBCDD3"/>
        <bgColor indexed="64"/>
      </patternFill>
    </fill>
    <fill>
      <patternFill patternType="solid">
        <fgColor rgb="FFD0BEC7"/>
        <bgColor indexed="64"/>
      </patternFill>
    </fill>
    <fill>
      <patternFill patternType="solid">
        <fgColor rgb="FFC6B0BC"/>
        <bgColor indexed="64"/>
      </patternFill>
    </fill>
    <fill>
      <patternFill patternType="solid">
        <fgColor rgb="FFAF95A6"/>
        <bgColor indexed="64"/>
      </patternFill>
    </fill>
    <fill>
      <patternFill patternType="solid">
        <fgColor rgb="FF86647A"/>
        <bgColor indexed="64"/>
      </patternFill>
    </fill>
    <fill>
      <patternFill patternType="solid">
        <fgColor rgb="FF66435A"/>
        <bgColor indexed="64"/>
      </patternFill>
    </fill>
    <fill>
      <patternFill patternType="solid">
        <fgColor rgb="FF660000"/>
        <bgColor indexed="64"/>
      </patternFill>
    </fill>
    <fill>
      <patternFill patternType="solid">
        <fgColor rgb="FF4A3041"/>
        <bgColor indexed="64"/>
      </patternFill>
    </fill>
    <fill>
      <patternFill patternType="solid">
        <fgColor rgb="FF4A0000"/>
        <bgColor indexed="64"/>
      </patternFill>
    </fill>
    <fill>
      <patternFill patternType="solid">
        <fgColor rgb="FFD8C8D1"/>
        <bgColor indexed="64"/>
      </patternFill>
    </fill>
    <fill>
      <patternFill patternType="solid">
        <fgColor rgb="FF0000D1"/>
        <bgColor indexed="64"/>
      </patternFill>
    </fill>
    <fill>
      <patternFill patternType="solid">
        <fgColor rgb="FFD3C0CD"/>
        <bgColor indexed="64"/>
      </patternFill>
    </fill>
    <fill>
      <patternFill patternType="solid">
        <fgColor rgb="FF00C000"/>
        <bgColor indexed="64"/>
      </patternFill>
    </fill>
    <fill>
      <patternFill patternType="solid">
        <fgColor rgb="FFBFA5B8"/>
        <bgColor indexed="64"/>
      </patternFill>
    </fill>
    <fill>
      <patternFill patternType="solid">
        <fgColor rgb="FF0000B8"/>
        <bgColor indexed="64"/>
      </patternFill>
    </fill>
    <fill>
      <patternFill patternType="solid">
        <fgColor rgb="FF9B7793"/>
        <bgColor indexed="64"/>
      </patternFill>
    </fill>
    <fill>
      <patternFill patternType="solid">
        <fgColor rgb="FF000093"/>
        <bgColor indexed="64"/>
      </patternFill>
    </fill>
    <fill>
      <patternFill patternType="solid">
        <fgColor rgb="FF7E5475"/>
        <bgColor indexed="64"/>
      </patternFill>
    </fill>
    <fill>
      <patternFill patternType="solid">
        <fgColor rgb="FF693C5E"/>
        <bgColor indexed="64"/>
      </patternFill>
    </fill>
    <fill>
      <patternFill patternType="solid">
        <fgColor rgb="FF690000"/>
        <bgColor indexed="64"/>
      </patternFill>
    </fill>
    <fill>
      <patternFill patternType="solid">
        <fgColor rgb="FF512A44"/>
        <bgColor indexed="64"/>
      </patternFill>
    </fill>
    <fill>
      <patternFill patternType="solid">
        <fgColor rgb="FF000044"/>
        <bgColor indexed="64"/>
      </patternFill>
    </fill>
    <fill>
      <patternFill patternType="solid">
        <fgColor rgb="FFDFC8E7"/>
        <bgColor indexed="64"/>
      </patternFill>
    </fill>
    <fill>
      <patternFill patternType="solid">
        <fgColor rgb="FF0000E7"/>
        <bgColor indexed="64"/>
      </patternFill>
    </fill>
    <fill>
      <patternFill patternType="solid">
        <fgColor rgb="FFD7B9E4"/>
        <bgColor indexed="64"/>
      </patternFill>
    </fill>
    <fill>
      <patternFill patternType="solid">
        <fgColor rgb="FFCAA2DD"/>
        <bgColor indexed="64"/>
      </patternFill>
    </fill>
    <fill>
      <patternFill patternType="solid">
        <fgColor rgb="FFB580D1"/>
        <bgColor indexed="64"/>
      </patternFill>
    </fill>
    <fill>
      <patternFill patternType="solid">
        <fgColor rgb="FF8031A7"/>
        <bgColor indexed="64"/>
      </patternFill>
    </fill>
    <fill>
      <patternFill patternType="solid">
        <fgColor rgb="FF702F8A"/>
        <bgColor indexed="64"/>
      </patternFill>
    </fill>
    <fill>
      <patternFill patternType="solid">
        <fgColor rgb="FF700000"/>
        <bgColor indexed="64"/>
      </patternFill>
    </fill>
    <fill>
      <patternFill patternType="solid">
        <fgColor rgb="FF572C5F"/>
        <bgColor indexed="64"/>
      </patternFill>
    </fill>
    <fill>
      <patternFill patternType="solid">
        <fgColor rgb="FFD6BFDD"/>
        <bgColor indexed="64"/>
      </patternFill>
    </fill>
    <fill>
      <patternFill patternType="solid">
        <fgColor rgb="FFC6A1CF"/>
        <bgColor indexed="64"/>
      </patternFill>
    </fill>
    <fill>
      <patternFill patternType="solid">
        <fgColor rgb="FF8C4799"/>
        <bgColor indexed="64"/>
      </patternFill>
    </fill>
    <fill>
      <patternFill patternType="solid">
        <fgColor rgb="FF8C0000"/>
        <bgColor indexed="64"/>
      </patternFill>
    </fill>
    <fill>
      <patternFill patternType="solid">
        <fgColor rgb="FF6D2077"/>
        <bgColor indexed="64"/>
      </patternFill>
    </fill>
    <fill>
      <patternFill patternType="solid">
        <fgColor rgb="FF642667"/>
        <bgColor indexed="64"/>
      </patternFill>
    </fill>
    <fill>
      <patternFill patternType="solid">
        <fgColor rgb="FF5D285F"/>
        <bgColor indexed="64"/>
      </patternFill>
    </fill>
    <fill>
      <patternFill patternType="solid">
        <fgColor rgb="FF51284F"/>
        <bgColor indexed="64"/>
      </patternFill>
    </fill>
    <fill>
      <patternFill patternType="solid">
        <fgColor rgb="FFCBA3D8"/>
        <bgColor indexed="64"/>
      </patternFill>
    </fill>
    <fill>
      <patternFill patternType="solid">
        <fgColor rgb="FFB884CB"/>
        <bgColor indexed="64"/>
      </patternFill>
    </fill>
    <fill>
      <patternFill patternType="solid">
        <fgColor rgb="FFA05EB5"/>
        <bgColor indexed="64"/>
      </patternFill>
    </fill>
    <fill>
      <patternFill patternType="solid">
        <fgColor rgb="FF84329B"/>
        <bgColor indexed="64"/>
      </patternFill>
    </fill>
    <fill>
      <patternFill patternType="solid">
        <fgColor rgb="FF702082"/>
        <bgColor indexed="64"/>
      </patternFill>
    </fill>
    <fill>
      <patternFill patternType="solid">
        <fgColor rgb="FF000082"/>
        <bgColor indexed="64"/>
      </patternFill>
    </fill>
    <fill>
      <patternFill patternType="solid">
        <fgColor rgb="FF671E75"/>
        <bgColor indexed="64"/>
      </patternFill>
    </fill>
    <fill>
      <patternFill patternType="solid">
        <fgColor rgb="FF5F2167"/>
        <bgColor indexed="64"/>
      </patternFill>
    </fill>
    <fill>
      <patternFill patternType="solid">
        <fgColor rgb="FF5F0000"/>
        <bgColor indexed="64"/>
      </patternFill>
    </fill>
    <fill>
      <patternFill patternType="solid">
        <fgColor rgb="FF9991A4"/>
        <bgColor indexed="64"/>
      </patternFill>
    </fill>
    <fill>
      <patternFill patternType="solid">
        <fgColor rgb="FF009100"/>
        <bgColor indexed="64"/>
      </patternFill>
    </fill>
    <fill>
      <patternFill patternType="solid">
        <fgColor rgb="FF8D6E97"/>
        <bgColor indexed="64"/>
      </patternFill>
    </fill>
    <fill>
      <patternFill patternType="solid">
        <fgColor rgb="FF7A4183"/>
        <bgColor indexed="64"/>
      </patternFill>
    </fill>
    <fill>
      <patternFill patternType="solid">
        <fgColor rgb="FF6B3077"/>
        <bgColor indexed="64"/>
      </patternFill>
    </fill>
    <fill>
      <patternFill patternType="solid">
        <fgColor rgb="FF653279"/>
        <bgColor indexed="64"/>
      </patternFill>
    </fill>
    <fill>
      <patternFill patternType="solid">
        <fgColor rgb="FF5E366E"/>
        <bgColor indexed="64"/>
      </patternFill>
    </fill>
    <fill>
      <patternFill patternType="solid">
        <fgColor rgb="FF5C4E63"/>
        <bgColor indexed="64"/>
      </patternFill>
    </fill>
    <fill>
      <patternFill patternType="solid">
        <fgColor rgb="FFC1A0DA"/>
        <bgColor indexed="64"/>
      </patternFill>
    </fill>
    <fill>
      <patternFill patternType="solid">
        <fgColor rgb="FF0000DA"/>
        <bgColor indexed="64"/>
      </patternFill>
    </fill>
    <fill>
      <patternFill patternType="solid">
        <fgColor rgb="FFA77BCA"/>
        <bgColor indexed="64"/>
      </patternFill>
    </fill>
    <fill>
      <patternFill patternType="solid">
        <fgColor rgb="FF007B00"/>
        <bgColor indexed="64"/>
      </patternFill>
    </fill>
    <fill>
      <patternFill patternType="solid">
        <fgColor rgb="FF8246AF"/>
        <bgColor indexed="64"/>
      </patternFill>
    </fill>
    <fill>
      <patternFill patternType="solid">
        <fgColor rgb="FF0000AF"/>
        <bgColor indexed="64"/>
      </patternFill>
    </fill>
    <fill>
      <patternFill patternType="solid">
        <fgColor rgb="FF5C068C"/>
        <bgColor indexed="64"/>
      </patternFill>
    </fill>
    <fill>
      <patternFill patternType="solid">
        <fgColor rgb="FF00008C"/>
        <bgColor indexed="64"/>
      </patternFill>
    </fill>
    <fill>
      <patternFill patternType="solid">
        <fgColor rgb="FF500778"/>
        <bgColor indexed="64"/>
      </patternFill>
    </fill>
    <fill>
      <patternFill patternType="solid">
        <fgColor rgb="FF000700"/>
        <bgColor indexed="64"/>
      </patternFill>
    </fill>
    <fill>
      <patternFill patternType="solid">
        <fgColor rgb="FF470A68"/>
        <bgColor indexed="64"/>
      </patternFill>
    </fill>
    <fill>
      <patternFill patternType="solid">
        <fgColor rgb="FF470000"/>
        <bgColor indexed="64"/>
      </patternFill>
    </fill>
    <fill>
      <patternFill patternType="solid">
        <fgColor rgb="FF000A00"/>
        <bgColor indexed="64"/>
      </patternFill>
    </fill>
    <fill>
      <patternFill patternType="solid">
        <fgColor rgb="FF000068"/>
        <bgColor indexed="64"/>
      </patternFill>
    </fill>
    <fill>
      <patternFill patternType="solid">
        <fgColor rgb="FF3C1053"/>
        <bgColor indexed="64"/>
      </patternFill>
    </fill>
    <fill>
      <patternFill patternType="solid">
        <fgColor rgb="FF3C0000"/>
        <bgColor indexed="64"/>
      </patternFill>
    </fill>
    <fill>
      <patternFill patternType="solid">
        <fgColor rgb="FFD7C6E6"/>
        <bgColor indexed="64"/>
      </patternFill>
    </fill>
    <fill>
      <patternFill patternType="solid">
        <fgColor rgb="FF0000E6"/>
        <bgColor indexed="64"/>
      </patternFill>
    </fill>
    <fill>
      <patternFill patternType="solid">
        <fgColor rgb="FFC1A7E2"/>
        <bgColor indexed="64"/>
      </patternFill>
    </fill>
    <fill>
      <patternFill patternType="solid">
        <fgColor rgb="FF9063CD"/>
        <bgColor indexed="64"/>
      </patternFill>
    </fill>
    <fill>
      <patternFill patternType="solid">
        <fgColor rgb="FF900000"/>
        <bgColor indexed="64"/>
      </patternFill>
    </fill>
    <fill>
      <patternFill patternType="solid">
        <fgColor rgb="FF753BBD"/>
        <bgColor indexed="64"/>
      </patternFill>
    </fill>
    <fill>
      <patternFill patternType="solid">
        <fgColor rgb="FF750000"/>
        <bgColor indexed="64"/>
      </patternFill>
    </fill>
    <fill>
      <patternFill patternType="solid">
        <fgColor rgb="FF5F259F"/>
        <bgColor indexed="64"/>
      </patternFill>
    </fill>
    <fill>
      <patternFill patternType="solid">
        <fgColor rgb="FF582C83"/>
        <bgColor indexed="64"/>
      </patternFill>
    </fill>
    <fill>
      <patternFill patternType="solid">
        <fgColor rgb="FF512D6D"/>
        <bgColor indexed="64"/>
      </patternFill>
    </fill>
    <fill>
      <patternFill patternType="solid">
        <fgColor rgb="FFC5B4E3"/>
        <bgColor indexed="64"/>
      </patternFill>
    </fill>
    <fill>
      <patternFill patternType="solid">
        <fgColor rgb="FFAD96DC"/>
        <bgColor indexed="64"/>
      </patternFill>
    </fill>
    <fill>
      <patternFill patternType="solid">
        <fgColor rgb="FF9678D3"/>
        <bgColor indexed="64"/>
      </patternFill>
    </fill>
    <fill>
      <patternFill patternType="solid">
        <fgColor rgb="FF7D55C7"/>
        <bgColor indexed="64"/>
      </patternFill>
    </fill>
    <fill>
      <patternFill patternType="solid">
        <fgColor rgb="FF330072"/>
        <bgColor indexed="64"/>
      </patternFill>
    </fill>
    <fill>
      <patternFill patternType="solid">
        <fgColor rgb="FF330000"/>
        <bgColor indexed="64"/>
      </patternFill>
    </fill>
    <fill>
      <patternFill patternType="solid">
        <fgColor rgb="FF2E1A47"/>
        <bgColor indexed="64"/>
      </patternFill>
    </fill>
    <fill>
      <patternFill patternType="solid">
        <fgColor rgb="FF2E0000"/>
        <bgColor indexed="64"/>
      </patternFill>
    </fill>
    <fill>
      <patternFill patternType="solid">
        <fgColor rgb="FFB4B5DF"/>
        <bgColor indexed="64"/>
      </patternFill>
    </fill>
    <fill>
      <patternFill patternType="solid">
        <fgColor rgb="FF9595D2"/>
        <bgColor indexed="64"/>
      </patternFill>
    </fill>
    <fill>
      <patternFill patternType="solid">
        <fgColor rgb="FF950000"/>
        <bgColor indexed="64"/>
      </patternFill>
    </fill>
    <fill>
      <patternFill patternType="solid">
        <fgColor rgb="FF7474C1"/>
        <bgColor indexed="64"/>
      </patternFill>
    </fill>
    <fill>
      <patternFill patternType="solid">
        <fgColor rgb="FF24135F"/>
        <bgColor indexed="64"/>
      </patternFill>
    </fill>
    <fill>
      <patternFill patternType="solid">
        <fgColor rgb="FF240000"/>
        <bgColor indexed="64"/>
      </patternFill>
    </fill>
    <fill>
      <patternFill patternType="solid">
        <fgColor rgb="FF001300"/>
        <bgColor indexed="64"/>
      </patternFill>
    </fill>
    <fill>
      <patternFill patternType="solid">
        <fgColor rgb="FF211551"/>
        <bgColor indexed="64"/>
      </patternFill>
    </fill>
    <fill>
      <patternFill patternType="solid">
        <fgColor rgb="FF210000"/>
        <bgColor indexed="64"/>
      </patternFill>
    </fill>
    <fill>
      <patternFill patternType="solid">
        <fgColor rgb="FF201747"/>
        <bgColor indexed="64"/>
      </patternFill>
    </fill>
    <fill>
      <patternFill patternType="solid">
        <fgColor rgb="FF200000"/>
        <bgColor indexed="64"/>
      </patternFill>
    </fill>
    <fill>
      <patternFill patternType="solid">
        <fgColor rgb="FF001700"/>
        <bgColor indexed="64"/>
      </patternFill>
    </fill>
    <fill>
      <patternFill patternType="solid">
        <fgColor rgb="FF221C35"/>
        <bgColor indexed="64"/>
      </patternFill>
    </fill>
    <fill>
      <patternFill patternType="solid">
        <fgColor rgb="FFA7A4E0"/>
        <bgColor indexed="64"/>
      </patternFill>
    </fill>
    <fill>
      <patternFill patternType="solid">
        <fgColor rgb="FF0000E0"/>
        <bgColor indexed="64"/>
      </patternFill>
    </fill>
    <fill>
      <patternFill patternType="solid">
        <fgColor rgb="FF8B84D7"/>
        <bgColor indexed="64"/>
      </patternFill>
    </fill>
    <fill>
      <patternFill patternType="solid">
        <fgColor rgb="FF685BC7"/>
        <bgColor indexed="64"/>
      </patternFill>
    </fill>
    <fill>
      <patternFill patternType="solid">
        <fgColor rgb="FF2E008B"/>
        <bgColor indexed="64"/>
      </patternFill>
    </fill>
    <fill>
      <patternFill patternType="solid">
        <fgColor rgb="FF280071"/>
        <bgColor indexed="64"/>
      </patternFill>
    </fill>
    <fill>
      <patternFill patternType="solid">
        <fgColor rgb="FF280000"/>
        <bgColor indexed="64"/>
      </patternFill>
    </fill>
    <fill>
      <patternFill patternType="solid">
        <fgColor rgb="FF000071"/>
        <bgColor indexed="64"/>
      </patternFill>
    </fill>
    <fill>
      <patternFill patternType="solid">
        <fgColor rgb="FF250E62"/>
        <bgColor indexed="64"/>
      </patternFill>
    </fill>
    <fill>
      <patternFill patternType="solid">
        <fgColor rgb="FF250000"/>
        <bgColor indexed="64"/>
      </patternFill>
    </fill>
    <fill>
      <patternFill patternType="solid">
        <fgColor rgb="FF000E00"/>
        <bgColor indexed="64"/>
      </patternFill>
    </fill>
    <fill>
      <patternFill patternType="solid">
        <fgColor rgb="FF201547"/>
        <bgColor indexed="64"/>
      </patternFill>
    </fill>
    <fill>
      <patternFill patternType="solid">
        <fgColor rgb="FF6E7CA0"/>
        <bgColor indexed="64"/>
      </patternFill>
    </fill>
    <fill>
      <patternFill patternType="solid">
        <fgColor rgb="FF0000A0"/>
        <bgColor indexed="64"/>
      </patternFill>
    </fill>
    <fill>
      <patternFill patternType="solid">
        <fgColor rgb="FF686E9F"/>
        <bgColor indexed="64"/>
      </patternFill>
    </fill>
    <fill>
      <patternFill patternType="solid">
        <fgColor rgb="FF615E9B"/>
        <bgColor indexed="64"/>
      </patternFill>
    </fill>
    <fill>
      <patternFill patternType="solid">
        <fgColor rgb="FF565294"/>
        <bgColor indexed="64"/>
      </patternFill>
    </fill>
    <fill>
      <patternFill patternType="solid">
        <fgColor rgb="FF560000"/>
        <bgColor indexed="64"/>
      </patternFill>
    </fill>
    <fill>
      <patternFill patternType="solid">
        <fgColor rgb="FF514689"/>
        <bgColor indexed="64"/>
      </patternFill>
    </fill>
    <fill>
      <patternFill patternType="solid">
        <fgColor rgb="FF4C4184"/>
        <bgColor indexed="64"/>
      </patternFill>
    </fill>
    <fill>
      <patternFill patternType="solid">
        <fgColor rgb="FF4C0000"/>
        <bgColor indexed="64"/>
      </patternFill>
    </fill>
    <fill>
      <patternFill patternType="solid">
        <fgColor rgb="FF535486"/>
        <bgColor indexed="64"/>
      </patternFill>
    </fill>
    <fill>
      <patternFill patternType="solid">
        <fgColor rgb="FF530000"/>
        <bgColor indexed="64"/>
      </patternFill>
    </fill>
    <fill>
      <patternFill patternType="solid">
        <fgColor rgb="FFDDDAE8"/>
        <bgColor indexed="64"/>
      </patternFill>
    </fill>
    <fill>
      <patternFill patternType="solid">
        <fgColor rgb="FF0000E8"/>
        <bgColor indexed="64"/>
      </patternFill>
    </fill>
    <fill>
      <patternFill patternType="solid">
        <fgColor rgb="FFB6B8DC"/>
        <bgColor indexed="64"/>
      </patternFill>
    </fill>
    <fill>
      <patternFill patternType="solid">
        <fgColor rgb="FFA7A2C3"/>
        <bgColor indexed="64"/>
      </patternFill>
    </fill>
    <fill>
      <patternFill patternType="solid">
        <fgColor rgb="FF8986CA"/>
        <bgColor indexed="64"/>
      </patternFill>
    </fill>
    <fill>
      <patternFill patternType="solid">
        <fgColor rgb="FF5D4777"/>
        <bgColor indexed="64"/>
      </patternFill>
    </fill>
    <fill>
      <patternFill patternType="solid">
        <fgColor rgb="FF4B384C"/>
        <bgColor indexed="64"/>
      </patternFill>
    </fill>
    <fill>
      <patternFill patternType="solid">
        <fgColor rgb="FF41273B"/>
        <bgColor indexed="64"/>
      </patternFill>
    </fill>
    <fill>
      <patternFill patternType="solid">
        <fgColor rgb="FF410000"/>
        <bgColor indexed="64"/>
      </patternFill>
    </fill>
    <fill>
      <patternFill patternType="solid">
        <fgColor rgb="FF878CB4"/>
        <bgColor indexed="64"/>
      </patternFill>
    </fill>
    <fill>
      <patternFill patternType="solid">
        <fgColor rgb="FF008C00"/>
        <bgColor indexed="64"/>
      </patternFill>
    </fill>
    <fill>
      <patternFill patternType="solid">
        <fgColor rgb="FF7C7FAB"/>
        <bgColor indexed="64"/>
      </patternFill>
    </fill>
    <fill>
      <patternFill patternType="solid">
        <fgColor rgb="FF7566A0"/>
        <bgColor indexed="64"/>
      </patternFill>
    </fill>
    <fill>
      <patternFill patternType="solid">
        <fgColor rgb="FF6F5091"/>
        <bgColor indexed="64"/>
      </patternFill>
    </fill>
    <fill>
      <patternFill patternType="solid">
        <fgColor rgb="FF000091"/>
        <bgColor indexed="64"/>
      </patternFill>
    </fill>
    <fill>
      <patternFill patternType="solid">
        <fgColor rgb="FF68478D"/>
        <bgColor indexed="64"/>
      </patternFill>
    </fill>
    <fill>
      <patternFill patternType="solid">
        <fgColor rgb="FF00008D"/>
        <bgColor indexed="64"/>
      </patternFill>
    </fill>
    <fill>
      <patternFill patternType="solid">
        <fgColor rgb="FF563D82"/>
        <bgColor indexed="64"/>
      </patternFill>
    </fill>
    <fill>
      <patternFill patternType="solid">
        <fgColor rgb="FF523178"/>
        <bgColor indexed="64"/>
      </patternFill>
    </fill>
    <fill>
      <patternFill patternType="solid">
        <fgColor rgb="FF520000"/>
        <bgColor indexed="64"/>
      </patternFill>
    </fill>
    <fill>
      <patternFill patternType="solid">
        <fgColor rgb="FFE5E1E6"/>
        <bgColor indexed="64"/>
      </patternFill>
    </fill>
    <fill>
      <patternFill patternType="solid">
        <fgColor rgb="FFE0DBE3"/>
        <bgColor indexed="64"/>
      </patternFill>
    </fill>
    <fill>
      <patternFill patternType="solid">
        <fgColor rgb="FFC6BCD0"/>
        <bgColor indexed="64"/>
      </patternFill>
    </fill>
    <fill>
      <patternFill patternType="solid">
        <fgColor rgb="FFA192B2"/>
        <bgColor indexed="64"/>
      </patternFill>
    </fill>
    <fill>
      <patternFill patternType="solid">
        <fgColor rgb="FF7C6992"/>
        <bgColor indexed="64"/>
      </patternFill>
    </fill>
    <fill>
      <patternFill patternType="solid">
        <fgColor rgb="FF000092"/>
        <bgColor indexed="64"/>
      </patternFill>
    </fill>
    <fill>
      <patternFill patternType="solid">
        <fgColor rgb="FF614B79"/>
        <bgColor indexed="64"/>
      </patternFill>
    </fill>
    <fill>
      <patternFill patternType="solid">
        <fgColor rgb="FF3F2A56"/>
        <bgColor indexed="64"/>
      </patternFill>
    </fill>
    <fill>
      <patternFill patternType="solid">
        <fgColor rgb="FFD8D7DF"/>
        <bgColor indexed="64"/>
      </patternFill>
    </fill>
    <fill>
      <patternFill patternType="solid">
        <fgColor rgb="FFC6C4D2"/>
        <bgColor indexed="64"/>
      </patternFill>
    </fill>
    <fill>
      <patternFill patternType="solid">
        <fgColor rgb="FFB3B0C4"/>
        <bgColor indexed="64"/>
      </patternFill>
    </fill>
    <fill>
      <patternFill patternType="solid">
        <fgColor rgb="FF8D89A5"/>
        <bgColor indexed="64"/>
      </patternFill>
    </fill>
    <fill>
      <patternFill patternType="solid">
        <fgColor rgb="FF008900"/>
        <bgColor indexed="64"/>
      </patternFill>
    </fill>
    <fill>
      <patternFill patternType="solid">
        <fgColor rgb="FF595478"/>
        <bgColor indexed="64"/>
      </patternFill>
    </fill>
    <fill>
      <patternFill patternType="solid">
        <fgColor rgb="FF403A60"/>
        <bgColor indexed="64"/>
      </patternFill>
    </fill>
    <fill>
      <patternFill patternType="solid">
        <fgColor rgb="FF400000"/>
        <bgColor indexed="64"/>
      </patternFill>
    </fill>
    <fill>
      <patternFill patternType="solid">
        <fgColor rgb="FF1E1A34"/>
        <bgColor indexed="64"/>
      </patternFill>
    </fill>
    <fill>
      <patternFill patternType="solid">
        <fgColor rgb="FF1E0000"/>
        <bgColor indexed="64"/>
      </patternFill>
    </fill>
    <fill>
      <patternFill patternType="solid">
        <fgColor rgb="FFC5CFDA"/>
        <bgColor indexed="64"/>
      </patternFill>
    </fill>
    <fill>
      <patternFill patternType="solid">
        <fgColor rgb="FF00CF00"/>
        <bgColor indexed="64"/>
      </patternFill>
    </fill>
    <fill>
      <patternFill patternType="solid">
        <fgColor rgb="FFBBC7D6"/>
        <bgColor indexed="64"/>
      </patternFill>
    </fill>
    <fill>
      <patternFill patternType="solid">
        <fgColor rgb="FF0000D6"/>
        <bgColor indexed="64"/>
      </patternFill>
    </fill>
    <fill>
      <patternFill patternType="solid">
        <fgColor rgb="FFA2B2C8"/>
        <bgColor indexed="64"/>
      </patternFill>
    </fill>
    <fill>
      <patternFill patternType="solid">
        <fgColor rgb="FF8E9FBC"/>
        <bgColor indexed="64"/>
      </patternFill>
    </fill>
    <fill>
      <patternFill patternType="solid">
        <fgColor rgb="FF1B365D"/>
        <bgColor indexed="64"/>
      </patternFill>
    </fill>
    <fill>
      <patternFill patternType="solid">
        <fgColor rgb="FF1B0000"/>
        <bgColor indexed="64"/>
      </patternFill>
    </fill>
    <fill>
      <patternFill patternType="solid">
        <fgColor rgb="FF1F2A44"/>
        <bgColor indexed="64"/>
      </patternFill>
    </fill>
    <fill>
      <patternFill patternType="solid">
        <fgColor rgb="FF1F0000"/>
        <bgColor indexed="64"/>
      </patternFill>
    </fill>
    <fill>
      <patternFill patternType="solid">
        <fgColor rgb="FF1C1F2A"/>
        <bgColor indexed="64"/>
      </patternFill>
    </fill>
    <fill>
      <patternFill patternType="solid">
        <fgColor rgb="FF1C0000"/>
        <bgColor indexed="64"/>
      </patternFill>
    </fill>
    <fill>
      <patternFill patternType="solid">
        <fgColor rgb="FFD9E1E2"/>
        <bgColor indexed="64"/>
      </patternFill>
    </fill>
    <fill>
      <patternFill patternType="solid">
        <fgColor rgb="FFA4BCC2"/>
        <bgColor indexed="64"/>
      </patternFill>
    </fill>
    <fill>
      <patternFill patternType="solid">
        <fgColor rgb="FF98A4AE"/>
        <bgColor indexed="64"/>
      </patternFill>
    </fill>
    <fill>
      <patternFill patternType="solid">
        <fgColor rgb="FF768692"/>
        <bgColor indexed="64"/>
      </patternFill>
    </fill>
    <fill>
      <patternFill patternType="solid">
        <fgColor rgb="FF425563"/>
        <bgColor indexed="64"/>
      </patternFill>
    </fill>
    <fill>
      <patternFill patternType="solid">
        <fgColor rgb="FF420000"/>
        <bgColor indexed="64"/>
      </patternFill>
    </fill>
    <fill>
      <patternFill patternType="solid">
        <fgColor rgb="FF253746"/>
        <bgColor indexed="64"/>
      </patternFill>
    </fill>
    <fill>
      <patternFill patternType="solid">
        <fgColor rgb="FF131E29"/>
        <bgColor indexed="64"/>
      </patternFill>
    </fill>
    <fill>
      <patternFill patternType="solid">
        <fgColor rgb="FF130000"/>
        <bgColor indexed="64"/>
      </patternFill>
    </fill>
    <fill>
      <patternFill patternType="solid">
        <fgColor rgb="FFB9D3DC"/>
        <bgColor indexed="64"/>
      </patternFill>
    </fill>
    <fill>
      <patternFill patternType="solid">
        <fgColor rgb="FFA3C7D2"/>
        <bgColor indexed="64"/>
      </patternFill>
    </fill>
    <fill>
      <patternFill patternType="solid">
        <fgColor rgb="FF8DB9CA"/>
        <bgColor indexed="64"/>
      </patternFill>
    </fill>
    <fill>
      <patternFill patternType="solid">
        <fgColor rgb="FF6BA4B8"/>
        <bgColor indexed="64"/>
      </patternFill>
    </fill>
    <fill>
      <patternFill patternType="solid">
        <fgColor rgb="FF003D4C"/>
        <bgColor indexed="64"/>
      </patternFill>
    </fill>
    <fill>
      <patternFill patternType="solid">
        <fgColor rgb="FF00313C"/>
        <bgColor indexed="64"/>
      </patternFill>
    </fill>
    <fill>
      <patternFill patternType="solid">
        <fgColor rgb="FF072B31"/>
        <bgColor indexed="64"/>
      </patternFill>
    </fill>
    <fill>
      <patternFill patternType="solid">
        <fgColor rgb="FF070000"/>
        <bgColor indexed="64"/>
      </patternFill>
    </fill>
    <fill>
      <patternFill patternType="solid">
        <fgColor rgb="FFBFCED6"/>
        <bgColor indexed="64"/>
      </patternFill>
    </fill>
    <fill>
      <patternFill patternType="solid">
        <fgColor rgb="FFB7C9D3"/>
        <bgColor indexed="64"/>
      </patternFill>
    </fill>
    <fill>
      <patternFill patternType="solid">
        <fgColor rgb="FFA6BBC8"/>
        <bgColor indexed="64"/>
      </patternFill>
    </fill>
    <fill>
      <patternFill patternType="solid">
        <fgColor rgb="FF7A99AC"/>
        <bgColor indexed="64"/>
      </patternFill>
    </fill>
    <fill>
      <patternFill patternType="solid">
        <fgColor rgb="FF009900"/>
        <bgColor indexed="64"/>
      </patternFill>
    </fill>
    <fill>
      <patternFill patternType="solid">
        <fgColor rgb="FF5B7F95"/>
        <bgColor indexed="64"/>
      </patternFill>
    </fill>
    <fill>
      <patternFill patternType="solid">
        <fgColor rgb="FF5B0000"/>
        <bgColor indexed="64"/>
      </patternFill>
    </fill>
    <fill>
      <patternFill patternType="solid">
        <fgColor rgb="FF4F758B"/>
        <bgColor indexed="64"/>
      </patternFill>
    </fill>
    <fill>
      <patternFill patternType="solid">
        <fgColor rgb="FF4F0000"/>
        <bgColor indexed="64"/>
      </patternFill>
    </fill>
    <fill>
      <patternFill patternType="solid">
        <fgColor rgb="FF081F2C"/>
        <bgColor indexed="64"/>
      </patternFill>
    </fill>
    <fill>
      <patternFill patternType="solid">
        <fgColor rgb="FF080000"/>
        <bgColor indexed="64"/>
      </patternFill>
    </fill>
    <fill>
      <patternFill patternType="solid">
        <fgColor rgb="FFD1DDE6"/>
        <bgColor indexed="64"/>
      </patternFill>
    </fill>
    <fill>
      <patternFill patternType="solid">
        <fgColor rgb="FFC6D6E3"/>
        <bgColor indexed="64"/>
      </patternFill>
    </fill>
    <fill>
      <patternFill patternType="solid">
        <fgColor rgb="FF9BB8D3"/>
        <bgColor indexed="64"/>
      </patternFill>
    </fill>
    <fill>
      <patternFill patternType="solid">
        <fgColor rgb="FF7DA1C4"/>
        <bgColor indexed="64"/>
      </patternFill>
    </fill>
    <fill>
      <patternFill patternType="solid">
        <fgColor rgb="FF5E8AB4"/>
        <bgColor indexed="64"/>
      </patternFill>
    </fill>
    <fill>
      <patternFill patternType="solid">
        <fgColor rgb="FF236192"/>
        <bgColor indexed="64"/>
      </patternFill>
    </fill>
    <fill>
      <patternFill patternType="solid">
        <fgColor rgb="FF230000"/>
        <bgColor indexed="64"/>
      </patternFill>
    </fill>
    <fill>
      <patternFill patternType="solid">
        <fgColor rgb="FF002E5D"/>
        <bgColor indexed="64"/>
      </patternFill>
    </fill>
    <fill>
      <patternFill patternType="solid">
        <fgColor rgb="FFDBE2E9"/>
        <bgColor indexed="64"/>
      </patternFill>
    </fill>
    <fill>
      <patternFill patternType="solid">
        <fgColor rgb="FF00E200"/>
        <bgColor indexed="64"/>
      </patternFill>
    </fill>
    <fill>
      <patternFill patternType="solid">
        <fgColor rgb="FF0000E9"/>
        <bgColor indexed="64"/>
      </patternFill>
    </fill>
    <fill>
      <patternFill patternType="solid">
        <fgColor rgb="FFCED9E5"/>
        <bgColor indexed="64"/>
      </patternFill>
    </fill>
    <fill>
      <patternFill patternType="solid">
        <fgColor rgb="FF0000E5"/>
        <bgColor indexed="64"/>
      </patternFill>
    </fill>
    <fill>
      <patternFill patternType="solid">
        <fgColor rgb="FFA7BCD6"/>
        <bgColor indexed="64"/>
      </patternFill>
    </fill>
    <fill>
      <patternFill patternType="solid">
        <fgColor rgb="FF7D9BC1"/>
        <bgColor indexed="64"/>
      </patternFill>
    </fill>
    <fill>
      <patternFill patternType="solid">
        <fgColor rgb="FF326295"/>
        <bgColor indexed="64"/>
      </patternFill>
    </fill>
    <fill>
      <patternFill patternType="solid">
        <fgColor rgb="FF320000"/>
        <bgColor indexed="64"/>
      </patternFill>
    </fill>
    <fill>
      <patternFill patternType="solid">
        <fgColor rgb="FF003A70"/>
        <bgColor indexed="64"/>
      </patternFill>
    </fill>
    <fill>
      <patternFill patternType="solid">
        <fgColor rgb="FF000070"/>
        <bgColor indexed="64"/>
      </patternFill>
    </fill>
    <fill>
      <patternFill patternType="solid">
        <fgColor rgb="FF002554"/>
        <bgColor indexed="64"/>
      </patternFill>
    </fill>
    <fill>
      <patternFill patternType="solid">
        <fgColor rgb="FFDDE5ED"/>
        <bgColor indexed="64"/>
      </patternFill>
    </fill>
    <fill>
      <patternFill patternType="solid">
        <fgColor rgb="FF0000ED"/>
        <bgColor indexed="64"/>
      </patternFill>
    </fill>
    <fill>
      <patternFill patternType="solid">
        <fgColor rgb="FFC8D8EB"/>
        <bgColor indexed="64"/>
      </patternFill>
    </fill>
    <fill>
      <patternFill patternType="solid">
        <fgColor rgb="FF0000EB"/>
        <bgColor indexed="64"/>
      </patternFill>
    </fill>
    <fill>
      <patternFill patternType="solid">
        <fgColor rgb="FFB1C9E8"/>
        <bgColor indexed="64"/>
      </patternFill>
    </fill>
    <fill>
      <patternFill patternType="solid">
        <fgColor rgb="FF7BA4DB"/>
        <bgColor indexed="64"/>
      </patternFill>
    </fill>
    <fill>
      <patternFill patternType="solid">
        <fgColor rgb="FF407EC9"/>
        <bgColor indexed="64"/>
      </patternFill>
    </fill>
    <fill>
      <patternFill patternType="solid">
        <fgColor rgb="FF003594"/>
        <bgColor indexed="64"/>
      </patternFill>
    </fill>
    <fill>
      <patternFill patternType="solid">
        <fgColor rgb="FF001A70"/>
        <bgColor indexed="64"/>
      </patternFill>
    </fill>
    <fill>
      <patternFill patternType="solid">
        <fgColor rgb="FFBDC5DB"/>
        <bgColor indexed="64"/>
      </patternFill>
    </fill>
    <fill>
      <patternFill patternType="solid">
        <fgColor rgb="FF89ABE3"/>
        <bgColor indexed="64"/>
      </patternFill>
    </fill>
    <fill>
      <patternFill patternType="solid">
        <fgColor rgb="FF8094DD"/>
        <bgColor indexed="64"/>
      </patternFill>
    </fill>
    <fill>
      <patternFill patternType="solid">
        <fgColor rgb="FF009400"/>
        <bgColor indexed="64"/>
      </patternFill>
    </fill>
    <fill>
      <patternFill patternType="solid">
        <fgColor rgb="FF7BA6DE"/>
        <bgColor indexed="64"/>
      </patternFill>
    </fill>
    <fill>
      <patternFill patternType="solid">
        <fgColor rgb="FF5F8FB4"/>
        <bgColor indexed="64"/>
      </patternFill>
    </fill>
    <fill>
      <patternFill patternType="solid">
        <fgColor rgb="FF3A5DAE"/>
        <bgColor indexed="64"/>
      </patternFill>
    </fill>
    <fill>
      <patternFill patternType="solid">
        <fgColor rgb="FF3A0000"/>
        <bgColor indexed="64"/>
      </patternFill>
    </fill>
    <fill>
      <patternFill patternType="solid">
        <fgColor rgb="FF606EB2"/>
        <bgColor indexed="64"/>
      </patternFill>
    </fill>
    <fill>
      <patternFill patternType="solid">
        <fgColor rgb="FFCBD3EB"/>
        <bgColor indexed="64"/>
      </patternFill>
    </fill>
    <fill>
      <patternFill patternType="solid">
        <fgColor rgb="FF9FAEE5"/>
        <bgColor indexed="64"/>
      </patternFill>
    </fill>
    <fill>
      <patternFill patternType="solid">
        <fgColor rgb="FF485CC7"/>
        <bgColor indexed="64"/>
      </patternFill>
    </fill>
    <fill>
      <patternFill patternType="solid">
        <fgColor rgb="FF480000"/>
        <bgColor indexed="64"/>
      </patternFill>
    </fill>
    <fill>
      <patternFill patternType="solid">
        <fgColor rgb="FF1E22AA"/>
        <bgColor indexed="64"/>
      </patternFill>
    </fill>
    <fill>
      <patternFill patternType="solid">
        <fgColor rgb="FF171C8F"/>
        <bgColor indexed="64"/>
      </patternFill>
    </fill>
    <fill>
      <patternFill patternType="solid">
        <fgColor rgb="FF170000"/>
        <bgColor indexed="64"/>
      </patternFill>
    </fill>
    <fill>
      <patternFill patternType="solid">
        <fgColor rgb="FF151F6D"/>
        <bgColor indexed="64"/>
      </patternFill>
    </fill>
    <fill>
      <patternFill patternType="solid">
        <fgColor rgb="FF150000"/>
        <bgColor indexed="64"/>
      </patternFill>
    </fill>
    <fill>
      <patternFill patternType="solid">
        <fgColor rgb="FF141B4D"/>
        <bgColor indexed="64"/>
      </patternFill>
    </fill>
    <fill>
      <patternFill patternType="solid">
        <fgColor rgb="FF140000"/>
        <bgColor indexed="64"/>
      </patternFill>
    </fill>
    <fill>
      <patternFill patternType="solid">
        <fgColor rgb="FFB8CCEA"/>
        <bgColor indexed="64"/>
      </patternFill>
    </fill>
    <fill>
      <patternFill patternType="solid">
        <fgColor rgb="FF00CC00"/>
        <bgColor indexed="64"/>
      </patternFill>
    </fill>
    <fill>
      <patternFill patternType="solid">
        <fgColor rgb="FF5C88DA"/>
        <bgColor indexed="64"/>
      </patternFill>
    </fill>
    <fill>
      <patternFill patternType="solid">
        <fgColor rgb="FF0047BB"/>
        <bgColor indexed="64"/>
      </patternFill>
    </fill>
    <fill>
      <patternFill patternType="solid">
        <fgColor rgb="FF06038D"/>
        <bgColor indexed="64"/>
      </patternFill>
    </fill>
    <fill>
      <patternFill patternType="solid">
        <fgColor rgb="FF060000"/>
        <bgColor indexed="64"/>
      </patternFill>
    </fill>
    <fill>
      <patternFill patternType="solid">
        <fgColor rgb="FF000300"/>
        <bgColor indexed="64"/>
      </patternFill>
    </fill>
    <fill>
      <patternFill patternType="solid">
        <fgColor rgb="FF001871"/>
        <bgColor indexed="64"/>
      </patternFill>
    </fill>
    <fill>
      <patternFill patternType="solid">
        <fgColor rgb="FF001E62"/>
        <bgColor indexed="64"/>
      </patternFill>
    </fill>
    <fill>
      <patternFill patternType="solid">
        <fgColor rgb="FF071D49"/>
        <bgColor indexed="64"/>
      </patternFill>
    </fill>
    <fill>
      <patternFill patternType="solid">
        <fgColor rgb="FFC3D7EE"/>
        <bgColor indexed="64"/>
      </patternFill>
    </fill>
    <fill>
      <patternFill patternType="solid">
        <fgColor rgb="FFC30000"/>
        <bgColor indexed="64"/>
      </patternFill>
    </fill>
    <fill>
      <patternFill patternType="solid">
        <fgColor rgb="FF0000EE"/>
        <bgColor indexed="64"/>
      </patternFill>
    </fill>
    <fill>
      <patternFill patternType="solid">
        <fgColor rgb="FFA7C6ED"/>
        <bgColor indexed="64"/>
      </patternFill>
    </fill>
    <fill>
      <patternFill patternType="solid">
        <fgColor rgb="FF307FE2"/>
        <bgColor indexed="64"/>
      </patternFill>
    </fill>
    <fill>
      <patternFill patternType="solid">
        <fgColor rgb="FF300000"/>
        <bgColor indexed="64"/>
      </patternFill>
    </fill>
    <fill>
      <patternFill patternType="solid">
        <fgColor rgb="FF001A72"/>
        <bgColor indexed="64"/>
      </patternFill>
    </fill>
    <fill>
      <patternFill patternType="solid">
        <fgColor rgb="FF001E60"/>
        <bgColor indexed="64"/>
      </patternFill>
    </fill>
    <fill>
      <patternFill patternType="solid">
        <fgColor rgb="FF13294B"/>
        <bgColor indexed="64"/>
      </patternFill>
    </fill>
    <fill>
      <patternFill patternType="solid">
        <fgColor rgb="FFABCAE9"/>
        <bgColor indexed="64"/>
      </patternFill>
    </fill>
    <fill>
      <patternFill patternType="solid">
        <fgColor rgb="FF00CA00"/>
        <bgColor indexed="64"/>
      </patternFill>
    </fill>
    <fill>
      <patternFill patternType="solid">
        <fgColor rgb="FF8BB8E8"/>
        <bgColor indexed="64"/>
      </patternFill>
    </fill>
    <fill>
      <patternFill patternType="solid">
        <fgColor rgb="FF418FDE"/>
        <bgColor indexed="64"/>
      </patternFill>
    </fill>
    <fill>
      <patternFill patternType="solid">
        <fgColor rgb="FF012169"/>
        <bgColor indexed="64"/>
      </patternFill>
    </fill>
    <fill>
      <patternFill patternType="solid">
        <fgColor rgb="FF010000"/>
        <bgColor indexed="64"/>
      </patternFill>
    </fill>
    <fill>
      <patternFill patternType="solid">
        <fgColor rgb="FF00205B"/>
        <bgColor indexed="64"/>
      </patternFill>
    </fill>
    <fill>
      <patternFill patternType="solid">
        <fgColor rgb="FF041E42"/>
        <bgColor indexed="64"/>
      </patternFill>
    </fill>
    <fill>
      <patternFill patternType="solid">
        <fgColor rgb="FF040000"/>
        <bgColor indexed="64"/>
      </patternFill>
    </fill>
    <fill>
      <patternFill patternType="solid">
        <fgColor rgb="FF92C1E9"/>
        <bgColor indexed="64"/>
      </patternFill>
    </fill>
    <fill>
      <patternFill patternType="solid">
        <fgColor rgb="FF00C100"/>
        <bgColor indexed="64"/>
      </patternFill>
    </fill>
    <fill>
      <patternFill patternType="solid">
        <fgColor rgb="FF6CACE4"/>
        <bgColor indexed="64"/>
      </patternFill>
    </fill>
    <fill>
      <patternFill patternType="solid">
        <fgColor rgb="FF0072CE"/>
        <bgColor indexed="64"/>
      </patternFill>
    </fill>
    <fill>
      <patternFill patternType="solid">
        <fgColor rgb="FF0033A0"/>
        <bgColor indexed="64"/>
      </patternFill>
    </fill>
    <fill>
      <patternFill patternType="solid">
        <fgColor rgb="FF003087"/>
        <bgColor indexed="64"/>
      </patternFill>
    </fill>
    <fill>
      <patternFill patternType="solid">
        <fgColor rgb="FF002D72"/>
        <bgColor indexed="64"/>
      </patternFill>
    </fill>
    <fill>
      <patternFill patternType="solid">
        <fgColor rgb="FF0C2340"/>
        <bgColor indexed="64"/>
      </patternFill>
    </fill>
    <fill>
      <patternFill patternType="solid">
        <fgColor rgb="FF0C0000"/>
        <bgColor indexed="64"/>
      </patternFill>
    </fill>
    <fill>
      <patternFill patternType="solid">
        <fgColor rgb="FF94A9CB"/>
        <bgColor indexed="64"/>
      </patternFill>
    </fill>
    <fill>
      <patternFill patternType="solid">
        <fgColor rgb="FF6787B7"/>
        <bgColor indexed="64"/>
      </patternFill>
    </fill>
    <fill>
      <patternFill patternType="solid">
        <fgColor rgb="FF0000B7"/>
        <bgColor indexed="64"/>
      </patternFill>
    </fill>
    <fill>
      <patternFill patternType="solid">
        <fgColor rgb="FF426DA9"/>
        <bgColor indexed="64"/>
      </patternFill>
    </fill>
    <fill>
      <patternFill patternType="solid">
        <fgColor rgb="FF385E9D"/>
        <bgColor indexed="64"/>
      </patternFill>
    </fill>
    <fill>
      <patternFill patternType="solid">
        <fgColor rgb="FF380000"/>
        <bgColor indexed="64"/>
      </patternFill>
    </fill>
    <fill>
      <patternFill patternType="solid">
        <fgColor rgb="FF2C5697"/>
        <bgColor indexed="64"/>
      </patternFill>
    </fill>
    <fill>
      <patternFill patternType="solid">
        <fgColor rgb="FF2C0000"/>
        <bgColor indexed="64"/>
      </patternFill>
    </fill>
    <fill>
      <patternFill patternType="solid">
        <fgColor rgb="FF1D4F91"/>
        <bgColor indexed="64"/>
      </patternFill>
    </fill>
    <fill>
      <patternFill patternType="solid">
        <fgColor rgb="FF1D0000"/>
        <bgColor indexed="64"/>
      </patternFill>
    </fill>
    <fill>
      <patternFill patternType="solid">
        <fgColor rgb="FF1D428A"/>
        <bgColor indexed="64"/>
      </patternFill>
    </fill>
    <fill>
      <patternFill patternType="solid">
        <fgColor rgb="FFC6DAE7"/>
        <bgColor indexed="64"/>
      </patternFill>
    </fill>
    <fill>
      <patternFill patternType="solid">
        <fgColor rgb="FFBDD6E6"/>
        <bgColor indexed="64"/>
      </patternFill>
    </fill>
    <fill>
      <patternFill patternType="solid">
        <fgColor rgb="FFA4C8E1"/>
        <bgColor indexed="64"/>
      </patternFill>
    </fill>
    <fill>
      <patternFill patternType="solid">
        <fgColor rgb="FF7BAFD4"/>
        <bgColor indexed="64"/>
      </patternFill>
    </fill>
    <fill>
      <patternFill patternType="solid">
        <fgColor rgb="FF003C71"/>
        <bgColor indexed="64"/>
      </patternFill>
    </fill>
    <fill>
      <patternFill patternType="solid">
        <fgColor rgb="FF003057"/>
        <bgColor indexed="64"/>
      </patternFill>
    </fill>
    <fill>
      <patternFill patternType="solid">
        <fgColor rgb="FF00263A"/>
        <bgColor indexed="64"/>
      </patternFill>
    </fill>
    <fill>
      <patternFill patternType="solid">
        <fgColor rgb="FFB9D9EB"/>
        <bgColor indexed="64"/>
      </patternFill>
    </fill>
    <fill>
      <patternFill patternType="solid">
        <fgColor rgb="FF9BCBEB"/>
        <bgColor indexed="64"/>
      </patternFill>
    </fill>
    <fill>
      <patternFill patternType="solid">
        <fgColor rgb="FF69B3E7"/>
        <bgColor indexed="64"/>
      </patternFill>
    </fill>
    <fill>
      <patternFill patternType="solid">
        <fgColor rgb="FF003DA5"/>
        <bgColor indexed="64"/>
      </patternFill>
    </fill>
    <fill>
      <patternFill patternType="solid">
        <fgColor rgb="FF002F6C"/>
        <bgColor indexed="64"/>
      </patternFill>
    </fill>
    <fill>
      <patternFill patternType="solid">
        <fgColor rgb="FF002855"/>
        <bgColor indexed="64"/>
      </patternFill>
    </fill>
    <fill>
      <patternFill patternType="solid">
        <fgColor rgb="FF041C2C"/>
        <bgColor indexed="64"/>
      </patternFill>
    </fill>
    <fill>
      <patternFill patternType="solid">
        <fgColor rgb="FF8DC8E8"/>
        <bgColor indexed="64"/>
      </patternFill>
    </fill>
    <fill>
      <patternFill patternType="solid">
        <fgColor rgb="FF62B5E5"/>
        <bgColor indexed="64"/>
      </patternFill>
    </fill>
    <fill>
      <patternFill patternType="solid">
        <fgColor rgb="FF620000"/>
        <bgColor indexed="64"/>
      </patternFill>
    </fill>
    <fill>
      <patternFill patternType="solid">
        <fgColor rgb="FF009CDE"/>
        <bgColor indexed="64"/>
      </patternFill>
    </fill>
    <fill>
      <patternFill patternType="solid">
        <fgColor rgb="FF0057B8"/>
        <bgColor indexed="64"/>
      </patternFill>
    </fill>
    <fill>
      <patternFill patternType="solid">
        <fgColor rgb="FF004C97"/>
        <bgColor indexed="64"/>
      </patternFill>
    </fill>
    <fill>
      <patternFill patternType="solid">
        <fgColor rgb="FF003865"/>
        <bgColor indexed="64"/>
      </patternFill>
    </fill>
    <fill>
      <patternFill patternType="solid">
        <fgColor rgb="FF00263E"/>
        <bgColor indexed="64"/>
      </patternFill>
    </fill>
    <fill>
      <patternFill patternType="solid">
        <fgColor rgb="FF71C5E8"/>
        <bgColor indexed="64"/>
      </patternFill>
    </fill>
    <fill>
      <patternFill patternType="solid">
        <fgColor rgb="FF41B6E6"/>
        <bgColor indexed="64"/>
      </patternFill>
    </fill>
    <fill>
      <patternFill patternType="solid">
        <fgColor rgb="FF00A3E0"/>
        <bgColor indexed="64"/>
      </patternFill>
    </fill>
    <fill>
      <patternFill patternType="solid">
        <fgColor rgb="FF005EB8"/>
        <bgColor indexed="64"/>
      </patternFill>
    </fill>
    <fill>
      <patternFill patternType="solid">
        <fgColor rgb="FF004B87"/>
        <bgColor indexed="64"/>
      </patternFill>
    </fill>
    <fill>
      <patternFill patternType="solid">
        <fgColor rgb="FF003B5C"/>
        <bgColor indexed="64"/>
      </patternFill>
    </fill>
    <fill>
      <patternFill patternType="solid">
        <fgColor rgb="FF002A3A"/>
        <bgColor indexed="64"/>
      </patternFill>
    </fill>
    <fill>
      <patternFill patternType="solid">
        <fgColor rgb="FF4698CB"/>
        <bgColor indexed="64"/>
      </patternFill>
    </fill>
    <fill>
      <patternFill patternType="solid">
        <fgColor rgb="FF460000"/>
        <bgColor indexed="64"/>
      </patternFill>
    </fill>
    <fill>
      <patternFill patternType="solid">
        <fgColor rgb="FF298FC2"/>
        <bgColor indexed="64"/>
      </patternFill>
    </fill>
    <fill>
      <patternFill patternType="solid">
        <fgColor rgb="FF290000"/>
        <bgColor indexed="64"/>
      </patternFill>
    </fill>
    <fill>
      <patternFill patternType="solid">
        <fgColor rgb="FF0076A8"/>
        <bgColor indexed="64"/>
      </patternFill>
    </fill>
    <fill>
      <patternFill patternType="solid">
        <fgColor rgb="FF006298"/>
        <bgColor indexed="64"/>
      </patternFill>
    </fill>
    <fill>
      <patternFill patternType="solid">
        <fgColor rgb="FF005587"/>
        <bgColor indexed="64"/>
      </patternFill>
    </fill>
    <fill>
      <patternFill patternType="solid">
        <fgColor rgb="FF004976"/>
        <bgColor indexed="64"/>
      </patternFill>
    </fill>
    <fill>
      <patternFill patternType="solid">
        <fgColor rgb="FF01426A"/>
        <bgColor indexed="64"/>
      </patternFill>
    </fill>
    <fill>
      <patternFill patternType="solid">
        <fgColor rgb="FF99D6EA"/>
        <bgColor indexed="64"/>
      </patternFill>
    </fill>
    <fill>
      <patternFill patternType="solid">
        <fgColor rgb="FF5BC2E7"/>
        <bgColor indexed="64"/>
      </patternFill>
    </fill>
    <fill>
      <patternFill patternType="solid">
        <fgColor rgb="FF00A9E0"/>
        <bgColor indexed="64"/>
      </patternFill>
    </fill>
    <fill>
      <patternFill patternType="solid">
        <fgColor rgb="FF0077C8"/>
        <bgColor indexed="64"/>
      </patternFill>
    </fill>
    <fill>
      <patternFill patternType="solid">
        <fgColor rgb="FF00629B"/>
        <bgColor indexed="64"/>
      </patternFill>
    </fill>
    <fill>
      <patternFill patternType="solid">
        <fgColor rgb="FF004F71"/>
        <bgColor indexed="64"/>
      </patternFill>
    </fill>
    <fill>
      <patternFill patternType="solid">
        <fgColor rgb="FF003E51"/>
        <bgColor indexed="64"/>
      </patternFill>
    </fill>
    <fill>
      <patternFill patternType="solid">
        <fgColor rgb="FF7BA7BC"/>
        <bgColor indexed="64"/>
      </patternFill>
    </fill>
    <fill>
      <patternFill patternType="solid">
        <fgColor rgb="FF6399AE"/>
        <bgColor indexed="64"/>
      </patternFill>
    </fill>
    <fill>
      <patternFill patternType="solid">
        <fgColor rgb="FF4E87A0"/>
        <bgColor indexed="64"/>
      </patternFill>
    </fill>
    <fill>
      <patternFill patternType="solid">
        <fgColor rgb="FF41748D"/>
        <bgColor indexed="64"/>
      </patternFill>
    </fill>
    <fill>
      <patternFill patternType="solid">
        <fgColor rgb="FF34657F"/>
        <bgColor indexed="64"/>
      </patternFill>
    </fill>
    <fill>
      <patternFill patternType="solid">
        <fgColor rgb="FF340000"/>
        <bgColor indexed="64"/>
      </patternFill>
    </fill>
    <fill>
      <patternFill patternType="solid">
        <fgColor rgb="FF006500"/>
        <bgColor indexed="64"/>
      </patternFill>
    </fill>
    <fill>
      <patternFill patternType="solid">
        <fgColor rgb="FF00007F"/>
        <bgColor indexed="64"/>
      </patternFill>
    </fill>
    <fill>
      <patternFill patternType="solid">
        <fgColor rgb="FF165C7D"/>
        <bgColor indexed="64"/>
      </patternFill>
    </fill>
    <fill>
      <patternFill patternType="solid">
        <fgColor rgb="FF160000"/>
        <bgColor indexed="64"/>
      </patternFill>
    </fill>
    <fill>
      <patternFill patternType="solid">
        <fgColor rgb="FF005776"/>
        <bgColor indexed="64"/>
      </patternFill>
    </fill>
    <fill>
      <patternFill patternType="solid">
        <fgColor rgb="FFBBDDE6"/>
        <bgColor indexed="64"/>
      </patternFill>
    </fill>
    <fill>
      <patternFill patternType="solid">
        <fgColor rgb="FF71B2C9"/>
        <bgColor indexed="64"/>
      </patternFill>
    </fill>
    <fill>
      <patternFill patternType="solid">
        <fgColor rgb="FF4298B5"/>
        <bgColor indexed="64"/>
      </patternFill>
    </fill>
    <fill>
      <patternFill patternType="solid">
        <fgColor rgb="FF0086BF"/>
        <bgColor indexed="64"/>
      </patternFill>
    </fill>
    <fill>
      <patternFill patternType="solid">
        <fgColor rgb="FF007DBA"/>
        <bgColor indexed="64"/>
      </patternFill>
    </fill>
    <fill>
      <patternFill patternType="solid">
        <fgColor rgb="FF00558C"/>
        <bgColor indexed="64"/>
      </patternFill>
    </fill>
    <fill>
      <patternFill patternType="solid">
        <fgColor rgb="FF002B49"/>
        <bgColor indexed="64"/>
      </patternFill>
    </fill>
    <fill>
      <patternFill patternType="solid">
        <fgColor rgb="FF9ADBE8"/>
        <bgColor indexed="64"/>
      </patternFill>
    </fill>
    <fill>
      <patternFill patternType="solid">
        <fgColor rgb="FF59CBE8"/>
        <bgColor indexed="64"/>
      </patternFill>
    </fill>
    <fill>
      <patternFill patternType="solid">
        <fgColor rgb="FF00B5E2"/>
        <bgColor indexed="64"/>
      </patternFill>
    </fill>
    <fill>
      <patternFill patternType="solid">
        <fgColor rgb="FF006BA6"/>
        <bgColor indexed="64"/>
      </patternFill>
    </fill>
    <fill>
      <patternFill patternType="solid">
        <fgColor rgb="FF00587C"/>
        <bgColor indexed="64"/>
      </patternFill>
    </fill>
    <fill>
      <patternFill patternType="solid">
        <fgColor rgb="FF003B49"/>
        <bgColor indexed="64"/>
      </patternFill>
    </fill>
    <fill>
      <patternFill patternType="solid">
        <fgColor rgb="FFA4DBE8"/>
        <bgColor indexed="64"/>
      </patternFill>
    </fill>
    <fill>
      <patternFill patternType="solid">
        <fgColor rgb="FF8BD3E6"/>
        <bgColor indexed="64"/>
      </patternFill>
    </fill>
    <fill>
      <patternFill patternType="solid">
        <fgColor rgb="FF4EC3E0"/>
        <bgColor indexed="64"/>
      </patternFill>
    </fill>
    <fill>
      <patternFill patternType="solid">
        <fgColor rgb="FF00AFD7"/>
        <bgColor indexed="64"/>
      </patternFill>
    </fill>
    <fill>
      <patternFill patternType="solid">
        <fgColor rgb="FF0095C8"/>
        <bgColor indexed="64"/>
      </patternFill>
    </fill>
    <fill>
      <patternFill patternType="solid">
        <fgColor rgb="FF0082BA"/>
        <bgColor indexed="64"/>
      </patternFill>
    </fill>
    <fill>
      <patternFill patternType="solid">
        <fgColor rgb="FF0067A0"/>
        <bgColor indexed="64"/>
      </patternFill>
    </fill>
    <fill>
      <patternFill patternType="solid">
        <fgColor rgb="FF48A9C5"/>
        <bgColor indexed="64"/>
      </patternFill>
    </fill>
    <fill>
      <patternFill patternType="solid">
        <fgColor rgb="FF009CBD"/>
        <bgColor indexed="64"/>
      </patternFill>
    </fill>
    <fill>
      <patternFill patternType="solid">
        <fgColor rgb="FF0085AD"/>
        <bgColor indexed="64"/>
      </patternFill>
    </fill>
    <fill>
      <patternFill patternType="solid">
        <fgColor rgb="FF007096"/>
        <bgColor indexed="64"/>
      </patternFill>
    </fill>
    <fill>
      <patternFill patternType="solid">
        <fgColor rgb="FF007000"/>
        <bgColor indexed="64"/>
      </patternFill>
    </fill>
    <fill>
      <patternFill patternType="solid">
        <fgColor rgb="FF006A8E"/>
        <bgColor indexed="64"/>
      </patternFill>
    </fill>
    <fill>
      <patternFill patternType="solid">
        <fgColor rgb="FF00617F"/>
        <bgColor indexed="64"/>
      </patternFill>
    </fill>
    <fill>
      <patternFill patternType="solid">
        <fgColor rgb="FF005670"/>
        <bgColor indexed="64"/>
      </patternFill>
    </fill>
    <fill>
      <patternFill patternType="solid">
        <fgColor rgb="FFB8DDE1"/>
        <bgColor indexed="64"/>
      </patternFill>
    </fill>
    <fill>
      <patternFill patternType="solid">
        <fgColor rgb="FF9BD3DD"/>
        <bgColor indexed="64"/>
      </patternFill>
    </fill>
    <fill>
      <patternFill patternType="solid">
        <fgColor rgb="FF77C5D5"/>
        <bgColor indexed="64"/>
      </patternFill>
    </fill>
    <fill>
      <patternFill patternType="solid">
        <fgColor rgb="FF0000D5"/>
        <bgColor indexed="64"/>
      </patternFill>
    </fill>
    <fill>
      <patternFill patternType="solid">
        <fgColor rgb="FF3EB1C8"/>
        <bgColor indexed="64"/>
      </patternFill>
    </fill>
    <fill>
      <patternFill patternType="solid">
        <fgColor rgb="FF3E0000"/>
        <bgColor indexed="64"/>
      </patternFill>
    </fill>
    <fill>
      <patternFill patternType="solid">
        <fgColor rgb="FF0093B2"/>
        <bgColor indexed="64"/>
      </patternFill>
    </fill>
    <fill>
      <patternFill patternType="solid">
        <fgColor rgb="FF007396"/>
        <bgColor indexed="64"/>
      </patternFill>
    </fill>
    <fill>
      <patternFill patternType="solid">
        <fgColor rgb="FF005F83"/>
        <bgColor indexed="64"/>
      </patternFill>
    </fill>
    <fill>
      <patternFill patternType="solid">
        <fgColor rgb="FF005F00"/>
        <bgColor indexed="64"/>
      </patternFill>
    </fill>
    <fill>
      <patternFill patternType="solid">
        <fgColor rgb="FF6AD1E3"/>
        <bgColor indexed="64"/>
      </patternFill>
    </fill>
    <fill>
      <patternFill patternType="solid">
        <fgColor rgb="FF05C3DE"/>
        <bgColor indexed="64"/>
      </patternFill>
    </fill>
    <fill>
      <patternFill patternType="solid">
        <fgColor rgb="FF050000"/>
        <bgColor indexed="64"/>
      </patternFill>
    </fill>
    <fill>
      <patternFill patternType="solid">
        <fgColor rgb="FF00A9CE"/>
        <bgColor indexed="64"/>
      </patternFill>
    </fill>
    <fill>
      <patternFill patternType="solid">
        <fgColor rgb="FF0092BC"/>
        <bgColor indexed="64"/>
      </patternFill>
    </fill>
    <fill>
      <patternFill patternType="solid">
        <fgColor rgb="FF007FA3"/>
        <bgColor indexed="64"/>
      </patternFill>
    </fill>
    <fill>
      <patternFill patternType="solid">
        <fgColor rgb="FF00677F"/>
        <bgColor indexed="64"/>
      </patternFill>
    </fill>
    <fill>
      <patternFill patternType="solid">
        <fgColor rgb="FF004851"/>
        <bgColor indexed="64"/>
      </patternFill>
    </fill>
    <fill>
      <patternFill patternType="solid">
        <fgColor rgb="FF68D2DF"/>
        <bgColor indexed="64"/>
      </patternFill>
    </fill>
    <fill>
      <patternFill patternType="solid">
        <fgColor rgb="FF00C1D5"/>
        <bgColor indexed="64"/>
      </patternFill>
    </fill>
    <fill>
      <patternFill patternType="solid">
        <fgColor rgb="FF00AEC7"/>
        <bgColor indexed="64"/>
      </patternFill>
    </fill>
    <fill>
      <patternFill patternType="solid">
        <fgColor rgb="FF008EAA"/>
        <bgColor indexed="64"/>
      </patternFill>
    </fill>
    <fill>
      <patternFill patternType="solid">
        <fgColor rgb="FF008E00"/>
        <bgColor indexed="64"/>
      </patternFill>
    </fill>
    <fill>
      <patternFill patternType="solid">
        <fgColor rgb="FF00778B"/>
        <bgColor indexed="64"/>
      </patternFill>
    </fill>
    <fill>
      <patternFill patternType="solid">
        <fgColor rgb="FF006272"/>
        <bgColor indexed="64"/>
      </patternFill>
    </fill>
    <fill>
      <patternFill patternType="solid">
        <fgColor rgb="FF004F59"/>
        <bgColor indexed="64"/>
      </patternFill>
    </fill>
    <fill>
      <patternFill patternType="solid">
        <fgColor rgb="FF63B1BC"/>
        <bgColor indexed="64"/>
      </patternFill>
    </fill>
    <fill>
      <patternFill patternType="solid">
        <fgColor rgb="FF00A7B5"/>
        <bgColor indexed="64"/>
      </patternFill>
    </fill>
    <fill>
      <patternFill patternType="solid">
        <fgColor rgb="FF0097A9"/>
        <bgColor indexed="64"/>
      </patternFill>
    </fill>
    <fill>
      <patternFill patternType="solid">
        <fgColor rgb="FF00859B"/>
        <bgColor indexed="64"/>
      </patternFill>
    </fill>
    <fill>
      <patternFill patternType="solid">
        <fgColor rgb="FF007D8A"/>
        <bgColor indexed="64"/>
      </patternFill>
    </fill>
    <fill>
      <patternFill patternType="solid">
        <fgColor rgb="FF007680"/>
        <bgColor indexed="64"/>
      </patternFill>
    </fill>
    <fill>
      <patternFill patternType="solid">
        <fgColor rgb="FF006269"/>
        <bgColor indexed="64"/>
      </patternFill>
    </fill>
    <fill>
      <patternFill patternType="solid">
        <fgColor rgb="FFB1E4E3"/>
        <bgColor indexed="64"/>
      </patternFill>
    </fill>
    <fill>
      <patternFill patternType="solid">
        <fgColor rgb="FF00E400"/>
        <bgColor indexed="64"/>
      </patternFill>
    </fill>
    <fill>
      <patternFill patternType="solid">
        <fgColor rgb="FF88DBDF"/>
        <bgColor indexed="64"/>
      </patternFill>
    </fill>
    <fill>
      <patternFill patternType="solid">
        <fgColor rgb="FF2DCCD3"/>
        <bgColor indexed="64"/>
      </patternFill>
    </fill>
    <fill>
      <patternFill patternType="solid">
        <fgColor rgb="FF009CA6"/>
        <bgColor indexed="64"/>
      </patternFill>
    </fill>
    <fill>
      <patternFill patternType="solid">
        <fgColor rgb="FF008C95"/>
        <bgColor indexed="64"/>
      </patternFill>
    </fill>
    <fill>
      <patternFill patternType="solid">
        <fgColor rgb="FF007377"/>
        <bgColor indexed="64"/>
      </patternFill>
    </fill>
    <fill>
      <patternFill patternType="solid">
        <fgColor rgb="FF005F61"/>
        <bgColor indexed="64"/>
      </patternFill>
    </fill>
    <fill>
      <patternFill patternType="solid">
        <fgColor rgb="FFA0D1CA"/>
        <bgColor indexed="64"/>
      </patternFill>
    </fill>
    <fill>
      <patternFill patternType="solid">
        <fgColor rgb="FF40C1AC"/>
        <bgColor indexed="64"/>
      </patternFill>
    </fill>
    <fill>
      <patternFill patternType="solid">
        <fgColor rgb="FF00B0B9"/>
        <bgColor indexed="64"/>
      </patternFill>
    </fill>
    <fill>
      <patternFill patternType="solid">
        <fgColor rgb="FF00A3AD"/>
        <bgColor indexed="64"/>
      </patternFill>
    </fill>
    <fill>
      <patternFill patternType="solid">
        <fgColor rgb="FF007398"/>
        <bgColor indexed="64"/>
      </patternFill>
    </fill>
    <fill>
      <patternFill patternType="solid">
        <fgColor rgb="FF005F86"/>
        <bgColor indexed="64"/>
      </patternFill>
    </fill>
    <fill>
      <patternFill patternType="solid">
        <fgColor rgb="FF005A70"/>
        <bgColor indexed="64"/>
      </patternFill>
    </fill>
    <fill>
      <patternFill patternType="solid">
        <fgColor rgb="FF7EDDD3"/>
        <bgColor indexed="64"/>
      </patternFill>
    </fill>
    <fill>
      <patternFill patternType="solid">
        <fgColor rgb="FF5CB8B2"/>
        <bgColor indexed="64"/>
      </patternFill>
    </fill>
    <fill>
      <patternFill patternType="solid">
        <fgColor rgb="FF279989"/>
        <bgColor indexed="64"/>
      </patternFill>
    </fill>
    <fill>
      <patternFill patternType="solid">
        <fgColor rgb="FF270000"/>
        <bgColor indexed="64"/>
      </patternFill>
    </fill>
    <fill>
      <patternFill patternType="solid">
        <fgColor rgb="FF007681"/>
        <bgColor indexed="64"/>
      </patternFill>
    </fill>
    <fill>
      <patternFill patternType="solid">
        <fgColor rgb="FF487A7B"/>
        <bgColor indexed="64"/>
      </patternFill>
    </fill>
    <fill>
      <patternFill patternType="solid">
        <fgColor rgb="FF0D5257"/>
        <bgColor indexed="64"/>
      </patternFill>
    </fill>
    <fill>
      <patternFill patternType="solid">
        <fgColor rgb="FF0D0000"/>
        <bgColor indexed="64"/>
      </patternFill>
    </fill>
    <fill>
      <patternFill patternType="solid">
        <fgColor rgb="FF244C5A"/>
        <bgColor indexed="64"/>
      </patternFill>
    </fill>
    <fill>
      <patternFill patternType="solid">
        <fgColor rgb="FFB6CFD0"/>
        <bgColor indexed="64"/>
      </patternFill>
    </fill>
    <fill>
      <patternFill patternType="solid">
        <fgColor rgb="FFABC7CA"/>
        <bgColor indexed="64"/>
      </patternFill>
    </fill>
    <fill>
      <patternFill patternType="solid">
        <fgColor rgb="FF94B7BB"/>
        <bgColor indexed="64"/>
      </patternFill>
    </fill>
    <fill>
      <patternFill patternType="solid">
        <fgColor rgb="FF7FA9AE"/>
        <bgColor indexed="64"/>
      </patternFill>
    </fill>
    <fill>
      <patternFill patternType="solid">
        <fgColor rgb="FF4F868E"/>
        <bgColor indexed="64"/>
      </patternFill>
    </fill>
    <fill>
      <patternFill patternType="solid">
        <fgColor rgb="FF115E67"/>
        <bgColor indexed="64"/>
      </patternFill>
    </fill>
    <fill>
      <patternFill patternType="solid">
        <fgColor rgb="FF110000"/>
        <bgColor indexed="64"/>
      </patternFill>
    </fill>
    <fill>
      <patternFill patternType="solid">
        <fgColor rgb="FF07272D"/>
        <bgColor indexed="64"/>
      </patternFill>
    </fill>
    <fill>
      <patternFill patternType="solid">
        <fgColor rgb="FF00968F"/>
        <bgColor indexed="64"/>
      </patternFill>
    </fill>
    <fill>
      <patternFill patternType="solid">
        <fgColor rgb="FF00857D"/>
        <bgColor indexed="64"/>
      </patternFill>
    </fill>
    <fill>
      <patternFill patternType="solid">
        <fgColor rgb="FF007672"/>
        <bgColor indexed="64"/>
      </patternFill>
    </fill>
    <fill>
      <patternFill patternType="solid">
        <fgColor rgb="FF006D68"/>
        <bgColor indexed="64"/>
      </patternFill>
    </fill>
    <fill>
      <patternFill patternType="solid">
        <fgColor rgb="FF00635B"/>
        <bgColor indexed="64"/>
      </patternFill>
    </fill>
    <fill>
      <patternFill patternType="solid">
        <fgColor rgb="FF005E5D"/>
        <bgColor indexed="64"/>
      </patternFill>
    </fill>
    <fill>
      <patternFill patternType="solid">
        <fgColor rgb="FF005151"/>
        <bgColor indexed="64"/>
      </patternFill>
    </fill>
    <fill>
      <patternFill patternType="solid">
        <fgColor rgb="FF9CDBD9"/>
        <bgColor indexed="64"/>
      </patternFill>
    </fill>
    <fill>
      <patternFill patternType="solid">
        <fgColor rgb="FF0000D9"/>
        <bgColor indexed="64"/>
      </patternFill>
    </fill>
    <fill>
      <patternFill patternType="solid">
        <fgColor rgb="FF64CCC9"/>
        <bgColor indexed="64"/>
      </patternFill>
    </fill>
    <fill>
      <patternFill patternType="solid">
        <fgColor rgb="FF00B2A9"/>
        <bgColor indexed="64"/>
      </patternFill>
    </fill>
    <fill>
      <patternFill patternType="solid">
        <fgColor rgb="FF008675"/>
        <bgColor indexed="64"/>
      </patternFill>
    </fill>
    <fill>
      <patternFill patternType="solid">
        <fgColor rgb="FF007367"/>
        <bgColor indexed="64"/>
      </patternFill>
    </fill>
    <fill>
      <patternFill patternType="solid">
        <fgColor rgb="FF00685E"/>
        <bgColor indexed="64"/>
      </patternFill>
    </fill>
    <fill>
      <patternFill patternType="solid">
        <fgColor rgb="FF006800"/>
        <bgColor indexed="64"/>
      </patternFill>
    </fill>
    <fill>
      <patternFill patternType="solid">
        <fgColor rgb="FF00534C"/>
        <bgColor indexed="64"/>
      </patternFill>
    </fill>
    <fill>
      <patternFill patternType="solid">
        <fgColor rgb="FF71DBD4"/>
        <bgColor indexed="64"/>
      </patternFill>
    </fill>
    <fill>
      <patternFill patternType="solid">
        <fgColor rgb="FF2AD2C9"/>
        <bgColor indexed="64"/>
      </patternFill>
    </fill>
    <fill>
      <patternFill patternType="solid">
        <fgColor rgb="FF2A0000"/>
        <bgColor indexed="64"/>
      </patternFill>
    </fill>
    <fill>
      <patternFill patternType="solid">
        <fgColor rgb="FF00BFB3"/>
        <bgColor indexed="64"/>
      </patternFill>
    </fill>
    <fill>
      <patternFill patternType="solid">
        <fgColor rgb="FF00A499"/>
        <bgColor indexed="64"/>
      </patternFill>
    </fill>
    <fill>
      <patternFill patternType="solid">
        <fgColor rgb="FF008578"/>
        <bgColor indexed="64"/>
      </patternFill>
    </fill>
    <fill>
      <patternFill patternType="solid">
        <fgColor rgb="FF00594F"/>
        <bgColor indexed="64"/>
      </patternFill>
    </fill>
    <fill>
      <patternFill patternType="solid">
        <fgColor rgb="FF005900"/>
        <bgColor indexed="64"/>
      </patternFill>
    </fill>
    <fill>
      <patternFill patternType="solid">
        <fgColor rgb="FF004C45"/>
        <bgColor indexed="64"/>
      </patternFill>
    </fill>
    <fill>
      <patternFill patternType="solid">
        <fgColor rgb="FF7CE0D3"/>
        <bgColor indexed="64"/>
      </patternFill>
    </fill>
    <fill>
      <patternFill patternType="solid">
        <fgColor rgb="FF2CD5C4"/>
        <bgColor indexed="64"/>
      </patternFill>
    </fill>
    <fill>
      <patternFill patternType="solid">
        <fgColor rgb="FF00C7B1"/>
        <bgColor indexed="64"/>
      </patternFill>
    </fill>
    <fill>
      <patternFill patternType="solid">
        <fgColor rgb="FF00B398"/>
        <bgColor indexed="64"/>
      </patternFill>
    </fill>
    <fill>
      <patternFill patternType="solid">
        <fgColor rgb="FF009681"/>
        <bgColor indexed="64"/>
      </patternFill>
    </fill>
    <fill>
      <patternFill patternType="solid">
        <fgColor rgb="FF007864"/>
        <bgColor indexed="64"/>
      </patternFill>
    </fill>
    <fill>
      <patternFill patternType="solid">
        <fgColor rgb="FF004E42"/>
        <bgColor indexed="64"/>
      </patternFill>
    </fill>
    <fill>
      <patternFill patternType="solid">
        <fgColor rgb="FF6DCDB8"/>
        <bgColor indexed="64"/>
      </patternFill>
    </fill>
    <fill>
      <patternFill patternType="solid">
        <fgColor rgb="FF49C5B1"/>
        <bgColor indexed="64"/>
      </patternFill>
    </fill>
    <fill>
      <patternFill patternType="solid">
        <fgColor rgb="FF490000"/>
        <bgColor indexed="64"/>
      </patternFill>
    </fill>
    <fill>
      <patternFill patternType="solid">
        <fgColor rgb="FF00AB8E"/>
        <bgColor indexed="64"/>
      </patternFill>
    </fill>
    <fill>
      <patternFill patternType="solid">
        <fgColor rgb="FF009B77"/>
        <bgColor indexed="64"/>
      </patternFill>
    </fill>
    <fill>
      <patternFill patternType="solid">
        <fgColor rgb="FF008264"/>
        <bgColor indexed="64"/>
      </patternFill>
    </fill>
    <fill>
      <patternFill patternType="solid">
        <fgColor rgb="FF006A52"/>
        <bgColor indexed="64"/>
      </patternFill>
    </fill>
    <fill>
      <patternFill patternType="solid">
        <fgColor rgb="FF034638"/>
        <bgColor indexed="64"/>
      </patternFill>
    </fill>
    <fill>
      <patternFill patternType="solid">
        <fgColor rgb="FF030000"/>
        <bgColor indexed="64"/>
      </patternFill>
    </fill>
    <fill>
      <patternFill patternType="solid">
        <fgColor rgb="FFB9DCD2"/>
        <bgColor indexed="64"/>
      </patternFill>
    </fill>
    <fill>
      <patternFill patternType="solid">
        <fgColor rgb="FF00DC00"/>
        <bgColor indexed="64"/>
      </patternFill>
    </fill>
    <fill>
      <patternFill patternType="solid">
        <fgColor rgb="FFA1D6CA"/>
        <bgColor indexed="64"/>
      </patternFill>
    </fill>
    <fill>
      <patternFill patternType="solid">
        <fgColor rgb="FF86C8BC"/>
        <bgColor indexed="64"/>
      </patternFill>
    </fill>
    <fill>
      <patternFill patternType="solid">
        <fgColor rgb="FF6BBBAE"/>
        <bgColor indexed="64"/>
      </patternFill>
    </fill>
    <fill>
      <patternFill patternType="solid">
        <fgColor rgb="FF006F62"/>
        <bgColor indexed="64"/>
      </patternFill>
    </fill>
    <fill>
      <patternFill patternType="solid">
        <fgColor rgb="FF00594C"/>
        <bgColor indexed="64"/>
      </patternFill>
    </fill>
    <fill>
      <patternFill patternType="solid">
        <fgColor rgb="FF1D3C34"/>
        <bgColor indexed="64"/>
      </patternFill>
    </fill>
    <fill>
      <patternFill patternType="solid">
        <fgColor rgb="FFB5E3D8"/>
        <bgColor indexed="64"/>
      </patternFill>
    </fill>
    <fill>
      <patternFill patternType="solid">
        <fgColor rgb="FFA5DFD3"/>
        <bgColor indexed="64"/>
      </patternFill>
    </fill>
    <fill>
      <patternFill patternType="solid">
        <fgColor rgb="FF00DF00"/>
        <bgColor indexed="64"/>
      </patternFill>
    </fill>
    <fill>
      <patternFill patternType="solid">
        <fgColor rgb="FF98DBCE"/>
        <bgColor indexed="64"/>
      </patternFill>
    </fill>
    <fill>
      <patternFill patternType="solid">
        <fgColor rgb="FF6BCABA"/>
        <bgColor indexed="64"/>
      </patternFill>
    </fill>
    <fill>
      <patternFill patternType="solid">
        <fgColor rgb="FF00816D"/>
        <bgColor indexed="64"/>
      </patternFill>
    </fill>
    <fill>
      <patternFill patternType="solid">
        <fgColor rgb="FF008100"/>
        <bgColor indexed="64"/>
      </patternFill>
    </fill>
    <fill>
      <patternFill patternType="solid">
        <fgColor rgb="FF006C5B"/>
        <bgColor indexed="64"/>
      </patternFill>
    </fill>
    <fill>
      <patternFill patternType="solid">
        <fgColor rgb="FF173F35"/>
        <bgColor indexed="64"/>
      </patternFill>
    </fill>
    <fill>
      <patternFill patternType="solid">
        <fgColor rgb="FFADCAB8"/>
        <bgColor indexed="64"/>
      </patternFill>
    </fill>
    <fill>
      <patternFill patternType="solid">
        <fgColor rgb="FF9ABEAA"/>
        <bgColor indexed="64"/>
      </patternFill>
    </fill>
    <fill>
      <patternFill patternType="solid">
        <fgColor rgb="FF85B09A"/>
        <bgColor indexed="64"/>
      </patternFill>
    </fill>
    <fill>
      <patternFill patternType="solid">
        <fgColor rgb="FF6FA287"/>
        <bgColor indexed="64"/>
      </patternFill>
    </fill>
    <fill>
      <patternFill patternType="solid">
        <fgColor rgb="FF28724F"/>
        <bgColor indexed="64"/>
      </patternFill>
    </fill>
    <fill>
      <patternFill patternType="solid">
        <fgColor rgb="FF205C40"/>
        <bgColor indexed="64"/>
      </patternFill>
    </fill>
    <fill>
      <patternFill patternType="solid">
        <fgColor rgb="FF284734"/>
        <bgColor indexed="64"/>
      </patternFill>
    </fill>
    <fill>
      <patternFill patternType="solid">
        <fgColor rgb="FFBFCEC2"/>
        <bgColor indexed="64"/>
      </patternFill>
    </fill>
    <fill>
      <patternFill patternType="solid">
        <fgColor rgb="FFA7BDB1"/>
        <bgColor indexed="64"/>
      </patternFill>
    </fill>
    <fill>
      <patternFill patternType="solid">
        <fgColor rgb="FF92ACA0"/>
        <bgColor indexed="64"/>
      </patternFill>
    </fill>
    <fill>
      <patternFill patternType="solid">
        <fgColor rgb="FF7F9C90"/>
        <bgColor indexed="64"/>
      </patternFill>
    </fill>
    <fill>
      <patternFill patternType="solid">
        <fgColor rgb="FF5C7F71"/>
        <bgColor indexed="64"/>
      </patternFill>
    </fill>
    <fill>
      <patternFill patternType="solid">
        <fgColor rgb="FF43695B"/>
        <bgColor indexed="64"/>
      </patternFill>
    </fill>
    <fill>
      <patternFill patternType="solid">
        <fgColor rgb="FF430000"/>
        <bgColor indexed="64"/>
      </patternFill>
    </fill>
    <fill>
      <patternFill patternType="solid">
        <fgColor rgb="FF183028"/>
        <bgColor indexed="64"/>
      </patternFill>
    </fill>
    <fill>
      <patternFill patternType="solid">
        <fgColor rgb="FF180000"/>
        <bgColor indexed="64"/>
      </patternFill>
    </fill>
    <fill>
      <patternFill patternType="solid">
        <fgColor rgb="FFBAC5B9"/>
        <bgColor indexed="64"/>
      </patternFill>
    </fill>
    <fill>
      <patternFill patternType="solid">
        <fgColor rgb="FFB0BDB0"/>
        <bgColor indexed="64"/>
      </patternFill>
    </fill>
    <fill>
      <patternFill patternType="solid">
        <fgColor rgb="FFA3B2A4"/>
        <bgColor indexed="64"/>
      </patternFill>
    </fill>
    <fill>
      <patternFill patternType="solid">
        <fgColor rgb="FF94A596"/>
        <bgColor indexed="64"/>
      </patternFill>
    </fill>
    <fill>
      <patternFill patternType="solid">
        <fgColor rgb="FF708573"/>
        <bgColor indexed="64"/>
      </patternFill>
    </fill>
    <fill>
      <patternFill patternType="solid">
        <fgColor rgb="FF5E7461"/>
        <bgColor indexed="64"/>
      </patternFill>
    </fill>
    <fill>
      <patternFill patternType="solid">
        <fgColor rgb="FF22372B"/>
        <bgColor indexed="64"/>
      </patternFill>
    </fill>
    <fill>
      <patternFill patternType="solid">
        <fgColor rgb="FFBCC9C5"/>
        <bgColor indexed="64"/>
      </patternFill>
    </fill>
    <fill>
      <patternFill patternType="solid">
        <fgColor rgb="FFB1C0BC"/>
        <bgColor indexed="64"/>
      </patternFill>
    </fill>
    <fill>
      <patternFill patternType="solid">
        <fgColor rgb="FF9DB0AC"/>
        <bgColor indexed="64"/>
      </patternFill>
    </fill>
    <fill>
      <patternFill patternType="solid">
        <fgColor rgb="FF829995"/>
        <bgColor indexed="64"/>
      </patternFill>
    </fill>
    <fill>
      <patternFill patternType="solid">
        <fgColor rgb="FF5D7975"/>
        <bgColor indexed="64"/>
      </patternFill>
    </fill>
    <fill>
      <patternFill patternType="solid">
        <fgColor rgb="FF3E5D58"/>
        <bgColor indexed="64"/>
      </patternFill>
    </fill>
    <fill>
      <patternFill patternType="solid">
        <fgColor rgb="FF18332F"/>
        <bgColor indexed="64"/>
      </patternFill>
    </fill>
    <fill>
      <patternFill patternType="solid">
        <fgColor rgb="FFD1E0D7"/>
        <bgColor indexed="64"/>
      </patternFill>
    </fill>
    <fill>
      <patternFill patternType="solid">
        <fgColor rgb="FFB7CDC2"/>
        <bgColor indexed="64"/>
      </patternFill>
    </fill>
    <fill>
      <patternFill patternType="solid">
        <fgColor rgb="FF9AB9AD"/>
        <bgColor indexed="64"/>
      </patternFill>
    </fill>
    <fill>
      <patternFill patternType="solid">
        <fgColor rgb="FF789F90"/>
        <bgColor indexed="64"/>
      </patternFill>
    </fill>
    <fill>
      <patternFill patternType="solid">
        <fgColor rgb="FF507F70"/>
        <bgColor indexed="64"/>
      </patternFill>
    </fill>
    <fill>
      <patternFill patternType="solid">
        <fgColor rgb="FF285C4D"/>
        <bgColor indexed="64"/>
      </patternFill>
    </fill>
    <fill>
      <patternFill patternType="solid">
        <fgColor rgb="FF13322B"/>
        <bgColor indexed="64"/>
      </patternFill>
    </fill>
    <fill>
      <patternFill patternType="solid">
        <fgColor rgb="FFA7E6D7"/>
        <bgColor indexed="64"/>
      </patternFill>
    </fill>
    <fill>
      <patternFill patternType="solid">
        <fgColor rgb="FF00E600"/>
        <bgColor indexed="64"/>
      </patternFill>
    </fill>
    <fill>
      <patternFill patternType="solid">
        <fgColor rgb="FF8CE2D0"/>
        <bgColor indexed="64"/>
      </patternFill>
    </fill>
    <fill>
      <patternFill patternType="solid">
        <fgColor rgb="FF3CDBC0"/>
        <bgColor indexed="64"/>
      </patternFill>
    </fill>
    <fill>
      <patternFill patternType="solid">
        <fgColor rgb="FF009775"/>
        <bgColor indexed="64"/>
      </patternFill>
    </fill>
    <fill>
      <patternFill patternType="solid">
        <fgColor rgb="FF007B5F"/>
        <bgColor indexed="64"/>
      </patternFill>
    </fill>
    <fill>
      <patternFill patternType="solid">
        <fgColor rgb="FF00664F"/>
        <bgColor indexed="64"/>
      </patternFill>
    </fill>
    <fill>
      <patternFill patternType="solid">
        <fgColor rgb="FF8FD6BD"/>
        <bgColor indexed="64"/>
      </patternFill>
    </fill>
    <fill>
      <patternFill patternType="solid">
        <fgColor rgb="FF6ECEB2"/>
        <bgColor indexed="64"/>
      </patternFill>
    </fill>
    <fill>
      <patternFill patternType="solid">
        <fgColor rgb="FF00B388"/>
        <bgColor indexed="64"/>
      </patternFill>
    </fill>
    <fill>
      <patternFill patternType="solid">
        <fgColor rgb="FF000088"/>
        <bgColor indexed="64"/>
      </patternFill>
    </fill>
    <fill>
      <patternFill patternType="solid">
        <fgColor rgb="FF00965E"/>
        <bgColor indexed="64"/>
      </patternFill>
    </fill>
    <fill>
      <patternFill patternType="solid">
        <fgColor rgb="FF007A53"/>
        <bgColor indexed="64"/>
      </patternFill>
    </fill>
    <fill>
      <patternFill patternType="solid">
        <fgColor rgb="FF006747"/>
        <bgColor indexed="64"/>
      </patternFill>
    </fill>
    <fill>
      <patternFill patternType="solid">
        <fgColor rgb="FF115740"/>
        <bgColor indexed="64"/>
      </patternFill>
    </fill>
    <fill>
      <patternFill patternType="solid">
        <fgColor rgb="FF50A684"/>
        <bgColor indexed="64"/>
      </patternFill>
    </fill>
    <fill>
      <patternFill patternType="solid">
        <fgColor rgb="FF00966C"/>
        <bgColor indexed="64"/>
      </patternFill>
    </fill>
    <fill>
      <patternFill patternType="solid">
        <fgColor rgb="FF008755"/>
        <bgColor indexed="64"/>
      </patternFill>
    </fill>
    <fill>
      <patternFill patternType="solid">
        <fgColor rgb="FF007B4B"/>
        <bgColor indexed="64"/>
      </patternFill>
    </fill>
    <fill>
      <patternFill patternType="solid">
        <fgColor rgb="FF006F44"/>
        <bgColor indexed="64"/>
      </patternFill>
    </fill>
    <fill>
      <patternFill patternType="solid">
        <fgColor rgb="FF006845"/>
        <bgColor indexed="64"/>
      </patternFill>
    </fill>
    <fill>
      <patternFill patternType="solid">
        <fgColor rgb="FF005844"/>
        <bgColor indexed="64"/>
      </patternFill>
    </fill>
    <fill>
      <patternFill patternType="solid">
        <fgColor rgb="FF7AE1BF"/>
        <bgColor indexed="64"/>
      </patternFill>
    </fill>
    <fill>
      <patternFill patternType="solid">
        <fgColor rgb="FF47D7AC"/>
        <bgColor indexed="64"/>
      </patternFill>
    </fill>
    <fill>
      <patternFill patternType="solid">
        <fgColor rgb="FF00C389"/>
        <bgColor indexed="64"/>
      </patternFill>
    </fill>
    <fill>
      <patternFill patternType="solid">
        <fgColor rgb="FF00AF66"/>
        <bgColor indexed="64"/>
      </patternFill>
    </fill>
    <fill>
      <patternFill patternType="solid">
        <fgColor rgb="FF007749"/>
        <bgColor indexed="64"/>
      </patternFill>
    </fill>
    <fill>
      <patternFill patternType="solid">
        <fgColor rgb="FF006341"/>
        <bgColor indexed="64"/>
      </patternFill>
    </fill>
    <fill>
      <patternFill patternType="solid">
        <fgColor rgb="FF154734"/>
        <bgColor indexed="64"/>
      </patternFill>
    </fill>
    <fill>
      <patternFill patternType="solid">
        <fgColor rgb="FFA0DAB3"/>
        <bgColor indexed="64"/>
      </patternFill>
    </fill>
    <fill>
      <patternFill patternType="solid">
        <fgColor rgb="FF91D6AC"/>
        <bgColor indexed="64"/>
      </patternFill>
    </fill>
    <fill>
      <patternFill patternType="solid">
        <fgColor rgb="FF71CC98"/>
        <bgColor indexed="64"/>
      </patternFill>
    </fill>
    <fill>
      <patternFill patternType="solid">
        <fgColor rgb="FF009A44"/>
        <bgColor indexed="64"/>
      </patternFill>
    </fill>
    <fill>
      <patternFill patternType="solid">
        <fgColor rgb="FF00843D"/>
        <bgColor indexed="64"/>
      </patternFill>
    </fill>
    <fill>
      <patternFill patternType="solid">
        <fgColor rgb="FF046A38"/>
        <bgColor indexed="64"/>
      </patternFill>
    </fill>
    <fill>
      <patternFill patternType="solid">
        <fgColor rgb="FF2C5234"/>
        <bgColor indexed="64"/>
      </patternFill>
    </fill>
    <fill>
      <patternFill patternType="solid">
        <fgColor rgb="FFA2E4B8"/>
        <bgColor indexed="64"/>
      </patternFill>
    </fill>
    <fill>
      <patternFill patternType="solid">
        <fgColor rgb="FF8FE2B0"/>
        <bgColor indexed="64"/>
      </patternFill>
    </fill>
    <fill>
      <patternFill patternType="solid">
        <fgColor rgb="FF80E0A7"/>
        <bgColor indexed="64"/>
      </patternFill>
    </fill>
    <fill>
      <patternFill patternType="solid">
        <fgColor rgb="FF00B140"/>
        <bgColor indexed="64"/>
      </patternFill>
    </fill>
    <fill>
      <patternFill patternType="solid">
        <fgColor rgb="FF009639"/>
        <bgColor indexed="64"/>
      </patternFill>
    </fill>
    <fill>
      <patternFill patternType="solid">
        <fgColor rgb="FF007A33"/>
        <bgColor indexed="64"/>
      </patternFill>
    </fill>
    <fill>
      <patternFill patternType="solid">
        <fgColor rgb="FF215732"/>
        <bgColor indexed="64"/>
      </patternFill>
    </fill>
    <fill>
      <patternFill patternType="solid">
        <fgColor rgb="FF9BE3BF"/>
        <bgColor indexed="64"/>
      </patternFill>
    </fill>
    <fill>
      <patternFill patternType="solid">
        <fgColor rgb="FF26D07C"/>
        <bgColor indexed="64"/>
      </patternFill>
    </fill>
    <fill>
      <patternFill patternType="solid">
        <fgColor rgb="FF260000"/>
        <bgColor indexed="64"/>
      </patternFill>
    </fill>
    <fill>
      <patternFill patternType="solid">
        <fgColor rgb="FF00BF6F"/>
        <bgColor indexed="64"/>
      </patternFill>
    </fill>
    <fill>
      <patternFill patternType="solid">
        <fgColor rgb="FF00B74F"/>
        <bgColor indexed="64"/>
      </patternFill>
    </fill>
    <fill>
      <patternFill patternType="solid">
        <fgColor rgb="FF009F4D"/>
        <bgColor indexed="64"/>
      </patternFill>
    </fill>
    <fill>
      <patternFill patternType="solid">
        <fgColor rgb="FF275D38"/>
        <bgColor indexed="64"/>
      </patternFill>
    </fill>
    <fill>
      <patternFill patternType="solid">
        <fgColor rgb="FF00573F"/>
        <bgColor indexed="64"/>
      </patternFill>
    </fill>
    <fill>
      <patternFill patternType="solid">
        <fgColor rgb="FF4B9560"/>
        <bgColor indexed="64"/>
      </patternFill>
    </fill>
    <fill>
      <patternFill patternType="solid">
        <fgColor rgb="FF228848"/>
        <bgColor indexed="64"/>
      </patternFill>
    </fill>
    <fill>
      <patternFill patternType="solid">
        <fgColor rgb="FF007A3E"/>
        <bgColor indexed="64"/>
      </patternFill>
    </fill>
    <fill>
      <patternFill patternType="solid">
        <fgColor rgb="FF007041"/>
        <bgColor indexed="64"/>
      </patternFill>
    </fill>
    <fill>
      <patternFill patternType="solid">
        <fgColor rgb="FF286140"/>
        <bgColor indexed="64"/>
      </patternFill>
    </fill>
    <fill>
      <patternFill patternType="solid">
        <fgColor rgb="FF36573B"/>
        <bgColor indexed="64"/>
      </patternFill>
    </fill>
    <fill>
      <patternFill patternType="solid">
        <fgColor rgb="FF360000"/>
        <bgColor indexed="64"/>
      </patternFill>
    </fill>
    <fill>
      <patternFill patternType="solid">
        <fgColor rgb="FF395542"/>
        <bgColor indexed="64"/>
      </patternFill>
    </fill>
    <fill>
      <patternFill patternType="solid">
        <fgColor rgb="FF390000"/>
        <bgColor indexed="64"/>
      </patternFill>
    </fill>
    <fill>
      <patternFill patternType="solid">
        <fgColor rgb="FF6BA539"/>
        <bgColor indexed="64"/>
      </patternFill>
    </fill>
    <fill>
      <patternFill patternType="solid">
        <fgColor rgb="FF48A23F"/>
        <bgColor indexed="64"/>
      </patternFill>
    </fill>
    <fill>
      <patternFill patternType="solid">
        <fgColor rgb="FF319B42"/>
        <bgColor indexed="64"/>
      </patternFill>
    </fill>
    <fill>
      <patternFill patternType="solid">
        <fgColor rgb="FF310000"/>
        <bgColor indexed="64"/>
      </patternFill>
    </fill>
    <fill>
      <patternFill patternType="solid">
        <fgColor rgb="FF3A913F"/>
        <bgColor indexed="64"/>
      </patternFill>
    </fill>
    <fill>
      <patternFill patternType="solid">
        <fgColor rgb="FF44883E"/>
        <bgColor indexed="64"/>
      </patternFill>
    </fill>
    <fill>
      <patternFill patternType="solid">
        <fgColor rgb="FF4A773C"/>
        <bgColor indexed="64"/>
      </patternFill>
    </fill>
    <fill>
      <patternFill patternType="solid">
        <fgColor rgb="FF44693D"/>
        <bgColor indexed="64"/>
      </patternFill>
    </fill>
    <fill>
      <patternFill patternType="solid">
        <fgColor rgb="FFADDC91"/>
        <bgColor indexed="64"/>
      </patternFill>
    </fill>
    <fill>
      <patternFill patternType="solid">
        <fgColor rgb="FFA1D884"/>
        <bgColor indexed="64"/>
      </patternFill>
    </fill>
    <fill>
      <patternFill patternType="solid">
        <fgColor rgb="FF6CC24A"/>
        <bgColor indexed="64"/>
      </patternFill>
    </fill>
    <fill>
      <patternFill patternType="solid">
        <fgColor rgb="FF43B02A"/>
        <bgColor indexed="64"/>
      </patternFill>
    </fill>
    <fill>
      <patternFill patternType="solid">
        <fgColor rgb="FF509E2F"/>
        <bgColor indexed="64"/>
      </patternFill>
    </fill>
    <fill>
      <patternFill patternType="solid">
        <fgColor rgb="FF4C8C2B"/>
        <bgColor indexed="64"/>
      </patternFill>
    </fill>
    <fill>
      <patternFill patternType="solid">
        <fgColor rgb="FF4A7729"/>
        <bgColor indexed="64"/>
      </patternFill>
    </fill>
    <fill>
      <patternFill patternType="solid">
        <fgColor rgb="FFD0DEBB"/>
        <bgColor indexed="64"/>
      </patternFill>
    </fill>
    <fill>
      <patternFill patternType="solid">
        <fgColor rgb="FF00DE00"/>
        <bgColor indexed="64"/>
      </patternFill>
    </fill>
    <fill>
      <patternFill patternType="solid">
        <fgColor rgb="FFBCE194"/>
        <bgColor indexed="64"/>
      </patternFill>
    </fill>
    <fill>
      <patternFill patternType="solid">
        <fgColor rgb="FF8EDD65"/>
        <bgColor indexed="64"/>
      </patternFill>
    </fill>
    <fill>
      <patternFill patternType="solid">
        <fgColor rgb="FF78D64B"/>
        <bgColor indexed="64"/>
      </patternFill>
    </fill>
    <fill>
      <patternFill patternType="solid">
        <fgColor rgb="FF74AA50"/>
        <bgColor indexed="64"/>
      </patternFill>
    </fill>
    <fill>
      <patternFill patternType="solid">
        <fgColor rgb="FF719949"/>
        <bgColor indexed="64"/>
      </patternFill>
    </fill>
    <fill>
      <patternFill patternType="solid">
        <fgColor rgb="FF79863C"/>
        <bgColor indexed="64"/>
      </patternFill>
    </fill>
    <fill>
      <patternFill patternType="solid">
        <fgColor rgb="FF790000"/>
        <bgColor indexed="64"/>
      </patternFill>
    </fill>
    <fill>
      <patternFill patternType="solid">
        <fgColor rgb="FFC2E189"/>
        <bgColor indexed="64"/>
      </patternFill>
    </fill>
    <fill>
      <patternFill patternType="solid">
        <fgColor rgb="FFB7DD79"/>
        <bgColor indexed="64"/>
      </patternFill>
    </fill>
    <fill>
      <patternFill patternType="solid">
        <fgColor rgb="FFA4D65E"/>
        <bgColor indexed="64"/>
      </patternFill>
    </fill>
    <fill>
      <patternFill patternType="solid">
        <fgColor rgb="FF78BE20"/>
        <bgColor indexed="64"/>
      </patternFill>
    </fill>
    <fill>
      <patternFill patternType="solid">
        <fgColor rgb="FF64A70B"/>
        <bgColor indexed="64"/>
      </patternFill>
    </fill>
    <fill>
      <patternFill patternType="solid">
        <fgColor rgb="FF658D1B"/>
        <bgColor indexed="64"/>
      </patternFill>
    </fill>
    <fill>
      <patternFill patternType="solid">
        <fgColor rgb="FF546223"/>
        <bgColor indexed="64"/>
      </patternFill>
    </fill>
    <fill>
      <patternFill patternType="solid">
        <fgColor rgb="FF540000"/>
        <bgColor indexed="64"/>
      </patternFill>
    </fill>
    <fill>
      <patternFill patternType="solid">
        <fgColor rgb="FFD4EB8E"/>
        <bgColor indexed="64"/>
      </patternFill>
    </fill>
    <fill>
      <patternFill patternType="solid">
        <fgColor rgb="FFCDEA80"/>
        <bgColor indexed="64"/>
      </patternFill>
    </fill>
    <fill>
      <patternFill patternType="solid">
        <fgColor rgb="FFC5E86C"/>
        <bgColor indexed="64"/>
      </patternFill>
    </fill>
    <fill>
      <patternFill patternType="solid">
        <fgColor rgb="FF00E800"/>
        <bgColor indexed="64"/>
      </patternFill>
    </fill>
    <fill>
      <patternFill patternType="solid">
        <fgColor rgb="FF97D700"/>
        <bgColor indexed="64"/>
      </patternFill>
    </fill>
    <fill>
      <patternFill patternType="solid">
        <fgColor rgb="FF84BD00"/>
        <bgColor indexed="64"/>
      </patternFill>
    </fill>
    <fill>
      <patternFill patternType="solid">
        <fgColor rgb="FF7A9A01"/>
        <bgColor indexed="64"/>
      </patternFill>
    </fill>
    <fill>
      <patternFill patternType="solid">
        <fgColor rgb="FF000001"/>
        <bgColor indexed="64"/>
      </patternFill>
    </fill>
    <fill>
      <patternFill patternType="solid">
        <fgColor rgb="FF59621D"/>
        <bgColor indexed="64"/>
      </patternFill>
    </fill>
    <fill>
      <patternFill patternType="solid">
        <fgColor rgb="FFC4D6A4"/>
        <bgColor indexed="64"/>
      </patternFill>
    </fill>
    <fill>
      <patternFill patternType="solid">
        <fgColor rgb="FFBCD19B"/>
        <bgColor indexed="64"/>
      </patternFill>
    </fill>
    <fill>
      <patternFill patternType="solid">
        <fgColor rgb="FFB7CE95"/>
        <bgColor indexed="64"/>
      </patternFill>
    </fill>
    <fill>
      <patternFill patternType="solid">
        <fgColor rgb="FFA9C47F"/>
        <bgColor indexed="64"/>
      </patternFill>
    </fill>
    <fill>
      <patternFill patternType="solid">
        <fgColor rgb="FF789D4A"/>
        <bgColor indexed="64"/>
      </patternFill>
    </fill>
    <fill>
      <patternFill patternType="solid">
        <fgColor rgb="FF67823A"/>
        <bgColor indexed="64"/>
      </patternFill>
    </fill>
    <fill>
      <patternFill patternType="solid">
        <fgColor rgb="FF4E5B31"/>
        <bgColor indexed="64"/>
      </patternFill>
    </fill>
    <fill>
      <patternFill patternType="solid">
        <fgColor rgb="FFD0D1AB"/>
        <bgColor indexed="64"/>
      </patternFill>
    </fill>
    <fill>
      <patternFill patternType="solid">
        <fgColor rgb="FFC6C89B"/>
        <bgColor indexed="64"/>
      </patternFill>
    </fill>
    <fill>
      <patternFill patternType="solid">
        <fgColor rgb="FFBABD8B"/>
        <bgColor indexed="64"/>
      </patternFill>
    </fill>
    <fill>
      <patternFill patternType="solid">
        <fgColor rgb="FFA2A569"/>
        <bgColor indexed="64"/>
      </patternFill>
    </fill>
    <fill>
      <patternFill patternType="solid">
        <fgColor rgb="FF8A8D4A"/>
        <bgColor indexed="64"/>
      </patternFill>
    </fill>
    <fill>
      <patternFill patternType="solid">
        <fgColor rgb="FF6D712E"/>
        <bgColor indexed="64"/>
      </patternFill>
    </fill>
    <fill>
      <patternFill patternType="solid">
        <fgColor rgb="FF3D441E"/>
        <bgColor indexed="64"/>
      </patternFill>
    </fill>
    <fill>
      <patternFill patternType="solid">
        <fgColor rgb="FF3D0000"/>
        <bgColor indexed="64"/>
      </patternFill>
    </fill>
    <fill>
      <patternFill patternType="solid">
        <fgColor rgb="FFD2CE9E"/>
        <bgColor indexed="64"/>
      </patternFill>
    </fill>
    <fill>
      <patternFill patternType="solid">
        <fgColor rgb="FFCBC793"/>
        <bgColor indexed="64"/>
      </patternFill>
    </fill>
    <fill>
      <patternFill patternType="solid">
        <fgColor rgb="FFC0BB87"/>
        <bgColor indexed="64"/>
      </patternFill>
    </fill>
    <fill>
      <patternFill patternType="solid">
        <fgColor rgb="FFAFA96E"/>
        <bgColor indexed="64"/>
      </patternFill>
    </fill>
    <fill>
      <patternFill patternType="solid">
        <fgColor rgb="FFA09958"/>
        <bgColor indexed="64"/>
      </patternFill>
    </fill>
    <fill>
      <patternFill patternType="solid">
        <fgColor rgb="FF89813D"/>
        <bgColor indexed="64"/>
      </patternFill>
    </fill>
    <fill>
      <patternFill patternType="solid">
        <fgColor rgb="FF555025"/>
        <bgColor indexed="64"/>
      </patternFill>
    </fill>
    <fill>
      <patternFill patternType="solid">
        <fgColor rgb="FF550000"/>
        <bgColor indexed="64"/>
      </patternFill>
    </fill>
    <fill>
      <patternFill patternType="solid">
        <fgColor rgb="FFC3C6A8"/>
        <bgColor indexed="64"/>
      </patternFill>
    </fill>
    <fill>
      <patternFill patternType="solid">
        <fgColor rgb="FFB3B995"/>
        <bgColor indexed="64"/>
      </patternFill>
    </fill>
    <fill>
      <patternFill patternType="solid">
        <fgColor rgb="FFA3AA83"/>
        <bgColor indexed="64"/>
      </patternFill>
    </fill>
    <fill>
      <patternFill patternType="solid">
        <fgColor rgb="FF899064"/>
        <bgColor indexed="64"/>
      </patternFill>
    </fill>
    <fill>
      <patternFill patternType="solid">
        <fgColor rgb="FF737B4C"/>
        <bgColor indexed="64"/>
      </patternFill>
    </fill>
    <fill>
      <patternFill patternType="solid">
        <fgColor rgb="FF5E6738"/>
        <bgColor indexed="64"/>
      </patternFill>
    </fill>
    <fill>
      <patternFill patternType="solid">
        <fgColor rgb="FF3E4827"/>
        <bgColor indexed="64"/>
      </patternFill>
    </fill>
    <fill>
      <patternFill patternType="solid">
        <fgColor rgb="FFBFCC80"/>
        <bgColor indexed="64"/>
      </patternFill>
    </fill>
    <fill>
      <patternFill patternType="solid">
        <fgColor rgb="FFBBC592"/>
        <bgColor indexed="64"/>
      </patternFill>
    </fill>
    <fill>
      <patternFill patternType="solid">
        <fgColor rgb="FF9CAF88"/>
        <bgColor indexed="64"/>
      </patternFill>
    </fill>
    <fill>
      <patternFill patternType="solid">
        <fgColor rgb="FF8F993E"/>
        <bgColor indexed="64"/>
      </patternFill>
    </fill>
    <fill>
      <patternFill patternType="solid">
        <fgColor rgb="FF76881D"/>
        <bgColor indexed="64"/>
      </patternFill>
    </fill>
    <fill>
      <patternFill patternType="solid">
        <fgColor rgb="FF7A7256"/>
        <bgColor indexed="64"/>
      </patternFill>
    </fill>
    <fill>
      <patternFill patternType="solid">
        <fgColor rgb="FF5B6236"/>
        <bgColor indexed="64"/>
      </patternFill>
    </fill>
    <fill>
      <patternFill patternType="solid">
        <fgColor rgb="FFBABC16"/>
        <bgColor indexed="64"/>
      </patternFill>
    </fill>
    <fill>
      <patternFill patternType="solid">
        <fgColor rgb="FFABAD23"/>
        <bgColor indexed="64"/>
      </patternFill>
    </fill>
    <fill>
      <patternFill patternType="solid">
        <fgColor rgb="FF999B30"/>
        <bgColor indexed="64"/>
      </patternFill>
    </fill>
    <fill>
      <patternFill patternType="solid">
        <fgColor rgb="FF888D30"/>
        <bgColor indexed="64"/>
      </patternFill>
    </fill>
    <fill>
      <patternFill patternType="solid">
        <fgColor rgb="FF7C8034"/>
        <bgColor indexed="64"/>
      </patternFill>
    </fill>
    <fill>
      <patternFill patternType="solid">
        <fgColor rgb="FF727337"/>
        <bgColor indexed="64"/>
      </patternFill>
    </fill>
    <fill>
      <patternFill patternType="solid">
        <fgColor rgb="FF656635"/>
        <bgColor indexed="64"/>
      </patternFill>
    </fill>
    <fill>
      <patternFill patternType="solid">
        <fgColor rgb="FFE2E868"/>
        <bgColor indexed="64"/>
      </patternFill>
    </fill>
    <fill>
      <patternFill patternType="solid">
        <fgColor rgb="FFDBE442"/>
        <bgColor indexed="64"/>
      </patternFill>
    </fill>
    <fill>
      <patternFill patternType="solid">
        <fgColor rgb="FFCEDC00"/>
        <bgColor indexed="64"/>
      </patternFill>
    </fill>
    <fill>
      <patternFill patternType="solid">
        <fgColor rgb="FFC4D600"/>
        <bgColor indexed="64"/>
      </patternFill>
    </fill>
    <fill>
      <patternFill patternType="solid">
        <fgColor rgb="FFA8AD00"/>
        <bgColor indexed="64"/>
      </patternFill>
    </fill>
    <fill>
      <patternFill patternType="solid">
        <fgColor rgb="FF949300"/>
        <bgColor indexed="64"/>
      </patternFill>
    </fill>
    <fill>
      <patternFill patternType="solid">
        <fgColor rgb="FF787121"/>
        <bgColor indexed="64"/>
      </patternFill>
    </fill>
    <fill>
      <patternFill patternType="solid">
        <fgColor rgb="FFE9EC6B"/>
        <bgColor indexed="64"/>
      </patternFill>
    </fill>
    <fill>
      <patternFill patternType="solid">
        <fgColor rgb="FF00EC00"/>
        <bgColor indexed="64"/>
      </patternFill>
    </fill>
    <fill>
      <patternFill patternType="solid">
        <fgColor rgb="FF00006B"/>
        <bgColor indexed="64"/>
      </patternFill>
    </fill>
    <fill>
      <patternFill patternType="solid">
        <fgColor rgb="FFE3E935"/>
        <bgColor indexed="64"/>
      </patternFill>
    </fill>
    <fill>
      <patternFill patternType="solid">
        <fgColor rgb="FFE0E721"/>
        <bgColor indexed="64"/>
      </patternFill>
    </fill>
    <fill>
      <patternFill patternType="solid">
        <fgColor rgb="FFD0DF00"/>
        <bgColor indexed="64"/>
      </patternFill>
    </fill>
    <fill>
      <patternFill patternType="solid">
        <fgColor rgb="FFB5BD00"/>
        <bgColor indexed="64"/>
      </patternFill>
    </fill>
    <fill>
      <patternFill patternType="solid">
        <fgColor rgb="FF9A9500"/>
        <bgColor indexed="64"/>
      </patternFill>
    </fill>
    <fill>
      <patternFill patternType="solid">
        <fgColor rgb="FF827A04"/>
        <bgColor indexed="64"/>
      </patternFill>
    </fill>
    <fill>
      <patternFill patternType="solid">
        <fgColor rgb="FFE3E48D"/>
        <bgColor indexed="64"/>
      </patternFill>
    </fill>
    <fill>
      <patternFill patternType="solid">
        <fgColor rgb="FFE0E27C"/>
        <bgColor indexed="64"/>
      </patternFill>
    </fill>
    <fill>
      <patternFill patternType="solid">
        <fgColor rgb="FFDBDE70"/>
        <bgColor indexed="64"/>
      </patternFill>
    </fill>
    <fill>
      <patternFill patternType="solid">
        <fgColor rgb="FFD2D755"/>
        <bgColor indexed="64"/>
      </patternFill>
    </fill>
    <fill>
      <patternFill patternType="solid">
        <fgColor rgb="FFB7BF10"/>
        <bgColor indexed="64"/>
      </patternFill>
    </fill>
    <fill>
      <patternFill patternType="solid">
        <fgColor rgb="FF000010"/>
        <bgColor indexed="64"/>
      </patternFill>
    </fill>
    <fill>
      <patternFill patternType="solid">
        <fgColor rgb="FF8E8C13"/>
        <bgColor indexed="64"/>
      </patternFill>
    </fill>
    <fill>
      <patternFill patternType="solid">
        <fgColor rgb="FF625D20"/>
        <bgColor indexed="64"/>
      </patternFill>
    </fill>
    <fill>
      <patternFill patternType="solid">
        <fgColor rgb="FFF0EC74"/>
        <bgColor indexed="64"/>
      </patternFill>
    </fill>
    <fill>
      <patternFill patternType="solid">
        <fgColor rgb="FFEDE939"/>
        <bgColor indexed="64"/>
      </patternFill>
    </fill>
    <fill>
      <patternFill patternType="solid">
        <fgColor rgb="FFECE81A"/>
        <bgColor indexed="64"/>
      </patternFill>
    </fill>
    <fill>
      <patternFill patternType="solid">
        <fgColor rgb="FFE1E000"/>
        <bgColor indexed="64"/>
      </patternFill>
    </fill>
    <fill>
      <patternFill patternType="solid">
        <fgColor rgb="FFBFB800"/>
        <bgColor indexed="64"/>
      </patternFill>
    </fill>
    <fill>
      <patternFill patternType="solid">
        <fgColor rgb="FFADA400"/>
        <bgColor indexed="64"/>
      </patternFill>
    </fill>
    <fill>
      <patternFill patternType="solid">
        <fgColor rgb="FFA09200"/>
        <bgColor indexed="64"/>
      </patternFill>
    </fill>
    <fill>
      <patternFill patternType="solid">
        <fgColor rgb="FFF3EA5D"/>
        <bgColor indexed="64"/>
      </patternFill>
    </fill>
    <fill>
      <patternFill patternType="solid">
        <fgColor rgb="FFF3E500"/>
        <bgColor indexed="64"/>
      </patternFill>
    </fill>
    <fill>
      <patternFill patternType="solid">
        <fgColor rgb="FFEFDF00"/>
        <bgColor indexed="64"/>
      </patternFill>
    </fill>
    <fill>
      <patternFill patternType="solid">
        <fgColor rgb="FFEEDC00"/>
        <bgColor indexed="64"/>
      </patternFill>
    </fill>
    <fill>
      <patternFill patternType="solid">
        <fgColor rgb="FFBBA600"/>
        <bgColor indexed="64"/>
      </patternFill>
    </fill>
    <fill>
      <patternFill patternType="solid">
        <fgColor rgb="FF9A8700"/>
        <bgColor indexed="64"/>
      </patternFill>
    </fill>
    <fill>
      <patternFill patternType="solid">
        <fgColor rgb="FF685C20"/>
        <bgColor indexed="64"/>
      </patternFill>
    </fill>
    <fill>
      <patternFill patternType="solid">
        <fgColor rgb="FFF1EB9C"/>
        <bgColor indexed="64"/>
      </patternFill>
    </fill>
    <fill>
      <patternFill patternType="solid">
        <fgColor rgb="FFF0E991"/>
        <bgColor indexed="64"/>
      </patternFill>
    </fill>
    <fill>
      <patternFill patternType="solid">
        <fgColor rgb="FFF0E87B"/>
        <bgColor indexed="64"/>
      </patternFill>
    </fill>
    <fill>
      <patternFill patternType="solid">
        <fgColor rgb="FFEDE04B"/>
        <bgColor indexed="64"/>
      </patternFill>
    </fill>
    <fill>
      <patternFill patternType="solid">
        <fgColor rgb="FFEADA24"/>
        <bgColor indexed="64"/>
      </patternFill>
    </fill>
    <fill>
      <patternFill patternType="solid">
        <fgColor rgb="FFE1CD00"/>
        <bgColor indexed="64"/>
      </patternFill>
    </fill>
    <fill>
      <patternFill patternType="solid">
        <fgColor rgb="FFCFB500"/>
        <bgColor indexed="64"/>
      </patternFill>
    </fill>
    <fill>
      <patternFill patternType="solid">
        <fgColor rgb="FFEBE49A"/>
        <bgColor indexed="64"/>
      </patternFill>
    </fill>
    <fill>
      <patternFill patternType="solid">
        <fgColor rgb="FFE9E186"/>
        <bgColor indexed="64"/>
      </patternFill>
    </fill>
    <fill>
      <patternFill patternType="solid">
        <fgColor rgb="FFE6DE77"/>
        <bgColor indexed="64"/>
      </patternFill>
    </fill>
    <fill>
      <patternFill patternType="solid">
        <fgColor rgb="FFE1D555"/>
        <bgColor indexed="64"/>
      </patternFill>
    </fill>
    <fill>
      <patternFill patternType="solid">
        <fgColor rgb="FFD7C826"/>
        <bgColor indexed="64"/>
      </patternFill>
    </fill>
    <fill>
      <patternFill patternType="solid">
        <fgColor rgb="FFC4B000"/>
        <bgColor indexed="64"/>
      </patternFill>
    </fill>
    <fill>
      <patternFill patternType="solid">
        <fgColor rgb="FFB39B00"/>
        <bgColor indexed="64"/>
      </patternFill>
    </fill>
    <fill>
      <patternFill patternType="solid">
        <fgColor rgb="FFE9DF97"/>
        <bgColor indexed="64"/>
      </patternFill>
    </fill>
    <fill>
      <patternFill patternType="solid">
        <fgColor rgb="FFE4D77E"/>
        <bgColor indexed="64"/>
      </patternFill>
    </fill>
    <fill>
      <patternFill patternType="solid">
        <fgColor rgb="FFDECD63"/>
        <bgColor indexed="64"/>
      </patternFill>
    </fill>
    <fill>
      <patternFill patternType="solid">
        <fgColor rgb="FFD9C756"/>
        <bgColor indexed="64"/>
      </patternFill>
    </fill>
    <fill>
      <patternFill patternType="solid">
        <fgColor rgb="FFB89D18"/>
        <bgColor indexed="64"/>
      </patternFill>
    </fill>
    <fill>
      <patternFill patternType="solid">
        <fgColor rgb="FFA28E2A"/>
        <bgColor indexed="64"/>
      </patternFill>
    </fill>
    <fill>
      <patternFill patternType="solid">
        <fgColor rgb="FF695B24"/>
        <bgColor indexed="64"/>
      </patternFill>
    </fill>
    <fill>
      <patternFill patternType="solid">
        <fgColor rgb="FFDCD59A"/>
        <bgColor indexed="64"/>
      </patternFill>
    </fill>
    <fill>
      <patternFill patternType="solid">
        <fgColor rgb="FFD6CF8D"/>
        <bgColor indexed="64"/>
      </patternFill>
    </fill>
    <fill>
      <patternFill patternType="solid">
        <fgColor rgb="FFD0C883"/>
        <bgColor indexed="64"/>
      </patternFill>
    </fill>
    <fill>
      <patternFill patternType="solid">
        <fgColor rgb="FFC0B561"/>
        <bgColor indexed="64"/>
      </patternFill>
    </fill>
    <fill>
      <patternFill patternType="solid">
        <fgColor rgb="FFAC9F3C"/>
        <bgColor indexed="64"/>
      </patternFill>
    </fill>
    <fill>
      <patternFill patternType="solid">
        <fgColor rgb="FF9F912A"/>
        <bgColor indexed="64"/>
      </patternFill>
    </fill>
    <fill>
      <patternFill patternType="solid">
        <fgColor rgb="FF8A7B19"/>
        <bgColor indexed="64"/>
      </patternFill>
    </fill>
    <fill>
      <patternFill patternType="solid">
        <fgColor rgb="FFCAB64B"/>
        <bgColor indexed="64"/>
      </patternFill>
    </fill>
    <fill>
      <patternFill patternType="solid">
        <fgColor rgb="FFCFB023"/>
        <bgColor indexed="64"/>
      </patternFill>
    </fill>
    <fill>
      <patternFill patternType="solid">
        <fgColor rgb="FFC1A01E"/>
        <bgColor indexed="64"/>
      </patternFill>
    </fill>
    <fill>
      <patternFill patternType="solid">
        <fgColor rgb="FFA08629"/>
        <bgColor indexed="64"/>
      </patternFill>
    </fill>
    <fill>
      <patternFill patternType="solid">
        <fgColor rgb="FF897630"/>
        <bgColor indexed="64"/>
      </patternFill>
    </fill>
    <fill>
      <patternFill patternType="solid">
        <fgColor rgb="FF736635"/>
        <bgColor indexed="64"/>
      </patternFill>
    </fill>
    <fill>
      <patternFill patternType="solid">
        <fgColor rgb="FF675E33"/>
        <bgColor indexed="64"/>
      </patternFill>
    </fill>
    <fill>
      <patternFill patternType="solid">
        <fgColor rgb="FFD4C304"/>
        <bgColor indexed="64"/>
      </patternFill>
    </fill>
    <fill>
      <patternFill patternType="solid">
        <fgColor rgb="FFC4B200"/>
        <bgColor indexed="64"/>
      </patternFill>
    </fill>
    <fill>
      <patternFill patternType="solid">
        <fgColor rgb="FF91852C"/>
        <bgColor indexed="64"/>
      </patternFill>
    </fill>
    <fill>
      <patternFill patternType="solid">
        <fgColor rgb="FF747136"/>
        <bgColor indexed="64"/>
      </patternFill>
    </fill>
    <fill>
      <patternFill patternType="solid">
        <fgColor rgb="FF5D6439"/>
        <bgColor indexed="64"/>
      </patternFill>
    </fill>
    <fill>
      <patternFill patternType="solid">
        <fgColor rgb="FF585C3B"/>
        <bgColor indexed="64"/>
      </patternFill>
    </fill>
    <fill>
      <patternFill patternType="solid">
        <fgColor rgb="FF535435"/>
        <bgColor indexed="64"/>
      </patternFill>
    </fill>
    <fill>
      <patternFill patternType="solid">
        <fgColor rgb="FFBBB323"/>
        <bgColor indexed="64"/>
      </patternFill>
    </fill>
    <fill>
      <patternFill patternType="solid">
        <fgColor rgb="FFB4A91F"/>
        <bgColor indexed="64"/>
      </patternFill>
    </fill>
    <fill>
      <patternFill patternType="solid">
        <fgColor rgb="FFAA9D2E"/>
        <bgColor indexed="64"/>
      </patternFill>
    </fill>
    <fill>
      <patternFill patternType="solid">
        <fgColor rgb="FF8F7E35"/>
        <bgColor indexed="64"/>
      </patternFill>
    </fill>
    <fill>
      <patternFill patternType="solid">
        <fgColor rgb="FF716135"/>
        <bgColor indexed="64"/>
      </patternFill>
    </fill>
    <fill>
      <patternFill patternType="solid">
        <fgColor rgb="FF635939"/>
        <bgColor indexed="64"/>
      </patternFill>
    </fill>
    <fill>
      <patternFill patternType="solid">
        <fgColor rgb="FF4E4934"/>
        <bgColor indexed="64"/>
      </patternFill>
    </fill>
    <fill>
      <patternFill patternType="solid">
        <fgColor rgb="FFD5CB9F"/>
        <bgColor indexed="64"/>
      </patternFill>
    </fill>
    <fill>
      <patternFill patternType="solid">
        <fgColor rgb="FFCFC493"/>
        <bgColor indexed="64"/>
      </patternFill>
    </fill>
    <fill>
      <patternFill patternType="solid">
        <fgColor rgb="FFC5B783"/>
        <bgColor indexed="64"/>
      </patternFill>
    </fill>
    <fill>
      <patternFill patternType="solid">
        <fgColor rgb="FFB3A369"/>
        <bgColor indexed="64"/>
      </patternFill>
    </fill>
    <fill>
      <patternFill patternType="solid">
        <fgColor rgb="FF998542"/>
        <bgColor indexed="64"/>
      </patternFill>
    </fill>
    <fill>
      <patternFill patternType="solid">
        <fgColor rgb="FF8C7732"/>
        <bgColor indexed="64"/>
      </patternFill>
    </fill>
    <fill>
      <patternFill patternType="solid">
        <fgColor rgb="FF614F25"/>
        <bgColor indexed="64"/>
      </patternFill>
    </fill>
    <fill>
      <patternFill patternType="solid">
        <fgColor rgb="FFCAC7A7"/>
        <bgColor indexed="64"/>
      </patternFill>
    </fill>
    <fill>
      <patternFill patternType="solid">
        <fgColor rgb="FFBFBB98"/>
        <bgColor indexed="64"/>
      </patternFill>
    </fill>
    <fill>
      <patternFill patternType="solid">
        <fgColor rgb="FFB0AA7E"/>
        <bgColor indexed="64"/>
      </patternFill>
    </fill>
    <fill>
      <patternFill patternType="solid">
        <fgColor rgb="FF9B945F"/>
        <bgColor indexed="64"/>
      </patternFill>
    </fill>
    <fill>
      <patternFill patternType="solid">
        <fgColor rgb="FF594A25"/>
        <bgColor indexed="64"/>
      </patternFill>
    </fill>
    <fill>
      <patternFill patternType="solid">
        <fgColor rgb="FF524727"/>
        <bgColor indexed="64"/>
      </patternFill>
    </fill>
    <fill>
      <patternFill patternType="solid">
        <fgColor rgb="FF4A412A"/>
        <bgColor indexed="64"/>
      </patternFill>
    </fill>
    <fill>
      <patternFill patternType="solid">
        <fgColor rgb="FFF1E6B2"/>
        <bgColor indexed="64"/>
      </patternFill>
    </fill>
    <fill>
      <patternFill patternType="solid">
        <fgColor rgb="FFDFD1A7"/>
        <bgColor indexed="64"/>
      </patternFill>
    </fill>
    <fill>
      <patternFill patternType="solid">
        <fgColor rgb="FFD9C89E"/>
        <bgColor indexed="64"/>
      </patternFill>
    </fill>
    <fill>
      <patternFill patternType="solid">
        <fgColor rgb="FFCEB888"/>
        <bgColor indexed="64"/>
      </patternFill>
    </fill>
    <fill>
      <patternFill patternType="solid">
        <fgColor rgb="FFA89968"/>
        <bgColor indexed="64"/>
      </patternFill>
    </fill>
    <fill>
      <patternFill patternType="solid">
        <fgColor rgb="FF94795D"/>
        <bgColor indexed="64"/>
      </patternFill>
    </fill>
    <fill>
      <patternFill patternType="solid">
        <fgColor rgb="FF816040"/>
        <bgColor indexed="64"/>
      </patternFill>
    </fill>
    <fill>
      <patternFill patternType="solid">
        <fgColor rgb="FFDDCBA4"/>
        <bgColor indexed="64"/>
      </patternFill>
    </fill>
    <fill>
      <patternFill patternType="solid">
        <fgColor rgb="FFD3BC8D"/>
        <bgColor indexed="64"/>
      </patternFill>
    </fill>
    <fill>
      <patternFill patternType="solid">
        <fgColor rgb="FFC6AA76"/>
        <bgColor indexed="64"/>
      </patternFill>
    </fill>
    <fill>
      <patternFill patternType="solid">
        <fgColor rgb="FFB9975B"/>
        <bgColor indexed="64"/>
      </patternFill>
    </fill>
    <fill>
      <patternFill patternType="solid">
        <fgColor rgb="FF8B5B29"/>
        <bgColor indexed="64"/>
      </patternFill>
    </fill>
    <fill>
      <patternFill patternType="solid">
        <fgColor rgb="FF744F28"/>
        <bgColor indexed="64"/>
      </patternFill>
    </fill>
    <fill>
      <patternFill patternType="solid">
        <fgColor rgb="FF5C462B"/>
        <bgColor indexed="64"/>
      </patternFill>
    </fill>
    <fill>
      <patternFill patternType="solid">
        <fgColor rgb="FFEFDBB2"/>
        <bgColor indexed="64"/>
      </patternFill>
    </fill>
    <fill>
      <patternFill patternType="solid">
        <fgColor rgb="FFFCD299"/>
        <bgColor indexed="64"/>
      </patternFill>
    </fill>
    <fill>
      <patternFill patternType="solid">
        <fgColor rgb="FFE1B87F"/>
        <bgColor indexed="64"/>
      </patternFill>
    </fill>
    <fill>
      <patternFill patternType="solid">
        <fgColor rgb="FFD6A461"/>
        <bgColor indexed="64"/>
      </patternFill>
    </fill>
    <fill>
      <patternFill patternType="solid">
        <fgColor rgb="FFC6893F"/>
        <bgColor indexed="64"/>
      </patternFill>
    </fill>
    <fill>
      <patternFill patternType="solid">
        <fgColor rgb="FFB77729"/>
        <bgColor indexed="64"/>
      </patternFill>
    </fill>
    <fill>
      <patternFill patternType="solid">
        <fgColor rgb="FFA6631B"/>
        <bgColor indexed="64"/>
      </patternFill>
    </fill>
    <fill>
      <patternFill patternType="solid">
        <fgColor rgb="FFEDC8A3"/>
        <bgColor indexed="64"/>
      </patternFill>
    </fill>
    <fill>
      <patternFill patternType="solid">
        <fgColor rgb="FFE7B78A"/>
        <bgColor indexed="64"/>
      </patternFill>
    </fill>
    <fill>
      <patternFill patternType="solid">
        <fgColor rgb="FFDDA46F"/>
        <bgColor indexed="64"/>
      </patternFill>
    </fill>
    <fill>
      <patternFill patternType="solid">
        <fgColor rgb="FFC88242"/>
        <bgColor indexed="64"/>
      </patternFill>
    </fill>
    <fill>
      <patternFill patternType="solid">
        <fgColor rgb="FFB36924"/>
        <bgColor indexed="64"/>
      </patternFill>
    </fill>
    <fill>
      <patternFill patternType="solid">
        <fgColor rgb="FF934D11"/>
        <bgColor indexed="64"/>
      </patternFill>
    </fill>
    <fill>
      <patternFill patternType="solid">
        <fgColor rgb="FF7D3F16"/>
        <bgColor indexed="64"/>
      </patternFill>
    </fill>
    <fill>
      <patternFill patternType="solid">
        <fgColor rgb="FFF3CFB3"/>
        <bgColor indexed="64"/>
      </patternFill>
    </fill>
    <fill>
      <patternFill patternType="solid">
        <fgColor rgb="FFF1C6A7"/>
        <bgColor indexed="64"/>
      </patternFill>
    </fill>
    <fill>
      <patternFill patternType="solid">
        <fgColor rgb="FFF0BF9B"/>
        <bgColor indexed="64"/>
      </patternFill>
    </fill>
    <fill>
      <patternFill patternType="solid">
        <fgColor rgb="FFE59E6D"/>
        <bgColor indexed="64"/>
      </patternFill>
    </fill>
    <fill>
      <patternFill patternType="solid">
        <fgColor rgb="FFB86125"/>
        <bgColor indexed="64"/>
      </patternFill>
    </fill>
    <fill>
      <patternFill patternType="solid">
        <fgColor rgb="FFA45A2A"/>
        <bgColor indexed="64"/>
      </patternFill>
    </fill>
    <fill>
      <patternFill patternType="solid">
        <fgColor rgb="FF693F23"/>
        <bgColor indexed="64"/>
      </patternFill>
    </fill>
    <fill>
      <patternFill patternType="solid">
        <fgColor rgb="FFE0C09F"/>
        <bgColor indexed="64"/>
      </patternFill>
    </fill>
    <fill>
      <patternFill patternType="solid">
        <fgColor rgb="FFD9B48F"/>
        <bgColor indexed="64"/>
      </patternFill>
    </fill>
    <fill>
      <patternFill patternType="solid">
        <fgColor rgb="FFCDA077"/>
        <bgColor indexed="64"/>
      </patternFill>
    </fill>
    <fill>
      <patternFill patternType="solid">
        <fgColor rgb="FFB58150"/>
        <bgColor indexed="64"/>
      </patternFill>
    </fill>
    <fill>
      <patternFill patternType="solid">
        <fgColor rgb="FF9E652E"/>
        <bgColor indexed="64"/>
      </patternFill>
    </fill>
    <fill>
      <patternFill patternType="solid">
        <fgColor rgb="FF774212"/>
        <bgColor indexed="64"/>
      </patternFill>
    </fill>
    <fill>
      <patternFill patternType="solid">
        <fgColor rgb="FF623412"/>
        <bgColor indexed="64"/>
      </patternFill>
    </fill>
    <fill>
      <patternFill patternType="solid">
        <fgColor rgb="FFE0C6AD"/>
        <bgColor indexed="64"/>
      </patternFill>
    </fill>
    <fill>
      <patternFill patternType="solid">
        <fgColor rgb="FFDCBFA6"/>
        <bgColor indexed="64"/>
      </patternFill>
    </fill>
    <fill>
      <patternFill patternType="solid">
        <fgColor rgb="FFCDA788"/>
        <bgColor indexed="64"/>
      </patternFill>
    </fill>
    <fill>
      <patternFill patternType="solid">
        <fgColor rgb="FFBF9474"/>
        <bgColor indexed="64"/>
      </patternFill>
    </fill>
    <fill>
      <patternFill patternType="solid">
        <fgColor rgb="FFAD7C59"/>
        <bgColor indexed="64"/>
      </patternFill>
    </fill>
    <fill>
      <patternFill patternType="solid">
        <fgColor rgb="FF946037"/>
        <bgColor indexed="64"/>
      </patternFill>
    </fill>
    <fill>
      <patternFill patternType="solid">
        <fgColor rgb="FF4F2C1D"/>
        <bgColor indexed="64"/>
      </patternFill>
    </fill>
    <fill>
      <patternFill patternType="solid">
        <fgColor rgb="FFE1B7A7"/>
        <bgColor indexed="64"/>
      </patternFill>
    </fill>
    <fill>
      <patternFill patternType="solid">
        <fgColor rgb="FFD5A286"/>
        <bgColor indexed="64"/>
      </patternFill>
    </fill>
    <fill>
      <patternFill patternType="solid">
        <fgColor rgb="FFC58B68"/>
        <bgColor indexed="64"/>
      </patternFill>
    </fill>
    <fill>
      <patternFill patternType="solid">
        <fgColor rgb="FF99552B"/>
        <bgColor indexed="64"/>
      </patternFill>
    </fill>
    <fill>
      <patternFill patternType="solid">
        <fgColor rgb="FF85431E"/>
        <bgColor indexed="64"/>
      </patternFill>
    </fill>
    <fill>
      <patternFill patternType="solid">
        <fgColor rgb="FF6D4F47"/>
        <bgColor indexed="64"/>
      </patternFill>
    </fill>
    <fill>
      <patternFill patternType="solid">
        <fgColor rgb="FF5E4B3C"/>
        <bgColor indexed="64"/>
      </patternFill>
    </fill>
    <fill>
      <patternFill patternType="solid">
        <fgColor rgb="FFD7C4B7"/>
        <bgColor indexed="64"/>
      </patternFill>
    </fill>
    <fill>
      <patternFill patternType="solid">
        <fgColor rgb="FFCDB5A7"/>
        <bgColor indexed="64"/>
      </patternFill>
    </fill>
    <fill>
      <patternFill patternType="solid">
        <fgColor rgb="FFC0A392"/>
        <bgColor indexed="64"/>
      </patternFill>
    </fill>
    <fill>
      <patternFill patternType="solid">
        <fgColor rgb="FFAE8A79"/>
        <bgColor indexed="64"/>
      </patternFill>
    </fill>
    <fill>
      <patternFill patternType="solid">
        <fgColor rgb="FF956C58"/>
        <bgColor indexed="64"/>
      </patternFill>
    </fill>
    <fill>
      <patternFill patternType="solid">
        <fgColor rgb="FF7C4D3A"/>
        <bgColor indexed="64"/>
      </patternFill>
    </fill>
    <fill>
      <patternFill patternType="solid">
        <fgColor rgb="FF5B3427"/>
        <bgColor indexed="64"/>
      </patternFill>
    </fill>
    <fill>
      <patternFill patternType="solid">
        <fgColor rgb="FFDBC8B6"/>
        <bgColor indexed="64"/>
      </patternFill>
    </fill>
    <fill>
      <patternFill patternType="solid">
        <fgColor rgb="FFD3BBA8"/>
        <bgColor indexed="64"/>
      </patternFill>
    </fill>
    <fill>
      <patternFill patternType="solid">
        <fgColor rgb="FFC6A992"/>
        <bgColor indexed="64"/>
      </patternFill>
    </fill>
    <fill>
      <patternFill patternType="solid">
        <fgColor rgb="FFAA8066"/>
        <bgColor indexed="64"/>
      </patternFill>
    </fill>
    <fill>
      <patternFill patternType="solid">
        <fgColor rgb="FF703F2A"/>
        <bgColor indexed="64"/>
      </patternFill>
    </fill>
    <fill>
      <patternFill patternType="solid">
        <fgColor rgb="FF623B2A"/>
        <bgColor indexed="64"/>
      </patternFill>
    </fill>
    <fill>
      <patternFill patternType="solid">
        <fgColor rgb="FF4E3629"/>
        <bgColor indexed="64"/>
      </patternFill>
    </fill>
    <fill>
      <patternFill patternType="solid">
        <fgColor rgb="FFD6D2C4"/>
        <bgColor indexed="64"/>
      </patternFill>
    </fill>
    <fill>
      <patternFill patternType="solid">
        <fgColor rgb="FFC5B9AC"/>
        <bgColor indexed="64"/>
      </patternFill>
    </fill>
    <fill>
      <patternFill patternType="solid">
        <fgColor rgb="FFB7A99A"/>
        <bgColor indexed="64"/>
      </patternFill>
    </fill>
    <fill>
      <patternFill patternType="solid">
        <fgColor rgb="FFA39382"/>
        <bgColor indexed="64"/>
      </patternFill>
    </fill>
    <fill>
      <patternFill patternType="solid">
        <fgColor rgb="FF7A6855"/>
        <bgColor indexed="64"/>
      </patternFill>
    </fill>
    <fill>
      <patternFill patternType="solid">
        <fgColor rgb="FF63513D"/>
        <bgColor indexed="64"/>
      </patternFill>
    </fill>
    <fill>
      <patternFill patternType="solid">
        <fgColor rgb="FF473729"/>
        <bgColor indexed="64"/>
      </patternFill>
    </fill>
    <fill>
      <patternFill patternType="solid">
        <fgColor rgb="FFD1CCBD"/>
        <bgColor indexed="64"/>
      </patternFill>
    </fill>
    <fill>
      <patternFill patternType="solid">
        <fgColor rgb="FFB7B09C"/>
        <bgColor indexed="64"/>
      </patternFill>
    </fill>
    <fill>
      <patternFill patternType="solid">
        <fgColor rgb="FFA69F88"/>
        <bgColor indexed="64"/>
      </patternFill>
    </fill>
    <fill>
      <patternFill patternType="solid">
        <fgColor rgb="FFA7ACA2"/>
        <bgColor indexed="64"/>
      </patternFill>
    </fill>
    <fill>
      <patternFill patternType="solid">
        <fgColor rgb="FF0000A2"/>
        <bgColor indexed="64"/>
      </patternFill>
    </fill>
    <fill>
      <patternFill patternType="solid">
        <fgColor rgb="FF949A90"/>
        <bgColor indexed="64"/>
      </patternFill>
    </fill>
    <fill>
      <patternFill patternType="solid">
        <fgColor rgb="FF8E9089"/>
        <bgColor indexed="64"/>
      </patternFill>
    </fill>
    <fill>
      <patternFill patternType="solid">
        <fgColor rgb="FF4B4F54"/>
        <bgColor indexed="64"/>
      </patternFill>
    </fill>
    <fill>
      <patternFill patternType="solid">
        <fgColor rgb="FFD0D3D4"/>
        <bgColor indexed="64"/>
      </patternFill>
    </fill>
    <fill>
      <patternFill patternType="solid">
        <fgColor rgb="FFC1C6C8"/>
        <bgColor indexed="64"/>
      </patternFill>
    </fill>
    <fill>
      <patternFill patternType="solid">
        <fgColor rgb="FFA2AAAD"/>
        <bgColor indexed="64"/>
      </patternFill>
    </fill>
    <fill>
      <patternFill patternType="solid">
        <fgColor rgb="FF7C878E"/>
        <bgColor indexed="64"/>
      </patternFill>
    </fill>
    <fill>
      <patternFill patternType="solid">
        <fgColor rgb="FF5B6770"/>
        <bgColor indexed="64"/>
      </patternFill>
    </fill>
    <fill>
      <patternFill patternType="solid">
        <fgColor rgb="FF333F48"/>
        <bgColor indexed="64"/>
      </patternFill>
    </fill>
    <fill>
      <patternFill patternType="solid">
        <fgColor rgb="FF1D252D"/>
        <bgColor indexed="64"/>
      </patternFill>
    </fill>
    <fill>
      <patternFill patternType="solid">
        <fgColor rgb="FFC7C9C7"/>
        <bgColor indexed="64"/>
      </patternFill>
    </fill>
    <fill>
      <patternFill patternType="solid">
        <fgColor rgb="FFB2B4B2"/>
        <bgColor indexed="64"/>
      </patternFill>
    </fill>
    <fill>
      <patternFill patternType="solid">
        <fgColor rgb="FF9EA2A2"/>
        <bgColor indexed="64"/>
      </patternFill>
    </fill>
    <fill>
      <patternFill patternType="solid">
        <fgColor rgb="FF898D8D"/>
        <bgColor indexed="64"/>
      </patternFill>
    </fill>
    <fill>
      <patternFill patternType="solid">
        <fgColor rgb="FF707372"/>
        <bgColor indexed="64"/>
      </patternFill>
    </fill>
    <fill>
      <patternFill patternType="solid">
        <fgColor rgb="FF54585A"/>
        <bgColor indexed="64"/>
      </patternFill>
    </fill>
    <fill>
      <patternFill patternType="solid">
        <fgColor rgb="FF25282A"/>
        <bgColor indexed="64"/>
      </patternFill>
    </fill>
    <fill>
      <patternFill patternType="solid">
        <fgColor rgb="FFBEC6C4"/>
        <bgColor indexed="64"/>
      </patternFill>
    </fill>
    <fill>
      <patternFill patternType="solid">
        <fgColor rgb="FFA2ACAB"/>
        <bgColor indexed="64"/>
      </patternFill>
    </fill>
    <fill>
      <patternFill patternType="solid">
        <fgColor rgb="FF919D9D"/>
        <bgColor indexed="64"/>
      </patternFill>
    </fill>
    <fill>
      <patternFill patternType="solid">
        <fgColor rgb="FF717C7D"/>
        <bgColor indexed="64"/>
      </patternFill>
    </fill>
    <fill>
      <patternFill patternType="solid">
        <fgColor rgb="FF505759"/>
        <bgColor indexed="64"/>
      </patternFill>
    </fill>
    <fill>
      <patternFill patternType="solid">
        <fgColor rgb="FF3F4444"/>
        <bgColor indexed="64"/>
      </patternFill>
    </fill>
    <fill>
      <patternFill patternType="solid">
        <fgColor rgb="FF373A36"/>
        <bgColor indexed="64"/>
      </patternFill>
    </fill>
    <fill>
      <patternFill patternType="solid">
        <fgColor rgb="FF370000"/>
        <bgColor indexed="64"/>
      </patternFill>
    </fill>
    <fill>
      <patternFill patternType="solid">
        <fgColor rgb="FFBABBB1"/>
        <bgColor indexed="64"/>
      </patternFill>
    </fill>
    <fill>
      <patternFill patternType="solid">
        <fgColor rgb="FFA8A99E"/>
        <bgColor indexed="64"/>
      </patternFill>
    </fill>
    <fill>
      <patternFill patternType="solid">
        <fgColor rgb="FF919388"/>
        <bgColor indexed="64"/>
      </patternFill>
    </fill>
    <fill>
      <patternFill patternType="solid">
        <fgColor rgb="FF7E7F74"/>
        <bgColor indexed="64"/>
      </patternFill>
    </fill>
    <fill>
      <patternFill patternType="solid">
        <fgColor rgb="FF65665C"/>
        <bgColor indexed="64"/>
      </patternFill>
    </fill>
    <fill>
      <patternFill patternType="solid">
        <fgColor rgb="FF51534A"/>
        <bgColor indexed="64"/>
      </patternFill>
    </fill>
    <fill>
      <patternFill patternType="solid">
        <fgColor rgb="FF212322"/>
        <bgColor indexed="64"/>
      </patternFill>
    </fill>
    <fill>
      <patternFill patternType="solid">
        <fgColor rgb="FFC4BFB6"/>
        <bgColor indexed="64"/>
      </patternFill>
    </fill>
    <fill>
      <patternFill patternType="solid">
        <fgColor rgb="FFAFA9A0"/>
        <bgColor indexed="64"/>
      </patternFill>
    </fill>
    <fill>
      <patternFill patternType="solid">
        <fgColor rgb="FF9D968D"/>
        <bgColor indexed="64"/>
      </patternFill>
    </fill>
    <fill>
      <patternFill patternType="solid">
        <fgColor rgb="FF8C857B"/>
        <bgColor indexed="64"/>
      </patternFill>
    </fill>
    <fill>
      <patternFill patternType="solid">
        <fgColor rgb="FF776E64"/>
        <bgColor indexed="64"/>
      </patternFill>
    </fill>
    <fill>
      <patternFill patternType="solid">
        <fgColor rgb="FF696158"/>
        <bgColor indexed="64"/>
      </patternFill>
    </fill>
    <fill>
      <patternFill patternType="solid">
        <fgColor rgb="FFC4BCB7"/>
        <bgColor indexed="64"/>
      </patternFill>
    </fill>
    <fill>
      <patternFill patternType="solid">
        <fgColor rgb="FFB2A8A2"/>
        <bgColor indexed="64"/>
      </patternFill>
    </fill>
    <fill>
      <patternFill patternType="solid">
        <fgColor rgb="FF00A800"/>
        <bgColor indexed="64"/>
      </patternFill>
    </fill>
    <fill>
      <patternFill patternType="solid">
        <fgColor rgb="FF978C87"/>
        <bgColor indexed="64"/>
      </patternFill>
    </fill>
    <fill>
      <patternFill patternType="solid">
        <fgColor rgb="FF857874"/>
        <bgColor indexed="64"/>
      </patternFill>
    </fill>
    <fill>
      <patternFill patternType="solid">
        <fgColor rgb="FF746661"/>
        <bgColor indexed="64"/>
      </patternFill>
    </fill>
    <fill>
      <patternFill patternType="solid">
        <fgColor rgb="FF5E514D"/>
        <bgColor indexed="64"/>
      </patternFill>
    </fill>
    <fill>
      <patternFill patternType="solid">
        <fgColor rgb="FF382F2D"/>
        <bgColor indexed="64"/>
      </patternFill>
    </fill>
    <fill>
      <patternFill patternType="solid">
        <fgColor rgb="FFD0C4C5"/>
        <bgColor indexed="64"/>
      </patternFill>
    </fill>
    <fill>
      <patternFill patternType="solid">
        <fgColor rgb="FFC1B2B6"/>
        <bgColor indexed="64"/>
      </patternFill>
    </fill>
    <fill>
      <patternFill patternType="solid">
        <fgColor rgb="FFAB989D"/>
        <bgColor indexed="64"/>
      </patternFill>
    </fill>
    <fill>
      <patternFill patternType="solid">
        <fgColor rgb="FF7B6469"/>
        <bgColor indexed="64"/>
      </patternFill>
    </fill>
    <fill>
      <patternFill patternType="solid">
        <fgColor rgb="FF584446"/>
        <bgColor indexed="64"/>
      </patternFill>
    </fill>
    <fill>
      <patternFill patternType="solid">
        <fgColor rgb="FF453536"/>
        <bgColor indexed="64"/>
      </patternFill>
    </fill>
    <fill>
      <patternFill patternType="solid">
        <fgColor rgb="FF450000"/>
        <bgColor indexed="64"/>
      </patternFill>
    </fill>
    <fill>
      <patternFill patternType="solid">
        <fgColor rgb="FF382E2C"/>
        <bgColor indexed="64"/>
      </patternFill>
    </fill>
    <fill>
      <patternFill patternType="solid">
        <fgColor rgb="FFD7D2CB"/>
        <bgColor indexed="64"/>
      </patternFill>
    </fill>
    <fill>
      <patternFill patternType="solid">
        <fgColor rgb="FFCBC4BC"/>
        <bgColor indexed="64"/>
      </patternFill>
    </fill>
    <fill>
      <patternFill patternType="solid">
        <fgColor rgb="FFBFB8AF"/>
        <bgColor indexed="64"/>
      </patternFill>
    </fill>
    <fill>
      <patternFill patternType="solid">
        <fgColor rgb="FFB6ADA5"/>
        <bgColor indexed="64"/>
      </patternFill>
    </fill>
    <fill>
      <patternFill patternType="solid">
        <fgColor rgb="FFACA39A"/>
        <bgColor indexed="64"/>
      </patternFill>
    </fill>
    <fill>
      <patternFill patternType="solid">
        <fgColor rgb="FFA59C94"/>
        <bgColor indexed="64"/>
      </patternFill>
    </fill>
    <fill>
      <patternFill patternType="solid">
        <fgColor rgb="FF968C83"/>
        <bgColor indexed="64"/>
      </patternFill>
    </fill>
    <fill>
      <patternFill patternType="solid">
        <fgColor rgb="FF8C8279"/>
        <bgColor indexed="64"/>
      </patternFill>
    </fill>
    <fill>
      <patternFill patternType="solid">
        <fgColor rgb="FF83786F"/>
        <bgColor indexed="64"/>
      </patternFill>
    </fill>
    <fill>
      <patternFill patternType="solid">
        <fgColor rgb="FF796E65"/>
        <bgColor indexed="64"/>
      </patternFill>
    </fill>
    <fill>
      <patternFill patternType="solid">
        <fgColor rgb="FF6E6259"/>
        <bgColor indexed="64"/>
      </patternFill>
    </fill>
    <fill>
      <patternFill patternType="solid">
        <fgColor rgb="FFD9D9D6"/>
        <bgColor indexed="64"/>
      </patternFill>
    </fill>
    <fill>
      <patternFill patternType="solid">
        <fgColor rgb="FFD0D0CE"/>
        <bgColor indexed="64"/>
      </patternFill>
    </fill>
    <fill>
      <patternFill patternType="solid">
        <fgColor rgb="FFC8C9C7"/>
        <bgColor indexed="64"/>
      </patternFill>
    </fill>
    <fill>
      <patternFill patternType="solid">
        <fgColor rgb="FFBBBCBC"/>
        <bgColor indexed="64"/>
      </patternFill>
    </fill>
    <fill>
      <patternFill patternType="solid">
        <fgColor rgb="FFB1B3B3"/>
        <bgColor indexed="64"/>
      </patternFill>
    </fill>
    <fill>
      <patternFill patternType="solid">
        <fgColor rgb="FFA7A8AA"/>
        <bgColor indexed="64"/>
      </patternFill>
    </fill>
    <fill>
      <patternFill patternType="solid">
        <fgColor rgb="FF97999B"/>
        <bgColor indexed="64"/>
      </patternFill>
    </fill>
    <fill>
      <patternFill patternType="solid">
        <fgColor rgb="FF888B8D"/>
        <bgColor indexed="64"/>
      </patternFill>
    </fill>
    <fill>
      <patternFill patternType="solid">
        <fgColor rgb="FF75787B"/>
        <bgColor indexed="64"/>
      </patternFill>
    </fill>
    <fill>
      <patternFill patternType="solid">
        <fgColor rgb="FF63666A"/>
        <bgColor indexed="64"/>
      </patternFill>
    </fill>
    <fill>
      <patternFill patternType="solid">
        <fgColor rgb="FF53565A"/>
        <bgColor indexed="64"/>
      </patternFill>
    </fill>
    <fill>
      <patternFill patternType="solid">
        <fgColor rgb="FF332F21"/>
        <bgColor indexed="64"/>
      </patternFill>
    </fill>
    <fill>
      <patternFill patternType="solid">
        <fgColor rgb="FF212721"/>
        <bgColor indexed="64"/>
      </patternFill>
    </fill>
    <fill>
      <patternFill patternType="solid">
        <fgColor rgb="FF31261D"/>
        <bgColor indexed="64"/>
      </patternFill>
    </fill>
    <fill>
      <patternFill patternType="solid">
        <fgColor rgb="FF3E2B2E"/>
        <bgColor indexed="64"/>
      </patternFill>
    </fill>
    <fill>
      <patternFill patternType="solid">
        <fgColor rgb="FF101820"/>
        <bgColor indexed="64"/>
      </patternFill>
    </fill>
    <fill>
      <patternFill patternType="solid">
        <fgColor rgb="FF3D3935"/>
        <bgColor indexed="64"/>
      </patternFill>
    </fill>
    <fill>
      <patternFill patternType="solid">
        <fgColor theme="2" tint="-0.249977111117893"/>
        <bgColor indexed="64"/>
      </patternFill>
    </fill>
    <fill>
      <patternFill patternType="solid">
        <fgColor theme="8" tint="0.39997558519241921"/>
        <bgColor indexed="64"/>
      </patternFill>
    </fill>
    <fill>
      <patternFill patternType="solid">
        <fgColor theme="9" tint="-0.249977111117893"/>
        <bgColor indexed="64"/>
      </patternFill>
    </fill>
    <fill>
      <patternFill patternType="solid">
        <fgColor rgb="FFCCFFCC"/>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3" tint="-0.249977111117893"/>
        <bgColor indexed="64"/>
      </patternFill>
    </fill>
    <fill>
      <patternFill patternType="solid">
        <fgColor rgb="FF374557"/>
        <bgColor indexed="64"/>
      </patternFill>
    </fill>
    <fill>
      <patternFill patternType="solid">
        <fgColor rgb="FFC00000"/>
        <bgColor indexed="0"/>
      </patternFill>
    </fill>
    <fill>
      <patternFill patternType="solid">
        <fgColor theme="2" tint="-0.749992370372631"/>
        <bgColor indexed="64"/>
      </patternFill>
    </fill>
    <fill>
      <patternFill patternType="solid">
        <fgColor theme="2" tint="-0.499984740745262"/>
        <bgColor indexed="64"/>
      </patternFill>
    </fill>
    <fill>
      <patternFill patternType="solid">
        <fgColor theme="3" tint="0.39997558519241921"/>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7" tint="-0.249977111117893"/>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1" tint="0.14999847407452621"/>
        <bgColor indexed="64"/>
      </patternFill>
    </fill>
    <fill>
      <patternFill patternType="solid">
        <fgColor theme="5" tint="-0.499984740745262"/>
        <bgColor indexed="64"/>
      </patternFill>
    </fill>
    <fill>
      <patternFill patternType="solid">
        <fgColor rgb="FF351413"/>
        <bgColor indexed="64"/>
      </patternFill>
    </fill>
    <fill>
      <patternFill patternType="solid">
        <fgColor theme="9" tint="-0.499984740745262"/>
        <bgColor indexed="64"/>
      </patternFill>
    </fill>
    <fill>
      <patternFill patternType="solid">
        <fgColor theme="9" tint="0.59999389629810485"/>
        <bgColor indexed="64"/>
      </patternFill>
    </fill>
    <fill>
      <patternFill patternType="solid">
        <fgColor theme="3" tint="0.59999389629810485"/>
        <bgColor indexed="64"/>
      </patternFill>
    </fill>
  </fills>
  <borders count="20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style="hair">
        <color indexed="64"/>
      </bottom>
      <diagonal/>
    </border>
    <border>
      <left style="thin">
        <color indexed="64"/>
      </left>
      <right style="thin">
        <color indexed="64"/>
      </right>
      <top/>
      <bottom/>
      <diagonal/>
    </border>
    <border>
      <left/>
      <right style="thin">
        <color indexed="64"/>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right/>
      <top style="thin">
        <color indexed="64"/>
      </top>
      <bottom/>
      <diagonal/>
    </border>
    <border>
      <left/>
      <right/>
      <top style="hair">
        <color auto="1"/>
      </top>
      <bottom style="hair">
        <color auto="1"/>
      </bottom>
      <diagonal/>
    </border>
    <border>
      <left/>
      <right/>
      <top/>
      <bottom style="thin">
        <color indexed="64"/>
      </bottom>
      <diagonal/>
    </border>
    <border>
      <left/>
      <right/>
      <top/>
      <bottom style="hair">
        <color auto="1"/>
      </bottom>
      <diagonal/>
    </border>
    <border>
      <left/>
      <right/>
      <top style="thin">
        <color indexed="64"/>
      </top>
      <bottom style="hair">
        <color indexed="64"/>
      </bottom>
      <diagonal/>
    </border>
    <border>
      <left/>
      <right style="medium">
        <color indexed="64"/>
      </right>
      <top/>
      <bottom style="hair">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style="medium">
        <color indexed="64"/>
      </right>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thin">
        <color indexed="64"/>
      </bottom>
      <diagonal/>
    </border>
    <border>
      <left style="thin">
        <color indexed="64"/>
      </left>
      <right/>
      <top/>
      <bottom style="hair">
        <color auto="1"/>
      </bottom>
      <diagonal/>
    </border>
    <border>
      <left/>
      <right style="thin">
        <color indexed="64"/>
      </right>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diagonal/>
    </border>
    <border>
      <left style="thin">
        <color indexed="64"/>
      </left>
      <right/>
      <top/>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bottom style="hair">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hair">
        <color indexed="64"/>
      </top>
      <bottom style="double">
        <color indexed="64"/>
      </bottom>
      <diagonal/>
    </border>
    <border>
      <left style="thin">
        <color indexed="64"/>
      </left>
      <right style="thin">
        <color indexed="64"/>
      </right>
      <top style="hair">
        <color indexed="64"/>
      </top>
      <bottom style="double">
        <color indexed="64"/>
      </bottom>
      <diagonal/>
    </border>
    <border>
      <left style="thin">
        <color indexed="64"/>
      </left>
      <right style="medium">
        <color indexed="64"/>
      </right>
      <top style="hair">
        <color indexed="64"/>
      </top>
      <bottom style="double">
        <color indexed="64"/>
      </bottom>
      <diagonal/>
    </border>
    <border>
      <left/>
      <right style="thin">
        <color indexed="64"/>
      </right>
      <top style="hair">
        <color indexed="64"/>
      </top>
      <bottom style="thin">
        <color indexed="64"/>
      </bottom>
      <diagonal/>
    </border>
    <border>
      <left/>
      <right/>
      <top style="thin">
        <color indexed="64"/>
      </top>
      <bottom style="thin">
        <color indexed="64"/>
      </bottom>
      <diagonal/>
    </border>
    <border>
      <left style="thin">
        <color indexed="64"/>
      </left>
      <right/>
      <top style="hair">
        <color indexed="64"/>
      </top>
      <bottom/>
      <diagonal/>
    </border>
    <border>
      <left/>
      <right/>
      <top style="hair">
        <color auto="1"/>
      </top>
      <bottom/>
      <diagonal/>
    </border>
    <border>
      <left style="thin">
        <color indexed="64"/>
      </left>
      <right/>
      <top style="thin">
        <color indexed="64"/>
      </top>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diagonal/>
    </border>
    <border>
      <left/>
      <right style="hair">
        <color indexed="64"/>
      </right>
      <top style="thin">
        <color indexed="64"/>
      </top>
      <bottom style="hair">
        <color indexed="64"/>
      </bottom>
      <diagonal/>
    </border>
    <border>
      <left/>
      <right style="hair">
        <color indexed="64"/>
      </right>
      <top/>
      <bottom style="hair">
        <color auto="1"/>
      </bottom>
      <diagonal/>
    </border>
    <border>
      <left/>
      <right style="hair">
        <color indexed="64"/>
      </right>
      <top/>
      <bottom style="thin">
        <color indexed="64"/>
      </bottom>
      <diagonal/>
    </border>
    <border>
      <left style="hair">
        <color indexed="64"/>
      </left>
      <right style="thin">
        <color indexed="64"/>
      </right>
      <top/>
      <bottom style="thin">
        <color indexed="64"/>
      </bottom>
      <diagonal/>
    </border>
    <border>
      <left/>
      <right style="medium">
        <color indexed="64"/>
      </right>
      <top style="hair">
        <color auto="1"/>
      </top>
      <bottom style="hair">
        <color indexed="64"/>
      </bottom>
      <diagonal/>
    </border>
    <border>
      <left style="medium">
        <color indexed="64"/>
      </left>
      <right/>
      <top style="thin">
        <color indexed="64"/>
      </top>
      <bottom/>
      <diagonal/>
    </border>
    <border>
      <left style="hair">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hair">
        <color indexed="64"/>
      </left>
      <right/>
      <top style="thin">
        <color indexed="64"/>
      </top>
      <bottom style="hair">
        <color indexed="64"/>
      </bottom>
      <diagonal/>
    </border>
    <border>
      <left style="thin">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hair">
        <color indexed="64"/>
      </top>
      <bottom style="double">
        <color indexed="64"/>
      </bottom>
      <diagonal/>
    </border>
    <border>
      <left/>
      <right style="thin">
        <color indexed="64"/>
      </right>
      <top style="hair">
        <color indexed="64"/>
      </top>
      <bottom style="double">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double">
        <color indexed="64"/>
      </top>
      <bottom style="medium">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medium">
        <color indexed="64"/>
      </right>
      <top style="thin">
        <color indexed="64"/>
      </top>
      <bottom style="medium">
        <color indexed="64"/>
      </bottom>
      <diagonal/>
    </border>
    <border>
      <left style="hair">
        <color indexed="64"/>
      </left>
      <right style="thin">
        <color indexed="64"/>
      </right>
      <top style="thin">
        <color indexed="64"/>
      </top>
      <bottom/>
      <diagonal/>
    </border>
    <border>
      <left/>
      <right style="medium">
        <color indexed="64"/>
      </right>
      <top style="hair">
        <color auto="1"/>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style="thin">
        <color indexed="64"/>
      </bottom>
      <diagonal/>
    </border>
    <border>
      <left/>
      <right style="hair">
        <color indexed="64"/>
      </right>
      <top style="hair">
        <color indexed="64"/>
      </top>
      <bottom/>
      <diagonal/>
    </border>
    <border>
      <left/>
      <right style="hair">
        <color indexed="64"/>
      </right>
      <top/>
      <bottom/>
      <diagonal/>
    </border>
    <border>
      <left style="thin">
        <color indexed="64"/>
      </left>
      <right style="hair">
        <color indexed="64"/>
      </right>
      <top style="hair">
        <color indexed="64"/>
      </top>
      <bottom/>
      <diagonal/>
    </border>
    <border>
      <left style="thin">
        <color indexed="64"/>
      </left>
      <right style="hair">
        <color indexed="64"/>
      </right>
      <top/>
      <bottom/>
      <diagonal/>
    </border>
    <border>
      <left style="thin">
        <color indexed="64"/>
      </left>
      <right style="hair">
        <color indexed="64"/>
      </right>
      <top/>
      <bottom style="hair">
        <color auto="1"/>
      </bottom>
      <diagonal/>
    </border>
    <border>
      <left style="medium">
        <color theme="1"/>
      </left>
      <right style="thin">
        <color theme="0" tint="-0.249977111117893"/>
      </right>
      <top style="medium">
        <color theme="1"/>
      </top>
      <bottom style="thin">
        <color theme="0" tint="-0.249977111117893"/>
      </bottom>
      <diagonal/>
    </border>
    <border>
      <left style="thin">
        <color theme="0" tint="-0.249977111117893"/>
      </left>
      <right style="medium">
        <color theme="1"/>
      </right>
      <top style="medium">
        <color theme="1"/>
      </top>
      <bottom style="thin">
        <color theme="0" tint="-0.249977111117893"/>
      </bottom>
      <diagonal/>
    </border>
    <border>
      <left style="medium">
        <color theme="1"/>
      </left>
      <right style="thin">
        <color theme="0" tint="-0.249977111117893"/>
      </right>
      <top style="thin">
        <color theme="0" tint="-0.249977111117893"/>
      </top>
      <bottom style="thin">
        <color theme="0" tint="-0.249977111117893"/>
      </bottom>
      <diagonal/>
    </border>
    <border>
      <left style="thin">
        <color theme="0" tint="-0.249977111117893"/>
      </left>
      <right style="medium">
        <color theme="1"/>
      </right>
      <top style="thin">
        <color theme="0" tint="-0.249977111117893"/>
      </top>
      <bottom style="thin">
        <color theme="0" tint="-0.249977111117893"/>
      </bottom>
      <diagonal/>
    </border>
    <border>
      <left style="medium">
        <color theme="1"/>
      </left>
      <right style="thin">
        <color theme="0" tint="-0.249977111117893"/>
      </right>
      <top style="thin">
        <color theme="0" tint="-0.249977111117893"/>
      </top>
      <bottom style="medium">
        <color theme="1"/>
      </bottom>
      <diagonal/>
    </border>
    <border>
      <left style="thin">
        <color theme="0" tint="-0.249977111117893"/>
      </left>
      <right style="medium">
        <color theme="1"/>
      </right>
      <top style="thin">
        <color theme="0" tint="-0.249977111117893"/>
      </top>
      <bottom style="medium">
        <color theme="1"/>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medium">
        <color theme="1"/>
      </left>
      <right/>
      <top style="medium">
        <color theme="1"/>
      </top>
      <bottom/>
      <diagonal/>
    </border>
    <border>
      <left/>
      <right style="medium">
        <color theme="1"/>
      </right>
      <top/>
      <bottom style="medium">
        <color theme="1"/>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right/>
      <top/>
      <bottom style="thin">
        <color theme="1"/>
      </bottom>
      <diagonal/>
    </border>
    <border>
      <left/>
      <right/>
      <top style="thin">
        <color theme="1"/>
      </top>
      <bottom/>
      <diagonal/>
    </border>
    <border>
      <left/>
      <right/>
      <top/>
      <bottom style="dotted">
        <color theme="0" tint="-0.249977111117893"/>
      </bottom>
      <diagonal/>
    </border>
    <border>
      <left style="dotted">
        <color theme="0" tint="-0.249977111117893"/>
      </left>
      <right style="dotted">
        <color theme="0" tint="-0.249977111117893"/>
      </right>
      <top style="dotted">
        <color theme="0" tint="-0.249977111117893"/>
      </top>
      <bottom style="dotted">
        <color theme="0" tint="-0.249977111117893"/>
      </bottom>
      <diagonal/>
    </border>
    <border>
      <left/>
      <right/>
      <top style="dotted">
        <color theme="0" tint="-0.249977111117893"/>
      </top>
      <bottom style="dotted">
        <color theme="0" tint="-0.249977111117893"/>
      </bottom>
      <diagonal/>
    </border>
    <border>
      <left/>
      <right style="dotted">
        <color theme="0" tint="-0.249977111117893"/>
      </right>
      <top/>
      <bottom style="dotted">
        <color theme="0" tint="-0.249977111117893"/>
      </bottom>
      <diagonal/>
    </border>
    <border>
      <left/>
      <right/>
      <top style="dotted">
        <color theme="0" tint="-0.249977111117893"/>
      </top>
      <bottom/>
      <diagonal/>
    </border>
    <border>
      <left style="medium">
        <color theme="5" tint="0.79998168889431442"/>
      </left>
      <right/>
      <top style="medium">
        <color theme="5" tint="0.79998168889431442"/>
      </top>
      <bottom/>
      <diagonal/>
    </border>
    <border>
      <left/>
      <right/>
      <top style="medium">
        <color theme="5" tint="0.79998168889431442"/>
      </top>
      <bottom/>
      <diagonal/>
    </border>
    <border>
      <left/>
      <right style="medium">
        <color theme="5" tint="0.79998168889431442"/>
      </right>
      <top style="medium">
        <color theme="5" tint="0.79998168889431442"/>
      </top>
      <bottom/>
      <diagonal/>
    </border>
    <border>
      <left style="medium">
        <color theme="5" tint="0.79998168889431442"/>
      </left>
      <right/>
      <top/>
      <bottom/>
      <diagonal/>
    </border>
    <border>
      <left/>
      <right style="medium">
        <color theme="5" tint="0.79998168889431442"/>
      </right>
      <top/>
      <bottom/>
      <diagonal/>
    </border>
    <border>
      <left style="medium">
        <color theme="5" tint="0.79998168889431442"/>
      </left>
      <right/>
      <top/>
      <bottom style="medium">
        <color theme="5" tint="0.79998168889431442"/>
      </bottom>
      <diagonal/>
    </border>
    <border>
      <left/>
      <right/>
      <top/>
      <bottom style="medium">
        <color theme="5" tint="0.79998168889431442"/>
      </bottom>
      <diagonal/>
    </border>
    <border>
      <left/>
      <right style="medium">
        <color theme="5" tint="0.79998168889431442"/>
      </right>
      <top/>
      <bottom style="medium">
        <color theme="5" tint="0.79998168889431442"/>
      </bottom>
      <diagonal/>
    </border>
    <border>
      <left style="medium">
        <color theme="5" tint="0.79998168889431442"/>
      </left>
      <right/>
      <top style="medium">
        <color theme="5" tint="0.79998168889431442"/>
      </top>
      <bottom style="medium">
        <color theme="5" tint="0.79998168889431442"/>
      </bottom>
      <diagonal/>
    </border>
    <border>
      <left/>
      <right style="medium">
        <color theme="5" tint="0.79998168889431442"/>
      </right>
      <top style="medium">
        <color theme="5" tint="0.79998168889431442"/>
      </top>
      <bottom style="medium">
        <color theme="5" tint="0.79998168889431442"/>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right/>
      <top/>
      <bottom style="medium">
        <color rgb="FFDDDDDD"/>
      </bottom>
      <diagonal/>
    </border>
    <border>
      <left style="medium">
        <color rgb="FFDDDDDD"/>
      </left>
      <right/>
      <top style="medium">
        <color rgb="FFDDDDDD"/>
      </top>
      <bottom style="medium">
        <color rgb="FFDDDDDD"/>
      </bottom>
      <diagonal/>
    </border>
    <border>
      <left/>
      <right/>
      <top style="medium">
        <color rgb="FFDDDDDD"/>
      </top>
      <bottom style="medium">
        <color rgb="FFDDDDDD"/>
      </bottom>
      <diagonal/>
    </border>
    <border>
      <left/>
      <right style="medium">
        <color rgb="FFDDDDDD"/>
      </right>
      <top style="medium">
        <color rgb="FFDDDDDD"/>
      </top>
      <bottom style="medium">
        <color rgb="FFDDDDDD"/>
      </bottom>
      <diagonal/>
    </border>
    <border>
      <left style="medium">
        <color rgb="FFDDDDDD"/>
      </left>
      <right/>
      <top/>
      <bottom style="medium">
        <color rgb="FFDDDDDD"/>
      </bottom>
      <diagonal/>
    </border>
    <border>
      <left/>
      <right style="medium">
        <color rgb="FFDDDDDD"/>
      </right>
      <top/>
      <bottom style="medium">
        <color rgb="FFDDDDDD"/>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top/>
      <bottom style="dotted">
        <color theme="0" tint="-0.499984740745262"/>
      </bottom>
      <diagonal/>
    </border>
    <border>
      <left style="dotted">
        <color theme="0" tint="-0.249977111117893"/>
      </left>
      <right/>
      <top/>
      <bottom/>
      <diagonal/>
    </border>
    <border>
      <left style="medium">
        <color theme="1"/>
      </left>
      <right/>
      <top/>
      <bottom style="thin">
        <color theme="1"/>
      </bottom>
      <diagonal/>
    </border>
    <border>
      <left/>
      <right style="medium">
        <color theme="1"/>
      </right>
      <top/>
      <bottom style="thin">
        <color theme="1"/>
      </bottom>
      <diagonal/>
    </border>
    <border>
      <left style="medium">
        <color theme="1"/>
      </left>
      <right/>
      <top style="thin">
        <color theme="1"/>
      </top>
      <bottom style="medium">
        <color theme="1"/>
      </bottom>
      <diagonal/>
    </border>
    <border>
      <left/>
      <right/>
      <top style="thin">
        <color theme="1"/>
      </top>
      <bottom style="medium">
        <color theme="1"/>
      </bottom>
      <diagonal/>
    </border>
    <border>
      <left style="thin">
        <color theme="1"/>
      </left>
      <right style="thin">
        <color theme="1"/>
      </right>
      <top style="thin">
        <color theme="1"/>
      </top>
      <bottom style="medium">
        <color theme="1"/>
      </bottom>
      <diagonal/>
    </border>
    <border>
      <left/>
      <right style="medium">
        <color theme="1"/>
      </right>
      <top style="thin">
        <color theme="1"/>
      </top>
      <bottom style="medium">
        <color theme="1"/>
      </bottom>
      <diagonal/>
    </border>
    <border>
      <left/>
      <right/>
      <top style="thin">
        <color theme="1" tint="4.9989318521683403E-2"/>
      </top>
      <bottom/>
      <diagonal/>
    </border>
    <border>
      <left style="medium">
        <color theme="1"/>
      </left>
      <right/>
      <top style="medium">
        <color theme="1"/>
      </top>
      <bottom style="thin">
        <color theme="1"/>
      </bottom>
      <diagonal/>
    </border>
    <border>
      <left/>
      <right/>
      <top style="medium">
        <color theme="1"/>
      </top>
      <bottom style="thin">
        <color theme="1"/>
      </bottom>
      <diagonal/>
    </border>
    <border>
      <left/>
      <right style="medium">
        <color theme="1"/>
      </right>
      <top style="medium">
        <color theme="1"/>
      </top>
      <bottom style="thin">
        <color theme="1"/>
      </bottom>
      <diagonal/>
    </border>
    <border>
      <left/>
      <right/>
      <top/>
      <bottom style="medium">
        <color theme="1"/>
      </bottom>
      <diagonal/>
    </border>
    <border>
      <left/>
      <right/>
      <top style="medium">
        <color theme="1"/>
      </top>
      <bottom/>
      <diagonal/>
    </border>
    <border>
      <left/>
      <right style="medium">
        <color theme="1"/>
      </right>
      <top style="medium">
        <color theme="1"/>
      </top>
      <bottom/>
      <diagonal/>
    </border>
    <border>
      <left style="dotted">
        <color theme="0" tint="-0.249977111117893"/>
      </left>
      <right style="medium">
        <color theme="1"/>
      </right>
      <top/>
      <bottom/>
      <diagonal/>
    </border>
    <border>
      <left style="thin">
        <color rgb="FFC00000"/>
      </left>
      <right style="thin">
        <color rgb="FFC00000"/>
      </right>
      <top style="thin">
        <color rgb="FFC00000"/>
      </top>
      <bottom style="thin">
        <color rgb="FFC00000"/>
      </bottom>
      <diagonal/>
    </border>
    <border>
      <left style="thin">
        <color theme="1" tint="0.499984740745262"/>
      </left>
      <right/>
      <top style="thin">
        <color theme="1" tint="0.499984740745262"/>
      </top>
      <bottom style="thin">
        <color theme="1" tint="0.499984740745262"/>
      </bottom>
      <diagonal/>
    </border>
    <border>
      <left style="thin">
        <color rgb="FFC00000"/>
      </left>
      <right/>
      <top style="thin">
        <color rgb="FFC00000"/>
      </top>
      <bottom style="thin">
        <color rgb="FFC00000"/>
      </bottom>
      <diagonal/>
    </border>
    <border>
      <left style="thin">
        <color theme="6" tint="-0.499984740745262"/>
      </left>
      <right style="thin">
        <color theme="6" tint="-0.499984740745262"/>
      </right>
      <top style="thin">
        <color theme="6" tint="-0.499984740745262"/>
      </top>
      <bottom style="thin">
        <color theme="6"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medium">
        <color indexed="64"/>
      </left>
      <right/>
      <top style="medium">
        <color indexed="64"/>
      </top>
      <bottom style="thin">
        <color theme="1" tint="0.499984740745262"/>
      </bottom>
      <diagonal/>
    </border>
    <border>
      <left style="thin">
        <color theme="1" tint="0.499984740745262"/>
      </left>
      <right style="medium">
        <color indexed="64"/>
      </right>
      <top style="medium">
        <color indexed="64"/>
      </top>
      <bottom style="thin">
        <color theme="1" tint="0.499984740745262"/>
      </bottom>
      <diagonal/>
    </border>
    <border>
      <left style="medium">
        <color indexed="64"/>
      </left>
      <right style="thin">
        <color theme="1" tint="0.499984740745262"/>
      </right>
      <top style="thin">
        <color theme="1" tint="0.499984740745262"/>
      </top>
      <bottom style="thin">
        <color theme="1" tint="0.499984740745262"/>
      </bottom>
      <diagonal/>
    </border>
    <border>
      <left style="thin">
        <color theme="1" tint="0.499984740745262"/>
      </left>
      <right style="medium">
        <color indexed="64"/>
      </right>
      <top style="thin">
        <color theme="1" tint="0.499984740745262"/>
      </top>
      <bottom style="thin">
        <color theme="1" tint="0.499984740745262"/>
      </bottom>
      <diagonal/>
    </border>
    <border>
      <left style="medium">
        <color indexed="64"/>
      </left>
      <right style="thin">
        <color theme="1" tint="0.499984740745262"/>
      </right>
      <top style="thin">
        <color theme="1" tint="0.499984740745262"/>
      </top>
      <bottom style="medium">
        <color indexed="64"/>
      </bottom>
      <diagonal/>
    </border>
    <border>
      <left style="thin">
        <color theme="1" tint="0.499984740745262"/>
      </left>
      <right style="medium">
        <color indexed="64"/>
      </right>
      <top style="thin">
        <color theme="1" tint="0.499984740745262"/>
      </top>
      <bottom style="medium">
        <color indexed="64"/>
      </bottom>
      <diagonal/>
    </border>
    <border>
      <left style="thin">
        <color indexed="64"/>
      </left>
      <right style="thin">
        <color indexed="64"/>
      </right>
      <top style="medium">
        <color indexed="64"/>
      </top>
      <bottom style="hair">
        <color indexed="64"/>
      </bottom>
      <diagonal/>
    </border>
    <border>
      <left style="thin">
        <color indexed="64"/>
      </left>
      <right/>
      <top style="medium">
        <color indexed="64"/>
      </top>
      <bottom style="hair">
        <color auto="1"/>
      </bottom>
      <diagonal/>
    </border>
    <border>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medium">
        <color indexed="64"/>
      </left>
      <right/>
      <top style="medium">
        <color indexed="64"/>
      </top>
      <bottom style="thin">
        <color theme="1"/>
      </bottom>
      <diagonal/>
    </border>
    <border>
      <left/>
      <right/>
      <top style="medium">
        <color indexed="64"/>
      </top>
      <bottom style="thin">
        <color theme="1"/>
      </bottom>
      <diagonal/>
    </border>
    <border>
      <left/>
      <right style="medium">
        <color indexed="64"/>
      </right>
      <top style="medium">
        <color indexed="64"/>
      </top>
      <bottom style="thin">
        <color theme="1"/>
      </bottom>
      <diagonal/>
    </border>
    <border>
      <left style="thin">
        <color theme="5" tint="-0.249977111117893"/>
      </left>
      <right style="thin">
        <color theme="5" tint="-0.249977111117893"/>
      </right>
      <top style="thin">
        <color theme="5" tint="-0.249977111117893"/>
      </top>
      <bottom style="thin">
        <color theme="5" tint="-0.249977111117893"/>
      </bottom>
      <diagonal/>
    </border>
    <border>
      <left style="thin">
        <color theme="1"/>
      </left>
      <right style="thin">
        <color theme="1"/>
      </right>
      <top style="thin">
        <color theme="1"/>
      </top>
      <bottom style="thin">
        <color theme="1"/>
      </bottom>
      <diagonal/>
    </border>
    <border>
      <left style="medium">
        <color theme="1"/>
      </left>
      <right style="thin">
        <color theme="1"/>
      </right>
      <top style="thin">
        <color theme="1"/>
      </top>
      <bottom style="thin">
        <color theme="1"/>
      </bottom>
      <diagonal/>
    </border>
    <border>
      <left style="thin">
        <color theme="1"/>
      </left>
      <right style="medium">
        <color theme="1"/>
      </right>
      <top style="thin">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medium">
        <color indexed="64"/>
      </left>
      <right/>
      <top style="thin">
        <color rgb="FFC00000"/>
      </top>
      <bottom style="thin">
        <color rgb="FFC00000"/>
      </bottom>
      <diagonal/>
    </border>
    <border>
      <left style="medium">
        <color indexed="64"/>
      </left>
      <right/>
      <top style="thin">
        <color rgb="FFC00000"/>
      </top>
      <bottom style="medium">
        <color indexed="64"/>
      </bottom>
      <diagonal/>
    </border>
    <border>
      <left style="medium">
        <color indexed="64"/>
      </left>
      <right/>
      <top style="medium">
        <color indexed="64"/>
      </top>
      <bottom style="thin">
        <color rgb="FFC00000"/>
      </bottom>
      <diagonal/>
    </border>
  </borders>
  <cellStyleXfs count="3">
    <xf numFmtId="0" fontId="0" fillId="0" borderId="0"/>
    <xf numFmtId="0" fontId="8" fillId="0" borderId="0"/>
    <xf numFmtId="0" fontId="158" fillId="0" borderId="0"/>
  </cellStyleXfs>
  <cellXfs count="3472">
    <xf numFmtId="0" fontId="0" fillId="0" borderId="0" xfId="0"/>
    <xf numFmtId="0" fontId="0" fillId="0" borderId="0" xfId="0" applyAlignment="1">
      <alignment horizontal="center"/>
    </xf>
    <xf numFmtId="0" fontId="2" fillId="0" borderId="0" xfId="0" applyFont="1"/>
    <xf numFmtId="165" fontId="0" fillId="0" borderId="0" xfId="0" applyNumberFormat="1"/>
    <xf numFmtId="0" fontId="3" fillId="0" borderId="0" xfId="0" applyFont="1"/>
    <xf numFmtId="164" fontId="4" fillId="0" borderId="0" xfId="0" applyNumberFormat="1" applyFont="1" applyAlignment="1">
      <alignment horizontal="center"/>
    </xf>
    <xf numFmtId="0" fontId="7" fillId="0" borderId="0" xfId="0" applyFont="1" applyAlignment="1">
      <alignment vertical="center"/>
    </xf>
    <xf numFmtId="0" fontId="1" fillId="0" borderId="0" xfId="0" applyFont="1"/>
    <xf numFmtId="0" fontId="0" fillId="0" borderId="0" xfId="0" applyAlignment="1">
      <alignment horizontal="right"/>
    </xf>
    <xf numFmtId="0" fontId="0" fillId="0" borderId="0" xfId="0" applyAlignment="1">
      <alignment wrapText="1"/>
    </xf>
    <xf numFmtId="0" fontId="0" fillId="0" borderId="6" xfId="0" applyBorder="1"/>
    <xf numFmtId="1" fontId="0" fillId="0" borderId="0" xfId="0" applyNumberFormat="1"/>
    <xf numFmtId="1" fontId="0" fillId="0" borderId="0" xfId="0" applyNumberFormat="1" applyAlignment="1">
      <alignment wrapText="1"/>
    </xf>
    <xf numFmtId="2" fontId="0" fillId="0" borderId="0" xfId="0" applyNumberFormat="1"/>
    <xf numFmtId="165" fontId="8" fillId="0" borderId="0" xfId="0" applyNumberFormat="1" applyFont="1" applyAlignment="1">
      <alignment wrapText="1"/>
    </xf>
    <xf numFmtId="0" fontId="8" fillId="0" borderId="0" xfId="0" applyFont="1" applyAlignment="1">
      <alignment wrapText="1"/>
    </xf>
    <xf numFmtId="0" fontId="8" fillId="0" borderId="6" xfId="0" applyFont="1" applyBorder="1" applyAlignment="1">
      <alignment wrapText="1"/>
    </xf>
    <xf numFmtId="0" fontId="0" fillId="0" borderId="0" xfId="0" applyAlignment="1">
      <alignment horizontal="center" wrapText="1"/>
    </xf>
    <xf numFmtId="165" fontId="0" fillId="0" borderId="0" xfId="0" applyNumberFormat="1" applyAlignment="1">
      <alignment wrapText="1"/>
    </xf>
    <xf numFmtId="0" fontId="11" fillId="0" borderId="0" xfId="1" applyFont="1" applyAlignment="1">
      <alignment vertical="center"/>
    </xf>
    <xf numFmtId="0" fontId="10" fillId="0" borderId="0" xfId="1" applyFont="1" applyAlignment="1">
      <alignment horizontal="left" vertical="center"/>
    </xf>
    <xf numFmtId="0" fontId="12" fillId="0" borderId="0" xfId="1" applyFont="1" applyAlignment="1">
      <alignment vertical="center"/>
    </xf>
    <xf numFmtId="0" fontId="12" fillId="0" borderId="0" xfId="1" applyFont="1" applyAlignment="1">
      <alignment horizontal="left" vertical="center"/>
    </xf>
    <xf numFmtId="0" fontId="19" fillId="0" borderId="14" xfId="1" applyFont="1" applyBorder="1" applyAlignment="1">
      <alignment horizontal="left" vertical="center"/>
    </xf>
    <xf numFmtId="1" fontId="18" fillId="0" borderId="1" xfId="1" applyNumberFormat="1" applyFont="1" applyBorder="1" applyAlignment="1">
      <alignment horizontal="center" vertical="center"/>
    </xf>
    <xf numFmtId="0" fontId="18" fillId="0" borderId="1" xfId="1" applyFont="1" applyBorder="1" applyAlignment="1">
      <alignment horizontal="center" vertical="center"/>
    </xf>
    <xf numFmtId="0" fontId="19" fillId="0" borderId="15" xfId="1" applyFont="1" applyBorder="1" applyAlignment="1">
      <alignment horizontal="left" vertical="center"/>
    </xf>
    <xf numFmtId="0" fontId="19" fillId="0" borderId="23" xfId="1" applyFont="1" applyBorder="1" applyAlignment="1">
      <alignment vertical="center"/>
    </xf>
    <xf numFmtId="0" fontId="19" fillId="0" borderId="13" xfId="1" applyFont="1" applyBorder="1" applyAlignment="1">
      <alignment horizontal="left" vertical="center"/>
    </xf>
    <xf numFmtId="0" fontId="11" fillId="0" borderId="23" xfId="1" applyFont="1" applyBorder="1" applyAlignment="1">
      <alignment vertical="center"/>
    </xf>
    <xf numFmtId="0" fontId="11" fillId="0" borderId="26" xfId="1" applyFont="1" applyBorder="1" applyAlignment="1">
      <alignment vertical="center"/>
    </xf>
    <xf numFmtId="0" fontId="11" fillId="0" borderId="28" xfId="1" applyFont="1" applyBorder="1" applyAlignment="1">
      <alignment vertical="center"/>
    </xf>
    <xf numFmtId="0" fontId="19" fillId="0" borderId="12" xfId="1" applyFont="1" applyBorder="1" applyAlignment="1">
      <alignment horizontal="left" vertical="center"/>
    </xf>
    <xf numFmtId="0" fontId="19" fillId="0" borderId="0" xfId="1" applyFont="1" applyAlignment="1">
      <alignment horizontal="left" vertical="center"/>
    </xf>
    <xf numFmtId="0" fontId="18" fillId="0" borderId="28" xfId="1" applyFont="1" applyBorder="1" applyAlignment="1">
      <alignment horizontal="center" vertical="center"/>
    </xf>
    <xf numFmtId="0" fontId="8" fillId="0" borderId="29" xfId="1" applyBorder="1" applyAlignment="1">
      <alignment vertical="center"/>
    </xf>
    <xf numFmtId="0" fontId="19" fillId="0" borderId="32" xfId="1" applyFont="1" applyBorder="1" applyAlignment="1">
      <alignment horizontal="left" vertical="center"/>
    </xf>
    <xf numFmtId="0" fontId="18" fillId="0" borderId="29" xfId="1" applyFont="1" applyBorder="1" applyAlignment="1">
      <alignment horizontal="center" vertical="center"/>
    </xf>
    <xf numFmtId="0" fontId="19" fillId="0" borderId="11" xfId="1" applyFont="1" applyBorder="1" applyAlignment="1">
      <alignment horizontal="left" vertical="center"/>
    </xf>
    <xf numFmtId="0" fontId="22" fillId="0" borderId="12" xfId="1" applyFont="1" applyBorder="1" applyAlignment="1">
      <alignment horizontal="left" vertical="center"/>
    </xf>
    <xf numFmtId="0" fontId="22" fillId="0" borderId="12" xfId="1" applyFont="1" applyBorder="1" applyAlignment="1">
      <alignment vertical="center"/>
    </xf>
    <xf numFmtId="0" fontId="8" fillId="0" borderId="7" xfId="1" applyBorder="1" applyAlignment="1">
      <alignment vertical="center"/>
    </xf>
    <xf numFmtId="0" fontId="18" fillId="0" borderId="26" xfId="1" applyFont="1" applyBorder="1" applyAlignment="1">
      <alignment horizontal="center" vertical="center"/>
    </xf>
    <xf numFmtId="0" fontId="8" fillId="0" borderId="6" xfId="1" applyBorder="1" applyAlignment="1">
      <alignment vertical="center"/>
    </xf>
    <xf numFmtId="0" fontId="22" fillId="0" borderId="14" xfId="1" applyFont="1" applyBorder="1" applyAlignment="1">
      <alignment vertical="center"/>
    </xf>
    <xf numFmtId="0" fontId="23" fillId="0" borderId="1" xfId="0" applyFont="1" applyBorder="1" applyAlignment="1">
      <alignment horizontal="center"/>
    </xf>
    <xf numFmtId="0" fontId="23" fillId="0" borderId="0" xfId="0" applyFont="1" applyAlignment="1">
      <alignment horizontal="center"/>
    </xf>
    <xf numFmtId="0" fontId="24" fillId="0" borderId="0" xfId="0" applyFont="1" applyAlignment="1">
      <alignment horizontal="right"/>
    </xf>
    <xf numFmtId="1" fontId="24" fillId="0" borderId="0" xfId="0" applyNumberFormat="1" applyFont="1" applyAlignment="1">
      <alignment horizontal="center"/>
    </xf>
    <xf numFmtId="0" fontId="24" fillId="0" borderId="0" xfId="0" applyFont="1" applyAlignment="1">
      <alignment horizontal="center"/>
    </xf>
    <xf numFmtId="0" fontId="25" fillId="0" borderId="0" xfId="0" applyFont="1" applyAlignment="1">
      <alignment horizontal="right"/>
    </xf>
    <xf numFmtId="0" fontId="9" fillId="0" borderId="0" xfId="0" applyFont="1" applyAlignment="1">
      <alignment horizontal="center"/>
    </xf>
    <xf numFmtId="1" fontId="9" fillId="0" borderId="0" xfId="0" applyNumberFormat="1" applyFont="1" applyAlignment="1">
      <alignment horizontal="center"/>
    </xf>
    <xf numFmtId="0" fontId="24" fillId="0" borderId="0" xfId="0" applyFont="1"/>
    <xf numFmtId="13" fontId="23" fillId="0" borderId="1" xfId="0" applyNumberFormat="1" applyFont="1" applyBorder="1" applyAlignment="1">
      <alignment horizontal="center"/>
    </xf>
    <xf numFmtId="0" fontId="9" fillId="0" borderId="0" xfId="0" applyFont="1" applyAlignment="1">
      <alignment horizontal="right"/>
    </xf>
    <xf numFmtId="0" fontId="24" fillId="0" borderId="0" xfId="0" applyFont="1" applyAlignment="1">
      <alignment horizontal="left"/>
    </xf>
    <xf numFmtId="13" fontId="23" fillId="0" borderId="0" xfId="0" applyNumberFormat="1" applyFont="1" applyAlignment="1">
      <alignment horizontal="center"/>
    </xf>
    <xf numFmtId="0" fontId="9" fillId="0" borderId="0" xfId="0" applyFont="1"/>
    <xf numFmtId="1" fontId="23" fillId="0" borderId="1" xfId="0" applyNumberFormat="1" applyFont="1" applyBorder="1" applyAlignment="1">
      <alignment horizontal="center"/>
    </xf>
    <xf numFmtId="0" fontId="25" fillId="0" borderId="0" xfId="0" applyFont="1"/>
    <xf numFmtId="0" fontId="25" fillId="0" borderId="0" xfId="0" applyFont="1" applyAlignment="1">
      <alignment horizontal="center"/>
    </xf>
    <xf numFmtId="13" fontId="24" fillId="0" borderId="0" xfId="0" applyNumberFormat="1" applyFont="1"/>
    <xf numFmtId="1" fontId="23" fillId="0" borderId="0" xfId="0" applyNumberFormat="1" applyFont="1" applyAlignment="1">
      <alignment horizontal="center"/>
    </xf>
    <xf numFmtId="1" fontId="23" fillId="0" borderId="17" xfId="0" applyNumberFormat="1" applyFont="1" applyBorder="1" applyAlignment="1">
      <alignment horizontal="center"/>
    </xf>
    <xf numFmtId="0" fontId="7" fillId="0" borderId="0" xfId="0" applyFont="1"/>
    <xf numFmtId="1" fontId="23" fillId="0" borderId="9" xfId="0" applyNumberFormat="1" applyFont="1" applyBorder="1" applyAlignment="1">
      <alignment horizontal="center"/>
    </xf>
    <xf numFmtId="13" fontId="14" fillId="0" borderId="1" xfId="0" applyNumberFormat="1" applyFont="1" applyBorder="1" applyAlignment="1">
      <alignment horizontal="center"/>
    </xf>
    <xf numFmtId="165" fontId="14" fillId="0" borderId="1" xfId="0" applyNumberFormat="1" applyFont="1" applyBorder="1" applyAlignment="1">
      <alignment horizontal="center"/>
    </xf>
    <xf numFmtId="165" fontId="23" fillId="0" borderId="1" xfId="0" applyNumberFormat="1" applyFont="1" applyBorder="1" applyAlignment="1">
      <alignment horizontal="center"/>
    </xf>
    <xf numFmtId="164" fontId="27" fillId="0" borderId="0" xfId="0" applyNumberFormat="1" applyFont="1" applyAlignment="1">
      <alignment horizontal="center"/>
    </xf>
    <xf numFmtId="0" fontId="28" fillId="0" borderId="0" xfId="0" applyFont="1"/>
    <xf numFmtId="1" fontId="24" fillId="0" borderId="30" xfId="0" applyNumberFormat="1" applyFont="1" applyBorder="1" applyAlignment="1">
      <alignment horizontal="center"/>
    </xf>
    <xf numFmtId="0" fontId="29" fillId="0" borderId="0" xfId="0" applyFont="1" applyAlignment="1">
      <alignment horizontal="left" vertical="top"/>
    </xf>
    <xf numFmtId="0" fontId="30" fillId="0" borderId="41" xfId="0" applyFont="1" applyBorder="1" applyAlignment="1">
      <alignment horizontal="center" wrapText="1"/>
    </xf>
    <xf numFmtId="0" fontId="31" fillId="0" borderId="39" xfId="0" applyFont="1" applyBorder="1" applyAlignment="1">
      <alignment horizontal="center"/>
    </xf>
    <xf numFmtId="0" fontId="31" fillId="0" borderId="35" xfId="0" applyFont="1" applyBorder="1" applyAlignment="1">
      <alignment horizontal="center"/>
    </xf>
    <xf numFmtId="0" fontId="31" fillId="0" borderId="37" xfId="0" applyFont="1" applyBorder="1" applyAlignment="1">
      <alignment horizontal="center"/>
    </xf>
    <xf numFmtId="0" fontId="31" fillId="0" borderId="0" xfId="0" applyFont="1" applyAlignment="1">
      <alignment horizontal="center"/>
    </xf>
    <xf numFmtId="0" fontId="0" fillId="0" borderId="33" xfId="0" applyBorder="1"/>
    <xf numFmtId="0" fontId="0" fillId="5" borderId="0" xfId="0" applyFill="1"/>
    <xf numFmtId="1" fontId="0" fillId="0" borderId="1" xfId="0" applyNumberFormat="1" applyBorder="1"/>
    <xf numFmtId="0" fontId="12" fillId="0" borderId="15" xfId="1" applyFont="1" applyBorder="1" applyAlignment="1">
      <alignment horizontal="left" vertical="center"/>
    </xf>
    <xf numFmtId="0" fontId="15" fillId="0" borderId="23" xfId="1" applyFont="1" applyBorder="1" applyAlignment="1">
      <alignment vertical="center"/>
    </xf>
    <xf numFmtId="1" fontId="0" fillId="0" borderId="9" xfId="0" applyNumberFormat="1" applyBorder="1"/>
    <xf numFmtId="13" fontId="32" fillId="0" borderId="1" xfId="0" applyNumberFormat="1" applyFont="1" applyBorder="1" applyAlignment="1">
      <alignment horizontal="center" vertical="center"/>
    </xf>
    <xf numFmtId="0" fontId="0" fillId="0" borderId="47" xfId="0" applyBorder="1" applyAlignment="1">
      <alignment vertical="center" wrapText="1"/>
    </xf>
    <xf numFmtId="13" fontId="32" fillId="0" borderId="36" xfId="0" applyNumberFormat="1" applyFont="1" applyBorder="1" applyAlignment="1">
      <alignment horizontal="center" vertical="center"/>
    </xf>
    <xf numFmtId="0" fontId="22" fillId="0" borderId="0" xfId="1" applyFont="1" applyAlignment="1">
      <alignment horizontal="right" vertical="center"/>
    </xf>
    <xf numFmtId="0" fontId="22" fillId="0" borderId="0" xfId="1" applyFont="1" applyAlignment="1">
      <alignment vertical="center"/>
    </xf>
    <xf numFmtId="1" fontId="8" fillId="0" borderId="0" xfId="1" applyNumberFormat="1" applyAlignment="1">
      <alignment horizontal="center" vertical="center"/>
    </xf>
    <xf numFmtId="49" fontId="34" fillId="0" borderId="15" xfId="1" applyNumberFormat="1" applyFont="1" applyBorder="1" applyAlignment="1">
      <alignment horizontal="left" vertical="center"/>
    </xf>
    <xf numFmtId="49" fontId="34" fillId="0" borderId="13" xfId="1" applyNumberFormat="1" applyFont="1" applyBorder="1" applyAlignment="1">
      <alignment horizontal="left" vertical="center"/>
    </xf>
    <xf numFmtId="49" fontId="34" fillId="0" borderId="14" xfId="1" applyNumberFormat="1" applyFont="1" applyBorder="1" applyAlignment="1">
      <alignment horizontal="left" vertical="center"/>
    </xf>
    <xf numFmtId="49" fontId="34" fillId="0" borderId="32" xfId="1" applyNumberFormat="1" applyFont="1" applyBorder="1" applyAlignment="1">
      <alignment horizontal="left" vertical="center"/>
    </xf>
    <xf numFmtId="0" fontId="11" fillId="0" borderId="0" xfId="1" applyFont="1" applyAlignment="1">
      <alignment horizontal="center" vertical="center"/>
    </xf>
    <xf numFmtId="0" fontId="16" fillId="0" borderId="25" xfId="1" applyFont="1" applyBorder="1" applyAlignment="1">
      <alignment horizontal="center" vertical="center"/>
    </xf>
    <xf numFmtId="0" fontId="16" fillId="0" borderId="24" xfId="1" applyFont="1" applyBorder="1" applyAlignment="1">
      <alignment horizontal="center" vertical="center"/>
    </xf>
    <xf numFmtId="0" fontId="16" fillId="0" borderId="22" xfId="1" applyFont="1" applyBorder="1" applyAlignment="1">
      <alignment horizontal="center" vertical="center"/>
    </xf>
    <xf numFmtId="0" fontId="16" fillId="0" borderId="27" xfId="1" applyFont="1" applyBorder="1" applyAlignment="1">
      <alignment horizontal="center" vertical="center"/>
    </xf>
    <xf numFmtId="0" fontId="16" fillId="0" borderId="30" xfId="1" applyFont="1" applyBorder="1" applyAlignment="1">
      <alignment horizontal="center" vertical="center"/>
    </xf>
    <xf numFmtId="0" fontId="16" fillId="0" borderId="31" xfId="1" applyFont="1" applyBorder="1" applyAlignment="1">
      <alignment horizontal="center" vertical="center"/>
    </xf>
    <xf numFmtId="0" fontId="16" fillId="0" borderId="0" xfId="1" applyFont="1" applyAlignment="1">
      <alignment horizontal="center" vertical="center"/>
    </xf>
    <xf numFmtId="0" fontId="34" fillId="0" borderId="12" xfId="1" applyFont="1" applyBorder="1" applyAlignment="1">
      <alignment horizontal="left" vertical="center"/>
    </xf>
    <xf numFmtId="49" fontId="34" fillId="0" borderId="11" xfId="1" applyNumberFormat="1" applyFont="1" applyBorder="1" applyAlignment="1">
      <alignment horizontal="left" vertical="center"/>
    </xf>
    <xf numFmtId="49" fontId="34" fillId="0" borderId="0" xfId="1" applyNumberFormat="1" applyFont="1" applyAlignment="1">
      <alignment horizontal="left" vertical="center"/>
    </xf>
    <xf numFmtId="49" fontId="34" fillId="0" borderId="12" xfId="1" applyNumberFormat="1" applyFont="1" applyBorder="1" applyAlignment="1">
      <alignment horizontal="left" vertical="center"/>
    </xf>
    <xf numFmtId="0" fontId="34" fillId="0" borderId="15" xfId="1" applyFont="1" applyBorder="1" applyAlignment="1">
      <alignment horizontal="left" vertical="center"/>
    </xf>
    <xf numFmtId="0" fontId="19" fillId="0" borderId="23" xfId="1" applyFont="1" applyBorder="1" applyAlignment="1">
      <alignment horizontal="left" vertical="center"/>
    </xf>
    <xf numFmtId="0" fontId="19" fillId="0" borderId="28" xfId="1" applyFont="1" applyBorder="1" applyAlignment="1">
      <alignment horizontal="left" vertical="center"/>
    </xf>
    <xf numFmtId="0" fontId="34" fillId="0" borderId="32" xfId="1" applyFont="1" applyBorder="1" applyAlignment="1">
      <alignment horizontal="left" vertical="center"/>
    </xf>
    <xf numFmtId="0" fontId="19" fillId="0" borderId="61" xfId="1" applyFont="1" applyBorder="1" applyAlignment="1">
      <alignment horizontal="left" vertical="center"/>
    </xf>
    <xf numFmtId="0" fontId="22" fillId="0" borderId="14" xfId="1" applyFont="1" applyBorder="1" applyAlignment="1">
      <alignment horizontal="left" vertical="center"/>
    </xf>
    <xf numFmtId="0" fontId="22" fillId="0" borderId="32" xfId="1" applyFont="1" applyBorder="1" applyAlignment="1">
      <alignment horizontal="left" vertical="center"/>
    </xf>
    <xf numFmtId="0" fontId="22" fillId="0" borderId="28" xfId="1" applyFont="1" applyBorder="1" applyAlignment="1">
      <alignment vertical="center"/>
    </xf>
    <xf numFmtId="0" fontId="22" fillId="0" borderId="61" xfId="1" applyFont="1" applyBorder="1" applyAlignment="1">
      <alignment vertical="center"/>
    </xf>
    <xf numFmtId="0" fontId="30" fillId="0" borderId="42" xfId="0" applyFont="1" applyBorder="1" applyAlignment="1">
      <alignment horizontal="center" wrapText="1"/>
    </xf>
    <xf numFmtId="0" fontId="30" fillId="0" borderId="0" xfId="0" applyFont="1" applyAlignment="1">
      <alignment wrapText="1"/>
    </xf>
    <xf numFmtId="0" fontId="31" fillId="0" borderId="40" xfId="0" applyFont="1" applyBorder="1" applyAlignment="1">
      <alignment horizontal="center"/>
    </xf>
    <xf numFmtId="0" fontId="31" fillId="0" borderId="0" xfId="0" applyFont="1"/>
    <xf numFmtId="0" fontId="31" fillId="0" borderId="36" xfId="0" applyFont="1" applyBorder="1" applyAlignment="1">
      <alignment horizontal="center"/>
    </xf>
    <xf numFmtId="0" fontId="31" fillId="0" borderId="43" xfId="0" applyFont="1" applyBorder="1" applyAlignment="1">
      <alignment horizontal="center"/>
    </xf>
    <xf numFmtId="0" fontId="31" fillId="0" borderId="44" xfId="0" applyFont="1" applyBorder="1" applyAlignment="1">
      <alignment horizontal="center"/>
    </xf>
    <xf numFmtId="0" fontId="31" fillId="0" borderId="38" xfId="0" applyFont="1" applyBorder="1" applyAlignment="1">
      <alignment horizontal="center"/>
    </xf>
    <xf numFmtId="0" fontId="31" fillId="0" borderId="34" xfId="0" applyFont="1" applyBorder="1"/>
    <xf numFmtId="0" fontId="31" fillId="0" borderId="34" xfId="0" applyFont="1" applyBorder="1" applyAlignment="1">
      <alignment horizontal="center"/>
    </xf>
    <xf numFmtId="0" fontId="1" fillId="0" borderId="33" xfId="0" applyFont="1" applyBorder="1"/>
    <xf numFmtId="0" fontId="23" fillId="0" borderId="62" xfId="0" applyFont="1" applyBorder="1" applyAlignment="1">
      <alignment horizontal="center"/>
    </xf>
    <xf numFmtId="0" fontId="35" fillId="0" borderId="15" xfId="1" applyFont="1" applyBorder="1" applyAlignment="1">
      <alignment horizontal="left" vertical="center"/>
    </xf>
    <xf numFmtId="0" fontId="35" fillId="0" borderId="14" xfId="1" applyFont="1" applyBorder="1" applyAlignment="1">
      <alignment horizontal="left" vertical="center"/>
    </xf>
    <xf numFmtId="0" fontId="35" fillId="0" borderId="12" xfId="1" applyFont="1" applyBorder="1" applyAlignment="1">
      <alignment horizontal="left" vertical="center"/>
    </xf>
    <xf numFmtId="0" fontId="35" fillId="0" borderId="0" xfId="1" applyFont="1" applyAlignment="1">
      <alignment horizontal="left" vertical="center"/>
    </xf>
    <xf numFmtId="0" fontId="35" fillId="0" borderId="32" xfId="1" applyFont="1" applyBorder="1" applyAlignment="1">
      <alignment horizontal="left" vertical="center"/>
    </xf>
    <xf numFmtId="0" fontId="35" fillId="0" borderId="16" xfId="1" applyFont="1" applyBorder="1" applyAlignment="1">
      <alignment horizontal="left" vertical="center"/>
    </xf>
    <xf numFmtId="0" fontId="35" fillId="0" borderId="21" xfId="1" applyFont="1" applyBorder="1" applyAlignment="1">
      <alignment horizontal="left" vertical="center"/>
    </xf>
    <xf numFmtId="0" fontId="35" fillId="0" borderId="13" xfId="1" applyFont="1" applyBorder="1" applyAlignment="1">
      <alignment horizontal="left" vertical="center"/>
    </xf>
    <xf numFmtId="0" fontId="35" fillId="0" borderId="12" xfId="1" applyFont="1" applyBorder="1" applyAlignment="1">
      <alignment vertical="center"/>
    </xf>
    <xf numFmtId="0" fontId="35" fillId="0" borderId="14" xfId="1" applyFont="1" applyBorder="1" applyAlignment="1">
      <alignment vertical="center"/>
    </xf>
    <xf numFmtId="0" fontId="16" fillId="0" borderId="63" xfId="1" applyFont="1" applyBorder="1" applyAlignment="1">
      <alignment horizontal="center" vertical="center"/>
    </xf>
    <xf numFmtId="0" fontId="35" fillId="0" borderId="64" xfId="1" applyFont="1" applyBorder="1" applyAlignment="1">
      <alignment horizontal="left" vertical="center"/>
    </xf>
    <xf numFmtId="0" fontId="19" fillId="0" borderId="64" xfId="1" applyFont="1" applyBorder="1" applyAlignment="1">
      <alignment horizontal="left" vertical="center"/>
    </xf>
    <xf numFmtId="0" fontId="18" fillId="0" borderId="61" xfId="1" applyFont="1" applyBorder="1" applyAlignment="1">
      <alignment horizontal="center" vertical="center"/>
    </xf>
    <xf numFmtId="0" fontId="13" fillId="6" borderId="62" xfId="1" applyFont="1" applyFill="1" applyBorder="1" applyAlignment="1">
      <alignment horizontal="left" vertical="center"/>
    </xf>
    <xf numFmtId="0" fontId="12" fillId="6" borderId="62" xfId="1" applyFont="1" applyFill="1" applyBorder="1" applyAlignment="1">
      <alignment horizontal="left" vertical="center"/>
    </xf>
    <xf numFmtId="0" fontId="11" fillId="6" borderId="8" xfId="1" applyFont="1" applyFill="1" applyBorder="1" applyAlignment="1">
      <alignment vertical="center"/>
    </xf>
    <xf numFmtId="1" fontId="18" fillId="0" borderId="2" xfId="1" applyNumberFormat="1" applyFont="1" applyBorder="1" applyAlignment="1">
      <alignment horizontal="center" vertical="center"/>
    </xf>
    <xf numFmtId="0" fontId="20" fillId="6" borderId="62" xfId="1" applyFont="1" applyFill="1" applyBorder="1" applyAlignment="1">
      <alignment horizontal="center"/>
    </xf>
    <xf numFmtId="0" fontId="11" fillId="6" borderId="62" xfId="1" applyFont="1" applyFill="1" applyBorder="1" applyAlignment="1">
      <alignment vertical="center"/>
    </xf>
    <xf numFmtId="0" fontId="13" fillId="6" borderId="17" xfId="1" applyFont="1" applyFill="1" applyBorder="1" applyAlignment="1">
      <alignment horizontal="left" vertical="center"/>
    </xf>
    <xf numFmtId="0" fontId="12" fillId="6" borderId="8" xfId="1" applyFont="1" applyFill="1" applyBorder="1" applyAlignment="1">
      <alignment vertical="center"/>
    </xf>
    <xf numFmtId="0" fontId="18" fillId="0" borderId="6" xfId="1" applyFont="1" applyBorder="1" applyAlignment="1">
      <alignment horizontal="center" vertical="center"/>
    </xf>
    <xf numFmtId="13" fontId="18" fillId="0" borderId="9" xfId="1" applyNumberFormat="1" applyFont="1" applyBorder="1" applyAlignment="1">
      <alignment horizontal="center" vertical="center"/>
    </xf>
    <xf numFmtId="0" fontId="21" fillId="0" borderId="0" xfId="1" applyFont="1" applyAlignment="1">
      <alignment vertical="center"/>
    </xf>
    <xf numFmtId="0" fontId="15" fillId="6" borderId="8" xfId="1" applyFont="1" applyFill="1" applyBorder="1" applyAlignment="1">
      <alignment vertical="center"/>
    </xf>
    <xf numFmtId="0" fontId="34" fillId="0" borderId="14" xfId="1" applyFont="1" applyBorder="1" applyAlignment="1">
      <alignment horizontal="left" vertical="center"/>
    </xf>
    <xf numFmtId="0" fontId="22" fillId="0" borderId="26" xfId="1" applyFont="1" applyBorder="1" applyAlignment="1">
      <alignment vertical="center"/>
    </xf>
    <xf numFmtId="0" fontId="11" fillId="0" borderId="0" xfId="1" applyFont="1" applyAlignment="1">
      <alignment horizontal="right" vertical="center"/>
    </xf>
    <xf numFmtId="0" fontId="35" fillId="0" borderId="13" xfId="1" applyFont="1" applyBorder="1" applyAlignment="1">
      <alignment horizontal="right" vertical="center"/>
    </xf>
    <xf numFmtId="0" fontId="36" fillId="0" borderId="11" xfId="1" applyFont="1" applyBorder="1" applyAlignment="1">
      <alignment horizontal="left" vertical="center"/>
    </xf>
    <xf numFmtId="0" fontId="35" fillId="0" borderId="14" xfId="1" applyFont="1" applyBorder="1" applyAlignment="1">
      <alignment horizontal="right" vertical="center"/>
    </xf>
    <xf numFmtId="0" fontId="35" fillId="0" borderId="68" xfId="1" applyFont="1" applyBorder="1" applyAlignment="1">
      <alignment horizontal="center" vertical="center"/>
    </xf>
    <xf numFmtId="0" fontId="20" fillId="0" borderId="13" xfId="1" applyFont="1" applyBorder="1" applyAlignment="1">
      <alignment horizontal="center"/>
    </xf>
    <xf numFmtId="0" fontId="19" fillId="0" borderId="26" xfId="1" applyFont="1" applyBorder="1" applyAlignment="1">
      <alignment horizontal="left" vertical="center"/>
    </xf>
    <xf numFmtId="0" fontId="36" fillId="0" borderId="65" xfId="1" applyFont="1" applyBorder="1" applyAlignment="1">
      <alignment horizontal="left" vertical="center"/>
    </xf>
    <xf numFmtId="0" fontId="17" fillId="0" borderId="0" xfId="1" applyFont="1" applyAlignment="1">
      <alignment horizontal="center" vertical="center"/>
    </xf>
    <xf numFmtId="0" fontId="35" fillId="0" borderId="69" xfId="1" applyFont="1" applyBorder="1" applyAlignment="1">
      <alignment horizontal="center" vertical="center"/>
    </xf>
    <xf numFmtId="0" fontId="16" fillId="0" borderId="17" xfId="1" applyFont="1" applyBorder="1" applyAlignment="1">
      <alignment horizontal="center" vertical="center"/>
    </xf>
    <xf numFmtId="0" fontId="34" fillId="0" borderId="62" xfId="1" applyFont="1" applyBorder="1" applyAlignment="1">
      <alignment horizontal="left" vertical="center"/>
    </xf>
    <xf numFmtId="0" fontId="36" fillId="0" borderId="62" xfId="1" applyFont="1" applyBorder="1" applyAlignment="1">
      <alignment horizontal="left" vertical="center"/>
    </xf>
    <xf numFmtId="1" fontId="18" fillId="0" borderId="28" xfId="1" applyNumberFormat="1" applyFont="1" applyBorder="1" applyAlignment="1">
      <alignment horizontal="center" vertical="center"/>
    </xf>
    <xf numFmtId="1" fontId="18" fillId="0" borderId="29" xfId="1" applyNumberFormat="1" applyFont="1" applyBorder="1" applyAlignment="1">
      <alignment horizontal="center" vertical="center"/>
    </xf>
    <xf numFmtId="49" fontId="13" fillId="6" borderId="17" xfId="1" applyNumberFormat="1" applyFont="1" applyFill="1" applyBorder="1" applyAlignment="1">
      <alignment horizontal="left" vertical="center"/>
    </xf>
    <xf numFmtId="0" fontId="16" fillId="0" borderId="65" xfId="1" applyFont="1" applyBorder="1" applyAlignment="1">
      <alignment horizontal="center" vertical="center"/>
    </xf>
    <xf numFmtId="0" fontId="16" fillId="0" borderId="0" xfId="1" applyFont="1" applyAlignment="1">
      <alignment vertical="top" wrapText="1"/>
    </xf>
    <xf numFmtId="0" fontId="34" fillId="0" borderId="0" xfId="1" applyFont="1" applyAlignment="1">
      <alignment vertical="top" wrapText="1"/>
    </xf>
    <xf numFmtId="0" fontId="34" fillId="0" borderId="0" xfId="1" applyFont="1" applyAlignment="1">
      <alignment vertical="top"/>
    </xf>
    <xf numFmtId="0" fontId="36" fillId="0" borderId="12" xfId="1" applyFont="1" applyBorder="1" applyAlignment="1">
      <alignment horizontal="left" vertical="center"/>
    </xf>
    <xf numFmtId="1" fontId="18" fillId="0" borderId="5" xfId="1" applyNumberFormat="1" applyFont="1" applyBorder="1" applyAlignment="1">
      <alignment horizontal="center" vertical="center"/>
    </xf>
    <xf numFmtId="0" fontId="34" fillId="0" borderId="64" xfId="1" applyFont="1" applyBorder="1" applyAlignment="1">
      <alignment horizontal="left" vertical="center"/>
    </xf>
    <xf numFmtId="13" fontId="18" fillId="0" borderId="2" xfId="1" applyNumberFormat="1" applyFont="1" applyBorder="1" applyAlignment="1">
      <alignment horizontal="center" vertical="center"/>
    </xf>
    <xf numFmtId="0" fontId="19" fillId="0" borderId="62" xfId="1" applyFont="1" applyBorder="1" applyAlignment="1">
      <alignment horizontal="left" vertical="center"/>
    </xf>
    <xf numFmtId="1" fontId="18" fillId="0" borderId="8" xfId="1" applyNumberFormat="1" applyFont="1" applyBorder="1" applyAlignment="1">
      <alignment horizontal="center" vertical="center"/>
    </xf>
    <xf numFmtId="49" fontId="22" fillId="0" borderId="11" xfId="1" applyNumberFormat="1" applyFont="1" applyBorder="1" applyAlignment="1">
      <alignment horizontal="right" vertical="center"/>
    </xf>
    <xf numFmtId="0" fontId="18" fillId="0" borderId="7" xfId="1" applyFont="1" applyBorder="1" applyAlignment="1">
      <alignment horizontal="center" vertical="center"/>
    </xf>
    <xf numFmtId="0" fontId="18" fillId="0" borderId="4" xfId="1" applyFont="1" applyBorder="1" applyAlignment="1">
      <alignment horizontal="center" vertical="center"/>
    </xf>
    <xf numFmtId="0" fontId="18" fillId="0" borderId="2" xfId="1" applyFont="1" applyBorder="1" applyAlignment="1">
      <alignment horizontal="center" vertical="center"/>
    </xf>
    <xf numFmtId="49" fontId="34" fillId="0" borderId="70" xfId="1" applyNumberFormat="1" applyFont="1" applyBorder="1" applyAlignment="1">
      <alignment horizontal="left" vertical="center"/>
    </xf>
    <xf numFmtId="49" fontId="34" fillId="0" borderId="71" xfId="1" applyNumberFormat="1" applyFont="1" applyBorder="1" applyAlignment="1">
      <alignment horizontal="left" vertical="center"/>
    </xf>
    <xf numFmtId="49" fontId="34" fillId="0" borderId="72" xfId="1" applyNumberFormat="1" applyFont="1" applyBorder="1" applyAlignment="1">
      <alignment horizontal="left" vertical="center"/>
    </xf>
    <xf numFmtId="0" fontId="34" fillId="0" borderId="0" xfId="1" applyFont="1" applyAlignment="1">
      <alignment horizontal="left" vertical="center"/>
    </xf>
    <xf numFmtId="0" fontId="36" fillId="0" borderId="0" xfId="1" applyFont="1" applyAlignment="1">
      <alignment horizontal="left" vertical="center"/>
    </xf>
    <xf numFmtId="0" fontId="22" fillId="0" borderId="0" xfId="1" applyFont="1" applyAlignment="1">
      <alignment horizontal="left" vertical="center"/>
    </xf>
    <xf numFmtId="0" fontId="35" fillId="0" borderId="12" xfId="1" applyFont="1" applyBorder="1" applyAlignment="1">
      <alignment horizontal="right" vertical="center"/>
    </xf>
    <xf numFmtId="0" fontId="35" fillId="0" borderId="73" xfId="1" applyFont="1" applyBorder="1" applyAlignment="1">
      <alignment horizontal="center" vertical="center"/>
    </xf>
    <xf numFmtId="0" fontId="35" fillId="0" borderId="72" xfId="1" applyFont="1" applyBorder="1" applyAlignment="1">
      <alignment horizontal="center" vertical="center"/>
    </xf>
    <xf numFmtId="0" fontId="35" fillId="0" borderId="74" xfId="1" applyFont="1" applyBorder="1" applyAlignment="1">
      <alignment horizontal="left" vertical="center"/>
    </xf>
    <xf numFmtId="1" fontId="24" fillId="0" borderId="1" xfId="0" applyNumberFormat="1" applyFont="1" applyBorder="1" applyAlignment="1">
      <alignment horizontal="center" vertical="center"/>
    </xf>
    <xf numFmtId="0" fontId="24" fillId="0" borderId="1" xfId="0" applyFont="1" applyBorder="1" applyAlignment="1">
      <alignment vertical="center"/>
    </xf>
    <xf numFmtId="1" fontId="14" fillId="0" borderId="1" xfId="0" applyNumberFormat="1" applyFont="1" applyBorder="1" applyAlignment="1">
      <alignment horizontal="center"/>
    </xf>
    <xf numFmtId="1" fontId="20" fillId="0" borderId="6" xfId="1" applyNumberFormat="1" applyFont="1" applyBorder="1" applyAlignment="1">
      <alignment horizontal="center"/>
    </xf>
    <xf numFmtId="165" fontId="18" fillId="0" borderId="1" xfId="1" applyNumberFormat="1" applyFont="1" applyBorder="1" applyAlignment="1">
      <alignment horizontal="center" vertical="center"/>
    </xf>
    <xf numFmtId="0" fontId="20" fillId="0" borderId="11" xfId="1" applyFont="1" applyBorder="1" applyAlignment="1">
      <alignment horizontal="center"/>
    </xf>
    <xf numFmtId="1" fontId="8" fillId="0" borderId="1" xfId="1" applyNumberFormat="1" applyBorder="1" applyAlignment="1">
      <alignment horizontal="center" vertical="center"/>
    </xf>
    <xf numFmtId="0" fontId="35" fillId="0" borderId="13" xfId="1" applyFont="1" applyBorder="1" applyAlignment="1">
      <alignment vertical="center"/>
    </xf>
    <xf numFmtId="0" fontId="22" fillId="0" borderId="13" xfId="1" applyFont="1" applyBorder="1" applyAlignment="1">
      <alignment vertical="center"/>
    </xf>
    <xf numFmtId="0" fontId="42" fillId="6" borderId="17" xfId="1" applyFont="1" applyFill="1" applyBorder="1" applyAlignment="1">
      <alignment horizontal="left" vertical="center"/>
    </xf>
    <xf numFmtId="0" fontId="43" fillId="6" borderId="62" xfId="1" applyFont="1" applyFill="1" applyBorder="1" applyAlignment="1">
      <alignment horizontal="left" vertical="center"/>
    </xf>
    <xf numFmtId="0" fontId="44" fillId="6" borderId="62" xfId="1" applyFont="1" applyFill="1" applyBorder="1" applyAlignment="1">
      <alignment vertical="center"/>
    </xf>
    <xf numFmtId="0" fontId="44" fillId="6" borderId="8" xfId="1" applyFont="1" applyFill="1" applyBorder="1" applyAlignment="1">
      <alignment vertical="center"/>
    </xf>
    <xf numFmtId="0" fontId="44" fillId="0" borderId="0" xfId="1" applyFont="1" applyAlignment="1">
      <alignment vertical="center"/>
    </xf>
    <xf numFmtId="49" fontId="42" fillId="6" borderId="17" xfId="1" applyNumberFormat="1" applyFont="1" applyFill="1" applyBorder="1" applyAlignment="1">
      <alignment horizontal="left" vertical="center"/>
    </xf>
    <xf numFmtId="0" fontId="43" fillId="6" borderId="8" xfId="1" applyFont="1" applyFill="1" applyBorder="1" applyAlignment="1">
      <alignment vertical="center"/>
    </xf>
    <xf numFmtId="0" fontId="15" fillId="0" borderId="0" xfId="1" applyFont="1" applyAlignment="1">
      <alignment vertical="center"/>
    </xf>
    <xf numFmtId="0" fontId="45" fillId="0" borderId="12" xfId="1" applyFont="1" applyBorder="1" applyAlignment="1">
      <alignment horizontal="left" vertical="center"/>
    </xf>
    <xf numFmtId="0" fontId="46" fillId="0" borderId="0" xfId="1" applyFont="1" applyAlignment="1">
      <alignment horizontal="left" vertical="center"/>
    </xf>
    <xf numFmtId="0" fontId="45" fillId="0" borderId="0" xfId="1" applyFont="1" applyAlignment="1">
      <alignment horizontal="left" vertical="center"/>
    </xf>
    <xf numFmtId="0" fontId="15" fillId="0" borderId="0" xfId="1" applyFont="1" applyAlignment="1">
      <alignment horizontal="left" vertical="center"/>
    </xf>
    <xf numFmtId="0" fontId="46" fillId="0" borderId="12" xfId="1" applyFont="1" applyBorder="1" applyAlignment="1">
      <alignment horizontal="left" vertical="center"/>
    </xf>
    <xf numFmtId="0" fontId="46" fillId="0" borderId="14" xfId="1" applyFont="1" applyBorder="1" applyAlignment="1">
      <alignment horizontal="left" vertical="center"/>
    </xf>
    <xf numFmtId="0" fontId="45" fillId="0" borderId="14" xfId="1" applyFont="1" applyBorder="1" applyAlignment="1">
      <alignment horizontal="left" vertical="center"/>
    </xf>
    <xf numFmtId="1" fontId="23" fillId="0" borderId="2" xfId="1" applyNumberFormat="1" applyFont="1" applyBorder="1" applyAlignment="1">
      <alignment horizontal="center" vertical="center"/>
    </xf>
    <xf numFmtId="0" fontId="23" fillId="0" borderId="8" xfId="1" applyFont="1" applyBorder="1" applyAlignment="1">
      <alignment horizontal="center" vertical="center"/>
    </xf>
    <xf numFmtId="1" fontId="23" fillId="0" borderId="1" xfId="1" applyNumberFormat="1" applyFont="1" applyBorder="1" applyAlignment="1">
      <alignment horizontal="center" vertical="center"/>
    </xf>
    <xf numFmtId="1" fontId="47" fillId="0" borderId="6" xfId="1" applyNumberFormat="1" applyFont="1" applyBorder="1" applyAlignment="1">
      <alignment horizontal="center"/>
    </xf>
    <xf numFmtId="1" fontId="47" fillId="0" borderId="76" xfId="1" applyNumberFormat="1" applyFont="1" applyBorder="1" applyAlignment="1">
      <alignment horizontal="center"/>
    </xf>
    <xf numFmtId="0" fontId="46" fillId="0" borderId="13" xfId="1" applyFont="1" applyBorder="1" applyAlignment="1">
      <alignment horizontal="left" vertical="center"/>
    </xf>
    <xf numFmtId="0" fontId="45" fillId="0" borderId="13" xfId="1" applyFont="1" applyBorder="1" applyAlignment="1">
      <alignment horizontal="left" vertical="center"/>
    </xf>
    <xf numFmtId="0" fontId="45" fillId="0" borderId="13" xfId="1" applyFont="1" applyBorder="1" applyAlignment="1">
      <alignment horizontal="right" vertical="center"/>
    </xf>
    <xf numFmtId="1" fontId="45" fillId="0" borderId="13" xfId="1" applyNumberFormat="1" applyFont="1" applyBorder="1" applyAlignment="1">
      <alignment horizontal="right" vertical="center"/>
    </xf>
    <xf numFmtId="49" fontId="46" fillId="0" borderId="25" xfId="1" applyNumberFormat="1" applyFont="1" applyBorder="1" applyAlignment="1">
      <alignment horizontal="left" vertical="center"/>
    </xf>
    <xf numFmtId="0" fontId="46" fillId="0" borderId="30" xfId="1" applyFont="1" applyBorder="1" applyAlignment="1">
      <alignment horizontal="left" vertical="center"/>
    </xf>
    <xf numFmtId="0" fontId="46" fillId="0" borderId="27" xfId="1" applyFont="1" applyBorder="1" applyAlignment="1">
      <alignment horizontal="left" vertical="center"/>
    </xf>
    <xf numFmtId="0" fontId="46" fillId="0" borderId="25" xfId="1" applyFont="1" applyBorder="1" applyAlignment="1">
      <alignment horizontal="left" vertical="center"/>
    </xf>
    <xf numFmtId="0" fontId="12" fillId="0" borderId="11" xfId="1" applyFont="1" applyBorder="1" applyAlignment="1">
      <alignment horizontal="left" vertical="center"/>
    </xf>
    <xf numFmtId="1" fontId="23" fillId="0" borderId="15" xfId="1" applyNumberFormat="1" applyFont="1" applyBorder="1" applyAlignment="1">
      <alignment horizontal="center" vertical="center"/>
    </xf>
    <xf numFmtId="164" fontId="23" fillId="0" borderId="1" xfId="0" applyNumberFormat="1" applyFont="1" applyBorder="1" applyAlignment="1">
      <alignment horizontal="center"/>
    </xf>
    <xf numFmtId="0" fontId="0" fillId="0" borderId="39" xfId="0" applyBorder="1" applyAlignment="1">
      <alignment horizontal="right" vertical="center"/>
    </xf>
    <xf numFmtId="164" fontId="24" fillId="0" borderId="0" xfId="0" applyNumberFormat="1" applyFont="1" applyAlignment="1">
      <alignment horizontal="center"/>
    </xf>
    <xf numFmtId="0" fontId="24" fillId="0" borderId="0" xfId="0" applyFont="1" applyAlignment="1">
      <alignment horizontal="center" vertical="center"/>
    </xf>
    <xf numFmtId="164" fontId="24" fillId="0" borderId="0" xfId="0" applyNumberFormat="1" applyFont="1" applyAlignment="1">
      <alignment horizontal="center" vertical="center"/>
    </xf>
    <xf numFmtId="0" fontId="24" fillId="0" borderId="0" xfId="0" applyFont="1" applyAlignment="1">
      <alignment horizontal="right" vertical="center"/>
    </xf>
    <xf numFmtId="0" fontId="18" fillId="0" borderId="9" xfId="1" applyFont="1" applyBorder="1" applyAlignment="1">
      <alignment vertical="center"/>
    </xf>
    <xf numFmtId="0" fontId="18" fillId="0" borderId="4" xfId="1" applyFont="1" applyBorder="1" applyAlignment="1">
      <alignment vertical="center"/>
    </xf>
    <xf numFmtId="0" fontId="18" fillId="0" borderId="2" xfId="1" applyFont="1" applyBorder="1" applyAlignment="1">
      <alignment vertical="center"/>
    </xf>
    <xf numFmtId="0" fontId="23" fillId="0" borderId="17" xfId="0" applyFont="1" applyBorder="1" applyAlignment="1">
      <alignment horizontal="center"/>
    </xf>
    <xf numFmtId="0" fontId="24" fillId="0" borderId="1" xfId="0" applyFont="1" applyBorder="1" applyAlignment="1">
      <alignment horizontal="center"/>
    </xf>
    <xf numFmtId="0" fontId="35" fillId="0" borderId="6" xfId="1" applyFont="1" applyBorder="1" applyAlignment="1">
      <alignment vertical="center"/>
    </xf>
    <xf numFmtId="0" fontId="1" fillId="0" borderId="45" xfId="0" applyFont="1" applyBorder="1" applyAlignment="1">
      <alignment horizontal="right" vertical="center"/>
    </xf>
    <xf numFmtId="0" fontId="1" fillId="0" borderId="35" xfId="0" applyFont="1" applyBorder="1" applyAlignment="1">
      <alignment horizontal="right" vertical="center"/>
    </xf>
    <xf numFmtId="0" fontId="1" fillId="0" borderId="37" xfId="0" applyFont="1" applyBorder="1" applyAlignment="1">
      <alignment horizontal="right" vertical="center"/>
    </xf>
    <xf numFmtId="0" fontId="1" fillId="0" borderId="41" xfId="0" applyFont="1" applyBorder="1" applyAlignment="1">
      <alignment horizontal="right" vertical="center"/>
    </xf>
    <xf numFmtId="0" fontId="0" fillId="2" borderId="0" xfId="0" applyFill="1" applyAlignment="1">
      <alignment vertical="center"/>
    </xf>
    <xf numFmtId="0" fontId="3" fillId="2" borderId="0" xfId="0" applyFont="1" applyFill="1" applyAlignment="1">
      <alignment horizontal="right" vertical="center"/>
    </xf>
    <xf numFmtId="0" fontId="1" fillId="0" borderId="52" xfId="0" applyFont="1" applyBorder="1" applyAlignment="1">
      <alignment horizontal="right" vertical="center"/>
    </xf>
    <xf numFmtId="0" fontId="1" fillId="0" borderId="58" xfId="0" applyFont="1" applyBorder="1" applyAlignment="1">
      <alignment horizontal="right" vertical="center"/>
    </xf>
    <xf numFmtId="0" fontId="1" fillId="0" borderId="53" xfId="0" applyFont="1" applyBorder="1" applyAlignment="1">
      <alignment horizontal="right" vertical="center"/>
    </xf>
    <xf numFmtId="0" fontId="0" fillId="0" borderId="0" xfId="0" applyAlignment="1">
      <alignment vertical="center"/>
    </xf>
    <xf numFmtId="0" fontId="9" fillId="2" borderId="0" xfId="0" applyFont="1" applyFill="1" applyAlignment="1">
      <alignment horizontal="left" vertical="center"/>
    </xf>
    <xf numFmtId="0" fontId="0" fillId="3" borderId="51" xfId="0" applyFill="1" applyBorder="1" applyAlignment="1">
      <alignment vertical="center"/>
    </xf>
    <xf numFmtId="0" fontId="0" fillId="3" borderId="19" xfId="0" applyFill="1" applyBorder="1" applyAlignment="1">
      <alignment vertical="center"/>
    </xf>
    <xf numFmtId="0" fontId="33" fillId="0" borderId="45" xfId="0" applyFont="1" applyBorder="1" applyAlignment="1">
      <alignment horizontal="center" vertical="center"/>
    </xf>
    <xf numFmtId="1" fontId="33" fillId="0" borderId="57" xfId="0" applyNumberFormat="1" applyFont="1" applyBorder="1" applyAlignment="1">
      <alignment horizontal="center" vertical="center"/>
    </xf>
    <xf numFmtId="0" fontId="33" fillId="0" borderId="57" xfId="0" applyFont="1" applyBorder="1" applyAlignment="1">
      <alignment horizontal="center" vertical="center"/>
    </xf>
    <xf numFmtId="0" fontId="1" fillId="0" borderId="46" xfId="0" applyFont="1" applyBorder="1" applyAlignment="1">
      <alignment horizontal="center" vertical="center"/>
    </xf>
    <xf numFmtId="0" fontId="1" fillId="2" borderId="0" xfId="0" applyFont="1" applyFill="1" applyAlignment="1">
      <alignment horizontal="center" vertical="center"/>
    </xf>
    <xf numFmtId="0" fontId="1" fillId="3" borderId="56" xfId="0" applyFont="1" applyFill="1" applyBorder="1" applyAlignment="1">
      <alignment vertical="center"/>
    </xf>
    <xf numFmtId="0" fontId="1" fillId="2" borderId="0" xfId="0" applyFont="1" applyFill="1" applyAlignment="1">
      <alignment vertical="center"/>
    </xf>
    <xf numFmtId="0" fontId="1" fillId="3" borderId="60" xfId="0" applyFont="1" applyFill="1" applyBorder="1" applyAlignment="1">
      <alignment vertical="center"/>
    </xf>
    <xf numFmtId="0" fontId="0" fillId="3" borderId="55" xfId="0" applyFill="1" applyBorder="1" applyAlignment="1">
      <alignment vertical="center"/>
    </xf>
    <xf numFmtId="0" fontId="1" fillId="3" borderId="18" xfId="0" applyFont="1" applyFill="1" applyBorder="1" applyAlignment="1">
      <alignment vertical="center"/>
    </xf>
    <xf numFmtId="0" fontId="0" fillId="0" borderId="47" xfId="0" applyBorder="1" applyAlignment="1">
      <alignment vertical="center"/>
    </xf>
    <xf numFmtId="0" fontId="0" fillId="0" borderId="0" xfId="0" applyAlignment="1">
      <alignment horizontal="center" vertical="center"/>
    </xf>
    <xf numFmtId="0" fontId="0" fillId="0" borderId="20" xfId="0" applyBorder="1" applyAlignment="1">
      <alignment horizontal="center" vertical="center"/>
    </xf>
    <xf numFmtId="0" fontId="1" fillId="0" borderId="47" xfId="0" applyFont="1" applyBorder="1" applyAlignment="1">
      <alignment horizontal="right" vertical="center"/>
    </xf>
    <xf numFmtId="0" fontId="0" fillId="0" borderId="20" xfId="0" applyBorder="1" applyAlignment="1">
      <alignment vertical="center"/>
    </xf>
    <xf numFmtId="0" fontId="0" fillId="3" borderId="17" xfId="0" applyFill="1" applyBorder="1" applyAlignment="1">
      <alignment vertical="center"/>
    </xf>
    <xf numFmtId="0" fontId="0" fillId="3" borderId="49" xfId="0" applyFill="1" applyBorder="1" applyAlignment="1">
      <alignment vertical="center"/>
    </xf>
    <xf numFmtId="0" fontId="0" fillId="0" borderId="13" xfId="0" applyBorder="1" applyAlignment="1">
      <alignment horizontal="center" vertical="center"/>
    </xf>
    <xf numFmtId="0" fontId="0" fillId="0" borderId="21" xfId="0" applyBorder="1" applyAlignment="1">
      <alignment horizontal="center" vertical="center"/>
    </xf>
    <xf numFmtId="0" fontId="1" fillId="0" borderId="10" xfId="0" applyFont="1" applyBorder="1" applyAlignment="1">
      <alignment horizontal="right" vertical="center"/>
    </xf>
    <xf numFmtId="0" fontId="48" fillId="0" borderId="0" xfId="0" applyFont="1" applyAlignment="1">
      <alignment vertical="center"/>
    </xf>
    <xf numFmtId="165" fontId="32" fillId="0" borderId="1" xfId="0" applyNumberFormat="1" applyFont="1" applyBorder="1" applyAlignment="1">
      <alignment horizontal="center" vertical="center"/>
    </xf>
    <xf numFmtId="165" fontId="32" fillId="0" borderId="36" xfId="0" applyNumberFormat="1" applyFont="1" applyBorder="1" applyAlignment="1">
      <alignment horizontal="center" vertical="center"/>
    </xf>
    <xf numFmtId="0" fontId="1" fillId="2" borderId="0" xfId="0" applyFont="1" applyFill="1" applyAlignment="1">
      <alignment horizontal="left" vertical="center"/>
    </xf>
    <xf numFmtId="0" fontId="53" fillId="0" borderId="28" xfId="1" applyFont="1" applyBorder="1" applyAlignment="1">
      <alignment horizontal="right" vertical="center"/>
    </xf>
    <xf numFmtId="0" fontId="7" fillId="0" borderId="26" xfId="1" applyFont="1" applyBorder="1" applyAlignment="1">
      <alignment horizontal="right" vertical="center"/>
    </xf>
    <xf numFmtId="0" fontId="53" fillId="0" borderId="12" xfId="1" applyFont="1" applyBorder="1" applyAlignment="1">
      <alignment horizontal="right" vertical="center"/>
    </xf>
    <xf numFmtId="0" fontId="53" fillId="0" borderId="14" xfId="1" applyFont="1" applyBorder="1" applyAlignment="1">
      <alignment horizontal="right" vertical="center"/>
    </xf>
    <xf numFmtId="0" fontId="35" fillId="0" borderId="28" xfId="1" applyFont="1" applyBorder="1" applyAlignment="1">
      <alignment horizontal="right" vertical="center"/>
    </xf>
    <xf numFmtId="0" fontId="36" fillId="0" borderId="14" xfId="1" applyFont="1" applyBorder="1" applyAlignment="1">
      <alignment horizontal="left" vertical="center"/>
    </xf>
    <xf numFmtId="1" fontId="18" fillId="0" borderId="14" xfId="1" applyNumberFormat="1" applyFont="1" applyBorder="1" applyAlignment="1">
      <alignment horizontal="center" vertical="center"/>
    </xf>
    <xf numFmtId="0" fontId="36" fillId="0" borderId="32" xfId="1" applyFont="1" applyBorder="1" applyAlignment="1">
      <alignment horizontal="left" vertical="center"/>
    </xf>
    <xf numFmtId="0" fontId="35" fillId="0" borderId="32" xfId="1" applyFont="1" applyBorder="1" applyAlignment="1">
      <alignment horizontal="right" vertical="center"/>
    </xf>
    <xf numFmtId="49" fontId="54" fillId="9" borderId="1" xfId="1" applyNumberFormat="1" applyFont="1" applyFill="1" applyBorder="1" applyAlignment="1">
      <alignment horizontal="center" vertical="center"/>
    </xf>
    <xf numFmtId="0" fontId="25" fillId="0" borderId="13" xfId="0" applyFont="1" applyBorder="1"/>
    <xf numFmtId="0" fontId="24" fillId="0" borderId="13" xfId="0" applyFont="1" applyBorder="1"/>
    <xf numFmtId="0" fontId="24" fillId="0" borderId="13" xfId="0" applyFont="1" applyBorder="1" applyAlignment="1">
      <alignment horizontal="right"/>
    </xf>
    <xf numFmtId="0" fontId="24" fillId="0" borderId="1" xfId="0" applyFont="1" applyBorder="1"/>
    <xf numFmtId="49" fontId="0" fillId="0" borderId="0" xfId="0" applyNumberFormat="1"/>
    <xf numFmtId="0" fontId="23" fillId="7" borderId="46" xfId="0" applyFont="1" applyFill="1" applyBorder="1" applyAlignment="1" applyProtection="1">
      <alignment horizontal="center" vertical="center"/>
      <protection locked="0"/>
    </xf>
    <xf numFmtId="0" fontId="23" fillId="7" borderId="36" xfId="0" applyFont="1" applyFill="1" applyBorder="1" applyAlignment="1" applyProtection="1">
      <alignment horizontal="center" vertical="center"/>
      <protection locked="0"/>
    </xf>
    <xf numFmtId="13" fontId="23" fillId="7" borderId="36" xfId="0" applyNumberFormat="1" applyFont="1" applyFill="1" applyBorder="1" applyAlignment="1" applyProtection="1">
      <alignment horizontal="center" vertical="center"/>
      <protection locked="0"/>
    </xf>
    <xf numFmtId="13" fontId="23" fillId="7" borderId="38" xfId="0" applyNumberFormat="1" applyFont="1" applyFill="1" applyBorder="1" applyAlignment="1" applyProtection="1">
      <alignment horizontal="center" vertical="center"/>
      <protection locked="0"/>
    </xf>
    <xf numFmtId="13" fontId="23" fillId="7" borderId="3" xfId="0" applyNumberFormat="1" applyFont="1" applyFill="1" applyBorder="1" applyAlignment="1" applyProtection="1">
      <alignment horizontal="center" vertical="center"/>
      <protection locked="0"/>
    </xf>
    <xf numFmtId="13" fontId="23" fillId="7" borderId="59" xfId="0" applyNumberFormat="1" applyFont="1" applyFill="1" applyBorder="1" applyAlignment="1" applyProtection="1">
      <alignment horizontal="center" vertical="center"/>
      <protection locked="0"/>
    </xf>
    <xf numFmtId="13" fontId="23" fillId="8" borderId="1" xfId="0" applyNumberFormat="1" applyFont="1" applyFill="1" applyBorder="1" applyAlignment="1" applyProtection="1">
      <alignment horizontal="center" vertical="center"/>
      <protection locked="0"/>
    </xf>
    <xf numFmtId="13" fontId="23" fillId="8" borderId="36" xfId="0" applyNumberFormat="1" applyFont="1" applyFill="1" applyBorder="1" applyAlignment="1" applyProtection="1">
      <alignment horizontal="center" vertical="center"/>
      <protection locked="0"/>
    </xf>
    <xf numFmtId="165" fontId="23" fillId="8" borderId="48" xfId="0" applyNumberFormat="1" applyFont="1" applyFill="1" applyBorder="1" applyAlignment="1" applyProtection="1">
      <alignment horizontal="center" vertical="center"/>
      <protection locked="0"/>
    </xf>
    <xf numFmtId="165" fontId="23" fillId="8" borderId="38" xfId="0" applyNumberFormat="1" applyFont="1" applyFill="1" applyBorder="1" applyAlignment="1" applyProtection="1">
      <alignment horizontal="center" vertical="center"/>
      <protection locked="0"/>
    </xf>
    <xf numFmtId="0" fontId="57" fillId="0" borderId="1" xfId="0" applyFont="1" applyBorder="1"/>
    <xf numFmtId="1" fontId="9" fillId="0" borderId="0" xfId="0" applyNumberFormat="1" applyFont="1" applyAlignment="1">
      <alignment horizontal="left"/>
    </xf>
    <xf numFmtId="1" fontId="18" fillId="0" borderId="6" xfId="1" applyNumberFormat="1" applyFont="1" applyBorder="1" applyAlignment="1">
      <alignment horizontal="center" vertical="center"/>
    </xf>
    <xf numFmtId="49" fontId="34" fillId="0" borderId="64" xfId="1" applyNumberFormat="1" applyFont="1" applyBorder="1" applyAlignment="1">
      <alignment horizontal="left" vertical="center"/>
    </xf>
    <xf numFmtId="0" fontId="1" fillId="0" borderId="54" xfId="0" applyFont="1" applyBorder="1" applyAlignment="1">
      <alignment horizontal="center" vertical="center"/>
    </xf>
    <xf numFmtId="13" fontId="23" fillId="7" borderId="88" xfId="0" applyNumberFormat="1" applyFont="1" applyFill="1" applyBorder="1" applyAlignment="1" applyProtection="1">
      <alignment horizontal="center" vertical="center"/>
      <protection locked="0"/>
    </xf>
    <xf numFmtId="0" fontId="34" fillId="0" borderId="0" xfId="1" applyFont="1" applyAlignment="1">
      <alignment horizontal="right" vertical="center"/>
    </xf>
    <xf numFmtId="1" fontId="35" fillId="0" borderId="32" xfId="1" applyNumberFormat="1" applyFont="1" applyBorder="1" applyAlignment="1">
      <alignment horizontal="right" vertical="center"/>
    </xf>
    <xf numFmtId="1" fontId="23" fillId="0" borderId="13" xfId="1" applyNumberFormat="1" applyFont="1" applyBorder="1" applyAlignment="1">
      <alignment horizontal="center" vertical="center"/>
    </xf>
    <xf numFmtId="0" fontId="46" fillId="0" borderId="24" xfId="1" applyFont="1" applyBorder="1" applyAlignment="1">
      <alignment horizontal="left" vertical="center"/>
    </xf>
    <xf numFmtId="13" fontId="0" fillId="0" borderId="0" xfId="0" applyNumberFormat="1"/>
    <xf numFmtId="0" fontId="0" fillId="3" borderId="0" xfId="0" applyFill="1" applyAlignment="1">
      <alignment wrapText="1"/>
    </xf>
    <xf numFmtId="0" fontId="0" fillId="3" borderId="0" xfId="0" applyFill="1"/>
    <xf numFmtId="0" fontId="35" fillId="0" borderId="0" xfId="1" applyFont="1" applyAlignment="1">
      <alignment horizontal="right" vertical="center"/>
    </xf>
    <xf numFmtId="0" fontId="18" fillId="0" borderId="0" xfId="1" applyFont="1" applyAlignment="1">
      <alignment horizontal="center" vertical="center"/>
    </xf>
    <xf numFmtId="0" fontId="35" fillId="0" borderId="61" xfId="1" applyFont="1" applyBorder="1" applyAlignment="1">
      <alignment horizontal="right" vertical="center"/>
    </xf>
    <xf numFmtId="0" fontId="11" fillId="0" borderId="14" xfId="1" applyFont="1" applyBorder="1" applyAlignment="1">
      <alignment vertical="center"/>
    </xf>
    <xf numFmtId="0" fontId="18" fillId="0" borderId="14" xfId="1" applyFont="1" applyBorder="1" applyAlignment="1">
      <alignment horizontal="center" vertical="center"/>
    </xf>
    <xf numFmtId="0" fontId="35" fillId="0" borderId="26" xfId="1" applyFont="1" applyBorder="1" applyAlignment="1">
      <alignment horizontal="right" vertical="center"/>
    </xf>
    <xf numFmtId="0" fontId="35" fillId="0" borderId="68" xfId="1" applyFont="1" applyBorder="1" applyAlignment="1">
      <alignment vertical="center"/>
    </xf>
    <xf numFmtId="0" fontId="35" fillId="0" borderId="89" xfId="1" applyFont="1" applyBorder="1" applyAlignment="1">
      <alignment horizontal="center" vertical="center"/>
    </xf>
    <xf numFmtId="0" fontId="35" fillId="0" borderId="0" xfId="1" applyFont="1" applyAlignment="1">
      <alignment vertical="center"/>
    </xf>
    <xf numFmtId="0" fontId="38" fillId="0" borderId="0" xfId="1" applyFont="1" applyAlignment="1">
      <alignment horizontal="center" vertical="center"/>
    </xf>
    <xf numFmtId="0" fontId="35" fillId="0" borderId="6" xfId="1" applyFont="1" applyBorder="1" applyAlignment="1">
      <alignment horizontal="right" vertical="center"/>
    </xf>
    <xf numFmtId="1" fontId="7" fillId="0" borderId="32" xfId="1" applyNumberFormat="1" applyFont="1" applyBorder="1" applyAlignment="1">
      <alignment horizontal="right" vertical="center"/>
    </xf>
    <xf numFmtId="0" fontId="42" fillId="0" borderId="11" xfId="1" applyFont="1" applyBorder="1" applyAlignment="1">
      <alignment vertical="center"/>
    </xf>
    <xf numFmtId="0" fontId="42" fillId="0" borderId="24" xfId="1" applyFont="1" applyBorder="1" applyAlignment="1">
      <alignment vertical="center"/>
    </xf>
    <xf numFmtId="0" fontId="42" fillId="0" borderId="13" xfId="1" applyFont="1" applyBorder="1" applyAlignment="1">
      <alignment vertical="center"/>
    </xf>
    <xf numFmtId="0" fontId="43" fillId="0" borderId="30" xfId="1" applyFont="1" applyBorder="1" applyAlignment="1">
      <alignment horizontal="left" vertical="center"/>
    </xf>
    <xf numFmtId="1" fontId="47" fillId="0" borderId="72" xfId="1" applyNumberFormat="1" applyFont="1" applyBorder="1" applyAlignment="1">
      <alignment horizontal="center"/>
    </xf>
    <xf numFmtId="1" fontId="47" fillId="0" borderId="90" xfId="1" applyNumberFormat="1" applyFont="1" applyBorder="1" applyAlignment="1">
      <alignment horizontal="center"/>
    </xf>
    <xf numFmtId="0" fontId="42" fillId="0" borderId="30" xfId="1" applyFont="1" applyBorder="1" applyAlignment="1">
      <alignment vertical="center"/>
    </xf>
    <xf numFmtId="0" fontId="42" fillId="0" borderId="0" xfId="1" applyFont="1" applyAlignment="1">
      <alignment vertical="center"/>
    </xf>
    <xf numFmtId="0" fontId="7" fillId="0" borderId="5" xfId="1" applyFont="1" applyBorder="1" applyAlignment="1">
      <alignment horizontal="right" vertical="center"/>
    </xf>
    <xf numFmtId="49" fontId="46" fillId="0" borderId="31" xfId="1" applyNumberFormat="1" applyFont="1" applyBorder="1" applyAlignment="1">
      <alignment horizontal="left" vertical="center"/>
    </xf>
    <xf numFmtId="0" fontId="45" fillId="0" borderId="32" xfId="1" applyFont="1" applyBorder="1" applyAlignment="1">
      <alignment horizontal="left" vertical="center"/>
    </xf>
    <xf numFmtId="0" fontId="7" fillId="0" borderId="61" xfId="1" applyFont="1" applyBorder="1" applyAlignment="1">
      <alignment horizontal="right" vertical="center"/>
    </xf>
    <xf numFmtId="0" fontId="19" fillId="0" borderId="28" xfId="1" applyFont="1" applyBorder="1" applyAlignment="1">
      <alignment vertical="center"/>
    </xf>
    <xf numFmtId="0" fontId="35" fillId="0" borderId="28" xfId="1" applyFont="1" applyBorder="1" applyAlignment="1">
      <alignment vertical="center"/>
    </xf>
    <xf numFmtId="0" fontId="35" fillId="0" borderId="61" xfId="1" applyFont="1" applyBorder="1" applyAlignment="1">
      <alignment vertical="center"/>
    </xf>
    <xf numFmtId="0" fontId="52" fillId="0" borderId="62" xfId="1" applyFont="1" applyBorder="1" applyAlignment="1">
      <alignment vertical="top" wrapText="1"/>
    </xf>
    <xf numFmtId="0" fontId="0" fillId="10" borderId="0" xfId="0" applyFill="1" applyAlignment="1">
      <alignment wrapText="1"/>
    </xf>
    <xf numFmtId="1" fontId="23" fillId="11" borderId="1" xfId="0" applyNumberFormat="1" applyFont="1" applyFill="1" applyBorder="1" applyAlignment="1">
      <alignment horizontal="center"/>
    </xf>
    <xf numFmtId="13" fontId="23" fillId="11" borderId="1" xfId="0" applyNumberFormat="1" applyFont="1" applyFill="1" applyBorder="1" applyAlignment="1">
      <alignment horizontal="center"/>
    </xf>
    <xf numFmtId="0" fontId="59" fillId="0" borderId="0" xfId="0" applyFont="1"/>
    <xf numFmtId="165" fontId="23" fillId="11" borderId="1" xfId="0" applyNumberFormat="1" applyFont="1" applyFill="1" applyBorder="1" applyAlignment="1">
      <alignment horizontal="center"/>
    </xf>
    <xf numFmtId="0" fontId="0" fillId="11" borderId="0" xfId="0" applyFill="1" applyAlignment="1">
      <alignment wrapText="1"/>
    </xf>
    <xf numFmtId="0" fontId="24" fillId="11" borderId="0" xfId="0" applyFont="1" applyFill="1" applyAlignment="1">
      <alignment horizontal="center"/>
    </xf>
    <xf numFmtId="0" fontId="0" fillId="0" borderId="91" xfId="0" applyBorder="1" applyAlignment="1">
      <alignment horizontal="center" wrapText="1"/>
    </xf>
    <xf numFmtId="0" fontId="0" fillId="0" borderId="41" xfId="0" applyBorder="1" applyAlignment="1">
      <alignment horizontal="center"/>
    </xf>
    <xf numFmtId="0" fontId="0" fillId="0" borderId="92" xfId="0" applyBorder="1" applyAlignment="1">
      <alignment horizontal="center"/>
    </xf>
    <xf numFmtId="0" fontId="0" fillId="0" borderId="30" xfId="0" applyBorder="1" applyAlignment="1">
      <alignment horizontal="center" wrapText="1"/>
    </xf>
    <xf numFmtId="0" fontId="0" fillId="0" borderId="4" xfId="0" applyBorder="1" applyAlignment="1">
      <alignment horizontal="center" wrapText="1"/>
    </xf>
    <xf numFmtId="0" fontId="0" fillId="5" borderId="42" xfId="0" applyFill="1" applyBorder="1" applyAlignment="1">
      <alignment horizontal="center"/>
    </xf>
    <xf numFmtId="0" fontId="0" fillId="5" borderId="19" xfId="0" applyFill="1" applyBorder="1" applyAlignment="1">
      <alignment horizontal="center"/>
    </xf>
    <xf numFmtId="13" fontId="48" fillId="0" borderId="41" xfId="0" applyNumberFormat="1" applyFont="1" applyBorder="1" applyAlignment="1">
      <alignment horizontal="center"/>
    </xf>
    <xf numFmtId="0" fontId="48" fillId="0" borderId="92" xfId="0" applyFont="1" applyBorder="1" applyAlignment="1">
      <alignment horizontal="center"/>
    </xf>
    <xf numFmtId="0" fontId="48" fillId="0" borderId="0" xfId="0" applyFont="1" applyAlignment="1">
      <alignment horizontal="center"/>
    </xf>
    <xf numFmtId="0" fontId="55" fillId="0" borderId="0" xfId="0" applyFont="1" applyAlignment="1">
      <alignment horizontal="center"/>
    </xf>
    <xf numFmtId="13" fontId="55" fillId="0" borderId="0" xfId="0" applyNumberFormat="1" applyFont="1" applyAlignment="1">
      <alignment horizontal="center"/>
    </xf>
    <xf numFmtId="13" fontId="55" fillId="0" borderId="35" xfId="0" applyNumberFormat="1" applyFont="1" applyBorder="1" applyAlignment="1">
      <alignment horizontal="center"/>
    </xf>
    <xf numFmtId="0" fontId="55" fillId="0" borderId="1" xfId="0" applyFont="1" applyBorder="1" applyAlignment="1">
      <alignment horizontal="center"/>
    </xf>
    <xf numFmtId="13" fontId="55" fillId="0" borderId="37" xfId="0" applyNumberFormat="1" applyFont="1" applyBorder="1" applyAlignment="1">
      <alignment horizontal="center"/>
    </xf>
    <xf numFmtId="0" fontId="55" fillId="0" borderId="48" xfId="0" applyFont="1" applyBorder="1" applyAlignment="1">
      <alignment horizontal="center"/>
    </xf>
    <xf numFmtId="167" fontId="55" fillId="0" borderId="0" xfId="0" applyNumberFormat="1" applyFont="1" applyAlignment="1">
      <alignment horizontal="center"/>
    </xf>
    <xf numFmtId="0" fontId="48" fillId="0" borderId="51" xfId="0" applyFont="1" applyBorder="1" applyAlignment="1">
      <alignment horizontal="center"/>
    </xf>
    <xf numFmtId="167" fontId="48" fillId="0" borderId="93" xfId="0" applyNumberFormat="1" applyFont="1" applyBorder="1" applyAlignment="1">
      <alignment horizontal="center"/>
    </xf>
    <xf numFmtId="167" fontId="55" fillId="0" borderId="80" xfId="0" applyNumberFormat="1" applyFont="1" applyBorder="1" applyAlignment="1">
      <alignment horizontal="center"/>
    </xf>
    <xf numFmtId="167" fontId="55" fillId="0" borderId="49" xfId="0" applyNumberFormat="1" applyFont="1" applyBorder="1" applyAlignment="1">
      <alignment horizontal="center"/>
    </xf>
    <xf numFmtId="167" fontId="55" fillId="0" borderId="94" xfId="0" applyNumberFormat="1" applyFont="1" applyBorder="1" applyAlignment="1">
      <alignment horizontal="center"/>
    </xf>
    <xf numFmtId="0" fontId="55" fillId="0" borderId="57" xfId="0" applyFont="1" applyBorder="1" applyAlignment="1">
      <alignment horizontal="center"/>
    </xf>
    <xf numFmtId="13" fontId="55" fillId="0" borderId="45" xfId="0" applyNumberFormat="1" applyFont="1" applyBorder="1" applyAlignment="1">
      <alignment horizontal="center"/>
    </xf>
    <xf numFmtId="0" fontId="0" fillId="0" borderId="0" xfId="0" applyAlignment="1">
      <alignment horizontal="left"/>
    </xf>
    <xf numFmtId="0" fontId="0" fillId="0" borderId="65" xfId="0" applyBorder="1"/>
    <xf numFmtId="0" fontId="0" fillId="0" borderId="11" xfId="0" applyBorder="1"/>
    <xf numFmtId="0" fontId="0" fillId="0" borderId="7" xfId="0" applyBorder="1"/>
    <xf numFmtId="0" fontId="0" fillId="0" borderId="30" xfId="0" applyBorder="1"/>
    <xf numFmtId="0" fontId="0" fillId="0" borderId="24" xfId="0" applyBorder="1"/>
    <xf numFmtId="0" fontId="0" fillId="0" borderId="13" xfId="0" applyBorder="1"/>
    <xf numFmtId="0" fontId="0" fillId="0" borderId="5" xfId="0" applyBorder="1"/>
    <xf numFmtId="0" fontId="0" fillId="6" borderId="0" xfId="0" applyFill="1"/>
    <xf numFmtId="0" fontId="59" fillId="0" borderId="0" xfId="0" applyFont="1" applyAlignment="1">
      <alignment wrapText="1"/>
    </xf>
    <xf numFmtId="168" fontId="59" fillId="0" borderId="0" xfId="0" applyNumberFormat="1" applyFont="1" applyAlignment="1">
      <alignment wrapText="1"/>
    </xf>
    <xf numFmtId="168" fontId="0" fillId="0" borderId="0" xfId="0" applyNumberFormat="1"/>
    <xf numFmtId="168" fontId="0" fillId="6" borderId="0" xfId="0" applyNumberFormat="1" applyFill="1"/>
    <xf numFmtId="168" fontId="0" fillId="0" borderId="13" xfId="0" applyNumberFormat="1" applyBorder="1"/>
    <xf numFmtId="13" fontId="24" fillId="0" borderId="1" xfId="0" applyNumberFormat="1" applyFont="1" applyBorder="1" applyAlignment="1">
      <alignment horizontal="center"/>
    </xf>
    <xf numFmtId="0" fontId="23" fillId="0" borderId="5" xfId="1" applyFont="1" applyBorder="1" applyAlignment="1">
      <alignment horizontal="center" vertical="center"/>
    </xf>
    <xf numFmtId="166" fontId="0" fillId="0" borderId="0" xfId="0" applyNumberFormat="1"/>
    <xf numFmtId="166" fontId="24" fillId="0" borderId="1" xfId="0" applyNumberFormat="1" applyFont="1" applyBorder="1" applyAlignment="1">
      <alignment horizontal="center"/>
    </xf>
    <xf numFmtId="1" fontId="23" fillId="0" borderId="65" xfId="0" applyNumberFormat="1" applyFont="1" applyBorder="1" applyAlignment="1">
      <alignment horizontal="center"/>
    </xf>
    <xf numFmtId="0" fontId="20" fillId="6" borderId="7" xfId="1" applyFont="1" applyFill="1" applyBorder="1" applyAlignment="1">
      <alignment horizontal="center"/>
    </xf>
    <xf numFmtId="0" fontId="20" fillId="6" borderId="2" xfId="1" applyFont="1" applyFill="1" applyBorder="1" applyAlignment="1">
      <alignment horizontal="center"/>
    </xf>
    <xf numFmtId="0" fontId="8" fillId="0" borderId="28" xfId="1" applyBorder="1" applyAlignment="1">
      <alignment vertical="center"/>
    </xf>
    <xf numFmtId="165" fontId="18" fillId="0" borderId="2" xfId="1" applyNumberFormat="1" applyFont="1" applyBorder="1" applyAlignment="1">
      <alignment horizontal="center" vertical="center"/>
    </xf>
    <xf numFmtId="0" fontId="9" fillId="0" borderId="0" xfId="0" applyFont="1" applyAlignment="1">
      <alignment horizontal="center" vertical="center"/>
    </xf>
    <xf numFmtId="0" fontId="35" fillId="0" borderId="96" xfId="1" applyFont="1" applyBorder="1" applyAlignment="1">
      <alignment horizontal="left" vertical="center"/>
    </xf>
    <xf numFmtId="0" fontId="47" fillId="0" borderId="32" xfId="1" applyFont="1" applyBorder="1" applyAlignment="1">
      <alignment horizontal="center" vertical="center"/>
    </xf>
    <xf numFmtId="0" fontId="47" fillId="0" borderId="13" xfId="1" applyFont="1" applyBorder="1" applyAlignment="1">
      <alignment horizontal="center" vertical="center"/>
    </xf>
    <xf numFmtId="0" fontId="47" fillId="0" borderId="6" xfId="1" applyFont="1" applyBorder="1" applyAlignment="1">
      <alignment horizontal="center" vertical="center"/>
    </xf>
    <xf numFmtId="0" fontId="9" fillId="6" borderId="62" xfId="1" applyFont="1" applyFill="1" applyBorder="1" applyAlignment="1">
      <alignment horizontal="center"/>
    </xf>
    <xf numFmtId="0" fontId="9" fillId="6" borderId="7" xfId="1" applyFont="1" applyFill="1" applyBorder="1" applyAlignment="1">
      <alignment horizontal="center"/>
    </xf>
    <xf numFmtId="0" fontId="9" fillId="0" borderId="13" xfId="1" applyFont="1" applyBorder="1" applyAlignment="1">
      <alignment horizontal="center"/>
    </xf>
    <xf numFmtId="0" fontId="9" fillId="0" borderId="62" xfId="1" applyFont="1" applyBorder="1" applyAlignment="1">
      <alignment horizontal="center"/>
    </xf>
    <xf numFmtId="0" fontId="62" fillId="0" borderId="6" xfId="1" applyFont="1" applyBorder="1" applyAlignment="1">
      <alignment horizontal="center" vertical="center"/>
    </xf>
    <xf numFmtId="0" fontId="47" fillId="0" borderId="5" xfId="1" applyFont="1" applyBorder="1" applyAlignment="1">
      <alignment horizontal="center" vertical="center"/>
    </xf>
    <xf numFmtId="1" fontId="9" fillId="0" borderId="6" xfId="1" applyNumberFormat="1" applyFont="1" applyBorder="1" applyAlignment="1">
      <alignment horizontal="center"/>
    </xf>
    <xf numFmtId="0" fontId="20" fillId="0" borderId="0" xfId="1" applyFont="1" applyAlignment="1">
      <alignment horizontal="center"/>
    </xf>
    <xf numFmtId="0" fontId="20" fillId="0" borderId="8" xfId="1" applyFont="1" applyBorder="1" applyAlignment="1">
      <alignment horizontal="center"/>
    </xf>
    <xf numFmtId="14" fontId="63" fillId="0" borderId="0" xfId="1" applyNumberFormat="1" applyFont="1" applyAlignment="1">
      <alignment horizontal="right"/>
    </xf>
    <xf numFmtId="0" fontId="63" fillId="0" borderId="0" xfId="1" applyFont="1" applyAlignment="1">
      <alignment horizontal="right"/>
    </xf>
    <xf numFmtId="14" fontId="63" fillId="0" borderId="0" xfId="1" applyNumberFormat="1" applyFont="1" applyAlignment="1">
      <alignment horizontal="left" vertical="top"/>
    </xf>
    <xf numFmtId="1" fontId="64" fillId="0" borderId="2" xfId="1" applyNumberFormat="1" applyFont="1" applyBorder="1" applyAlignment="1">
      <alignment horizontal="center" vertical="center"/>
    </xf>
    <xf numFmtId="0" fontId="64" fillId="0" borderId="0" xfId="1" applyFont="1" applyAlignment="1">
      <alignment horizontal="center" vertical="center"/>
    </xf>
    <xf numFmtId="0" fontId="0" fillId="12" borderId="0" xfId="0" applyFill="1"/>
    <xf numFmtId="0" fontId="65" fillId="0" borderId="0" xfId="0" applyFont="1"/>
    <xf numFmtId="0" fontId="66" fillId="0" borderId="0" xfId="0" applyFont="1"/>
    <xf numFmtId="165" fontId="23" fillId="5" borderId="1" xfId="0" applyNumberFormat="1" applyFont="1" applyFill="1" applyBorder="1" applyAlignment="1">
      <alignment horizontal="center" vertical="center"/>
    </xf>
    <xf numFmtId="165" fontId="23" fillId="5" borderId="1" xfId="0" applyNumberFormat="1" applyFont="1" applyFill="1" applyBorder="1" applyAlignment="1">
      <alignment horizontal="center"/>
    </xf>
    <xf numFmtId="1" fontId="23" fillId="5" borderId="1" xfId="0" applyNumberFormat="1" applyFont="1" applyFill="1" applyBorder="1" applyAlignment="1">
      <alignment horizontal="center"/>
    </xf>
    <xf numFmtId="0" fontId="24" fillId="5" borderId="0" xfId="0" applyFont="1" applyFill="1"/>
    <xf numFmtId="0" fontId="67" fillId="0" borderId="65" xfId="1" applyFont="1" applyBorder="1" applyAlignment="1">
      <alignment horizontal="left" vertical="center"/>
    </xf>
    <xf numFmtId="0" fontId="67" fillId="0" borderId="0" xfId="1" applyFont="1" applyAlignment="1">
      <alignment horizontal="left" vertical="center"/>
    </xf>
    <xf numFmtId="0" fontId="67" fillId="0" borderId="62" xfId="1" applyFont="1" applyBorder="1" applyAlignment="1">
      <alignment horizontal="left" vertical="center"/>
    </xf>
    <xf numFmtId="0" fontId="63" fillId="0" borderId="0" xfId="1" applyFont="1" applyAlignment="1">
      <alignment horizontal="right" vertical="top"/>
    </xf>
    <xf numFmtId="14" fontId="63" fillId="0" borderId="0" xfId="1" applyNumberFormat="1" applyFont="1" applyAlignment="1">
      <alignment horizontal="left" vertical="center"/>
    </xf>
    <xf numFmtId="0" fontId="19" fillId="0" borderId="29" xfId="1" applyFont="1" applyBorder="1" applyAlignment="1">
      <alignment horizontal="left" vertical="center"/>
    </xf>
    <xf numFmtId="0" fontId="12" fillId="0" borderId="14" xfId="1" applyFont="1" applyBorder="1" applyAlignment="1">
      <alignment horizontal="left" vertical="center"/>
    </xf>
    <xf numFmtId="13" fontId="18" fillId="0" borderId="61" xfId="1" applyNumberFormat="1" applyFont="1" applyBorder="1" applyAlignment="1">
      <alignment horizontal="center" vertical="center"/>
    </xf>
    <xf numFmtId="49" fontId="13" fillId="5" borderId="17" xfId="1" applyNumberFormat="1" applyFont="1" applyFill="1" applyBorder="1" applyAlignment="1">
      <alignment horizontal="left" vertical="center"/>
    </xf>
    <xf numFmtId="0" fontId="13" fillId="5" borderId="62" xfId="1" applyFont="1" applyFill="1" applyBorder="1" applyAlignment="1">
      <alignment horizontal="left" vertical="center"/>
    </xf>
    <xf numFmtId="0" fontId="12" fillId="5" borderId="62" xfId="1" applyFont="1" applyFill="1" applyBorder="1" applyAlignment="1">
      <alignment horizontal="left" vertical="center"/>
    </xf>
    <xf numFmtId="0" fontId="12" fillId="5" borderId="8" xfId="1" applyFont="1" applyFill="1" applyBorder="1" applyAlignment="1">
      <alignment vertical="center"/>
    </xf>
    <xf numFmtId="0" fontId="61" fillId="5" borderId="65" xfId="1" applyFont="1" applyFill="1" applyBorder="1" applyAlignment="1">
      <alignment vertical="center" wrapText="1"/>
    </xf>
    <xf numFmtId="0" fontId="61" fillId="5" borderId="11" xfId="1" applyFont="1" applyFill="1" applyBorder="1" applyAlignment="1">
      <alignment vertical="center" wrapText="1"/>
    </xf>
    <xf numFmtId="0" fontId="61" fillId="5" borderId="7" xfId="1" applyFont="1" applyFill="1" applyBorder="1" applyAlignment="1">
      <alignment vertical="center" wrapText="1"/>
    </xf>
    <xf numFmtId="0" fontId="61" fillId="5" borderId="30" xfId="1" applyFont="1" applyFill="1" applyBorder="1" applyAlignment="1">
      <alignment vertical="center" wrapText="1"/>
    </xf>
    <xf numFmtId="0" fontId="61" fillId="5" borderId="0" xfId="1" applyFont="1" applyFill="1" applyAlignment="1">
      <alignment vertical="center" wrapText="1"/>
    </xf>
    <xf numFmtId="0" fontId="61" fillId="5" borderId="6" xfId="1" applyFont="1" applyFill="1" applyBorder="1" applyAlignment="1">
      <alignment vertical="center" wrapText="1"/>
    </xf>
    <xf numFmtId="0" fontId="61" fillId="5" borderId="30" xfId="1" applyFont="1" applyFill="1" applyBorder="1" applyAlignment="1">
      <alignment vertical="top" wrapText="1"/>
    </xf>
    <xf numFmtId="0" fontId="61" fillId="5" borderId="0" xfId="1" applyFont="1" applyFill="1" applyAlignment="1">
      <alignment vertical="top" wrapText="1"/>
    </xf>
    <xf numFmtId="0" fontId="61" fillId="5" borderId="6" xfId="1" applyFont="1" applyFill="1" applyBorder="1" applyAlignment="1">
      <alignment vertical="top" wrapText="1"/>
    </xf>
    <xf numFmtId="0" fontId="61" fillId="5" borderId="24" xfId="1" applyFont="1" applyFill="1" applyBorder="1" applyAlignment="1">
      <alignment vertical="top" wrapText="1"/>
    </xf>
    <xf numFmtId="0" fontId="61" fillId="5" borderId="13" xfId="1" applyFont="1" applyFill="1" applyBorder="1" applyAlignment="1">
      <alignment vertical="top" wrapText="1"/>
    </xf>
    <xf numFmtId="0" fontId="61" fillId="5" borderId="5" xfId="1" applyFont="1" applyFill="1" applyBorder="1" applyAlignment="1">
      <alignment vertical="top" wrapText="1"/>
    </xf>
    <xf numFmtId="0" fontId="35" fillId="5" borderId="15" xfId="1" applyFont="1" applyFill="1" applyBorder="1" applyAlignment="1">
      <alignment horizontal="left" vertical="center"/>
    </xf>
    <xf numFmtId="0" fontId="19" fillId="5" borderId="15" xfId="1" applyFont="1" applyFill="1" applyBorder="1" applyAlignment="1">
      <alignment horizontal="left" vertical="center"/>
    </xf>
    <xf numFmtId="0" fontId="19" fillId="5" borderId="23" xfId="1" applyFont="1" applyFill="1" applyBorder="1" applyAlignment="1">
      <alignment vertical="center"/>
    </xf>
    <xf numFmtId="0" fontId="35" fillId="5" borderId="12" xfId="1" applyFont="1" applyFill="1" applyBorder="1" applyAlignment="1">
      <alignment horizontal="left" vertical="center"/>
    </xf>
    <xf numFmtId="0" fontId="19" fillId="5" borderId="12" xfId="1" applyFont="1" applyFill="1" applyBorder="1" applyAlignment="1">
      <alignment horizontal="left" vertical="center"/>
    </xf>
    <xf numFmtId="0" fontId="19" fillId="5" borderId="28" xfId="1" applyFont="1" applyFill="1" applyBorder="1" applyAlignment="1">
      <alignment vertical="center"/>
    </xf>
    <xf numFmtId="0" fontId="35" fillId="5" borderId="28" xfId="1" applyFont="1" applyFill="1" applyBorder="1" applyAlignment="1">
      <alignment vertical="center"/>
    </xf>
    <xf numFmtId="0" fontId="35" fillId="5" borderId="32" xfId="1" applyFont="1" applyFill="1" applyBorder="1" applyAlignment="1">
      <alignment horizontal="left" vertical="center"/>
    </xf>
    <xf numFmtId="0" fontId="35" fillId="5" borderId="61" xfId="1" applyFont="1" applyFill="1" applyBorder="1" applyAlignment="1">
      <alignment vertical="center"/>
    </xf>
    <xf numFmtId="0" fontId="35" fillId="5" borderId="16" xfId="1" applyFont="1" applyFill="1" applyBorder="1" applyAlignment="1">
      <alignment horizontal="left" vertical="center"/>
    </xf>
    <xf numFmtId="0" fontId="19" fillId="5" borderId="14" xfId="1" applyFont="1" applyFill="1" applyBorder="1" applyAlignment="1">
      <alignment horizontal="left" vertical="center"/>
    </xf>
    <xf numFmtId="0" fontId="18" fillId="5" borderId="1" xfId="1" applyFont="1" applyFill="1" applyBorder="1" applyAlignment="1">
      <alignment horizontal="center" vertical="center"/>
    </xf>
    <xf numFmtId="1" fontId="18" fillId="5" borderId="1" xfId="1" applyNumberFormat="1" applyFont="1" applyFill="1" applyBorder="1" applyAlignment="1">
      <alignment horizontal="center" vertical="center"/>
    </xf>
    <xf numFmtId="0" fontId="35" fillId="5" borderId="96" xfId="1" applyFont="1" applyFill="1" applyBorder="1" applyAlignment="1">
      <alignment horizontal="left" vertical="center"/>
    </xf>
    <xf numFmtId="0" fontId="19" fillId="5" borderId="32" xfId="1" applyFont="1" applyFill="1" applyBorder="1" applyAlignment="1">
      <alignment horizontal="left" vertical="center"/>
    </xf>
    <xf numFmtId="0" fontId="19" fillId="5" borderId="23" xfId="1" applyFont="1" applyFill="1" applyBorder="1" applyAlignment="1">
      <alignment horizontal="left" vertical="center"/>
    </xf>
    <xf numFmtId="13" fontId="18" fillId="5" borderId="9" xfId="1" applyNumberFormat="1" applyFont="1" applyFill="1" applyBorder="1" applyAlignment="1">
      <alignment horizontal="center" vertical="center"/>
    </xf>
    <xf numFmtId="0" fontId="19" fillId="5" borderId="64" xfId="1" applyFont="1" applyFill="1" applyBorder="1" applyAlignment="1">
      <alignment horizontal="left" vertical="center"/>
    </xf>
    <xf numFmtId="13" fontId="18" fillId="5" borderId="61" xfId="1" applyNumberFormat="1" applyFont="1" applyFill="1" applyBorder="1" applyAlignment="1">
      <alignment horizontal="center" vertical="center"/>
    </xf>
    <xf numFmtId="0" fontId="35" fillId="5" borderId="14" xfId="1" applyFont="1" applyFill="1" applyBorder="1" applyAlignment="1">
      <alignment horizontal="left" vertical="center"/>
    </xf>
    <xf numFmtId="0" fontId="18" fillId="5" borderId="26" xfId="1" applyFont="1" applyFill="1" applyBorder="1" applyAlignment="1">
      <alignment horizontal="center" vertical="center"/>
    </xf>
    <xf numFmtId="0" fontId="18" fillId="5" borderId="28" xfId="1" applyFont="1" applyFill="1" applyBorder="1" applyAlignment="1">
      <alignment horizontal="center" vertical="center"/>
    </xf>
    <xf numFmtId="0" fontId="35" fillId="5" borderId="64" xfId="1" applyFont="1" applyFill="1" applyBorder="1" applyAlignment="1">
      <alignment horizontal="left" vertical="center"/>
    </xf>
    <xf numFmtId="0" fontId="18" fillId="5" borderId="29" xfId="1" applyFont="1" applyFill="1" applyBorder="1" applyAlignment="1">
      <alignment horizontal="center" vertical="center"/>
    </xf>
    <xf numFmtId="1" fontId="18" fillId="5" borderId="29" xfId="1" applyNumberFormat="1" applyFont="1" applyFill="1" applyBorder="1" applyAlignment="1">
      <alignment horizontal="center" vertical="center"/>
    </xf>
    <xf numFmtId="0" fontId="35" fillId="5" borderId="0" xfId="1" applyFont="1" applyFill="1" applyAlignment="1">
      <alignment horizontal="left" vertical="center"/>
    </xf>
    <xf numFmtId="0" fontId="19" fillId="5" borderId="0" xfId="1" applyFont="1" applyFill="1" applyAlignment="1">
      <alignment horizontal="left" vertical="center"/>
    </xf>
    <xf numFmtId="0" fontId="35" fillId="5" borderId="6" xfId="1" applyFont="1" applyFill="1" applyBorder="1" applyAlignment="1">
      <alignment horizontal="right" vertical="center"/>
    </xf>
    <xf numFmtId="0" fontId="35" fillId="5" borderId="14" xfId="1" applyFont="1" applyFill="1" applyBorder="1" applyAlignment="1">
      <alignment horizontal="right" vertical="center"/>
    </xf>
    <xf numFmtId="0" fontId="18" fillId="5" borderId="61" xfId="1" applyFont="1" applyFill="1" applyBorder="1" applyAlignment="1">
      <alignment horizontal="center" vertical="center"/>
    </xf>
    <xf numFmtId="1" fontId="18" fillId="5" borderId="6" xfId="1" applyNumberFormat="1" applyFont="1" applyFill="1" applyBorder="1" applyAlignment="1">
      <alignment horizontal="center" vertical="center"/>
    </xf>
    <xf numFmtId="0" fontId="35" fillId="5" borderId="0" xfId="1" applyFont="1" applyFill="1" applyAlignment="1">
      <alignment horizontal="right" vertical="center"/>
    </xf>
    <xf numFmtId="0" fontId="35" fillId="5" borderId="14" xfId="1" applyFont="1" applyFill="1" applyBorder="1" applyAlignment="1">
      <alignment vertical="center"/>
    </xf>
    <xf numFmtId="0" fontId="22" fillId="5" borderId="14" xfId="1" applyFont="1" applyFill="1" applyBorder="1" applyAlignment="1">
      <alignment vertical="center"/>
    </xf>
    <xf numFmtId="0" fontId="8" fillId="5" borderId="6" xfId="1" applyFill="1" applyBorder="1" applyAlignment="1">
      <alignment vertical="center"/>
    </xf>
    <xf numFmtId="0" fontId="35" fillId="5" borderId="12" xfId="1" applyFont="1" applyFill="1" applyBorder="1" applyAlignment="1">
      <alignment vertical="center"/>
    </xf>
    <xf numFmtId="0" fontId="22" fillId="5" borderId="12" xfId="1" applyFont="1" applyFill="1" applyBorder="1" applyAlignment="1">
      <alignment vertical="center"/>
    </xf>
    <xf numFmtId="0" fontId="8" fillId="5" borderId="7" xfId="1" applyFill="1" applyBorder="1" applyAlignment="1">
      <alignment vertical="center"/>
    </xf>
    <xf numFmtId="0" fontId="35" fillId="5" borderId="13" xfId="1" applyFont="1" applyFill="1" applyBorder="1" applyAlignment="1">
      <alignment vertical="center"/>
    </xf>
    <xf numFmtId="0" fontId="22" fillId="5" borderId="13" xfId="1" applyFont="1" applyFill="1" applyBorder="1" applyAlignment="1">
      <alignment vertical="center"/>
    </xf>
    <xf numFmtId="1" fontId="8" fillId="5" borderId="1" xfId="1" applyNumberFormat="1" applyFill="1" applyBorder="1" applyAlignment="1">
      <alignment horizontal="center" vertical="center"/>
    </xf>
    <xf numFmtId="0" fontId="67" fillId="5" borderId="62" xfId="1" applyFont="1" applyFill="1" applyBorder="1" applyAlignment="1">
      <alignment horizontal="left" vertical="center"/>
    </xf>
    <xf numFmtId="0" fontId="19" fillId="5" borderId="62" xfId="1" applyFont="1" applyFill="1" applyBorder="1" applyAlignment="1">
      <alignment horizontal="left" vertical="center"/>
    </xf>
    <xf numFmtId="1" fontId="18" fillId="5" borderId="8" xfId="1" applyNumberFormat="1" applyFont="1" applyFill="1" applyBorder="1" applyAlignment="1">
      <alignment horizontal="center" vertical="center"/>
    </xf>
    <xf numFmtId="13" fontId="18" fillId="5" borderId="2" xfId="1" applyNumberFormat="1" applyFont="1" applyFill="1" applyBorder="1" applyAlignment="1">
      <alignment horizontal="center" vertical="center"/>
    </xf>
    <xf numFmtId="1" fontId="18" fillId="5" borderId="28" xfId="1" applyNumberFormat="1" applyFont="1" applyFill="1" applyBorder="1" applyAlignment="1">
      <alignment horizontal="center" vertical="center"/>
    </xf>
    <xf numFmtId="0" fontId="22" fillId="5" borderId="12" xfId="1" applyFont="1" applyFill="1" applyBorder="1" applyAlignment="1">
      <alignment horizontal="left" vertical="center"/>
    </xf>
    <xf numFmtId="0" fontId="22" fillId="5" borderId="28" xfId="1" applyFont="1" applyFill="1" applyBorder="1" applyAlignment="1">
      <alignment vertical="center"/>
    </xf>
    <xf numFmtId="0" fontId="22" fillId="5" borderId="0" xfId="1" applyFont="1" applyFill="1" applyAlignment="1">
      <alignment horizontal="left" vertical="center"/>
    </xf>
    <xf numFmtId="0" fontId="22" fillId="5" borderId="14" xfId="1" applyFont="1" applyFill="1" applyBorder="1" applyAlignment="1">
      <alignment horizontal="left" vertical="center"/>
    </xf>
    <xf numFmtId="0" fontId="11" fillId="5" borderId="14" xfId="1" applyFont="1" applyFill="1" applyBorder="1" applyAlignment="1">
      <alignment vertical="center"/>
    </xf>
    <xf numFmtId="0" fontId="18" fillId="5" borderId="14" xfId="1" applyFont="1" applyFill="1" applyBorder="1" applyAlignment="1">
      <alignment horizontal="center" vertical="center"/>
    </xf>
    <xf numFmtId="0" fontId="35" fillId="5" borderId="26" xfId="1" applyFont="1" applyFill="1" applyBorder="1" applyAlignment="1">
      <alignment horizontal="right" vertical="center"/>
    </xf>
    <xf numFmtId="0" fontId="36" fillId="5" borderId="0" xfId="1" applyFont="1" applyFill="1" applyAlignment="1">
      <alignment horizontal="left" vertical="center"/>
    </xf>
    <xf numFmtId="0" fontId="47" fillId="5" borderId="32" xfId="1" applyFont="1" applyFill="1" applyBorder="1" applyAlignment="1">
      <alignment horizontal="center" vertical="center"/>
    </xf>
    <xf numFmtId="0" fontId="47" fillId="5" borderId="5" xfId="1" applyFont="1" applyFill="1" applyBorder="1" applyAlignment="1">
      <alignment horizontal="center" vertical="center"/>
    </xf>
    <xf numFmtId="0" fontId="36" fillId="5" borderId="12" xfId="1" applyFont="1" applyFill="1" applyBorder="1" applyAlignment="1">
      <alignment horizontal="left" vertical="center"/>
    </xf>
    <xf numFmtId="0" fontId="35" fillId="5" borderId="12" xfId="1" applyFont="1" applyFill="1" applyBorder="1" applyAlignment="1">
      <alignment horizontal="right" vertical="center"/>
    </xf>
    <xf numFmtId="0" fontId="35" fillId="5" borderId="28" xfId="1" applyFont="1" applyFill="1" applyBorder="1" applyAlignment="1">
      <alignment horizontal="right" vertical="center"/>
    </xf>
    <xf numFmtId="0" fontId="36" fillId="5" borderId="14" xfId="1" applyFont="1" applyFill="1" applyBorder="1" applyAlignment="1">
      <alignment horizontal="left" vertical="center"/>
    </xf>
    <xf numFmtId="1" fontId="18" fillId="5" borderId="14" xfId="1" applyNumberFormat="1" applyFont="1" applyFill="1" applyBorder="1" applyAlignment="1">
      <alignment horizontal="center" vertical="center"/>
    </xf>
    <xf numFmtId="1" fontId="9" fillId="5" borderId="6" xfId="1" applyNumberFormat="1" applyFont="1" applyFill="1" applyBorder="1" applyAlignment="1">
      <alignment horizontal="center"/>
    </xf>
    <xf numFmtId="0" fontId="36" fillId="5" borderId="32" xfId="1" applyFont="1" applyFill="1" applyBorder="1" applyAlignment="1">
      <alignment horizontal="left" vertical="center"/>
    </xf>
    <xf numFmtId="0" fontId="22" fillId="5" borderId="32" xfId="1" applyFont="1" applyFill="1" applyBorder="1" applyAlignment="1">
      <alignment horizontal="left" vertical="center"/>
    </xf>
    <xf numFmtId="0" fontId="35" fillId="5" borderId="32" xfId="1" applyFont="1" applyFill="1" applyBorder="1" applyAlignment="1">
      <alignment horizontal="right" vertical="center"/>
    </xf>
    <xf numFmtId="1" fontId="35" fillId="5" borderId="32" xfId="1" applyNumberFormat="1" applyFont="1" applyFill="1" applyBorder="1" applyAlignment="1">
      <alignment horizontal="right" vertical="center"/>
    </xf>
    <xf numFmtId="1" fontId="64" fillId="5" borderId="2" xfId="1" applyNumberFormat="1" applyFont="1" applyFill="1" applyBorder="1" applyAlignment="1">
      <alignment horizontal="center" vertical="center"/>
    </xf>
    <xf numFmtId="0" fontId="8" fillId="5" borderId="29" xfId="1" applyFill="1" applyBorder="1" applyAlignment="1">
      <alignment vertical="center"/>
    </xf>
    <xf numFmtId="0" fontId="22" fillId="5" borderId="26" xfId="1" applyFont="1" applyFill="1" applyBorder="1" applyAlignment="1">
      <alignment vertical="center"/>
    </xf>
    <xf numFmtId="0" fontId="34" fillId="4" borderId="25" xfId="1" applyFont="1" applyFill="1" applyBorder="1" applyAlignment="1">
      <alignment horizontal="center" vertical="center"/>
    </xf>
    <xf numFmtId="49" fontId="34" fillId="4" borderId="22" xfId="1" applyNumberFormat="1" applyFont="1" applyFill="1" applyBorder="1" applyAlignment="1">
      <alignment horizontal="left" vertical="center"/>
    </xf>
    <xf numFmtId="49" fontId="34" fillId="4" borderId="27" xfId="1" applyNumberFormat="1" applyFont="1" applyFill="1" applyBorder="1" applyAlignment="1">
      <alignment horizontal="left" vertical="center"/>
    </xf>
    <xf numFmtId="0" fontId="34" fillId="4" borderId="27" xfId="1" applyFont="1" applyFill="1" applyBorder="1" applyAlignment="1">
      <alignment horizontal="left" vertical="center"/>
    </xf>
    <xf numFmtId="49" fontId="34" fillId="4" borderId="25" xfId="1" applyNumberFormat="1" applyFont="1" applyFill="1" applyBorder="1" applyAlignment="1">
      <alignment horizontal="left" vertical="center"/>
    </xf>
    <xf numFmtId="49" fontId="34" fillId="4" borderId="24" xfId="1" applyNumberFormat="1" applyFont="1" applyFill="1" applyBorder="1" applyAlignment="1">
      <alignment horizontal="left" vertical="center"/>
    </xf>
    <xf numFmtId="49" fontId="34" fillId="4" borderId="14" xfId="1" applyNumberFormat="1" applyFont="1" applyFill="1" applyBorder="1" applyAlignment="1">
      <alignment horizontal="left" vertical="center"/>
    </xf>
    <xf numFmtId="49" fontId="34" fillId="4" borderId="32" xfId="1" applyNumberFormat="1" applyFont="1" applyFill="1" applyBorder="1" applyAlignment="1">
      <alignment horizontal="left" vertical="center"/>
    </xf>
    <xf numFmtId="49" fontId="34" fillId="4" borderId="31" xfId="1" applyNumberFormat="1" applyFont="1" applyFill="1" applyBorder="1" applyAlignment="1">
      <alignment horizontal="left" vertical="center"/>
    </xf>
    <xf numFmtId="49" fontId="34" fillId="4" borderId="12" xfId="1" applyNumberFormat="1" applyFont="1" applyFill="1" applyBorder="1" applyAlignment="1">
      <alignment horizontal="left" vertical="center"/>
    </xf>
    <xf numFmtId="49" fontId="34" fillId="4" borderId="64" xfId="1" applyNumberFormat="1" applyFont="1" applyFill="1" applyBorder="1" applyAlignment="1">
      <alignment horizontal="left" vertical="center"/>
    </xf>
    <xf numFmtId="49" fontId="34" fillId="4" borderId="0" xfId="1" applyNumberFormat="1" applyFont="1" applyFill="1" applyAlignment="1">
      <alignment horizontal="left" vertical="center"/>
    </xf>
    <xf numFmtId="0" fontId="34" fillId="0" borderId="11" xfId="1" applyFont="1" applyBorder="1" applyAlignment="1">
      <alignment horizontal="left" vertical="center"/>
    </xf>
    <xf numFmtId="0" fontId="67" fillId="5" borderId="11" xfId="1" applyFont="1" applyFill="1" applyBorder="1" applyAlignment="1">
      <alignment horizontal="left" vertical="center"/>
    </xf>
    <xf numFmtId="0" fontId="22" fillId="5" borderId="11" xfId="1" applyFont="1" applyFill="1" applyBorder="1" applyAlignment="1">
      <alignment horizontal="left" vertical="center"/>
    </xf>
    <xf numFmtId="0" fontId="35" fillId="5" borderId="11" xfId="1" applyFont="1" applyFill="1" applyBorder="1" applyAlignment="1">
      <alignment horizontal="right" vertical="center"/>
    </xf>
    <xf numFmtId="0" fontId="18" fillId="5" borderId="11" xfId="1" applyFont="1" applyFill="1" applyBorder="1" applyAlignment="1">
      <alignment horizontal="center" vertical="center"/>
    </xf>
    <xf numFmtId="0" fontId="35" fillId="5" borderId="7" xfId="1" applyFont="1" applyFill="1" applyBorder="1" applyAlignment="1">
      <alignment vertical="center"/>
    </xf>
    <xf numFmtId="0" fontId="34" fillId="4" borderId="31" xfId="1" applyFont="1" applyFill="1" applyBorder="1" applyAlignment="1">
      <alignment horizontal="left" vertical="center"/>
    </xf>
    <xf numFmtId="0" fontId="34" fillId="0" borderId="25" xfId="1" applyFont="1" applyBorder="1" applyAlignment="1">
      <alignment horizontal="left" vertical="center"/>
    </xf>
    <xf numFmtId="0" fontId="34" fillId="0" borderId="17" xfId="1" applyFont="1" applyBorder="1" applyAlignment="1">
      <alignment horizontal="left" vertical="center"/>
    </xf>
    <xf numFmtId="0" fontId="34" fillId="4" borderId="22" xfId="1" applyFont="1" applyFill="1" applyBorder="1" applyAlignment="1">
      <alignment horizontal="left" vertical="center"/>
    </xf>
    <xf numFmtId="0" fontId="34" fillId="4" borderId="63" xfId="1" applyFont="1" applyFill="1" applyBorder="1" applyAlignment="1">
      <alignment horizontal="left" vertical="center"/>
    </xf>
    <xf numFmtId="0" fontId="34" fillId="4" borderId="25" xfId="1" applyFont="1" applyFill="1" applyBorder="1" applyAlignment="1">
      <alignment horizontal="left" vertical="center"/>
    </xf>
    <xf numFmtId="0" fontId="23" fillId="0" borderId="1" xfId="1" applyFont="1" applyBorder="1" applyAlignment="1">
      <alignment horizontal="center" vertical="center"/>
    </xf>
    <xf numFmtId="1" fontId="47" fillId="0" borderId="98" xfId="1" applyNumberFormat="1" applyFont="1" applyBorder="1" applyAlignment="1">
      <alignment horizontal="center"/>
    </xf>
    <xf numFmtId="0" fontId="47" fillId="0" borderId="8" xfId="1" applyFont="1" applyBorder="1" applyAlignment="1">
      <alignment horizontal="center"/>
    </xf>
    <xf numFmtId="13" fontId="18" fillId="0" borderId="1" xfId="1" applyNumberFormat="1" applyFont="1" applyBorder="1" applyAlignment="1">
      <alignment horizontal="center" vertical="center"/>
    </xf>
    <xf numFmtId="0" fontId="11" fillId="0" borderId="8" xfId="1" applyFont="1" applyBorder="1" applyAlignment="1">
      <alignment vertical="center"/>
    </xf>
    <xf numFmtId="1" fontId="18" fillId="0" borderId="61" xfId="1" applyNumberFormat="1" applyFont="1" applyBorder="1" applyAlignment="1">
      <alignment horizontal="center" vertical="center"/>
    </xf>
    <xf numFmtId="1" fontId="9" fillId="0" borderId="13" xfId="1" applyNumberFormat="1" applyFont="1" applyBorder="1" applyAlignment="1">
      <alignment horizontal="center"/>
    </xf>
    <xf numFmtId="1" fontId="9" fillId="0" borderId="5" xfId="1" applyNumberFormat="1" applyFont="1" applyBorder="1" applyAlignment="1">
      <alignment horizontal="center"/>
    </xf>
    <xf numFmtId="0" fontId="11" fillId="0" borderId="15" xfId="1" applyFont="1" applyBorder="1" applyAlignment="1">
      <alignment vertical="center"/>
    </xf>
    <xf numFmtId="0" fontId="11" fillId="0" borderId="22" xfId="1" applyFont="1" applyBorder="1" applyAlignment="1">
      <alignment vertical="center"/>
    </xf>
    <xf numFmtId="0" fontId="24" fillId="0" borderId="9" xfId="0" applyFont="1" applyBorder="1" applyAlignment="1">
      <alignment horizontal="center"/>
    </xf>
    <xf numFmtId="0" fontId="24" fillId="0" borderId="2" xfId="0" applyFont="1" applyBorder="1" applyAlignment="1">
      <alignment horizontal="center"/>
    </xf>
    <xf numFmtId="0" fontId="0" fillId="5" borderId="0" xfId="0" applyFill="1" applyAlignment="1">
      <alignment wrapText="1"/>
    </xf>
    <xf numFmtId="1" fontId="24" fillId="0" borderId="1" xfId="0" applyNumberFormat="1" applyFont="1" applyBorder="1" applyAlignment="1">
      <alignment horizontal="center"/>
    </xf>
    <xf numFmtId="0" fontId="25" fillId="0" borderId="1" xfId="0" applyFont="1" applyBorder="1"/>
    <xf numFmtId="0" fontId="76" fillId="0" borderId="0" xfId="0" applyFont="1" applyAlignment="1">
      <alignment horizontal="center"/>
    </xf>
    <xf numFmtId="1" fontId="18" fillId="0" borderId="0" xfId="1" applyNumberFormat="1" applyFont="1" applyAlignment="1">
      <alignment horizontal="center" vertical="center"/>
    </xf>
    <xf numFmtId="0" fontId="18" fillId="0" borderId="11" xfId="1" applyFont="1" applyBorder="1" applyAlignment="1">
      <alignment horizontal="center" vertical="center"/>
    </xf>
    <xf numFmtId="1" fontId="18" fillId="0" borderId="11" xfId="1" applyNumberFormat="1" applyFont="1" applyBorder="1" applyAlignment="1">
      <alignment horizontal="center" vertical="center"/>
    </xf>
    <xf numFmtId="0" fontId="18" fillId="0" borderId="13" xfId="1" applyFont="1" applyBorder="1" applyAlignment="1">
      <alignment horizontal="center" vertical="center"/>
    </xf>
    <xf numFmtId="0" fontId="16" fillId="0" borderId="13" xfId="1" applyFont="1" applyBorder="1" applyAlignment="1">
      <alignment horizontal="center" vertical="center"/>
    </xf>
    <xf numFmtId="1" fontId="18" fillId="0" borderId="13" xfId="1" applyNumberFormat="1" applyFont="1" applyBorder="1" applyAlignment="1">
      <alignment horizontal="center" vertical="center"/>
    </xf>
    <xf numFmtId="165" fontId="0" fillId="13" borderId="0" xfId="0" applyNumberFormat="1" applyFill="1"/>
    <xf numFmtId="165" fontId="23" fillId="0" borderId="5" xfId="1" applyNumberFormat="1" applyFont="1" applyBorder="1" applyAlignment="1">
      <alignment horizontal="center" vertical="center"/>
    </xf>
    <xf numFmtId="165" fontId="23" fillId="0" borderId="8" xfId="1" applyNumberFormat="1" applyFont="1" applyBorder="1" applyAlignment="1">
      <alignment horizontal="center" vertical="center"/>
    </xf>
    <xf numFmtId="0" fontId="35" fillId="0" borderId="11" xfId="1" applyFont="1" applyBorder="1" applyAlignment="1">
      <alignment horizontal="left" vertical="center"/>
    </xf>
    <xf numFmtId="0" fontId="9" fillId="0" borderId="7" xfId="1" applyFont="1" applyBorder="1" applyAlignment="1">
      <alignment horizontal="center"/>
    </xf>
    <xf numFmtId="0" fontId="9" fillId="0" borderId="0" xfId="1" applyFont="1" applyAlignment="1">
      <alignment horizontal="center"/>
    </xf>
    <xf numFmtId="165" fontId="77" fillId="0" borderId="0" xfId="0" applyNumberFormat="1" applyFont="1"/>
    <xf numFmtId="165" fontId="24" fillId="0" borderId="1" xfId="0" applyNumberFormat="1" applyFont="1" applyBorder="1" applyAlignment="1">
      <alignment horizontal="center"/>
    </xf>
    <xf numFmtId="165" fontId="18" fillId="0" borderId="5" xfId="1" applyNumberFormat="1" applyFont="1" applyBorder="1" applyAlignment="1">
      <alignment horizontal="center" vertical="center"/>
    </xf>
    <xf numFmtId="0" fontId="9" fillId="0" borderId="5" xfId="1" applyFont="1" applyBorder="1" applyAlignment="1">
      <alignment horizontal="center"/>
    </xf>
    <xf numFmtId="1" fontId="23" fillId="0" borderId="1" xfId="0" applyNumberFormat="1" applyFont="1" applyBorder="1" applyAlignment="1">
      <alignment horizontal="center" vertical="center"/>
    </xf>
    <xf numFmtId="165" fontId="23" fillId="11" borderId="1" xfId="0" applyNumberFormat="1" applyFont="1" applyFill="1" applyBorder="1" applyAlignment="1">
      <alignment horizontal="center" vertical="center"/>
    </xf>
    <xf numFmtId="165" fontId="0" fillId="11" borderId="0" xfId="0" applyNumberFormat="1" applyFill="1" applyAlignment="1">
      <alignment wrapText="1"/>
    </xf>
    <xf numFmtId="0" fontId="24" fillId="10" borderId="0" xfId="0" applyFont="1" applyFill="1" applyAlignment="1">
      <alignment horizontal="center"/>
    </xf>
    <xf numFmtId="1" fontId="24" fillId="10" borderId="0" xfId="0" applyNumberFormat="1" applyFont="1" applyFill="1" applyAlignment="1">
      <alignment horizontal="center"/>
    </xf>
    <xf numFmtId="165" fontId="18" fillId="0" borderId="26" xfId="1" applyNumberFormat="1" applyFont="1" applyBorder="1" applyAlignment="1">
      <alignment horizontal="center" vertical="center"/>
    </xf>
    <xf numFmtId="0" fontId="23" fillId="7" borderId="107" xfId="0" applyFont="1" applyFill="1" applyBorder="1" applyAlignment="1" applyProtection="1">
      <alignment horizontal="center" vertical="center"/>
      <protection locked="0"/>
    </xf>
    <xf numFmtId="13" fontId="23" fillId="7" borderId="107" xfId="0" applyNumberFormat="1" applyFont="1" applyFill="1" applyBorder="1" applyAlignment="1" applyProtection="1">
      <alignment horizontal="center" vertical="center"/>
      <protection locked="0"/>
    </xf>
    <xf numFmtId="13" fontId="23" fillId="7" borderId="109" xfId="0" applyNumberFormat="1" applyFont="1" applyFill="1" applyBorder="1" applyAlignment="1" applyProtection="1">
      <alignment horizontal="center" vertical="center"/>
      <protection locked="0"/>
    </xf>
    <xf numFmtId="0" fontId="0" fillId="2" borderId="0" xfId="0" applyFill="1"/>
    <xf numFmtId="0" fontId="0" fillId="14" borderId="0" xfId="0" applyFill="1"/>
    <xf numFmtId="0" fontId="131" fillId="20" borderId="110" xfId="0" applyFont="1" applyFill="1" applyBorder="1"/>
    <xf numFmtId="0" fontId="81" fillId="20" borderId="110" xfId="0" applyFont="1" applyFill="1" applyBorder="1"/>
    <xf numFmtId="0" fontId="81" fillId="20" borderId="110" xfId="0" applyFont="1" applyFill="1" applyBorder="1" applyAlignment="1">
      <alignment horizontal="center"/>
    </xf>
    <xf numFmtId="0" fontId="0" fillId="0" borderId="110" xfId="0" applyBorder="1"/>
    <xf numFmtId="1" fontId="0" fillId="0" borderId="110" xfId="0" applyNumberFormat="1" applyBorder="1"/>
    <xf numFmtId="0" fontId="0" fillId="8" borderId="0" xfId="0" applyFill="1"/>
    <xf numFmtId="14" fontId="0" fillId="0" borderId="0" xfId="0" applyNumberFormat="1" applyAlignment="1">
      <alignment horizontal="left"/>
    </xf>
    <xf numFmtId="0" fontId="59" fillId="2" borderId="0" xfId="0" applyFont="1" applyFill="1" applyAlignment="1">
      <alignment vertical="center"/>
    </xf>
    <xf numFmtId="0" fontId="48" fillId="14" borderId="0" xfId="0" applyFont="1" applyFill="1" applyAlignment="1">
      <alignment vertical="center"/>
    </xf>
    <xf numFmtId="0" fontId="0" fillId="14" borderId="0" xfId="0" applyFill="1" applyAlignment="1">
      <alignment vertical="center"/>
    </xf>
    <xf numFmtId="0" fontId="81" fillId="22" borderId="77" xfId="0" applyFont="1" applyFill="1" applyBorder="1" applyAlignment="1">
      <alignment horizontal="center" wrapText="1"/>
    </xf>
    <xf numFmtId="0" fontId="0" fillId="8" borderId="0" xfId="0" applyFill="1" applyAlignment="1">
      <alignment horizontal="center"/>
    </xf>
    <xf numFmtId="0" fontId="0" fillId="0" borderId="1" xfId="0" applyBorder="1" applyAlignment="1">
      <alignment horizontal="left"/>
    </xf>
    <xf numFmtId="0" fontId="0" fillId="0" borderId="1" xfId="0" applyBorder="1"/>
    <xf numFmtId="49" fontId="0" fillId="0" borderId="1" xfId="0" applyNumberFormat="1" applyBorder="1" applyAlignment="1">
      <alignment horizontal="left"/>
    </xf>
    <xf numFmtId="0" fontId="81" fillId="21" borderId="1" xfId="0" applyFont="1" applyFill="1" applyBorder="1"/>
    <xf numFmtId="49" fontId="81" fillId="23" borderId="110" xfId="0" applyNumberFormat="1" applyFont="1" applyFill="1" applyBorder="1" applyAlignment="1">
      <alignment horizontal="center"/>
    </xf>
    <xf numFmtId="0" fontId="133" fillId="8" borderId="0" xfId="0" applyFont="1" applyFill="1"/>
    <xf numFmtId="0" fontId="134" fillId="8" borderId="0" xfId="0" applyFont="1" applyFill="1"/>
    <xf numFmtId="0" fontId="0" fillId="20" borderId="0" xfId="0" applyFill="1"/>
    <xf numFmtId="0" fontId="59" fillId="20" borderId="0" xfId="0" applyFont="1" applyFill="1"/>
    <xf numFmtId="0" fontId="135" fillId="20" borderId="0" xfId="0" applyFont="1" applyFill="1"/>
    <xf numFmtId="169" fontId="0" fillId="8" borderId="0" xfId="0" applyNumberFormat="1" applyFill="1"/>
    <xf numFmtId="0" fontId="8" fillId="0" borderId="0" xfId="1"/>
    <xf numFmtId="49" fontId="136" fillId="25" borderId="136" xfId="1" applyNumberFormat="1" applyFont="1" applyFill="1" applyBorder="1" applyAlignment="1">
      <alignment vertical="center" wrapText="1"/>
    </xf>
    <xf numFmtId="0" fontId="136" fillId="26" borderId="33" xfId="1" applyFont="1" applyFill="1" applyBorder="1" applyAlignment="1">
      <alignment horizontal="center" vertical="center" wrapText="1"/>
    </xf>
    <xf numFmtId="49" fontId="136" fillId="25" borderId="77" xfId="1" applyNumberFormat="1" applyFont="1" applyFill="1" applyBorder="1" applyAlignment="1">
      <alignment vertical="center" wrapText="1"/>
    </xf>
    <xf numFmtId="49" fontId="136" fillId="26" borderId="41" xfId="1" applyNumberFormat="1" applyFont="1" applyFill="1" applyBorder="1" applyAlignment="1">
      <alignment horizontal="center" vertical="center" wrapText="1"/>
    </xf>
    <xf numFmtId="49" fontId="136" fillId="26" borderId="92" xfId="1" applyNumberFormat="1" applyFont="1" applyFill="1" applyBorder="1" applyAlignment="1">
      <alignment horizontal="center" vertical="center" wrapText="1"/>
    </xf>
    <xf numFmtId="49" fontId="136" fillId="26" borderId="42" xfId="1" applyNumberFormat="1" applyFont="1" applyFill="1" applyBorder="1" applyAlignment="1">
      <alignment horizontal="center" vertical="center" wrapText="1"/>
    </xf>
    <xf numFmtId="49" fontId="136" fillId="26" borderId="33" xfId="1" applyNumberFormat="1" applyFont="1" applyFill="1" applyBorder="1" applyAlignment="1">
      <alignment horizontal="center" vertical="center" wrapText="1"/>
    </xf>
    <xf numFmtId="0" fontId="137" fillId="26" borderId="33" xfId="1" applyFont="1" applyFill="1" applyBorder="1" applyAlignment="1">
      <alignment horizontal="center" vertical="center" wrapText="1"/>
    </xf>
    <xf numFmtId="49" fontId="136" fillId="0" borderId="0" xfId="1" applyNumberFormat="1" applyFont="1" applyAlignment="1">
      <alignment vertical="center" wrapText="1"/>
    </xf>
    <xf numFmtId="0" fontId="8" fillId="27" borderId="54" xfId="1" applyFill="1" applyBorder="1"/>
    <xf numFmtId="0" fontId="8" fillId="27" borderId="79" xfId="1" applyFill="1" applyBorder="1"/>
    <xf numFmtId="0" fontId="8" fillId="28" borderId="45" xfId="1" applyFill="1" applyBorder="1" applyAlignment="1">
      <alignment horizontal="center"/>
    </xf>
    <xf numFmtId="0" fontId="8" fillId="28" borderId="57" xfId="1" applyFill="1" applyBorder="1" applyAlignment="1">
      <alignment horizontal="center"/>
    </xf>
    <xf numFmtId="49" fontId="8" fillId="28" borderId="54" xfId="1" applyNumberFormat="1" applyFill="1" applyBorder="1" applyAlignment="1">
      <alignment horizontal="center"/>
    </xf>
    <xf numFmtId="49" fontId="8" fillId="28" borderId="46" xfId="1" applyNumberFormat="1" applyFill="1" applyBorder="1" applyAlignment="1">
      <alignment horizontal="center"/>
    </xf>
    <xf numFmtId="0" fontId="22" fillId="0" borderId="54" xfId="1" applyFont="1" applyBorder="1" applyAlignment="1">
      <alignment horizontal="center"/>
    </xf>
    <xf numFmtId="0" fontId="8" fillId="27" borderId="137" xfId="1" applyFill="1" applyBorder="1"/>
    <xf numFmtId="0" fontId="8" fillId="27" borderId="62" xfId="1" applyFill="1" applyBorder="1"/>
    <xf numFmtId="0" fontId="8" fillId="29" borderId="35" xfId="1" applyFill="1" applyBorder="1" applyAlignment="1">
      <alignment horizontal="center"/>
    </xf>
    <xf numFmtId="0" fontId="8" fillId="29" borderId="1" xfId="1" applyFill="1" applyBorder="1" applyAlignment="1">
      <alignment horizontal="center"/>
    </xf>
    <xf numFmtId="49" fontId="8" fillId="29" borderId="137" xfId="1" applyNumberFormat="1" applyFill="1" applyBorder="1" applyAlignment="1">
      <alignment horizontal="center"/>
    </xf>
    <xf numFmtId="0" fontId="8" fillId="0" borderId="1" xfId="1" applyBorder="1" applyAlignment="1">
      <alignment horizontal="center"/>
    </xf>
    <xf numFmtId="49" fontId="8" fillId="0" borderId="36" xfId="1" applyNumberFormat="1" applyBorder="1" applyAlignment="1">
      <alignment horizontal="center"/>
    </xf>
    <xf numFmtId="0" fontId="22" fillId="0" borderId="137" xfId="1" applyFont="1" applyBorder="1" applyAlignment="1">
      <alignment horizontal="center"/>
    </xf>
    <xf numFmtId="0" fontId="8" fillId="28" borderId="35" xfId="1" applyFill="1" applyBorder="1" applyAlignment="1">
      <alignment horizontal="center"/>
    </xf>
    <xf numFmtId="0" fontId="8" fillId="28" borderId="1" xfId="1" applyFill="1" applyBorder="1" applyAlignment="1">
      <alignment horizontal="center"/>
    </xf>
    <xf numFmtId="49" fontId="8" fillId="28" borderId="137" xfId="1" applyNumberFormat="1" applyFill="1" applyBorder="1" applyAlignment="1">
      <alignment horizontal="center"/>
    </xf>
    <xf numFmtId="49" fontId="8" fillId="28" borderId="36" xfId="1" applyNumberFormat="1" applyFill="1" applyBorder="1" applyAlignment="1">
      <alignment horizontal="center"/>
    </xf>
    <xf numFmtId="0" fontId="8" fillId="27" borderId="55" xfId="1" applyFill="1" applyBorder="1"/>
    <xf numFmtId="0" fontId="8" fillId="27" borderId="138" xfId="1" applyFill="1" applyBorder="1"/>
    <xf numFmtId="0" fontId="8" fillId="29" borderId="37" xfId="1" applyFill="1" applyBorder="1" applyAlignment="1">
      <alignment horizontal="center"/>
    </xf>
    <xf numFmtId="0" fontId="8" fillId="29" borderId="48" xfId="1" applyFill="1" applyBorder="1" applyAlignment="1">
      <alignment horizontal="center"/>
    </xf>
    <xf numFmtId="49" fontId="8" fillId="29" borderId="55" xfId="1" applyNumberFormat="1" applyFill="1" applyBorder="1" applyAlignment="1">
      <alignment horizontal="center"/>
    </xf>
    <xf numFmtId="0" fontId="8" fillId="0" borderId="48" xfId="1" applyBorder="1" applyAlignment="1">
      <alignment horizontal="center"/>
    </xf>
    <xf numFmtId="49" fontId="8" fillId="0" borderId="38" xfId="1" applyNumberFormat="1" applyBorder="1" applyAlignment="1">
      <alignment horizontal="center"/>
    </xf>
    <xf numFmtId="0" fontId="22" fillId="0" borderId="55" xfId="1" applyFont="1" applyBorder="1" applyAlignment="1">
      <alignment horizontal="center"/>
    </xf>
    <xf numFmtId="0" fontId="8" fillId="28" borderId="37" xfId="1" applyFill="1" applyBorder="1" applyAlignment="1">
      <alignment horizontal="center"/>
    </xf>
    <xf numFmtId="0" fontId="8" fillId="28" borderId="48" xfId="1" applyFill="1" applyBorder="1" applyAlignment="1">
      <alignment horizontal="center"/>
    </xf>
    <xf numFmtId="49" fontId="8" fillId="28" borderId="55" xfId="1" applyNumberFormat="1" applyFill="1" applyBorder="1" applyAlignment="1">
      <alignment horizontal="center"/>
    </xf>
    <xf numFmtId="49" fontId="8" fillId="28" borderId="38" xfId="1" applyNumberFormat="1" applyFill="1" applyBorder="1" applyAlignment="1">
      <alignment horizontal="center"/>
    </xf>
    <xf numFmtId="0" fontId="8" fillId="29" borderId="45" xfId="1" applyFill="1" applyBorder="1" applyAlignment="1">
      <alignment horizontal="center"/>
    </xf>
    <xf numFmtId="0" fontId="8" fillId="29" borderId="57" xfId="1" applyFill="1" applyBorder="1" applyAlignment="1">
      <alignment horizontal="center"/>
    </xf>
    <xf numFmtId="49" fontId="8" fillId="29" borderId="54" xfId="1" applyNumberFormat="1" applyFill="1" applyBorder="1" applyAlignment="1">
      <alignment horizontal="center"/>
    </xf>
    <xf numFmtId="0" fontId="8" fillId="0" borderId="57" xfId="1" applyBorder="1" applyAlignment="1">
      <alignment horizontal="center"/>
    </xf>
    <xf numFmtId="49" fontId="8" fillId="0" borderId="46" xfId="1" applyNumberFormat="1" applyBorder="1" applyAlignment="1">
      <alignment horizontal="center"/>
    </xf>
    <xf numFmtId="49" fontId="8" fillId="30" borderId="36" xfId="1" applyNumberFormat="1" applyFill="1" applyBorder="1" applyAlignment="1">
      <alignment horizontal="center"/>
    </xf>
    <xf numFmtId="0" fontId="22" fillId="0" borderId="139" xfId="1" applyFont="1" applyBorder="1" applyAlignment="1">
      <alignment horizontal="center"/>
    </xf>
    <xf numFmtId="0" fontId="8" fillId="27" borderId="140" xfId="1" applyFill="1" applyBorder="1"/>
    <xf numFmtId="0" fontId="8" fillId="27" borderId="11" xfId="1" applyFill="1" applyBorder="1"/>
    <xf numFmtId="0" fontId="8" fillId="29" borderId="43" xfId="1" applyFill="1" applyBorder="1" applyAlignment="1">
      <alignment horizontal="center"/>
    </xf>
    <xf numFmtId="0" fontId="8" fillId="29" borderId="9" xfId="1" applyFill="1" applyBorder="1" applyAlignment="1">
      <alignment horizontal="center"/>
    </xf>
    <xf numFmtId="49" fontId="8" fillId="29" borderId="140" xfId="1" applyNumberFormat="1" applyFill="1" applyBorder="1" applyAlignment="1">
      <alignment horizontal="center"/>
    </xf>
    <xf numFmtId="0" fontId="8" fillId="0" borderId="9" xfId="1" applyBorder="1" applyAlignment="1">
      <alignment horizontal="center"/>
    </xf>
    <xf numFmtId="49" fontId="8" fillId="0" borderId="44" xfId="1" applyNumberFormat="1" applyBorder="1" applyAlignment="1">
      <alignment horizontal="center"/>
    </xf>
    <xf numFmtId="0" fontId="22" fillId="0" borderId="140" xfId="1" applyFont="1" applyBorder="1" applyAlignment="1">
      <alignment horizontal="center"/>
    </xf>
    <xf numFmtId="0" fontId="8" fillId="27" borderId="139" xfId="1" applyFill="1" applyBorder="1"/>
    <xf numFmtId="0" fontId="8" fillId="27" borderId="13" xfId="1" applyFill="1" applyBorder="1"/>
    <xf numFmtId="0" fontId="8" fillId="29" borderId="39" xfId="1" applyFill="1" applyBorder="1" applyAlignment="1">
      <alignment horizontal="center"/>
    </xf>
    <xf numFmtId="0" fontId="8" fillId="29" borderId="2" xfId="1" applyFill="1" applyBorder="1" applyAlignment="1">
      <alignment horizontal="center"/>
    </xf>
    <xf numFmtId="49" fontId="8" fillId="29" borderId="139" xfId="1" applyNumberFormat="1" applyFill="1" applyBorder="1" applyAlignment="1">
      <alignment horizontal="center"/>
    </xf>
    <xf numFmtId="0" fontId="8" fillId="0" borderId="2" xfId="1" applyBorder="1" applyAlignment="1">
      <alignment horizontal="center"/>
    </xf>
    <xf numFmtId="49" fontId="8" fillId="0" borderId="40" xfId="1" applyNumberFormat="1" applyBorder="1" applyAlignment="1">
      <alignment horizontal="center"/>
    </xf>
    <xf numFmtId="0" fontId="8" fillId="27" borderId="78" xfId="1" applyFill="1" applyBorder="1"/>
    <xf numFmtId="0" fontId="8" fillId="27" borderId="80" xfId="1" applyFill="1" applyBorder="1"/>
    <xf numFmtId="0" fontId="8" fillId="27" borderId="141" xfId="1" applyFill="1" applyBorder="1"/>
    <xf numFmtId="0" fontId="8" fillId="27" borderId="49" xfId="1" applyFill="1" applyBorder="1"/>
    <xf numFmtId="0" fontId="8" fillId="27" borderId="142" xfId="1" applyFill="1" applyBorder="1"/>
    <xf numFmtId="0" fontId="8" fillId="27" borderId="94" xfId="1" applyFill="1" applyBorder="1"/>
    <xf numFmtId="49" fontId="8" fillId="0" borderId="1" xfId="1" applyNumberFormat="1" applyBorder="1" applyAlignment="1">
      <alignment horizontal="center"/>
    </xf>
    <xf numFmtId="49" fontId="8" fillId="28" borderId="1" xfId="1" applyNumberFormat="1" applyFill="1" applyBorder="1" applyAlignment="1">
      <alignment horizontal="center"/>
    </xf>
    <xf numFmtId="49" fontId="8" fillId="0" borderId="48" xfId="1" applyNumberFormat="1" applyBorder="1" applyAlignment="1">
      <alignment horizontal="center"/>
    </xf>
    <xf numFmtId="0" fontId="8" fillId="28" borderId="39" xfId="1" applyFill="1" applyBorder="1" applyAlignment="1">
      <alignment horizontal="center"/>
    </xf>
    <xf numFmtId="0" fontId="8" fillId="28" borderId="2" xfId="1" applyFill="1" applyBorder="1" applyAlignment="1">
      <alignment horizontal="center"/>
    </xf>
    <xf numFmtId="49" fontId="8" fillId="28" borderId="139" xfId="1" applyNumberFormat="1" applyFill="1" applyBorder="1" applyAlignment="1">
      <alignment horizontal="center"/>
    </xf>
    <xf numFmtId="49" fontId="8" fillId="28" borderId="40" xfId="1" applyNumberFormat="1" applyFill="1" applyBorder="1" applyAlignment="1">
      <alignment horizontal="center"/>
    </xf>
    <xf numFmtId="0" fontId="8" fillId="27" borderId="143" xfId="1" applyFill="1" applyBorder="1"/>
    <xf numFmtId="0" fontId="8" fillId="27" borderId="21" xfId="1" applyFill="1" applyBorder="1"/>
    <xf numFmtId="0" fontId="8" fillId="30" borderId="1" xfId="1" applyFill="1" applyBorder="1" applyAlignment="1">
      <alignment horizontal="center"/>
    </xf>
    <xf numFmtId="0" fontId="8" fillId="0" borderId="0" xfId="1" applyAlignment="1">
      <alignment horizontal="center"/>
    </xf>
    <xf numFmtId="49" fontId="8" fillId="0" borderId="0" xfId="1" applyNumberFormat="1" applyAlignment="1">
      <alignment horizontal="center"/>
    </xf>
    <xf numFmtId="0" fontId="22" fillId="0" borderId="0" xfId="1" applyFont="1" applyAlignment="1">
      <alignment horizontal="center"/>
    </xf>
    <xf numFmtId="0" fontId="139" fillId="32" borderId="144" xfId="0" applyFont="1" applyFill="1" applyBorder="1" applyAlignment="1">
      <alignment vertical="top" wrapText="1" indent="1"/>
    </xf>
    <xf numFmtId="0" fontId="140" fillId="33" borderId="144" xfId="0" applyFont="1" applyFill="1" applyBorder="1" applyAlignment="1">
      <alignment vertical="top" wrapText="1" indent="1"/>
    </xf>
    <xf numFmtId="0" fontId="140" fillId="34" borderId="144" xfId="0" applyFont="1" applyFill="1" applyBorder="1" applyAlignment="1">
      <alignment vertical="top" wrapText="1" indent="1"/>
    </xf>
    <xf numFmtId="0" fontId="140" fillId="35" borderId="144" xfId="0" applyFont="1" applyFill="1" applyBorder="1" applyAlignment="1">
      <alignment vertical="top" wrapText="1" indent="1"/>
    </xf>
    <xf numFmtId="0" fontId="139" fillId="36" borderId="144" xfId="0" applyFont="1" applyFill="1" applyBorder="1" applyAlignment="1">
      <alignment vertical="top" wrapText="1" indent="1"/>
    </xf>
    <xf numFmtId="0" fontId="140" fillId="12" borderId="144" xfId="0" applyFont="1" applyFill="1" applyBorder="1" applyAlignment="1">
      <alignment vertical="top" wrapText="1" indent="1"/>
    </xf>
    <xf numFmtId="0" fontId="140" fillId="37" borderId="144" xfId="0" applyFont="1" applyFill="1" applyBorder="1" applyAlignment="1">
      <alignment vertical="top" wrapText="1" indent="1"/>
    </xf>
    <xf numFmtId="0" fontId="139" fillId="38" borderId="144" xfId="0" applyFont="1" applyFill="1" applyBorder="1" applyAlignment="1">
      <alignment vertical="top" wrapText="1" indent="1"/>
    </xf>
    <xf numFmtId="0" fontId="140" fillId="39" borderId="144" xfId="0" applyFont="1" applyFill="1" applyBorder="1" applyAlignment="1">
      <alignment vertical="top" wrapText="1" indent="1"/>
    </xf>
    <xf numFmtId="0" fontId="139" fillId="40" borderId="144" xfId="0" applyFont="1" applyFill="1" applyBorder="1" applyAlignment="1">
      <alignment vertical="top" wrapText="1" indent="1"/>
    </xf>
    <xf numFmtId="0" fontId="140" fillId="41" borderId="144" xfId="0" applyFont="1" applyFill="1" applyBorder="1" applyAlignment="1">
      <alignment vertical="top" wrapText="1" indent="1"/>
    </xf>
    <xf numFmtId="0" fontId="140" fillId="42" borderId="144" xfId="0" applyFont="1" applyFill="1" applyBorder="1" applyAlignment="1">
      <alignment vertical="top" wrapText="1" indent="1"/>
    </xf>
    <xf numFmtId="0" fontId="139" fillId="44" borderId="144" xfId="0" applyFont="1" applyFill="1" applyBorder="1" applyAlignment="1">
      <alignment vertical="top" wrapText="1" indent="1"/>
    </xf>
    <xf numFmtId="0" fontId="140" fillId="45" borderId="144" xfId="0" applyFont="1" applyFill="1" applyBorder="1" applyAlignment="1">
      <alignment vertical="top" wrapText="1" indent="1"/>
    </xf>
    <xf numFmtId="0" fontId="140" fillId="46" borderId="144" xfId="0" applyFont="1" applyFill="1" applyBorder="1" applyAlignment="1">
      <alignment vertical="top" wrapText="1" indent="1"/>
    </xf>
    <xf numFmtId="0" fontId="139" fillId="48" borderId="144" xfId="0" applyFont="1" applyFill="1" applyBorder="1" applyAlignment="1">
      <alignment vertical="top" wrapText="1" indent="1"/>
    </xf>
    <xf numFmtId="0" fontId="140" fillId="49" borderId="144" xfId="0" applyFont="1" applyFill="1" applyBorder="1" applyAlignment="1">
      <alignment vertical="top" wrapText="1" indent="1"/>
    </xf>
    <xf numFmtId="0" fontId="139" fillId="51" borderId="144" xfId="0" applyFont="1" applyFill="1" applyBorder="1" applyAlignment="1">
      <alignment vertical="top" wrapText="1" indent="1"/>
    </xf>
    <xf numFmtId="0" fontId="140" fillId="52" borderId="144" xfId="0" applyFont="1" applyFill="1" applyBorder="1" applyAlignment="1">
      <alignment vertical="top" wrapText="1" indent="1"/>
    </xf>
    <xf numFmtId="0" fontId="139" fillId="54" borderId="144" xfId="0" applyFont="1" applyFill="1" applyBorder="1" applyAlignment="1">
      <alignment vertical="top" wrapText="1" indent="1"/>
    </xf>
    <xf numFmtId="0" fontId="140" fillId="55" borderId="144" xfId="0" applyFont="1" applyFill="1" applyBorder="1" applyAlignment="1">
      <alignment vertical="top" wrapText="1" indent="1"/>
    </xf>
    <xf numFmtId="0" fontId="140" fillId="56" borderId="144" xfId="0" applyFont="1" applyFill="1" applyBorder="1" applyAlignment="1">
      <alignment vertical="top" wrapText="1" indent="1"/>
    </xf>
    <xf numFmtId="0" fontId="139" fillId="58" borderId="144" xfId="0" applyFont="1" applyFill="1" applyBorder="1" applyAlignment="1">
      <alignment vertical="top" wrapText="1" indent="1"/>
    </xf>
    <xf numFmtId="0" fontId="140" fillId="59" borderId="144" xfId="0" applyFont="1" applyFill="1" applyBorder="1" applyAlignment="1">
      <alignment vertical="top" wrapText="1" indent="1"/>
    </xf>
    <xf numFmtId="0" fontId="139" fillId="61" borderId="144" xfId="0" applyFont="1" applyFill="1" applyBorder="1" applyAlignment="1">
      <alignment vertical="top" wrapText="1" indent="1"/>
    </xf>
    <xf numFmtId="0" fontId="140" fillId="62" borderId="144" xfId="0" applyFont="1" applyFill="1" applyBorder="1" applyAlignment="1">
      <alignment vertical="top" wrapText="1" indent="1"/>
    </xf>
    <xf numFmtId="0" fontId="140" fillId="63" borderId="144" xfId="0" applyFont="1" applyFill="1" applyBorder="1" applyAlignment="1">
      <alignment vertical="top" wrapText="1" indent="1"/>
    </xf>
    <xf numFmtId="0" fontId="139" fillId="65" borderId="144" xfId="0" applyFont="1" applyFill="1" applyBorder="1" applyAlignment="1">
      <alignment vertical="top" wrapText="1" indent="1"/>
    </xf>
    <xf numFmtId="0" fontId="140" fillId="66" borderId="144" xfId="0" applyFont="1" applyFill="1" applyBorder="1" applyAlignment="1">
      <alignment vertical="top" wrapText="1" indent="1"/>
    </xf>
    <xf numFmtId="0" fontId="139" fillId="68" borderId="144" xfId="0" applyFont="1" applyFill="1" applyBorder="1" applyAlignment="1">
      <alignment vertical="top" wrapText="1" indent="1"/>
    </xf>
    <xf numFmtId="0" fontId="140" fillId="69" borderId="144" xfId="0" applyFont="1" applyFill="1" applyBorder="1" applyAlignment="1">
      <alignment vertical="top" wrapText="1" indent="1"/>
    </xf>
    <xf numFmtId="0" fontId="139" fillId="71" borderId="144" xfId="0" applyFont="1" applyFill="1" applyBorder="1" applyAlignment="1">
      <alignment vertical="top" wrapText="1" indent="1"/>
    </xf>
    <xf numFmtId="0" fontId="140" fillId="72" borderId="144" xfId="0" applyFont="1" applyFill="1" applyBorder="1" applyAlignment="1">
      <alignment vertical="top" wrapText="1" indent="1"/>
    </xf>
    <xf numFmtId="0" fontId="139" fillId="74" borderId="144" xfId="0" applyFont="1" applyFill="1" applyBorder="1" applyAlignment="1">
      <alignment vertical="top" wrapText="1" indent="1"/>
    </xf>
    <xf numFmtId="0" fontId="140" fillId="75" borderId="144" xfId="0" applyFont="1" applyFill="1" applyBorder="1" applyAlignment="1">
      <alignment vertical="top" wrapText="1" indent="1"/>
    </xf>
    <xf numFmtId="0" fontId="139" fillId="77" borderId="144" xfId="0" applyFont="1" applyFill="1" applyBorder="1" applyAlignment="1">
      <alignment vertical="top" wrapText="1" indent="1"/>
    </xf>
    <xf numFmtId="0" fontId="140" fillId="78" borderId="144" xfId="0" applyFont="1" applyFill="1" applyBorder="1" applyAlignment="1">
      <alignment vertical="top" wrapText="1" indent="1"/>
    </xf>
    <xf numFmtId="0" fontId="140" fillId="79" borderId="144" xfId="0" applyFont="1" applyFill="1" applyBorder="1" applyAlignment="1">
      <alignment vertical="top" wrapText="1" indent="1"/>
    </xf>
    <xf numFmtId="0" fontId="139" fillId="81" borderId="144" xfId="0" applyFont="1" applyFill="1" applyBorder="1" applyAlignment="1">
      <alignment vertical="top" wrapText="1" indent="1"/>
    </xf>
    <xf numFmtId="0" fontId="140" fillId="82" borderId="144" xfId="0" applyFont="1" applyFill="1" applyBorder="1" applyAlignment="1">
      <alignment vertical="top" wrapText="1" indent="1"/>
    </xf>
    <xf numFmtId="0" fontId="140" fillId="83" borderId="144" xfId="0" applyFont="1" applyFill="1" applyBorder="1" applyAlignment="1">
      <alignment vertical="top" wrapText="1" indent="1"/>
    </xf>
    <xf numFmtId="0" fontId="139" fillId="84" borderId="144" xfId="0" applyFont="1" applyFill="1" applyBorder="1" applyAlignment="1">
      <alignment vertical="top" wrapText="1" indent="1"/>
    </xf>
    <xf numFmtId="0" fontId="140" fillId="85" borderId="144" xfId="0" applyFont="1" applyFill="1" applyBorder="1" applyAlignment="1">
      <alignment vertical="top" wrapText="1" indent="1"/>
    </xf>
    <xf numFmtId="0" fontId="140" fillId="86" borderId="144" xfId="0" applyFont="1" applyFill="1" applyBorder="1" applyAlignment="1">
      <alignment vertical="top" wrapText="1" indent="1"/>
    </xf>
    <xf numFmtId="0" fontId="139" fillId="88" borderId="144" xfId="0" applyFont="1" applyFill="1" applyBorder="1" applyAlignment="1">
      <alignment vertical="top" wrapText="1" indent="1"/>
    </xf>
    <xf numFmtId="0" fontId="140" fillId="89" borderId="144" xfId="0" applyFont="1" applyFill="1" applyBorder="1" applyAlignment="1">
      <alignment vertical="top" wrapText="1" indent="1"/>
    </xf>
    <xf numFmtId="0" fontId="140" fillId="90" borderId="144" xfId="0" applyFont="1" applyFill="1" applyBorder="1" applyAlignment="1">
      <alignment vertical="top" wrapText="1" indent="1"/>
    </xf>
    <xf numFmtId="0" fontId="139" fillId="92" borderId="144" xfId="0" applyFont="1" applyFill="1" applyBorder="1" applyAlignment="1">
      <alignment vertical="top" wrapText="1" indent="1"/>
    </xf>
    <xf numFmtId="0" fontId="140" fillId="93" borderId="144" xfId="0" applyFont="1" applyFill="1" applyBorder="1" applyAlignment="1">
      <alignment vertical="top" wrapText="1" indent="1"/>
    </xf>
    <xf numFmtId="0" fontId="140" fillId="94" borderId="144" xfId="0" applyFont="1" applyFill="1" applyBorder="1" applyAlignment="1">
      <alignment vertical="top" wrapText="1" indent="1"/>
    </xf>
    <xf numFmtId="0" fontId="139" fillId="96" borderId="144" xfId="0" applyFont="1" applyFill="1" applyBorder="1" applyAlignment="1">
      <alignment vertical="top" wrapText="1" indent="1"/>
    </xf>
    <xf numFmtId="0" fontId="140" fillId="97" borderId="144" xfId="0" applyFont="1" applyFill="1" applyBorder="1" applyAlignment="1">
      <alignment vertical="top" wrapText="1" indent="1"/>
    </xf>
    <xf numFmtId="0" fontId="140" fillId="98" borderId="144" xfId="0" applyFont="1" applyFill="1" applyBorder="1" applyAlignment="1">
      <alignment vertical="top" wrapText="1" indent="1"/>
    </xf>
    <xf numFmtId="11" fontId="139" fillId="100" borderId="144" xfId="0" applyNumberFormat="1" applyFont="1" applyFill="1" applyBorder="1" applyAlignment="1">
      <alignment vertical="top" wrapText="1" indent="1"/>
    </xf>
    <xf numFmtId="0" fontId="140" fillId="101" borderId="144" xfId="0" applyFont="1" applyFill="1" applyBorder="1" applyAlignment="1">
      <alignment vertical="top" wrapText="1" indent="1"/>
    </xf>
    <xf numFmtId="0" fontId="140" fillId="102" borderId="144" xfId="0" applyFont="1" applyFill="1" applyBorder="1" applyAlignment="1">
      <alignment vertical="top" wrapText="1" indent="1"/>
    </xf>
    <xf numFmtId="0" fontId="139" fillId="104" borderId="144" xfId="0" applyFont="1" applyFill="1" applyBorder="1" applyAlignment="1">
      <alignment vertical="top" wrapText="1" indent="1"/>
    </xf>
    <xf numFmtId="0" fontId="140" fillId="105" borderId="144" xfId="0" applyFont="1" applyFill="1" applyBorder="1" applyAlignment="1">
      <alignment vertical="top" wrapText="1" indent="1"/>
    </xf>
    <xf numFmtId="0" fontId="139" fillId="107" borderId="144" xfId="0" applyFont="1" applyFill="1" applyBorder="1" applyAlignment="1">
      <alignment vertical="top" wrapText="1" indent="1"/>
    </xf>
    <xf numFmtId="0" fontId="140" fillId="108" borderId="144" xfId="0" applyFont="1" applyFill="1" applyBorder="1" applyAlignment="1">
      <alignment vertical="top" wrapText="1" indent="1"/>
    </xf>
    <xf numFmtId="0" fontId="139" fillId="110" borderId="144" xfId="0" applyFont="1" applyFill="1" applyBorder="1" applyAlignment="1">
      <alignment vertical="top" wrapText="1" indent="1"/>
    </xf>
    <xf numFmtId="0" fontId="140" fillId="111" borderId="144" xfId="0" applyFont="1" applyFill="1" applyBorder="1" applyAlignment="1">
      <alignment vertical="top" wrapText="1" indent="1"/>
    </xf>
    <xf numFmtId="0" fontId="139" fillId="112" borderId="144" xfId="0" applyFont="1" applyFill="1" applyBorder="1" applyAlignment="1">
      <alignment vertical="top" wrapText="1" indent="1"/>
    </xf>
    <xf numFmtId="0" fontId="140" fillId="113" borderId="144" xfId="0" applyFont="1" applyFill="1" applyBorder="1" applyAlignment="1">
      <alignment vertical="top" wrapText="1" indent="1"/>
    </xf>
    <xf numFmtId="0" fontId="139" fillId="115" borderId="144" xfId="0" applyFont="1" applyFill="1" applyBorder="1" applyAlignment="1">
      <alignment vertical="top" wrapText="1" indent="1"/>
    </xf>
    <xf numFmtId="0" fontId="140" fillId="116" borderId="144" xfId="0" applyFont="1" applyFill="1" applyBorder="1" applyAlignment="1">
      <alignment vertical="top" wrapText="1" indent="1"/>
    </xf>
    <xf numFmtId="0" fontId="139" fillId="118" borderId="144" xfId="0" applyFont="1" applyFill="1" applyBorder="1" applyAlignment="1">
      <alignment vertical="top" wrapText="1" indent="1"/>
    </xf>
    <xf numFmtId="0" fontId="140" fillId="119" borderId="144" xfId="0" applyFont="1" applyFill="1" applyBorder="1" applyAlignment="1">
      <alignment vertical="top" wrapText="1" indent="1"/>
    </xf>
    <xf numFmtId="0" fontId="139" fillId="121" borderId="144" xfId="0" applyFont="1" applyFill="1" applyBorder="1" applyAlignment="1">
      <alignment vertical="top" wrapText="1" indent="1"/>
    </xf>
    <xf numFmtId="0" fontId="140" fillId="122" borderId="144" xfId="0" applyFont="1" applyFill="1" applyBorder="1" applyAlignment="1">
      <alignment vertical="top" wrapText="1" indent="1"/>
    </xf>
    <xf numFmtId="0" fontId="140" fillId="123" borderId="144" xfId="0" applyFont="1" applyFill="1" applyBorder="1" applyAlignment="1">
      <alignment vertical="top" wrapText="1" indent="1"/>
    </xf>
    <xf numFmtId="0" fontId="139" fillId="125" borderId="144" xfId="0" applyFont="1" applyFill="1" applyBorder="1" applyAlignment="1">
      <alignment vertical="top" wrapText="1" indent="1"/>
    </xf>
    <xf numFmtId="0" fontId="140" fillId="126" borderId="144" xfId="0" applyFont="1" applyFill="1" applyBorder="1" applyAlignment="1">
      <alignment vertical="top" wrapText="1" indent="1"/>
    </xf>
    <xf numFmtId="0" fontId="140" fillId="127" borderId="144" xfId="0" applyFont="1" applyFill="1" applyBorder="1" applyAlignment="1">
      <alignment vertical="top" wrapText="1" indent="1"/>
    </xf>
    <xf numFmtId="0" fontId="139" fillId="129" borderId="144" xfId="0" applyFont="1" applyFill="1" applyBorder="1" applyAlignment="1">
      <alignment vertical="top" wrapText="1" indent="1"/>
    </xf>
    <xf numFmtId="0" fontId="140" fillId="130" borderId="144" xfId="0" applyFont="1" applyFill="1" applyBorder="1" applyAlignment="1">
      <alignment vertical="top" wrapText="1" indent="1"/>
    </xf>
    <xf numFmtId="0" fontId="140" fillId="131" borderId="144" xfId="0" applyFont="1" applyFill="1" applyBorder="1" applyAlignment="1">
      <alignment vertical="top" wrapText="1" indent="1"/>
    </xf>
    <xf numFmtId="0" fontId="139" fillId="132" borderId="144" xfId="0" applyFont="1" applyFill="1" applyBorder="1" applyAlignment="1">
      <alignment vertical="top" wrapText="1" indent="1"/>
    </xf>
    <xf numFmtId="0" fontId="140" fillId="133" borderId="144" xfId="0" applyFont="1" applyFill="1" applyBorder="1" applyAlignment="1">
      <alignment vertical="top" wrapText="1" indent="1"/>
    </xf>
    <xf numFmtId="0" fontId="140" fillId="134" borderId="144" xfId="0" applyFont="1" applyFill="1" applyBorder="1" applyAlignment="1">
      <alignment vertical="top" wrapText="1" indent="1"/>
    </xf>
    <xf numFmtId="0" fontId="139" fillId="136" borderId="144" xfId="0" applyFont="1" applyFill="1" applyBorder="1" applyAlignment="1">
      <alignment vertical="top" wrapText="1" indent="1"/>
    </xf>
    <xf numFmtId="0" fontId="140" fillId="137" borderId="144" xfId="0" applyFont="1" applyFill="1" applyBorder="1" applyAlignment="1">
      <alignment vertical="top" wrapText="1" indent="1"/>
    </xf>
    <xf numFmtId="0" fontId="140" fillId="138" borderId="144" xfId="0" applyFont="1" applyFill="1" applyBorder="1" applyAlignment="1">
      <alignment vertical="top" wrapText="1" indent="1"/>
    </xf>
    <xf numFmtId="0" fontId="139" fillId="139" borderId="144" xfId="0" applyFont="1" applyFill="1" applyBorder="1" applyAlignment="1">
      <alignment vertical="top" wrapText="1" indent="1"/>
    </xf>
    <xf numFmtId="0" fontId="140" fillId="140" borderId="144" xfId="0" applyFont="1" applyFill="1" applyBorder="1" applyAlignment="1">
      <alignment vertical="top" wrapText="1" indent="1"/>
    </xf>
    <xf numFmtId="0" fontId="140" fillId="141" borderId="144" xfId="0" applyFont="1" applyFill="1" applyBorder="1" applyAlignment="1">
      <alignment vertical="top" wrapText="1" indent="1"/>
    </xf>
    <xf numFmtId="0" fontId="139" fillId="143" borderId="144" xfId="0" applyFont="1" applyFill="1" applyBorder="1" applyAlignment="1">
      <alignment vertical="top" wrapText="1" indent="1"/>
    </xf>
    <xf numFmtId="0" fontId="140" fillId="144" borderId="144" xfId="0" applyFont="1" applyFill="1" applyBorder="1" applyAlignment="1">
      <alignment vertical="top" wrapText="1" indent="1"/>
    </xf>
    <xf numFmtId="0" fontId="139" fillId="145" borderId="144" xfId="0" applyFont="1" applyFill="1" applyBorder="1" applyAlignment="1">
      <alignment vertical="top" wrapText="1" indent="1"/>
    </xf>
    <xf numFmtId="0" fontId="140" fillId="146" borderId="144" xfId="0" applyFont="1" applyFill="1" applyBorder="1" applyAlignment="1">
      <alignment vertical="top" wrapText="1" indent="1"/>
    </xf>
    <xf numFmtId="0" fontId="140" fillId="147" borderId="144" xfId="0" applyFont="1" applyFill="1" applyBorder="1" applyAlignment="1">
      <alignment vertical="top" wrapText="1" indent="1"/>
    </xf>
    <xf numFmtId="0" fontId="139" fillId="149" borderId="144" xfId="0" applyFont="1" applyFill="1" applyBorder="1" applyAlignment="1">
      <alignment vertical="top" wrapText="1" indent="1"/>
    </xf>
    <xf numFmtId="0" fontId="140" fillId="150" borderId="144" xfId="0" applyFont="1" applyFill="1" applyBorder="1" applyAlignment="1">
      <alignment vertical="top" wrapText="1" indent="1"/>
    </xf>
    <xf numFmtId="0" fontId="139" fillId="151" borderId="144" xfId="0" applyFont="1" applyFill="1" applyBorder="1" applyAlignment="1">
      <alignment vertical="top" wrapText="1" indent="1"/>
    </xf>
    <xf numFmtId="0" fontId="140" fillId="152" borderId="144" xfId="0" applyFont="1" applyFill="1" applyBorder="1" applyAlignment="1">
      <alignment vertical="top" wrapText="1" indent="1"/>
    </xf>
    <xf numFmtId="0" fontId="139" fillId="153" borderId="144" xfId="0" applyFont="1" applyFill="1" applyBorder="1" applyAlignment="1">
      <alignment vertical="top" wrapText="1" indent="1"/>
    </xf>
    <xf numFmtId="0" fontId="140" fillId="154" borderId="144" xfId="0" applyFont="1" applyFill="1" applyBorder="1" applyAlignment="1">
      <alignment vertical="top" wrapText="1" indent="1"/>
    </xf>
    <xf numFmtId="0" fontId="139" fillId="156" borderId="144" xfId="0" applyFont="1" applyFill="1" applyBorder="1" applyAlignment="1">
      <alignment vertical="top" wrapText="1" indent="1"/>
    </xf>
    <xf numFmtId="0" fontId="139" fillId="158" borderId="144" xfId="0" applyFont="1" applyFill="1" applyBorder="1" applyAlignment="1">
      <alignment vertical="top" wrapText="1" indent="1"/>
    </xf>
    <xf numFmtId="0" fontId="140" fillId="159" borderId="144" xfId="0" applyFont="1" applyFill="1" applyBorder="1" applyAlignment="1">
      <alignment vertical="top" wrapText="1" indent="1"/>
    </xf>
    <xf numFmtId="0" fontId="140" fillId="160" borderId="144" xfId="0" applyFont="1" applyFill="1" applyBorder="1" applyAlignment="1">
      <alignment vertical="top" wrapText="1" indent="1"/>
    </xf>
    <xf numFmtId="0" fontId="139" fillId="161" borderId="144" xfId="0" applyFont="1" applyFill="1" applyBorder="1" applyAlignment="1">
      <alignment vertical="top" wrapText="1" indent="1"/>
    </xf>
    <xf numFmtId="0" fontId="140" fillId="162" borderId="144" xfId="0" applyFont="1" applyFill="1" applyBorder="1" applyAlignment="1">
      <alignment vertical="top" wrapText="1" indent="1"/>
    </xf>
    <xf numFmtId="0" fontId="139" fillId="163" borderId="144" xfId="0" applyFont="1" applyFill="1" applyBorder="1" applyAlignment="1">
      <alignment vertical="top" wrapText="1" indent="1"/>
    </xf>
    <xf numFmtId="0" fontId="140" fillId="164" borderId="144" xfId="0" applyFont="1" applyFill="1" applyBorder="1" applyAlignment="1">
      <alignment vertical="top" wrapText="1" indent="1"/>
    </xf>
    <xf numFmtId="0" fontId="139" fillId="166" borderId="144" xfId="0" applyFont="1" applyFill="1" applyBorder="1" applyAlignment="1">
      <alignment vertical="top" wrapText="1" indent="1"/>
    </xf>
    <xf numFmtId="0" fontId="140" fillId="167" borderId="144" xfId="0" applyFont="1" applyFill="1" applyBorder="1" applyAlignment="1">
      <alignment vertical="top" wrapText="1" indent="1"/>
    </xf>
    <xf numFmtId="0" fontId="139" fillId="168" borderId="144" xfId="0" applyFont="1" applyFill="1" applyBorder="1" applyAlignment="1">
      <alignment vertical="top" wrapText="1" indent="1"/>
    </xf>
    <xf numFmtId="0" fontId="140" fillId="169" borderId="144" xfId="0" applyFont="1" applyFill="1" applyBorder="1" applyAlignment="1">
      <alignment vertical="top" wrapText="1" indent="1"/>
    </xf>
    <xf numFmtId="0" fontId="139" fillId="171" borderId="144" xfId="0" applyFont="1" applyFill="1" applyBorder="1" applyAlignment="1">
      <alignment vertical="top" wrapText="1" indent="1"/>
    </xf>
    <xf numFmtId="0" fontId="140" fillId="172" borderId="144" xfId="0" applyFont="1" applyFill="1" applyBorder="1" applyAlignment="1">
      <alignment vertical="top" wrapText="1" indent="1"/>
    </xf>
    <xf numFmtId="0" fontId="140" fillId="173" borderId="144" xfId="0" applyFont="1" applyFill="1" applyBorder="1" applyAlignment="1">
      <alignment vertical="top" wrapText="1" indent="1"/>
    </xf>
    <xf numFmtId="0" fontId="139" fillId="175" borderId="144" xfId="0" applyFont="1" applyFill="1" applyBorder="1" applyAlignment="1">
      <alignment vertical="top" wrapText="1" indent="1"/>
    </xf>
    <xf numFmtId="0" fontId="140" fillId="176" borderId="144" xfId="0" applyFont="1" applyFill="1" applyBorder="1" applyAlignment="1">
      <alignment vertical="top" wrapText="1" indent="1"/>
    </xf>
    <xf numFmtId="0" fontId="140" fillId="177" borderId="144" xfId="0" applyFont="1" applyFill="1" applyBorder="1" applyAlignment="1">
      <alignment vertical="top" wrapText="1" indent="1"/>
    </xf>
    <xf numFmtId="0" fontId="139" fillId="179" borderId="144" xfId="0" applyFont="1" applyFill="1" applyBorder="1" applyAlignment="1">
      <alignment vertical="top" wrapText="1" indent="1"/>
    </xf>
    <xf numFmtId="0" fontId="140" fillId="180" borderId="144" xfId="0" applyFont="1" applyFill="1" applyBorder="1" applyAlignment="1">
      <alignment vertical="top" wrapText="1" indent="1"/>
    </xf>
    <xf numFmtId="0" fontId="140" fillId="181" borderId="144" xfId="0" applyFont="1" applyFill="1" applyBorder="1" applyAlignment="1">
      <alignment vertical="top" wrapText="1" indent="1"/>
    </xf>
    <xf numFmtId="0" fontId="139" fillId="183" borderId="144" xfId="0" applyFont="1" applyFill="1" applyBorder="1" applyAlignment="1">
      <alignment vertical="top" wrapText="1" indent="1"/>
    </xf>
    <xf numFmtId="0" fontId="140" fillId="184" borderId="144" xfId="0" applyFont="1" applyFill="1" applyBorder="1" applyAlignment="1">
      <alignment vertical="top" wrapText="1" indent="1"/>
    </xf>
    <xf numFmtId="0" fontId="139" fillId="185" borderId="144" xfId="0" applyFont="1" applyFill="1" applyBorder="1" applyAlignment="1">
      <alignment vertical="top" wrapText="1" indent="1"/>
    </xf>
    <xf numFmtId="0" fontId="140" fillId="186" borderId="144" xfId="0" applyFont="1" applyFill="1" applyBorder="1" applyAlignment="1">
      <alignment vertical="top" wrapText="1" indent="1"/>
    </xf>
    <xf numFmtId="0" fontId="140" fillId="187" borderId="144" xfId="0" applyFont="1" applyFill="1" applyBorder="1" applyAlignment="1">
      <alignment vertical="top" wrapText="1" indent="1"/>
    </xf>
    <xf numFmtId="0" fontId="139" fillId="188" borderId="144" xfId="0" applyFont="1" applyFill="1" applyBorder="1" applyAlignment="1">
      <alignment vertical="top" wrapText="1" indent="1"/>
    </xf>
    <xf numFmtId="0" fontId="140" fillId="189" borderId="144" xfId="0" applyFont="1" applyFill="1" applyBorder="1" applyAlignment="1">
      <alignment vertical="top" wrapText="1" indent="1"/>
    </xf>
    <xf numFmtId="0" fontId="140" fillId="190" borderId="144" xfId="0" applyFont="1" applyFill="1" applyBorder="1" applyAlignment="1">
      <alignment vertical="top" wrapText="1" indent="1"/>
    </xf>
    <xf numFmtId="0" fontId="139" fillId="191" borderId="144" xfId="0" applyFont="1" applyFill="1" applyBorder="1" applyAlignment="1">
      <alignment vertical="top" wrapText="1" indent="1"/>
    </xf>
    <xf numFmtId="0" fontId="140" fillId="192" borderId="144" xfId="0" applyFont="1" applyFill="1" applyBorder="1" applyAlignment="1">
      <alignment vertical="top" wrapText="1" indent="1"/>
    </xf>
    <xf numFmtId="0" fontId="140" fillId="193" borderId="144" xfId="0" applyFont="1" applyFill="1" applyBorder="1" applyAlignment="1">
      <alignment vertical="top" wrapText="1" indent="1"/>
    </xf>
    <xf numFmtId="0" fontId="139" fillId="195" borderId="144" xfId="0" applyFont="1" applyFill="1" applyBorder="1" applyAlignment="1">
      <alignment vertical="top" wrapText="1" indent="1"/>
    </xf>
    <xf numFmtId="0" fontId="140" fillId="196" borderId="144" xfId="0" applyFont="1" applyFill="1" applyBorder="1" applyAlignment="1">
      <alignment vertical="top" wrapText="1" indent="1"/>
    </xf>
    <xf numFmtId="0" fontId="140" fillId="197" borderId="144" xfId="0" applyFont="1" applyFill="1" applyBorder="1" applyAlignment="1">
      <alignment vertical="top" wrapText="1" indent="1"/>
    </xf>
    <xf numFmtId="0" fontId="139" fillId="199" borderId="144" xfId="0" applyFont="1" applyFill="1" applyBorder="1" applyAlignment="1">
      <alignment vertical="top" wrapText="1" indent="1"/>
    </xf>
    <xf numFmtId="0" fontId="140" fillId="200" borderId="144" xfId="0" applyFont="1" applyFill="1" applyBorder="1" applyAlignment="1">
      <alignment vertical="top" wrapText="1" indent="1"/>
    </xf>
    <xf numFmtId="0" fontId="140" fillId="201" borderId="144" xfId="0" applyFont="1" applyFill="1" applyBorder="1" applyAlignment="1">
      <alignment vertical="top" wrapText="1" indent="1"/>
    </xf>
    <xf numFmtId="0" fontId="139" fillId="202" borderId="144" xfId="0" applyFont="1" applyFill="1" applyBorder="1" applyAlignment="1">
      <alignment vertical="top" wrapText="1" indent="1"/>
    </xf>
    <xf numFmtId="0" fontId="140" fillId="203" borderId="144" xfId="0" applyFont="1" applyFill="1" applyBorder="1" applyAlignment="1">
      <alignment vertical="top" wrapText="1" indent="1"/>
    </xf>
    <xf numFmtId="0" fontId="140" fillId="204" borderId="144" xfId="0" applyFont="1" applyFill="1" applyBorder="1" applyAlignment="1">
      <alignment vertical="top" wrapText="1" indent="1"/>
    </xf>
    <xf numFmtId="0" fontId="139" fillId="205" borderId="144" xfId="0" applyFont="1" applyFill="1" applyBorder="1" applyAlignment="1">
      <alignment vertical="top" wrapText="1" indent="1"/>
    </xf>
    <xf numFmtId="0" fontId="140" fillId="206" borderId="144" xfId="0" applyFont="1" applyFill="1" applyBorder="1" applyAlignment="1">
      <alignment vertical="top" wrapText="1" indent="1"/>
    </xf>
    <xf numFmtId="0" fontId="140" fillId="207" borderId="144" xfId="0" applyFont="1" applyFill="1" applyBorder="1" applyAlignment="1">
      <alignment vertical="top" wrapText="1" indent="1"/>
    </xf>
    <xf numFmtId="0" fontId="139" fillId="208" borderId="144" xfId="0" applyFont="1" applyFill="1" applyBorder="1" applyAlignment="1">
      <alignment vertical="top" wrapText="1" indent="1"/>
    </xf>
    <xf numFmtId="0" fontId="140" fillId="209" borderId="144" xfId="0" applyFont="1" applyFill="1" applyBorder="1" applyAlignment="1">
      <alignment vertical="top" wrapText="1" indent="1"/>
    </xf>
    <xf numFmtId="0" fontId="139" fillId="210" borderId="144" xfId="0" applyFont="1" applyFill="1" applyBorder="1" applyAlignment="1">
      <alignment vertical="top" wrapText="1" indent="1"/>
    </xf>
    <xf numFmtId="0" fontId="140" fillId="211" borderId="144" xfId="0" applyFont="1" applyFill="1" applyBorder="1" applyAlignment="1">
      <alignment vertical="top" wrapText="1" indent="1"/>
    </xf>
    <xf numFmtId="0" fontId="139" fillId="212" borderId="144" xfId="0" applyFont="1" applyFill="1" applyBorder="1" applyAlignment="1">
      <alignment vertical="top" wrapText="1" indent="1"/>
    </xf>
    <xf numFmtId="0" fontId="140" fillId="213" borderId="144" xfId="0" applyFont="1" applyFill="1" applyBorder="1" applyAlignment="1">
      <alignment vertical="top" wrapText="1" indent="1"/>
    </xf>
    <xf numFmtId="0" fontId="140" fillId="214" borderId="144" xfId="0" applyFont="1" applyFill="1" applyBorder="1" applyAlignment="1">
      <alignment vertical="top" wrapText="1" indent="1"/>
    </xf>
    <xf numFmtId="0" fontId="139" fillId="216" borderId="144" xfId="0" applyFont="1" applyFill="1" applyBorder="1" applyAlignment="1">
      <alignment vertical="top" wrapText="1" indent="1"/>
    </xf>
    <xf numFmtId="0" fontId="140" fillId="217" borderId="144" xfId="0" applyFont="1" applyFill="1" applyBorder="1" applyAlignment="1">
      <alignment vertical="top" wrapText="1" indent="1"/>
    </xf>
    <xf numFmtId="0" fontId="139" fillId="219" borderId="144" xfId="0" applyFont="1" applyFill="1" applyBorder="1" applyAlignment="1">
      <alignment vertical="top" wrapText="1" indent="1"/>
    </xf>
    <xf numFmtId="0" fontId="140" fillId="220" borderId="144" xfId="0" applyFont="1" applyFill="1" applyBorder="1" applyAlignment="1">
      <alignment vertical="top" wrapText="1" indent="1"/>
    </xf>
    <xf numFmtId="0" fontId="139" fillId="221" borderId="144" xfId="0" applyFont="1" applyFill="1" applyBorder="1" applyAlignment="1">
      <alignment vertical="top" wrapText="1" indent="1"/>
    </xf>
    <xf numFmtId="0" fontId="140" fillId="222" borderId="144" xfId="0" applyFont="1" applyFill="1" applyBorder="1" applyAlignment="1">
      <alignment vertical="top" wrapText="1" indent="1"/>
    </xf>
    <xf numFmtId="0" fontId="139" fillId="223" borderId="144" xfId="0" applyFont="1" applyFill="1" applyBorder="1" applyAlignment="1">
      <alignment vertical="top" wrapText="1" indent="1"/>
    </xf>
    <xf numFmtId="0" fontId="139" fillId="224" borderId="144" xfId="0" applyFont="1" applyFill="1" applyBorder="1" applyAlignment="1">
      <alignment vertical="top" wrapText="1" indent="1"/>
    </xf>
    <xf numFmtId="0" fontId="140" fillId="225" borderId="144" xfId="0" applyFont="1" applyFill="1" applyBorder="1" applyAlignment="1">
      <alignment vertical="top" wrapText="1" indent="1"/>
    </xf>
    <xf numFmtId="0" fontId="139" fillId="226" borderId="144" xfId="0" applyFont="1" applyFill="1" applyBorder="1" applyAlignment="1">
      <alignment vertical="top" wrapText="1" indent="1"/>
    </xf>
    <xf numFmtId="0" fontId="140" fillId="227" borderId="144" xfId="0" applyFont="1" applyFill="1" applyBorder="1" applyAlignment="1">
      <alignment vertical="top" wrapText="1" indent="1"/>
    </xf>
    <xf numFmtId="0" fontId="140" fillId="228" borderId="144" xfId="0" applyFont="1" applyFill="1" applyBorder="1" applyAlignment="1">
      <alignment vertical="top" wrapText="1" indent="1"/>
    </xf>
    <xf numFmtId="0" fontId="139" fillId="229" borderId="144" xfId="0" applyFont="1" applyFill="1" applyBorder="1" applyAlignment="1">
      <alignment vertical="top" wrapText="1" indent="1"/>
    </xf>
    <xf numFmtId="0" fontId="140" fillId="230" borderId="144" xfId="0" applyFont="1" applyFill="1" applyBorder="1" applyAlignment="1">
      <alignment vertical="top" wrapText="1" indent="1"/>
    </xf>
    <xf numFmtId="0" fontId="139" fillId="232" borderId="144" xfId="0" applyFont="1" applyFill="1" applyBorder="1" applyAlignment="1">
      <alignment vertical="top" wrapText="1" indent="1"/>
    </xf>
    <xf numFmtId="0" fontId="140" fillId="233" borderId="144" xfId="0" applyFont="1" applyFill="1" applyBorder="1" applyAlignment="1">
      <alignment vertical="top" wrapText="1" indent="1"/>
    </xf>
    <xf numFmtId="0" fontId="140" fillId="234" borderId="144" xfId="0" applyFont="1" applyFill="1" applyBorder="1" applyAlignment="1">
      <alignment vertical="top" wrapText="1" indent="1"/>
    </xf>
    <xf numFmtId="0" fontId="139" fillId="236" borderId="144" xfId="0" applyFont="1" applyFill="1" applyBorder="1" applyAlignment="1">
      <alignment vertical="top" wrapText="1" indent="1"/>
    </xf>
    <xf numFmtId="0" fontId="139" fillId="237" borderId="144" xfId="0" applyFont="1" applyFill="1" applyBorder="1" applyAlignment="1">
      <alignment vertical="top" wrapText="1" indent="1"/>
    </xf>
    <xf numFmtId="0" fontId="140" fillId="238" borderId="144" xfId="0" applyFont="1" applyFill="1" applyBorder="1" applyAlignment="1">
      <alignment vertical="top" wrapText="1" indent="1"/>
    </xf>
    <xf numFmtId="0" fontId="139" fillId="240" borderId="144" xfId="0" applyFont="1" applyFill="1" applyBorder="1" applyAlignment="1">
      <alignment vertical="top" wrapText="1" indent="1"/>
    </xf>
    <xf numFmtId="0" fontId="139" fillId="241" borderId="144" xfId="0" applyFont="1" applyFill="1" applyBorder="1" applyAlignment="1">
      <alignment vertical="top" wrapText="1" indent="1"/>
    </xf>
    <xf numFmtId="0" fontId="140" fillId="242" borderId="144" xfId="0" applyFont="1" applyFill="1" applyBorder="1" applyAlignment="1">
      <alignment vertical="top" wrapText="1" indent="1"/>
    </xf>
    <xf numFmtId="0" fontId="139" fillId="243" borderId="144" xfId="0" applyFont="1" applyFill="1" applyBorder="1" applyAlignment="1">
      <alignment vertical="top" wrapText="1" indent="1"/>
    </xf>
    <xf numFmtId="0" fontId="140" fillId="244" borderId="144" xfId="0" applyFont="1" applyFill="1" applyBorder="1" applyAlignment="1">
      <alignment vertical="top" wrapText="1" indent="1"/>
    </xf>
    <xf numFmtId="0" fontId="139" fillId="245" borderId="144" xfId="0" applyFont="1" applyFill="1" applyBorder="1" applyAlignment="1">
      <alignment vertical="top" wrapText="1" indent="1"/>
    </xf>
    <xf numFmtId="0" fontId="140" fillId="246" borderId="144" xfId="0" applyFont="1" applyFill="1" applyBorder="1" applyAlignment="1">
      <alignment vertical="top" wrapText="1" indent="1"/>
    </xf>
    <xf numFmtId="0" fontId="139" fillId="247" borderId="144" xfId="0" applyFont="1" applyFill="1" applyBorder="1" applyAlignment="1">
      <alignment vertical="top" wrapText="1" indent="1"/>
    </xf>
    <xf numFmtId="0" fontId="140" fillId="248" borderId="144" xfId="0" applyFont="1" applyFill="1" applyBorder="1" applyAlignment="1">
      <alignment vertical="top" wrapText="1" indent="1"/>
    </xf>
    <xf numFmtId="0" fontId="139" fillId="250" borderId="144" xfId="0" applyFont="1" applyFill="1" applyBorder="1" applyAlignment="1">
      <alignment vertical="top" wrapText="1" indent="1"/>
    </xf>
    <xf numFmtId="0" fontId="140" fillId="251" borderId="144" xfId="0" applyFont="1" applyFill="1" applyBorder="1" applyAlignment="1">
      <alignment vertical="top" wrapText="1" indent="1"/>
    </xf>
    <xf numFmtId="0" fontId="139" fillId="252" borderId="144" xfId="0" applyFont="1" applyFill="1" applyBorder="1" applyAlignment="1">
      <alignment vertical="top" wrapText="1" indent="1"/>
    </xf>
    <xf numFmtId="0" fontId="140" fillId="253" borderId="144" xfId="0" applyFont="1" applyFill="1" applyBorder="1" applyAlignment="1">
      <alignment vertical="top" wrapText="1" indent="1"/>
    </xf>
    <xf numFmtId="0" fontId="139" fillId="255" borderId="144" xfId="0" applyFont="1" applyFill="1" applyBorder="1" applyAlignment="1">
      <alignment vertical="top" wrapText="1" indent="1"/>
    </xf>
    <xf numFmtId="0" fontId="139" fillId="256" borderId="144" xfId="0" applyFont="1" applyFill="1" applyBorder="1" applyAlignment="1">
      <alignment vertical="top" wrapText="1" indent="1"/>
    </xf>
    <xf numFmtId="0" fontId="140" fillId="257" borderId="144" xfId="0" applyFont="1" applyFill="1" applyBorder="1" applyAlignment="1">
      <alignment vertical="top" wrapText="1" indent="1"/>
    </xf>
    <xf numFmtId="0" fontId="139" fillId="258" borderId="144" xfId="0" applyFont="1" applyFill="1" applyBorder="1" applyAlignment="1">
      <alignment vertical="top" wrapText="1" indent="1"/>
    </xf>
    <xf numFmtId="0" fontId="140" fillId="259" borderId="144" xfId="0" applyFont="1" applyFill="1" applyBorder="1" applyAlignment="1">
      <alignment vertical="top" wrapText="1" indent="1"/>
    </xf>
    <xf numFmtId="0" fontId="140" fillId="260" borderId="144" xfId="0" applyFont="1" applyFill="1" applyBorder="1" applyAlignment="1">
      <alignment vertical="top" wrapText="1" indent="1"/>
    </xf>
    <xf numFmtId="0" fontId="139" fillId="261" borderId="144" xfId="0" applyFont="1" applyFill="1" applyBorder="1" applyAlignment="1">
      <alignment vertical="top" wrapText="1" indent="1"/>
    </xf>
    <xf numFmtId="0" fontId="140" fillId="262" borderId="144" xfId="0" applyFont="1" applyFill="1" applyBorder="1" applyAlignment="1">
      <alignment vertical="top" wrapText="1" indent="1"/>
    </xf>
    <xf numFmtId="0" fontId="140" fillId="263" borderId="144" xfId="0" applyFont="1" applyFill="1" applyBorder="1" applyAlignment="1">
      <alignment vertical="top" wrapText="1" indent="1"/>
    </xf>
    <xf numFmtId="0" fontId="139" fillId="265" borderId="144" xfId="0" applyFont="1" applyFill="1" applyBorder="1" applyAlignment="1">
      <alignment vertical="top" wrapText="1" indent="1"/>
    </xf>
    <xf numFmtId="0" fontId="140" fillId="266" borderId="144" xfId="0" applyFont="1" applyFill="1" applyBorder="1" applyAlignment="1">
      <alignment vertical="top" wrapText="1" indent="1"/>
    </xf>
    <xf numFmtId="0" fontId="139" fillId="267" borderId="144" xfId="0" applyFont="1" applyFill="1" applyBorder="1" applyAlignment="1">
      <alignment vertical="top" wrapText="1" indent="1"/>
    </xf>
    <xf numFmtId="0" fontId="139" fillId="269" borderId="144" xfId="0" applyFont="1" applyFill="1" applyBorder="1" applyAlignment="1">
      <alignment vertical="top" wrapText="1" indent="1"/>
    </xf>
    <xf numFmtId="0" fontId="140" fillId="270" borderId="144" xfId="0" applyFont="1" applyFill="1" applyBorder="1" applyAlignment="1">
      <alignment vertical="top" wrapText="1" indent="1"/>
    </xf>
    <xf numFmtId="0" fontId="139" fillId="272" borderId="144" xfId="0" applyFont="1" applyFill="1" applyBorder="1" applyAlignment="1">
      <alignment vertical="top" wrapText="1" indent="1"/>
    </xf>
    <xf numFmtId="0" fontId="140" fillId="273" borderId="144" xfId="0" applyFont="1" applyFill="1" applyBorder="1" applyAlignment="1">
      <alignment vertical="top" wrapText="1" indent="1"/>
    </xf>
    <xf numFmtId="0" fontId="139" fillId="275" borderId="144" xfId="0" applyFont="1" applyFill="1" applyBorder="1" applyAlignment="1">
      <alignment vertical="top" wrapText="1" indent="1"/>
    </xf>
    <xf numFmtId="0" fontId="140" fillId="276" borderId="144" xfId="0" applyFont="1" applyFill="1" applyBorder="1" applyAlignment="1">
      <alignment vertical="top" wrapText="1" indent="1"/>
    </xf>
    <xf numFmtId="0" fontId="140" fillId="277" borderId="144" xfId="0" applyFont="1" applyFill="1" applyBorder="1" applyAlignment="1">
      <alignment vertical="top" wrapText="1" indent="1"/>
    </xf>
    <xf numFmtId="0" fontId="139" fillId="279" borderId="144" xfId="0" applyFont="1" applyFill="1" applyBorder="1" applyAlignment="1">
      <alignment vertical="top" wrapText="1" indent="1"/>
    </xf>
    <xf numFmtId="0" fontId="140" fillId="280" borderId="144" xfId="0" applyFont="1" applyFill="1" applyBorder="1" applyAlignment="1">
      <alignment vertical="top" wrapText="1" indent="1"/>
    </xf>
    <xf numFmtId="0" fontId="139" fillId="282" borderId="144" xfId="0" applyFont="1" applyFill="1" applyBorder="1" applyAlignment="1">
      <alignment vertical="top" wrapText="1" indent="1"/>
    </xf>
    <xf numFmtId="0" fontId="140" fillId="283" borderId="144" xfId="0" applyFont="1" applyFill="1" applyBorder="1" applyAlignment="1">
      <alignment vertical="top" wrapText="1" indent="1"/>
    </xf>
    <xf numFmtId="0" fontId="140" fillId="284" borderId="144" xfId="0" applyFont="1" applyFill="1" applyBorder="1" applyAlignment="1">
      <alignment vertical="top" wrapText="1" indent="1"/>
    </xf>
    <xf numFmtId="0" fontId="139" fillId="286" borderId="144" xfId="0" applyFont="1" applyFill="1" applyBorder="1" applyAlignment="1">
      <alignment vertical="top" wrapText="1" indent="1"/>
    </xf>
    <xf numFmtId="0" fontId="139" fillId="288" borderId="144" xfId="0" applyFont="1" applyFill="1" applyBorder="1" applyAlignment="1">
      <alignment vertical="top" wrapText="1" indent="1"/>
    </xf>
    <xf numFmtId="0" fontId="139" fillId="290" borderId="144" xfId="0" applyFont="1" applyFill="1" applyBorder="1" applyAlignment="1">
      <alignment vertical="top" wrapText="1" indent="1"/>
    </xf>
    <xf numFmtId="0" fontId="139" fillId="292" borderId="144" xfId="0" applyFont="1" applyFill="1" applyBorder="1" applyAlignment="1">
      <alignment vertical="top" wrapText="1" indent="1"/>
    </xf>
    <xf numFmtId="0" fontId="140" fillId="293" borderId="144" xfId="0" applyFont="1" applyFill="1" applyBorder="1" applyAlignment="1">
      <alignment vertical="top" wrapText="1" indent="1"/>
    </xf>
    <xf numFmtId="0" fontId="139" fillId="294" borderId="144" xfId="0" applyFont="1" applyFill="1" applyBorder="1" applyAlignment="1">
      <alignment vertical="top" wrapText="1" indent="1"/>
    </xf>
    <xf numFmtId="0" fontId="139" fillId="295" borderId="144" xfId="0" applyFont="1" applyFill="1" applyBorder="1" applyAlignment="1">
      <alignment vertical="top" wrapText="1" indent="1"/>
    </xf>
    <xf numFmtId="0" fontId="140" fillId="296" borderId="144" xfId="0" applyFont="1" applyFill="1" applyBorder="1" applyAlignment="1">
      <alignment vertical="top" wrapText="1" indent="1"/>
    </xf>
    <xf numFmtId="0" fontId="139" fillId="297" borderId="144" xfId="0" applyFont="1" applyFill="1" applyBorder="1" applyAlignment="1">
      <alignment vertical="top" wrapText="1" indent="1"/>
    </xf>
    <xf numFmtId="0" fontId="140" fillId="298" borderId="144" xfId="0" applyFont="1" applyFill="1" applyBorder="1" applyAlignment="1">
      <alignment vertical="top" wrapText="1" indent="1"/>
    </xf>
    <xf numFmtId="0" fontId="140" fillId="299" borderId="144" xfId="0" applyFont="1" applyFill="1" applyBorder="1" applyAlignment="1">
      <alignment vertical="top" wrapText="1" indent="1"/>
    </xf>
    <xf numFmtId="0" fontId="139" fillId="301" borderId="144" xfId="0" applyFont="1" applyFill="1" applyBorder="1" applyAlignment="1">
      <alignment vertical="top" wrapText="1" indent="1"/>
    </xf>
    <xf numFmtId="0" fontId="140" fillId="302" borderId="144" xfId="0" applyFont="1" applyFill="1" applyBorder="1" applyAlignment="1">
      <alignment vertical="top" wrapText="1" indent="1"/>
    </xf>
    <xf numFmtId="0" fontId="139" fillId="303" borderId="144" xfId="0" applyFont="1" applyFill="1" applyBorder="1" applyAlignment="1">
      <alignment vertical="top" wrapText="1" indent="1"/>
    </xf>
    <xf numFmtId="0" fontId="140" fillId="304" borderId="144" xfId="0" applyFont="1" applyFill="1" applyBorder="1" applyAlignment="1">
      <alignment vertical="top" wrapText="1" indent="1"/>
    </xf>
    <xf numFmtId="0" fontId="139" fillId="305" borderId="144" xfId="0" applyFont="1" applyFill="1" applyBorder="1" applyAlignment="1">
      <alignment vertical="top" wrapText="1" indent="1"/>
    </xf>
    <xf numFmtId="0" fontId="140" fillId="306" borderId="144" xfId="0" applyFont="1" applyFill="1" applyBorder="1" applyAlignment="1">
      <alignment vertical="top" wrapText="1" indent="1"/>
    </xf>
    <xf numFmtId="0" fontId="140" fillId="307" borderId="144" xfId="0" applyFont="1" applyFill="1" applyBorder="1" applyAlignment="1">
      <alignment vertical="top" wrapText="1" indent="1"/>
    </xf>
    <xf numFmtId="0" fontId="139" fillId="308" borderId="144" xfId="0" applyFont="1" applyFill="1" applyBorder="1" applyAlignment="1">
      <alignment vertical="top" wrapText="1" indent="1"/>
    </xf>
    <xf numFmtId="0" fontId="140" fillId="309" borderId="144" xfId="0" applyFont="1" applyFill="1" applyBorder="1" applyAlignment="1">
      <alignment vertical="top" wrapText="1" indent="1"/>
    </xf>
    <xf numFmtId="0" fontId="140" fillId="310" borderId="144" xfId="0" applyFont="1" applyFill="1" applyBorder="1" applyAlignment="1">
      <alignment vertical="top" wrapText="1" indent="1"/>
    </xf>
    <xf numFmtId="0" fontId="139" fillId="311" borderId="144" xfId="0" applyFont="1" applyFill="1" applyBorder="1" applyAlignment="1">
      <alignment vertical="top" wrapText="1" indent="1"/>
    </xf>
    <xf numFmtId="0" fontId="140" fillId="312" borderId="144" xfId="0" applyFont="1" applyFill="1" applyBorder="1" applyAlignment="1">
      <alignment vertical="top" wrapText="1" indent="1"/>
    </xf>
    <xf numFmtId="0" fontId="140" fillId="313" borderId="144" xfId="0" applyFont="1" applyFill="1" applyBorder="1" applyAlignment="1">
      <alignment vertical="top" wrapText="1" indent="1"/>
    </xf>
    <xf numFmtId="0" fontId="139" fillId="315" borderId="144" xfId="0" applyFont="1" applyFill="1" applyBorder="1" applyAlignment="1">
      <alignment vertical="top" wrapText="1" indent="1"/>
    </xf>
    <xf numFmtId="0" fontId="140" fillId="316" borderId="144" xfId="0" applyFont="1" applyFill="1" applyBorder="1" applyAlignment="1">
      <alignment vertical="top" wrapText="1" indent="1"/>
    </xf>
    <xf numFmtId="0" fontId="140" fillId="317" borderId="144" xfId="0" applyFont="1" applyFill="1" applyBorder="1" applyAlignment="1">
      <alignment vertical="top" wrapText="1" indent="1"/>
    </xf>
    <xf numFmtId="0" fontId="139" fillId="318" borderId="144" xfId="0" applyFont="1" applyFill="1" applyBorder="1" applyAlignment="1">
      <alignment vertical="top" wrapText="1" indent="1"/>
    </xf>
    <xf numFmtId="0" fontId="140" fillId="319" borderId="144" xfId="0" applyFont="1" applyFill="1" applyBorder="1" applyAlignment="1">
      <alignment vertical="top" wrapText="1" indent="1"/>
    </xf>
    <xf numFmtId="0" fontId="140" fillId="320" borderId="144" xfId="0" applyFont="1" applyFill="1" applyBorder="1" applyAlignment="1">
      <alignment vertical="top" wrapText="1" indent="1"/>
    </xf>
    <xf numFmtId="0" fontId="139" fillId="322" borderId="144" xfId="0" applyFont="1" applyFill="1" applyBorder="1" applyAlignment="1">
      <alignment vertical="top" wrapText="1" indent="1"/>
    </xf>
    <xf numFmtId="0" fontId="140" fillId="323" borderId="144" xfId="0" applyFont="1" applyFill="1" applyBorder="1" applyAlignment="1">
      <alignment vertical="top" wrapText="1" indent="1"/>
    </xf>
    <xf numFmtId="0" fontId="140" fillId="324" borderId="144" xfId="0" applyFont="1" applyFill="1" applyBorder="1" applyAlignment="1">
      <alignment vertical="top" wrapText="1" indent="1"/>
    </xf>
    <xf numFmtId="0" fontId="139" fillId="326" borderId="144" xfId="0" applyFont="1" applyFill="1" applyBorder="1" applyAlignment="1">
      <alignment vertical="top" wrapText="1" indent="1"/>
    </xf>
    <xf numFmtId="0" fontId="140" fillId="327" borderId="144" xfId="0" applyFont="1" applyFill="1" applyBorder="1" applyAlignment="1">
      <alignment vertical="top" wrapText="1" indent="1"/>
    </xf>
    <xf numFmtId="0" fontId="140" fillId="328" borderId="144" xfId="0" applyFont="1" applyFill="1" applyBorder="1" applyAlignment="1">
      <alignment vertical="top" wrapText="1" indent="1"/>
    </xf>
    <xf numFmtId="0" fontId="139" fillId="330" borderId="144" xfId="0" applyFont="1" applyFill="1" applyBorder="1" applyAlignment="1">
      <alignment vertical="top" wrapText="1" indent="1"/>
    </xf>
    <xf numFmtId="0" fontId="140" fillId="331" borderId="144" xfId="0" applyFont="1" applyFill="1" applyBorder="1" applyAlignment="1">
      <alignment vertical="top" wrapText="1" indent="1"/>
    </xf>
    <xf numFmtId="0" fontId="140" fillId="332" borderId="144" xfId="0" applyFont="1" applyFill="1" applyBorder="1" applyAlignment="1">
      <alignment vertical="top" wrapText="1" indent="1"/>
    </xf>
    <xf numFmtId="0" fontId="139" fillId="333" borderId="144" xfId="0" applyFont="1" applyFill="1" applyBorder="1" applyAlignment="1">
      <alignment vertical="top" wrapText="1" indent="1"/>
    </xf>
    <xf numFmtId="0" fontId="140" fillId="334" borderId="144" xfId="0" applyFont="1" applyFill="1" applyBorder="1" applyAlignment="1">
      <alignment vertical="top" wrapText="1" indent="1"/>
    </xf>
    <xf numFmtId="0" fontId="139" fillId="335" borderId="144" xfId="0" applyFont="1" applyFill="1" applyBorder="1" applyAlignment="1">
      <alignment vertical="top" wrapText="1" indent="1"/>
    </xf>
    <xf numFmtId="0" fontId="140" fillId="336" borderId="144" xfId="0" applyFont="1" applyFill="1" applyBorder="1" applyAlignment="1">
      <alignment vertical="top" wrapText="1" indent="1"/>
    </xf>
    <xf numFmtId="0" fontId="140" fillId="337" borderId="144" xfId="0" applyFont="1" applyFill="1" applyBorder="1" applyAlignment="1">
      <alignment vertical="top" wrapText="1" indent="1"/>
    </xf>
    <xf numFmtId="0" fontId="139" fillId="338" borderId="144" xfId="0" applyFont="1" applyFill="1" applyBorder="1" applyAlignment="1">
      <alignment vertical="top" wrapText="1" indent="1"/>
    </xf>
    <xf numFmtId="0" fontId="140" fillId="339" borderId="144" xfId="0" applyFont="1" applyFill="1" applyBorder="1" applyAlignment="1">
      <alignment vertical="top" wrapText="1" indent="1"/>
    </xf>
    <xf numFmtId="0" fontId="140" fillId="340" borderId="144" xfId="0" applyFont="1" applyFill="1" applyBorder="1" applyAlignment="1">
      <alignment vertical="top" wrapText="1" indent="1"/>
    </xf>
    <xf numFmtId="0" fontId="139" fillId="342" borderId="144" xfId="0" applyFont="1" applyFill="1" applyBorder="1" applyAlignment="1">
      <alignment vertical="top" wrapText="1" indent="1"/>
    </xf>
    <xf numFmtId="0" fontId="140" fillId="343" borderId="144" xfId="0" applyFont="1" applyFill="1" applyBorder="1" applyAlignment="1">
      <alignment vertical="top" wrapText="1" indent="1"/>
    </xf>
    <xf numFmtId="0" fontId="139" fillId="345" borderId="144" xfId="0" applyFont="1" applyFill="1" applyBorder="1" applyAlignment="1">
      <alignment vertical="top" wrapText="1" indent="1"/>
    </xf>
    <xf numFmtId="0" fontId="140" fillId="346" borderId="144" xfId="0" applyFont="1" applyFill="1" applyBorder="1" applyAlignment="1">
      <alignment vertical="top" wrapText="1" indent="1"/>
    </xf>
    <xf numFmtId="0" fontId="139" fillId="348" borderId="144" xfId="0" applyFont="1" applyFill="1" applyBorder="1" applyAlignment="1">
      <alignment vertical="top" wrapText="1" indent="1"/>
    </xf>
    <xf numFmtId="0" fontId="139" fillId="349" borderId="144" xfId="0" applyFont="1" applyFill="1" applyBorder="1" applyAlignment="1">
      <alignment vertical="top" wrapText="1" indent="1"/>
    </xf>
    <xf numFmtId="0" fontId="140" fillId="350" borderId="144" xfId="0" applyFont="1" applyFill="1" applyBorder="1" applyAlignment="1">
      <alignment vertical="top" wrapText="1" indent="1"/>
    </xf>
    <xf numFmtId="0" fontId="139" fillId="352" borderId="144" xfId="0" applyFont="1" applyFill="1" applyBorder="1" applyAlignment="1">
      <alignment vertical="top" wrapText="1" indent="1"/>
    </xf>
    <xf numFmtId="0" fontId="140" fillId="353" borderId="144" xfId="0" applyFont="1" applyFill="1" applyBorder="1" applyAlignment="1">
      <alignment vertical="top" wrapText="1" indent="1"/>
    </xf>
    <xf numFmtId="0" fontId="139" fillId="354" borderId="144" xfId="0" applyFont="1" applyFill="1" applyBorder="1" applyAlignment="1">
      <alignment vertical="top" wrapText="1" indent="1"/>
    </xf>
    <xf numFmtId="0" fontId="140" fillId="355" borderId="144" xfId="0" applyFont="1" applyFill="1" applyBorder="1" applyAlignment="1">
      <alignment vertical="top" wrapText="1" indent="1"/>
    </xf>
    <xf numFmtId="0" fontId="140" fillId="356" borderId="144" xfId="0" applyFont="1" applyFill="1" applyBorder="1" applyAlignment="1">
      <alignment vertical="top" wrapText="1" indent="1"/>
    </xf>
    <xf numFmtId="0" fontId="139" fillId="357" borderId="144" xfId="0" applyFont="1" applyFill="1" applyBorder="1" applyAlignment="1">
      <alignment vertical="top" wrapText="1" indent="1"/>
    </xf>
    <xf numFmtId="0" fontId="139" fillId="359" borderId="144" xfId="0" applyFont="1" applyFill="1" applyBorder="1" applyAlignment="1">
      <alignment vertical="top" wrapText="1" indent="1"/>
    </xf>
    <xf numFmtId="0" fontId="139" fillId="360" borderId="144" xfId="0" applyFont="1" applyFill="1" applyBorder="1" applyAlignment="1">
      <alignment vertical="top" wrapText="1" indent="1"/>
    </xf>
    <xf numFmtId="0" fontId="139" fillId="362" borderId="144" xfId="0" applyFont="1" applyFill="1" applyBorder="1" applyAlignment="1">
      <alignment vertical="top" wrapText="1" indent="1"/>
    </xf>
    <xf numFmtId="0" fontId="140" fillId="363" borderId="144" xfId="0" applyFont="1" applyFill="1" applyBorder="1" applyAlignment="1">
      <alignment vertical="top" wrapText="1" indent="1"/>
    </xf>
    <xf numFmtId="0" fontId="139" fillId="364" borderId="144" xfId="0" applyFont="1" applyFill="1" applyBorder="1" applyAlignment="1">
      <alignment vertical="top" wrapText="1" indent="1"/>
    </xf>
    <xf numFmtId="0" fontId="139" fillId="366" borderId="144" xfId="0" applyFont="1" applyFill="1" applyBorder="1" applyAlignment="1">
      <alignment vertical="top" wrapText="1" indent="1"/>
    </xf>
    <xf numFmtId="0" fontId="140" fillId="367" borderId="144" xfId="0" applyFont="1" applyFill="1" applyBorder="1" applyAlignment="1">
      <alignment vertical="top" wrapText="1" indent="1"/>
    </xf>
    <xf numFmtId="0" fontId="139" fillId="368" borderId="144" xfId="0" applyFont="1" applyFill="1" applyBorder="1" applyAlignment="1">
      <alignment vertical="top" wrapText="1" indent="1"/>
    </xf>
    <xf numFmtId="0" fontId="140" fillId="369" borderId="144" xfId="0" applyFont="1" applyFill="1" applyBorder="1" applyAlignment="1">
      <alignment vertical="top" wrapText="1" indent="1"/>
    </xf>
    <xf numFmtId="0" fontId="140" fillId="370" borderId="144" xfId="0" applyFont="1" applyFill="1" applyBorder="1" applyAlignment="1">
      <alignment vertical="top" wrapText="1" indent="1"/>
    </xf>
    <xf numFmtId="0" fontId="139" fillId="371" borderId="144" xfId="0" applyFont="1" applyFill="1" applyBorder="1" applyAlignment="1">
      <alignment vertical="top" wrapText="1" indent="1"/>
    </xf>
    <xf numFmtId="0" fontId="140" fillId="372" borderId="144" xfId="0" applyFont="1" applyFill="1" applyBorder="1" applyAlignment="1">
      <alignment vertical="top" wrapText="1" indent="1"/>
    </xf>
    <xf numFmtId="0" fontId="140" fillId="373" borderId="144" xfId="0" applyFont="1" applyFill="1" applyBorder="1" applyAlignment="1">
      <alignment vertical="top" wrapText="1" indent="1"/>
    </xf>
    <xf numFmtId="0" fontId="139" fillId="375" borderId="144" xfId="0" applyFont="1" applyFill="1" applyBorder="1" applyAlignment="1">
      <alignment vertical="top" wrapText="1" indent="1"/>
    </xf>
    <xf numFmtId="0" fontId="140" fillId="376" borderId="144" xfId="0" applyFont="1" applyFill="1" applyBorder="1" applyAlignment="1">
      <alignment vertical="top" wrapText="1" indent="1"/>
    </xf>
    <xf numFmtId="0" fontId="140" fillId="377" borderId="144" xfId="0" applyFont="1" applyFill="1" applyBorder="1" applyAlignment="1">
      <alignment vertical="top" wrapText="1" indent="1"/>
    </xf>
    <xf numFmtId="0" fontId="139" fillId="379" borderId="144" xfId="0" applyFont="1" applyFill="1" applyBorder="1" applyAlignment="1">
      <alignment vertical="top" wrapText="1" indent="1"/>
    </xf>
    <xf numFmtId="0" fontId="139" fillId="381" borderId="144" xfId="0" applyFont="1" applyFill="1" applyBorder="1" applyAlignment="1">
      <alignment vertical="top" wrapText="1" indent="1"/>
    </xf>
    <xf numFmtId="0" fontId="140" fillId="382" borderId="144" xfId="0" applyFont="1" applyFill="1" applyBorder="1" applyAlignment="1">
      <alignment vertical="top" wrapText="1" indent="1"/>
    </xf>
    <xf numFmtId="0" fontId="139" fillId="383" borderId="144" xfId="0" applyFont="1" applyFill="1" applyBorder="1" applyAlignment="1">
      <alignment vertical="top" wrapText="1" indent="1"/>
    </xf>
    <xf numFmtId="0" fontId="140" fillId="384" borderId="144" xfId="0" applyFont="1" applyFill="1" applyBorder="1" applyAlignment="1">
      <alignment vertical="top" wrapText="1" indent="1"/>
    </xf>
    <xf numFmtId="0" fontId="139" fillId="385" borderId="144" xfId="0" applyFont="1" applyFill="1" applyBorder="1" applyAlignment="1">
      <alignment vertical="top" wrapText="1" indent="1"/>
    </xf>
    <xf numFmtId="0" fontId="140" fillId="386" borderId="144" xfId="0" applyFont="1" applyFill="1" applyBorder="1" applyAlignment="1">
      <alignment vertical="top" wrapText="1" indent="1"/>
    </xf>
    <xf numFmtId="0" fontId="139" fillId="387" borderId="144" xfId="0" applyFont="1" applyFill="1" applyBorder="1" applyAlignment="1">
      <alignment vertical="top" wrapText="1" indent="1"/>
    </xf>
    <xf numFmtId="0" fontId="140" fillId="388" borderId="144" xfId="0" applyFont="1" applyFill="1" applyBorder="1" applyAlignment="1">
      <alignment vertical="top" wrapText="1" indent="1"/>
    </xf>
    <xf numFmtId="0" fontId="140" fillId="389" borderId="144" xfId="0" applyFont="1" applyFill="1" applyBorder="1" applyAlignment="1">
      <alignment vertical="top" wrapText="1" indent="1"/>
    </xf>
    <xf numFmtId="0" fontId="139" fillId="390" borderId="144" xfId="0" applyFont="1" applyFill="1" applyBorder="1" applyAlignment="1">
      <alignment vertical="top" wrapText="1" indent="1"/>
    </xf>
    <xf numFmtId="0" fontId="140" fillId="391" borderId="144" xfId="0" applyFont="1" applyFill="1" applyBorder="1" applyAlignment="1">
      <alignment vertical="top" wrapText="1" indent="1"/>
    </xf>
    <xf numFmtId="0" fontId="139" fillId="392" borderId="144" xfId="0" applyFont="1" applyFill="1" applyBorder="1" applyAlignment="1">
      <alignment vertical="top" wrapText="1" indent="1"/>
    </xf>
    <xf numFmtId="0" fontId="140" fillId="393" borderId="144" xfId="0" applyFont="1" applyFill="1" applyBorder="1" applyAlignment="1">
      <alignment vertical="top" wrapText="1" indent="1"/>
    </xf>
    <xf numFmtId="0" fontId="140" fillId="394" borderId="144" xfId="0" applyFont="1" applyFill="1" applyBorder="1" applyAlignment="1">
      <alignment vertical="top" wrapText="1" indent="1"/>
    </xf>
    <xf numFmtId="0" fontId="139" fillId="395" borderId="144" xfId="0" applyFont="1" applyFill="1" applyBorder="1" applyAlignment="1">
      <alignment vertical="top" wrapText="1" indent="1"/>
    </xf>
    <xf numFmtId="0" fontId="139" fillId="396" borderId="144" xfId="0" applyFont="1" applyFill="1" applyBorder="1" applyAlignment="1">
      <alignment vertical="top" wrapText="1" indent="1"/>
    </xf>
    <xf numFmtId="0" fontId="140" fillId="397" borderId="144" xfId="0" applyFont="1" applyFill="1" applyBorder="1" applyAlignment="1">
      <alignment vertical="top" wrapText="1" indent="1"/>
    </xf>
    <xf numFmtId="0" fontId="140" fillId="398" borderId="144" xfId="0" applyFont="1" applyFill="1" applyBorder="1" applyAlignment="1">
      <alignment vertical="top" wrapText="1" indent="1"/>
    </xf>
    <xf numFmtId="0" fontId="139" fillId="399" borderId="144" xfId="0" applyFont="1" applyFill="1" applyBorder="1" applyAlignment="1">
      <alignment vertical="top" wrapText="1" indent="1"/>
    </xf>
    <xf numFmtId="0" fontId="140" fillId="400" borderId="144" xfId="0" applyFont="1" applyFill="1" applyBorder="1" applyAlignment="1">
      <alignment vertical="top" wrapText="1" indent="1"/>
    </xf>
    <xf numFmtId="0" fontId="139" fillId="402" borderId="144" xfId="0" applyFont="1" applyFill="1" applyBorder="1" applyAlignment="1">
      <alignment vertical="top" wrapText="1" indent="1"/>
    </xf>
    <xf numFmtId="0" fontId="140" fillId="403" borderId="144" xfId="0" applyFont="1" applyFill="1" applyBorder="1" applyAlignment="1">
      <alignment vertical="top" wrapText="1" indent="1"/>
    </xf>
    <xf numFmtId="0" fontId="140" fillId="404" borderId="144" xfId="0" applyFont="1" applyFill="1" applyBorder="1" applyAlignment="1">
      <alignment vertical="top" wrapText="1" indent="1"/>
    </xf>
    <xf numFmtId="0" fontId="139" fillId="406" borderId="144" xfId="0" applyFont="1" applyFill="1" applyBorder="1" applyAlignment="1">
      <alignment vertical="top" wrapText="1" indent="1"/>
    </xf>
    <xf numFmtId="0" fontId="140" fillId="407" borderId="144" xfId="0" applyFont="1" applyFill="1" applyBorder="1" applyAlignment="1">
      <alignment vertical="top" wrapText="1" indent="1"/>
    </xf>
    <xf numFmtId="0" fontId="140" fillId="408" borderId="144" xfId="0" applyFont="1" applyFill="1" applyBorder="1" applyAlignment="1">
      <alignment vertical="top" wrapText="1" indent="1"/>
    </xf>
    <xf numFmtId="0" fontId="139" fillId="410" borderId="144" xfId="0" applyFont="1" applyFill="1" applyBorder="1" applyAlignment="1">
      <alignment vertical="top" wrapText="1" indent="1"/>
    </xf>
    <xf numFmtId="0" fontId="140" fillId="411" borderId="144" xfId="0" applyFont="1" applyFill="1" applyBorder="1" applyAlignment="1">
      <alignment vertical="top" wrapText="1" indent="1"/>
    </xf>
    <xf numFmtId="0" fontId="140" fillId="412" borderId="144" xfId="0" applyFont="1" applyFill="1" applyBorder="1" applyAlignment="1">
      <alignment vertical="top" wrapText="1" indent="1"/>
    </xf>
    <xf numFmtId="0" fontId="139" fillId="414" borderId="144" xfId="0" applyFont="1" applyFill="1" applyBorder="1" applyAlignment="1">
      <alignment vertical="top" wrapText="1" indent="1"/>
    </xf>
    <xf numFmtId="0" fontId="140" fillId="415" borderId="144" xfId="0" applyFont="1" applyFill="1" applyBorder="1" applyAlignment="1">
      <alignment vertical="top" wrapText="1" indent="1"/>
    </xf>
    <xf numFmtId="0" fontId="140" fillId="416" borderId="144" xfId="0" applyFont="1" applyFill="1" applyBorder="1" applyAlignment="1">
      <alignment vertical="top" wrapText="1" indent="1"/>
    </xf>
    <xf numFmtId="0" fontId="139" fillId="418" borderId="144" xfId="0" applyFont="1" applyFill="1" applyBorder="1" applyAlignment="1">
      <alignment vertical="top" wrapText="1" indent="1"/>
    </xf>
    <xf numFmtId="0" fontId="140" fillId="419" borderId="144" xfId="0" applyFont="1" applyFill="1" applyBorder="1" applyAlignment="1">
      <alignment vertical="top" wrapText="1" indent="1"/>
    </xf>
    <xf numFmtId="0" fontId="139" fillId="421" borderId="144" xfId="0" applyFont="1" applyFill="1" applyBorder="1" applyAlignment="1">
      <alignment vertical="top" wrapText="1" indent="1"/>
    </xf>
    <xf numFmtId="0" fontId="139" fillId="423" borderId="144" xfId="0" applyFont="1" applyFill="1" applyBorder="1" applyAlignment="1">
      <alignment vertical="top" wrapText="1" indent="1"/>
    </xf>
    <xf numFmtId="0" fontId="140" fillId="424" borderId="144" xfId="0" applyFont="1" applyFill="1" applyBorder="1" applyAlignment="1">
      <alignment vertical="top" wrapText="1" indent="1"/>
    </xf>
    <xf numFmtId="0" fontId="139" fillId="426" borderId="144" xfId="0" applyFont="1" applyFill="1" applyBorder="1" applyAlignment="1">
      <alignment vertical="top" wrapText="1" indent="1"/>
    </xf>
    <xf numFmtId="0" fontId="140" fillId="427" borderId="144" xfId="0" applyFont="1" applyFill="1" applyBorder="1" applyAlignment="1">
      <alignment vertical="top" wrapText="1" indent="1"/>
    </xf>
    <xf numFmtId="0" fontId="140" fillId="428" borderId="144" xfId="0" applyFont="1" applyFill="1" applyBorder="1" applyAlignment="1">
      <alignment vertical="top" wrapText="1" indent="1"/>
    </xf>
    <xf numFmtId="0" fontId="139" fillId="429" borderId="144" xfId="0" applyFont="1" applyFill="1" applyBorder="1" applyAlignment="1">
      <alignment vertical="top" wrapText="1" indent="1"/>
    </xf>
    <xf numFmtId="0" fontId="140" fillId="430" borderId="144" xfId="0" applyFont="1" applyFill="1" applyBorder="1" applyAlignment="1">
      <alignment vertical="top" wrapText="1" indent="1"/>
    </xf>
    <xf numFmtId="0" fontId="139" fillId="431" borderId="144" xfId="0" applyFont="1" applyFill="1" applyBorder="1" applyAlignment="1">
      <alignment vertical="top" wrapText="1" indent="1"/>
    </xf>
    <xf numFmtId="0" fontId="139" fillId="433" borderId="144" xfId="0" applyFont="1" applyFill="1" applyBorder="1" applyAlignment="1">
      <alignment vertical="top" wrapText="1" indent="1"/>
    </xf>
    <xf numFmtId="0" fontId="140" fillId="434" borderId="144" xfId="0" applyFont="1" applyFill="1" applyBorder="1" applyAlignment="1">
      <alignment vertical="top" wrapText="1" indent="1"/>
    </xf>
    <xf numFmtId="0" fontId="140" fillId="435" borderId="144" xfId="0" applyFont="1" applyFill="1" applyBorder="1" applyAlignment="1">
      <alignment vertical="top" wrapText="1" indent="1"/>
    </xf>
    <xf numFmtId="0" fontId="139" fillId="436" borderId="144" xfId="0" applyFont="1" applyFill="1" applyBorder="1" applyAlignment="1">
      <alignment vertical="top" wrapText="1" indent="1"/>
    </xf>
    <xf numFmtId="0" fontId="140" fillId="437" borderId="144" xfId="0" applyFont="1" applyFill="1" applyBorder="1" applyAlignment="1">
      <alignment vertical="top" wrapText="1" indent="1"/>
    </xf>
    <xf numFmtId="0" fontId="140" fillId="438" borderId="144" xfId="0" applyFont="1" applyFill="1" applyBorder="1" applyAlignment="1">
      <alignment vertical="top" wrapText="1" indent="1"/>
    </xf>
    <xf numFmtId="0" fontId="139" fillId="439" borderId="144" xfId="0" applyFont="1" applyFill="1" applyBorder="1" applyAlignment="1">
      <alignment vertical="top" wrapText="1" indent="1"/>
    </xf>
    <xf numFmtId="0" fontId="140" fillId="440" borderId="144" xfId="0" applyFont="1" applyFill="1" applyBorder="1" applyAlignment="1">
      <alignment vertical="top" wrapText="1" indent="1"/>
    </xf>
    <xf numFmtId="0" fontId="139" fillId="442" borderId="144" xfId="0" applyFont="1" applyFill="1" applyBorder="1" applyAlignment="1">
      <alignment vertical="top" wrapText="1" indent="1"/>
    </xf>
    <xf numFmtId="0" fontId="139" fillId="444" borderId="144" xfId="0" applyFont="1" applyFill="1" applyBorder="1" applyAlignment="1">
      <alignment vertical="top" wrapText="1" indent="1"/>
    </xf>
    <xf numFmtId="0" fontId="140" fillId="445" borderId="144" xfId="0" applyFont="1" applyFill="1" applyBorder="1" applyAlignment="1">
      <alignment vertical="top" wrapText="1" indent="1"/>
    </xf>
    <xf numFmtId="0" fontId="139" fillId="446" borderId="144" xfId="0" applyFont="1" applyFill="1" applyBorder="1" applyAlignment="1">
      <alignment vertical="top" wrapText="1" indent="1"/>
    </xf>
    <xf numFmtId="0" fontId="140" fillId="447" borderId="144" xfId="0" applyFont="1" applyFill="1" applyBorder="1" applyAlignment="1">
      <alignment vertical="top" wrapText="1" indent="1"/>
    </xf>
    <xf numFmtId="0" fontId="139" fillId="448" borderId="144" xfId="0" applyFont="1" applyFill="1" applyBorder="1" applyAlignment="1">
      <alignment vertical="top" wrapText="1" indent="1"/>
    </xf>
    <xf numFmtId="0" fontId="139" fillId="450" borderId="144" xfId="0" applyFont="1" applyFill="1" applyBorder="1" applyAlignment="1">
      <alignment vertical="top" wrapText="1" indent="1"/>
    </xf>
    <xf numFmtId="0" fontId="140" fillId="451" borderId="144" xfId="0" applyFont="1" applyFill="1" applyBorder="1" applyAlignment="1">
      <alignment vertical="top" wrapText="1" indent="1"/>
    </xf>
    <xf numFmtId="0" fontId="139" fillId="453" borderId="144" xfId="0" applyFont="1" applyFill="1" applyBorder="1" applyAlignment="1">
      <alignment vertical="top" wrapText="1" indent="1"/>
    </xf>
    <xf numFmtId="0" fontId="139" fillId="455" borderId="144" xfId="0" applyFont="1" applyFill="1" applyBorder="1" applyAlignment="1">
      <alignment vertical="top" wrapText="1" indent="1"/>
    </xf>
    <xf numFmtId="0" fontId="139" fillId="457" borderId="144" xfId="0" applyFont="1" applyFill="1" applyBorder="1" applyAlignment="1">
      <alignment vertical="top" wrapText="1" indent="1"/>
    </xf>
    <xf numFmtId="0" fontId="139" fillId="459" borderId="144" xfId="0" applyFont="1" applyFill="1" applyBorder="1" applyAlignment="1">
      <alignment vertical="top" wrapText="1" indent="1"/>
    </xf>
    <xf numFmtId="0" fontId="139" fillId="460" borderId="144" xfId="0" applyFont="1" applyFill="1" applyBorder="1" applyAlignment="1">
      <alignment vertical="top" wrapText="1" indent="1"/>
    </xf>
    <xf numFmtId="0" fontId="139" fillId="461" borderId="144" xfId="0" applyFont="1" applyFill="1" applyBorder="1" applyAlignment="1">
      <alignment vertical="top" wrapText="1" indent="1"/>
    </xf>
    <xf numFmtId="0" fontId="140" fillId="462" borderId="144" xfId="0" applyFont="1" applyFill="1" applyBorder="1" applyAlignment="1">
      <alignment vertical="top" wrapText="1" indent="1"/>
    </xf>
    <xf numFmtId="0" fontId="139" fillId="463" borderId="144" xfId="0" applyFont="1" applyFill="1" applyBorder="1" applyAlignment="1">
      <alignment vertical="top" wrapText="1" indent="1"/>
    </xf>
    <xf numFmtId="0" fontId="140" fillId="464" borderId="144" xfId="0" applyFont="1" applyFill="1" applyBorder="1" applyAlignment="1">
      <alignment vertical="top" wrapText="1" indent="1"/>
    </xf>
    <xf numFmtId="0" fontId="140" fillId="465" borderId="144" xfId="0" applyFont="1" applyFill="1" applyBorder="1" applyAlignment="1">
      <alignment vertical="top" wrapText="1" indent="1"/>
    </xf>
    <xf numFmtId="0" fontId="139" fillId="466" borderId="144" xfId="0" applyFont="1" applyFill="1" applyBorder="1" applyAlignment="1">
      <alignment vertical="top" wrapText="1" indent="1"/>
    </xf>
    <xf numFmtId="0" fontId="140" fillId="467" borderId="144" xfId="0" applyFont="1" applyFill="1" applyBorder="1" applyAlignment="1">
      <alignment vertical="top" wrapText="1" indent="1"/>
    </xf>
    <xf numFmtId="0" fontId="139" fillId="468" borderId="144" xfId="0" applyFont="1" applyFill="1" applyBorder="1" applyAlignment="1">
      <alignment vertical="top" wrapText="1" indent="1"/>
    </xf>
    <xf numFmtId="0" fontId="140" fillId="469" borderId="144" xfId="0" applyFont="1" applyFill="1" applyBorder="1" applyAlignment="1">
      <alignment vertical="top" wrapText="1" indent="1"/>
    </xf>
    <xf numFmtId="0" fontId="139" fillId="471" borderId="144" xfId="0" applyFont="1" applyFill="1" applyBorder="1" applyAlignment="1">
      <alignment vertical="top" wrapText="1" indent="1"/>
    </xf>
    <xf numFmtId="0" fontId="139" fillId="473" borderId="144" xfId="0" applyFont="1" applyFill="1" applyBorder="1" applyAlignment="1">
      <alignment vertical="top" wrapText="1" indent="1"/>
    </xf>
    <xf numFmtId="0" fontId="139" fillId="474" borderId="144" xfId="0" applyFont="1" applyFill="1" applyBorder="1" applyAlignment="1">
      <alignment vertical="top" wrapText="1" indent="1"/>
    </xf>
    <xf numFmtId="0" fontId="140" fillId="475" borderId="144" xfId="0" applyFont="1" applyFill="1" applyBorder="1" applyAlignment="1">
      <alignment vertical="top" wrapText="1" indent="1"/>
    </xf>
    <xf numFmtId="0" fontId="139" fillId="476" borderId="144" xfId="0" applyFont="1" applyFill="1" applyBorder="1" applyAlignment="1">
      <alignment vertical="top" wrapText="1" indent="1"/>
    </xf>
    <xf numFmtId="0" fontId="139" fillId="477" borderId="144" xfId="0" applyFont="1" applyFill="1" applyBorder="1" applyAlignment="1">
      <alignment vertical="top" wrapText="1" indent="1"/>
    </xf>
    <xf numFmtId="0" fontId="140" fillId="478" borderId="144" xfId="0" applyFont="1" applyFill="1" applyBorder="1" applyAlignment="1">
      <alignment vertical="top" wrapText="1" indent="1"/>
    </xf>
    <xf numFmtId="0" fontId="140" fillId="479" borderId="144" xfId="0" applyFont="1" applyFill="1" applyBorder="1" applyAlignment="1">
      <alignment vertical="top" wrapText="1" indent="1"/>
    </xf>
    <xf numFmtId="0" fontId="139" fillId="481" borderId="144" xfId="0" applyFont="1" applyFill="1" applyBorder="1" applyAlignment="1">
      <alignment vertical="top" wrapText="1" indent="1"/>
    </xf>
    <xf numFmtId="0" fontId="139" fillId="482" borderId="144" xfId="0" applyFont="1" applyFill="1" applyBorder="1" applyAlignment="1">
      <alignment vertical="top" wrapText="1" indent="1"/>
    </xf>
    <xf numFmtId="0" fontId="139" fillId="484" borderId="144" xfId="0" applyFont="1" applyFill="1" applyBorder="1" applyAlignment="1">
      <alignment vertical="top" wrapText="1" indent="1"/>
    </xf>
    <xf numFmtId="0" fontId="140" fillId="485" borderId="144" xfId="0" applyFont="1" applyFill="1" applyBorder="1" applyAlignment="1">
      <alignment vertical="top" wrapText="1" indent="1"/>
    </xf>
    <xf numFmtId="0" fontId="139" fillId="487" borderId="144" xfId="0" applyFont="1" applyFill="1" applyBorder="1" applyAlignment="1">
      <alignment vertical="top" wrapText="1" indent="1"/>
    </xf>
    <xf numFmtId="0" fontId="140" fillId="488" borderId="144" xfId="0" applyFont="1" applyFill="1" applyBorder="1" applyAlignment="1">
      <alignment vertical="top" wrapText="1" indent="1"/>
    </xf>
    <xf numFmtId="0" fontId="140" fillId="489" borderId="144" xfId="0" applyFont="1" applyFill="1" applyBorder="1" applyAlignment="1">
      <alignment vertical="top" wrapText="1" indent="1"/>
    </xf>
    <xf numFmtId="0" fontId="139" fillId="490" borderId="144" xfId="0" applyFont="1" applyFill="1" applyBorder="1" applyAlignment="1">
      <alignment vertical="top" wrapText="1" indent="1"/>
    </xf>
    <xf numFmtId="0" fontId="139" fillId="492" borderId="144" xfId="0" applyFont="1" applyFill="1" applyBorder="1" applyAlignment="1">
      <alignment vertical="top" wrapText="1" indent="1"/>
    </xf>
    <xf numFmtId="0" fontId="140" fillId="493" borderId="144" xfId="0" applyFont="1" applyFill="1" applyBorder="1" applyAlignment="1">
      <alignment vertical="top" wrapText="1" indent="1"/>
    </xf>
    <xf numFmtId="0" fontId="140" fillId="494" borderId="144" xfId="0" applyFont="1" applyFill="1" applyBorder="1" applyAlignment="1">
      <alignment vertical="top" wrapText="1" indent="1"/>
    </xf>
    <xf numFmtId="0" fontId="139" fillId="495" borderId="144" xfId="0" applyFont="1" applyFill="1" applyBorder="1" applyAlignment="1">
      <alignment vertical="top" wrapText="1" indent="1"/>
    </xf>
    <xf numFmtId="0" fontId="140" fillId="496" borderId="144" xfId="0" applyFont="1" applyFill="1" applyBorder="1" applyAlignment="1">
      <alignment vertical="top" wrapText="1" indent="1"/>
    </xf>
    <xf numFmtId="0" fontId="139" fillId="497" borderId="144" xfId="0" applyFont="1" applyFill="1" applyBorder="1" applyAlignment="1">
      <alignment vertical="top" wrapText="1" indent="1"/>
    </xf>
    <xf numFmtId="0" fontId="139" fillId="499" borderId="144" xfId="0" applyFont="1" applyFill="1" applyBorder="1" applyAlignment="1">
      <alignment vertical="top" wrapText="1" indent="1"/>
    </xf>
    <xf numFmtId="0" fontId="140" fillId="500" borderId="144" xfId="0" applyFont="1" applyFill="1" applyBorder="1" applyAlignment="1">
      <alignment vertical="top" wrapText="1" indent="1"/>
    </xf>
    <xf numFmtId="0" fontId="139" fillId="501" borderId="144" xfId="0" applyFont="1" applyFill="1" applyBorder="1" applyAlignment="1">
      <alignment vertical="top" wrapText="1" indent="1"/>
    </xf>
    <xf numFmtId="0" fontId="140" fillId="502" borderId="144" xfId="0" applyFont="1" applyFill="1" applyBorder="1" applyAlignment="1">
      <alignment vertical="top" wrapText="1" indent="1"/>
    </xf>
    <xf numFmtId="0" fontId="139" fillId="503" borderId="144" xfId="0" applyFont="1" applyFill="1" applyBorder="1" applyAlignment="1">
      <alignment vertical="top" wrapText="1" indent="1"/>
    </xf>
    <xf numFmtId="0" fontId="140" fillId="504" borderId="144" xfId="0" applyFont="1" applyFill="1" applyBorder="1" applyAlignment="1">
      <alignment vertical="top" wrapText="1" indent="1"/>
    </xf>
    <xf numFmtId="0" fontId="140" fillId="505" borderId="144" xfId="0" applyFont="1" applyFill="1" applyBorder="1" applyAlignment="1">
      <alignment vertical="top" wrapText="1" indent="1"/>
    </xf>
    <xf numFmtId="0" fontId="139" fillId="506" borderId="144" xfId="0" applyFont="1" applyFill="1" applyBorder="1" applyAlignment="1">
      <alignment vertical="top" wrapText="1" indent="1"/>
    </xf>
    <xf numFmtId="0" fontId="140" fillId="507" borderId="144" xfId="0" applyFont="1" applyFill="1" applyBorder="1" applyAlignment="1">
      <alignment vertical="top" wrapText="1" indent="1"/>
    </xf>
    <xf numFmtId="0" fontId="139" fillId="509" borderId="144" xfId="0" applyFont="1" applyFill="1" applyBorder="1" applyAlignment="1">
      <alignment vertical="top" wrapText="1" indent="1"/>
    </xf>
    <xf numFmtId="0" fontId="140" fillId="510" borderId="144" xfId="0" applyFont="1" applyFill="1" applyBorder="1" applyAlignment="1">
      <alignment vertical="top" wrapText="1" indent="1"/>
    </xf>
    <xf numFmtId="0" fontId="139" fillId="512" borderId="144" xfId="0" applyFont="1" applyFill="1" applyBorder="1" applyAlignment="1">
      <alignment vertical="top" wrapText="1" indent="1"/>
    </xf>
    <xf numFmtId="0" fontId="140" fillId="513" borderId="144" xfId="0" applyFont="1" applyFill="1" applyBorder="1" applyAlignment="1">
      <alignment vertical="top" wrapText="1" indent="1"/>
    </xf>
    <xf numFmtId="0" fontId="139" fillId="515" borderId="144" xfId="0" applyFont="1" applyFill="1" applyBorder="1" applyAlignment="1">
      <alignment vertical="top" wrapText="1" indent="1"/>
    </xf>
    <xf numFmtId="0" fontId="139" fillId="517" borderId="144" xfId="0" applyFont="1" applyFill="1" applyBorder="1" applyAlignment="1">
      <alignment vertical="top" wrapText="1" indent="1"/>
    </xf>
    <xf numFmtId="0" fontId="139" fillId="518" borderId="144" xfId="0" applyFont="1" applyFill="1" applyBorder="1" applyAlignment="1">
      <alignment vertical="top" wrapText="1" indent="1"/>
    </xf>
    <xf numFmtId="0" fontId="139" fillId="519" borderId="144" xfId="0" applyFont="1" applyFill="1" applyBorder="1" applyAlignment="1">
      <alignment vertical="top" wrapText="1" indent="1"/>
    </xf>
    <xf numFmtId="0" fontId="140" fillId="520" borderId="144" xfId="0" applyFont="1" applyFill="1" applyBorder="1" applyAlignment="1">
      <alignment vertical="top" wrapText="1" indent="1"/>
    </xf>
    <xf numFmtId="0" fontId="139" fillId="521" borderId="144" xfId="0" applyFont="1" applyFill="1" applyBorder="1" applyAlignment="1">
      <alignment vertical="top" wrapText="1" indent="1"/>
    </xf>
    <xf numFmtId="0" fontId="140" fillId="522" borderId="144" xfId="0" applyFont="1" applyFill="1" applyBorder="1" applyAlignment="1">
      <alignment vertical="top" wrapText="1" indent="1"/>
    </xf>
    <xf numFmtId="0" fontId="140" fillId="523" borderId="144" xfId="0" applyFont="1" applyFill="1" applyBorder="1" applyAlignment="1">
      <alignment vertical="top" wrapText="1" indent="1"/>
    </xf>
    <xf numFmtId="0" fontId="139" fillId="524" borderId="144" xfId="0" applyFont="1" applyFill="1" applyBorder="1" applyAlignment="1">
      <alignment vertical="top" wrapText="1" indent="1"/>
    </xf>
    <xf numFmtId="0" fontId="139" fillId="525" borderId="144" xfId="0" applyFont="1" applyFill="1" applyBorder="1" applyAlignment="1">
      <alignment vertical="top" wrapText="1" indent="1"/>
    </xf>
    <xf numFmtId="0" fontId="139" fillId="526" borderId="144" xfId="0" applyFont="1" applyFill="1" applyBorder="1" applyAlignment="1">
      <alignment vertical="top" wrapText="1" indent="1"/>
    </xf>
    <xf numFmtId="0" fontId="140" fillId="527" borderId="144" xfId="0" applyFont="1" applyFill="1" applyBorder="1" applyAlignment="1">
      <alignment vertical="top" wrapText="1" indent="1"/>
    </xf>
    <xf numFmtId="0" fontId="139" fillId="528" borderId="144" xfId="0" applyFont="1" applyFill="1" applyBorder="1" applyAlignment="1">
      <alignment vertical="top" wrapText="1" indent="1"/>
    </xf>
    <xf numFmtId="0" fontId="139" fillId="529" borderId="144" xfId="0" applyFont="1" applyFill="1" applyBorder="1" applyAlignment="1">
      <alignment vertical="top" wrapText="1" indent="1"/>
    </xf>
    <xf numFmtId="0" fontId="139" fillId="530" borderId="144" xfId="0" applyFont="1" applyFill="1" applyBorder="1" applyAlignment="1">
      <alignment vertical="top" wrapText="1" indent="1"/>
    </xf>
    <xf numFmtId="0" fontId="140" fillId="531" borderId="144" xfId="0" applyFont="1" applyFill="1" applyBorder="1" applyAlignment="1">
      <alignment vertical="top" wrapText="1" indent="1"/>
    </xf>
    <xf numFmtId="0" fontId="140" fillId="532" borderId="144" xfId="0" applyFont="1" applyFill="1" applyBorder="1" applyAlignment="1">
      <alignment vertical="top" wrapText="1" indent="1"/>
    </xf>
    <xf numFmtId="0" fontId="139" fillId="534" borderId="144" xfId="0" applyFont="1" applyFill="1" applyBorder="1" applyAlignment="1">
      <alignment vertical="top" wrapText="1" indent="1"/>
    </xf>
    <xf numFmtId="0" fontId="139" fillId="535" borderId="144" xfId="0" applyFont="1" applyFill="1" applyBorder="1" applyAlignment="1">
      <alignment vertical="top" wrapText="1" indent="1"/>
    </xf>
    <xf numFmtId="0" fontId="139" fillId="536" borderId="144" xfId="0" applyFont="1" applyFill="1" applyBorder="1" applyAlignment="1">
      <alignment vertical="top" wrapText="1" indent="1"/>
    </xf>
    <xf numFmtId="0" fontId="139" fillId="537" borderId="144" xfId="0" applyFont="1" applyFill="1" applyBorder="1" applyAlignment="1">
      <alignment vertical="top" wrapText="1" indent="1"/>
    </xf>
    <xf numFmtId="0" fontId="140" fillId="538" borderId="144" xfId="0" applyFont="1" applyFill="1" applyBorder="1" applyAlignment="1">
      <alignment vertical="top" wrapText="1" indent="1"/>
    </xf>
    <xf numFmtId="0" fontId="139" fillId="540" borderId="144" xfId="0" applyFont="1" applyFill="1" applyBorder="1" applyAlignment="1">
      <alignment vertical="top" wrapText="1" indent="1"/>
    </xf>
    <xf numFmtId="0" fontId="139" fillId="541" borderId="144" xfId="0" applyFont="1" applyFill="1" applyBorder="1" applyAlignment="1">
      <alignment vertical="top" wrapText="1" indent="1"/>
    </xf>
    <xf numFmtId="0" fontId="140" fillId="542" borderId="144" xfId="0" applyFont="1" applyFill="1" applyBorder="1" applyAlignment="1">
      <alignment vertical="top" wrapText="1" indent="1"/>
    </xf>
    <xf numFmtId="0" fontId="139" fillId="543" borderId="144" xfId="0" applyFont="1" applyFill="1" applyBorder="1" applyAlignment="1">
      <alignment vertical="top" wrapText="1" indent="1"/>
    </xf>
    <xf numFmtId="0" fontId="140" fillId="544" borderId="144" xfId="0" applyFont="1" applyFill="1" applyBorder="1" applyAlignment="1">
      <alignment vertical="top" wrapText="1" indent="1"/>
    </xf>
    <xf numFmtId="0" fontId="139" fillId="546" borderId="144" xfId="0" applyFont="1" applyFill="1" applyBorder="1" applyAlignment="1">
      <alignment vertical="top" wrapText="1" indent="1"/>
    </xf>
    <xf numFmtId="0" fontId="140" fillId="547" borderId="144" xfId="0" applyFont="1" applyFill="1" applyBorder="1" applyAlignment="1">
      <alignment vertical="top" wrapText="1" indent="1"/>
    </xf>
    <xf numFmtId="0" fontId="139" fillId="548" borderId="144" xfId="0" applyFont="1" applyFill="1" applyBorder="1" applyAlignment="1">
      <alignment vertical="top" wrapText="1" indent="1"/>
    </xf>
    <xf numFmtId="0" fontId="140" fillId="549" borderId="144" xfId="0" applyFont="1" applyFill="1" applyBorder="1" applyAlignment="1">
      <alignment vertical="top" wrapText="1" indent="1"/>
    </xf>
    <xf numFmtId="0" fontId="139" fillId="551" borderId="144" xfId="0" applyFont="1" applyFill="1" applyBorder="1" applyAlignment="1">
      <alignment vertical="top" wrapText="1" indent="1"/>
    </xf>
    <xf numFmtId="0" fontId="139" fillId="552" borderId="144" xfId="0" applyFont="1" applyFill="1" applyBorder="1" applyAlignment="1">
      <alignment vertical="top" wrapText="1" indent="1"/>
    </xf>
    <xf numFmtId="0" fontId="139" fillId="553" borderId="144" xfId="0" applyFont="1" applyFill="1" applyBorder="1" applyAlignment="1">
      <alignment vertical="top" wrapText="1" indent="1"/>
    </xf>
    <xf numFmtId="0" fontId="139" fillId="555" borderId="144" xfId="0" applyFont="1" applyFill="1" applyBorder="1" applyAlignment="1">
      <alignment vertical="top" wrapText="1" indent="1"/>
    </xf>
    <xf numFmtId="0" fontId="139" fillId="557" borderId="144" xfId="0" applyFont="1" applyFill="1" applyBorder="1" applyAlignment="1">
      <alignment vertical="top" wrapText="1" indent="1"/>
    </xf>
    <xf numFmtId="0" fontId="140" fillId="558" borderId="144" xfId="0" applyFont="1" applyFill="1" applyBorder="1" applyAlignment="1">
      <alignment vertical="top" wrapText="1" indent="1"/>
    </xf>
    <xf numFmtId="0" fontId="139" fillId="559" borderId="144" xfId="0" applyFont="1" applyFill="1" applyBorder="1" applyAlignment="1">
      <alignment vertical="top" wrapText="1" indent="1"/>
    </xf>
    <xf numFmtId="0" fontId="140" fillId="560" borderId="144" xfId="0" applyFont="1" applyFill="1" applyBorder="1" applyAlignment="1">
      <alignment vertical="top" wrapText="1" indent="1"/>
    </xf>
    <xf numFmtId="0" fontId="140" fillId="561" borderId="144" xfId="0" applyFont="1" applyFill="1" applyBorder="1" applyAlignment="1">
      <alignment vertical="top" wrapText="1" indent="1"/>
    </xf>
    <xf numFmtId="0" fontId="139" fillId="562" borderId="144" xfId="0" applyFont="1" applyFill="1" applyBorder="1" applyAlignment="1">
      <alignment vertical="top" wrapText="1" indent="1"/>
    </xf>
    <xf numFmtId="0" fontId="140" fillId="563" borderId="144" xfId="0" applyFont="1" applyFill="1" applyBorder="1" applyAlignment="1">
      <alignment vertical="top" wrapText="1" indent="1"/>
    </xf>
    <xf numFmtId="0" fontId="139" fillId="565" borderId="144" xfId="0" applyFont="1" applyFill="1" applyBorder="1" applyAlignment="1">
      <alignment vertical="top" wrapText="1" indent="1"/>
    </xf>
    <xf numFmtId="0" fontId="139" fillId="567" borderId="144" xfId="0" applyFont="1" applyFill="1" applyBorder="1" applyAlignment="1">
      <alignment vertical="top" wrapText="1" indent="1"/>
    </xf>
    <xf numFmtId="0" fontId="139" fillId="569" borderId="144" xfId="0" applyFont="1" applyFill="1" applyBorder="1" applyAlignment="1">
      <alignment vertical="top" wrapText="1" indent="1"/>
    </xf>
    <xf numFmtId="0" fontId="139" fillId="570" borderId="144" xfId="0" applyFont="1" applyFill="1" applyBorder="1" applyAlignment="1">
      <alignment vertical="top" wrapText="1" indent="1"/>
    </xf>
    <xf numFmtId="0" fontId="140" fillId="571" borderId="144" xfId="0" applyFont="1" applyFill="1" applyBorder="1" applyAlignment="1">
      <alignment vertical="top" wrapText="1" indent="1"/>
    </xf>
    <xf numFmtId="0" fontId="139" fillId="573" borderId="144" xfId="0" applyFont="1" applyFill="1" applyBorder="1" applyAlignment="1">
      <alignment vertical="top" wrapText="1" indent="1"/>
    </xf>
    <xf numFmtId="0" fontId="139" fillId="574" borderId="144" xfId="0" applyFont="1" applyFill="1" applyBorder="1" applyAlignment="1">
      <alignment vertical="top" wrapText="1" indent="1"/>
    </xf>
    <xf numFmtId="0" fontId="139" fillId="575" borderId="144" xfId="0" applyFont="1" applyFill="1" applyBorder="1" applyAlignment="1">
      <alignment vertical="top" wrapText="1" indent="1"/>
    </xf>
    <xf numFmtId="0" fontId="140" fillId="576" borderId="144" xfId="0" applyFont="1" applyFill="1" applyBorder="1" applyAlignment="1">
      <alignment vertical="top" wrapText="1" indent="1"/>
    </xf>
    <xf numFmtId="0" fontId="140" fillId="577" borderId="144" xfId="0" applyFont="1" applyFill="1" applyBorder="1" applyAlignment="1">
      <alignment vertical="top" wrapText="1" indent="1"/>
    </xf>
    <xf numFmtId="0" fontId="139" fillId="579" borderId="144" xfId="0" applyFont="1" applyFill="1" applyBorder="1" applyAlignment="1">
      <alignment vertical="top" wrapText="1" indent="1"/>
    </xf>
    <xf numFmtId="0" fontId="140" fillId="580" borderId="144" xfId="0" applyFont="1" applyFill="1" applyBorder="1" applyAlignment="1">
      <alignment vertical="top" wrapText="1" indent="1"/>
    </xf>
    <xf numFmtId="0" fontId="139" fillId="581" borderId="144" xfId="0" applyFont="1" applyFill="1" applyBorder="1" applyAlignment="1">
      <alignment vertical="top" wrapText="1" indent="1"/>
    </xf>
    <xf numFmtId="0" fontId="140" fillId="582" borderId="144" xfId="0" applyFont="1" applyFill="1" applyBorder="1" applyAlignment="1">
      <alignment vertical="top" wrapText="1" indent="1"/>
    </xf>
    <xf numFmtId="0" fontId="139" fillId="583" borderId="144" xfId="0" applyFont="1" applyFill="1" applyBorder="1" applyAlignment="1">
      <alignment vertical="top" wrapText="1" indent="1"/>
    </xf>
    <xf numFmtId="11" fontId="139" fillId="585" borderId="144" xfId="0" applyNumberFormat="1" applyFont="1" applyFill="1" applyBorder="1" applyAlignment="1">
      <alignment vertical="top" wrapText="1" indent="1"/>
    </xf>
    <xf numFmtId="0" fontId="139" fillId="586" borderId="144" xfId="0" applyFont="1" applyFill="1" applyBorder="1" applyAlignment="1">
      <alignment vertical="top" wrapText="1" indent="1"/>
    </xf>
    <xf numFmtId="0" fontId="140" fillId="587" borderId="144" xfId="0" applyFont="1" applyFill="1" applyBorder="1" applyAlignment="1">
      <alignment vertical="top" wrapText="1" indent="1"/>
    </xf>
    <xf numFmtId="0" fontId="139" fillId="588" borderId="144" xfId="0" applyFont="1" applyFill="1" applyBorder="1" applyAlignment="1">
      <alignment vertical="top" wrapText="1" indent="1"/>
    </xf>
    <xf numFmtId="0" fontId="140" fillId="589" borderId="144" xfId="0" applyFont="1" applyFill="1" applyBorder="1" applyAlignment="1">
      <alignment vertical="top" wrapText="1" indent="1"/>
    </xf>
    <xf numFmtId="0" fontId="139" fillId="590" borderId="144" xfId="0" applyFont="1" applyFill="1" applyBorder="1" applyAlignment="1">
      <alignment vertical="top" wrapText="1" indent="1"/>
    </xf>
    <xf numFmtId="0" fontId="140" fillId="591" borderId="144" xfId="0" applyFont="1" applyFill="1" applyBorder="1" applyAlignment="1">
      <alignment vertical="top" wrapText="1" indent="1"/>
    </xf>
    <xf numFmtId="0" fontId="139" fillId="592" borderId="144" xfId="0" applyFont="1" applyFill="1" applyBorder="1" applyAlignment="1">
      <alignment vertical="top" wrapText="1" indent="1"/>
    </xf>
    <xf numFmtId="0" fontId="139" fillId="594" borderId="144" xfId="0" applyFont="1" applyFill="1" applyBorder="1" applyAlignment="1">
      <alignment vertical="top" wrapText="1" indent="1"/>
    </xf>
    <xf numFmtId="0" fontId="139" fillId="596" borderId="144" xfId="0" applyFont="1" applyFill="1" applyBorder="1" applyAlignment="1">
      <alignment vertical="top" wrapText="1" indent="1"/>
    </xf>
    <xf numFmtId="0" fontId="140" fillId="597" borderId="144" xfId="0" applyFont="1" applyFill="1" applyBorder="1" applyAlignment="1">
      <alignment vertical="top" wrapText="1" indent="1"/>
    </xf>
    <xf numFmtId="0" fontId="139" fillId="598" borderId="144" xfId="0" applyFont="1" applyFill="1" applyBorder="1" applyAlignment="1">
      <alignment vertical="top" wrapText="1" indent="1"/>
    </xf>
    <xf numFmtId="0" fontId="139" fillId="599" borderId="144" xfId="0" applyFont="1" applyFill="1" applyBorder="1" applyAlignment="1">
      <alignment vertical="top" wrapText="1" indent="1"/>
    </xf>
    <xf numFmtId="0" fontId="140" fillId="600" borderId="144" xfId="0" applyFont="1" applyFill="1" applyBorder="1" applyAlignment="1">
      <alignment vertical="top" wrapText="1" indent="1"/>
    </xf>
    <xf numFmtId="0" fontId="140" fillId="601" borderId="144" xfId="0" applyFont="1" applyFill="1" applyBorder="1" applyAlignment="1">
      <alignment vertical="top" wrapText="1" indent="1"/>
    </xf>
    <xf numFmtId="0" fontId="139" fillId="602" borderId="144" xfId="0" applyFont="1" applyFill="1" applyBorder="1" applyAlignment="1">
      <alignment vertical="top" wrapText="1" indent="1"/>
    </xf>
    <xf numFmtId="0" fontId="139" fillId="603" borderId="144" xfId="0" applyFont="1" applyFill="1" applyBorder="1" applyAlignment="1">
      <alignment vertical="top" wrapText="1" indent="1"/>
    </xf>
    <xf numFmtId="0" fontId="139" fillId="604" borderId="144" xfId="0" applyFont="1" applyFill="1" applyBorder="1" applyAlignment="1">
      <alignment vertical="top" wrapText="1" indent="1"/>
    </xf>
    <xf numFmtId="0" fontId="140" fillId="605" borderId="144" xfId="0" applyFont="1" applyFill="1" applyBorder="1" applyAlignment="1">
      <alignment vertical="top" wrapText="1" indent="1"/>
    </xf>
    <xf numFmtId="0" fontId="139" fillId="606" borderId="144" xfId="0" applyFont="1" applyFill="1" applyBorder="1" applyAlignment="1">
      <alignment vertical="top" wrapText="1" indent="1"/>
    </xf>
    <xf numFmtId="0" fontId="139" fillId="607" borderId="144" xfId="0" applyFont="1" applyFill="1" applyBorder="1" applyAlignment="1">
      <alignment vertical="top" wrapText="1" indent="1"/>
    </xf>
    <xf numFmtId="0" fontId="140" fillId="608" borderId="144" xfId="0" applyFont="1" applyFill="1" applyBorder="1" applyAlignment="1">
      <alignment vertical="top" wrapText="1" indent="1"/>
    </xf>
    <xf numFmtId="0" fontId="139" fillId="609" borderId="144" xfId="0" applyFont="1" applyFill="1" applyBorder="1" applyAlignment="1">
      <alignment vertical="top" wrapText="1" indent="1"/>
    </xf>
    <xf numFmtId="0" fontId="140" fillId="610" borderId="144" xfId="0" applyFont="1" applyFill="1" applyBorder="1" applyAlignment="1">
      <alignment vertical="top" wrapText="1" indent="1"/>
    </xf>
    <xf numFmtId="0" fontId="140" fillId="611" borderId="144" xfId="0" applyFont="1" applyFill="1" applyBorder="1" applyAlignment="1">
      <alignment vertical="top" wrapText="1" indent="1"/>
    </xf>
    <xf numFmtId="0" fontId="139" fillId="612" borderId="144" xfId="0" applyFont="1" applyFill="1" applyBorder="1" applyAlignment="1">
      <alignment vertical="top" wrapText="1" indent="1"/>
    </xf>
    <xf numFmtId="0" fontId="139" fillId="613" borderId="144" xfId="0" applyFont="1" applyFill="1" applyBorder="1" applyAlignment="1">
      <alignment vertical="top" wrapText="1" indent="1"/>
    </xf>
    <xf numFmtId="0" fontId="140" fillId="614" borderId="144" xfId="0" applyFont="1" applyFill="1" applyBorder="1" applyAlignment="1">
      <alignment vertical="top" wrapText="1" indent="1"/>
    </xf>
    <xf numFmtId="0" fontId="139" fillId="615" borderId="144" xfId="0" applyFont="1" applyFill="1" applyBorder="1" applyAlignment="1">
      <alignment vertical="top" wrapText="1" indent="1"/>
    </xf>
    <xf numFmtId="0" fontId="139" fillId="616" borderId="144" xfId="0" applyFont="1" applyFill="1" applyBorder="1" applyAlignment="1">
      <alignment vertical="top" wrapText="1" indent="1"/>
    </xf>
    <xf numFmtId="0" fontId="140" fillId="617" borderId="144" xfId="0" applyFont="1" applyFill="1" applyBorder="1" applyAlignment="1">
      <alignment vertical="top" wrapText="1" indent="1"/>
    </xf>
    <xf numFmtId="0" fontId="139" fillId="619" borderId="144" xfId="0" applyFont="1" applyFill="1" applyBorder="1" applyAlignment="1">
      <alignment vertical="top" wrapText="1" indent="1"/>
    </xf>
    <xf numFmtId="0" fontId="140" fillId="620" borderId="144" xfId="0" applyFont="1" applyFill="1" applyBorder="1" applyAlignment="1">
      <alignment vertical="top" wrapText="1" indent="1"/>
    </xf>
    <xf numFmtId="0" fontId="139" fillId="622" borderId="144" xfId="0" applyFont="1" applyFill="1" applyBorder="1" applyAlignment="1">
      <alignment vertical="top" wrapText="1" indent="1"/>
    </xf>
    <xf numFmtId="0" fontId="140" fillId="623" borderId="144" xfId="0" applyFont="1" applyFill="1" applyBorder="1" applyAlignment="1">
      <alignment vertical="top" wrapText="1" indent="1"/>
    </xf>
    <xf numFmtId="0" fontId="139" fillId="625" borderId="144" xfId="0" applyFont="1" applyFill="1" applyBorder="1" applyAlignment="1">
      <alignment vertical="top" wrapText="1" indent="1"/>
    </xf>
    <xf numFmtId="0" fontId="140" fillId="626" borderId="144" xfId="0" applyFont="1" applyFill="1" applyBorder="1" applyAlignment="1">
      <alignment vertical="top" wrapText="1" indent="1"/>
    </xf>
    <xf numFmtId="0" fontId="140" fillId="627" borderId="144" xfId="0" applyFont="1" applyFill="1" applyBorder="1" applyAlignment="1">
      <alignment vertical="top" wrapText="1" indent="1"/>
    </xf>
    <xf numFmtId="0" fontId="139" fillId="628" borderId="144" xfId="0" applyFont="1" applyFill="1" applyBorder="1" applyAlignment="1">
      <alignment vertical="top" wrapText="1" indent="1"/>
    </xf>
    <xf numFmtId="0" fontId="140" fillId="629" borderId="144" xfId="0" applyFont="1" applyFill="1" applyBorder="1" applyAlignment="1">
      <alignment vertical="top" wrapText="1" indent="1"/>
    </xf>
    <xf numFmtId="0" fontId="139" fillId="631" borderId="144" xfId="0" applyFont="1" applyFill="1" applyBorder="1" applyAlignment="1">
      <alignment vertical="top" wrapText="1" indent="1"/>
    </xf>
    <xf numFmtId="0" fontId="140" fillId="632" borderId="144" xfId="0" applyFont="1" applyFill="1" applyBorder="1" applyAlignment="1">
      <alignment vertical="top" wrapText="1" indent="1"/>
    </xf>
    <xf numFmtId="0" fontId="140" fillId="633" borderId="144" xfId="0" applyFont="1" applyFill="1" applyBorder="1" applyAlignment="1">
      <alignment vertical="top" wrapText="1" indent="1"/>
    </xf>
    <xf numFmtId="0" fontId="139" fillId="634" borderId="144" xfId="0" applyFont="1" applyFill="1" applyBorder="1" applyAlignment="1">
      <alignment vertical="top" wrapText="1" indent="1"/>
    </xf>
    <xf numFmtId="0" fontId="140" fillId="635" borderId="144" xfId="0" applyFont="1" applyFill="1" applyBorder="1" applyAlignment="1">
      <alignment vertical="top" wrapText="1" indent="1"/>
    </xf>
    <xf numFmtId="0" fontId="140" fillId="636" borderId="144" xfId="0" applyFont="1" applyFill="1" applyBorder="1" applyAlignment="1">
      <alignment vertical="top" wrapText="1" indent="1"/>
    </xf>
    <xf numFmtId="0" fontId="139" fillId="637" borderId="144" xfId="0" applyFont="1" applyFill="1" applyBorder="1" applyAlignment="1">
      <alignment vertical="top" wrapText="1" indent="1"/>
    </xf>
    <xf numFmtId="0" fontId="140" fillId="638" borderId="144" xfId="0" applyFont="1" applyFill="1" applyBorder="1" applyAlignment="1">
      <alignment vertical="top" wrapText="1" indent="1"/>
    </xf>
    <xf numFmtId="0" fontId="140" fillId="639" borderId="144" xfId="0" applyFont="1" applyFill="1" applyBorder="1" applyAlignment="1">
      <alignment vertical="top" wrapText="1" indent="1"/>
    </xf>
    <xf numFmtId="0" fontId="139" fillId="641" borderId="144" xfId="0" applyFont="1" applyFill="1" applyBorder="1" applyAlignment="1">
      <alignment vertical="top" wrapText="1" indent="1"/>
    </xf>
    <xf numFmtId="0" fontId="140" fillId="642" borderId="144" xfId="0" applyFont="1" applyFill="1" applyBorder="1" applyAlignment="1">
      <alignment vertical="top" wrapText="1" indent="1"/>
    </xf>
    <xf numFmtId="0" fontId="139" fillId="643" borderId="144" xfId="0" applyFont="1" applyFill="1" applyBorder="1" applyAlignment="1">
      <alignment vertical="top" wrapText="1" indent="1"/>
    </xf>
    <xf numFmtId="0" fontId="140" fillId="644" borderId="144" xfId="0" applyFont="1" applyFill="1" applyBorder="1" applyAlignment="1">
      <alignment vertical="top" wrapText="1" indent="1"/>
    </xf>
    <xf numFmtId="0" fontId="139" fillId="646" borderId="144" xfId="0" applyFont="1" applyFill="1" applyBorder="1" applyAlignment="1">
      <alignment vertical="top" wrapText="1" indent="1"/>
    </xf>
    <xf numFmtId="0" fontId="140" fillId="647" borderId="144" xfId="0" applyFont="1" applyFill="1" applyBorder="1" applyAlignment="1">
      <alignment vertical="top" wrapText="1" indent="1"/>
    </xf>
    <xf numFmtId="0" fontId="139" fillId="648" borderId="144" xfId="0" applyFont="1" applyFill="1" applyBorder="1" applyAlignment="1">
      <alignment vertical="top" wrapText="1" indent="1"/>
    </xf>
    <xf numFmtId="0" fontId="139" fillId="649" borderId="144" xfId="0" applyFont="1" applyFill="1" applyBorder="1" applyAlignment="1">
      <alignment vertical="top" wrapText="1" indent="1"/>
    </xf>
    <xf numFmtId="0" fontId="139" fillId="651" borderId="144" xfId="0" applyFont="1" applyFill="1" applyBorder="1" applyAlignment="1">
      <alignment vertical="top" wrapText="1" indent="1"/>
    </xf>
    <xf numFmtId="0" fontId="140" fillId="652" borderId="144" xfId="0" applyFont="1" applyFill="1" applyBorder="1" applyAlignment="1">
      <alignment vertical="top" wrapText="1" indent="1"/>
    </xf>
    <xf numFmtId="0" fontId="139" fillId="653" borderId="144" xfId="0" applyFont="1" applyFill="1" applyBorder="1" applyAlignment="1">
      <alignment vertical="top" wrapText="1" indent="1"/>
    </xf>
    <xf numFmtId="0" fontId="139" fillId="654" borderId="144" xfId="0" applyFont="1" applyFill="1" applyBorder="1" applyAlignment="1">
      <alignment vertical="top" wrapText="1" indent="1"/>
    </xf>
    <xf numFmtId="0" fontId="140" fillId="655" borderId="144" xfId="0" applyFont="1" applyFill="1" applyBorder="1" applyAlignment="1">
      <alignment vertical="top" wrapText="1" indent="1"/>
    </xf>
    <xf numFmtId="0" fontId="139" fillId="657" borderId="144" xfId="0" applyFont="1" applyFill="1" applyBorder="1" applyAlignment="1">
      <alignment vertical="top" wrapText="1" indent="1"/>
    </xf>
    <xf numFmtId="0" fontId="139" fillId="659" borderId="144" xfId="0" applyFont="1" applyFill="1" applyBorder="1" applyAlignment="1">
      <alignment vertical="top" wrapText="1" indent="1"/>
    </xf>
    <xf numFmtId="0" fontId="140" fillId="660" borderId="144" xfId="0" applyFont="1" applyFill="1" applyBorder="1" applyAlignment="1">
      <alignment vertical="top" wrapText="1" indent="1"/>
    </xf>
    <xf numFmtId="0" fontId="139" fillId="661" borderId="144" xfId="0" applyFont="1" applyFill="1" applyBorder="1" applyAlignment="1">
      <alignment vertical="top" wrapText="1" indent="1"/>
    </xf>
    <xf numFmtId="0" fontId="139" fillId="662" borderId="144" xfId="0" applyFont="1" applyFill="1" applyBorder="1" applyAlignment="1">
      <alignment vertical="top" wrapText="1" indent="1"/>
    </xf>
    <xf numFmtId="0" fontId="139" fillId="663" borderId="144" xfId="0" applyFont="1" applyFill="1" applyBorder="1" applyAlignment="1">
      <alignment vertical="top" wrapText="1" indent="1"/>
    </xf>
    <xf numFmtId="0" fontId="139" fillId="664" borderId="144" xfId="0" applyFont="1" applyFill="1" applyBorder="1" applyAlignment="1">
      <alignment vertical="top" wrapText="1" indent="1"/>
    </xf>
    <xf numFmtId="0" fontId="140" fillId="665" borderId="144" xfId="0" applyFont="1" applyFill="1" applyBorder="1" applyAlignment="1">
      <alignment vertical="top" wrapText="1" indent="1"/>
    </xf>
    <xf numFmtId="0" fontId="139" fillId="667" borderId="144" xfId="0" applyFont="1" applyFill="1" applyBorder="1" applyAlignment="1">
      <alignment vertical="top" wrapText="1" indent="1"/>
    </xf>
    <xf numFmtId="0" fontId="140" fillId="668" borderId="144" xfId="0" applyFont="1" applyFill="1" applyBorder="1" applyAlignment="1">
      <alignment vertical="top" wrapText="1" indent="1"/>
    </xf>
    <xf numFmtId="0" fontId="139" fillId="670" borderId="144" xfId="0" applyFont="1" applyFill="1" applyBorder="1" applyAlignment="1">
      <alignment vertical="top" wrapText="1" indent="1"/>
    </xf>
    <xf numFmtId="0" fontId="140" fillId="671" borderId="144" xfId="0" applyFont="1" applyFill="1" applyBorder="1" applyAlignment="1">
      <alignment vertical="top" wrapText="1" indent="1"/>
    </xf>
    <xf numFmtId="0" fontId="139" fillId="673" borderId="144" xfId="0" applyFont="1" applyFill="1" applyBorder="1" applyAlignment="1">
      <alignment vertical="top" wrapText="1" indent="1"/>
    </xf>
    <xf numFmtId="0" fontId="139" fillId="675" borderId="144" xfId="0" applyFont="1" applyFill="1" applyBorder="1" applyAlignment="1">
      <alignment vertical="top" wrapText="1" indent="1"/>
    </xf>
    <xf numFmtId="0" fontId="139" fillId="676" borderId="144" xfId="0" applyFont="1" applyFill="1" applyBorder="1" applyAlignment="1">
      <alignment vertical="top" wrapText="1" indent="1"/>
    </xf>
    <xf numFmtId="0" fontId="139" fillId="677" borderId="144" xfId="0" applyFont="1" applyFill="1" applyBorder="1" applyAlignment="1">
      <alignment vertical="top" wrapText="1" indent="1"/>
    </xf>
    <xf numFmtId="0" fontId="140" fillId="678" borderId="144" xfId="0" applyFont="1" applyFill="1" applyBorder="1" applyAlignment="1">
      <alignment vertical="top" wrapText="1" indent="1"/>
    </xf>
    <xf numFmtId="0" fontId="139" fillId="679" borderId="144" xfId="0" applyFont="1" applyFill="1" applyBorder="1" applyAlignment="1">
      <alignment vertical="top" wrapText="1" indent="1"/>
    </xf>
    <xf numFmtId="0" fontId="140" fillId="680" borderId="144" xfId="0" applyFont="1" applyFill="1" applyBorder="1" applyAlignment="1">
      <alignment vertical="top" wrapText="1" indent="1"/>
    </xf>
    <xf numFmtId="0" fontId="139" fillId="681" borderId="144" xfId="0" applyFont="1" applyFill="1" applyBorder="1" applyAlignment="1">
      <alignment vertical="top" wrapText="1" indent="1"/>
    </xf>
    <xf numFmtId="0" fontId="140" fillId="682" borderId="144" xfId="0" applyFont="1" applyFill="1" applyBorder="1" applyAlignment="1">
      <alignment vertical="top" wrapText="1" indent="1"/>
    </xf>
    <xf numFmtId="0" fontId="139" fillId="683" borderId="144" xfId="0" applyFont="1" applyFill="1" applyBorder="1" applyAlignment="1">
      <alignment vertical="top" wrapText="1" indent="1"/>
    </xf>
    <xf numFmtId="0" fontId="139" fillId="684" borderId="144" xfId="0" applyFont="1" applyFill="1" applyBorder="1" applyAlignment="1">
      <alignment vertical="top" wrapText="1" indent="1"/>
    </xf>
    <xf numFmtId="0" fontId="140" fillId="685" borderId="144" xfId="0" applyFont="1" applyFill="1" applyBorder="1" applyAlignment="1">
      <alignment vertical="top" wrapText="1" indent="1"/>
    </xf>
    <xf numFmtId="0" fontId="139" fillId="686" borderId="144" xfId="0" applyFont="1" applyFill="1" applyBorder="1" applyAlignment="1">
      <alignment vertical="top" wrapText="1" indent="1"/>
    </xf>
    <xf numFmtId="0" fontId="139" fillId="687" borderId="144" xfId="0" applyFont="1" applyFill="1" applyBorder="1" applyAlignment="1">
      <alignment vertical="top" wrapText="1" indent="1"/>
    </xf>
    <xf numFmtId="0" fontId="140" fillId="688" borderId="144" xfId="0" applyFont="1" applyFill="1" applyBorder="1" applyAlignment="1">
      <alignment vertical="top" wrapText="1" indent="1"/>
    </xf>
    <xf numFmtId="0" fontId="140" fillId="689" borderId="144" xfId="0" applyFont="1" applyFill="1" applyBorder="1" applyAlignment="1">
      <alignment vertical="top" wrapText="1" indent="1"/>
    </xf>
    <xf numFmtId="0" fontId="139" fillId="690" borderId="144" xfId="0" applyFont="1" applyFill="1" applyBorder="1" applyAlignment="1">
      <alignment vertical="top" wrapText="1" indent="1"/>
    </xf>
    <xf numFmtId="0" fontId="139" fillId="691" borderId="144" xfId="0" applyFont="1" applyFill="1" applyBorder="1" applyAlignment="1">
      <alignment vertical="top" wrapText="1" indent="1"/>
    </xf>
    <xf numFmtId="0" fontId="139" fillId="692" borderId="144" xfId="0" applyFont="1" applyFill="1" applyBorder="1" applyAlignment="1">
      <alignment vertical="top" wrapText="1" indent="1"/>
    </xf>
    <xf numFmtId="0" fontId="140" fillId="693" borderId="144" xfId="0" applyFont="1" applyFill="1" applyBorder="1" applyAlignment="1">
      <alignment vertical="top" wrapText="1" indent="1"/>
    </xf>
    <xf numFmtId="0" fontId="139" fillId="695" borderId="144" xfId="0" applyFont="1" applyFill="1" applyBorder="1" applyAlignment="1">
      <alignment vertical="top" wrapText="1" indent="1"/>
    </xf>
    <xf numFmtId="0" fontId="139" fillId="696" borderId="144" xfId="0" applyFont="1" applyFill="1" applyBorder="1" applyAlignment="1">
      <alignment vertical="top" wrapText="1" indent="1"/>
    </xf>
    <xf numFmtId="0" fontId="140" fillId="697" borderId="144" xfId="0" applyFont="1" applyFill="1" applyBorder="1" applyAlignment="1">
      <alignment vertical="top" wrapText="1" indent="1"/>
    </xf>
    <xf numFmtId="0" fontId="139" fillId="698" borderId="144" xfId="0" applyFont="1" applyFill="1" applyBorder="1" applyAlignment="1">
      <alignment vertical="top" wrapText="1" indent="1"/>
    </xf>
    <xf numFmtId="0" fontId="139" fillId="699" borderId="144" xfId="0" applyFont="1" applyFill="1" applyBorder="1" applyAlignment="1">
      <alignment vertical="top" wrapText="1" indent="1"/>
    </xf>
    <xf numFmtId="0" fontId="139" fillId="700" borderId="144" xfId="0" applyFont="1" applyFill="1" applyBorder="1" applyAlignment="1">
      <alignment vertical="top" wrapText="1" indent="1"/>
    </xf>
    <xf numFmtId="0" fontId="140" fillId="701" borderId="144" xfId="0" applyFont="1" applyFill="1" applyBorder="1" applyAlignment="1">
      <alignment vertical="top" wrapText="1" indent="1"/>
    </xf>
    <xf numFmtId="0" fontId="139" fillId="703" borderId="144" xfId="0" applyFont="1" applyFill="1" applyBorder="1" applyAlignment="1">
      <alignment vertical="top" wrapText="1" indent="1"/>
    </xf>
    <xf numFmtId="0" fontId="139" fillId="704" borderId="144" xfId="0" applyFont="1" applyFill="1" applyBorder="1" applyAlignment="1">
      <alignment vertical="top" wrapText="1" indent="1"/>
    </xf>
    <xf numFmtId="0" fontId="140" fillId="705" borderId="144" xfId="0" applyFont="1" applyFill="1" applyBorder="1" applyAlignment="1">
      <alignment vertical="top" wrapText="1" indent="1"/>
    </xf>
    <xf numFmtId="0" fontId="139" fillId="706" borderId="144" xfId="0" applyFont="1" applyFill="1" applyBorder="1" applyAlignment="1">
      <alignment vertical="top" wrapText="1" indent="1"/>
    </xf>
    <xf numFmtId="0" fontId="139" fillId="708" borderId="144" xfId="0" applyFont="1" applyFill="1" applyBorder="1" applyAlignment="1">
      <alignment vertical="top" wrapText="1" indent="1"/>
    </xf>
    <xf numFmtId="0" fontId="139" fillId="709" borderId="144" xfId="0" applyFont="1" applyFill="1" applyBorder="1" applyAlignment="1">
      <alignment vertical="top" wrapText="1" indent="1"/>
    </xf>
    <xf numFmtId="0" fontId="140" fillId="710" borderId="144" xfId="0" applyFont="1" applyFill="1" applyBorder="1" applyAlignment="1">
      <alignment vertical="top" wrapText="1" indent="1"/>
    </xf>
    <xf numFmtId="0" fontId="139" fillId="711" borderId="144" xfId="0" applyFont="1" applyFill="1" applyBorder="1" applyAlignment="1">
      <alignment vertical="top" wrapText="1" indent="1"/>
    </xf>
    <xf numFmtId="0" fontId="139" fillId="712" borderId="144" xfId="0" applyFont="1" applyFill="1" applyBorder="1" applyAlignment="1">
      <alignment vertical="top" wrapText="1" indent="1"/>
    </xf>
    <xf numFmtId="0" fontId="139" fillId="713" borderId="144" xfId="0" applyFont="1" applyFill="1" applyBorder="1" applyAlignment="1">
      <alignment vertical="top" wrapText="1" indent="1"/>
    </xf>
    <xf numFmtId="0" fontId="139" fillId="714" borderId="144" xfId="0" applyFont="1" applyFill="1" applyBorder="1" applyAlignment="1">
      <alignment vertical="top" wrapText="1" indent="1"/>
    </xf>
    <xf numFmtId="0" fontId="139" fillId="716" borderId="144" xfId="0" applyFont="1" applyFill="1" applyBorder="1" applyAlignment="1">
      <alignment vertical="top" wrapText="1" indent="1"/>
    </xf>
    <xf numFmtId="0" fontId="140" fillId="717" borderId="144" xfId="0" applyFont="1" applyFill="1" applyBorder="1" applyAlignment="1">
      <alignment vertical="top" wrapText="1" indent="1"/>
    </xf>
    <xf numFmtId="0" fontId="139" fillId="718" borderId="144" xfId="0" applyFont="1" applyFill="1" applyBorder="1" applyAlignment="1">
      <alignment vertical="top" wrapText="1" indent="1"/>
    </xf>
    <xf numFmtId="0" fontId="140" fillId="719" borderId="144" xfId="0" applyFont="1" applyFill="1" applyBorder="1" applyAlignment="1">
      <alignment vertical="top" wrapText="1" indent="1"/>
    </xf>
    <xf numFmtId="0" fontId="139" fillId="720" borderId="144" xfId="0" applyFont="1" applyFill="1" applyBorder="1" applyAlignment="1">
      <alignment vertical="top" wrapText="1" indent="1"/>
    </xf>
    <xf numFmtId="0" fontId="140" fillId="721" borderId="144" xfId="0" applyFont="1" applyFill="1" applyBorder="1" applyAlignment="1">
      <alignment vertical="top" wrapText="1" indent="1"/>
    </xf>
    <xf numFmtId="0" fontId="140" fillId="722" borderId="144" xfId="0" applyFont="1" applyFill="1" applyBorder="1" applyAlignment="1">
      <alignment vertical="top" wrapText="1" indent="1"/>
    </xf>
    <xf numFmtId="0" fontId="139" fillId="723" borderId="144" xfId="0" applyFont="1" applyFill="1" applyBorder="1" applyAlignment="1">
      <alignment vertical="top" wrapText="1" indent="1"/>
    </xf>
    <xf numFmtId="0" fontId="139" fillId="724" borderId="144" xfId="0" applyFont="1" applyFill="1" applyBorder="1" applyAlignment="1">
      <alignment vertical="top" wrapText="1" indent="1"/>
    </xf>
    <xf numFmtId="0" fontId="139" fillId="725" borderId="144" xfId="0" applyFont="1" applyFill="1" applyBorder="1" applyAlignment="1">
      <alignment vertical="top" wrapText="1" indent="1"/>
    </xf>
    <xf numFmtId="0" fontId="140" fillId="726" borderId="144" xfId="0" applyFont="1" applyFill="1" applyBorder="1" applyAlignment="1">
      <alignment vertical="top" wrapText="1" indent="1"/>
    </xf>
    <xf numFmtId="0" fontId="139" fillId="727" borderId="144" xfId="0" applyFont="1" applyFill="1" applyBorder="1" applyAlignment="1">
      <alignment vertical="top" wrapText="1" indent="1"/>
    </xf>
    <xf numFmtId="0" fontId="139" fillId="728" borderId="144" xfId="0" applyFont="1" applyFill="1" applyBorder="1" applyAlignment="1">
      <alignment vertical="top" wrapText="1" indent="1"/>
    </xf>
    <xf numFmtId="0" fontId="140" fillId="729" borderId="144" xfId="0" applyFont="1" applyFill="1" applyBorder="1" applyAlignment="1">
      <alignment vertical="top" wrapText="1" indent="1"/>
    </xf>
    <xf numFmtId="0" fontId="139" fillId="730" borderId="144" xfId="0" applyFont="1" applyFill="1" applyBorder="1" applyAlignment="1">
      <alignment vertical="top" wrapText="1" indent="1"/>
    </xf>
    <xf numFmtId="0" fontId="140" fillId="731" borderId="144" xfId="0" applyFont="1" applyFill="1" applyBorder="1" applyAlignment="1">
      <alignment vertical="top" wrapText="1" indent="1"/>
    </xf>
    <xf numFmtId="0" fontId="140" fillId="732" borderId="144" xfId="0" applyFont="1" applyFill="1" applyBorder="1" applyAlignment="1">
      <alignment vertical="top" wrapText="1" indent="1"/>
    </xf>
    <xf numFmtId="0" fontId="139" fillId="733" borderId="144" xfId="0" applyFont="1" applyFill="1" applyBorder="1" applyAlignment="1">
      <alignment vertical="top" wrapText="1" indent="1"/>
    </xf>
    <xf numFmtId="0" fontId="140" fillId="734" borderId="144" xfId="0" applyFont="1" applyFill="1" applyBorder="1" applyAlignment="1">
      <alignment vertical="top" wrapText="1" indent="1"/>
    </xf>
    <xf numFmtId="0" fontId="140" fillId="735" borderId="144" xfId="0" applyFont="1" applyFill="1" applyBorder="1" applyAlignment="1">
      <alignment vertical="top" wrapText="1" indent="1"/>
    </xf>
    <xf numFmtId="0" fontId="139" fillId="736" borderId="144" xfId="0" applyFont="1" applyFill="1" applyBorder="1" applyAlignment="1">
      <alignment vertical="top" wrapText="1" indent="1"/>
    </xf>
    <xf numFmtId="0" fontId="139" fillId="737" borderId="144" xfId="0" applyFont="1" applyFill="1" applyBorder="1" applyAlignment="1">
      <alignment vertical="top" wrapText="1" indent="1"/>
    </xf>
    <xf numFmtId="0" fontId="139" fillId="738" borderId="144" xfId="0" applyFont="1" applyFill="1" applyBorder="1" applyAlignment="1">
      <alignment vertical="top" wrapText="1" indent="1"/>
    </xf>
    <xf numFmtId="0" fontId="140" fillId="739" borderId="144" xfId="0" applyFont="1" applyFill="1" applyBorder="1" applyAlignment="1">
      <alignment vertical="top" wrapText="1" indent="1"/>
    </xf>
    <xf numFmtId="0" fontId="139" fillId="740" borderId="144" xfId="0" applyFont="1" applyFill="1" applyBorder="1" applyAlignment="1">
      <alignment vertical="top" wrapText="1" indent="1"/>
    </xf>
    <xf numFmtId="0" fontId="140" fillId="741" borderId="144" xfId="0" applyFont="1" applyFill="1" applyBorder="1" applyAlignment="1">
      <alignment vertical="top" wrapText="1" indent="1"/>
    </xf>
    <xf numFmtId="0" fontId="139" fillId="742" borderId="144" xfId="0" applyFont="1" applyFill="1" applyBorder="1" applyAlignment="1">
      <alignment vertical="top" wrapText="1" indent="1"/>
    </xf>
    <xf numFmtId="0" fontId="140" fillId="743" borderId="144" xfId="0" applyFont="1" applyFill="1" applyBorder="1" applyAlignment="1">
      <alignment vertical="top" wrapText="1" indent="1"/>
    </xf>
    <xf numFmtId="0" fontId="139" fillId="745" borderId="144" xfId="0" applyFont="1" applyFill="1" applyBorder="1" applyAlignment="1">
      <alignment vertical="top" wrapText="1" indent="1"/>
    </xf>
    <xf numFmtId="0" fontId="139" fillId="747" borderId="144" xfId="0" applyFont="1" applyFill="1" applyBorder="1" applyAlignment="1">
      <alignment vertical="top" wrapText="1" indent="1"/>
    </xf>
    <xf numFmtId="0" fontId="140" fillId="748" borderId="144" xfId="0" applyFont="1" applyFill="1" applyBorder="1" applyAlignment="1">
      <alignment vertical="top" wrapText="1" indent="1"/>
    </xf>
    <xf numFmtId="0" fontId="139" fillId="749" borderId="144" xfId="0" applyFont="1" applyFill="1" applyBorder="1" applyAlignment="1">
      <alignment vertical="top" wrapText="1" indent="1"/>
    </xf>
    <xf numFmtId="0" fontId="139" fillId="751" borderId="144" xfId="0" applyFont="1" applyFill="1" applyBorder="1" applyAlignment="1">
      <alignment vertical="top" wrapText="1" indent="1"/>
    </xf>
    <xf numFmtId="0" fontId="139" fillId="753" borderId="144" xfId="0" applyFont="1" applyFill="1" applyBorder="1" applyAlignment="1">
      <alignment vertical="top" wrapText="1" indent="1"/>
    </xf>
    <xf numFmtId="0" fontId="139" fillId="755" borderId="144" xfId="0" applyFont="1" applyFill="1" applyBorder="1" applyAlignment="1">
      <alignment vertical="top" wrapText="1" indent="1"/>
    </xf>
    <xf numFmtId="0" fontId="139" fillId="756" borderId="144" xfId="0" applyFont="1" applyFill="1" applyBorder="1" applyAlignment="1">
      <alignment vertical="top" wrapText="1" indent="1"/>
    </xf>
    <xf numFmtId="0" fontId="140" fillId="757" borderId="144" xfId="0" applyFont="1" applyFill="1" applyBorder="1" applyAlignment="1">
      <alignment vertical="top" wrapText="1" indent="1"/>
    </xf>
    <xf numFmtId="0" fontId="140" fillId="758" borderId="144" xfId="0" applyFont="1" applyFill="1" applyBorder="1" applyAlignment="1">
      <alignment vertical="top" wrapText="1" indent="1"/>
    </xf>
    <xf numFmtId="0" fontId="139" fillId="759" borderId="144" xfId="0" applyFont="1" applyFill="1" applyBorder="1" applyAlignment="1">
      <alignment vertical="top" wrapText="1" indent="1"/>
    </xf>
    <xf numFmtId="0" fontId="140" fillId="760" borderId="144" xfId="0" applyFont="1" applyFill="1" applyBorder="1" applyAlignment="1">
      <alignment vertical="top" wrapText="1" indent="1"/>
    </xf>
    <xf numFmtId="0" fontId="139" fillId="761" borderId="144" xfId="0" applyFont="1" applyFill="1" applyBorder="1" applyAlignment="1">
      <alignment vertical="top" wrapText="1" indent="1"/>
    </xf>
    <xf numFmtId="0" fontId="140" fillId="762" borderId="144" xfId="0" applyFont="1" applyFill="1" applyBorder="1" applyAlignment="1">
      <alignment vertical="top" wrapText="1" indent="1"/>
    </xf>
    <xf numFmtId="0" fontId="139" fillId="763" borderId="144" xfId="0" applyFont="1" applyFill="1" applyBorder="1" applyAlignment="1">
      <alignment vertical="top" wrapText="1" indent="1"/>
    </xf>
    <xf numFmtId="0" fontId="139" fillId="765" borderId="144" xfId="0" applyFont="1" applyFill="1" applyBorder="1" applyAlignment="1">
      <alignment vertical="top" wrapText="1" indent="1"/>
    </xf>
    <xf numFmtId="0" fontId="139" fillId="767" borderId="144" xfId="0" applyFont="1" applyFill="1" applyBorder="1" applyAlignment="1">
      <alignment vertical="top" wrapText="1" indent="1"/>
    </xf>
    <xf numFmtId="0" fontId="140" fillId="768" borderId="144" xfId="0" applyFont="1" applyFill="1" applyBorder="1" applyAlignment="1">
      <alignment vertical="top" wrapText="1" indent="1"/>
    </xf>
    <xf numFmtId="0" fontId="139" fillId="769" borderId="144" xfId="0" applyFont="1" applyFill="1" applyBorder="1" applyAlignment="1">
      <alignment vertical="top" wrapText="1" indent="1"/>
    </xf>
    <xf numFmtId="0" fontId="139" fillId="770" borderId="144" xfId="0" applyFont="1" applyFill="1" applyBorder="1" applyAlignment="1">
      <alignment vertical="top" wrapText="1" indent="1"/>
    </xf>
    <xf numFmtId="0" fontId="140" fillId="771" borderId="144" xfId="0" applyFont="1" applyFill="1" applyBorder="1" applyAlignment="1">
      <alignment vertical="top" wrapText="1" indent="1"/>
    </xf>
    <xf numFmtId="0" fontId="139" fillId="772" borderId="144" xfId="0" applyFont="1" applyFill="1" applyBorder="1" applyAlignment="1">
      <alignment vertical="top" wrapText="1" indent="1"/>
    </xf>
    <xf numFmtId="0" fontId="139" fillId="773" borderId="144" xfId="0" applyFont="1" applyFill="1" applyBorder="1" applyAlignment="1">
      <alignment vertical="top" wrapText="1" indent="1"/>
    </xf>
    <xf numFmtId="0" fontId="139" fillId="774" borderId="144" xfId="0" applyFont="1" applyFill="1" applyBorder="1" applyAlignment="1">
      <alignment vertical="top" wrapText="1" indent="1"/>
    </xf>
    <xf numFmtId="0" fontId="139" fillId="776" borderId="144" xfId="0" applyFont="1" applyFill="1" applyBorder="1" applyAlignment="1">
      <alignment vertical="top" wrapText="1" indent="1"/>
    </xf>
    <xf numFmtId="0" fontId="139" fillId="777" borderId="144" xfId="0" applyFont="1" applyFill="1" applyBorder="1" applyAlignment="1">
      <alignment vertical="top" wrapText="1" indent="1"/>
    </xf>
    <xf numFmtId="0" fontId="139" fillId="779" borderId="144" xfId="0" applyFont="1" applyFill="1" applyBorder="1" applyAlignment="1">
      <alignment vertical="top" wrapText="1" indent="1"/>
    </xf>
    <xf numFmtId="0" fontId="139" fillId="781" borderId="144" xfId="0" applyFont="1" applyFill="1" applyBorder="1" applyAlignment="1">
      <alignment vertical="top" wrapText="1" indent="1"/>
    </xf>
    <xf numFmtId="0" fontId="140" fillId="782" borderId="144" xfId="0" applyFont="1" applyFill="1" applyBorder="1" applyAlignment="1">
      <alignment vertical="top" wrapText="1" indent="1"/>
    </xf>
    <xf numFmtId="0" fontId="139" fillId="783" borderId="144" xfId="0" applyFont="1" applyFill="1" applyBorder="1" applyAlignment="1">
      <alignment vertical="top" wrapText="1" indent="1"/>
    </xf>
    <xf numFmtId="0" fontId="139" fillId="785" borderId="144" xfId="0" applyFont="1" applyFill="1" applyBorder="1" applyAlignment="1">
      <alignment vertical="top" wrapText="1" indent="1"/>
    </xf>
    <xf numFmtId="0" fontId="140" fillId="786" borderId="144" xfId="0" applyFont="1" applyFill="1" applyBorder="1" applyAlignment="1">
      <alignment vertical="top" wrapText="1" indent="1"/>
    </xf>
    <xf numFmtId="0" fontId="139" fillId="787" borderId="144" xfId="0" applyFont="1" applyFill="1" applyBorder="1" applyAlignment="1">
      <alignment vertical="top" wrapText="1" indent="1"/>
    </xf>
    <xf numFmtId="0" fontId="140" fillId="788" borderId="144" xfId="0" applyFont="1" applyFill="1" applyBorder="1" applyAlignment="1">
      <alignment vertical="top" wrapText="1" indent="1"/>
    </xf>
    <xf numFmtId="0" fontId="139" fillId="789" borderId="144" xfId="0" applyFont="1" applyFill="1" applyBorder="1" applyAlignment="1">
      <alignment vertical="top" wrapText="1" indent="1"/>
    </xf>
    <xf numFmtId="0" fontId="139" fillId="790" borderId="144" xfId="0" applyFont="1" applyFill="1" applyBorder="1" applyAlignment="1">
      <alignment vertical="top" wrapText="1" indent="1"/>
    </xf>
    <xf numFmtId="0" fontId="139" fillId="792" borderId="144" xfId="0" applyFont="1" applyFill="1" applyBorder="1" applyAlignment="1">
      <alignment vertical="top" wrapText="1" indent="1"/>
    </xf>
    <xf numFmtId="0" fontId="139" fillId="793" borderId="144" xfId="0" applyFont="1" applyFill="1" applyBorder="1" applyAlignment="1">
      <alignment vertical="top" wrapText="1" indent="1"/>
    </xf>
    <xf numFmtId="0" fontId="139" fillId="794" borderId="144" xfId="0" applyFont="1" applyFill="1" applyBorder="1" applyAlignment="1">
      <alignment vertical="top" wrapText="1" indent="1"/>
    </xf>
    <xf numFmtId="0" fontId="140" fillId="795" borderId="144" xfId="0" applyFont="1" applyFill="1" applyBorder="1" applyAlignment="1">
      <alignment vertical="top" wrapText="1" indent="1"/>
    </xf>
    <xf numFmtId="0" fontId="139" fillId="796" borderId="144" xfId="0" applyFont="1" applyFill="1" applyBorder="1" applyAlignment="1">
      <alignment vertical="top" wrapText="1" indent="1"/>
    </xf>
    <xf numFmtId="0" fontId="140" fillId="797" borderId="144" xfId="0" applyFont="1" applyFill="1" applyBorder="1" applyAlignment="1">
      <alignment vertical="top" wrapText="1" indent="1"/>
    </xf>
    <xf numFmtId="0" fontId="139" fillId="798" borderId="144" xfId="0" applyFont="1" applyFill="1" applyBorder="1" applyAlignment="1">
      <alignment vertical="top" wrapText="1" indent="1"/>
    </xf>
    <xf numFmtId="0" fontId="139" fillId="800" borderId="144" xfId="0" applyFont="1" applyFill="1" applyBorder="1" applyAlignment="1">
      <alignment vertical="top" wrapText="1" indent="1"/>
    </xf>
    <xf numFmtId="0" fontId="140" fillId="801" borderId="144" xfId="0" applyFont="1" applyFill="1" applyBorder="1" applyAlignment="1">
      <alignment vertical="top" wrapText="1" indent="1"/>
    </xf>
    <xf numFmtId="0" fontId="139" fillId="802" borderId="144" xfId="0" applyFont="1" applyFill="1" applyBorder="1" applyAlignment="1">
      <alignment vertical="top" wrapText="1" indent="1"/>
    </xf>
    <xf numFmtId="0" fontId="139" fillId="804" borderId="144" xfId="0" applyFont="1" applyFill="1" applyBorder="1" applyAlignment="1">
      <alignment vertical="top" wrapText="1" indent="1"/>
    </xf>
    <xf numFmtId="0" fontId="139" fillId="806" borderId="144" xfId="0" applyFont="1" applyFill="1" applyBorder="1" applyAlignment="1">
      <alignment vertical="top" wrapText="1" indent="1"/>
    </xf>
    <xf numFmtId="0" fontId="139" fillId="808" borderId="144" xfId="0" applyFont="1" applyFill="1" applyBorder="1" applyAlignment="1">
      <alignment vertical="top" wrapText="1" indent="1"/>
    </xf>
    <xf numFmtId="0" fontId="139" fillId="809" borderId="144" xfId="0" applyFont="1" applyFill="1" applyBorder="1" applyAlignment="1">
      <alignment vertical="top" wrapText="1" indent="1"/>
    </xf>
    <xf numFmtId="0" fontId="140" fillId="810" borderId="144" xfId="0" applyFont="1" applyFill="1" applyBorder="1" applyAlignment="1">
      <alignment vertical="top" wrapText="1" indent="1"/>
    </xf>
    <xf numFmtId="0" fontId="139" fillId="811" borderId="144" xfId="0" applyFont="1" applyFill="1" applyBorder="1" applyAlignment="1">
      <alignment vertical="top" wrapText="1" indent="1"/>
    </xf>
    <xf numFmtId="0" fontId="139" fillId="812" borderId="144" xfId="0" applyFont="1" applyFill="1" applyBorder="1" applyAlignment="1">
      <alignment vertical="top" wrapText="1" indent="1"/>
    </xf>
    <xf numFmtId="0" fontId="139" fillId="814" borderId="144" xfId="0" applyFont="1" applyFill="1" applyBorder="1" applyAlignment="1">
      <alignment vertical="top" wrapText="1" indent="1"/>
    </xf>
    <xf numFmtId="0" fontId="140" fillId="815" borderId="144" xfId="0" applyFont="1" applyFill="1" applyBorder="1" applyAlignment="1">
      <alignment vertical="top" wrapText="1" indent="1"/>
    </xf>
    <xf numFmtId="0" fontId="139" fillId="817" borderId="144" xfId="0" applyFont="1" applyFill="1" applyBorder="1" applyAlignment="1">
      <alignment vertical="top" wrapText="1" indent="1"/>
    </xf>
    <xf numFmtId="0" fontId="139" fillId="818" borderId="144" xfId="0" applyFont="1" applyFill="1" applyBorder="1" applyAlignment="1">
      <alignment vertical="top" wrapText="1" indent="1"/>
    </xf>
    <xf numFmtId="0" fontId="140" fillId="819" borderId="144" xfId="0" applyFont="1" applyFill="1" applyBorder="1" applyAlignment="1">
      <alignment vertical="top" wrapText="1" indent="1"/>
    </xf>
    <xf numFmtId="0" fontId="139" fillId="821" borderId="144" xfId="0" applyFont="1" applyFill="1" applyBorder="1" applyAlignment="1">
      <alignment vertical="top" wrapText="1" indent="1"/>
    </xf>
    <xf numFmtId="0" fontId="140" fillId="822" borderId="144" xfId="0" applyFont="1" applyFill="1" applyBorder="1" applyAlignment="1">
      <alignment vertical="top" wrapText="1" indent="1"/>
    </xf>
    <xf numFmtId="0" fontId="139" fillId="823" borderId="144" xfId="0" applyFont="1" applyFill="1" applyBorder="1" applyAlignment="1">
      <alignment vertical="top" wrapText="1" indent="1"/>
    </xf>
    <xf numFmtId="0" fontId="139" fillId="824" borderId="144" xfId="0" applyFont="1" applyFill="1" applyBorder="1" applyAlignment="1">
      <alignment vertical="top" wrapText="1" indent="1"/>
    </xf>
    <xf numFmtId="0" fontId="139" fillId="825" borderId="144" xfId="0" applyFont="1" applyFill="1" applyBorder="1" applyAlignment="1">
      <alignment vertical="top" wrapText="1" indent="1"/>
    </xf>
    <xf numFmtId="0" fontId="140" fillId="826" borderId="144" xfId="0" applyFont="1" applyFill="1" applyBorder="1" applyAlignment="1">
      <alignment vertical="top" wrapText="1" indent="1"/>
    </xf>
    <xf numFmtId="0" fontId="139" fillId="828" borderId="144" xfId="0" applyFont="1" applyFill="1" applyBorder="1" applyAlignment="1">
      <alignment vertical="top" wrapText="1" indent="1"/>
    </xf>
    <xf numFmtId="0" fontId="139" fillId="829" borderId="144" xfId="0" applyFont="1" applyFill="1" applyBorder="1" applyAlignment="1">
      <alignment vertical="top" wrapText="1" indent="1"/>
    </xf>
    <xf numFmtId="0" fontId="139" fillId="830" borderId="144" xfId="0" applyFont="1" applyFill="1" applyBorder="1" applyAlignment="1">
      <alignment vertical="top" wrapText="1" indent="1"/>
    </xf>
    <xf numFmtId="0" fontId="140" fillId="831" borderId="144" xfId="0" applyFont="1" applyFill="1" applyBorder="1" applyAlignment="1">
      <alignment vertical="top" wrapText="1" indent="1"/>
    </xf>
    <xf numFmtId="0" fontId="139" fillId="832" borderId="144" xfId="0" applyFont="1" applyFill="1" applyBorder="1" applyAlignment="1">
      <alignment vertical="top" wrapText="1" indent="1"/>
    </xf>
    <xf numFmtId="0" fontId="140" fillId="833" borderId="144" xfId="0" applyFont="1" applyFill="1" applyBorder="1" applyAlignment="1">
      <alignment vertical="top" wrapText="1" indent="1"/>
    </xf>
    <xf numFmtId="0" fontId="139" fillId="834" borderId="144" xfId="0" applyFont="1" applyFill="1" applyBorder="1" applyAlignment="1">
      <alignment vertical="top" wrapText="1" indent="1"/>
    </xf>
    <xf numFmtId="0" fontId="140" fillId="835" borderId="144" xfId="0" applyFont="1" applyFill="1" applyBorder="1" applyAlignment="1">
      <alignment vertical="top" wrapText="1" indent="1"/>
    </xf>
    <xf numFmtId="0" fontId="139" fillId="836" borderId="144" xfId="0" applyFont="1" applyFill="1" applyBorder="1" applyAlignment="1">
      <alignment vertical="top" wrapText="1" indent="1"/>
    </xf>
    <xf numFmtId="0" fontId="139" fillId="838" borderId="144" xfId="0" applyFont="1" applyFill="1" applyBorder="1" applyAlignment="1">
      <alignment vertical="top" wrapText="1" indent="1"/>
    </xf>
    <xf numFmtId="0" fontId="139" fillId="840" borderId="144" xfId="0" applyFont="1" applyFill="1" applyBorder="1" applyAlignment="1">
      <alignment vertical="top" wrapText="1" indent="1"/>
    </xf>
    <xf numFmtId="0" fontId="139" fillId="841" borderId="144" xfId="0" applyFont="1" applyFill="1" applyBorder="1" applyAlignment="1">
      <alignment vertical="top" wrapText="1" indent="1"/>
    </xf>
    <xf numFmtId="0" fontId="140" fillId="842" borderId="144" xfId="0" applyFont="1" applyFill="1" applyBorder="1" applyAlignment="1">
      <alignment vertical="top" wrapText="1" indent="1"/>
    </xf>
    <xf numFmtId="0" fontId="139" fillId="843" borderId="144" xfId="0" applyFont="1" applyFill="1" applyBorder="1" applyAlignment="1">
      <alignment vertical="top" wrapText="1" indent="1"/>
    </xf>
    <xf numFmtId="0" fontId="140" fillId="844" borderId="144" xfId="0" applyFont="1" applyFill="1" applyBorder="1" applyAlignment="1">
      <alignment vertical="top" wrapText="1" indent="1"/>
    </xf>
    <xf numFmtId="0" fontId="139" fillId="846" borderId="144" xfId="0" applyFont="1" applyFill="1" applyBorder="1" applyAlignment="1">
      <alignment vertical="top" wrapText="1" indent="1"/>
    </xf>
    <xf numFmtId="0" fontId="139" fillId="847" borderId="144" xfId="0" applyFont="1" applyFill="1" applyBorder="1" applyAlignment="1">
      <alignment vertical="top" wrapText="1" indent="1"/>
    </xf>
    <xf numFmtId="0" fontId="139" fillId="848" borderId="144" xfId="0" applyFont="1" applyFill="1" applyBorder="1" applyAlignment="1">
      <alignment vertical="top" wrapText="1" indent="1"/>
    </xf>
    <xf numFmtId="0" fontId="139" fillId="850" borderId="144" xfId="0" applyFont="1" applyFill="1" applyBorder="1" applyAlignment="1">
      <alignment vertical="top" wrapText="1" indent="1"/>
    </xf>
    <xf numFmtId="0" fontId="139" fillId="851" borderId="144" xfId="0" applyFont="1" applyFill="1" applyBorder="1" applyAlignment="1">
      <alignment vertical="top" wrapText="1" indent="1"/>
    </xf>
    <xf numFmtId="0" fontId="140" fillId="852" borderId="144" xfId="0" applyFont="1" applyFill="1" applyBorder="1" applyAlignment="1">
      <alignment vertical="top" wrapText="1" indent="1"/>
    </xf>
    <xf numFmtId="0" fontId="139" fillId="854" borderId="144" xfId="0" applyFont="1" applyFill="1" applyBorder="1" applyAlignment="1">
      <alignment vertical="top" wrapText="1" indent="1"/>
    </xf>
    <xf numFmtId="0" fontId="139" fillId="855" borderId="144" xfId="0" applyFont="1" applyFill="1" applyBorder="1" applyAlignment="1">
      <alignment vertical="top" wrapText="1" indent="1"/>
    </xf>
    <xf numFmtId="0" fontId="140" fillId="856" borderId="144" xfId="0" applyFont="1" applyFill="1" applyBorder="1" applyAlignment="1">
      <alignment vertical="top" wrapText="1" indent="1"/>
    </xf>
    <xf numFmtId="0" fontId="139" fillId="857" borderId="144" xfId="0" applyFont="1" applyFill="1" applyBorder="1" applyAlignment="1">
      <alignment vertical="top" wrapText="1" indent="1"/>
    </xf>
    <xf numFmtId="0" fontId="140" fillId="858" borderId="144" xfId="0" applyFont="1" applyFill="1" applyBorder="1" applyAlignment="1">
      <alignment vertical="top" wrapText="1" indent="1"/>
    </xf>
    <xf numFmtId="0" fontId="140" fillId="859" borderId="144" xfId="0" applyFont="1" applyFill="1" applyBorder="1" applyAlignment="1">
      <alignment vertical="top" wrapText="1" indent="1"/>
    </xf>
    <xf numFmtId="0" fontId="139" fillId="860" borderId="144" xfId="0" applyFont="1" applyFill="1" applyBorder="1" applyAlignment="1">
      <alignment vertical="top" wrapText="1" indent="1"/>
    </xf>
    <xf numFmtId="0" fontId="140" fillId="861" borderId="144" xfId="0" applyFont="1" applyFill="1" applyBorder="1" applyAlignment="1">
      <alignment vertical="top" wrapText="1" indent="1"/>
    </xf>
    <xf numFmtId="0" fontId="139" fillId="862" borderId="144" xfId="0" applyFont="1" applyFill="1" applyBorder="1" applyAlignment="1">
      <alignment vertical="top" wrapText="1" indent="1"/>
    </xf>
    <xf numFmtId="0" fontId="140" fillId="863" borderId="144" xfId="0" applyFont="1" applyFill="1" applyBorder="1" applyAlignment="1">
      <alignment vertical="top" wrapText="1" indent="1"/>
    </xf>
    <xf numFmtId="0" fontId="139" fillId="864" borderId="144" xfId="0" applyFont="1" applyFill="1" applyBorder="1" applyAlignment="1">
      <alignment vertical="top" wrapText="1" indent="1"/>
    </xf>
    <xf numFmtId="0" fontId="140" fillId="865" borderId="144" xfId="0" applyFont="1" applyFill="1" applyBorder="1" applyAlignment="1">
      <alignment vertical="top" wrapText="1" indent="1"/>
    </xf>
    <xf numFmtId="0" fontId="139" fillId="867" borderId="144" xfId="0" applyFont="1" applyFill="1" applyBorder="1" applyAlignment="1">
      <alignment vertical="top" wrapText="1" indent="1"/>
    </xf>
    <xf numFmtId="0" fontId="139" fillId="868" borderId="144" xfId="0" applyFont="1" applyFill="1" applyBorder="1" applyAlignment="1">
      <alignment vertical="top" wrapText="1" indent="1"/>
    </xf>
    <xf numFmtId="0" fontId="139" fillId="869" borderId="144" xfId="0" applyFont="1" applyFill="1" applyBorder="1" applyAlignment="1">
      <alignment vertical="top" wrapText="1" indent="1"/>
    </xf>
    <xf numFmtId="0" fontId="140" fillId="870" borderId="144" xfId="0" applyFont="1" applyFill="1" applyBorder="1" applyAlignment="1">
      <alignment vertical="top" wrapText="1" indent="1"/>
    </xf>
    <xf numFmtId="0" fontId="139" fillId="871" borderId="144" xfId="0" applyFont="1" applyFill="1" applyBorder="1" applyAlignment="1">
      <alignment vertical="top" wrapText="1" indent="1"/>
    </xf>
    <xf numFmtId="0" fontId="140" fillId="872" borderId="144" xfId="0" applyFont="1" applyFill="1" applyBorder="1" applyAlignment="1">
      <alignment vertical="top" wrapText="1" indent="1"/>
    </xf>
    <xf numFmtId="0" fontId="139" fillId="873" borderId="144" xfId="0" applyFont="1" applyFill="1" applyBorder="1" applyAlignment="1">
      <alignment vertical="top" wrapText="1" indent="1"/>
    </xf>
    <xf numFmtId="0" fontId="140" fillId="874" borderId="144" xfId="0" applyFont="1" applyFill="1" applyBorder="1" applyAlignment="1">
      <alignment vertical="top" wrapText="1" indent="1"/>
    </xf>
    <xf numFmtId="0" fontId="139" fillId="875" borderId="144" xfId="0" applyFont="1" applyFill="1" applyBorder="1" applyAlignment="1">
      <alignment vertical="top" wrapText="1" indent="1"/>
    </xf>
    <xf numFmtId="0" fontId="139" fillId="877" borderId="144" xfId="0" applyFont="1" applyFill="1" applyBorder="1" applyAlignment="1">
      <alignment vertical="top" wrapText="1" indent="1"/>
    </xf>
    <xf numFmtId="0" fontId="139" fillId="879" borderId="144" xfId="0" applyFont="1" applyFill="1" applyBorder="1" applyAlignment="1">
      <alignment vertical="top" wrapText="1" indent="1"/>
    </xf>
    <xf numFmtId="0" fontId="140" fillId="880" borderId="144" xfId="0" applyFont="1" applyFill="1" applyBorder="1" applyAlignment="1">
      <alignment vertical="top" wrapText="1" indent="1"/>
    </xf>
    <xf numFmtId="0" fontId="139" fillId="881" borderId="144" xfId="0" applyFont="1" applyFill="1" applyBorder="1" applyAlignment="1">
      <alignment vertical="top" wrapText="1" indent="1"/>
    </xf>
    <xf numFmtId="0" fontId="139" fillId="883" borderId="144" xfId="0" applyFont="1" applyFill="1" applyBorder="1" applyAlignment="1">
      <alignment vertical="top" wrapText="1" indent="1"/>
    </xf>
    <xf numFmtId="0" fontId="139" fillId="884" borderId="144" xfId="0" applyFont="1" applyFill="1" applyBorder="1" applyAlignment="1">
      <alignment vertical="top" wrapText="1" indent="1"/>
    </xf>
    <xf numFmtId="0" fontId="139" fillId="885" borderId="144" xfId="0" applyFont="1" applyFill="1" applyBorder="1" applyAlignment="1">
      <alignment vertical="top" wrapText="1" indent="1"/>
    </xf>
    <xf numFmtId="0" fontId="139" fillId="886" borderId="144" xfId="0" applyFont="1" applyFill="1" applyBorder="1" applyAlignment="1">
      <alignment vertical="top" wrapText="1" indent="1"/>
    </xf>
    <xf numFmtId="0" fontId="140" fillId="887" borderId="144" xfId="0" applyFont="1" applyFill="1" applyBorder="1" applyAlignment="1">
      <alignment vertical="top" wrapText="1" indent="1"/>
    </xf>
    <xf numFmtId="0" fontId="139" fillId="888" borderId="144" xfId="0" applyFont="1" applyFill="1" applyBorder="1" applyAlignment="1">
      <alignment vertical="top" wrapText="1" indent="1"/>
    </xf>
    <xf numFmtId="0" fontId="140" fillId="889" borderId="144" xfId="0" applyFont="1" applyFill="1" applyBorder="1" applyAlignment="1">
      <alignment vertical="top" wrapText="1" indent="1"/>
    </xf>
    <xf numFmtId="0" fontId="139" fillId="890" borderId="144" xfId="0" applyFont="1" applyFill="1" applyBorder="1" applyAlignment="1">
      <alignment vertical="top" wrapText="1" indent="1"/>
    </xf>
    <xf numFmtId="0" fontId="140" fillId="891" borderId="144" xfId="0" applyFont="1" applyFill="1" applyBorder="1" applyAlignment="1">
      <alignment vertical="top" wrapText="1" indent="1"/>
    </xf>
    <xf numFmtId="11" fontId="139" fillId="893" borderId="144" xfId="0" applyNumberFormat="1" applyFont="1" applyFill="1" applyBorder="1" applyAlignment="1">
      <alignment vertical="top" wrapText="1" indent="1"/>
    </xf>
    <xf numFmtId="0" fontId="139" fillId="894" borderId="144" xfId="0" applyFont="1" applyFill="1" applyBorder="1" applyAlignment="1">
      <alignment vertical="top" wrapText="1" indent="1"/>
    </xf>
    <xf numFmtId="0" fontId="139" fillId="895" borderId="144" xfId="0" applyFont="1" applyFill="1" applyBorder="1" applyAlignment="1">
      <alignment vertical="top" wrapText="1" indent="1"/>
    </xf>
    <xf numFmtId="0" fontId="140" fillId="896" borderId="144" xfId="0" applyFont="1" applyFill="1" applyBorder="1" applyAlignment="1">
      <alignment vertical="top" wrapText="1" indent="1"/>
    </xf>
    <xf numFmtId="0" fontId="139" fillId="897" borderId="144" xfId="0" applyFont="1" applyFill="1" applyBorder="1" applyAlignment="1">
      <alignment vertical="top" wrapText="1" indent="1"/>
    </xf>
    <xf numFmtId="0" fontId="140" fillId="898" borderId="144" xfId="0" applyFont="1" applyFill="1" applyBorder="1" applyAlignment="1">
      <alignment vertical="top" wrapText="1" indent="1"/>
    </xf>
    <xf numFmtId="0" fontId="139" fillId="900" borderId="144" xfId="0" applyFont="1" applyFill="1" applyBorder="1" applyAlignment="1">
      <alignment vertical="top" wrapText="1" indent="1"/>
    </xf>
    <xf numFmtId="0" fontId="140" fillId="901" borderId="144" xfId="0" applyFont="1" applyFill="1" applyBorder="1" applyAlignment="1">
      <alignment vertical="top" wrapText="1" indent="1"/>
    </xf>
    <xf numFmtId="0" fontId="139" fillId="903" borderId="144" xfId="0" applyFont="1" applyFill="1" applyBorder="1" applyAlignment="1">
      <alignment vertical="top" wrapText="1" indent="1"/>
    </xf>
    <xf numFmtId="0" fontId="139" fillId="905" borderId="144" xfId="0" applyFont="1" applyFill="1" applyBorder="1" applyAlignment="1">
      <alignment vertical="top" wrapText="1" indent="1"/>
    </xf>
    <xf numFmtId="0" fontId="140" fillId="906" borderId="144" xfId="0" applyFont="1" applyFill="1" applyBorder="1" applyAlignment="1">
      <alignment vertical="top" wrapText="1" indent="1"/>
    </xf>
    <xf numFmtId="0" fontId="139" fillId="907" borderId="144" xfId="0" applyFont="1" applyFill="1" applyBorder="1" applyAlignment="1">
      <alignment vertical="top" wrapText="1" indent="1"/>
    </xf>
    <xf numFmtId="0" fontId="139" fillId="908" borderId="144" xfId="0" applyFont="1" applyFill="1" applyBorder="1" applyAlignment="1">
      <alignment vertical="top" wrapText="1" indent="1"/>
    </xf>
    <xf numFmtId="0" fontId="139" fillId="909" borderId="144" xfId="0" applyFont="1" applyFill="1" applyBorder="1" applyAlignment="1">
      <alignment vertical="top" wrapText="1" indent="1"/>
    </xf>
    <xf numFmtId="0" fontId="140" fillId="910" borderId="144" xfId="0" applyFont="1" applyFill="1" applyBorder="1" applyAlignment="1">
      <alignment vertical="top" wrapText="1" indent="1"/>
    </xf>
    <xf numFmtId="0" fontId="139" fillId="911" borderId="144" xfId="0" applyFont="1" applyFill="1" applyBorder="1" applyAlignment="1">
      <alignment vertical="top" wrapText="1" indent="1"/>
    </xf>
    <xf numFmtId="0" fontId="139" fillId="912" borderId="144" xfId="0" applyFont="1" applyFill="1" applyBorder="1" applyAlignment="1">
      <alignment vertical="top" wrapText="1" indent="1"/>
    </xf>
    <xf numFmtId="0" fontId="139" fillId="914" borderId="144" xfId="0" applyFont="1" applyFill="1" applyBorder="1" applyAlignment="1">
      <alignment vertical="top" wrapText="1" indent="1"/>
    </xf>
    <xf numFmtId="0" fontId="140" fillId="915" borderId="144" xfId="0" applyFont="1" applyFill="1" applyBorder="1" applyAlignment="1">
      <alignment vertical="top" wrapText="1" indent="1"/>
    </xf>
    <xf numFmtId="0" fontId="139" fillId="917" borderId="144" xfId="0" applyFont="1" applyFill="1" applyBorder="1" applyAlignment="1">
      <alignment vertical="top" wrapText="1" indent="1"/>
    </xf>
    <xf numFmtId="0" fontId="139" fillId="918" borderId="144" xfId="0" applyFont="1" applyFill="1" applyBorder="1" applyAlignment="1">
      <alignment vertical="top" wrapText="1" indent="1"/>
    </xf>
    <xf numFmtId="0" fontId="140" fillId="919" borderId="144" xfId="0" applyFont="1" applyFill="1" applyBorder="1" applyAlignment="1">
      <alignment vertical="top" wrapText="1" indent="1"/>
    </xf>
    <xf numFmtId="0" fontId="139" fillId="921" borderId="144" xfId="0" applyFont="1" applyFill="1" applyBorder="1" applyAlignment="1">
      <alignment vertical="top" wrapText="1" indent="1"/>
    </xf>
    <xf numFmtId="0" fontId="140" fillId="922" borderId="144" xfId="0" applyFont="1" applyFill="1" applyBorder="1" applyAlignment="1">
      <alignment vertical="top" wrapText="1" indent="1"/>
    </xf>
    <xf numFmtId="0" fontId="139" fillId="923" borderId="144" xfId="0" applyFont="1" applyFill="1" applyBorder="1" applyAlignment="1">
      <alignment vertical="top" wrapText="1" indent="1"/>
    </xf>
    <xf numFmtId="0" fontId="140" fillId="924" borderId="144" xfId="0" applyFont="1" applyFill="1" applyBorder="1" applyAlignment="1">
      <alignment vertical="top" wrapText="1" indent="1"/>
    </xf>
    <xf numFmtId="0" fontId="139" fillId="926" borderId="144" xfId="0" applyFont="1" applyFill="1" applyBorder="1" applyAlignment="1">
      <alignment vertical="top" wrapText="1" indent="1"/>
    </xf>
    <xf numFmtId="0" fontId="139" fillId="928" borderId="144" xfId="0" applyFont="1" applyFill="1" applyBorder="1" applyAlignment="1">
      <alignment vertical="top" wrapText="1" indent="1"/>
    </xf>
    <xf numFmtId="0" fontId="139" fillId="929" borderId="144" xfId="0" applyFont="1" applyFill="1" applyBorder="1" applyAlignment="1">
      <alignment vertical="top" wrapText="1" indent="1"/>
    </xf>
    <xf numFmtId="0" fontId="140" fillId="930" borderId="144" xfId="0" applyFont="1" applyFill="1" applyBorder="1" applyAlignment="1">
      <alignment vertical="top" wrapText="1" indent="1"/>
    </xf>
    <xf numFmtId="0" fontId="139" fillId="932" borderId="144" xfId="0" applyFont="1" applyFill="1" applyBorder="1" applyAlignment="1">
      <alignment vertical="top" wrapText="1" indent="1"/>
    </xf>
    <xf numFmtId="0" fontId="139" fillId="934" borderId="144" xfId="0" applyFont="1" applyFill="1" applyBorder="1" applyAlignment="1">
      <alignment vertical="top" wrapText="1" indent="1"/>
    </xf>
    <xf numFmtId="0" fontId="140" fillId="935" borderId="144" xfId="0" applyFont="1" applyFill="1" applyBorder="1" applyAlignment="1">
      <alignment vertical="top" wrapText="1" indent="1"/>
    </xf>
    <xf numFmtId="0" fontId="139" fillId="936" borderId="144" xfId="0" applyFont="1" applyFill="1" applyBorder="1" applyAlignment="1">
      <alignment vertical="top" wrapText="1" indent="1"/>
    </xf>
    <xf numFmtId="0" fontId="139" fillId="938" borderId="144" xfId="0" applyFont="1" applyFill="1" applyBorder="1" applyAlignment="1">
      <alignment vertical="top" wrapText="1" indent="1"/>
    </xf>
    <xf numFmtId="0" fontId="139" fillId="939" borderId="144" xfId="0" applyFont="1" applyFill="1" applyBorder="1" applyAlignment="1">
      <alignment vertical="top" wrapText="1" indent="1"/>
    </xf>
    <xf numFmtId="0" fontId="139" fillId="940" borderId="144" xfId="0" applyFont="1" applyFill="1" applyBorder="1" applyAlignment="1">
      <alignment vertical="top" wrapText="1" indent="1"/>
    </xf>
    <xf numFmtId="0" fontId="139" fillId="942" borderId="144" xfId="0" applyFont="1" applyFill="1" applyBorder="1" applyAlignment="1">
      <alignment vertical="top" wrapText="1" indent="1"/>
    </xf>
    <xf numFmtId="0" fontId="140" fillId="943" borderId="144" xfId="0" applyFont="1" applyFill="1" applyBorder="1" applyAlignment="1">
      <alignment vertical="top" wrapText="1" indent="1"/>
    </xf>
    <xf numFmtId="0" fontId="139" fillId="944" borderId="144" xfId="0" applyFont="1" applyFill="1" applyBorder="1" applyAlignment="1">
      <alignment vertical="top" wrapText="1" indent="1"/>
    </xf>
    <xf numFmtId="0" fontId="139" fillId="946" borderId="144" xfId="0" applyFont="1" applyFill="1" applyBorder="1" applyAlignment="1">
      <alignment vertical="top" wrapText="1" indent="1"/>
    </xf>
    <xf numFmtId="0" fontId="139" fillId="948" borderId="144" xfId="0" applyFont="1" applyFill="1" applyBorder="1" applyAlignment="1">
      <alignment vertical="top" wrapText="1" indent="1"/>
    </xf>
    <xf numFmtId="0" fontId="140" fillId="949" borderId="144" xfId="0" applyFont="1" applyFill="1" applyBorder="1" applyAlignment="1">
      <alignment vertical="top" wrapText="1" indent="1"/>
    </xf>
    <xf numFmtId="0" fontId="139" fillId="950" borderId="144" xfId="0" applyFont="1" applyFill="1" applyBorder="1" applyAlignment="1">
      <alignment vertical="top" wrapText="1" indent="1"/>
    </xf>
    <xf numFmtId="0" fontId="139" fillId="951" borderId="144" xfId="0" applyFont="1" applyFill="1" applyBorder="1" applyAlignment="1">
      <alignment vertical="top" wrapText="1" indent="1"/>
    </xf>
    <xf numFmtId="0" fontId="139" fillId="952" borderId="144" xfId="0" applyFont="1" applyFill="1" applyBorder="1" applyAlignment="1">
      <alignment vertical="top" wrapText="1" indent="1"/>
    </xf>
    <xf numFmtId="0" fontId="139" fillId="953" borderId="144" xfId="0" applyFont="1" applyFill="1" applyBorder="1" applyAlignment="1">
      <alignment vertical="top" wrapText="1" indent="1"/>
    </xf>
    <xf numFmtId="0" fontId="139" fillId="955" borderId="144" xfId="0" applyFont="1" applyFill="1" applyBorder="1" applyAlignment="1">
      <alignment vertical="top" wrapText="1" indent="1"/>
    </xf>
    <xf numFmtId="0" fontId="139" fillId="956" borderId="144" xfId="0" applyFont="1" applyFill="1" applyBorder="1" applyAlignment="1">
      <alignment vertical="top" wrapText="1" indent="1"/>
    </xf>
    <xf numFmtId="0" fontId="139" fillId="957" borderId="144" xfId="0" applyFont="1" applyFill="1" applyBorder="1" applyAlignment="1">
      <alignment vertical="top" wrapText="1" indent="1"/>
    </xf>
    <xf numFmtId="0" fontId="140" fillId="958" borderId="144" xfId="0" applyFont="1" applyFill="1" applyBorder="1" applyAlignment="1">
      <alignment vertical="top" wrapText="1" indent="1"/>
    </xf>
    <xf numFmtId="0" fontId="139" fillId="959" borderId="144" xfId="0" applyFont="1" applyFill="1" applyBorder="1" applyAlignment="1">
      <alignment vertical="top" wrapText="1" indent="1"/>
    </xf>
    <xf numFmtId="0" fontId="139" fillId="960" borderId="144" xfId="0" applyFont="1" applyFill="1" applyBorder="1" applyAlignment="1">
      <alignment vertical="top" wrapText="1" indent="1"/>
    </xf>
    <xf numFmtId="0" fontId="139" fillId="962" borderId="144" xfId="0" applyFont="1" applyFill="1" applyBorder="1" applyAlignment="1">
      <alignment vertical="top" wrapText="1" indent="1"/>
    </xf>
    <xf numFmtId="0" fontId="139" fillId="963" borderId="144" xfId="0" applyFont="1" applyFill="1" applyBorder="1" applyAlignment="1">
      <alignment vertical="top" wrapText="1" indent="1"/>
    </xf>
    <xf numFmtId="0" fontId="139" fillId="965" borderId="144" xfId="0" applyFont="1" applyFill="1" applyBorder="1" applyAlignment="1">
      <alignment vertical="top" wrapText="1" indent="1"/>
    </xf>
    <xf numFmtId="0" fontId="139" fillId="966" borderId="144" xfId="0" applyFont="1" applyFill="1" applyBorder="1" applyAlignment="1">
      <alignment vertical="top" wrapText="1" indent="1"/>
    </xf>
    <xf numFmtId="0" fontId="139" fillId="967" borderId="144" xfId="0" applyFont="1" applyFill="1" applyBorder="1" applyAlignment="1">
      <alignment vertical="top" wrapText="1" indent="1"/>
    </xf>
    <xf numFmtId="0" fontId="139" fillId="968" borderId="144" xfId="0" applyFont="1" applyFill="1" applyBorder="1" applyAlignment="1">
      <alignment vertical="top" wrapText="1" indent="1"/>
    </xf>
    <xf numFmtId="0" fontId="139" fillId="969" borderId="144" xfId="0" applyFont="1" applyFill="1" applyBorder="1" applyAlignment="1">
      <alignment vertical="top" wrapText="1" indent="1"/>
    </xf>
    <xf numFmtId="0" fontId="139" fillId="971" borderId="144" xfId="0" applyFont="1" applyFill="1" applyBorder="1" applyAlignment="1">
      <alignment vertical="top" wrapText="1" indent="1"/>
    </xf>
    <xf numFmtId="0" fontId="139" fillId="972" borderId="144" xfId="0" applyFont="1" applyFill="1" applyBorder="1" applyAlignment="1">
      <alignment vertical="top" wrapText="1" indent="1"/>
    </xf>
    <xf numFmtId="0" fontId="139" fillId="974" borderId="144" xfId="0" applyFont="1" applyFill="1" applyBorder="1" applyAlignment="1">
      <alignment vertical="top" wrapText="1" indent="1"/>
    </xf>
    <xf numFmtId="0" fontId="139" fillId="976" borderId="144" xfId="0" applyFont="1" applyFill="1" applyBorder="1" applyAlignment="1">
      <alignment vertical="top" wrapText="1" indent="1"/>
    </xf>
    <xf numFmtId="0" fontId="139" fillId="977" borderId="144" xfId="0" applyFont="1" applyFill="1" applyBorder="1" applyAlignment="1">
      <alignment vertical="top" wrapText="1" indent="1"/>
    </xf>
    <xf numFmtId="0" fontId="139" fillId="978" borderId="144" xfId="0" applyFont="1" applyFill="1" applyBorder="1" applyAlignment="1">
      <alignment vertical="top" wrapText="1" indent="1"/>
    </xf>
    <xf numFmtId="0" fontId="139" fillId="980" borderId="144" xfId="0" applyFont="1" applyFill="1" applyBorder="1" applyAlignment="1">
      <alignment vertical="top" wrapText="1" indent="1"/>
    </xf>
    <xf numFmtId="0" fontId="139" fillId="981" borderId="144" xfId="0" applyFont="1" applyFill="1" applyBorder="1" applyAlignment="1">
      <alignment vertical="top" wrapText="1" indent="1"/>
    </xf>
    <xf numFmtId="0" fontId="139" fillId="982" borderId="144" xfId="0" applyFont="1" applyFill="1" applyBorder="1" applyAlignment="1">
      <alignment vertical="top" wrapText="1" indent="1"/>
    </xf>
    <xf numFmtId="0" fontId="139" fillId="983" borderId="144" xfId="0" applyFont="1" applyFill="1" applyBorder="1" applyAlignment="1">
      <alignment vertical="top" wrapText="1" indent="1"/>
    </xf>
    <xf numFmtId="0" fontId="139" fillId="985" borderId="144" xfId="0" applyFont="1" applyFill="1" applyBorder="1" applyAlignment="1">
      <alignment vertical="top" wrapText="1" indent="1"/>
    </xf>
    <xf numFmtId="0" fontId="140" fillId="986" borderId="144" xfId="0" applyFont="1" applyFill="1" applyBorder="1" applyAlignment="1">
      <alignment vertical="top" wrapText="1" indent="1"/>
    </xf>
    <xf numFmtId="0" fontId="139" fillId="987" borderId="144" xfId="0" applyFont="1" applyFill="1" applyBorder="1" applyAlignment="1">
      <alignment vertical="top" wrapText="1" indent="1"/>
    </xf>
    <xf numFmtId="0" fontId="139" fillId="988" borderId="144" xfId="0" applyFont="1" applyFill="1" applyBorder="1" applyAlignment="1">
      <alignment vertical="top" wrapText="1" indent="1"/>
    </xf>
    <xf numFmtId="0" fontId="139" fillId="989" borderId="144" xfId="0" applyFont="1" applyFill="1" applyBorder="1" applyAlignment="1">
      <alignment vertical="top" wrapText="1" indent="1"/>
    </xf>
    <xf numFmtId="0" fontId="140" fillId="990" borderId="144" xfId="0" applyFont="1" applyFill="1" applyBorder="1" applyAlignment="1">
      <alignment vertical="top" wrapText="1" indent="1"/>
    </xf>
    <xf numFmtId="0" fontId="139" fillId="992" borderId="144" xfId="0" applyFont="1" applyFill="1" applyBorder="1" applyAlignment="1">
      <alignment vertical="top" wrapText="1" indent="1"/>
    </xf>
    <xf numFmtId="0" fontId="140" fillId="993" borderId="144" xfId="0" applyFont="1" applyFill="1" applyBorder="1" applyAlignment="1">
      <alignment vertical="top" wrapText="1" indent="1"/>
    </xf>
    <xf numFmtId="0" fontId="139" fillId="994" borderId="144" xfId="0" applyFont="1" applyFill="1" applyBorder="1" applyAlignment="1">
      <alignment vertical="top" wrapText="1" indent="1"/>
    </xf>
    <xf numFmtId="0" fontId="139" fillId="995" borderId="144" xfId="0" applyFont="1" applyFill="1" applyBorder="1" applyAlignment="1">
      <alignment vertical="top" wrapText="1" indent="1"/>
    </xf>
    <xf numFmtId="0" fontId="139" fillId="996" borderId="144" xfId="0" applyFont="1" applyFill="1" applyBorder="1" applyAlignment="1">
      <alignment vertical="top" wrapText="1" indent="1"/>
    </xf>
    <xf numFmtId="0" fontId="140" fillId="997" borderId="144" xfId="0" applyFont="1" applyFill="1" applyBorder="1" applyAlignment="1">
      <alignment vertical="top" wrapText="1" indent="1"/>
    </xf>
    <xf numFmtId="0" fontId="139" fillId="998" borderId="144" xfId="0" applyFont="1" applyFill="1" applyBorder="1" applyAlignment="1">
      <alignment vertical="top" wrapText="1" indent="1"/>
    </xf>
    <xf numFmtId="0" fontId="140" fillId="999" borderId="144" xfId="0" applyFont="1" applyFill="1" applyBorder="1" applyAlignment="1">
      <alignment vertical="top" wrapText="1" indent="1"/>
    </xf>
    <xf numFmtId="0" fontId="139" fillId="1000" borderId="144" xfId="0" applyFont="1" applyFill="1" applyBorder="1" applyAlignment="1">
      <alignment vertical="top" wrapText="1" indent="1"/>
    </xf>
    <xf numFmtId="0" fontId="139" fillId="1002" borderId="144" xfId="0" applyFont="1" applyFill="1" applyBorder="1" applyAlignment="1">
      <alignment vertical="top" wrapText="1" indent="1"/>
    </xf>
    <xf numFmtId="0" fontId="139" fillId="1004" borderId="144" xfId="0" applyFont="1" applyFill="1" applyBorder="1" applyAlignment="1">
      <alignment vertical="top" wrapText="1" indent="1"/>
    </xf>
    <xf numFmtId="0" fontId="140" fillId="1005" borderId="144" xfId="0" applyFont="1" applyFill="1" applyBorder="1" applyAlignment="1">
      <alignment vertical="top" wrapText="1" indent="1"/>
    </xf>
    <xf numFmtId="0" fontId="139" fillId="1007" borderId="144" xfId="0" applyFont="1" applyFill="1" applyBorder="1" applyAlignment="1">
      <alignment vertical="top" wrapText="1" indent="1"/>
    </xf>
    <xf numFmtId="0" fontId="139" fillId="1008" borderId="144" xfId="0" applyFont="1" applyFill="1" applyBorder="1" applyAlignment="1">
      <alignment vertical="top" wrapText="1" indent="1"/>
    </xf>
    <xf numFmtId="0" fontId="140" fillId="1009" borderId="144" xfId="0" applyFont="1" applyFill="1" applyBorder="1" applyAlignment="1">
      <alignment vertical="top" wrapText="1" indent="1"/>
    </xf>
    <xf numFmtId="0" fontId="139" fillId="1010" borderId="144" xfId="0" applyFont="1" applyFill="1" applyBorder="1" applyAlignment="1">
      <alignment vertical="top" wrapText="1" indent="1"/>
    </xf>
    <xf numFmtId="0" fontId="140" fillId="1011" borderId="144" xfId="0" applyFont="1" applyFill="1" applyBorder="1" applyAlignment="1">
      <alignment vertical="top" wrapText="1" indent="1"/>
    </xf>
    <xf numFmtId="0" fontId="139" fillId="1012" borderId="144" xfId="0" applyFont="1" applyFill="1" applyBorder="1" applyAlignment="1">
      <alignment vertical="top" wrapText="1" indent="1"/>
    </xf>
    <xf numFmtId="0" fontId="140" fillId="1013" borderId="144" xfId="0" applyFont="1" applyFill="1" applyBorder="1" applyAlignment="1">
      <alignment vertical="top" wrapText="1" indent="1"/>
    </xf>
    <xf numFmtId="0" fontId="139" fillId="1014" borderId="144" xfId="0" applyFont="1" applyFill="1" applyBorder="1" applyAlignment="1">
      <alignment vertical="top" wrapText="1" indent="1"/>
    </xf>
    <xf numFmtId="0" fontId="139" fillId="1015" borderId="144" xfId="0" applyFont="1" applyFill="1" applyBorder="1" applyAlignment="1">
      <alignment vertical="top" wrapText="1" indent="1"/>
    </xf>
    <xf numFmtId="0" fontId="140" fillId="1016" borderId="144" xfId="0" applyFont="1" applyFill="1" applyBorder="1" applyAlignment="1">
      <alignment vertical="top" wrapText="1" indent="1"/>
    </xf>
    <xf numFmtId="0" fontId="139" fillId="1017" borderId="144" xfId="0" applyFont="1" applyFill="1" applyBorder="1" applyAlignment="1">
      <alignment vertical="top" wrapText="1" indent="1"/>
    </xf>
    <xf numFmtId="0" fontId="139" fillId="1019" borderId="144" xfId="0" applyFont="1" applyFill="1" applyBorder="1" applyAlignment="1">
      <alignment vertical="top" wrapText="1" indent="1"/>
    </xf>
    <xf numFmtId="0" fontId="139" fillId="1020" borderId="144" xfId="0" applyFont="1" applyFill="1" applyBorder="1" applyAlignment="1">
      <alignment vertical="top" wrapText="1" indent="1"/>
    </xf>
    <xf numFmtId="0" fontId="140" fillId="1021" borderId="144" xfId="0" applyFont="1" applyFill="1" applyBorder="1" applyAlignment="1">
      <alignment vertical="top" wrapText="1" indent="1"/>
    </xf>
    <xf numFmtId="0" fontId="139" fillId="1022" borderId="144" xfId="0" applyFont="1" applyFill="1" applyBorder="1" applyAlignment="1">
      <alignment vertical="top" wrapText="1" indent="1"/>
    </xf>
    <xf numFmtId="0" fontId="140" fillId="1023" borderId="144" xfId="0" applyFont="1" applyFill="1" applyBorder="1" applyAlignment="1">
      <alignment vertical="top" wrapText="1" indent="1"/>
    </xf>
    <xf numFmtId="0" fontId="139" fillId="1024" borderId="144" xfId="0" applyFont="1" applyFill="1" applyBorder="1" applyAlignment="1">
      <alignment vertical="top" wrapText="1" indent="1"/>
    </xf>
    <xf numFmtId="0" fontId="140" fillId="1025" borderId="144" xfId="0" applyFont="1" applyFill="1" applyBorder="1" applyAlignment="1">
      <alignment vertical="top" wrapText="1" indent="1"/>
    </xf>
    <xf numFmtId="0" fontId="139" fillId="1026" borderId="144" xfId="0" applyFont="1" applyFill="1" applyBorder="1" applyAlignment="1">
      <alignment vertical="top" wrapText="1" indent="1"/>
    </xf>
    <xf numFmtId="0" fontId="139" fillId="1027" borderId="144" xfId="0" applyFont="1" applyFill="1" applyBorder="1" applyAlignment="1">
      <alignment vertical="top" wrapText="1" indent="1"/>
    </xf>
    <xf numFmtId="0" fontId="139" fillId="1028" borderId="144" xfId="0" applyFont="1" applyFill="1" applyBorder="1" applyAlignment="1">
      <alignment vertical="top" wrapText="1" indent="1"/>
    </xf>
    <xf numFmtId="0" fontId="139" fillId="1029" borderId="144" xfId="0" applyFont="1" applyFill="1" applyBorder="1" applyAlignment="1">
      <alignment vertical="top" wrapText="1" indent="1"/>
    </xf>
    <xf numFmtId="0" fontId="139" fillId="1030" borderId="144" xfId="0" applyFont="1" applyFill="1" applyBorder="1" applyAlignment="1">
      <alignment vertical="top" wrapText="1" indent="1"/>
    </xf>
    <xf numFmtId="0" fontId="139" fillId="1031" borderId="144" xfId="0" applyFont="1" applyFill="1" applyBorder="1" applyAlignment="1">
      <alignment vertical="top" wrapText="1" indent="1"/>
    </xf>
    <xf numFmtId="0" fontId="140" fillId="1032" borderId="144" xfId="0" applyFont="1" applyFill="1" applyBorder="1" applyAlignment="1">
      <alignment vertical="top" wrapText="1" indent="1"/>
    </xf>
    <xf numFmtId="0" fontId="139" fillId="1033" borderId="144" xfId="0" applyFont="1" applyFill="1" applyBorder="1" applyAlignment="1">
      <alignment vertical="top" wrapText="1" indent="1"/>
    </xf>
    <xf numFmtId="0" fontId="139" fillId="1035" borderId="144" xfId="0" applyFont="1" applyFill="1" applyBorder="1" applyAlignment="1">
      <alignment vertical="top" wrapText="1" indent="1"/>
    </xf>
    <xf numFmtId="0" fontId="139" fillId="1037" borderId="144" xfId="0" applyFont="1" applyFill="1" applyBorder="1" applyAlignment="1">
      <alignment vertical="top" wrapText="1" indent="1"/>
    </xf>
    <xf numFmtId="0" fontId="139" fillId="1038" borderId="144" xfId="0" applyFont="1" applyFill="1" applyBorder="1" applyAlignment="1">
      <alignment vertical="top" wrapText="1" indent="1"/>
    </xf>
    <xf numFmtId="0" fontId="139" fillId="1039" borderId="144" xfId="0" applyFont="1" applyFill="1" applyBorder="1" applyAlignment="1">
      <alignment vertical="top" wrapText="1" indent="1"/>
    </xf>
    <xf numFmtId="0" fontId="139" fillId="1040" borderId="144" xfId="0" applyFont="1" applyFill="1" applyBorder="1" applyAlignment="1">
      <alignment vertical="top" wrapText="1" indent="1"/>
    </xf>
    <xf numFmtId="0" fontId="139" fillId="1041" borderId="144" xfId="0" applyFont="1" applyFill="1" applyBorder="1" applyAlignment="1">
      <alignment vertical="top" wrapText="1" indent="1"/>
    </xf>
    <xf numFmtId="0" fontId="139" fillId="1042" borderId="144" xfId="0" applyFont="1" applyFill="1" applyBorder="1" applyAlignment="1">
      <alignment vertical="top" wrapText="1" indent="1"/>
    </xf>
    <xf numFmtId="0" fontId="139" fillId="1043" borderId="144" xfId="0" applyFont="1" applyFill="1" applyBorder="1" applyAlignment="1">
      <alignment vertical="top" wrapText="1" indent="1"/>
    </xf>
    <xf numFmtId="0" fontId="139" fillId="1045" borderId="144" xfId="0" applyFont="1" applyFill="1" applyBorder="1" applyAlignment="1">
      <alignment vertical="top" wrapText="1" indent="1"/>
    </xf>
    <xf numFmtId="0" fontId="139" fillId="1046" borderId="144" xfId="0" applyFont="1" applyFill="1" applyBorder="1" applyAlignment="1">
      <alignment vertical="top" wrapText="1" indent="1"/>
    </xf>
    <xf numFmtId="0" fontId="139" fillId="1047" borderId="144" xfId="0" applyFont="1" applyFill="1" applyBorder="1" applyAlignment="1">
      <alignment vertical="top" wrapText="1" indent="1"/>
    </xf>
    <xf numFmtId="0" fontId="140" fillId="1048" borderId="144" xfId="0" applyFont="1" applyFill="1" applyBorder="1" applyAlignment="1">
      <alignment vertical="top" wrapText="1" indent="1"/>
    </xf>
    <xf numFmtId="0" fontId="140" fillId="1049" borderId="144" xfId="0" applyFont="1" applyFill="1" applyBorder="1" applyAlignment="1">
      <alignment vertical="top" wrapText="1" indent="1"/>
    </xf>
    <xf numFmtId="0" fontId="139" fillId="1050" borderId="144" xfId="0" applyFont="1" applyFill="1" applyBorder="1" applyAlignment="1">
      <alignment vertical="top" wrapText="1" indent="1"/>
    </xf>
    <xf numFmtId="0" fontId="139" fillId="1051" borderId="144" xfId="0" applyFont="1" applyFill="1" applyBorder="1" applyAlignment="1">
      <alignment vertical="top" wrapText="1" indent="1"/>
    </xf>
    <xf numFmtId="0" fontId="139" fillId="1052" borderId="144" xfId="0" applyFont="1" applyFill="1" applyBorder="1" applyAlignment="1">
      <alignment vertical="top" wrapText="1" indent="1"/>
    </xf>
    <xf numFmtId="0" fontId="139" fillId="1054" borderId="144" xfId="0" applyFont="1" applyFill="1" applyBorder="1" applyAlignment="1">
      <alignment vertical="top" wrapText="1" indent="1"/>
    </xf>
    <xf numFmtId="0" fontId="139" fillId="1055" borderId="144" xfId="0" applyFont="1" applyFill="1" applyBorder="1" applyAlignment="1">
      <alignment vertical="top" wrapText="1" indent="1"/>
    </xf>
    <xf numFmtId="0" fontId="140" fillId="1056" borderId="144" xfId="0" applyFont="1" applyFill="1" applyBorder="1" applyAlignment="1">
      <alignment vertical="top" wrapText="1" indent="1"/>
    </xf>
    <xf numFmtId="11" fontId="139" fillId="1057" borderId="144" xfId="0" applyNumberFormat="1" applyFont="1" applyFill="1" applyBorder="1" applyAlignment="1">
      <alignment vertical="top" wrapText="1" indent="1"/>
    </xf>
    <xf numFmtId="0" fontId="140" fillId="1058" borderId="144" xfId="0" applyFont="1" applyFill="1" applyBorder="1" applyAlignment="1">
      <alignment vertical="top" wrapText="1" indent="1"/>
    </xf>
    <xf numFmtId="0" fontId="139" fillId="1060" borderId="144" xfId="0" applyFont="1" applyFill="1" applyBorder="1" applyAlignment="1">
      <alignment vertical="top" wrapText="1" indent="1"/>
    </xf>
    <xf numFmtId="0" fontId="139" fillId="1061" borderId="144" xfId="0" applyFont="1" applyFill="1" applyBorder="1" applyAlignment="1">
      <alignment vertical="top" wrapText="1" indent="1"/>
    </xf>
    <xf numFmtId="0" fontId="140" fillId="1062" borderId="144" xfId="0" applyFont="1" applyFill="1" applyBorder="1" applyAlignment="1">
      <alignment vertical="top" wrapText="1" indent="1"/>
    </xf>
    <xf numFmtId="0" fontId="139" fillId="1063" borderId="144" xfId="0" applyFont="1" applyFill="1" applyBorder="1" applyAlignment="1">
      <alignment vertical="top" wrapText="1" indent="1"/>
    </xf>
    <xf numFmtId="11" fontId="139" fillId="1064" borderId="144" xfId="0" applyNumberFormat="1" applyFont="1" applyFill="1" applyBorder="1" applyAlignment="1">
      <alignment vertical="top" wrapText="1" indent="1"/>
    </xf>
    <xf numFmtId="0" fontId="140" fillId="1065" borderId="144" xfId="0" applyFont="1" applyFill="1" applyBorder="1" applyAlignment="1">
      <alignment vertical="top" wrapText="1" indent="1"/>
    </xf>
    <xf numFmtId="0" fontId="139" fillId="1066" borderId="144" xfId="0" applyFont="1" applyFill="1" applyBorder="1" applyAlignment="1">
      <alignment vertical="top" wrapText="1" indent="1"/>
    </xf>
    <xf numFmtId="0" fontId="139" fillId="1067" borderId="144" xfId="0" applyFont="1" applyFill="1" applyBorder="1" applyAlignment="1">
      <alignment vertical="top" wrapText="1" indent="1"/>
    </xf>
    <xf numFmtId="0" fontId="139" fillId="1068" borderId="144" xfId="0" applyFont="1" applyFill="1" applyBorder="1" applyAlignment="1">
      <alignment vertical="top" wrapText="1" indent="1"/>
    </xf>
    <xf numFmtId="0" fontId="139" fillId="1069" borderId="144" xfId="0" applyFont="1" applyFill="1" applyBorder="1" applyAlignment="1">
      <alignment vertical="top" wrapText="1" indent="1"/>
    </xf>
    <xf numFmtId="0" fontId="140" fillId="1070" borderId="144" xfId="0" applyFont="1" applyFill="1" applyBorder="1" applyAlignment="1">
      <alignment vertical="top" wrapText="1" indent="1"/>
    </xf>
    <xf numFmtId="0" fontId="139" fillId="1071" borderId="144" xfId="0" applyFont="1" applyFill="1" applyBorder="1" applyAlignment="1">
      <alignment vertical="top" wrapText="1" indent="1"/>
    </xf>
    <xf numFmtId="0" fontId="139" fillId="1073" borderId="144" xfId="0" applyFont="1" applyFill="1" applyBorder="1" applyAlignment="1">
      <alignment vertical="top" wrapText="1" indent="1"/>
    </xf>
    <xf numFmtId="0" fontId="139" fillId="1074" borderId="144" xfId="0" applyFont="1" applyFill="1" applyBorder="1" applyAlignment="1">
      <alignment vertical="top" wrapText="1" indent="1"/>
    </xf>
    <xf numFmtId="0" fontId="139" fillId="1075" borderId="144" xfId="0" applyFont="1" applyFill="1" applyBorder="1" applyAlignment="1">
      <alignment vertical="top" wrapText="1" indent="1"/>
    </xf>
    <xf numFmtId="0" fontId="139" fillId="1077" borderId="144" xfId="0" applyFont="1" applyFill="1" applyBorder="1" applyAlignment="1">
      <alignment vertical="top" wrapText="1" indent="1"/>
    </xf>
    <xf numFmtId="0" fontId="139" fillId="1078" borderId="144" xfId="0" applyFont="1" applyFill="1" applyBorder="1" applyAlignment="1">
      <alignment vertical="top" wrapText="1" indent="1"/>
    </xf>
    <xf numFmtId="0" fontId="139" fillId="1079" borderId="144" xfId="0" applyFont="1" applyFill="1" applyBorder="1" applyAlignment="1">
      <alignment vertical="top" wrapText="1" indent="1"/>
    </xf>
    <xf numFmtId="0" fontId="139" fillId="1080" borderId="144" xfId="0" applyFont="1" applyFill="1" applyBorder="1" applyAlignment="1">
      <alignment vertical="top" wrapText="1" indent="1"/>
    </xf>
    <xf numFmtId="0" fontId="139" fillId="1081" borderId="144" xfId="0" applyFont="1" applyFill="1" applyBorder="1" applyAlignment="1">
      <alignment vertical="top" wrapText="1" indent="1"/>
    </xf>
    <xf numFmtId="0" fontId="139" fillId="1082" borderId="144" xfId="0" applyFont="1" applyFill="1" applyBorder="1" applyAlignment="1">
      <alignment vertical="top" wrapText="1" indent="1"/>
    </xf>
    <xf numFmtId="0" fontId="139" fillId="1083" borderId="144" xfId="0" applyFont="1" applyFill="1" applyBorder="1" applyAlignment="1">
      <alignment vertical="top" wrapText="1" indent="1"/>
    </xf>
    <xf numFmtId="0" fontId="139" fillId="1084" borderId="144" xfId="0" applyFont="1" applyFill="1" applyBorder="1" applyAlignment="1">
      <alignment vertical="top" wrapText="1" indent="1"/>
    </xf>
    <xf numFmtId="0" fontId="139" fillId="1085" borderId="144" xfId="0" applyFont="1" applyFill="1" applyBorder="1" applyAlignment="1">
      <alignment vertical="top" wrapText="1" indent="1"/>
    </xf>
    <xf numFmtId="0" fontId="140" fillId="1086" borderId="144" xfId="0" applyFont="1" applyFill="1" applyBorder="1" applyAlignment="1">
      <alignment vertical="top" wrapText="1" indent="1"/>
    </xf>
    <xf numFmtId="0" fontId="139" fillId="1087" borderId="144" xfId="0" applyFont="1" applyFill="1" applyBorder="1" applyAlignment="1">
      <alignment vertical="top" wrapText="1" indent="1"/>
    </xf>
    <xf numFmtId="0" fontId="139" fillId="1088" borderId="144" xfId="0" applyFont="1" applyFill="1" applyBorder="1" applyAlignment="1">
      <alignment vertical="top" wrapText="1" indent="1"/>
    </xf>
    <xf numFmtId="0" fontId="139" fillId="1089" borderId="144" xfId="0" applyFont="1" applyFill="1" applyBorder="1" applyAlignment="1">
      <alignment vertical="top" wrapText="1" indent="1"/>
    </xf>
    <xf numFmtId="0" fontId="139" fillId="1090" borderId="144" xfId="0" applyFont="1" applyFill="1" applyBorder="1" applyAlignment="1">
      <alignment vertical="top" wrapText="1" indent="1"/>
    </xf>
    <xf numFmtId="0" fontId="139" fillId="1092" borderId="144" xfId="0" applyFont="1" applyFill="1" applyBorder="1" applyAlignment="1">
      <alignment vertical="top" wrapText="1" indent="1"/>
    </xf>
    <xf numFmtId="0" fontId="139" fillId="1093" borderId="144" xfId="0" applyFont="1" applyFill="1" applyBorder="1" applyAlignment="1">
      <alignment vertical="top" wrapText="1" indent="1"/>
    </xf>
    <xf numFmtId="0" fontId="140" fillId="1094" borderId="144" xfId="0" applyFont="1" applyFill="1" applyBorder="1" applyAlignment="1">
      <alignment vertical="top" wrapText="1" indent="1"/>
    </xf>
    <xf numFmtId="0" fontId="139" fillId="1095" borderId="144" xfId="0" applyFont="1" applyFill="1" applyBorder="1" applyAlignment="1">
      <alignment vertical="top" wrapText="1" indent="1"/>
    </xf>
    <xf numFmtId="0" fontId="139" fillId="1096" borderId="144" xfId="0" applyFont="1" applyFill="1" applyBorder="1" applyAlignment="1">
      <alignment vertical="top" wrapText="1" indent="1"/>
    </xf>
    <xf numFmtId="0" fontId="139" fillId="1098" borderId="144" xfId="0" applyFont="1" applyFill="1" applyBorder="1" applyAlignment="1">
      <alignment vertical="top" wrapText="1" indent="1"/>
    </xf>
    <xf numFmtId="0" fontId="139" fillId="1099" borderId="144" xfId="0" applyFont="1" applyFill="1" applyBorder="1" applyAlignment="1">
      <alignment vertical="top" wrapText="1" indent="1"/>
    </xf>
    <xf numFmtId="0" fontId="139" fillId="1100" borderId="144" xfId="0" applyFont="1" applyFill="1" applyBorder="1" applyAlignment="1">
      <alignment vertical="top" wrapText="1" indent="1"/>
    </xf>
    <xf numFmtId="0" fontId="140" fillId="1101" borderId="144" xfId="0" applyFont="1" applyFill="1" applyBorder="1" applyAlignment="1">
      <alignment vertical="top" wrapText="1" indent="1"/>
    </xf>
    <xf numFmtId="0" fontId="139" fillId="1102" borderId="144" xfId="0" applyFont="1" applyFill="1" applyBorder="1" applyAlignment="1">
      <alignment vertical="top" wrapText="1" indent="1"/>
    </xf>
    <xf numFmtId="0" fontId="139" fillId="1103" borderId="144" xfId="0" applyFont="1" applyFill="1" applyBorder="1" applyAlignment="1">
      <alignment vertical="top" wrapText="1" indent="1"/>
    </xf>
    <xf numFmtId="0" fontId="139" fillId="1104" borderId="144" xfId="0" applyFont="1" applyFill="1" applyBorder="1" applyAlignment="1">
      <alignment vertical="top" wrapText="1" indent="1"/>
    </xf>
    <xf numFmtId="0" fontId="139" fillId="1105" borderId="144" xfId="0" applyFont="1" applyFill="1" applyBorder="1" applyAlignment="1">
      <alignment vertical="top" wrapText="1" indent="1"/>
    </xf>
    <xf numFmtId="0" fontId="139" fillId="1106" borderId="144" xfId="0" applyFont="1" applyFill="1" applyBorder="1" applyAlignment="1">
      <alignment vertical="top" wrapText="1" indent="1"/>
    </xf>
    <xf numFmtId="0" fontId="139" fillId="1107" borderId="144" xfId="0" applyFont="1" applyFill="1" applyBorder="1" applyAlignment="1">
      <alignment vertical="top" wrapText="1" indent="1"/>
    </xf>
    <xf numFmtId="0" fontId="139" fillId="1108" borderId="144" xfId="0" applyFont="1" applyFill="1" applyBorder="1" applyAlignment="1">
      <alignment vertical="top" wrapText="1" indent="1"/>
    </xf>
    <xf numFmtId="0" fontId="139" fillId="1109" borderId="144" xfId="0" applyFont="1" applyFill="1" applyBorder="1" applyAlignment="1">
      <alignment vertical="top" wrapText="1" indent="1"/>
    </xf>
    <xf numFmtId="0" fontId="139" fillId="1110" borderId="144" xfId="0" applyFont="1" applyFill="1" applyBorder="1" applyAlignment="1">
      <alignment vertical="top" wrapText="1" indent="1"/>
    </xf>
    <xf numFmtId="0" fontId="139" fillId="1112" borderId="144" xfId="0" applyFont="1" applyFill="1" applyBorder="1" applyAlignment="1">
      <alignment vertical="top" wrapText="1" indent="1"/>
    </xf>
    <xf numFmtId="0" fontId="139" fillId="1113" borderId="144" xfId="0" applyFont="1" applyFill="1" applyBorder="1" applyAlignment="1">
      <alignment vertical="top" wrapText="1" indent="1"/>
    </xf>
    <xf numFmtId="0" fontId="139" fillId="1114" borderId="144" xfId="0" applyFont="1" applyFill="1" applyBorder="1" applyAlignment="1">
      <alignment vertical="top" wrapText="1" indent="1"/>
    </xf>
    <xf numFmtId="0" fontId="140" fillId="1115" borderId="144" xfId="0" applyFont="1" applyFill="1" applyBorder="1" applyAlignment="1">
      <alignment vertical="top" wrapText="1" indent="1"/>
    </xf>
    <xf numFmtId="0" fontId="139" fillId="1116" borderId="144" xfId="0" applyFont="1" applyFill="1" applyBorder="1" applyAlignment="1">
      <alignment vertical="top" wrapText="1" indent="1"/>
    </xf>
    <xf numFmtId="0" fontId="139" fillId="1117" borderId="144" xfId="0" applyFont="1" applyFill="1" applyBorder="1" applyAlignment="1">
      <alignment vertical="top" wrapText="1" indent="1"/>
    </xf>
    <xf numFmtId="0" fontId="139" fillId="1118" borderId="144" xfId="0" applyFont="1" applyFill="1" applyBorder="1" applyAlignment="1">
      <alignment vertical="top" wrapText="1" indent="1"/>
    </xf>
    <xf numFmtId="0" fontId="139" fillId="1119" borderId="144" xfId="0" applyFont="1" applyFill="1" applyBorder="1" applyAlignment="1">
      <alignment vertical="top" wrapText="1" indent="1"/>
    </xf>
    <xf numFmtId="0" fontId="139" fillId="1120" borderId="144" xfId="0" applyFont="1" applyFill="1" applyBorder="1" applyAlignment="1">
      <alignment vertical="top" wrapText="1" indent="1"/>
    </xf>
    <xf numFmtId="0" fontId="139" fillId="1121" borderId="144" xfId="0" applyFont="1" applyFill="1" applyBorder="1" applyAlignment="1">
      <alignment vertical="top" wrapText="1" indent="1"/>
    </xf>
    <xf numFmtId="0" fontId="139" fillId="1122" borderId="144" xfId="0" applyFont="1" applyFill="1" applyBorder="1" applyAlignment="1">
      <alignment vertical="top" wrapText="1" indent="1"/>
    </xf>
    <xf numFmtId="0" fontId="140" fillId="1123" borderId="144" xfId="0" applyFont="1" applyFill="1" applyBorder="1" applyAlignment="1">
      <alignment vertical="top" wrapText="1" indent="1"/>
    </xf>
    <xf numFmtId="0" fontId="139" fillId="1124" borderId="144" xfId="0" applyFont="1" applyFill="1" applyBorder="1" applyAlignment="1">
      <alignment vertical="top" wrapText="1" indent="1"/>
    </xf>
    <xf numFmtId="0" fontId="140" fillId="1125" borderId="144" xfId="0" applyFont="1" applyFill="1" applyBorder="1" applyAlignment="1">
      <alignment vertical="top" wrapText="1" indent="1"/>
    </xf>
    <xf numFmtId="0" fontId="139" fillId="1126" borderId="144" xfId="0" applyFont="1" applyFill="1" applyBorder="1" applyAlignment="1">
      <alignment vertical="top" wrapText="1" indent="1"/>
    </xf>
    <xf numFmtId="0" fontId="139" fillId="1128" borderId="144" xfId="0" applyFont="1" applyFill="1" applyBorder="1" applyAlignment="1">
      <alignment vertical="top" wrapText="1" indent="1"/>
    </xf>
    <xf numFmtId="0" fontId="140" fillId="1129" borderId="144" xfId="0" applyFont="1" applyFill="1" applyBorder="1" applyAlignment="1">
      <alignment vertical="top" wrapText="1" indent="1"/>
    </xf>
    <xf numFmtId="0" fontId="139" fillId="1130" borderId="144" xfId="0" applyFont="1" applyFill="1" applyBorder="1" applyAlignment="1">
      <alignment vertical="top" wrapText="1" indent="1"/>
    </xf>
    <xf numFmtId="0" fontId="139" fillId="1132" borderId="144" xfId="0" applyFont="1" applyFill="1" applyBorder="1" applyAlignment="1">
      <alignment vertical="top" wrapText="1" indent="1"/>
    </xf>
    <xf numFmtId="11" fontId="139" fillId="1134" borderId="144" xfId="0" applyNumberFormat="1" applyFont="1" applyFill="1" applyBorder="1" applyAlignment="1">
      <alignment vertical="top" wrapText="1" indent="1"/>
    </xf>
    <xf numFmtId="0" fontId="139" fillId="1135" borderId="144" xfId="0" applyFont="1" applyFill="1" applyBorder="1" applyAlignment="1">
      <alignment vertical="top" wrapText="1" indent="1"/>
    </xf>
    <xf numFmtId="0" fontId="140" fillId="1136" borderId="144" xfId="0" applyFont="1" applyFill="1" applyBorder="1" applyAlignment="1">
      <alignment vertical="top" wrapText="1" indent="1"/>
    </xf>
    <xf numFmtId="0" fontId="139" fillId="1137" borderId="144" xfId="0" applyFont="1" applyFill="1" applyBorder="1" applyAlignment="1">
      <alignment vertical="top" wrapText="1" indent="1"/>
    </xf>
    <xf numFmtId="0" fontId="139" fillId="1139" borderId="144" xfId="0" applyFont="1" applyFill="1" applyBorder="1" applyAlignment="1">
      <alignment vertical="top" wrapText="1" indent="1"/>
    </xf>
    <xf numFmtId="0" fontId="139" fillId="1141" borderId="144" xfId="0" applyFont="1" applyFill="1" applyBorder="1" applyAlignment="1">
      <alignment vertical="top" wrapText="1" indent="1"/>
    </xf>
    <xf numFmtId="0" fontId="139" fillId="1142" borderId="144" xfId="0" applyFont="1" applyFill="1" applyBorder="1" applyAlignment="1">
      <alignment vertical="top" wrapText="1" indent="1"/>
    </xf>
    <xf numFmtId="0" fontId="139" fillId="1143" borderId="144" xfId="0" applyFont="1" applyFill="1" applyBorder="1" applyAlignment="1">
      <alignment vertical="top" wrapText="1" indent="1"/>
    </xf>
    <xf numFmtId="0" fontId="139" fillId="1144" borderId="144" xfId="0" applyFont="1" applyFill="1" applyBorder="1" applyAlignment="1">
      <alignment vertical="top" wrapText="1" indent="1"/>
    </xf>
    <xf numFmtId="0" fontId="139" fillId="1145" borderId="144" xfId="0" applyFont="1" applyFill="1" applyBorder="1" applyAlignment="1">
      <alignment vertical="top" wrapText="1" indent="1"/>
    </xf>
    <xf numFmtId="0" fontId="140" fillId="1146" borderId="144" xfId="0" applyFont="1" applyFill="1" applyBorder="1" applyAlignment="1">
      <alignment vertical="top" wrapText="1" indent="1"/>
    </xf>
    <xf numFmtId="0" fontId="139" fillId="1147" borderId="144" xfId="0" applyFont="1" applyFill="1" applyBorder="1" applyAlignment="1">
      <alignment vertical="top" wrapText="1" indent="1"/>
    </xf>
    <xf numFmtId="0" fontId="139" fillId="1148" borderId="144" xfId="0" applyFont="1" applyFill="1" applyBorder="1" applyAlignment="1">
      <alignment vertical="top" wrapText="1" indent="1"/>
    </xf>
    <xf numFmtId="0" fontId="139" fillId="1149" borderId="144" xfId="0" applyFont="1" applyFill="1" applyBorder="1" applyAlignment="1">
      <alignment vertical="top" wrapText="1" indent="1"/>
    </xf>
    <xf numFmtId="0" fontId="139" fillId="1150" borderId="144" xfId="0" applyFont="1" applyFill="1" applyBorder="1" applyAlignment="1">
      <alignment vertical="top" wrapText="1" indent="1"/>
    </xf>
    <xf numFmtId="0" fontId="140" fillId="1151" borderId="144" xfId="0" applyFont="1" applyFill="1" applyBorder="1" applyAlignment="1">
      <alignment vertical="top" wrapText="1" indent="1"/>
    </xf>
    <xf numFmtId="0" fontId="139" fillId="1152" borderId="144" xfId="0" applyFont="1" applyFill="1" applyBorder="1" applyAlignment="1">
      <alignment vertical="top" wrapText="1" indent="1"/>
    </xf>
    <xf numFmtId="0" fontId="139" fillId="1153" borderId="144" xfId="0" applyFont="1" applyFill="1" applyBorder="1" applyAlignment="1">
      <alignment vertical="top" wrapText="1" indent="1"/>
    </xf>
    <xf numFmtId="0" fontId="139" fillId="1154" borderId="144" xfId="0" applyFont="1" applyFill="1" applyBorder="1" applyAlignment="1">
      <alignment vertical="top" wrapText="1" indent="1"/>
    </xf>
    <xf numFmtId="0" fontId="139" fillId="1155" borderId="144" xfId="0" applyFont="1" applyFill="1" applyBorder="1" applyAlignment="1">
      <alignment vertical="top" wrapText="1" indent="1"/>
    </xf>
    <xf numFmtId="0" fontId="139" fillId="1156" borderId="144" xfId="0" applyFont="1" applyFill="1" applyBorder="1" applyAlignment="1">
      <alignment vertical="top" wrapText="1" indent="1"/>
    </xf>
    <xf numFmtId="0" fontId="139" fillId="1157" borderId="144" xfId="0" applyFont="1" applyFill="1" applyBorder="1" applyAlignment="1">
      <alignment vertical="top" wrapText="1" indent="1"/>
    </xf>
    <xf numFmtId="0" fontId="139" fillId="1158" borderId="144" xfId="0" applyFont="1" applyFill="1" applyBorder="1" applyAlignment="1">
      <alignment vertical="top" wrapText="1" indent="1"/>
    </xf>
    <xf numFmtId="0" fontId="139" fillId="1159" borderId="144" xfId="0" applyFont="1" applyFill="1" applyBorder="1" applyAlignment="1">
      <alignment vertical="top" wrapText="1" indent="1"/>
    </xf>
    <xf numFmtId="0" fontId="139" fillId="1160" borderId="144" xfId="0" applyFont="1" applyFill="1" applyBorder="1" applyAlignment="1">
      <alignment vertical="top" wrapText="1" indent="1"/>
    </xf>
    <xf numFmtId="11" fontId="139" fillId="1162" borderId="144" xfId="0" applyNumberFormat="1" applyFont="1" applyFill="1" applyBorder="1" applyAlignment="1">
      <alignment vertical="top" wrapText="1" indent="1"/>
    </xf>
    <xf numFmtId="0" fontId="139" fillId="1163" borderId="144" xfId="0" applyFont="1" applyFill="1" applyBorder="1" applyAlignment="1">
      <alignment vertical="top" wrapText="1" indent="1"/>
    </xf>
    <xf numFmtId="0" fontId="140" fillId="1164" borderId="144" xfId="0" applyFont="1" applyFill="1" applyBorder="1" applyAlignment="1">
      <alignment vertical="top" wrapText="1" indent="1"/>
    </xf>
    <xf numFmtId="0" fontId="139" fillId="1165" borderId="144" xfId="0" applyFont="1" applyFill="1" applyBorder="1" applyAlignment="1">
      <alignment vertical="top" wrapText="1" indent="1"/>
    </xf>
    <xf numFmtId="0" fontId="140" fillId="1166" borderId="144" xfId="0" applyFont="1" applyFill="1" applyBorder="1" applyAlignment="1">
      <alignment vertical="top" wrapText="1" indent="1"/>
    </xf>
    <xf numFmtId="0" fontId="139" fillId="1167" borderId="144" xfId="0" applyFont="1" applyFill="1" applyBorder="1" applyAlignment="1">
      <alignment vertical="top" wrapText="1" indent="1"/>
    </xf>
    <xf numFmtId="0" fontId="139" fillId="1168" borderId="144" xfId="0" applyFont="1" applyFill="1" applyBorder="1" applyAlignment="1">
      <alignment vertical="top" wrapText="1" indent="1"/>
    </xf>
    <xf numFmtId="0" fontId="139" fillId="1169" borderId="144" xfId="0" applyFont="1" applyFill="1" applyBorder="1" applyAlignment="1">
      <alignment vertical="top" wrapText="1" indent="1"/>
    </xf>
    <xf numFmtId="0" fontId="139" fillId="1170" borderId="144" xfId="0" applyFont="1" applyFill="1" applyBorder="1" applyAlignment="1">
      <alignment vertical="top" wrapText="1" indent="1"/>
    </xf>
    <xf numFmtId="11" fontId="139" fillId="1171" borderId="144" xfId="0" applyNumberFormat="1" applyFont="1" applyFill="1" applyBorder="1" applyAlignment="1">
      <alignment vertical="top" wrapText="1" indent="1"/>
    </xf>
    <xf numFmtId="0" fontId="139" fillId="1172" borderId="144" xfId="0" applyFont="1" applyFill="1" applyBorder="1" applyAlignment="1">
      <alignment vertical="top" wrapText="1" indent="1"/>
    </xf>
    <xf numFmtId="0" fontId="139" fillId="1173" borderId="144" xfId="0" applyFont="1" applyFill="1" applyBorder="1" applyAlignment="1">
      <alignment vertical="top" wrapText="1" indent="1"/>
    </xf>
    <xf numFmtId="0" fontId="139" fillId="1175" borderId="144" xfId="0" applyFont="1" applyFill="1" applyBorder="1" applyAlignment="1">
      <alignment vertical="top" wrapText="1" indent="1"/>
    </xf>
    <xf numFmtId="0" fontId="140" fillId="1176" borderId="144" xfId="0" applyFont="1" applyFill="1" applyBorder="1" applyAlignment="1">
      <alignment vertical="top" wrapText="1" indent="1"/>
    </xf>
    <xf numFmtId="0" fontId="139" fillId="1177" borderId="144" xfId="0" applyFont="1" applyFill="1" applyBorder="1" applyAlignment="1">
      <alignment vertical="top" wrapText="1" indent="1"/>
    </xf>
    <xf numFmtId="0" fontId="139" fillId="1179" borderId="144" xfId="0" applyFont="1" applyFill="1" applyBorder="1" applyAlignment="1">
      <alignment vertical="top" wrapText="1" indent="1"/>
    </xf>
    <xf numFmtId="0" fontId="139" fillId="1181" borderId="144" xfId="0" applyFont="1" applyFill="1" applyBorder="1" applyAlignment="1">
      <alignment vertical="top" wrapText="1" indent="1"/>
    </xf>
    <xf numFmtId="0" fontId="140" fillId="1182" borderId="144" xfId="0" applyFont="1" applyFill="1" applyBorder="1" applyAlignment="1">
      <alignment vertical="top" wrapText="1" indent="1"/>
    </xf>
    <xf numFmtId="0" fontId="139" fillId="1183" borderId="144" xfId="0" applyFont="1" applyFill="1" applyBorder="1" applyAlignment="1">
      <alignment vertical="top" wrapText="1" indent="1"/>
    </xf>
    <xf numFmtId="0" fontId="140" fillId="1184" borderId="144" xfId="0" applyFont="1" applyFill="1" applyBorder="1" applyAlignment="1">
      <alignment vertical="top" wrapText="1" indent="1"/>
    </xf>
    <xf numFmtId="0" fontId="140" fillId="1185" borderId="144" xfId="0" applyFont="1" applyFill="1" applyBorder="1" applyAlignment="1">
      <alignment vertical="top" wrapText="1" indent="1"/>
    </xf>
    <xf numFmtId="0" fontId="139" fillId="1187" borderId="144" xfId="0" applyFont="1" applyFill="1" applyBorder="1" applyAlignment="1">
      <alignment vertical="top" wrapText="1" indent="1"/>
    </xf>
    <xf numFmtId="0" fontId="140" fillId="1188" borderId="144" xfId="0" applyFont="1" applyFill="1" applyBorder="1" applyAlignment="1">
      <alignment vertical="top" wrapText="1" indent="1"/>
    </xf>
    <xf numFmtId="0" fontId="139" fillId="1189" borderId="144" xfId="0" applyFont="1" applyFill="1" applyBorder="1" applyAlignment="1">
      <alignment vertical="top" wrapText="1" indent="1"/>
    </xf>
    <xf numFmtId="0" fontId="139" fillId="1191" borderId="144" xfId="0" applyFont="1" applyFill="1" applyBorder="1" applyAlignment="1">
      <alignment vertical="top" wrapText="1" indent="1"/>
    </xf>
    <xf numFmtId="0" fontId="139" fillId="1192" borderId="144" xfId="0" applyFont="1" applyFill="1" applyBorder="1" applyAlignment="1">
      <alignment vertical="top" wrapText="1" indent="1"/>
    </xf>
    <xf numFmtId="0" fontId="140" fillId="1193" borderId="144" xfId="0" applyFont="1" applyFill="1" applyBorder="1" applyAlignment="1">
      <alignment vertical="top" wrapText="1" indent="1"/>
    </xf>
    <xf numFmtId="0" fontId="139" fillId="1194" borderId="144" xfId="0" applyFont="1" applyFill="1" applyBorder="1" applyAlignment="1">
      <alignment vertical="top" wrapText="1" indent="1"/>
    </xf>
    <xf numFmtId="0" fontId="140" fillId="1195" borderId="144" xfId="0" applyFont="1" applyFill="1" applyBorder="1" applyAlignment="1">
      <alignment vertical="top" wrapText="1" indent="1"/>
    </xf>
    <xf numFmtId="0" fontId="139" fillId="1196" borderId="144" xfId="0" applyFont="1" applyFill="1" applyBorder="1" applyAlignment="1">
      <alignment vertical="top" wrapText="1" indent="1"/>
    </xf>
    <xf numFmtId="0" fontId="139" fillId="1197" borderId="144" xfId="0" applyFont="1" applyFill="1" applyBorder="1" applyAlignment="1">
      <alignment vertical="top" wrapText="1" indent="1"/>
    </xf>
    <xf numFmtId="0" fontId="139" fillId="1198" borderId="144" xfId="0" applyFont="1" applyFill="1" applyBorder="1" applyAlignment="1">
      <alignment vertical="top" wrapText="1" indent="1"/>
    </xf>
    <xf numFmtId="0" fontId="139" fillId="1199" borderId="144" xfId="0" applyFont="1" applyFill="1" applyBorder="1" applyAlignment="1">
      <alignment vertical="top" wrapText="1" indent="1"/>
    </xf>
    <xf numFmtId="0" fontId="139" fillId="1200" borderId="144" xfId="0" applyFont="1" applyFill="1" applyBorder="1" applyAlignment="1">
      <alignment vertical="top" wrapText="1" indent="1"/>
    </xf>
    <xf numFmtId="0" fontId="139" fillId="1201" borderId="144" xfId="0" applyFont="1" applyFill="1" applyBorder="1" applyAlignment="1">
      <alignment vertical="top" wrapText="1" indent="1"/>
    </xf>
    <xf numFmtId="0" fontId="139" fillId="1202" borderId="144" xfId="0" applyFont="1" applyFill="1" applyBorder="1" applyAlignment="1">
      <alignment vertical="top" wrapText="1" indent="1"/>
    </xf>
    <xf numFmtId="0" fontId="139" fillId="1203" borderId="144" xfId="0" applyFont="1" applyFill="1" applyBorder="1" applyAlignment="1">
      <alignment vertical="top" wrapText="1" indent="1"/>
    </xf>
    <xf numFmtId="0" fontId="140" fillId="1204" borderId="144" xfId="0" applyFont="1" applyFill="1" applyBorder="1" applyAlignment="1">
      <alignment vertical="top" wrapText="1" indent="1"/>
    </xf>
    <xf numFmtId="0" fontId="139" fillId="1205" borderId="144" xfId="0" applyFont="1" applyFill="1" applyBorder="1" applyAlignment="1">
      <alignment vertical="top" wrapText="1" indent="1"/>
    </xf>
    <xf numFmtId="0" fontId="140" fillId="1206" borderId="144" xfId="0" applyFont="1" applyFill="1" applyBorder="1" applyAlignment="1">
      <alignment vertical="top" wrapText="1" indent="1"/>
    </xf>
    <xf numFmtId="0" fontId="139" fillId="1207" borderId="144" xfId="0" applyFont="1" applyFill="1" applyBorder="1" applyAlignment="1">
      <alignment vertical="top" wrapText="1" indent="1"/>
    </xf>
    <xf numFmtId="0" fontId="139" fillId="1208" borderId="144" xfId="0" applyFont="1" applyFill="1" applyBorder="1" applyAlignment="1">
      <alignment vertical="top" wrapText="1" indent="1"/>
    </xf>
    <xf numFmtId="0" fontId="140" fillId="1209" borderId="144" xfId="0" applyFont="1" applyFill="1" applyBorder="1" applyAlignment="1">
      <alignment vertical="top" wrapText="1" indent="1"/>
    </xf>
    <xf numFmtId="0" fontId="139" fillId="1210" borderId="144" xfId="0" applyFont="1" applyFill="1" applyBorder="1" applyAlignment="1">
      <alignment vertical="top" wrapText="1" indent="1"/>
    </xf>
    <xf numFmtId="0" fontId="139" fillId="1211" borderId="144" xfId="0" applyFont="1" applyFill="1" applyBorder="1" applyAlignment="1">
      <alignment vertical="top" wrapText="1" indent="1"/>
    </xf>
    <xf numFmtId="0" fontId="140" fillId="1212" borderId="144" xfId="0" applyFont="1" applyFill="1" applyBorder="1" applyAlignment="1">
      <alignment vertical="top" wrapText="1" indent="1"/>
    </xf>
    <xf numFmtId="0" fontId="140" fillId="1213" borderId="144" xfId="0" applyFont="1" applyFill="1" applyBorder="1" applyAlignment="1">
      <alignment vertical="top" wrapText="1" indent="1"/>
    </xf>
    <xf numFmtId="0" fontId="139" fillId="1214" borderId="144" xfId="0" applyFont="1" applyFill="1" applyBorder="1" applyAlignment="1">
      <alignment vertical="top" wrapText="1" indent="1"/>
    </xf>
    <xf numFmtId="0" fontId="140" fillId="1215" borderId="144" xfId="0" applyFont="1" applyFill="1" applyBorder="1" applyAlignment="1">
      <alignment vertical="top" wrapText="1" indent="1"/>
    </xf>
    <xf numFmtId="0" fontId="139" fillId="1216" borderId="144" xfId="0" applyFont="1" applyFill="1" applyBorder="1" applyAlignment="1">
      <alignment vertical="top" wrapText="1" indent="1"/>
    </xf>
    <xf numFmtId="0" fontId="140" fillId="1217" borderId="144" xfId="0" applyFont="1" applyFill="1" applyBorder="1" applyAlignment="1">
      <alignment vertical="top" wrapText="1" indent="1"/>
    </xf>
    <xf numFmtId="0" fontId="140" fillId="1218" borderId="144" xfId="0" applyFont="1" applyFill="1" applyBorder="1" applyAlignment="1">
      <alignment vertical="top" wrapText="1" indent="1"/>
    </xf>
    <xf numFmtId="0" fontId="139" fillId="1219" borderId="144" xfId="0" applyFont="1" applyFill="1" applyBorder="1" applyAlignment="1">
      <alignment vertical="top" wrapText="1" indent="1"/>
    </xf>
    <xf numFmtId="0" fontId="139" fillId="1220" borderId="144" xfId="0" applyFont="1" applyFill="1" applyBorder="1" applyAlignment="1">
      <alignment vertical="top" wrapText="1" indent="1"/>
    </xf>
    <xf numFmtId="0" fontId="139" fillId="1222" borderId="144" xfId="0" applyFont="1" applyFill="1" applyBorder="1" applyAlignment="1">
      <alignment vertical="top" wrapText="1" indent="1"/>
    </xf>
    <xf numFmtId="0" fontId="139" fillId="1223" borderId="144" xfId="0" applyFont="1" applyFill="1" applyBorder="1" applyAlignment="1">
      <alignment vertical="top" wrapText="1" indent="1"/>
    </xf>
    <xf numFmtId="0" fontId="139" fillId="1224" borderId="144" xfId="0" applyFont="1" applyFill="1" applyBorder="1" applyAlignment="1">
      <alignment vertical="top" wrapText="1" indent="1"/>
    </xf>
    <xf numFmtId="0" fontId="139" fillId="1225" borderId="144" xfId="0" applyFont="1" applyFill="1" applyBorder="1" applyAlignment="1">
      <alignment vertical="top" wrapText="1" indent="1"/>
    </xf>
    <xf numFmtId="0" fontId="140" fillId="1226" borderId="144" xfId="0" applyFont="1" applyFill="1" applyBorder="1" applyAlignment="1">
      <alignment vertical="top" wrapText="1" indent="1"/>
    </xf>
    <xf numFmtId="11" fontId="139" fillId="1228" borderId="144" xfId="0" applyNumberFormat="1" applyFont="1" applyFill="1" applyBorder="1" applyAlignment="1">
      <alignment vertical="top" wrapText="1" indent="1"/>
    </xf>
    <xf numFmtId="0" fontId="140" fillId="1229" borderId="144" xfId="0" applyFont="1" applyFill="1" applyBorder="1" applyAlignment="1">
      <alignment vertical="top" wrapText="1" indent="1"/>
    </xf>
    <xf numFmtId="0" fontId="140" fillId="1230" borderId="144" xfId="0" applyFont="1" applyFill="1" applyBorder="1" applyAlignment="1">
      <alignment vertical="top" wrapText="1" indent="1"/>
    </xf>
    <xf numFmtId="0" fontId="139" fillId="1231" borderId="144" xfId="0" applyFont="1" applyFill="1" applyBorder="1" applyAlignment="1">
      <alignment vertical="top" wrapText="1" indent="1"/>
    </xf>
    <xf numFmtId="0" fontId="139" fillId="1232" borderId="144" xfId="0" applyFont="1" applyFill="1" applyBorder="1" applyAlignment="1">
      <alignment vertical="top" wrapText="1" indent="1"/>
    </xf>
    <xf numFmtId="0" fontId="139" fillId="1234" borderId="144" xfId="0" applyFont="1" applyFill="1" applyBorder="1" applyAlignment="1">
      <alignment vertical="top" wrapText="1" indent="1"/>
    </xf>
    <xf numFmtId="0" fontId="139" fillId="1235" borderId="144" xfId="0" applyFont="1" applyFill="1" applyBorder="1" applyAlignment="1">
      <alignment vertical="top" wrapText="1" indent="1"/>
    </xf>
    <xf numFmtId="0" fontId="139" fillId="1236" borderId="144" xfId="0" applyFont="1" applyFill="1" applyBorder="1" applyAlignment="1">
      <alignment vertical="top" wrapText="1" indent="1"/>
    </xf>
    <xf numFmtId="0" fontId="140" fillId="1237" borderId="144" xfId="0" applyFont="1" applyFill="1" applyBorder="1" applyAlignment="1">
      <alignment vertical="top" wrapText="1" indent="1"/>
    </xf>
    <xf numFmtId="0" fontId="139" fillId="1238" borderId="144" xfId="0" applyFont="1" applyFill="1" applyBorder="1" applyAlignment="1">
      <alignment vertical="top" wrapText="1" indent="1"/>
    </xf>
    <xf numFmtId="0" fontId="139" fillId="1239" borderId="144" xfId="0" applyFont="1" applyFill="1" applyBorder="1" applyAlignment="1">
      <alignment vertical="top" wrapText="1" indent="1"/>
    </xf>
    <xf numFmtId="0" fontId="140" fillId="1240" borderId="144" xfId="0" applyFont="1" applyFill="1" applyBorder="1" applyAlignment="1">
      <alignment vertical="top" wrapText="1" indent="1"/>
    </xf>
    <xf numFmtId="0" fontId="139" fillId="1241" borderId="144" xfId="0" applyFont="1" applyFill="1" applyBorder="1" applyAlignment="1">
      <alignment vertical="top" wrapText="1" indent="1"/>
    </xf>
    <xf numFmtId="0" fontId="140" fillId="1242" borderId="144" xfId="0" applyFont="1" applyFill="1" applyBorder="1" applyAlignment="1">
      <alignment vertical="top" wrapText="1" indent="1"/>
    </xf>
    <xf numFmtId="0" fontId="139" fillId="1243" borderId="144" xfId="0" applyFont="1" applyFill="1" applyBorder="1" applyAlignment="1">
      <alignment vertical="top" wrapText="1" indent="1"/>
    </xf>
    <xf numFmtId="0" fontId="139" fillId="1245" borderId="144" xfId="0" applyFont="1" applyFill="1" applyBorder="1" applyAlignment="1">
      <alignment vertical="top" wrapText="1" indent="1"/>
    </xf>
    <xf numFmtId="0" fontId="139" fillId="1246" borderId="144" xfId="0" applyFont="1" applyFill="1" applyBorder="1" applyAlignment="1">
      <alignment vertical="top" wrapText="1" indent="1"/>
    </xf>
    <xf numFmtId="0" fontId="139" fillId="1247" borderId="144" xfId="0" applyFont="1" applyFill="1" applyBorder="1" applyAlignment="1">
      <alignment vertical="top" wrapText="1" indent="1"/>
    </xf>
    <xf numFmtId="0" fontId="139" fillId="1248" borderId="144" xfId="0" applyFont="1" applyFill="1" applyBorder="1" applyAlignment="1">
      <alignment vertical="top" wrapText="1" indent="1"/>
    </xf>
    <xf numFmtId="0" fontId="139" fillId="1249" borderId="144" xfId="0" applyFont="1" applyFill="1" applyBorder="1" applyAlignment="1">
      <alignment vertical="top" wrapText="1" indent="1"/>
    </xf>
    <xf numFmtId="0" fontId="139" fillId="1250" borderId="144" xfId="0" applyFont="1" applyFill="1" applyBorder="1" applyAlignment="1">
      <alignment vertical="top" wrapText="1" indent="1"/>
    </xf>
    <xf numFmtId="0" fontId="140" fillId="1251" borderId="144" xfId="0" applyFont="1" applyFill="1" applyBorder="1" applyAlignment="1">
      <alignment vertical="top" wrapText="1" indent="1"/>
    </xf>
    <xf numFmtId="0" fontId="139" fillId="1252" borderId="144" xfId="0" applyFont="1" applyFill="1" applyBorder="1" applyAlignment="1">
      <alignment vertical="top" wrapText="1" indent="1"/>
    </xf>
    <xf numFmtId="0" fontId="140" fillId="1253" borderId="144" xfId="0" applyFont="1" applyFill="1" applyBorder="1" applyAlignment="1">
      <alignment vertical="top" wrapText="1" indent="1"/>
    </xf>
    <xf numFmtId="0" fontId="139" fillId="1254" borderId="144" xfId="0" applyFont="1" applyFill="1" applyBorder="1" applyAlignment="1">
      <alignment vertical="top" wrapText="1" indent="1"/>
    </xf>
    <xf numFmtId="0" fontId="139" fillId="1255" borderId="144" xfId="0" applyFont="1" applyFill="1" applyBorder="1" applyAlignment="1">
      <alignment vertical="top" wrapText="1" indent="1"/>
    </xf>
    <xf numFmtId="0" fontId="139" fillId="1256" borderId="144" xfId="0" applyFont="1" applyFill="1" applyBorder="1" applyAlignment="1">
      <alignment vertical="top" wrapText="1" indent="1"/>
    </xf>
    <xf numFmtId="0" fontId="139" fillId="1258" borderId="144" xfId="0" applyFont="1" applyFill="1" applyBorder="1" applyAlignment="1">
      <alignment vertical="top" wrapText="1" indent="1"/>
    </xf>
    <xf numFmtId="0" fontId="139" fillId="1260" borderId="144" xfId="0" applyFont="1" applyFill="1" applyBorder="1" applyAlignment="1">
      <alignment vertical="top" wrapText="1" indent="1"/>
    </xf>
    <xf numFmtId="0" fontId="139" fillId="1261" borderId="144" xfId="0" applyFont="1" applyFill="1" applyBorder="1" applyAlignment="1">
      <alignment vertical="top" wrapText="1" indent="1"/>
    </xf>
    <xf numFmtId="0" fontId="140" fillId="1262" borderId="144" xfId="0" applyFont="1" applyFill="1" applyBorder="1" applyAlignment="1">
      <alignment vertical="top" wrapText="1" indent="1"/>
    </xf>
    <xf numFmtId="0" fontId="139" fillId="1263" borderId="144" xfId="0" applyFont="1" applyFill="1" applyBorder="1" applyAlignment="1">
      <alignment vertical="top" wrapText="1" indent="1"/>
    </xf>
    <xf numFmtId="0" fontId="139" fillId="1264" borderId="144" xfId="0" applyFont="1" applyFill="1" applyBorder="1" applyAlignment="1">
      <alignment vertical="top" wrapText="1" indent="1"/>
    </xf>
    <xf numFmtId="0" fontId="139" fillId="1265" borderId="144" xfId="0" applyFont="1" applyFill="1" applyBorder="1" applyAlignment="1">
      <alignment vertical="top" wrapText="1" indent="1"/>
    </xf>
    <xf numFmtId="0" fontId="139" fillId="1266" borderId="144" xfId="0" applyFont="1" applyFill="1" applyBorder="1" applyAlignment="1">
      <alignment vertical="top" wrapText="1" indent="1"/>
    </xf>
    <xf numFmtId="0" fontId="139" fillId="1267" borderId="144" xfId="0" applyFont="1" applyFill="1" applyBorder="1" applyAlignment="1">
      <alignment vertical="top" wrapText="1" indent="1"/>
    </xf>
    <xf numFmtId="0" fontId="139" fillId="1269" borderId="144" xfId="0" applyFont="1" applyFill="1" applyBorder="1" applyAlignment="1">
      <alignment vertical="top" wrapText="1" indent="1"/>
    </xf>
    <xf numFmtId="0" fontId="139" fillId="1270" borderId="144" xfId="0" applyFont="1" applyFill="1" applyBorder="1" applyAlignment="1">
      <alignment vertical="top" wrapText="1" indent="1"/>
    </xf>
    <xf numFmtId="0" fontId="139" fillId="1271" borderId="144" xfId="0" applyFont="1" applyFill="1" applyBorder="1" applyAlignment="1">
      <alignment vertical="top" wrapText="1" indent="1"/>
    </xf>
    <xf numFmtId="0" fontId="139" fillId="1272" borderId="144" xfId="0" applyFont="1" applyFill="1" applyBorder="1" applyAlignment="1">
      <alignment vertical="top" wrapText="1" indent="1"/>
    </xf>
    <xf numFmtId="0" fontId="139" fillId="1273" borderId="144" xfId="0" applyFont="1" applyFill="1" applyBorder="1" applyAlignment="1">
      <alignment vertical="top" wrapText="1" indent="1"/>
    </xf>
    <xf numFmtId="0" fontId="139" fillId="1274" borderId="144" xfId="0" applyFont="1" applyFill="1" applyBorder="1" applyAlignment="1">
      <alignment vertical="top" wrapText="1" indent="1"/>
    </xf>
    <xf numFmtId="0" fontId="140" fillId="1275" borderId="144" xfId="0" applyFont="1" applyFill="1" applyBorder="1" applyAlignment="1">
      <alignment vertical="top" wrapText="1" indent="1"/>
    </xf>
    <xf numFmtId="0" fontId="139" fillId="1276" borderId="144" xfId="0" applyFont="1" applyFill="1" applyBorder="1" applyAlignment="1">
      <alignment vertical="top" wrapText="1" indent="1"/>
    </xf>
    <xf numFmtId="0" fontId="139" fillId="1277" borderId="144" xfId="0" applyFont="1" applyFill="1" applyBorder="1" applyAlignment="1">
      <alignment vertical="top" wrapText="1" indent="1"/>
    </xf>
    <xf numFmtId="0" fontId="140" fillId="1278" borderId="144" xfId="0" applyFont="1" applyFill="1" applyBorder="1" applyAlignment="1">
      <alignment vertical="top" wrapText="1" indent="1"/>
    </xf>
    <xf numFmtId="0" fontId="139" fillId="1279" borderId="144" xfId="0" applyFont="1" applyFill="1" applyBorder="1" applyAlignment="1">
      <alignment vertical="top" wrapText="1" indent="1"/>
    </xf>
    <xf numFmtId="0" fontId="140" fillId="1280" borderId="144" xfId="0" applyFont="1" applyFill="1" applyBorder="1" applyAlignment="1">
      <alignment vertical="top" wrapText="1" indent="1"/>
    </xf>
    <xf numFmtId="0" fontId="139" fillId="1281" borderId="144" xfId="0" applyFont="1" applyFill="1" applyBorder="1" applyAlignment="1">
      <alignment vertical="top" wrapText="1" indent="1"/>
    </xf>
    <xf numFmtId="0" fontId="140" fillId="1282" borderId="144" xfId="0" applyFont="1" applyFill="1" applyBorder="1" applyAlignment="1">
      <alignment vertical="top" wrapText="1" indent="1"/>
    </xf>
    <xf numFmtId="0" fontId="139" fillId="1283" borderId="144" xfId="0" applyFont="1" applyFill="1" applyBorder="1" applyAlignment="1">
      <alignment vertical="top" wrapText="1" indent="1"/>
    </xf>
    <xf numFmtId="0" fontId="139" fillId="1285" borderId="144" xfId="0" applyFont="1" applyFill="1" applyBorder="1" applyAlignment="1">
      <alignment vertical="top" wrapText="1" indent="1"/>
    </xf>
    <xf numFmtId="0" fontId="139" fillId="1286" borderId="144" xfId="0" applyFont="1" applyFill="1" applyBorder="1" applyAlignment="1">
      <alignment vertical="top" wrapText="1" indent="1"/>
    </xf>
    <xf numFmtId="0" fontId="139" fillId="1287" borderId="144" xfId="0" applyFont="1" applyFill="1" applyBorder="1" applyAlignment="1">
      <alignment vertical="top" wrapText="1" indent="1"/>
    </xf>
    <xf numFmtId="0" fontId="140" fillId="1288" borderId="144" xfId="0" applyFont="1" applyFill="1" applyBorder="1" applyAlignment="1">
      <alignment vertical="top" wrapText="1" indent="1"/>
    </xf>
    <xf numFmtId="0" fontId="139" fillId="1289" borderId="144" xfId="0" applyFont="1" applyFill="1" applyBorder="1" applyAlignment="1">
      <alignment vertical="top" wrapText="1" indent="1"/>
    </xf>
    <xf numFmtId="0" fontId="140" fillId="1290" borderId="144" xfId="0" applyFont="1" applyFill="1" applyBorder="1" applyAlignment="1">
      <alignment vertical="top" wrapText="1" indent="1"/>
    </xf>
    <xf numFmtId="0" fontId="139" fillId="1291" borderId="144" xfId="0" applyFont="1" applyFill="1" applyBorder="1" applyAlignment="1">
      <alignment vertical="top" wrapText="1" indent="1"/>
    </xf>
    <xf numFmtId="0" fontId="140" fillId="1292" borderId="144" xfId="0" applyFont="1" applyFill="1" applyBorder="1" applyAlignment="1">
      <alignment vertical="top" wrapText="1" indent="1"/>
    </xf>
    <xf numFmtId="0" fontId="139" fillId="1293" borderId="144" xfId="0" applyFont="1" applyFill="1" applyBorder="1" applyAlignment="1">
      <alignment vertical="top" wrapText="1" indent="1"/>
    </xf>
    <xf numFmtId="0" fontId="139" fillId="1294" borderId="144" xfId="0" applyFont="1" applyFill="1" applyBorder="1" applyAlignment="1">
      <alignment vertical="top" wrapText="1" indent="1"/>
    </xf>
    <xf numFmtId="0" fontId="139" fillId="1295" borderId="144" xfId="0" applyFont="1" applyFill="1" applyBorder="1" applyAlignment="1">
      <alignment vertical="top" wrapText="1" indent="1"/>
    </xf>
    <xf numFmtId="0" fontId="139" fillId="1296" borderId="144" xfId="0" applyFont="1" applyFill="1" applyBorder="1" applyAlignment="1">
      <alignment vertical="top" wrapText="1" indent="1"/>
    </xf>
    <xf numFmtId="0" fontId="139" fillId="1297" borderId="144" xfId="0" applyFont="1" applyFill="1" applyBorder="1" applyAlignment="1">
      <alignment vertical="top" wrapText="1" indent="1"/>
    </xf>
    <xf numFmtId="0" fontId="140" fillId="1298" borderId="144" xfId="0" applyFont="1" applyFill="1" applyBorder="1" applyAlignment="1">
      <alignment vertical="top" wrapText="1" indent="1"/>
    </xf>
    <xf numFmtId="0" fontId="139" fillId="1299" borderId="144" xfId="0" applyFont="1" applyFill="1" applyBorder="1" applyAlignment="1">
      <alignment vertical="top" wrapText="1" indent="1"/>
    </xf>
    <xf numFmtId="11" fontId="139" fillId="1300" borderId="144" xfId="0" applyNumberFormat="1" applyFont="1" applyFill="1" applyBorder="1" applyAlignment="1">
      <alignment vertical="top" wrapText="1" indent="1"/>
    </xf>
    <xf numFmtId="0" fontId="140" fillId="1301" borderId="144" xfId="0" applyFont="1" applyFill="1" applyBorder="1" applyAlignment="1">
      <alignment vertical="top" wrapText="1" indent="1"/>
    </xf>
    <xf numFmtId="0" fontId="139" fillId="1302" borderId="144" xfId="0" applyFont="1" applyFill="1" applyBorder="1" applyAlignment="1">
      <alignment vertical="top" wrapText="1" indent="1"/>
    </xf>
    <xf numFmtId="0" fontId="139" fillId="1303" borderId="144" xfId="0" applyFont="1" applyFill="1" applyBorder="1" applyAlignment="1">
      <alignment vertical="top" wrapText="1" indent="1"/>
    </xf>
    <xf numFmtId="0" fontId="139" fillId="1304" borderId="144" xfId="0" applyFont="1" applyFill="1" applyBorder="1" applyAlignment="1">
      <alignment vertical="top" wrapText="1" indent="1"/>
    </xf>
    <xf numFmtId="0" fontId="139" fillId="1305" borderId="144" xfId="0" applyFont="1" applyFill="1" applyBorder="1" applyAlignment="1">
      <alignment vertical="top" wrapText="1" indent="1"/>
    </xf>
    <xf numFmtId="0" fontId="139" fillId="1306" borderId="144" xfId="0" applyFont="1" applyFill="1" applyBorder="1" applyAlignment="1">
      <alignment vertical="top" wrapText="1" indent="1"/>
    </xf>
    <xf numFmtId="0" fontId="139" fillId="1307" borderId="144" xfId="0" applyFont="1" applyFill="1" applyBorder="1" applyAlignment="1">
      <alignment vertical="top" wrapText="1" indent="1"/>
    </xf>
    <xf numFmtId="0" fontId="139" fillId="1308" borderId="144" xfId="0" applyFont="1" applyFill="1" applyBorder="1" applyAlignment="1">
      <alignment vertical="top" wrapText="1" indent="1"/>
    </xf>
    <xf numFmtId="0" fontId="140" fillId="1309" borderId="144" xfId="0" applyFont="1" applyFill="1" applyBorder="1" applyAlignment="1">
      <alignment vertical="top" wrapText="1" indent="1"/>
    </xf>
    <xf numFmtId="0" fontId="139" fillId="1310" borderId="144" xfId="0" applyFont="1" applyFill="1" applyBorder="1" applyAlignment="1">
      <alignment vertical="top" wrapText="1" indent="1"/>
    </xf>
    <xf numFmtId="0" fontId="139" fillId="1311" borderId="144" xfId="0" applyFont="1" applyFill="1" applyBorder="1" applyAlignment="1">
      <alignment vertical="top" wrapText="1" indent="1"/>
    </xf>
    <xf numFmtId="0" fontId="139" fillId="1312" borderId="144" xfId="0" applyFont="1" applyFill="1" applyBorder="1" applyAlignment="1">
      <alignment vertical="top" wrapText="1" indent="1"/>
    </xf>
    <xf numFmtId="0" fontId="139" fillId="1313" borderId="144" xfId="0" applyFont="1" applyFill="1" applyBorder="1" applyAlignment="1">
      <alignment vertical="top" wrapText="1" indent="1"/>
    </xf>
    <xf numFmtId="0" fontId="140" fillId="1314" borderId="144" xfId="0" applyFont="1" applyFill="1" applyBorder="1" applyAlignment="1">
      <alignment vertical="top" wrapText="1" indent="1"/>
    </xf>
    <xf numFmtId="0" fontId="139" fillId="1315" borderId="144" xfId="0" applyFont="1" applyFill="1" applyBorder="1" applyAlignment="1">
      <alignment vertical="top" wrapText="1" indent="1"/>
    </xf>
    <xf numFmtId="0" fontId="140" fillId="1316" borderId="144" xfId="0" applyFont="1" applyFill="1" applyBorder="1" applyAlignment="1">
      <alignment vertical="top" wrapText="1" indent="1"/>
    </xf>
    <xf numFmtId="0" fontId="139" fillId="1317" borderId="144" xfId="0" applyFont="1" applyFill="1" applyBorder="1" applyAlignment="1">
      <alignment vertical="top" wrapText="1" indent="1"/>
    </xf>
    <xf numFmtId="0" fontId="140" fillId="1318" borderId="144" xfId="0" applyFont="1" applyFill="1" applyBorder="1" applyAlignment="1">
      <alignment vertical="top" wrapText="1" indent="1"/>
    </xf>
    <xf numFmtId="0" fontId="139" fillId="1319" borderId="144" xfId="0" applyFont="1" applyFill="1" applyBorder="1" applyAlignment="1">
      <alignment vertical="top" wrapText="1" indent="1"/>
    </xf>
    <xf numFmtId="0" fontId="140" fillId="1320" borderId="144" xfId="0" applyFont="1" applyFill="1" applyBorder="1" applyAlignment="1">
      <alignment vertical="top" wrapText="1" indent="1"/>
    </xf>
    <xf numFmtId="0" fontId="139" fillId="1321" borderId="144" xfId="0" applyFont="1" applyFill="1" applyBorder="1" applyAlignment="1">
      <alignment vertical="top" wrapText="1" indent="1"/>
    </xf>
    <xf numFmtId="0" fontId="139" fillId="1322" borderId="144" xfId="0" applyFont="1" applyFill="1" applyBorder="1" applyAlignment="1">
      <alignment vertical="top" wrapText="1" indent="1"/>
    </xf>
    <xf numFmtId="0" fontId="139" fillId="1323" borderId="144" xfId="0" applyFont="1" applyFill="1" applyBorder="1" applyAlignment="1">
      <alignment vertical="top" wrapText="1" indent="1"/>
    </xf>
    <xf numFmtId="0" fontId="139" fillId="1324" borderId="144" xfId="0" applyFont="1" applyFill="1" applyBorder="1" applyAlignment="1">
      <alignment vertical="top" wrapText="1" indent="1"/>
    </xf>
    <xf numFmtId="0" fontId="139" fillId="1325" borderId="144" xfId="0" applyFont="1" applyFill="1" applyBorder="1" applyAlignment="1">
      <alignment vertical="top" wrapText="1" indent="1"/>
    </xf>
    <xf numFmtId="0" fontId="139" fillId="1326" borderId="144" xfId="0" applyFont="1" applyFill="1" applyBorder="1" applyAlignment="1">
      <alignment vertical="top" wrapText="1" indent="1"/>
    </xf>
    <xf numFmtId="0" fontId="140" fillId="1327" borderId="144" xfId="0" applyFont="1" applyFill="1" applyBorder="1" applyAlignment="1">
      <alignment vertical="top" wrapText="1" indent="1"/>
    </xf>
    <xf numFmtId="0" fontId="139" fillId="1328" borderId="144" xfId="0" applyFont="1" applyFill="1" applyBorder="1" applyAlignment="1">
      <alignment vertical="top" wrapText="1" indent="1"/>
    </xf>
    <xf numFmtId="0" fontId="139" fillId="1329" borderId="144" xfId="0" applyFont="1" applyFill="1" applyBorder="1" applyAlignment="1">
      <alignment vertical="top" wrapText="1" indent="1"/>
    </xf>
    <xf numFmtId="0" fontId="140" fillId="1330" borderId="144" xfId="0" applyFont="1" applyFill="1" applyBorder="1" applyAlignment="1">
      <alignment vertical="top" wrapText="1" indent="1"/>
    </xf>
    <xf numFmtId="0" fontId="139" fillId="1332" borderId="144" xfId="0" applyFont="1" applyFill="1" applyBorder="1" applyAlignment="1">
      <alignment vertical="top" wrapText="1" indent="1"/>
    </xf>
    <xf numFmtId="0" fontId="139" fillId="1334" borderId="144" xfId="0" applyFont="1" applyFill="1" applyBorder="1" applyAlignment="1">
      <alignment vertical="top" wrapText="1" indent="1"/>
    </xf>
    <xf numFmtId="0" fontId="139" fillId="1335" borderId="144" xfId="0" applyFont="1" applyFill="1" applyBorder="1" applyAlignment="1">
      <alignment vertical="top" wrapText="1" indent="1"/>
    </xf>
    <xf numFmtId="0" fontId="139" fillId="1336" borderId="144" xfId="0" applyFont="1" applyFill="1" applyBorder="1" applyAlignment="1">
      <alignment vertical="top" wrapText="1" indent="1"/>
    </xf>
    <xf numFmtId="0" fontId="140" fillId="1337" borderId="144" xfId="0" applyFont="1" applyFill="1" applyBorder="1" applyAlignment="1">
      <alignment vertical="top" wrapText="1" indent="1"/>
    </xf>
    <xf numFmtId="0" fontId="139" fillId="1338" borderId="144" xfId="0" applyFont="1" applyFill="1" applyBorder="1" applyAlignment="1">
      <alignment vertical="top" wrapText="1" indent="1"/>
    </xf>
    <xf numFmtId="0" fontId="139" fillId="1340" borderId="144" xfId="0" applyFont="1" applyFill="1" applyBorder="1" applyAlignment="1">
      <alignment vertical="top" wrapText="1" indent="1"/>
    </xf>
    <xf numFmtId="0" fontId="139" fillId="1341" borderId="144" xfId="0" applyFont="1" applyFill="1" applyBorder="1" applyAlignment="1">
      <alignment vertical="top" wrapText="1" indent="1"/>
    </xf>
    <xf numFmtId="0" fontId="139" fillId="1343" borderId="144" xfId="0" applyFont="1" applyFill="1" applyBorder="1" applyAlignment="1">
      <alignment vertical="top" wrapText="1" indent="1"/>
    </xf>
    <xf numFmtId="0" fontId="139" fillId="1345" borderId="144" xfId="0" applyFont="1" applyFill="1" applyBorder="1" applyAlignment="1">
      <alignment vertical="top" wrapText="1" indent="1"/>
    </xf>
    <xf numFmtId="0" fontId="139" fillId="1346" borderId="144" xfId="0" applyFont="1" applyFill="1" applyBorder="1" applyAlignment="1">
      <alignment vertical="top" wrapText="1" indent="1"/>
    </xf>
    <xf numFmtId="0" fontId="139" fillId="1347" borderId="144" xfId="0" applyFont="1" applyFill="1" applyBorder="1" applyAlignment="1">
      <alignment vertical="top" wrapText="1" indent="1"/>
    </xf>
    <xf numFmtId="0" fontId="139" fillId="1348" borderId="144" xfId="0" applyFont="1" applyFill="1" applyBorder="1" applyAlignment="1">
      <alignment vertical="top" wrapText="1" indent="1"/>
    </xf>
    <xf numFmtId="0" fontId="139" fillId="1349" borderId="144" xfId="0" applyFont="1" applyFill="1" applyBorder="1" applyAlignment="1">
      <alignment vertical="top" wrapText="1" indent="1"/>
    </xf>
    <xf numFmtId="0" fontId="139" fillId="1350" borderId="144" xfId="0" applyFont="1" applyFill="1" applyBorder="1" applyAlignment="1">
      <alignment vertical="top" wrapText="1" indent="1"/>
    </xf>
    <xf numFmtId="0" fontId="139" fillId="1351" borderId="144" xfId="0" applyFont="1" applyFill="1" applyBorder="1" applyAlignment="1">
      <alignment vertical="top" wrapText="1" indent="1"/>
    </xf>
    <xf numFmtId="0" fontId="139" fillId="1352" borderId="144" xfId="0" applyFont="1" applyFill="1" applyBorder="1" applyAlignment="1">
      <alignment vertical="top" wrapText="1" indent="1"/>
    </xf>
    <xf numFmtId="0" fontId="140" fillId="1353" borderId="144" xfId="0" applyFont="1" applyFill="1" applyBorder="1" applyAlignment="1">
      <alignment vertical="top" wrapText="1" indent="1"/>
    </xf>
    <xf numFmtId="0" fontId="139" fillId="1354" borderId="144" xfId="0" applyFont="1" applyFill="1" applyBorder="1" applyAlignment="1">
      <alignment vertical="top" wrapText="1" indent="1"/>
    </xf>
    <xf numFmtId="0" fontId="139" fillId="1355" borderId="144" xfId="0" applyFont="1" applyFill="1" applyBorder="1" applyAlignment="1">
      <alignment vertical="top" wrapText="1" indent="1"/>
    </xf>
    <xf numFmtId="0" fontId="139" fillId="1356" borderId="144" xfId="0" applyFont="1" applyFill="1" applyBorder="1" applyAlignment="1">
      <alignment vertical="top" wrapText="1" indent="1"/>
    </xf>
    <xf numFmtId="0" fontId="140" fillId="1357" borderId="144" xfId="0" applyFont="1" applyFill="1" applyBorder="1" applyAlignment="1">
      <alignment vertical="top" wrapText="1" indent="1"/>
    </xf>
    <xf numFmtId="0" fontId="139" fillId="1358" borderId="144" xfId="0" applyFont="1" applyFill="1" applyBorder="1" applyAlignment="1">
      <alignment vertical="top" wrapText="1" indent="1"/>
    </xf>
    <xf numFmtId="0" fontId="139" fillId="1359" borderId="144" xfId="0" applyFont="1" applyFill="1" applyBorder="1" applyAlignment="1">
      <alignment vertical="top" wrapText="1" indent="1"/>
    </xf>
    <xf numFmtId="0" fontId="139" fillId="1360" borderId="144" xfId="0" applyFont="1" applyFill="1" applyBorder="1" applyAlignment="1">
      <alignment vertical="top" wrapText="1" indent="1"/>
    </xf>
    <xf numFmtId="0" fontId="139" fillId="1361" borderId="144" xfId="0" applyFont="1" applyFill="1" applyBorder="1" applyAlignment="1">
      <alignment vertical="top" wrapText="1" indent="1"/>
    </xf>
    <xf numFmtId="0" fontId="140" fillId="1362" borderId="144" xfId="0" applyFont="1" applyFill="1" applyBorder="1" applyAlignment="1">
      <alignment vertical="top" wrapText="1" indent="1"/>
    </xf>
    <xf numFmtId="0" fontId="139" fillId="1363" borderId="144" xfId="0" applyFont="1" applyFill="1" applyBorder="1" applyAlignment="1">
      <alignment vertical="top" wrapText="1" indent="1"/>
    </xf>
    <xf numFmtId="0" fontId="139" fillId="1364" borderId="144" xfId="0" applyFont="1" applyFill="1" applyBorder="1" applyAlignment="1">
      <alignment vertical="top" wrapText="1" indent="1"/>
    </xf>
    <xf numFmtId="0" fontId="140" fillId="1365" borderId="144" xfId="0" applyFont="1" applyFill="1" applyBorder="1" applyAlignment="1">
      <alignment vertical="top" wrapText="1" indent="1"/>
    </xf>
    <xf numFmtId="0" fontId="139" fillId="1366" borderId="144" xfId="0" applyFont="1" applyFill="1" applyBorder="1" applyAlignment="1">
      <alignment vertical="top" wrapText="1" indent="1"/>
    </xf>
    <xf numFmtId="0" fontId="140" fillId="1367" borderId="144" xfId="0" applyFont="1" applyFill="1" applyBorder="1" applyAlignment="1">
      <alignment vertical="top" wrapText="1" indent="1"/>
    </xf>
    <xf numFmtId="0" fontId="139" fillId="1368" borderId="144" xfId="0" applyFont="1" applyFill="1" applyBorder="1" applyAlignment="1">
      <alignment vertical="top" wrapText="1" indent="1"/>
    </xf>
    <xf numFmtId="0" fontId="140" fillId="1369" borderId="144" xfId="0" applyFont="1" applyFill="1" applyBorder="1" applyAlignment="1">
      <alignment vertical="top" wrapText="1" indent="1"/>
    </xf>
    <xf numFmtId="0" fontId="139" fillId="1370" borderId="144" xfId="0" applyFont="1" applyFill="1" applyBorder="1" applyAlignment="1">
      <alignment vertical="top" wrapText="1" indent="1"/>
    </xf>
    <xf numFmtId="0" fontId="140" fillId="1371" borderId="144" xfId="0" applyFont="1" applyFill="1" applyBorder="1" applyAlignment="1">
      <alignment vertical="top" wrapText="1" indent="1"/>
    </xf>
    <xf numFmtId="0" fontId="139" fillId="1372" borderId="144" xfId="0" applyFont="1" applyFill="1" applyBorder="1" applyAlignment="1">
      <alignment vertical="top" wrapText="1" indent="1"/>
    </xf>
    <xf numFmtId="0" fontId="139" fillId="1373" borderId="144" xfId="0" applyFont="1" applyFill="1" applyBorder="1" applyAlignment="1">
      <alignment vertical="top" wrapText="1" indent="1"/>
    </xf>
    <xf numFmtId="0" fontId="139" fillId="1374" borderId="144" xfId="0" applyFont="1" applyFill="1" applyBorder="1" applyAlignment="1">
      <alignment vertical="top" wrapText="1" indent="1"/>
    </xf>
    <xf numFmtId="0" fontId="140" fillId="1375" borderId="144" xfId="0" applyFont="1" applyFill="1" applyBorder="1" applyAlignment="1">
      <alignment vertical="top" wrapText="1" indent="1"/>
    </xf>
    <xf numFmtId="0" fontId="140" fillId="1376" borderId="144" xfId="0" applyFont="1" applyFill="1" applyBorder="1" applyAlignment="1">
      <alignment vertical="top" wrapText="1" indent="1"/>
    </xf>
    <xf numFmtId="0" fontId="139" fillId="1377" borderId="144" xfId="0" applyFont="1" applyFill="1" applyBorder="1" applyAlignment="1">
      <alignment vertical="top" wrapText="1" indent="1"/>
    </xf>
    <xf numFmtId="11" fontId="139" fillId="1378" borderId="144" xfId="0" applyNumberFormat="1" applyFont="1" applyFill="1" applyBorder="1" applyAlignment="1">
      <alignment vertical="top" wrapText="1" indent="1"/>
    </xf>
    <xf numFmtId="0" fontId="139" fillId="1379" borderId="144" xfId="0" applyFont="1" applyFill="1" applyBorder="1" applyAlignment="1">
      <alignment vertical="top" wrapText="1" indent="1"/>
    </xf>
    <xf numFmtId="0" fontId="139" fillId="1380" borderId="144" xfId="0" applyFont="1" applyFill="1" applyBorder="1" applyAlignment="1">
      <alignment vertical="top" wrapText="1" indent="1"/>
    </xf>
    <xf numFmtId="0" fontId="140" fillId="1381" borderId="144" xfId="0" applyFont="1" applyFill="1" applyBorder="1" applyAlignment="1">
      <alignment vertical="top" wrapText="1" indent="1"/>
    </xf>
    <xf numFmtId="0" fontId="139" fillId="1383" borderId="144" xfId="0" applyFont="1" applyFill="1" applyBorder="1" applyAlignment="1">
      <alignment vertical="top" wrapText="1" indent="1"/>
    </xf>
    <xf numFmtId="0" fontId="139" fillId="1384" borderId="144" xfId="0" applyFont="1" applyFill="1" applyBorder="1" applyAlignment="1">
      <alignment vertical="top" wrapText="1" indent="1"/>
    </xf>
    <xf numFmtId="0" fontId="140" fillId="1385" borderId="144" xfId="0" applyFont="1" applyFill="1" applyBorder="1" applyAlignment="1">
      <alignment vertical="top" wrapText="1" indent="1"/>
    </xf>
    <xf numFmtId="0" fontId="139" fillId="1386" borderId="144" xfId="0" applyFont="1" applyFill="1" applyBorder="1" applyAlignment="1">
      <alignment vertical="top" wrapText="1" indent="1"/>
    </xf>
    <xf numFmtId="11" fontId="139" fillId="1387" borderId="144" xfId="0" applyNumberFormat="1" applyFont="1" applyFill="1" applyBorder="1" applyAlignment="1">
      <alignment vertical="top" wrapText="1" indent="1"/>
    </xf>
    <xf numFmtId="0" fontId="139" fillId="1388" borderId="144" xfId="0" applyFont="1" applyFill="1" applyBorder="1" applyAlignment="1">
      <alignment vertical="top" wrapText="1" indent="1"/>
    </xf>
    <xf numFmtId="0" fontId="139" fillId="1389" borderId="144" xfId="0" applyFont="1" applyFill="1" applyBorder="1" applyAlignment="1">
      <alignment vertical="top" wrapText="1" indent="1"/>
    </xf>
    <xf numFmtId="0" fontId="140" fillId="1390" borderId="144" xfId="0" applyFont="1" applyFill="1" applyBorder="1" applyAlignment="1">
      <alignment vertical="top" wrapText="1" indent="1"/>
    </xf>
    <xf numFmtId="0" fontId="139" fillId="1391" borderId="144" xfId="0" applyFont="1" applyFill="1" applyBorder="1" applyAlignment="1">
      <alignment vertical="top" wrapText="1" indent="1"/>
    </xf>
    <xf numFmtId="0" fontId="139" fillId="1392" borderId="144" xfId="0" applyFont="1" applyFill="1" applyBorder="1" applyAlignment="1">
      <alignment vertical="top" wrapText="1" indent="1"/>
    </xf>
    <xf numFmtId="0" fontId="139" fillId="1393" borderId="144" xfId="0" applyFont="1" applyFill="1" applyBorder="1" applyAlignment="1">
      <alignment vertical="top" wrapText="1" indent="1"/>
    </xf>
    <xf numFmtId="0" fontId="140" fillId="1394" borderId="144" xfId="0" applyFont="1" applyFill="1" applyBorder="1" applyAlignment="1">
      <alignment vertical="top" wrapText="1" indent="1"/>
    </xf>
    <xf numFmtId="0" fontId="139" fillId="1395" borderId="144" xfId="0" applyFont="1" applyFill="1" applyBorder="1" applyAlignment="1">
      <alignment vertical="top" wrapText="1" indent="1"/>
    </xf>
    <xf numFmtId="11" fontId="139" fillId="1396" borderId="144" xfId="0" applyNumberFormat="1" applyFont="1" applyFill="1" applyBorder="1" applyAlignment="1">
      <alignment vertical="top" wrapText="1" indent="1"/>
    </xf>
    <xf numFmtId="0" fontId="140" fillId="1397" borderId="144" xfId="0" applyFont="1" applyFill="1" applyBorder="1" applyAlignment="1">
      <alignment vertical="top" wrapText="1" indent="1"/>
    </xf>
    <xf numFmtId="0" fontId="139" fillId="1398" borderId="144" xfId="0" applyFont="1" applyFill="1" applyBorder="1" applyAlignment="1">
      <alignment vertical="top" wrapText="1" indent="1"/>
    </xf>
    <xf numFmtId="0" fontId="140" fillId="1399" borderId="144" xfId="0" applyFont="1" applyFill="1" applyBorder="1" applyAlignment="1">
      <alignment vertical="top" wrapText="1" indent="1"/>
    </xf>
    <xf numFmtId="0" fontId="139" fillId="1400" borderId="144" xfId="0" applyFont="1" applyFill="1" applyBorder="1" applyAlignment="1">
      <alignment vertical="top" wrapText="1" indent="1"/>
    </xf>
    <xf numFmtId="0" fontId="139" fillId="1401" borderId="144" xfId="0" applyFont="1" applyFill="1" applyBorder="1" applyAlignment="1">
      <alignment vertical="top" wrapText="1" indent="1"/>
    </xf>
    <xf numFmtId="0" fontId="139" fillId="1402" borderId="144" xfId="0" applyFont="1" applyFill="1" applyBorder="1" applyAlignment="1">
      <alignment vertical="top" wrapText="1" indent="1"/>
    </xf>
    <xf numFmtId="0" fontId="139" fillId="1403" borderId="144" xfId="0" applyFont="1" applyFill="1" applyBorder="1" applyAlignment="1">
      <alignment vertical="top" wrapText="1" indent="1"/>
    </xf>
    <xf numFmtId="0" fontId="139" fillId="1404" borderId="144" xfId="0" applyFont="1" applyFill="1" applyBorder="1" applyAlignment="1">
      <alignment vertical="top" wrapText="1" indent="1"/>
    </xf>
    <xf numFmtId="0" fontId="139" fillId="1405" borderId="144" xfId="0" applyFont="1" applyFill="1" applyBorder="1" applyAlignment="1">
      <alignment vertical="top" wrapText="1" indent="1"/>
    </xf>
    <xf numFmtId="0" fontId="140" fillId="1406" borderId="144" xfId="0" applyFont="1" applyFill="1" applyBorder="1" applyAlignment="1">
      <alignment vertical="top" wrapText="1" indent="1"/>
    </xf>
    <xf numFmtId="0" fontId="139" fillId="1407" borderId="144" xfId="0" applyFont="1" applyFill="1" applyBorder="1" applyAlignment="1">
      <alignment vertical="top" wrapText="1" indent="1"/>
    </xf>
    <xf numFmtId="0" fontId="139" fillId="1408" borderId="144" xfId="0" applyFont="1" applyFill="1" applyBorder="1" applyAlignment="1">
      <alignment vertical="top" wrapText="1" indent="1"/>
    </xf>
    <xf numFmtId="0" fontId="139" fillId="1410" borderId="144" xfId="0" applyFont="1" applyFill="1" applyBorder="1" applyAlignment="1">
      <alignment vertical="top" wrapText="1" indent="1"/>
    </xf>
    <xf numFmtId="0" fontId="139" fillId="1411" borderId="144" xfId="0" applyFont="1" applyFill="1" applyBorder="1" applyAlignment="1">
      <alignment vertical="top" wrapText="1" indent="1"/>
    </xf>
    <xf numFmtId="0" fontId="140" fillId="1412" borderId="144" xfId="0" applyFont="1" applyFill="1" applyBorder="1" applyAlignment="1">
      <alignment vertical="top" wrapText="1" indent="1"/>
    </xf>
    <xf numFmtId="0" fontId="139" fillId="1413" borderId="144" xfId="0" applyFont="1" applyFill="1" applyBorder="1" applyAlignment="1">
      <alignment vertical="top" wrapText="1" indent="1"/>
    </xf>
    <xf numFmtId="0" fontId="140" fillId="1414" borderId="144" xfId="0" applyFont="1" applyFill="1" applyBorder="1" applyAlignment="1">
      <alignment vertical="top" wrapText="1" indent="1"/>
    </xf>
    <xf numFmtId="0" fontId="139" fillId="1415" borderId="144" xfId="0" applyFont="1" applyFill="1" applyBorder="1" applyAlignment="1">
      <alignment vertical="top" wrapText="1" indent="1"/>
    </xf>
    <xf numFmtId="0" fontId="140" fillId="1416" borderId="144" xfId="0" applyFont="1" applyFill="1" applyBorder="1" applyAlignment="1">
      <alignment vertical="top" wrapText="1" indent="1"/>
    </xf>
    <xf numFmtId="0" fontId="139" fillId="1417" borderId="144" xfId="0" applyFont="1" applyFill="1" applyBorder="1" applyAlignment="1">
      <alignment vertical="top" wrapText="1" indent="1"/>
    </xf>
    <xf numFmtId="0" fontId="139" fillId="1418" borderId="144" xfId="0" applyFont="1" applyFill="1" applyBorder="1" applyAlignment="1">
      <alignment vertical="top" wrapText="1" indent="1"/>
    </xf>
    <xf numFmtId="0" fontId="139" fillId="1419" borderId="144" xfId="0" applyFont="1" applyFill="1" applyBorder="1" applyAlignment="1">
      <alignment vertical="top" wrapText="1" indent="1"/>
    </xf>
    <xf numFmtId="0" fontId="139" fillId="1420" borderId="144" xfId="0" applyFont="1" applyFill="1" applyBorder="1" applyAlignment="1">
      <alignment vertical="top" wrapText="1" indent="1"/>
    </xf>
    <xf numFmtId="0" fontId="139" fillId="1421" borderId="144" xfId="0" applyFont="1" applyFill="1" applyBorder="1" applyAlignment="1">
      <alignment vertical="top" wrapText="1" indent="1"/>
    </xf>
    <xf numFmtId="0" fontId="139" fillId="1422" borderId="144" xfId="0" applyFont="1" applyFill="1" applyBorder="1" applyAlignment="1">
      <alignment vertical="top" wrapText="1" indent="1"/>
    </xf>
    <xf numFmtId="0" fontId="139" fillId="1423" borderId="144" xfId="0" applyFont="1" applyFill="1" applyBorder="1" applyAlignment="1">
      <alignment vertical="top" wrapText="1" indent="1"/>
    </xf>
    <xf numFmtId="0" fontId="139" fillId="1424" borderId="144" xfId="0" applyFont="1" applyFill="1" applyBorder="1" applyAlignment="1">
      <alignment vertical="top" wrapText="1" indent="1"/>
    </xf>
    <xf numFmtId="0" fontId="139" fillId="1425" borderId="144" xfId="0" applyFont="1" applyFill="1" applyBorder="1" applyAlignment="1">
      <alignment vertical="top" wrapText="1" indent="1"/>
    </xf>
    <xf numFmtId="0" fontId="139" fillId="1426" borderId="144" xfId="0" applyFont="1" applyFill="1" applyBorder="1" applyAlignment="1">
      <alignment vertical="top" wrapText="1" indent="1"/>
    </xf>
    <xf numFmtId="0" fontId="139" fillId="1427" borderId="144" xfId="0" applyFont="1" applyFill="1" applyBorder="1" applyAlignment="1">
      <alignment vertical="top" wrapText="1" indent="1"/>
    </xf>
    <xf numFmtId="0" fontId="139" fillId="1428" borderId="144" xfId="0" applyFont="1" applyFill="1" applyBorder="1" applyAlignment="1">
      <alignment vertical="top" wrapText="1" indent="1"/>
    </xf>
    <xf numFmtId="0" fontId="139" fillId="1429" borderId="144" xfId="0" applyFont="1" applyFill="1" applyBorder="1" applyAlignment="1">
      <alignment vertical="top" wrapText="1" indent="1"/>
    </xf>
    <xf numFmtId="0" fontId="139" fillId="1430" borderId="144" xfId="0" applyFont="1" applyFill="1" applyBorder="1" applyAlignment="1">
      <alignment vertical="top" wrapText="1" indent="1"/>
    </xf>
    <xf numFmtId="0" fontId="139" fillId="1431" borderId="144" xfId="0" applyFont="1" applyFill="1" applyBorder="1" applyAlignment="1">
      <alignment vertical="top" wrapText="1" indent="1"/>
    </xf>
    <xf numFmtId="0" fontId="139" fillId="1432" borderId="144" xfId="0" applyFont="1" applyFill="1" applyBorder="1" applyAlignment="1">
      <alignment vertical="top" wrapText="1" indent="1"/>
    </xf>
    <xf numFmtId="0" fontId="139" fillId="1433" borderId="144" xfId="0" applyFont="1" applyFill="1" applyBorder="1" applyAlignment="1">
      <alignment vertical="top" wrapText="1" indent="1"/>
    </xf>
    <xf numFmtId="0" fontId="140" fillId="1434" borderId="144" xfId="0" applyFont="1" applyFill="1" applyBorder="1" applyAlignment="1">
      <alignment vertical="top" wrapText="1" indent="1"/>
    </xf>
    <xf numFmtId="0" fontId="139" fillId="1435" borderId="144" xfId="0" applyFont="1" applyFill="1" applyBorder="1" applyAlignment="1">
      <alignment vertical="top" wrapText="1" indent="1"/>
    </xf>
    <xf numFmtId="0" fontId="139" fillId="1436" borderId="144" xfId="0" applyFont="1" applyFill="1" applyBorder="1" applyAlignment="1">
      <alignment vertical="top" wrapText="1" indent="1"/>
    </xf>
    <xf numFmtId="0" fontId="139" fillId="1437" borderId="144" xfId="0" applyFont="1" applyFill="1" applyBorder="1" applyAlignment="1">
      <alignment vertical="top" wrapText="1" indent="1"/>
    </xf>
    <xf numFmtId="0" fontId="139" fillId="1438" borderId="144" xfId="0" applyFont="1" applyFill="1" applyBorder="1" applyAlignment="1">
      <alignment vertical="top" wrapText="1" indent="1"/>
    </xf>
    <xf numFmtId="0" fontId="139" fillId="1439" borderId="144" xfId="0" applyFont="1" applyFill="1" applyBorder="1" applyAlignment="1">
      <alignment vertical="top" wrapText="1" indent="1"/>
    </xf>
    <xf numFmtId="0" fontId="139" fillId="1440" borderId="144" xfId="0" applyFont="1" applyFill="1" applyBorder="1" applyAlignment="1">
      <alignment vertical="top" wrapText="1" indent="1"/>
    </xf>
    <xf numFmtId="0" fontId="139" fillId="1441" borderId="144" xfId="0" applyFont="1" applyFill="1" applyBorder="1" applyAlignment="1">
      <alignment vertical="top" wrapText="1" indent="1"/>
    </xf>
    <xf numFmtId="0" fontId="139" fillId="1442" borderId="144" xfId="0" applyFont="1" applyFill="1" applyBorder="1" applyAlignment="1">
      <alignment vertical="top" wrapText="1" indent="1"/>
    </xf>
    <xf numFmtId="0" fontId="139" fillId="1443" borderId="144" xfId="0" applyFont="1" applyFill="1" applyBorder="1" applyAlignment="1">
      <alignment vertical="top" wrapText="1" indent="1"/>
    </xf>
    <xf numFmtId="0" fontId="139" fillId="1444" borderId="144" xfId="0" applyFont="1" applyFill="1" applyBorder="1" applyAlignment="1">
      <alignment vertical="top" wrapText="1" indent="1"/>
    </xf>
    <xf numFmtId="0" fontId="139" fillId="1445" borderId="144" xfId="0" applyFont="1" applyFill="1" applyBorder="1" applyAlignment="1">
      <alignment vertical="top" wrapText="1" indent="1"/>
    </xf>
    <xf numFmtId="0" fontId="139" fillId="1446" borderId="144" xfId="0" applyFont="1" applyFill="1" applyBorder="1" applyAlignment="1">
      <alignment vertical="top" wrapText="1" indent="1"/>
    </xf>
    <xf numFmtId="0" fontId="139" fillId="1447" borderId="144" xfId="0" applyFont="1" applyFill="1" applyBorder="1" applyAlignment="1">
      <alignment vertical="top" wrapText="1" indent="1"/>
    </xf>
    <xf numFmtId="0" fontId="140" fillId="1448" borderId="144" xfId="0" applyFont="1" applyFill="1" applyBorder="1" applyAlignment="1">
      <alignment vertical="top" wrapText="1" indent="1"/>
    </xf>
    <xf numFmtId="0" fontId="139" fillId="1449" borderId="144" xfId="0" applyFont="1" applyFill="1" applyBorder="1" applyAlignment="1">
      <alignment vertical="top" wrapText="1" indent="1"/>
    </xf>
    <xf numFmtId="0" fontId="140" fillId="1450" borderId="144" xfId="0" applyFont="1" applyFill="1" applyBorder="1" applyAlignment="1">
      <alignment vertical="top" wrapText="1" indent="1"/>
    </xf>
    <xf numFmtId="0" fontId="139" fillId="1451" borderId="144" xfId="0" applyFont="1" applyFill="1" applyBorder="1" applyAlignment="1">
      <alignment vertical="top" wrapText="1" indent="1"/>
    </xf>
    <xf numFmtId="0" fontId="139" fillId="1452" borderId="144" xfId="0" applyFont="1" applyFill="1" applyBorder="1" applyAlignment="1">
      <alignment vertical="top" wrapText="1" indent="1"/>
    </xf>
    <xf numFmtId="0" fontId="139" fillId="1453" borderId="144" xfId="0" applyFont="1" applyFill="1" applyBorder="1" applyAlignment="1">
      <alignment vertical="top" wrapText="1" indent="1"/>
    </xf>
    <xf numFmtId="0" fontId="139" fillId="1454" borderId="144" xfId="0" applyFont="1" applyFill="1" applyBorder="1" applyAlignment="1">
      <alignment vertical="top" wrapText="1" indent="1"/>
    </xf>
    <xf numFmtId="0" fontId="139" fillId="1455" borderId="144" xfId="0" applyFont="1" applyFill="1" applyBorder="1" applyAlignment="1">
      <alignment vertical="top" wrapText="1" indent="1"/>
    </xf>
    <xf numFmtId="0" fontId="139" fillId="1456" borderId="144" xfId="0" applyFont="1" applyFill="1" applyBorder="1" applyAlignment="1">
      <alignment vertical="top" wrapText="1" indent="1"/>
    </xf>
    <xf numFmtId="0" fontId="139" fillId="1457" borderId="144" xfId="0" applyFont="1" applyFill="1" applyBorder="1" applyAlignment="1">
      <alignment vertical="top" wrapText="1" indent="1"/>
    </xf>
    <xf numFmtId="0" fontId="139" fillId="1458" borderId="144" xfId="0" applyFont="1" applyFill="1" applyBorder="1" applyAlignment="1">
      <alignment vertical="top" wrapText="1" indent="1"/>
    </xf>
    <xf numFmtId="0" fontId="139" fillId="1459" borderId="144" xfId="0" applyFont="1" applyFill="1" applyBorder="1" applyAlignment="1">
      <alignment vertical="top" wrapText="1" indent="1"/>
    </xf>
    <xf numFmtId="0" fontId="139" fillId="1460" borderId="144" xfId="0" applyFont="1" applyFill="1" applyBorder="1" applyAlignment="1">
      <alignment vertical="top" wrapText="1" indent="1"/>
    </xf>
    <xf numFmtId="0" fontId="139" fillId="1461" borderId="144" xfId="0" applyFont="1" applyFill="1" applyBorder="1" applyAlignment="1">
      <alignment vertical="top" wrapText="1" indent="1"/>
    </xf>
    <xf numFmtId="11" fontId="139" fillId="1462" borderId="144" xfId="0" applyNumberFormat="1" applyFont="1" applyFill="1" applyBorder="1" applyAlignment="1">
      <alignment vertical="top" wrapText="1" indent="1"/>
    </xf>
    <xf numFmtId="0" fontId="139" fillId="1463" borderId="144" xfId="0" applyFont="1" applyFill="1" applyBorder="1" applyAlignment="1">
      <alignment vertical="top" wrapText="1" indent="1"/>
    </xf>
    <xf numFmtId="0" fontId="139" fillId="1464" borderId="144" xfId="0" applyFont="1" applyFill="1" applyBorder="1" applyAlignment="1">
      <alignment vertical="top" wrapText="1" indent="1"/>
    </xf>
    <xf numFmtId="0" fontId="139" fillId="1465" borderId="144" xfId="0" applyFont="1" applyFill="1" applyBorder="1" applyAlignment="1">
      <alignment vertical="top" wrapText="1" indent="1"/>
    </xf>
    <xf numFmtId="0" fontId="139" fillId="1466" borderId="144" xfId="0" applyFont="1" applyFill="1" applyBorder="1" applyAlignment="1">
      <alignment vertical="top" wrapText="1" indent="1"/>
    </xf>
    <xf numFmtId="0" fontId="139" fillId="1467" borderId="144" xfId="0" applyFont="1" applyFill="1" applyBorder="1" applyAlignment="1">
      <alignment vertical="top" wrapText="1" indent="1"/>
    </xf>
    <xf numFmtId="0" fontId="140" fillId="1468" borderId="144" xfId="0" applyFont="1" applyFill="1" applyBorder="1" applyAlignment="1">
      <alignment vertical="top" wrapText="1" indent="1"/>
    </xf>
    <xf numFmtId="0" fontId="140" fillId="1469" borderId="144" xfId="0" applyFont="1" applyFill="1" applyBorder="1" applyAlignment="1">
      <alignment vertical="top" wrapText="1" indent="1"/>
    </xf>
    <xf numFmtId="0" fontId="139" fillId="1471" borderId="144" xfId="0" applyFont="1" applyFill="1" applyBorder="1" applyAlignment="1">
      <alignment vertical="top" wrapText="1" indent="1"/>
    </xf>
    <xf numFmtId="0" fontId="140" fillId="1472" borderId="144" xfId="0" applyFont="1" applyFill="1" applyBorder="1" applyAlignment="1">
      <alignment vertical="top" wrapText="1" indent="1"/>
    </xf>
    <xf numFmtId="0" fontId="139" fillId="1473" borderId="144" xfId="0" applyFont="1" applyFill="1" applyBorder="1" applyAlignment="1">
      <alignment vertical="top" wrapText="1" indent="1"/>
    </xf>
    <xf numFmtId="0" fontId="139" fillId="1474" borderId="144" xfId="0" applyFont="1" applyFill="1" applyBorder="1" applyAlignment="1">
      <alignment vertical="top" wrapText="1" indent="1"/>
    </xf>
    <xf numFmtId="0" fontId="139" fillId="1475" borderId="144" xfId="0" applyFont="1" applyFill="1" applyBorder="1" applyAlignment="1">
      <alignment vertical="top" wrapText="1" indent="1"/>
    </xf>
    <xf numFmtId="0" fontId="139" fillId="1476" borderId="144" xfId="0" applyFont="1" applyFill="1" applyBorder="1" applyAlignment="1">
      <alignment vertical="top" wrapText="1" indent="1"/>
    </xf>
    <xf numFmtId="0" fontId="139" fillId="1477" borderId="144" xfId="0" applyFont="1" applyFill="1" applyBorder="1" applyAlignment="1">
      <alignment vertical="top" wrapText="1" indent="1"/>
    </xf>
    <xf numFmtId="0" fontId="139" fillId="1478" borderId="144" xfId="0" applyFont="1" applyFill="1" applyBorder="1" applyAlignment="1">
      <alignment vertical="top" wrapText="1" indent="1"/>
    </xf>
    <xf numFmtId="0" fontId="139" fillId="1479" borderId="144" xfId="0" applyFont="1" applyFill="1" applyBorder="1" applyAlignment="1">
      <alignment vertical="top" wrapText="1" indent="1"/>
    </xf>
    <xf numFmtId="0" fontId="139" fillId="1480" borderId="144" xfId="0" applyFont="1" applyFill="1" applyBorder="1" applyAlignment="1">
      <alignment vertical="top" wrapText="1" indent="1"/>
    </xf>
    <xf numFmtId="0" fontId="139" fillId="1481" borderId="144" xfId="0" applyFont="1" applyFill="1" applyBorder="1" applyAlignment="1">
      <alignment vertical="top" wrapText="1" indent="1"/>
    </xf>
    <xf numFmtId="0" fontId="139" fillId="1482" borderId="144" xfId="0" applyFont="1" applyFill="1" applyBorder="1" applyAlignment="1">
      <alignment vertical="top" wrapText="1" indent="1"/>
    </xf>
    <xf numFmtId="0" fontId="139" fillId="1483" borderId="144" xfId="0" applyFont="1" applyFill="1" applyBorder="1" applyAlignment="1">
      <alignment vertical="top" wrapText="1" indent="1"/>
    </xf>
    <xf numFmtId="0" fontId="139" fillId="1484" borderId="144" xfId="0" applyFont="1" applyFill="1" applyBorder="1" applyAlignment="1">
      <alignment vertical="top" wrapText="1" indent="1"/>
    </xf>
    <xf numFmtId="0" fontId="139" fillId="1485" borderId="144" xfId="0" applyFont="1" applyFill="1" applyBorder="1" applyAlignment="1">
      <alignment vertical="top" wrapText="1" indent="1"/>
    </xf>
    <xf numFmtId="0" fontId="139" fillId="1486" borderId="144" xfId="0" applyFont="1" applyFill="1" applyBorder="1" applyAlignment="1">
      <alignment vertical="top" wrapText="1" indent="1"/>
    </xf>
    <xf numFmtId="0" fontId="139" fillId="1487" borderId="144" xfId="0" applyFont="1" applyFill="1" applyBorder="1" applyAlignment="1">
      <alignment vertical="top" wrapText="1" indent="1"/>
    </xf>
    <xf numFmtId="0" fontId="139" fillId="1488" borderId="144" xfId="0" applyFont="1" applyFill="1" applyBorder="1" applyAlignment="1">
      <alignment vertical="top" wrapText="1" indent="1"/>
    </xf>
    <xf numFmtId="0" fontId="139" fillId="1489" borderId="144" xfId="0" applyFont="1" applyFill="1" applyBorder="1" applyAlignment="1">
      <alignment vertical="top" wrapText="1" indent="1"/>
    </xf>
    <xf numFmtId="0" fontId="139" fillId="1490" borderId="144" xfId="0" applyFont="1" applyFill="1" applyBorder="1" applyAlignment="1">
      <alignment vertical="top" wrapText="1" indent="1"/>
    </xf>
    <xf numFmtId="0" fontId="139" fillId="1491" borderId="144" xfId="0" applyFont="1" applyFill="1" applyBorder="1" applyAlignment="1">
      <alignment vertical="top" wrapText="1" indent="1"/>
    </xf>
    <xf numFmtId="0" fontId="139" fillId="1492" borderId="144" xfId="0" applyFont="1" applyFill="1" applyBorder="1" applyAlignment="1">
      <alignment vertical="top" wrapText="1" indent="1"/>
    </xf>
    <xf numFmtId="0" fontId="139" fillId="1493" borderId="144" xfId="0" applyFont="1" applyFill="1" applyBorder="1" applyAlignment="1">
      <alignment vertical="top" wrapText="1" indent="1"/>
    </xf>
    <xf numFmtId="0" fontId="139" fillId="1494" borderId="144" xfId="0" applyFont="1" applyFill="1" applyBorder="1" applyAlignment="1">
      <alignment vertical="top" wrapText="1" indent="1"/>
    </xf>
    <xf numFmtId="0" fontId="139" fillId="1495" borderId="144" xfId="0" applyFont="1" applyFill="1" applyBorder="1" applyAlignment="1">
      <alignment vertical="top" wrapText="1" indent="1"/>
    </xf>
    <xf numFmtId="0" fontId="139" fillId="1496" borderId="144" xfId="0" applyFont="1" applyFill="1" applyBorder="1" applyAlignment="1">
      <alignment vertical="top" wrapText="1" indent="1"/>
    </xf>
    <xf numFmtId="0" fontId="139" fillId="1497" borderId="144" xfId="0" applyFont="1" applyFill="1" applyBorder="1" applyAlignment="1">
      <alignment vertical="top" wrapText="1" indent="1"/>
    </xf>
    <xf numFmtId="0" fontId="140" fillId="1498" borderId="144" xfId="0" applyFont="1" applyFill="1" applyBorder="1" applyAlignment="1">
      <alignment vertical="top" wrapText="1" indent="1"/>
    </xf>
    <xf numFmtId="0" fontId="139" fillId="1499" borderId="144" xfId="0" applyFont="1" applyFill="1" applyBorder="1" applyAlignment="1">
      <alignment vertical="top" wrapText="1" indent="1"/>
    </xf>
    <xf numFmtId="0" fontId="139" fillId="1500" borderId="144" xfId="0" applyFont="1" applyFill="1" applyBorder="1" applyAlignment="1">
      <alignment vertical="top" wrapText="1" indent="1"/>
    </xf>
    <xf numFmtId="0" fontId="139" fillId="1501" borderId="144" xfId="0" applyFont="1" applyFill="1" applyBorder="1" applyAlignment="1">
      <alignment vertical="top" wrapText="1" indent="1"/>
    </xf>
    <xf numFmtId="0" fontId="139" fillId="1502" borderId="144" xfId="0" applyFont="1" applyFill="1" applyBorder="1" applyAlignment="1">
      <alignment vertical="top" wrapText="1" indent="1"/>
    </xf>
    <xf numFmtId="0" fontId="139" fillId="1503" borderId="144" xfId="0" applyFont="1" applyFill="1" applyBorder="1" applyAlignment="1">
      <alignment vertical="top" wrapText="1" indent="1"/>
    </xf>
    <xf numFmtId="0" fontId="139" fillId="1504" borderId="144" xfId="0" applyFont="1" applyFill="1" applyBorder="1" applyAlignment="1">
      <alignment vertical="top" wrapText="1" indent="1"/>
    </xf>
    <xf numFmtId="0" fontId="139" fillId="1506" borderId="144" xfId="0" applyFont="1" applyFill="1" applyBorder="1" applyAlignment="1">
      <alignment vertical="top" wrapText="1" indent="1"/>
    </xf>
    <xf numFmtId="0" fontId="140" fillId="1507" borderId="144" xfId="0" applyFont="1" applyFill="1" applyBorder="1" applyAlignment="1">
      <alignment vertical="top" wrapText="1" indent="1"/>
    </xf>
    <xf numFmtId="0" fontId="139" fillId="1508" borderId="144" xfId="0" applyFont="1" applyFill="1" applyBorder="1" applyAlignment="1">
      <alignment vertical="top" wrapText="1" indent="1"/>
    </xf>
    <xf numFmtId="0" fontId="139" fillId="1509" borderId="144" xfId="0" applyFont="1" applyFill="1" applyBorder="1" applyAlignment="1">
      <alignment vertical="top" wrapText="1" indent="1"/>
    </xf>
    <xf numFmtId="0" fontId="139" fillId="1510" borderId="144" xfId="0" applyFont="1" applyFill="1" applyBorder="1" applyAlignment="1">
      <alignment vertical="top" wrapText="1" indent="1"/>
    </xf>
    <xf numFmtId="0" fontId="140" fillId="1511" borderId="144" xfId="0" applyFont="1" applyFill="1" applyBorder="1" applyAlignment="1">
      <alignment vertical="top" wrapText="1" indent="1"/>
    </xf>
    <xf numFmtId="0" fontId="139" fillId="1512" borderId="144" xfId="0" applyFont="1" applyFill="1" applyBorder="1" applyAlignment="1">
      <alignment vertical="top" wrapText="1" indent="1"/>
    </xf>
    <xf numFmtId="0" fontId="139" fillId="1513" borderId="144" xfId="0" applyFont="1" applyFill="1" applyBorder="1" applyAlignment="1">
      <alignment vertical="top" wrapText="1" indent="1"/>
    </xf>
    <xf numFmtId="0" fontId="140" fillId="1514" borderId="144" xfId="0" applyFont="1" applyFill="1" applyBorder="1" applyAlignment="1">
      <alignment vertical="top" wrapText="1" indent="1"/>
    </xf>
    <xf numFmtId="0" fontId="139" fillId="1515" borderId="144" xfId="0" applyFont="1" applyFill="1" applyBorder="1" applyAlignment="1">
      <alignment vertical="top" wrapText="1" indent="1"/>
    </xf>
    <xf numFmtId="0" fontId="139" fillId="1516" borderId="144" xfId="0" applyFont="1" applyFill="1" applyBorder="1" applyAlignment="1">
      <alignment vertical="top" wrapText="1" indent="1"/>
    </xf>
    <xf numFmtId="0" fontId="139" fillId="1517" borderId="144" xfId="0" applyFont="1" applyFill="1" applyBorder="1" applyAlignment="1">
      <alignment vertical="top" wrapText="1" indent="1"/>
    </xf>
    <xf numFmtId="0" fontId="139" fillId="1518" borderId="144" xfId="0" applyFont="1" applyFill="1" applyBorder="1" applyAlignment="1">
      <alignment vertical="top" wrapText="1" indent="1"/>
    </xf>
    <xf numFmtId="0" fontId="139" fillId="1519" borderId="144" xfId="0" applyFont="1" applyFill="1" applyBorder="1" applyAlignment="1">
      <alignment vertical="top" wrapText="1" indent="1"/>
    </xf>
    <xf numFmtId="0" fontId="139" fillId="1520" borderId="144" xfId="0" applyFont="1" applyFill="1" applyBorder="1" applyAlignment="1">
      <alignment vertical="top" wrapText="1" indent="1"/>
    </xf>
    <xf numFmtId="0" fontId="139" fillId="1521" borderId="144" xfId="0" applyFont="1" applyFill="1" applyBorder="1" applyAlignment="1">
      <alignment vertical="top" wrapText="1" indent="1"/>
    </xf>
    <xf numFmtId="0" fontId="139" fillId="1522" borderId="144" xfId="0" applyFont="1" applyFill="1" applyBorder="1" applyAlignment="1">
      <alignment vertical="top" wrapText="1" indent="1"/>
    </xf>
    <xf numFmtId="0" fontId="139" fillId="1523" borderId="144" xfId="0" applyFont="1" applyFill="1" applyBorder="1" applyAlignment="1">
      <alignment vertical="top" wrapText="1" indent="1"/>
    </xf>
    <xf numFmtId="0" fontId="140" fillId="1524" borderId="144" xfId="0" applyFont="1" applyFill="1" applyBorder="1" applyAlignment="1">
      <alignment vertical="top" wrapText="1" indent="1"/>
    </xf>
    <xf numFmtId="0" fontId="139" fillId="1525" borderId="144" xfId="0" applyFont="1" applyFill="1" applyBorder="1" applyAlignment="1">
      <alignment vertical="top" wrapText="1" indent="1"/>
    </xf>
    <xf numFmtId="0" fontId="139" fillId="1526" borderId="144" xfId="0" applyFont="1" applyFill="1" applyBorder="1" applyAlignment="1">
      <alignment vertical="top" wrapText="1" indent="1"/>
    </xf>
    <xf numFmtId="0" fontId="139" fillId="1527" borderId="144" xfId="0" applyFont="1" applyFill="1" applyBorder="1" applyAlignment="1">
      <alignment vertical="top" wrapText="1" indent="1"/>
    </xf>
    <xf numFmtId="0" fontId="139" fillId="1528" borderId="144" xfId="0" applyFont="1" applyFill="1" applyBorder="1" applyAlignment="1">
      <alignment vertical="top" wrapText="1" indent="1"/>
    </xf>
    <xf numFmtId="0" fontId="139" fillId="1529" borderId="144" xfId="0" applyFont="1" applyFill="1" applyBorder="1" applyAlignment="1">
      <alignment vertical="top" wrapText="1" indent="1"/>
    </xf>
    <xf numFmtId="0" fontId="139" fillId="1530" borderId="144" xfId="0" applyFont="1" applyFill="1" applyBorder="1" applyAlignment="1">
      <alignment vertical="top" wrapText="1" indent="1"/>
    </xf>
    <xf numFmtId="0" fontId="139" fillId="1531" borderId="144" xfId="0" applyFont="1" applyFill="1" applyBorder="1" applyAlignment="1">
      <alignment vertical="top" wrapText="1" indent="1"/>
    </xf>
    <xf numFmtId="0" fontId="139" fillId="1532" borderId="144" xfId="0" applyFont="1" applyFill="1" applyBorder="1" applyAlignment="1">
      <alignment vertical="top" wrapText="1" indent="1"/>
    </xf>
    <xf numFmtId="0" fontId="139" fillId="1533" borderId="144" xfId="0" applyFont="1" applyFill="1" applyBorder="1" applyAlignment="1">
      <alignment vertical="top" wrapText="1" indent="1"/>
    </xf>
    <xf numFmtId="0" fontId="139" fillId="1534" borderId="144" xfId="0" applyFont="1" applyFill="1" applyBorder="1" applyAlignment="1">
      <alignment vertical="top" wrapText="1" indent="1"/>
    </xf>
    <xf numFmtId="0" fontId="139" fillId="1535" borderId="144" xfId="0" applyFont="1" applyFill="1" applyBorder="1" applyAlignment="1">
      <alignment vertical="top" wrapText="1" indent="1"/>
    </xf>
    <xf numFmtId="0" fontId="140" fillId="1536" borderId="144" xfId="0" applyFont="1" applyFill="1" applyBorder="1" applyAlignment="1">
      <alignment vertical="top" wrapText="1" indent="1"/>
    </xf>
    <xf numFmtId="0" fontId="139" fillId="1537" borderId="144" xfId="0" applyFont="1" applyFill="1" applyBorder="1" applyAlignment="1">
      <alignment vertical="top" wrapText="1" indent="1"/>
    </xf>
    <xf numFmtId="0" fontId="139" fillId="1538" borderId="144" xfId="0" applyFont="1" applyFill="1" applyBorder="1" applyAlignment="1">
      <alignment vertical="top" wrapText="1" indent="1"/>
    </xf>
    <xf numFmtId="0" fontId="139" fillId="1539" borderId="144" xfId="0" applyFont="1" applyFill="1" applyBorder="1" applyAlignment="1">
      <alignment vertical="top" wrapText="1" indent="1"/>
    </xf>
    <xf numFmtId="0" fontId="139" fillId="1540" borderId="144" xfId="0" applyFont="1" applyFill="1" applyBorder="1" applyAlignment="1">
      <alignment vertical="top" wrapText="1" indent="1"/>
    </xf>
    <xf numFmtId="0" fontId="139" fillId="1541" borderId="144" xfId="0" applyFont="1" applyFill="1" applyBorder="1" applyAlignment="1">
      <alignment vertical="top" wrapText="1" indent="1"/>
    </xf>
    <xf numFmtId="0" fontId="139" fillId="1542" borderId="144" xfId="0" applyFont="1" applyFill="1" applyBorder="1" applyAlignment="1">
      <alignment vertical="top" wrapText="1" indent="1"/>
    </xf>
    <xf numFmtId="0" fontId="139" fillId="1543" borderId="144" xfId="0" applyFont="1" applyFill="1" applyBorder="1" applyAlignment="1">
      <alignment vertical="top" wrapText="1" indent="1"/>
    </xf>
    <xf numFmtId="0" fontId="139" fillId="1544" borderId="144" xfId="0" applyFont="1" applyFill="1" applyBorder="1" applyAlignment="1">
      <alignment vertical="top" wrapText="1" indent="1"/>
    </xf>
    <xf numFmtId="0" fontId="139" fillId="1545" borderId="144" xfId="0" applyFont="1" applyFill="1" applyBorder="1" applyAlignment="1">
      <alignment vertical="top" wrapText="1" indent="1"/>
    </xf>
    <xf numFmtId="0" fontId="139" fillId="1546" borderId="144" xfId="0" applyFont="1" applyFill="1" applyBorder="1" applyAlignment="1">
      <alignment vertical="top" wrapText="1" indent="1"/>
    </xf>
    <xf numFmtId="0" fontId="139" fillId="1547" borderId="144" xfId="0" applyFont="1" applyFill="1" applyBorder="1" applyAlignment="1">
      <alignment vertical="top" wrapText="1" indent="1"/>
    </xf>
    <xf numFmtId="0" fontId="139" fillId="1548" borderId="144" xfId="0" applyFont="1" applyFill="1" applyBorder="1" applyAlignment="1">
      <alignment vertical="top" wrapText="1" indent="1"/>
    </xf>
    <xf numFmtId="0" fontId="139" fillId="1549" borderId="144" xfId="0" applyFont="1" applyFill="1" applyBorder="1" applyAlignment="1">
      <alignment vertical="top" wrapText="1" indent="1"/>
    </xf>
    <xf numFmtId="0" fontId="139" fillId="1550" borderId="144" xfId="0" applyFont="1" applyFill="1" applyBorder="1" applyAlignment="1">
      <alignment vertical="top" wrapText="1" indent="1"/>
    </xf>
    <xf numFmtId="0" fontId="139" fillId="1551" borderId="144" xfId="0" applyFont="1" applyFill="1" applyBorder="1" applyAlignment="1">
      <alignment vertical="top" wrapText="1" indent="1"/>
    </xf>
    <xf numFmtId="0" fontId="139" fillId="1552" borderId="144" xfId="0" applyFont="1" applyFill="1" applyBorder="1" applyAlignment="1">
      <alignment vertical="top" wrapText="1" indent="1"/>
    </xf>
    <xf numFmtId="0" fontId="140" fillId="1553" borderId="144" xfId="0" applyFont="1" applyFill="1" applyBorder="1" applyAlignment="1">
      <alignment vertical="top" wrapText="1" indent="1"/>
    </xf>
    <xf numFmtId="0" fontId="139" fillId="1554" borderId="144" xfId="0" applyFont="1" applyFill="1" applyBorder="1" applyAlignment="1">
      <alignment vertical="top" wrapText="1" indent="1"/>
    </xf>
    <xf numFmtId="0" fontId="139" fillId="1555" borderId="144" xfId="0" applyFont="1" applyFill="1" applyBorder="1" applyAlignment="1">
      <alignment vertical="top" wrapText="1" indent="1"/>
    </xf>
    <xf numFmtId="0" fontId="139" fillId="1556" borderId="144" xfId="0" applyFont="1" applyFill="1" applyBorder="1" applyAlignment="1">
      <alignment vertical="top" wrapText="1" indent="1"/>
    </xf>
    <xf numFmtId="0" fontId="140" fillId="1557" borderId="144" xfId="0" applyFont="1" applyFill="1" applyBorder="1" applyAlignment="1">
      <alignment vertical="top" wrapText="1" indent="1"/>
    </xf>
    <xf numFmtId="0" fontId="139" fillId="1558" borderId="144" xfId="0" applyFont="1" applyFill="1" applyBorder="1" applyAlignment="1">
      <alignment vertical="top" wrapText="1" indent="1"/>
    </xf>
    <xf numFmtId="0" fontId="139" fillId="1559" borderId="144" xfId="0" applyFont="1" applyFill="1" applyBorder="1" applyAlignment="1">
      <alignment vertical="top" wrapText="1" indent="1"/>
    </xf>
    <xf numFmtId="0" fontId="139" fillId="1560" borderId="144" xfId="0" applyFont="1" applyFill="1" applyBorder="1" applyAlignment="1">
      <alignment vertical="top" wrapText="1" indent="1"/>
    </xf>
    <xf numFmtId="0" fontId="139" fillId="1561" borderId="144" xfId="0" applyFont="1" applyFill="1" applyBorder="1" applyAlignment="1">
      <alignment vertical="top" wrapText="1" indent="1"/>
    </xf>
    <xf numFmtId="0" fontId="139" fillId="1562" borderId="144" xfId="0" applyFont="1" applyFill="1" applyBorder="1" applyAlignment="1">
      <alignment vertical="top" wrapText="1" indent="1"/>
    </xf>
    <xf numFmtId="0" fontId="139" fillId="1563" borderId="144" xfId="0" applyFont="1" applyFill="1" applyBorder="1" applyAlignment="1">
      <alignment vertical="top" wrapText="1" indent="1"/>
    </xf>
    <xf numFmtId="11" fontId="139" fillId="1564" borderId="144" xfId="0" applyNumberFormat="1" applyFont="1" applyFill="1" applyBorder="1" applyAlignment="1">
      <alignment vertical="top" wrapText="1" indent="1"/>
    </xf>
    <xf numFmtId="0" fontId="140" fillId="1565" borderId="144" xfId="0" applyFont="1" applyFill="1" applyBorder="1" applyAlignment="1">
      <alignment vertical="top" wrapText="1" indent="1"/>
    </xf>
    <xf numFmtId="0" fontId="139" fillId="1566" borderId="144" xfId="0" applyFont="1" applyFill="1" applyBorder="1" applyAlignment="1">
      <alignment vertical="top" wrapText="1" indent="1"/>
    </xf>
    <xf numFmtId="0" fontId="139" fillId="1567" borderId="144" xfId="0" applyFont="1" applyFill="1" applyBorder="1" applyAlignment="1">
      <alignment vertical="top" wrapText="1" indent="1"/>
    </xf>
    <xf numFmtId="0" fontId="139" fillId="1568" borderId="144" xfId="0" applyFont="1" applyFill="1" applyBorder="1" applyAlignment="1">
      <alignment vertical="top" wrapText="1" indent="1"/>
    </xf>
    <xf numFmtId="0" fontId="139" fillId="1569" borderId="144" xfId="0" applyFont="1" applyFill="1" applyBorder="1" applyAlignment="1">
      <alignment vertical="top" wrapText="1" indent="1"/>
    </xf>
    <xf numFmtId="0" fontId="139" fillId="1570" borderId="144" xfId="0" applyFont="1" applyFill="1" applyBorder="1" applyAlignment="1">
      <alignment vertical="top" wrapText="1" indent="1"/>
    </xf>
    <xf numFmtId="0" fontId="139" fillId="1571" borderId="144" xfId="0" applyFont="1" applyFill="1" applyBorder="1" applyAlignment="1">
      <alignment vertical="top" wrapText="1" indent="1"/>
    </xf>
    <xf numFmtId="0" fontId="139" fillId="1572" borderId="144" xfId="0" applyFont="1" applyFill="1" applyBorder="1" applyAlignment="1">
      <alignment vertical="top" wrapText="1" indent="1"/>
    </xf>
    <xf numFmtId="0" fontId="139" fillId="1573" borderId="144" xfId="0" applyFont="1" applyFill="1" applyBorder="1" applyAlignment="1">
      <alignment vertical="top" wrapText="1" indent="1"/>
    </xf>
    <xf numFmtId="0" fontId="139" fillId="1574" borderId="144" xfId="0" applyFont="1" applyFill="1" applyBorder="1" applyAlignment="1">
      <alignment vertical="top" wrapText="1" indent="1"/>
    </xf>
    <xf numFmtId="0" fontId="139" fillId="1576" borderId="144" xfId="0" applyFont="1" applyFill="1" applyBorder="1" applyAlignment="1">
      <alignment vertical="top" wrapText="1" indent="1"/>
    </xf>
    <xf numFmtId="0" fontId="139" fillId="1577" borderId="144" xfId="0" applyFont="1" applyFill="1" applyBorder="1" applyAlignment="1">
      <alignment vertical="top" wrapText="1" indent="1"/>
    </xf>
    <xf numFmtId="0" fontId="139" fillId="1578" borderId="144" xfId="0" applyFont="1" applyFill="1" applyBorder="1" applyAlignment="1">
      <alignment vertical="top" wrapText="1" indent="1"/>
    </xf>
    <xf numFmtId="0" fontId="139" fillId="1579" borderId="144" xfId="0" applyFont="1" applyFill="1" applyBorder="1" applyAlignment="1">
      <alignment vertical="top" wrapText="1" indent="1"/>
    </xf>
    <xf numFmtId="0" fontId="139" fillId="1580" borderId="144" xfId="0" applyFont="1" applyFill="1" applyBorder="1" applyAlignment="1">
      <alignment vertical="top" wrapText="1" indent="1"/>
    </xf>
    <xf numFmtId="0" fontId="140" fillId="1581" borderId="144" xfId="0" applyFont="1" applyFill="1" applyBorder="1" applyAlignment="1">
      <alignment vertical="top" wrapText="1" indent="1"/>
    </xf>
    <xf numFmtId="0" fontId="139" fillId="1582" borderId="144" xfId="0" applyFont="1" applyFill="1" applyBorder="1" applyAlignment="1">
      <alignment vertical="top" wrapText="1" indent="1"/>
    </xf>
    <xf numFmtId="0" fontId="139" fillId="1583" borderId="144" xfId="0" applyFont="1" applyFill="1" applyBorder="1" applyAlignment="1">
      <alignment vertical="top" wrapText="1" indent="1"/>
    </xf>
    <xf numFmtId="0" fontId="139" fillId="1584" borderId="144" xfId="0" applyFont="1" applyFill="1" applyBorder="1" applyAlignment="1">
      <alignment vertical="top" wrapText="1" indent="1"/>
    </xf>
    <xf numFmtId="0" fontId="140" fillId="1585" borderId="144" xfId="0" applyFont="1" applyFill="1" applyBorder="1" applyAlignment="1">
      <alignment vertical="top" wrapText="1" indent="1"/>
    </xf>
    <xf numFmtId="0" fontId="139" fillId="1586" borderId="144" xfId="0" applyFont="1" applyFill="1" applyBorder="1" applyAlignment="1">
      <alignment vertical="top" wrapText="1" indent="1"/>
    </xf>
    <xf numFmtId="0" fontId="139" fillId="1587" borderId="144" xfId="0" applyFont="1" applyFill="1" applyBorder="1" applyAlignment="1">
      <alignment vertical="top" wrapText="1" indent="1"/>
    </xf>
    <xf numFmtId="0" fontId="139" fillId="1588" borderId="144" xfId="0" applyFont="1" applyFill="1" applyBorder="1" applyAlignment="1">
      <alignment vertical="top" wrapText="1" indent="1"/>
    </xf>
    <xf numFmtId="0" fontId="139" fillId="1589" borderId="144" xfId="0" applyFont="1" applyFill="1" applyBorder="1" applyAlignment="1">
      <alignment vertical="top" wrapText="1" indent="1"/>
    </xf>
    <xf numFmtId="0" fontId="140" fillId="1590" borderId="144" xfId="0" applyFont="1" applyFill="1" applyBorder="1" applyAlignment="1">
      <alignment vertical="top" wrapText="1" indent="1"/>
    </xf>
    <xf numFmtId="0" fontId="139" fillId="1591" borderId="144" xfId="0" applyFont="1" applyFill="1" applyBorder="1" applyAlignment="1">
      <alignment vertical="top" wrapText="1" indent="1"/>
    </xf>
    <xf numFmtId="0" fontId="139" fillId="1592" borderId="144" xfId="0" applyFont="1" applyFill="1" applyBorder="1" applyAlignment="1">
      <alignment vertical="top" wrapText="1" indent="1"/>
    </xf>
    <xf numFmtId="0" fontId="139" fillId="1593" borderId="144" xfId="0" applyFont="1" applyFill="1" applyBorder="1" applyAlignment="1">
      <alignment vertical="top" wrapText="1" indent="1"/>
    </xf>
    <xf numFmtId="0" fontId="139" fillId="1594" borderId="144" xfId="0" applyFont="1" applyFill="1" applyBorder="1" applyAlignment="1">
      <alignment vertical="top" wrapText="1" indent="1"/>
    </xf>
    <xf numFmtId="0" fontId="139" fillId="1595" borderId="144" xfId="0" applyFont="1" applyFill="1" applyBorder="1" applyAlignment="1">
      <alignment vertical="top" wrapText="1" indent="1"/>
    </xf>
    <xf numFmtId="0" fontId="139" fillId="1596" borderId="144" xfId="0" applyFont="1" applyFill="1" applyBorder="1" applyAlignment="1">
      <alignment vertical="top" wrapText="1" indent="1"/>
    </xf>
    <xf numFmtId="0" fontId="139" fillId="1597" borderId="144" xfId="0" applyFont="1" applyFill="1" applyBorder="1" applyAlignment="1">
      <alignment vertical="top" wrapText="1" indent="1"/>
    </xf>
    <xf numFmtId="11" fontId="139" fillId="1598" borderId="144" xfId="0" applyNumberFormat="1" applyFont="1" applyFill="1" applyBorder="1" applyAlignment="1">
      <alignment vertical="top" wrapText="1" indent="1"/>
    </xf>
    <xf numFmtId="0" fontId="139" fillId="1599" borderId="144" xfId="0" applyFont="1" applyFill="1" applyBorder="1" applyAlignment="1">
      <alignment vertical="top" wrapText="1" indent="1"/>
    </xf>
    <xf numFmtId="0" fontId="139" fillId="1600" borderId="144" xfId="0" applyFont="1" applyFill="1" applyBorder="1" applyAlignment="1">
      <alignment vertical="top" wrapText="1" indent="1"/>
    </xf>
    <xf numFmtId="0" fontId="140" fillId="1601" borderId="144" xfId="0" applyFont="1" applyFill="1" applyBorder="1" applyAlignment="1">
      <alignment vertical="top" wrapText="1" indent="1"/>
    </xf>
    <xf numFmtId="0" fontId="139" fillId="1602" borderId="144" xfId="0" applyFont="1" applyFill="1" applyBorder="1" applyAlignment="1">
      <alignment vertical="top" wrapText="1" indent="1"/>
    </xf>
    <xf numFmtId="0" fontId="139" fillId="1603" borderId="144" xfId="0" applyFont="1" applyFill="1" applyBorder="1" applyAlignment="1">
      <alignment vertical="top" wrapText="1" indent="1"/>
    </xf>
    <xf numFmtId="0" fontId="139" fillId="1604" borderId="144" xfId="0" applyFont="1" applyFill="1" applyBorder="1" applyAlignment="1">
      <alignment vertical="top" wrapText="1" indent="1"/>
    </xf>
    <xf numFmtId="0" fontId="139" fillId="1605" borderId="144" xfId="0" applyFont="1" applyFill="1" applyBorder="1" applyAlignment="1">
      <alignment vertical="top" wrapText="1" indent="1"/>
    </xf>
    <xf numFmtId="0" fontId="139" fillId="1606" borderId="144" xfId="0" applyFont="1" applyFill="1" applyBorder="1" applyAlignment="1">
      <alignment vertical="top" wrapText="1" indent="1"/>
    </xf>
    <xf numFmtId="0" fontId="140" fillId="1607" borderId="144" xfId="0" applyFont="1" applyFill="1" applyBorder="1" applyAlignment="1">
      <alignment vertical="top" wrapText="1" indent="1"/>
    </xf>
    <xf numFmtId="0" fontId="139" fillId="1608" borderId="144" xfId="0" applyFont="1" applyFill="1" applyBorder="1" applyAlignment="1">
      <alignment vertical="top" wrapText="1" indent="1"/>
    </xf>
    <xf numFmtId="0" fontId="140" fillId="1609" borderId="144" xfId="0" applyFont="1" applyFill="1" applyBorder="1" applyAlignment="1">
      <alignment vertical="top" wrapText="1" indent="1"/>
    </xf>
    <xf numFmtId="0" fontId="139" fillId="1610" borderId="144" xfId="0" applyFont="1" applyFill="1" applyBorder="1" applyAlignment="1">
      <alignment vertical="top" wrapText="1" indent="1"/>
    </xf>
    <xf numFmtId="0" fontId="139" fillId="1611" borderId="144" xfId="0" applyFont="1" applyFill="1" applyBorder="1" applyAlignment="1">
      <alignment vertical="top" wrapText="1" indent="1"/>
    </xf>
    <xf numFmtId="0" fontId="139" fillId="1612" borderId="144" xfId="0" applyFont="1" applyFill="1" applyBorder="1" applyAlignment="1">
      <alignment vertical="top" wrapText="1" indent="1"/>
    </xf>
    <xf numFmtId="0" fontId="139" fillId="1613" borderId="144" xfId="0" applyFont="1" applyFill="1" applyBorder="1" applyAlignment="1">
      <alignment vertical="top" wrapText="1" indent="1"/>
    </xf>
    <xf numFmtId="0" fontId="139" fillId="1614" borderId="144" xfId="0" applyFont="1" applyFill="1" applyBorder="1" applyAlignment="1">
      <alignment vertical="top" wrapText="1" indent="1"/>
    </xf>
    <xf numFmtId="0" fontId="139" fillId="1615" borderId="144" xfId="0" applyFont="1" applyFill="1" applyBorder="1" applyAlignment="1">
      <alignment vertical="top" wrapText="1" indent="1"/>
    </xf>
    <xf numFmtId="0" fontId="139" fillId="1616" borderId="144" xfId="0" applyFont="1" applyFill="1" applyBorder="1" applyAlignment="1">
      <alignment vertical="top" wrapText="1" indent="1"/>
    </xf>
    <xf numFmtId="0" fontId="139" fillId="1617" borderId="144" xfId="0" applyFont="1" applyFill="1" applyBorder="1" applyAlignment="1">
      <alignment vertical="top" wrapText="1" indent="1"/>
    </xf>
    <xf numFmtId="0" fontId="140" fillId="1618" borderId="144" xfId="0" applyFont="1" applyFill="1" applyBorder="1" applyAlignment="1">
      <alignment vertical="top" wrapText="1" indent="1"/>
    </xf>
    <xf numFmtId="0" fontId="139" fillId="1619" borderId="144" xfId="0" applyFont="1" applyFill="1" applyBorder="1" applyAlignment="1">
      <alignment vertical="top" wrapText="1" indent="1"/>
    </xf>
    <xf numFmtId="0" fontId="139" fillId="1620" borderId="144" xfId="0" applyFont="1" applyFill="1" applyBorder="1" applyAlignment="1">
      <alignment vertical="top" wrapText="1" indent="1"/>
    </xf>
    <xf numFmtId="0" fontId="139" fillId="1621" borderId="144" xfId="0" applyFont="1" applyFill="1" applyBorder="1" applyAlignment="1">
      <alignment vertical="top" wrapText="1" indent="1"/>
    </xf>
    <xf numFmtId="0" fontId="140" fillId="1622" borderId="144" xfId="0" applyFont="1" applyFill="1" applyBorder="1" applyAlignment="1">
      <alignment vertical="top" wrapText="1" indent="1"/>
    </xf>
    <xf numFmtId="0" fontId="139" fillId="1623" borderId="144" xfId="0" applyFont="1" applyFill="1" applyBorder="1" applyAlignment="1">
      <alignment vertical="top" wrapText="1" indent="1"/>
    </xf>
    <xf numFmtId="0" fontId="139" fillId="1624" borderId="144" xfId="0" applyFont="1" applyFill="1" applyBorder="1" applyAlignment="1">
      <alignment vertical="top" wrapText="1" indent="1"/>
    </xf>
    <xf numFmtId="0" fontId="139" fillId="1625" borderId="144" xfId="0" applyFont="1" applyFill="1" applyBorder="1" applyAlignment="1">
      <alignment vertical="top" wrapText="1" indent="1"/>
    </xf>
    <xf numFmtId="0" fontId="139" fillId="1626" borderId="144" xfId="0" applyFont="1" applyFill="1" applyBorder="1" applyAlignment="1">
      <alignment vertical="top" wrapText="1" indent="1"/>
    </xf>
    <xf numFmtId="0" fontId="139" fillId="1627" borderId="144" xfId="0" applyFont="1" applyFill="1" applyBorder="1" applyAlignment="1">
      <alignment vertical="top" wrapText="1" indent="1"/>
    </xf>
    <xf numFmtId="0" fontId="139" fillId="1628" borderId="144" xfId="0" applyFont="1" applyFill="1" applyBorder="1" applyAlignment="1">
      <alignment vertical="top" wrapText="1" indent="1"/>
    </xf>
    <xf numFmtId="0" fontId="139" fillId="1629" borderId="144" xfId="0" applyFont="1" applyFill="1" applyBorder="1" applyAlignment="1">
      <alignment vertical="top" wrapText="1" indent="1"/>
    </xf>
    <xf numFmtId="0" fontId="139" fillId="1630" borderId="144" xfId="0" applyFont="1" applyFill="1" applyBorder="1" applyAlignment="1">
      <alignment vertical="top" wrapText="1" indent="1"/>
    </xf>
    <xf numFmtId="0" fontId="139" fillId="1631" borderId="144" xfId="0" applyFont="1" applyFill="1" applyBorder="1" applyAlignment="1">
      <alignment vertical="top" wrapText="1" indent="1"/>
    </xf>
    <xf numFmtId="0" fontId="139" fillId="1632" borderId="144" xfId="0" applyFont="1" applyFill="1" applyBorder="1" applyAlignment="1">
      <alignment vertical="top" wrapText="1" indent="1"/>
    </xf>
    <xf numFmtId="0" fontId="139" fillId="1633" borderId="144" xfId="0" applyFont="1" applyFill="1" applyBorder="1" applyAlignment="1">
      <alignment vertical="top" wrapText="1" indent="1"/>
    </xf>
    <xf numFmtId="0" fontId="139" fillId="1634" borderId="144" xfId="0" applyFont="1" applyFill="1" applyBorder="1" applyAlignment="1">
      <alignment vertical="top" wrapText="1" indent="1"/>
    </xf>
    <xf numFmtId="0" fontId="139" fillId="1635" borderId="144" xfId="0" applyFont="1" applyFill="1" applyBorder="1" applyAlignment="1">
      <alignment vertical="top" wrapText="1" indent="1"/>
    </xf>
    <xf numFmtId="0" fontId="139" fillId="1636" borderId="144" xfId="0" applyFont="1" applyFill="1" applyBorder="1" applyAlignment="1">
      <alignment vertical="top" wrapText="1" indent="1"/>
    </xf>
    <xf numFmtId="0" fontId="139" fillId="1637" borderId="144" xfId="0" applyFont="1" applyFill="1" applyBorder="1" applyAlignment="1">
      <alignment vertical="top" wrapText="1" indent="1"/>
    </xf>
    <xf numFmtId="0" fontId="140" fillId="1638" borderId="144" xfId="0" applyFont="1" applyFill="1" applyBorder="1" applyAlignment="1">
      <alignment vertical="top" wrapText="1" indent="1"/>
    </xf>
    <xf numFmtId="0" fontId="139" fillId="1639" borderId="144" xfId="0" applyFont="1" applyFill="1" applyBorder="1" applyAlignment="1">
      <alignment vertical="top" wrapText="1" indent="1"/>
    </xf>
    <xf numFmtId="0" fontId="140" fillId="1640" borderId="144" xfId="0" applyFont="1" applyFill="1" applyBorder="1" applyAlignment="1">
      <alignment vertical="top" wrapText="1" indent="1"/>
    </xf>
    <xf numFmtId="0" fontId="139" fillId="1641" borderId="144" xfId="0" applyFont="1" applyFill="1" applyBorder="1" applyAlignment="1">
      <alignment vertical="top" wrapText="1" indent="1"/>
    </xf>
    <xf numFmtId="0" fontId="139" fillId="1642" borderId="144" xfId="0" applyFont="1" applyFill="1" applyBorder="1" applyAlignment="1">
      <alignment vertical="top" wrapText="1" indent="1"/>
    </xf>
    <xf numFmtId="0" fontId="139" fillId="1643" borderId="144" xfId="0" applyFont="1" applyFill="1" applyBorder="1" applyAlignment="1">
      <alignment vertical="top" wrapText="1" indent="1"/>
    </xf>
    <xf numFmtId="0" fontId="139" fillId="1644" borderId="144" xfId="0" applyFont="1" applyFill="1" applyBorder="1" applyAlignment="1">
      <alignment vertical="top" wrapText="1" indent="1"/>
    </xf>
    <xf numFmtId="0" fontId="139" fillId="1645" borderId="144" xfId="0" applyFont="1" applyFill="1" applyBorder="1" applyAlignment="1">
      <alignment vertical="top" wrapText="1" indent="1"/>
    </xf>
    <xf numFmtId="11" fontId="139" fillId="1646" borderId="144" xfId="0" applyNumberFormat="1" applyFont="1" applyFill="1" applyBorder="1" applyAlignment="1">
      <alignment vertical="top" wrapText="1" indent="1"/>
    </xf>
    <xf numFmtId="0" fontId="139" fillId="1647" borderId="144" xfId="0" applyFont="1" applyFill="1" applyBorder="1" applyAlignment="1">
      <alignment vertical="top" wrapText="1" indent="1"/>
    </xf>
    <xf numFmtId="0" fontId="139" fillId="1648" borderId="144" xfId="0" applyFont="1" applyFill="1" applyBorder="1" applyAlignment="1">
      <alignment vertical="top" wrapText="1" indent="1"/>
    </xf>
    <xf numFmtId="0" fontId="139" fillId="1649" borderId="144" xfId="0" applyFont="1" applyFill="1" applyBorder="1" applyAlignment="1">
      <alignment vertical="top" wrapText="1" indent="1"/>
    </xf>
    <xf numFmtId="0" fontId="139" fillId="1650" borderId="144" xfId="0" applyFont="1" applyFill="1" applyBorder="1" applyAlignment="1">
      <alignment vertical="top" wrapText="1" indent="1"/>
    </xf>
    <xf numFmtId="0" fontId="139" fillId="1651" borderId="144" xfId="0" applyFont="1" applyFill="1" applyBorder="1" applyAlignment="1">
      <alignment vertical="top" wrapText="1" indent="1"/>
    </xf>
    <xf numFmtId="0" fontId="139" fillId="1652" borderId="144" xfId="0" applyFont="1" applyFill="1" applyBorder="1" applyAlignment="1">
      <alignment vertical="top" wrapText="1" indent="1"/>
    </xf>
    <xf numFmtId="0" fontId="139" fillId="1653" borderId="144" xfId="0" applyFont="1" applyFill="1" applyBorder="1" applyAlignment="1">
      <alignment vertical="top" wrapText="1" indent="1"/>
    </xf>
    <xf numFmtId="0" fontId="139" fillId="1654" borderId="144" xfId="0" applyFont="1" applyFill="1" applyBorder="1" applyAlignment="1">
      <alignment vertical="top" wrapText="1" indent="1"/>
    </xf>
    <xf numFmtId="0" fontId="139" fillId="1655" borderId="144" xfId="0" applyFont="1" applyFill="1" applyBorder="1" applyAlignment="1">
      <alignment vertical="top" wrapText="1" indent="1"/>
    </xf>
    <xf numFmtId="0" fontId="139" fillId="1656" borderId="144" xfId="0" applyFont="1" applyFill="1" applyBorder="1" applyAlignment="1">
      <alignment vertical="top" wrapText="1" indent="1"/>
    </xf>
    <xf numFmtId="0" fontId="139" fillId="1657" borderId="144" xfId="0" applyFont="1" applyFill="1" applyBorder="1" applyAlignment="1">
      <alignment vertical="top" wrapText="1" indent="1"/>
    </xf>
    <xf numFmtId="0" fontId="139" fillId="1658" borderId="144" xfId="0" applyFont="1" applyFill="1" applyBorder="1" applyAlignment="1">
      <alignment vertical="top" wrapText="1" indent="1"/>
    </xf>
    <xf numFmtId="0" fontId="139" fillId="1659" borderId="144" xfId="0" applyFont="1" applyFill="1" applyBorder="1" applyAlignment="1">
      <alignment vertical="top" wrapText="1" indent="1"/>
    </xf>
    <xf numFmtId="0" fontId="139" fillId="1660" borderId="144" xfId="0" applyFont="1" applyFill="1" applyBorder="1" applyAlignment="1">
      <alignment vertical="top" wrapText="1" indent="1"/>
    </xf>
    <xf numFmtId="0" fontId="139" fillId="1661" borderId="144" xfId="0" applyFont="1" applyFill="1" applyBorder="1" applyAlignment="1">
      <alignment vertical="top" wrapText="1" indent="1"/>
    </xf>
    <xf numFmtId="0" fontId="139" fillId="1662" borderId="144" xfId="0" applyFont="1" applyFill="1" applyBorder="1" applyAlignment="1">
      <alignment vertical="top" wrapText="1" indent="1"/>
    </xf>
    <xf numFmtId="0" fontId="140" fillId="1663" borderId="144" xfId="0" applyFont="1" applyFill="1" applyBorder="1" applyAlignment="1">
      <alignment vertical="top" wrapText="1" indent="1"/>
    </xf>
    <xf numFmtId="0" fontId="139" fillId="1664" borderId="144" xfId="0" applyFont="1" applyFill="1" applyBorder="1" applyAlignment="1">
      <alignment vertical="top" wrapText="1" indent="1"/>
    </xf>
    <xf numFmtId="0" fontId="139" fillId="1665" borderId="144" xfId="0" applyFont="1" applyFill="1" applyBorder="1" applyAlignment="1">
      <alignment vertical="top" wrapText="1" indent="1"/>
    </xf>
    <xf numFmtId="0" fontId="139" fillId="1666" borderId="144" xfId="0" applyFont="1" applyFill="1" applyBorder="1" applyAlignment="1">
      <alignment vertical="top" wrapText="1" indent="1"/>
    </xf>
    <xf numFmtId="0" fontId="139" fillId="1667" borderId="144" xfId="0" applyFont="1" applyFill="1" applyBorder="1" applyAlignment="1">
      <alignment vertical="top" wrapText="1" indent="1"/>
    </xf>
    <xf numFmtId="0" fontId="139" fillId="1668" borderId="144" xfId="0" applyFont="1" applyFill="1" applyBorder="1" applyAlignment="1">
      <alignment vertical="top" wrapText="1" indent="1"/>
    </xf>
    <xf numFmtId="0" fontId="139" fillId="1669" borderId="144" xfId="0" applyFont="1" applyFill="1" applyBorder="1" applyAlignment="1">
      <alignment vertical="top" wrapText="1" indent="1"/>
    </xf>
    <xf numFmtId="0" fontId="139" fillId="1670" borderId="144" xfId="0" applyFont="1" applyFill="1" applyBorder="1" applyAlignment="1">
      <alignment vertical="top" wrapText="1" indent="1"/>
    </xf>
    <xf numFmtId="0" fontId="139" fillId="1671" borderId="144" xfId="0" applyFont="1" applyFill="1" applyBorder="1" applyAlignment="1">
      <alignment vertical="top" wrapText="1" indent="1"/>
    </xf>
    <xf numFmtId="0" fontId="139" fillId="1673" borderId="144" xfId="0" applyFont="1" applyFill="1" applyBorder="1" applyAlignment="1">
      <alignment vertical="top" wrapText="1" indent="1"/>
    </xf>
    <xf numFmtId="0" fontId="139" fillId="1674" borderId="144" xfId="0" applyFont="1" applyFill="1" applyBorder="1" applyAlignment="1">
      <alignment vertical="top" wrapText="1" indent="1"/>
    </xf>
    <xf numFmtId="0" fontId="139" fillId="1675" borderId="144" xfId="0" applyFont="1" applyFill="1" applyBorder="1" applyAlignment="1">
      <alignment vertical="top" wrapText="1" indent="1"/>
    </xf>
    <xf numFmtId="0" fontId="139" fillId="1676" borderId="144" xfId="0" applyFont="1" applyFill="1" applyBorder="1" applyAlignment="1">
      <alignment vertical="top" wrapText="1" indent="1"/>
    </xf>
    <xf numFmtId="0" fontId="139" fillId="1677" borderId="144" xfId="0" applyFont="1" applyFill="1" applyBorder="1" applyAlignment="1">
      <alignment vertical="top" wrapText="1" indent="1"/>
    </xf>
    <xf numFmtId="0" fontId="139" fillId="1678" borderId="144" xfId="0" applyFont="1" applyFill="1" applyBorder="1" applyAlignment="1">
      <alignment vertical="top" wrapText="1" indent="1"/>
    </xf>
    <xf numFmtId="0" fontId="139" fillId="1679" borderId="144" xfId="0" applyFont="1" applyFill="1" applyBorder="1" applyAlignment="1">
      <alignment vertical="top" wrapText="1" indent="1"/>
    </xf>
    <xf numFmtId="0" fontId="139" fillId="1680" borderId="144" xfId="0" applyFont="1" applyFill="1" applyBorder="1" applyAlignment="1">
      <alignment vertical="top" wrapText="1" indent="1"/>
    </xf>
    <xf numFmtId="0" fontId="139" fillId="1681" borderId="144" xfId="0" applyFont="1" applyFill="1" applyBorder="1" applyAlignment="1">
      <alignment vertical="top" wrapText="1" indent="1"/>
    </xf>
    <xf numFmtId="0" fontId="139" fillId="1682" borderId="144" xfId="0" applyFont="1" applyFill="1" applyBorder="1" applyAlignment="1">
      <alignment vertical="top" wrapText="1" indent="1"/>
    </xf>
    <xf numFmtId="0" fontId="139" fillId="1683" borderId="144" xfId="0" applyFont="1" applyFill="1" applyBorder="1" applyAlignment="1">
      <alignment vertical="top" wrapText="1" indent="1"/>
    </xf>
    <xf numFmtId="0" fontId="139" fillId="1684" borderId="144" xfId="0" applyFont="1" applyFill="1" applyBorder="1" applyAlignment="1">
      <alignment vertical="top" wrapText="1" indent="1"/>
    </xf>
    <xf numFmtId="0" fontId="139" fillId="1685" borderId="144" xfId="0" applyFont="1" applyFill="1" applyBorder="1" applyAlignment="1">
      <alignment vertical="top" wrapText="1" indent="1"/>
    </xf>
    <xf numFmtId="0" fontId="139" fillId="1686" borderId="144" xfId="0" applyFont="1" applyFill="1" applyBorder="1" applyAlignment="1">
      <alignment vertical="top" wrapText="1" indent="1"/>
    </xf>
    <xf numFmtId="0" fontId="139" fillId="1687" borderId="144" xfId="0" applyFont="1" applyFill="1" applyBorder="1" applyAlignment="1">
      <alignment vertical="top" wrapText="1" indent="1"/>
    </xf>
    <xf numFmtId="0" fontId="139" fillId="1688" borderId="144" xfId="0" applyFont="1" applyFill="1" applyBorder="1" applyAlignment="1">
      <alignment vertical="top" wrapText="1" indent="1"/>
    </xf>
    <xf numFmtId="0" fontId="139" fillId="1689" borderId="144" xfId="0" applyFont="1" applyFill="1" applyBorder="1" applyAlignment="1">
      <alignment vertical="top" wrapText="1" indent="1"/>
    </xf>
    <xf numFmtId="0" fontId="139" fillId="1690" borderId="144" xfId="0" applyFont="1" applyFill="1" applyBorder="1" applyAlignment="1">
      <alignment vertical="top" wrapText="1" indent="1"/>
    </xf>
    <xf numFmtId="0" fontId="139" fillId="1691" borderId="144" xfId="0" applyFont="1" applyFill="1" applyBorder="1" applyAlignment="1">
      <alignment vertical="top" wrapText="1" indent="1"/>
    </xf>
    <xf numFmtId="0" fontId="139" fillId="1692" borderId="144" xfId="0" applyFont="1" applyFill="1" applyBorder="1" applyAlignment="1">
      <alignment vertical="top" wrapText="1" indent="1"/>
    </xf>
    <xf numFmtId="0" fontId="139" fillId="1693" borderId="144" xfId="0" applyFont="1" applyFill="1" applyBorder="1" applyAlignment="1">
      <alignment vertical="top" wrapText="1" indent="1"/>
    </xf>
    <xf numFmtId="0" fontId="139" fillId="1694" borderId="144" xfId="0" applyFont="1" applyFill="1" applyBorder="1" applyAlignment="1">
      <alignment vertical="top" wrapText="1" indent="1"/>
    </xf>
    <xf numFmtId="0" fontId="139" fillId="1695" borderId="144" xfId="0" applyFont="1" applyFill="1" applyBorder="1" applyAlignment="1">
      <alignment vertical="top" wrapText="1" indent="1"/>
    </xf>
    <xf numFmtId="0" fontId="139" fillId="1696" borderId="144" xfId="0" applyFont="1" applyFill="1" applyBorder="1" applyAlignment="1">
      <alignment vertical="top" wrapText="1" indent="1"/>
    </xf>
    <xf numFmtId="0" fontId="139" fillId="1697" borderId="144" xfId="0" applyFont="1" applyFill="1" applyBorder="1" applyAlignment="1">
      <alignment vertical="top" wrapText="1" indent="1"/>
    </xf>
    <xf numFmtId="0" fontId="139" fillId="1698" borderId="144" xfId="0" applyFont="1" applyFill="1" applyBorder="1" applyAlignment="1">
      <alignment vertical="top" wrapText="1" indent="1"/>
    </xf>
    <xf numFmtId="0" fontId="139" fillId="1699" borderId="144" xfId="0" applyFont="1" applyFill="1" applyBorder="1" applyAlignment="1">
      <alignment vertical="top" wrapText="1" indent="1"/>
    </xf>
    <xf numFmtId="0" fontId="139" fillId="1700" borderId="144" xfId="0" applyFont="1" applyFill="1" applyBorder="1" applyAlignment="1">
      <alignment vertical="top" wrapText="1" indent="1"/>
    </xf>
    <xf numFmtId="0" fontId="139" fillId="1701" borderId="144" xfId="0" applyFont="1" applyFill="1" applyBorder="1" applyAlignment="1">
      <alignment vertical="top" wrapText="1" indent="1"/>
    </xf>
    <xf numFmtId="0" fontId="139" fillId="1702" borderId="144" xfId="0" applyFont="1" applyFill="1" applyBorder="1" applyAlignment="1">
      <alignment vertical="top" wrapText="1" indent="1"/>
    </xf>
    <xf numFmtId="0" fontId="139" fillId="1703" borderId="144" xfId="0" applyFont="1" applyFill="1" applyBorder="1" applyAlignment="1">
      <alignment vertical="top" wrapText="1" indent="1"/>
    </xf>
    <xf numFmtId="0" fontId="139" fillId="1704" borderId="144" xfId="0" applyFont="1" applyFill="1" applyBorder="1" applyAlignment="1">
      <alignment vertical="top" wrapText="1" indent="1"/>
    </xf>
    <xf numFmtId="0" fontId="139" fillId="1705" borderId="144" xfId="0" applyFont="1" applyFill="1" applyBorder="1" applyAlignment="1">
      <alignment vertical="top" wrapText="1" indent="1"/>
    </xf>
    <xf numFmtId="0" fontId="139" fillId="1706" borderId="144" xfId="0" applyFont="1" applyFill="1" applyBorder="1" applyAlignment="1">
      <alignment vertical="top" wrapText="1" indent="1"/>
    </xf>
    <xf numFmtId="0" fontId="140" fillId="1707" borderId="144" xfId="0" applyFont="1" applyFill="1" applyBorder="1" applyAlignment="1">
      <alignment vertical="top" wrapText="1" indent="1"/>
    </xf>
    <xf numFmtId="0" fontId="139" fillId="1708" borderId="144" xfId="0" applyFont="1" applyFill="1" applyBorder="1" applyAlignment="1">
      <alignment vertical="top" wrapText="1" indent="1"/>
    </xf>
    <xf numFmtId="0" fontId="139" fillId="1709" borderId="144" xfId="0" applyFont="1" applyFill="1" applyBorder="1" applyAlignment="1">
      <alignment vertical="top" wrapText="1" indent="1"/>
    </xf>
    <xf numFmtId="0" fontId="139" fillId="1710" borderId="144" xfId="0" applyFont="1" applyFill="1" applyBorder="1" applyAlignment="1">
      <alignment vertical="top" wrapText="1" indent="1"/>
    </xf>
    <xf numFmtId="0" fontId="139" fillId="1711" borderId="144" xfId="0" applyFont="1" applyFill="1" applyBorder="1" applyAlignment="1">
      <alignment vertical="top" wrapText="1" indent="1"/>
    </xf>
    <xf numFmtId="0" fontId="139" fillId="1712" borderId="144" xfId="0" applyFont="1" applyFill="1" applyBorder="1" applyAlignment="1">
      <alignment vertical="top" wrapText="1" indent="1"/>
    </xf>
    <xf numFmtId="0" fontId="139" fillId="1713" borderId="144" xfId="0" applyFont="1" applyFill="1" applyBorder="1" applyAlignment="1">
      <alignment vertical="top" wrapText="1" indent="1"/>
    </xf>
    <xf numFmtId="0" fontId="139" fillId="1714" borderId="144" xfId="0" applyFont="1" applyFill="1" applyBorder="1" applyAlignment="1">
      <alignment vertical="top" wrapText="1" indent="1"/>
    </xf>
    <xf numFmtId="0" fontId="139" fillId="1715" borderId="144" xfId="0" applyFont="1" applyFill="1" applyBorder="1" applyAlignment="1">
      <alignment vertical="top" wrapText="1" indent="1"/>
    </xf>
    <xf numFmtId="0" fontId="139" fillId="1716" borderId="144" xfId="0" applyFont="1" applyFill="1" applyBorder="1" applyAlignment="1">
      <alignment vertical="top" wrapText="1" indent="1"/>
    </xf>
    <xf numFmtId="0" fontId="139" fillId="1717" borderId="144" xfId="0" applyFont="1" applyFill="1" applyBorder="1" applyAlignment="1">
      <alignment vertical="top" wrapText="1" indent="1"/>
    </xf>
    <xf numFmtId="0" fontId="139" fillId="1718" borderId="144" xfId="0" applyFont="1" applyFill="1" applyBorder="1" applyAlignment="1">
      <alignment vertical="top" wrapText="1" indent="1"/>
    </xf>
    <xf numFmtId="0" fontId="140" fillId="1719" borderId="144" xfId="0" applyFont="1" applyFill="1" applyBorder="1" applyAlignment="1">
      <alignment vertical="top" wrapText="1" indent="1"/>
    </xf>
    <xf numFmtId="0" fontId="139" fillId="1720" borderId="144" xfId="0" applyFont="1" applyFill="1" applyBorder="1" applyAlignment="1">
      <alignment vertical="top" wrapText="1" indent="1"/>
    </xf>
    <xf numFmtId="0" fontId="140" fillId="1721" borderId="144" xfId="0" applyFont="1" applyFill="1" applyBorder="1" applyAlignment="1">
      <alignment vertical="top" wrapText="1" indent="1"/>
    </xf>
    <xf numFmtId="0" fontId="139" fillId="1722" borderId="144" xfId="0" applyFont="1" applyFill="1" applyBorder="1" applyAlignment="1">
      <alignment vertical="top" wrapText="1" indent="1"/>
    </xf>
    <xf numFmtId="0" fontId="139" fillId="1723" borderId="144" xfId="0" applyFont="1" applyFill="1" applyBorder="1" applyAlignment="1">
      <alignment vertical="top" wrapText="1" indent="1"/>
    </xf>
    <xf numFmtId="0" fontId="139" fillId="1724" borderId="144" xfId="0" applyFont="1" applyFill="1" applyBorder="1" applyAlignment="1">
      <alignment vertical="top" wrapText="1" indent="1"/>
    </xf>
    <xf numFmtId="0" fontId="140" fillId="1725" borderId="144" xfId="0" applyFont="1" applyFill="1" applyBorder="1" applyAlignment="1">
      <alignment vertical="top" wrapText="1" indent="1"/>
    </xf>
    <xf numFmtId="0" fontId="139" fillId="1726" borderId="144" xfId="0" applyFont="1" applyFill="1" applyBorder="1" applyAlignment="1">
      <alignment vertical="top" wrapText="1" indent="1"/>
    </xf>
    <xf numFmtId="0" fontId="139" fillId="1727" borderId="144" xfId="0" applyFont="1" applyFill="1" applyBorder="1" applyAlignment="1">
      <alignment vertical="top" wrapText="1" indent="1"/>
    </xf>
    <xf numFmtId="0" fontId="139" fillId="1728" borderId="144" xfId="0" applyFont="1" applyFill="1" applyBorder="1" applyAlignment="1">
      <alignment vertical="top" wrapText="1" indent="1"/>
    </xf>
    <xf numFmtId="0" fontId="139" fillId="1729" borderId="144" xfId="0" applyFont="1" applyFill="1" applyBorder="1" applyAlignment="1">
      <alignment vertical="top" wrapText="1" indent="1"/>
    </xf>
    <xf numFmtId="0" fontId="139" fillId="1730" borderId="144" xfId="0" applyFont="1" applyFill="1" applyBorder="1" applyAlignment="1">
      <alignment vertical="top" wrapText="1" indent="1"/>
    </xf>
    <xf numFmtId="0" fontId="139" fillId="1731" borderId="144" xfId="0" applyFont="1" applyFill="1" applyBorder="1" applyAlignment="1">
      <alignment vertical="top" wrapText="1" indent="1"/>
    </xf>
    <xf numFmtId="0" fontId="139" fillId="1732" borderId="144" xfId="0" applyFont="1" applyFill="1" applyBorder="1" applyAlignment="1">
      <alignment vertical="top" wrapText="1" indent="1"/>
    </xf>
    <xf numFmtId="0" fontId="139" fillId="1733" borderId="144" xfId="0" applyFont="1" applyFill="1" applyBorder="1" applyAlignment="1">
      <alignment vertical="top" wrapText="1" indent="1"/>
    </xf>
    <xf numFmtId="0" fontId="139" fillId="1734" borderId="144" xfId="0" applyFont="1" applyFill="1" applyBorder="1" applyAlignment="1">
      <alignment vertical="top" wrapText="1" indent="1"/>
    </xf>
    <xf numFmtId="0" fontId="139" fillId="1735" borderId="144" xfId="0" applyFont="1" applyFill="1" applyBorder="1" applyAlignment="1">
      <alignment vertical="top" wrapText="1" indent="1"/>
    </xf>
    <xf numFmtId="0" fontId="139" fillId="1736" borderId="144" xfId="0" applyFont="1" applyFill="1" applyBorder="1" applyAlignment="1">
      <alignment vertical="top" wrapText="1" indent="1"/>
    </xf>
    <xf numFmtId="0" fontId="139" fillId="1737" borderId="144" xfId="0" applyFont="1" applyFill="1" applyBorder="1" applyAlignment="1">
      <alignment vertical="top" wrapText="1" indent="1"/>
    </xf>
    <xf numFmtId="0" fontId="140" fillId="1738" borderId="144" xfId="0" applyFont="1" applyFill="1" applyBorder="1" applyAlignment="1">
      <alignment vertical="top" wrapText="1" indent="1"/>
    </xf>
    <xf numFmtId="0" fontId="139" fillId="1739" borderId="144" xfId="0" applyFont="1" applyFill="1" applyBorder="1" applyAlignment="1">
      <alignment vertical="top" wrapText="1" indent="1"/>
    </xf>
    <xf numFmtId="0" fontId="139" fillId="1740" borderId="144" xfId="0" applyFont="1" applyFill="1" applyBorder="1" applyAlignment="1">
      <alignment vertical="top" wrapText="1" indent="1"/>
    </xf>
    <xf numFmtId="0" fontId="139" fillId="1741" borderId="144" xfId="0" applyFont="1" applyFill="1" applyBorder="1" applyAlignment="1">
      <alignment vertical="top" wrapText="1" indent="1"/>
    </xf>
    <xf numFmtId="0" fontId="139" fillId="1742" borderId="144" xfId="0" applyFont="1" applyFill="1" applyBorder="1" applyAlignment="1">
      <alignment vertical="top" wrapText="1" indent="1"/>
    </xf>
    <xf numFmtId="0" fontId="139" fillId="1743" borderId="144" xfId="0" applyFont="1" applyFill="1" applyBorder="1" applyAlignment="1">
      <alignment vertical="top" wrapText="1" indent="1"/>
    </xf>
    <xf numFmtId="0" fontId="139" fillId="1744" borderId="144" xfId="0" applyFont="1" applyFill="1" applyBorder="1" applyAlignment="1">
      <alignment vertical="top" wrapText="1" indent="1"/>
    </xf>
    <xf numFmtId="0" fontId="140" fillId="1745" borderId="144" xfId="0" applyFont="1" applyFill="1" applyBorder="1" applyAlignment="1">
      <alignment vertical="top" wrapText="1" indent="1"/>
    </xf>
    <xf numFmtId="0" fontId="139" fillId="1746" borderId="144" xfId="0" applyFont="1" applyFill="1" applyBorder="1" applyAlignment="1">
      <alignment vertical="top" wrapText="1" indent="1"/>
    </xf>
    <xf numFmtId="0" fontId="139" fillId="1747" borderId="144" xfId="0" applyFont="1" applyFill="1" applyBorder="1" applyAlignment="1">
      <alignment vertical="top" wrapText="1" indent="1"/>
    </xf>
    <xf numFmtId="0" fontId="139" fillId="1748" borderId="144" xfId="0" applyFont="1" applyFill="1" applyBorder="1" applyAlignment="1">
      <alignment vertical="top" wrapText="1" indent="1"/>
    </xf>
    <xf numFmtId="0" fontId="139" fillId="1749" borderId="144" xfId="0" applyFont="1" applyFill="1" applyBorder="1" applyAlignment="1">
      <alignment vertical="top" wrapText="1" indent="1"/>
    </xf>
    <xf numFmtId="0" fontId="139" fillId="1750" borderId="144" xfId="0" applyFont="1" applyFill="1" applyBorder="1" applyAlignment="1">
      <alignment vertical="top" wrapText="1" indent="1"/>
    </xf>
    <xf numFmtId="0" fontId="139" fillId="1751" borderId="144" xfId="0" applyFont="1" applyFill="1" applyBorder="1" applyAlignment="1">
      <alignment vertical="top" wrapText="1" indent="1"/>
    </xf>
    <xf numFmtId="0" fontId="139" fillId="1752" borderId="144" xfId="0" applyFont="1" applyFill="1" applyBorder="1" applyAlignment="1">
      <alignment vertical="top" wrapText="1" indent="1"/>
    </xf>
    <xf numFmtId="0" fontId="140" fillId="1753" borderId="144" xfId="0" applyFont="1" applyFill="1" applyBorder="1" applyAlignment="1">
      <alignment vertical="top" wrapText="1" indent="1"/>
    </xf>
    <xf numFmtId="0" fontId="139" fillId="1754" borderId="144" xfId="0" applyFont="1" applyFill="1" applyBorder="1" applyAlignment="1">
      <alignment vertical="top" wrapText="1" indent="1"/>
    </xf>
    <xf numFmtId="0" fontId="139" fillId="1755" borderId="144" xfId="0" applyFont="1" applyFill="1" applyBorder="1" applyAlignment="1">
      <alignment vertical="top" wrapText="1" indent="1"/>
    </xf>
    <xf numFmtId="0" fontId="139" fillId="1756" borderId="144" xfId="0" applyFont="1" applyFill="1" applyBorder="1" applyAlignment="1">
      <alignment vertical="top" wrapText="1" indent="1"/>
    </xf>
    <xf numFmtId="0" fontId="140" fillId="1757" borderId="144" xfId="0" applyFont="1" applyFill="1" applyBorder="1" applyAlignment="1">
      <alignment vertical="top" wrapText="1" indent="1"/>
    </xf>
    <xf numFmtId="0" fontId="139" fillId="1758" borderId="144" xfId="0" applyFont="1" applyFill="1" applyBorder="1" applyAlignment="1">
      <alignment vertical="top" wrapText="1" indent="1"/>
    </xf>
    <xf numFmtId="0" fontId="139" fillId="1759" borderId="144" xfId="0" applyFont="1" applyFill="1" applyBorder="1" applyAlignment="1">
      <alignment vertical="top" wrapText="1" indent="1"/>
    </xf>
    <xf numFmtId="0" fontId="139" fillId="1760" borderId="144" xfId="0" applyFont="1" applyFill="1" applyBorder="1" applyAlignment="1">
      <alignment vertical="top" wrapText="1" indent="1"/>
    </xf>
    <xf numFmtId="0" fontId="139" fillId="1762" borderId="144" xfId="0" applyFont="1" applyFill="1" applyBorder="1" applyAlignment="1">
      <alignment vertical="top" wrapText="1" indent="1"/>
    </xf>
    <xf numFmtId="0" fontId="139" fillId="1763" borderId="144" xfId="0" applyFont="1" applyFill="1" applyBorder="1" applyAlignment="1">
      <alignment vertical="top" wrapText="1" indent="1"/>
    </xf>
    <xf numFmtId="0" fontId="139" fillId="1764" borderId="144" xfId="0" applyFont="1" applyFill="1" applyBorder="1" applyAlignment="1">
      <alignment vertical="top" wrapText="1" indent="1"/>
    </xf>
    <xf numFmtId="0" fontId="139" fillId="1765" borderId="144" xfId="0" applyFont="1" applyFill="1" applyBorder="1" applyAlignment="1">
      <alignment vertical="top" wrapText="1" indent="1"/>
    </xf>
    <xf numFmtId="0" fontId="139" fillId="1766" borderId="144" xfId="0" applyFont="1" applyFill="1" applyBorder="1" applyAlignment="1">
      <alignment vertical="top" wrapText="1" indent="1"/>
    </xf>
    <xf numFmtId="0" fontId="139" fillId="1767" borderId="144" xfId="0" applyFont="1" applyFill="1" applyBorder="1" applyAlignment="1">
      <alignment vertical="top" wrapText="1" indent="1"/>
    </xf>
    <xf numFmtId="0" fontId="139" fillId="1768" borderId="144" xfId="0" applyFont="1" applyFill="1" applyBorder="1" applyAlignment="1">
      <alignment vertical="top" wrapText="1" indent="1"/>
    </xf>
    <xf numFmtId="0" fontId="139" fillId="1769" borderId="144" xfId="0" applyFont="1" applyFill="1" applyBorder="1" applyAlignment="1">
      <alignment vertical="top" wrapText="1" indent="1"/>
    </xf>
    <xf numFmtId="0" fontId="139" fillId="1770" borderId="144" xfId="0" applyFont="1" applyFill="1" applyBorder="1" applyAlignment="1">
      <alignment vertical="top" wrapText="1" indent="1"/>
    </xf>
    <xf numFmtId="0" fontId="139" fillId="1771" borderId="144" xfId="0" applyFont="1" applyFill="1" applyBorder="1" applyAlignment="1">
      <alignment vertical="top" wrapText="1" indent="1"/>
    </xf>
    <xf numFmtId="0" fontId="139" fillId="1772" borderId="144" xfId="0" applyFont="1" applyFill="1" applyBorder="1" applyAlignment="1">
      <alignment vertical="top" wrapText="1" indent="1"/>
    </xf>
    <xf numFmtId="0" fontId="139" fillId="1773" borderId="144" xfId="0" applyFont="1" applyFill="1" applyBorder="1" applyAlignment="1">
      <alignment vertical="top" wrapText="1" indent="1"/>
    </xf>
    <xf numFmtId="0" fontId="139" fillId="1774" borderId="144" xfId="0" applyFont="1" applyFill="1" applyBorder="1" applyAlignment="1">
      <alignment vertical="top" wrapText="1" indent="1"/>
    </xf>
    <xf numFmtId="0" fontId="139" fillId="1775" borderId="144" xfId="0" applyFont="1" applyFill="1" applyBorder="1" applyAlignment="1">
      <alignment vertical="top" wrapText="1" indent="1"/>
    </xf>
    <xf numFmtId="0" fontId="139" fillId="1776" borderId="144" xfId="0" applyFont="1" applyFill="1" applyBorder="1" applyAlignment="1">
      <alignment vertical="top" wrapText="1" indent="1"/>
    </xf>
    <xf numFmtId="0" fontId="140" fillId="1777" borderId="144" xfId="0" applyFont="1" applyFill="1" applyBorder="1" applyAlignment="1">
      <alignment vertical="top" wrapText="1" indent="1"/>
    </xf>
    <xf numFmtId="0" fontId="139" fillId="1778" borderId="144" xfId="0" applyFont="1" applyFill="1" applyBorder="1" applyAlignment="1">
      <alignment vertical="top" wrapText="1" indent="1"/>
    </xf>
    <xf numFmtId="0" fontId="139" fillId="1779" borderId="144" xfId="0" applyFont="1" applyFill="1" applyBorder="1" applyAlignment="1">
      <alignment vertical="top" wrapText="1" indent="1"/>
    </xf>
    <xf numFmtId="0" fontId="139" fillId="1780" borderId="144" xfId="0" applyFont="1" applyFill="1" applyBorder="1" applyAlignment="1">
      <alignment vertical="top" wrapText="1" indent="1"/>
    </xf>
    <xf numFmtId="0" fontId="139" fillId="1781" borderId="144" xfId="0" applyFont="1" applyFill="1" applyBorder="1" applyAlignment="1">
      <alignment vertical="top" wrapText="1" indent="1"/>
    </xf>
    <xf numFmtId="0" fontId="139" fillId="1782" borderId="144" xfId="0" applyFont="1" applyFill="1" applyBorder="1" applyAlignment="1">
      <alignment vertical="top" wrapText="1" indent="1"/>
    </xf>
    <xf numFmtId="0" fontId="139" fillId="1783" borderId="144" xfId="0" applyFont="1" applyFill="1" applyBorder="1" applyAlignment="1">
      <alignment vertical="top" wrapText="1" indent="1"/>
    </xf>
    <xf numFmtId="0" fontId="139" fillId="1784" borderId="144" xfId="0" applyFont="1" applyFill="1" applyBorder="1" applyAlignment="1">
      <alignment vertical="top" wrapText="1" indent="1"/>
    </xf>
    <xf numFmtId="0" fontId="140" fillId="1785" borderId="144" xfId="0" applyFont="1" applyFill="1" applyBorder="1" applyAlignment="1">
      <alignment vertical="top" wrapText="1" indent="1"/>
    </xf>
    <xf numFmtId="0" fontId="139" fillId="1786" borderId="144" xfId="0" applyFont="1" applyFill="1" applyBorder="1" applyAlignment="1">
      <alignment vertical="top" wrapText="1" indent="1"/>
    </xf>
    <xf numFmtId="0" fontId="139" fillId="1787" borderId="144" xfId="0" applyFont="1" applyFill="1" applyBorder="1" applyAlignment="1">
      <alignment vertical="top" wrapText="1" indent="1"/>
    </xf>
    <xf numFmtId="0" fontId="139" fillId="1788" borderId="144" xfId="0" applyFont="1" applyFill="1" applyBorder="1" applyAlignment="1">
      <alignment vertical="top" wrapText="1" indent="1"/>
    </xf>
    <xf numFmtId="0" fontId="139" fillId="1789" borderId="144" xfId="0" applyFont="1" applyFill="1" applyBorder="1" applyAlignment="1">
      <alignment vertical="top" wrapText="1" indent="1"/>
    </xf>
    <xf numFmtId="0" fontId="139" fillId="1790" borderId="144" xfId="0" applyFont="1" applyFill="1" applyBorder="1" applyAlignment="1">
      <alignment vertical="top" wrapText="1" indent="1"/>
    </xf>
    <xf numFmtId="11" fontId="139" fillId="1791" borderId="144" xfId="0" applyNumberFormat="1" applyFont="1" applyFill="1" applyBorder="1" applyAlignment="1">
      <alignment vertical="top" wrapText="1" indent="1"/>
    </xf>
    <xf numFmtId="11" fontId="139" fillId="1792" borderId="144" xfId="0" applyNumberFormat="1" applyFont="1" applyFill="1" applyBorder="1" applyAlignment="1">
      <alignment vertical="top" wrapText="1" indent="1"/>
    </xf>
    <xf numFmtId="0" fontId="139" fillId="1793" borderId="144" xfId="0" applyFont="1" applyFill="1" applyBorder="1" applyAlignment="1">
      <alignment vertical="top" wrapText="1" indent="1"/>
    </xf>
    <xf numFmtId="0" fontId="139" fillId="1794" borderId="144" xfId="0" applyFont="1" applyFill="1" applyBorder="1" applyAlignment="1">
      <alignment vertical="top" wrapText="1" indent="1"/>
    </xf>
    <xf numFmtId="0" fontId="139" fillId="1795" borderId="144" xfId="0" applyFont="1" applyFill="1" applyBorder="1" applyAlignment="1">
      <alignment vertical="top" wrapText="1" indent="1"/>
    </xf>
    <xf numFmtId="0" fontId="139" fillId="1796" borderId="144" xfId="0" applyFont="1" applyFill="1" applyBorder="1" applyAlignment="1">
      <alignment vertical="top" wrapText="1" indent="1"/>
    </xf>
    <xf numFmtId="0" fontId="139" fillId="1797" borderId="144" xfId="0" applyFont="1" applyFill="1" applyBorder="1" applyAlignment="1">
      <alignment vertical="top" wrapText="1" indent="1"/>
    </xf>
    <xf numFmtId="0" fontId="139" fillId="1798" borderId="144" xfId="0" applyFont="1" applyFill="1" applyBorder="1" applyAlignment="1">
      <alignment vertical="top" wrapText="1" indent="1"/>
    </xf>
    <xf numFmtId="0" fontId="139" fillId="1799" borderId="144" xfId="0" applyFont="1" applyFill="1" applyBorder="1" applyAlignment="1">
      <alignment vertical="top" wrapText="1" indent="1"/>
    </xf>
    <xf numFmtId="0" fontId="139" fillId="1800" borderId="144" xfId="0" applyFont="1" applyFill="1" applyBorder="1" applyAlignment="1">
      <alignment vertical="top" wrapText="1" indent="1"/>
    </xf>
    <xf numFmtId="0" fontId="139" fillId="1801" borderId="144" xfId="0" applyFont="1" applyFill="1" applyBorder="1" applyAlignment="1">
      <alignment vertical="top" wrapText="1" indent="1"/>
    </xf>
    <xf numFmtId="0" fontId="139" fillId="1802" borderId="144" xfId="0" applyFont="1" applyFill="1" applyBorder="1" applyAlignment="1">
      <alignment vertical="top" wrapText="1" indent="1"/>
    </xf>
    <xf numFmtId="0" fontId="139" fillId="1803" borderId="144" xfId="0" applyFont="1" applyFill="1" applyBorder="1" applyAlignment="1">
      <alignment vertical="top" wrapText="1" indent="1"/>
    </xf>
    <xf numFmtId="0" fontId="139" fillId="1804" borderId="144" xfId="0" applyFont="1" applyFill="1" applyBorder="1" applyAlignment="1">
      <alignment vertical="top" wrapText="1" indent="1"/>
    </xf>
    <xf numFmtId="0" fontId="139" fillId="1805" borderId="144" xfId="0" applyFont="1" applyFill="1" applyBorder="1" applyAlignment="1">
      <alignment vertical="top" wrapText="1" indent="1"/>
    </xf>
    <xf numFmtId="0" fontId="139" fillId="1806" borderId="144" xfId="0" applyFont="1" applyFill="1" applyBorder="1" applyAlignment="1">
      <alignment vertical="top" wrapText="1" indent="1"/>
    </xf>
    <xf numFmtId="0" fontId="139" fillId="1807" borderId="144" xfId="0" applyFont="1" applyFill="1" applyBorder="1" applyAlignment="1">
      <alignment vertical="top" wrapText="1" indent="1"/>
    </xf>
    <xf numFmtId="0" fontId="139" fillId="1808" borderId="144" xfId="0" applyFont="1" applyFill="1" applyBorder="1" applyAlignment="1">
      <alignment vertical="top" wrapText="1" indent="1"/>
    </xf>
    <xf numFmtId="0" fontId="139" fillId="1809" borderId="144" xfId="0" applyFont="1" applyFill="1" applyBorder="1" applyAlignment="1">
      <alignment vertical="top" wrapText="1" indent="1"/>
    </xf>
    <xf numFmtId="0" fontId="139" fillId="1810" borderId="144" xfId="0" applyFont="1" applyFill="1" applyBorder="1" applyAlignment="1">
      <alignment vertical="top" wrapText="1" indent="1"/>
    </xf>
    <xf numFmtId="0" fontId="139" fillId="1811" borderId="144" xfId="0" applyFont="1" applyFill="1" applyBorder="1" applyAlignment="1">
      <alignment vertical="top" wrapText="1" indent="1"/>
    </xf>
    <xf numFmtId="0" fontId="139" fillId="1812" borderId="144" xfId="0" applyFont="1" applyFill="1" applyBorder="1" applyAlignment="1">
      <alignment vertical="top" wrapText="1" indent="1"/>
    </xf>
    <xf numFmtId="0" fontId="139" fillId="1813" borderId="144" xfId="0" applyFont="1" applyFill="1" applyBorder="1" applyAlignment="1">
      <alignment vertical="top" wrapText="1" indent="1"/>
    </xf>
    <xf numFmtId="0" fontId="139" fillId="1814" borderId="144" xfId="0" applyFont="1" applyFill="1" applyBorder="1" applyAlignment="1">
      <alignment vertical="top" wrapText="1" indent="1"/>
    </xf>
    <xf numFmtId="0" fontId="140" fillId="1815" borderId="144" xfId="0" applyFont="1" applyFill="1" applyBorder="1" applyAlignment="1">
      <alignment vertical="top" wrapText="1" indent="1"/>
    </xf>
    <xf numFmtId="0" fontId="139" fillId="1817" borderId="144" xfId="0" applyFont="1" applyFill="1" applyBorder="1" applyAlignment="1">
      <alignment vertical="top" wrapText="1" indent="1"/>
    </xf>
    <xf numFmtId="0" fontId="139" fillId="1818" borderId="144" xfId="0" applyFont="1" applyFill="1" applyBorder="1" applyAlignment="1">
      <alignment vertical="top" wrapText="1" indent="1"/>
    </xf>
    <xf numFmtId="0" fontId="139" fillId="1819" borderId="144" xfId="0" applyFont="1" applyFill="1" applyBorder="1" applyAlignment="1">
      <alignment vertical="top" wrapText="1" indent="1"/>
    </xf>
    <xf numFmtId="0" fontId="139" fillId="1820" borderId="144" xfId="0" applyFont="1" applyFill="1" applyBorder="1" applyAlignment="1">
      <alignment vertical="top" wrapText="1" indent="1"/>
    </xf>
    <xf numFmtId="0" fontId="139" fillId="1821" borderId="144" xfId="0" applyFont="1" applyFill="1" applyBorder="1" applyAlignment="1">
      <alignment vertical="top" wrapText="1" indent="1"/>
    </xf>
    <xf numFmtId="0" fontId="139" fillId="1822" borderId="144" xfId="0" applyFont="1" applyFill="1" applyBorder="1" applyAlignment="1">
      <alignment vertical="top" wrapText="1" indent="1"/>
    </xf>
    <xf numFmtId="0" fontId="139" fillId="1823" borderId="144" xfId="0" applyFont="1" applyFill="1" applyBorder="1" applyAlignment="1">
      <alignment vertical="top" wrapText="1" indent="1"/>
    </xf>
    <xf numFmtId="0" fontId="139" fillId="1824" borderId="144" xfId="0" applyFont="1" applyFill="1" applyBorder="1" applyAlignment="1">
      <alignment vertical="top" wrapText="1" indent="1"/>
    </xf>
    <xf numFmtId="0" fontId="139" fillId="1825" borderId="144" xfId="0" applyFont="1" applyFill="1" applyBorder="1" applyAlignment="1">
      <alignment vertical="top" wrapText="1" indent="1"/>
    </xf>
    <xf numFmtId="0" fontId="139" fillId="1826" borderId="144" xfId="0" applyFont="1" applyFill="1" applyBorder="1" applyAlignment="1">
      <alignment vertical="top" wrapText="1" indent="1"/>
    </xf>
    <xf numFmtId="0" fontId="139" fillId="1827" borderId="144" xfId="0" applyFont="1" applyFill="1" applyBorder="1" applyAlignment="1">
      <alignment vertical="top" wrapText="1" indent="1"/>
    </xf>
    <xf numFmtId="0" fontId="139" fillId="1829" borderId="144" xfId="0" applyFont="1" applyFill="1" applyBorder="1" applyAlignment="1">
      <alignment vertical="top" wrapText="1" indent="1"/>
    </xf>
    <xf numFmtId="0" fontId="139" fillId="1830" borderId="144" xfId="0" applyFont="1" applyFill="1" applyBorder="1" applyAlignment="1">
      <alignment vertical="top" wrapText="1" indent="1"/>
    </xf>
    <xf numFmtId="0" fontId="139" fillId="1831" borderId="144" xfId="0" applyFont="1" applyFill="1" applyBorder="1" applyAlignment="1">
      <alignment vertical="top" wrapText="1" indent="1"/>
    </xf>
    <xf numFmtId="0" fontId="139" fillId="1832" borderId="144" xfId="0" applyFont="1" applyFill="1" applyBorder="1" applyAlignment="1">
      <alignment vertical="top" wrapText="1" indent="1"/>
    </xf>
    <xf numFmtId="0" fontId="139" fillId="1833" borderId="144" xfId="0" applyFont="1" applyFill="1" applyBorder="1" applyAlignment="1">
      <alignment vertical="top" wrapText="1" indent="1"/>
    </xf>
    <xf numFmtId="0" fontId="139" fillId="1834" borderId="144" xfId="0" applyFont="1" applyFill="1" applyBorder="1" applyAlignment="1">
      <alignment vertical="top" wrapText="1" indent="1"/>
    </xf>
    <xf numFmtId="0" fontId="139" fillId="1835" borderId="144" xfId="0" applyFont="1" applyFill="1" applyBorder="1" applyAlignment="1">
      <alignment vertical="top" wrapText="1" indent="1"/>
    </xf>
    <xf numFmtId="0" fontId="139" fillId="1836" borderId="144" xfId="0" applyFont="1" applyFill="1" applyBorder="1" applyAlignment="1">
      <alignment vertical="top" wrapText="1" indent="1"/>
    </xf>
    <xf numFmtId="0" fontId="139" fillId="1837" borderId="144" xfId="0" applyFont="1" applyFill="1" applyBorder="1" applyAlignment="1">
      <alignment vertical="top" wrapText="1" indent="1"/>
    </xf>
    <xf numFmtId="0" fontId="139" fillId="1838" borderId="144" xfId="0" applyFont="1" applyFill="1" applyBorder="1" applyAlignment="1">
      <alignment vertical="top" wrapText="1" indent="1"/>
    </xf>
    <xf numFmtId="0" fontId="139" fillId="1839" borderId="144" xfId="0" applyFont="1" applyFill="1" applyBorder="1" applyAlignment="1">
      <alignment vertical="top" wrapText="1" indent="1"/>
    </xf>
    <xf numFmtId="0" fontId="139" fillId="1840" borderId="144" xfId="0" applyFont="1" applyFill="1" applyBorder="1" applyAlignment="1">
      <alignment vertical="top" wrapText="1" indent="1"/>
    </xf>
    <xf numFmtId="0" fontId="139" fillId="1841" borderId="144" xfId="0" applyFont="1" applyFill="1" applyBorder="1" applyAlignment="1">
      <alignment vertical="top" wrapText="1" indent="1"/>
    </xf>
    <xf numFmtId="0" fontId="139" fillId="1842" borderId="144" xfId="0" applyFont="1" applyFill="1" applyBorder="1" applyAlignment="1">
      <alignment vertical="top" wrapText="1" indent="1"/>
    </xf>
    <xf numFmtId="0" fontId="139" fillId="1843" borderId="144" xfId="0" applyFont="1" applyFill="1" applyBorder="1" applyAlignment="1">
      <alignment vertical="top" wrapText="1" indent="1"/>
    </xf>
    <xf numFmtId="0" fontId="139" fillId="1844" borderId="144" xfId="0" applyFont="1" applyFill="1" applyBorder="1" applyAlignment="1">
      <alignment vertical="top" wrapText="1" indent="1"/>
    </xf>
    <xf numFmtId="0" fontId="139" fillId="1845" borderId="144" xfId="0" applyFont="1" applyFill="1" applyBorder="1" applyAlignment="1">
      <alignment vertical="top" wrapText="1" indent="1"/>
    </xf>
    <xf numFmtId="0" fontId="139" fillId="1846" borderId="144" xfId="0" applyFont="1" applyFill="1" applyBorder="1" applyAlignment="1">
      <alignment vertical="top" wrapText="1" indent="1"/>
    </xf>
    <xf numFmtId="0" fontId="139" fillId="1847" borderId="144" xfId="0" applyFont="1" applyFill="1" applyBorder="1" applyAlignment="1">
      <alignment vertical="top" wrapText="1" indent="1"/>
    </xf>
    <xf numFmtId="0" fontId="139" fillId="1848" borderId="144" xfId="0" applyFont="1" applyFill="1" applyBorder="1" applyAlignment="1">
      <alignment vertical="top" wrapText="1" indent="1"/>
    </xf>
    <xf numFmtId="0" fontId="139" fillId="1849" borderId="144" xfId="0" applyFont="1" applyFill="1" applyBorder="1" applyAlignment="1">
      <alignment vertical="top" wrapText="1" indent="1"/>
    </xf>
    <xf numFmtId="0" fontId="139" fillId="1850" borderId="144" xfId="0" applyFont="1" applyFill="1" applyBorder="1" applyAlignment="1">
      <alignment vertical="top" wrapText="1" indent="1"/>
    </xf>
    <xf numFmtId="0" fontId="139" fillId="1851" borderId="144" xfId="0" applyFont="1" applyFill="1" applyBorder="1" applyAlignment="1">
      <alignment vertical="top" wrapText="1" indent="1"/>
    </xf>
    <xf numFmtId="0" fontId="139" fillId="1852" borderId="144" xfId="0" applyFont="1" applyFill="1" applyBorder="1" applyAlignment="1">
      <alignment vertical="top" wrapText="1" indent="1"/>
    </xf>
    <xf numFmtId="0" fontId="139" fillId="1853" borderId="144" xfId="0" applyFont="1" applyFill="1" applyBorder="1" applyAlignment="1">
      <alignment vertical="top" wrapText="1" indent="1"/>
    </xf>
    <xf numFmtId="0" fontId="139" fillId="1854" borderId="144" xfId="0" applyFont="1" applyFill="1" applyBorder="1" applyAlignment="1">
      <alignment vertical="top" wrapText="1" indent="1"/>
    </xf>
    <xf numFmtId="0" fontId="139" fillId="1855" borderId="144" xfId="0" applyFont="1" applyFill="1" applyBorder="1" applyAlignment="1">
      <alignment vertical="top" wrapText="1" indent="1"/>
    </xf>
    <xf numFmtId="0" fontId="139" fillId="1856" borderId="144" xfId="0" applyFont="1" applyFill="1" applyBorder="1" applyAlignment="1">
      <alignment vertical="top" wrapText="1" indent="1"/>
    </xf>
    <xf numFmtId="0" fontId="139" fillId="1857" borderId="144" xfId="0" applyFont="1" applyFill="1" applyBorder="1" applyAlignment="1">
      <alignment vertical="top" wrapText="1" indent="1"/>
    </xf>
    <xf numFmtId="0" fontId="139" fillId="1858" borderId="144" xfId="0" applyFont="1" applyFill="1" applyBorder="1" applyAlignment="1">
      <alignment vertical="top" wrapText="1" indent="1"/>
    </xf>
    <xf numFmtId="0" fontId="139" fillId="1859" borderId="144" xfId="0" applyFont="1" applyFill="1" applyBorder="1" applyAlignment="1">
      <alignment vertical="top" wrapText="1" indent="1"/>
    </xf>
    <xf numFmtId="0" fontId="139" fillId="1860" borderId="144" xfId="0" applyFont="1" applyFill="1" applyBorder="1" applyAlignment="1">
      <alignment vertical="top" wrapText="1" indent="1"/>
    </xf>
    <xf numFmtId="0" fontId="139" fillId="1861" borderId="144" xfId="0" applyFont="1" applyFill="1" applyBorder="1" applyAlignment="1">
      <alignment vertical="top" wrapText="1" indent="1"/>
    </xf>
    <xf numFmtId="0" fontId="139" fillId="1862" borderId="144" xfId="0" applyFont="1" applyFill="1" applyBorder="1" applyAlignment="1">
      <alignment vertical="top" wrapText="1" indent="1"/>
    </xf>
    <xf numFmtId="0" fontId="139" fillId="1863" borderId="144" xfId="0" applyFont="1" applyFill="1" applyBorder="1" applyAlignment="1">
      <alignment vertical="top" wrapText="1" indent="1"/>
    </xf>
    <xf numFmtId="0" fontId="139" fillId="1864" borderId="144" xfId="0" applyFont="1" applyFill="1" applyBorder="1" applyAlignment="1">
      <alignment vertical="top" wrapText="1" indent="1"/>
    </xf>
    <xf numFmtId="0" fontId="139" fillId="1865" borderId="144" xfId="0" applyFont="1" applyFill="1" applyBorder="1" applyAlignment="1">
      <alignment vertical="top" wrapText="1" indent="1"/>
    </xf>
    <xf numFmtId="0" fontId="139" fillId="1866" borderId="144" xfId="0" applyFont="1" applyFill="1" applyBorder="1" applyAlignment="1">
      <alignment vertical="top" wrapText="1" indent="1"/>
    </xf>
    <xf numFmtId="0" fontId="139" fillId="1867" borderId="144" xfId="0" applyFont="1" applyFill="1" applyBorder="1" applyAlignment="1">
      <alignment vertical="top" wrapText="1" indent="1"/>
    </xf>
    <xf numFmtId="0" fontId="139" fillId="1868" borderId="144" xfId="0" applyFont="1" applyFill="1" applyBorder="1" applyAlignment="1">
      <alignment vertical="top" wrapText="1" indent="1"/>
    </xf>
    <xf numFmtId="0" fontId="139" fillId="1869" borderId="144" xfId="0" applyFont="1" applyFill="1" applyBorder="1" applyAlignment="1">
      <alignment vertical="top" wrapText="1" indent="1"/>
    </xf>
    <xf numFmtId="0" fontId="139" fillId="1870" borderId="144" xfId="0" applyFont="1" applyFill="1" applyBorder="1" applyAlignment="1">
      <alignment vertical="top" wrapText="1" indent="1"/>
    </xf>
    <xf numFmtId="0" fontId="139" fillId="1871" borderId="144" xfId="0" applyFont="1" applyFill="1" applyBorder="1" applyAlignment="1">
      <alignment vertical="top" wrapText="1" indent="1"/>
    </xf>
    <xf numFmtId="0" fontId="139" fillId="1872" borderId="144" xfId="0" applyFont="1" applyFill="1" applyBorder="1" applyAlignment="1">
      <alignment vertical="top" wrapText="1" indent="1"/>
    </xf>
    <xf numFmtId="0" fontId="139" fillId="1873" borderId="144" xfId="0" applyFont="1" applyFill="1" applyBorder="1" applyAlignment="1">
      <alignment vertical="top" wrapText="1" indent="1"/>
    </xf>
    <xf numFmtId="0" fontId="139" fillId="1874" borderId="144" xfId="0" applyFont="1" applyFill="1" applyBorder="1" applyAlignment="1">
      <alignment vertical="top" wrapText="1" indent="1"/>
    </xf>
    <xf numFmtId="0" fontId="139" fillId="1875" borderId="144" xfId="0" applyFont="1" applyFill="1" applyBorder="1" applyAlignment="1">
      <alignment vertical="top" wrapText="1" indent="1"/>
    </xf>
    <xf numFmtId="0" fontId="139" fillId="1876" borderId="144" xfId="0" applyFont="1" applyFill="1" applyBorder="1" applyAlignment="1">
      <alignment vertical="top" wrapText="1" indent="1"/>
    </xf>
    <xf numFmtId="0" fontId="139" fillId="1877" borderId="144" xfId="0" applyFont="1" applyFill="1" applyBorder="1" applyAlignment="1">
      <alignment vertical="top" wrapText="1" indent="1"/>
    </xf>
    <xf numFmtId="0" fontId="139" fillId="1878" borderId="144" xfId="0" applyFont="1" applyFill="1" applyBorder="1" applyAlignment="1">
      <alignment vertical="top" wrapText="1" indent="1"/>
    </xf>
    <xf numFmtId="11" fontId="139" fillId="1879" borderId="144" xfId="0" applyNumberFormat="1" applyFont="1" applyFill="1" applyBorder="1" applyAlignment="1">
      <alignment vertical="top" wrapText="1" indent="1"/>
    </xf>
    <xf numFmtId="0" fontId="139" fillId="1880" borderId="144" xfId="0" applyFont="1" applyFill="1" applyBorder="1" applyAlignment="1">
      <alignment vertical="top" wrapText="1" indent="1"/>
    </xf>
    <xf numFmtId="0" fontId="139" fillId="1881" borderId="144" xfId="0" applyFont="1" applyFill="1" applyBorder="1" applyAlignment="1">
      <alignment vertical="top" wrapText="1" indent="1"/>
    </xf>
    <xf numFmtId="0" fontId="139" fillId="1882" borderId="144" xfId="0" applyFont="1" applyFill="1" applyBorder="1" applyAlignment="1">
      <alignment vertical="top" wrapText="1" indent="1"/>
    </xf>
    <xf numFmtId="0" fontId="139" fillId="1883" borderId="144" xfId="0" applyFont="1" applyFill="1" applyBorder="1" applyAlignment="1">
      <alignment vertical="top" wrapText="1" indent="1"/>
    </xf>
    <xf numFmtId="0" fontId="139" fillId="1884" borderId="144" xfId="0" applyFont="1" applyFill="1" applyBorder="1" applyAlignment="1">
      <alignment vertical="top" wrapText="1" indent="1"/>
    </xf>
    <xf numFmtId="0" fontId="139" fillId="1885" borderId="144" xfId="0" applyFont="1" applyFill="1" applyBorder="1" applyAlignment="1">
      <alignment vertical="top" wrapText="1" indent="1"/>
    </xf>
    <xf numFmtId="0" fontId="139" fillId="1886" borderId="144" xfId="0" applyFont="1" applyFill="1" applyBorder="1" applyAlignment="1">
      <alignment vertical="top" wrapText="1" indent="1"/>
    </xf>
    <xf numFmtId="0" fontId="139" fillId="1887" borderId="144" xfId="0" applyFont="1" applyFill="1" applyBorder="1" applyAlignment="1">
      <alignment vertical="top" wrapText="1" indent="1"/>
    </xf>
    <xf numFmtId="0" fontId="139" fillId="1888" borderId="144" xfId="0" applyFont="1" applyFill="1" applyBorder="1" applyAlignment="1">
      <alignment vertical="top" wrapText="1" indent="1"/>
    </xf>
    <xf numFmtId="0" fontId="139" fillId="1889" borderId="144" xfId="0" applyFont="1" applyFill="1" applyBorder="1" applyAlignment="1">
      <alignment vertical="top" wrapText="1" indent="1"/>
    </xf>
    <xf numFmtId="0" fontId="139" fillId="1890" borderId="144" xfId="0" applyFont="1" applyFill="1" applyBorder="1" applyAlignment="1">
      <alignment vertical="top" wrapText="1" indent="1"/>
    </xf>
    <xf numFmtId="0" fontId="139" fillId="1891" borderId="144" xfId="0" applyFont="1" applyFill="1" applyBorder="1" applyAlignment="1">
      <alignment vertical="top" wrapText="1" indent="1"/>
    </xf>
    <xf numFmtId="0" fontId="139" fillId="1892" borderId="144" xfId="0" applyFont="1" applyFill="1" applyBorder="1" applyAlignment="1">
      <alignment vertical="top" wrapText="1" indent="1"/>
    </xf>
    <xf numFmtId="11" fontId="139" fillId="1893" borderId="144" xfId="0" applyNumberFormat="1" applyFont="1" applyFill="1" applyBorder="1" applyAlignment="1">
      <alignment vertical="top" wrapText="1" indent="1"/>
    </xf>
    <xf numFmtId="0" fontId="139" fillId="1894" borderId="144" xfId="0" applyFont="1" applyFill="1" applyBorder="1" applyAlignment="1">
      <alignment vertical="top" wrapText="1" indent="1"/>
    </xf>
    <xf numFmtId="0" fontId="139" fillId="1895" borderId="144" xfId="0" applyFont="1" applyFill="1" applyBorder="1" applyAlignment="1">
      <alignment vertical="top" wrapText="1" indent="1"/>
    </xf>
    <xf numFmtId="0" fontId="139" fillId="1896" borderId="144" xfId="0" applyFont="1" applyFill="1" applyBorder="1" applyAlignment="1">
      <alignment vertical="top" wrapText="1" indent="1"/>
    </xf>
    <xf numFmtId="0" fontId="139" fillId="1897" borderId="144" xfId="0" applyFont="1" applyFill="1" applyBorder="1" applyAlignment="1">
      <alignment vertical="top" wrapText="1" indent="1"/>
    </xf>
    <xf numFmtId="0" fontId="139" fillId="1898" borderId="144" xfId="0" applyFont="1" applyFill="1" applyBorder="1" applyAlignment="1">
      <alignment vertical="top" wrapText="1" indent="1"/>
    </xf>
    <xf numFmtId="0" fontId="139" fillId="1899" borderId="144" xfId="0" applyFont="1" applyFill="1" applyBorder="1" applyAlignment="1">
      <alignment vertical="top" wrapText="1" indent="1"/>
    </xf>
    <xf numFmtId="0" fontId="139" fillId="1900" borderId="144" xfId="0" applyFont="1" applyFill="1" applyBorder="1" applyAlignment="1">
      <alignment vertical="top" wrapText="1" indent="1"/>
    </xf>
    <xf numFmtId="0" fontId="139" fillId="1901" borderId="144" xfId="0" applyFont="1" applyFill="1" applyBorder="1" applyAlignment="1">
      <alignment vertical="top" wrapText="1" indent="1"/>
    </xf>
    <xf numFmtId="0" fontId="139" fillId="1902" borderId="144" xfId="0" applyFont="1" applyFill="1" applyBorder="1" applyAlignment="1">
      <alignment vertical="top" wrapText="1" indent="1"/>
    </xf>
    <xf numFmtId="0" fontId="139" fillId="1903" borderId="144" xfId="0" applyFont="1" applyFill="1" applyBorder="1" applyAlignment="1">
      <alignment vertical="top" wrapText="1" indent="1"/>
    </xf>
    <xf numFmtId="0" fontId="139" fillId="1904" borderId="144" xfId="0" applyFont="1" applyFill="1" applyBorder="1" applyAlignment="1">
      <alignment vertical="top" wrapText="1" indent="1"/>
    </xf>
    <xf numFmtId="0" fontId="139" fillId="1905" borderId="144" xfId="0" applyFont="1" applyFill="1" applyBorder="1" applyAlignment="1">
      <alignment vertical="top" wrapText="1" indent="1"/>
    </xf>
    <xf numFmtId="0" fontId="139" fillId="1906" borderId="144" xfId="0" applyFont="1" applyFill="1" applyBorder="1" applyAlignment="1">
      <alignment vertical="top" wrapText="1" indent="1"/>
    </xf>
    <xf numFmtId="0" fontId="139" fillId="1907" borderId="144" xfId="0" applyFont="1" applyFill="1" applyBorder="1" applyAlignment="1">
      <alignment vertical="top" wrapText="1" indent="1"/>
    </xf>
    <xf numFmtId="0" fontId="139" fillId="1908" borderId="144" xfId="0" applyFont="1" applyFill="1" applyBorder="1" applyAlignment="1">
      <alignment vertical="top" wrapText="1" indent="1"/>
    </xf>
    <xf numFmtId="0" fontId="139" fillId="1909" borderId="144" xfId="0" applyFont="1" applyFill="1" applyBorder="1" applyAlignment="1">
      <alignment vertical="top" wrapText="1" indent="1"/>
    </xf>
    <xf numFmtId="0" fontId="139" fillId="1910" borderId="144" xfId="0" applyFont="1" applyFill="1" applyBorder="1" applyAlignment="1">
      <alignment vertical="top" wrapText="1" indent="1"/>
    </xf>
    <xf numFmtId="0" fontId="139" fillId="1911" borderId="144" xfId="0" applyFont="1" applyFill="1" applyBorder="1" applyAlignment="1">
      <alignment vertical="top" wrapText="1" indent="1"/>
    </xf>
    <xf numFmtId="0" fontId="139" fillId="1912" borderId="144" xfId="0" applyFont="1" applyFill="1" applyBorder="1" applyAlignment="1">
      <alignment vertical="top" wrapText="1" indent="1"/>
    </xf>
    <xf numFmtId="0" fontId="139" fillId="1913" borderId="144" xfId="0" applyFont="1" applyFill="1" applyBorder="1" applyAlignment="1">
      <alignment vertical="top" wrapText="1" indent="1"/>
    </xf>
    <xf numFmtId="0" fontId="139" fillId="1914" borderId="144" xfId="0" applyFont="1" applyFill="1" applyBorder="1" applyAlignment="1">
      <alignment vertical="top" wrapText="1" indent="1"/>
    </xf>
    <xf numFmtId="0" fontId="139" fillId="1915" borderId="144" xfId="0" applyFont="1" applyFill="1" applyBorder="1" applyAlignment="1">
      <alignment vertical="top" wrapText="1" indent="1"/>
    </xf>
    <xf numFmtId="0" fontId="139" fillId="1916" borderId="144" xfId="0" applyFont="1" applyFill="1" applyBorder="1" applyAlignment="1">
      <alignment vertical="top" wrapText="1" indent="1"/>
    </xf>
    <xf numFmtId="0" fontId="139" fillId="1917" borderId="144" xfId="0" applyFont="1" applyFill="1" applyBorder="1" applyAlignment="1">
      <alignment vertical="top" wrapText="1" indent="1"/>
    </xf>
    <xf numFmtId="0" fontId="139" fillId="1918" borderId="144" xfId="0" applyFont="1" applyFill="1" applyBorder="1" applyAlignment="1">
      <alignment vertical="top" wrapText="1" indent="1"/>
    </xf>
    <xf numFmtId="0" fontId="139" fillId="1919" borderId="144" xfId="0" applyFont="1" applyFill="1" applyBorder="1" applyAlignment="1">
      <alignment vertical="top" wrapText="1" indent="1"/>
    </xf>
    <xf numFmtId="0" fontId="139" fillId="1920" borderId="144" xfId="0" applyFont="1" applyFill="1" applyBorder="1" applyAlignment="1">
      <alignment vertical="top" wrapText="1" indent="1"/>
    </xf>
    <xf numFmtId="0" fontId="139" fillId="1921" borderId="144" xfId="0" applyFont="1" applyFill="1" applyBorder="1" applyAlignment="1">
      <alignment vertical="top" wrapText="1" indent="1"/>
    </xf>
    <xf numFmtId="0" fontId="139" fillId="1922" borderId="144" xfId="0" applyFont="1" applyFill="1" applyBorder="1" applyAlignment="1">
      <alignment vertical="top" wrapText="1" indent="1"/>
    </xf>
    <xf numFmtId="0" fontId="139" fillId="1923" borderId="144" xfId="0" applyFont="1" applyFill="1" applyBorder="1" applyAlignment="1">
      <alignment vertical="top" wrapText="1" indent="1"/>
    </xf>
    <xf numFmtId="0" fontId="139" fillId="1924" borderId="144" xfId="0" applyFont="1" applyFill="1" applyBorder="1" applyAlignment="1">
      <alignment vertical="top" wrapText="1" indent="1"/>
    </xf>
    <xf numFmtId="0" fontId="139" fillId="1925" borderId="144" xfId="0" applyFont="1" applyFill="1" applyBorder="1" applyAlignment="1">
      <alignment vertical="top" wrapText="1" indent="1"/>
    </xf>
    <xf numFmtId="0" fontId="139" fillId="1926" borderId="144" xfId="0" applyFont="1" applyFill="1" applyBorder="1" applyAlignment="1">
      <alignment vertical="top" wrapText="1" indent="1"/>
    </xf>
    <xf numFmtId="0" fontId="139" fillId="1927" borderId="144" xfId="0" applyFont="1" applyFill="1" applyBorder="1" applyAlignment="1">
      <alignment vertical="top" wrapText="1" indent="1"/>
    </xf>
    <xf numFmtId="0" fontId="139" fillId="1928" borderId="144" xfId="0" applyFont="1" applyFill="1" applyBorder="1" applyAlignment="1">
      <alignment vertical="top" wrapText="1" indent="1"/>
    </xf>
    <xf numFmtId="0" fontId="139" fillId="1929" borderId="144" xfId="0" applyFont="1" applyFill="1" applyBorder="1" applyAlignment="1">
      <alignment vertical="top" wrapText="1" indent="1"/>
    </xf>
    <xf numFmtId="0" fontId="139" fillId="1930" borderId="144" xfId="0" applyFont="1" applyFill="1" applyBorder="1" applyAlignment="1">
      <alignment vertical="top" wrapText="1" indent="1"/>
    </xf>
    <xf numFmtId="0" fontId="139" fillId="1931" borderId="144" xfId="0" applyFont="1" applyFill="1" applyBorder="1" applyAlignment="1">
      <alignment vertical="top" wrapText="1" indent="1"/>
    </xf>
    <xf numFmtId="0" fontId="139" fillId="1932" borderId="144" xfId="0" applyFont="1" applyFill="1" applyBorder="1" applyAlignment="1">
      <alignment vertical="top" wrapText="1" indent="1"/>
    </xf>
    <xf numFmtId="0" fontId="139" fillId="1933" borderId="144" xfId="0" applyFont="1" applyFill="1" applyBorder="1" applyAlignment="1">
      <alignment vertical="top" wrapText="1" indent="1"/>
    </xf>
    <xf numFmtId="0" fontId="139" fillId="1934" borderId="144" xfId="0" applyFont="1" applyFill="1" applyBorder="1" applyAlignment="1">
      <alignment vertical="top" wrapText="1" indent="1"/>
    </xf>
    <xf numFmtId="0" fontId="139" fillId="1935" borderId="144" xfId="0" applyFont="1" applyFill="1" applyBorder="1" applyAlignment="1">
      <alignment vertical="top" wrapText="1" indent="1"/>
    </xf>
    <xf numFmtId="0" fontId="139" fillId="1936" borderId="144" xfId="0" applyFont="1" applyFill="1" applyBorder="1" applyAlignment="1">
      <alignment vertical="top" wrapText="1" indent="1"/>
    </xf>
    <xf numFmtId="0" fontId="139" fillId="1937" borderId="144" xfId="0" applyFont="1" applyFill="1" applyBorder="1" applyAlignment="1">
      <alignment vertical="top" wrapText="1" indent="1"/>
    </xf>
    <xf numFmtId="0" fontId="139" fillId="1938" borderId="144" xfId="0" applyFont="1" applyFill="1" applyBorder="1" applyAlignment="1">
      <alignment vertical="top" wrapText="1" indent="1"/>
    </xf>
    <xf numFmtId="0" fontId="139" fillId="1939" borderId="144" xfId="0" applyFont="1" applyFill="1" applyBorder="1" applyAlignment="1">
      <alignment vertical="top" wrapText="1" indent="1"/>
    </xf>
    <xf numFmtId="0" fontId="139" fillId="1940" borderId="144" xfId="0" applyFont="1" applyFill="1" applyBorder="1" applyAlignment="1">
      <alignment vertical="top" wrapText="1" indent="1"/>
    </xf>
    <xf numFmtId="0" fontId="139" fillId="1941" borderId="144" xfId="0" applyFont="1" applyFill="1" applyBorder="1" applyAlignment="1">
      <alignment vertical="top" wrapText="1" indent="1"/>
    </xf>
    <xf numFmtId="0" fontId="139" fillId="1942" borderId="144" xfId="0" applyFont="1" applyFill="1" applyBorder="1" applyAlignment="1">
      <alignment vertical="top" wrapText="1" indent="1"/>
    </xf>
    <xf numFmtId="0" fontId="139" fillId="1943" borderId="144" xfId="0" applyFont="1" applyFill="1" applyBorder="1" applyAlignment="1">
      <alignment vertical="top" wrapText="1" indent="1"/>
    </xf>
    <xf numFmtId="0" fontId="139" fillId="1944" borderId="144" xfId="0" applyFont="1" applyFill="1" applyBorder="1" applyAlignment="1">
      <alignment vertical="top" wrapText="1" indent="1"/>
    </xf>
    <xf numFmtId="0" fontId="139" fillId="1945" borderId="144" xfId="0" applyFont="1" applyFill="1" applyBorder="1" applyAlignment="1">
      <alignment vertical="top" wrapText="1" indent="1"/>
    </xf>
    <xf numFmtId="0" fontId="139" fillId="1946" borderId="144" xfId="0" applyFont="1" applyFill="1" applyBorder="1" applyAlignment="1">
      <alignment vertical="top" wrapText="1" indent="1"/>
    </xf>
    <xf numFmtId="11" fontId="139" fillId="1947" borderId="144" xfId="0" applyNumberFormat="1" applyFont="1" applyFill="1" applyBorder="1" applyAlignment="1">
      <alignment vertical="top" wrapText="1" indent="1"/>
    </xf>
    <xf numFmtId="0" fontId="139" fillId="1948" borderId="144" xfId="0" applyFont="1" applyFill="1" applyBorder="1" applyAlignment="1">
      <alignment vertical="top" wrapText="1" indent="1"/>
    </xf>
    <xf numFmtId="0" fontId="139" fillId="1949" borderId="144" xfId="0" applyFont="1" applyFill="1" applyBorder="1" applyAlignment="1">
      <alignment vertical="top" wrapText="1" indent="1"/>
    </xf>
    <xf numFmtId="0" fontId="139" fillId="1950" borderId="144" xfId="0" applyFont="1" applyFill="1" applyBorder="1" applyAlignment="1">
      <alignment vertical="top" wrapText="1" indent="1"/>
    </xf>
    <xf numFmtId="0" fontId="139" fillId="1951" borderId="144" xfId="0" applyFont="1" applyFill="1" applyBorder="1" applyAlignment="1">
      <alignment vertical="top" wrapText="1" indent="1"/>
    </xf>
    <xf numFmtId="0" fontId="139" fillId="1952" borderId="144" xfId="0" applyFont="1" applyFill="1" applyBorder="1" applyAlignment="1">
      <alignment vertical="top" wrapText="1" indent="1"/>
    </xf>
    <xf numFmtId="0" fontId="139" fillId="1953" borderId="144" xfId="0" applyFont="1" applyFill="1" applyBorder="1" applyAlignment="1">
      <alignment vertical="top" wrapText="1" indent="1"/>
    </xf>
    <xf numFmtId="0" fontId="139" fillId="1954" borderId="144" xfId="0" applyFont="1" applyFill="1" applyBorder="1" applyAlignment="1">
      <alignment vertical="top" wrapText="1" indent="1"/>
    </xf>
    <xf numFmtId="0" fontId="139" fillId="1955" borderId="144" xfId="0" applyFont="1" applyFill="1" applyBorder="1" applyAlignment="1">
      <alignment vertical="top" wrapText="1" indent="1"/>
    </xf>
    <xf numFmtId="0" fontId="139" fillId="1956" borderId="144" xfId="0" applyFont="1" applyFill="1" applyBorder="1" applyAlignment="1">
      <alignment vertical="top" wrapText="1" indent="1"/>
    </xf>
    <xf numFmtId="0" fontId="139" fillId="1957" borderId="144" xfId="0" applyFont="1" applyFill="1" applyBorder="1" applyAlignment="1">
      <alignment vertical="top" wrapText="1" indent="1"/>
    </xf>
    <xf numFmtId="0" fontId="139" fillId="1958" borderId="144" xfId="0" applyFont="1" applyFill="1" applyBorder="1" applyAlignment="1">
      <alignment vertical="top" wrapText="1" indent="1"/>
    </xf>
    <xf numFmtId="0" fontId="139" fillId="1959" borderId="144" xfId="0" applyFont="1" applyFill="1" applyBorder="1" applyAlignment="1">
      <alignment vertical="top" wrapText="1" indent="1"/>
    </xf>
    <xf numFmtId="0" fontId="139" fillId="1960" borderId="144" xfId="0" applyFont="1" applyFill="1" applyBorder="1" applyAlignment="1">
      <alignment vertical="top" wrapText="1" indent="1"/>
    </xf>
    <xf numFmtId="0" fontId="139" fillId="1961" borderId="144" xfId="0" applyFont="1" applyFill="1" applyBorder="1" applyAlignment="1">
      <alignment vertical="top" wrapText="1" indent="1"/>
    </xf>
    <xf numFmtId="0" fontId="139" fillId="1962" borderId="144" xfId="0" applyFont="1" applyFill="1" applyBorder="1" applyAlignment="1">
      <alignment vertical="top" wrapText="1" indent="1"/>
    </xf>
    <xf numFmtId="0" fontId="139" fillId="1963" borderId="144" xfId="0" applyFont="1" applyFill="1" applyBorder="1" applyAlignment="1">
      <alignment vertical="top" wrapText="1" indent="1"/>
    </xf>
    <xf numFmtId="0" fontId="139" fillId="1964" borderId="144" xfId="0" applyFont="1" applyFill="1" applyBorder="1" applyAlignment="1">
      <alignment vertical="top" wrapText="1" indent="1"/>
    </xf>
    <xf numFmtId="0" fontId="139" fillId="1965" borderId="144" xfId="0" applyFont="1" applyFill="1" applyBorder="1" applyAlignment="1">
      <alignment vertical="top" wrapText="1" indent="1"/>
    </xf>
    <xf numFmtId="0" fontId="139" fillId="1966" borderId="144" xfId="0" applyFont="1" applyFill="1" applyBorder="1" applyAlignment="1">
      <alignment vertical="top" wrapText="1" indent="1"/>
    </xf>
    <xf numFmtId="0" fontId="139" fillId="1967" borderId="144" xfId="0" applyFont="1" applyFill="1" applyBorder="1" applyAlignment="1">
      <alignment vertical="top" wrapText="1" indent="1"/>
    </xf>
    <xf numFmtId="0" fontId="139" fillId="1968" borderId="144" xfId="0" applyFont="1" applyFill="1" applyBorder="1" applyAlignment="1">
      <alignment vertical="top" wrapText="1" indent="1"/>
    </xf>
    <xf numFmtId="0" fontId="139" fillId="1969" borderId="144" xfId="0" applyFont="1" applyFill="1" applyBorder="1" applyAlignment="1">
      <alignment vertical="top" wrapText="1" indent="1"/>
    </xf>
    <xf numFmtId="0" fontId="139" fillId="1970" borderId="144" xfId="0" applyFont="1" applyFill="1" applyBorder="1" applyAlignment="1">
      <alignment vertical="top" wrapText="1" indent="1"/>
    </xf>
    <xf numFmtId="0" fontId="139" fillId="1971" borderId="144" xfId="0" applyFont="1" applyFill="1" applyBorder="1" applyAlignment="1">
      <alignment vertical="top" wrapText="1" indent="1"/>
    </xf>
    <xf numFmtId="0" fontId="139" fillId="1972" borderId="144" xfId="0" applyFont="1" applyFill="1" applyBorder="1" applyAlignment="1">
      <alignment vertical="top" wrapText="1" indent="1"/>
    </xf>
    <xf numFmtId="0" fontId="139" fillId="1973" borderId="144" xfId="0" applyFont="1" applyFill="1" applyBorder="1" applyAlignment="1">
      <alignment vertical="top" wrapText="1" indent="1"/>
    </xf>
    <xf numFmtId="0" fontId="139" fillId="1974" borderId="144" xfId="0" applyFont="1" applyFill="1" applyBorder="1" applyAlignment="1">
      <alignment vertical="top" wrapText="1" indent="1"/>
    </xf>
    <xf numFmtId="0" fontId="139" fillId="1975" borderId="144" xfId="0" applyFont="1" applyFill="1" applyBorder="1" applyAlignment="1">
      <alignment vertical="top" wrapText="1" indent="1"/>
    </xf>
    <xf numFmtId="0" fontId="139" fillId="1976" borderId="144" xfId="0" applyFont="1" applyFill="1" applyBorder="1" applyAlignment="1">
      <alignment vertical="top" wrapText="1" indent="1"/>
    </xf>
    <xf numFmtId="11" fontId="139" fillId="1977" borderId="144" xfId="0" applyNumberFormat="1" applyFont="1" applyFill="1" applyBorder="1" applyAlignment="1">
      <alignment vertical="top" wrapText="1" indent="1"/>
    </xf>
    <xf numFmtId="0" fontId="139" fillId="1978" borderId="144" xfId="0" applyFont="1" applyFill="1" applyBorder="1" applyAlignment="1">
      <alignment vertical="top" wrapText="1" indent="1"/>
    </xf>
    <xf numFmtId="0" fontId="139" fillId="1979" borderId="144" xfId="0" applyFont="1" applyFill="1" applyBorder="1" applyAlignment="1">
      <alignment vertical="top" wrapText="1" indent="1"/>
    </xf>
    <xf numFmtId="0" fontId="139" fillId="1980" borderId="144" xfId="0" applyFont="1" applyFill="1" applyBorder="1" applyAlignment="1">
      <alignment vertical="top" wrapText="1" indent="1"/>
    </xf>
    <xf numFmtId="0" fontId="139" fillId="1981" borderId="144" xfId="0" applyFont="1" applyFill="1" applyBorder="1" applyAlignment="1">
      <alignment vertical="top" wrapText="1" indent="1"/>
    </xf>
    <xf numFmtId="0" fontId="139" fillId="1982" borderId="144" xfId="0" applyFont="1" applyFill="1" applyBorder="1" applyAlignment="1">
      <alignment vertical="top" wrapText="1" indent="1"/>
    </xf>
    <xf numFmtId="0" fontId="139" fillId="1983" borderId="144" xfId="0" applyFont="1" applyFill="1" applyBorder="1" applyAlignment="1">
      <alignment vertical="top" wrapText="1" indent="1"/>
    </xf>
    <xf numFmtId="0" fontId="139" fillId="1984" borderId="144" xfId="0" applyFont="1" applyFill="1" applyBorder="1" applyAlignment="1">
      <alignment vertical="top" wrapText="1" indent="1"/>
    </xf>
    <xf numFmtId="0" fontId="139" fillId="1985" borderId="144" xfId="0" applyFont="1" applyFill="1" applyBorder="1" applyAlignment="1">
      <alignment vertical="top" wrapText="1" indent="1"/>
    </xf>
    <xf numFmtId="0" fontId="139" fillId="1986" borderId="144" xfId="0" applyFont="1" applyFill="1" applyBorder="1" applyAlignment="1">
      <alignment vertical="top" wrapText="1" indent="1"/>
    </xf>
    <xf numFmtId="0" fontId="139" fillId="1987" borderId="144" xfId="0" applyFont="1" applyFill="1" applyBorder="1" applyAlignment="1">
      <alignment vertical="top" wrapText="1" indent="1"/>
    </xf>
    <xf numFmtId="0" fontId="139" fillId="1988" borderId="144" xfId="0" applyFont="1" applyFill="1" applyBorder="1" applyAlignment="1">
      <alignment vertical="top" wrapText="1" indent="1"/>
    </xf>
    <xf numFmtId="0" fontId="139" fillId="1990" borderId="144" xfId="0" applyFont="1" applyFill="1" applyBorder="1" applyAlignment="1">
      <alignment vertical="top" wrapText="1" indent="1"/>
    </xf>
    <xf numFmtId="11" fontId="139" fillId="1991" borderId="144" xfId="0" applyNumberFormat="1" applyFont="1" applyFill="1" applyBorder="1" applyAlignment="1">
      <alignment vertical="top" wrapText="1" indent="1"/>
    </xf>
    <xf numFmtId="0" fontId="139" fillId="1992" borderId="144" xfId="0" applyFont="1" applyFill="1" applyBorder="1" applyAlignment="1">
      <alignment vertical="top" wrapText="1" indent="1"/>
    </xf>
    <xf numFmtId="0" fontId="139" fillId="1993" borderId="144" xfId="0" applyFont="1" applyFill="1" applyBorder="1" applyAlignment="1">
      <alignment vertical="top" wrapText="1" indent="1"/>
    </xf>
    <xf numFmtId="0" fontId="139" fillId="1994" borderId="144" xfId="0" applyFont="1" applyFill="1" applyBorder="1" applyAlignment="1">
      <alignment vertical="top" wrapText="1" indent="1"/>
    </xf>
    <xf numFmtId="0" fontId="139" fillId="1995" borderId="144" xfId="0" applyFont="1" applyFill="1" applyBorder="1" applyAlignment="1">
      <alignment vertical="top" wrapText="1" indent="1"/>
    </xf>
    <xf numFmtId="0" fontId="139" fillId="1996" borderId="144" xfId="0" applyFont="1" applyFill="1" applyBorder="1" applyAlignment="1">
      <alignment vertical="top" wrapText="1" indent="1"/>
    </xf>
    <xf numFmtId="0" fontId="139" fillId="1997" borderId="144" xfId="0" applyFont="1" applyFill="1" applyBorder="1" applyAlignment="1">
      <alignment vertical="top" wrapText="1" indent="1"/>
    </xf>
    <xf numFmtId="0" fontId="139" fillId="1998" borderId="144" xfId="0" applyFont="1" applyFill="1" applyBorder="1" applyAlignment="1">
      <alignment vertical="top" wrapText="1" indent="1"/>
    </xf>
    <xf numFmtId="0" fontId="139" fillId="1999" borderId="144" xfId="0" applyFont="1" applyFill="1" applyBorder="1" applyAlignment="1">
      <alignment vertical="top" wrapText="1" indent="1"/>
    </xf>
    <xf numFmtId="0" fontId="139" fillId="2000" borderId="144" xfId="0" applyFont="1" applyFill="1" applyBorder="1" applyAlignment="1">
      <alignment vertical="top" wrapText="1" indent="1"/>
    </xf>
    <xf numFmtId="0" fontId="139" fillId="2001" borderId="144" xfId="0" applyFont="1" applyFill="1" applyBorder="1" applyAlignment="1">
      <alignment vertical="top" wrapText="1" indent="1"/>
    </xf>
    <xf numFmtId="0" fontId="139" fillId="2002" borderId="144" xfId="0" applyFont="1" applyFill="1" applyBorder="1" applyAlignment="1">
      <alignment vertical="top" wrapText="1" indent="1"/>
    </xf>
    <xf numFmtId="0" fontId="139" fillId="2003" borderId="144" xfId="0" applyFont="1" applyFill="1" applyBorder="1" applyAlignment="1">
      <alignment vertical="top" wrapText="1" indent="1"/>
    </xf>
    <xf numFmtId="0" fontId="139" fillId="2004" borderId="144" xfId="0" applyFont="1" applyFill="1" applyBorder="1" applyAlignment="1">
      <alignment vertical="top" wrapText="1" indent="1"/>
    </xf>
    <xf numFmtId="0" fontId="139" fillId="2005" borderId="144" xfId="0" applyFont="1" applyFill="1" applyBorder="1" applyAlignment="1">
      <alignment vertical="top" wrapText="1" indent="1"/>
    </xf>
    <xf numFmtId="0" fontId="139" fillId="2006" borderId="144" xfId="0" applyFont="1" applyFill="1" applyBorder="1" applyAlignment="1">
      <alignment vertical="top" wrapText="1" indent="1"/>
    </xf>
    <xf numFmtId="0" fontId="139" fillId="2007" borderId="144" xfId="0" applyFont="1" applyFill="1" applyBorder="1" applyAlignment="1">
      <alignment vertical="top" wrapText="1" indent="1"/>
    </xf>
    <xf numFmtId="0" fontId="139" fillId="2008" borderId="144" xfId="0" applyFont="1" applyFill="1" applyBorder="1" applyAlignment="1">
      <alignment vertical="top" wrapText="1" indent="1"/>
    </xf>
    <xf numFmtId="0" fontId="139" fillId="2009" borderId="144" xfId="0" applyFont="1" applyFill="1" applyBorder="1" applyAlignment="1">
      <alignment vertical="top" wrapText="1" indent="1"/>
    </xf>
    <xf numFmtId="0" fontId="139" fillId="2010" borderId="144" xfId="0" applyFont="1" applyFill="1" applyBorder="1" applyAlignment="1">
      <alignment vertical="top" wrapText="1" indent="1"/>
    </xf>
    <xf numFmtId="0" fontId="139" fillId="2011" borderId="144" xfId="0" applyFont="1" applyFill="1" applyBorder="1" applyAlignment="1">
      <alignment vertical="top" wrapText="1" indent="1"/>
    </xf>
    <xf numFmtId="0" fontId="139" fillId="2012" borderId="144" xfId="0" applyFont="1" applyFill="1" applyBorder="1" applyAlignment="1">
      <alignment vertical="top" wrapText="1" indent="1"/>
    </xf>
    <xf numFmtId="0" fontId="139" fillId="2013" borderId="144" xfId="0" applyFont="1" applyFill="1" applyBorder="1" applyAlignment="1">
      <alignment vertical="top" wrapText="1" indent="1"/>
    </xf>
    <xf numFmtId="0" fontId="140" fillId="2014" borderId="144" xfId="0" applyFont="1" applyFill="1" applyBorder="1" applyAlignment="1">
      <alignment vertical="top" wrapText="1" indent="1"/>
    </xf>
    <xf numFmtId="0" fontId="139" fillId="2015" borderId="144" xfId="0" applyFont="1" applyFill="1" applyBorder="1" applyAlignment="1">
      <alignment vertical="top" wrapText="1" indent="1"/>
    </xf>
    <xf numFmtId="0" fontId="139" fillId="2016" borderId="144" xfId="0" applyFont="1" applyFill="1" applyBorder="1" applyAlignment="1">
      <alignment vertical="top" wrapText="1" indent="1"/>
    </xf>
    <xf numFmtId="0" fontId="139" fillId="2017" borderId="144" xfId="0" applyFont="1" applyFill="1" applyBorder="1" applyAlignment="1">
      <alignment vertical="top" wrapText="1" indent="1"/>
    </xf>
    <xf numFmtId="0" fontId="139" fillId="2018" borderId="144" xfId="0" applyFont="1" applyFill="1" applyBorder="1" applyAlignment="1">
      <alignment vertical="top" wrapText="1" indent="1"/>
    </xf>
    <xf numFmtId="0" fontId="139" fillId="2019" borderId="144" xfId="0" applyFont="1" applyFill="1" applyBorder="1" applyAlignment="1">
      <alignment vertical="top" wrapText="1" indent="1"/>
    </xf>
    <xf numFmtId="0" fontId="139" fillId="2020" borderId="144" xfId="0" applyFont="1" applyFill="1" applyBorder="1" applyAlignment="1">
      <alignment vertical="top" wrapText="1" indent="1"/>
    </xf>
    <xf numFmtId="0" fontId="139" fillId="2021" borderId="144" xfId="0" applyFont="1" applyFill="1" applyBorder="1" applyAlignment="1">
      <alignment vertical="top" wrapText="1" indent="1"/>
    </xf>
    <xf numFmtId="0" fontId="139" fillId="2022" borderId="144" xfId="0" applyFont="1" applyFill="1" applyBorder="1" applyAlignment="1">
      <alignment vertical="top" wrapText="1" indent="1"/>
    </xf>
    <xf numFmtId="0" fontId="139" fillId="2023" borderId="144" xfId="0" applyFont="1" applyFill="1" applyBorder="1" applyAlignment="1">
      <alignment vertical="top" wrapText="1" indent="1"/>
    </xf>
    <xf numFmtId="0" fontId="139" fillId="2024" borderId="144" xfId="0" applyFont="1" applyFill="1" applyBorder="1" applyAlignment="1">
      <alignment vertical="top" wrapText="1" indent="1"/>
    </xf>
    <xf numFmtId="0" fontId="139" fillId="2025" borderId="144" xfId="0" applyFont="1" applyFill="1" applyBorder="1" applyAlignment="1">
      <alignment vertical="top" wrapText="1" indent="1"/>
    </xf>
    <xf numFmtId="11" fontId="139" fillId="2026" borderId="144" xfId="0" applyNumberFormat="1" applyFont="1" applyFill="1" applyBorder="1" applyAlignment="1">
      <alignment vertical="top" wrapText="1" indent="1"/>
    </xf>
    <xf numFmtId="0" fontId="139" fillId="2027" borderId="144" xfId="0" applyFont="1" applyFill="1" applyBorder="1" applyAlignment="1">
      <alignment vertical="top" wrapText="1" indent="1"/>
    </xf>
    <xf numFmtId="0" fontId="139" fillId="2028" borderId="144" xfId="0" applyFont="1" applyFill="1" applyBorder="1" applyAlignment="1">
      <alignment vertical="top" wrapText="1" indent="1"/>
    </xf>
    <xf numFmtId="0" fontId="139" fillId="2029" borderId="144" xfId="0" applyFont="1" applyFill="1" applyBorder="1" applyAlignment="1">
      <alignment vertical="top" wrapText="1" indent="1"/>
    </xf>
    <xf numFmtId="0" fontId="140" fillId="2030" borderId="144" xfId="0" applyFont="1" applyFill="1" applyBorder="1" applyAlignment="1">
      <alignment vertical="top" wrapText="1" indent="1"/>
    </xf>
    <xf numFmtId="0" fontId="139" fillId="2031" borderId="144" xfId="0" applyFont="1" applyFill="1" applyBorder="1" applyAlignment="1">
      <alignment vertical="top" wrapText="1" indent="1"/>
    </xf>
    <xf numFmtId="0" fontId="139" fillId="2032" borderId="144" xfId="0" applyFont="1" applyFill="1" applyBorder="1" applyAlignment="1">
      <alignment vertical="top" wrapText="1" indent="1"/>
    </xf>
    <xf numFmtId="0" fontId="139" fillId="2033" borderId="144" xfId="0" applyFont="1" applyFill="1" applyBorder="1" applyAlignment="1">
      <alignment vertical="top" wrapText="1" indent="1"/>
    </xf>
    <xf numFmtId="11" fontId="139" fillId="2034" borderId="144" xfId="0" applyNumberFormat="1" applyFont="1" applyFill="1" applyBorder="1" applyAlignment="1">
      <alignment vertical="top" wrapText="1" indent="1"/>
    </xf>
    <xf numFmtId="0" fontId="139" fillId="2035" borderId="144" xfId="0" applyFont="1" applyFill="1" applyBorder="1" applyAlignment="1">
      <alignment vertical="top" wrapText="1" indent="1"/>
    </xf>
    <xf numFmtId="0" fontId="139" fillId="2036" borderId="144" xfId="0" applyFont="1" applyFill="1" applyBorder="1" applyAlignment="1">
      <alignment vertical="top" wrapText="1" indent="1"/>
    </xf>
    <xf numFmtId="0" fontId="139" fillId="2037" borderId="144" xfId="0" applyFont="1" applyFill="1" applyBorder="1" applyAlignment="1">
      <alignment vertical="top" wrapText="1" indent="1"/>
    </xf>
    <xf numFmtId="0" fontId="139" fillId="2038" borderId="144" xfId="0" applyFont="1" applyFill="1" applyBorder="1" applyAlignment="1">
      <alignment vertical="top" wrapText="1" indent="1"/>
    </xf>
    <xf numFmtId="0" fontId="139" fillId="2039" borderId="144" xfId="0" applyFont="1" applyFill="1" applyBorder="1" applyAlignment="1">
      <alignment vertical="top" wrapText="1" indent="1"/>
    </xf>
    <xf numFmtId="0" fontId="139" fillId="2040" borderId="144" xfId="0" applyFont="1" applyFill="1" applyBorder="1" applyAlignment="1">
      <alignment vertical="top" wrapText="1" indent="1"/>
    </xf>
    <xf numFmtId="0" fontId="139" fillId="2041" borderId="144" xfId="0" applyFont="1" applyFill="1" applyBorder="1" applyAlignment="1">
      <alignment vertical="top" wrapText="1" indent="1"/>
    </xf>
    <xf numFmtId="0" fontId="140" fillId="2042" borderId="144" xfId="0" applyFont="1" applyFill="1" applyBorder="1" applyAlignment="1">
      <alignment vertical="top" wrapText="1" indent="1"/>
    </xf>
    <xf numFmtId="0" fontId="139" fillId="2043" borderId="144" xfId="0" applyFont="1" applyFill="1" applyBorder="1" applyAlignment="1">
      <alignment vertical="top" wrapText="1" indent="1"/>
    </xf>
    <xf numFmtId="0" fontId="139" fillId="2044" borderId="144" xfId="0" applyFont="1" applyFill="1" applyBorder="1" applyAlignment="1">
      <alignment vertical="top" wrapText="1" indent="1"/>
    </xf>
    <xf numFmtId="0" fontId="139" fillId="2045" borderId="144" xfId="0" applyFont="1" applyFill="1" applyBorder="1" applyAlignment="1">
      <alignment vertical="top" wrapText="1" indent="1"/>
    </xf>
    <xf numFmtId="0" fontId="139" fillId="2046" borderId="144" xfId="0" applyFont="1" applyFill="1" applyBorder="1" applyAlignment="1">
      <alignment vertical="top" wrapText="1" indent="1"/>
    </xf>
    <xf numFmtId="0" fontId="139" fillId="2047" borderId="144" xfId="0" applyFont="1" applyFill="1" applyBorder="1" applyAlignment="1">
      <alignment vertical="top" wrapText="1" indent="1"/>
    </xf>
    <xf numFmtId="0" fontId="139" fillId="2048" borderId="144" xfId="0" applyFont="1" applyFill="1" applyBorder="1" applyAlignment="1">
      <alignment vertical="top" wrapText="1" indent="1"/>
    </xf>
    <xf numFmtId="0" fontId="139" fillId="2049" borderId="144" xfId="0" applyFont="1" applyFill="1" applyBorder="1" applyAlignment="1">
      <alignment vertical="top" wrapText="1" indent="1"/>
    </xf>
    <xf numFmtId="0" fontId="139" fillId="2050" borderId="144" xfId="0" applyFont="1" applyFill="1" applyBorder="1" applyAlignment="1">
      <alignment vertical="top" wrapText="1" indent="1"/>
    </xf>
    <xf numFmtId="0" fontId="139" fillId="2051" borderId="144" xfId="0" applyFont="1" applyFill="1" applyBorder="1" applyAlignment="1">
      <alignment vertical="top" wrapText="1" indent="1"/>
    </xf>
    <xf numFmtId="0" fontId="139" fillId="2052" borderId="144" xfId="0" applyFont="1" applyFill="1" applyBorder="1" applyAlignment="1">
      <alignment vertical="top" wrapText="1" indent="1"/>
    </xf>
    <xf numFmtId="11" fontId="139" fillId="2053" borderId="144" xfId="0" applyNumberFormat="1" applyFont="1" applyFill="1" applyBorder="1" applyAlignment="1">
      <alignment vertical="top" wrapText="1" indent="1"/>
    </xf>
    <xf numFmtId="11" fontId="139" fillId="2054" borderId="144" xfId="0" applyNumberFormat="1" applyFont="1" applyFill="1" applyBorder="1" applyAlignment="1">
      <alignment vertical="top" wrapText="1" indent="1"/>
    </xf>
    <xf numFmtId="0" fontId="139" fillId="2055" borderId="144" xfId="0" applyFont="1" applyFill="1" applyBorder="1" applyAlignment="1">
      <alignment vertical="top" wrapText="1" indent="1"/>
    </xf>
    <xf numFmtId="0" fontId="139" fillId="2056" borderId="144" xfId="0" applyFont="1" applyFill="1" applyBorder="1" applyAlignment="1">
      <alignment vertical="top" wrapText="1" indent="1"/>
    </xf>
    <xf numFmtId="0" fontId="139" fillId="2057" borderId="144" xfId="0" applyFont="1" applyFill="1" applyBorder="1" applyAlignment="1">
      <alignment vertical="top" wrapText="1" indent="1"/>
    </xf>
    <xf numFmtId="0" fontId="139" fillId="2058" borderId="144" xfId="0" applyFont="1" applyFill="1" applyBorder="1" applyAlignment="1">
      <alignment vertical="top" wrapText="1" indent="1"/>
    </xf>
    <xf numFmtId="0" fontId="139" fillId="2059" borderId="144" xfId="0" applyFont="1" applyFill="1" applyBorder="1" applyAlignment="1">
      <alignment vertical="top" wrapText="1" indent="1"/>
    </xf>
    <xf numFmtId="0" fontId="139" fillId="2060" borderId="144" xfId="0" applyFont="1" applyFill="1" applyBorder="1" applyAlignment="1">
      <alignment vertical="top" wrapText="1" indent="1"/>
    </xf>
    <xf numFmtId="0" fontId="139" fillId="2061" borderId="144" xfId="0" applyFont="1" applyFill="1" applyBorder="1" applyAlignment="1">
      <alignment vertical="top" wrapText="1" indent="1"/>
    </xf>
    <xf numFmtId="0" fontId="139" fillId="2062" borderId="144" xfId="0" applyFont="1" applyFill="1" applyBorder="1" applyAlignment="1">
      <alignment vertical="top" wrapText="1" indent="1"/>
    </xf>
    <xf numFmtId="0" fontId="139" fillId="2063" borderId="144" xfId="0" applyFont="1" applyFill="1" applyBorder="1" applyAlignment="1">
      <alignment vertical="top" wrapText="1" indent="1"/>
    </xf>
    <xf numFmtId="0" fontId="139" fillId="2064" borderId="144" xfId="0" applyFont="1" applyFill="1" applyBorder="1" applyAlignment="1">
      <alignment vertical="top" wrapText="1" indent="1"/>
    </xf>
    <xf numFmtId="0" fontId="139" fillId="2065" borderId="144" xfId="0" applyFont="1" applyFill="1" applyBorder="1" applyAlignment="1">
      <alignment vertical="top" wrapText="1" indent="1"/>
    </xf>
    <xf numFmtId="0" fontId="139" fillId="2066" borderId="144" xfId="0" applyFont="1" applyFill="1" applyBorder="1" applyAlignment="1">
      <alignment vertical="top" wrapText="1" indent="1"/>
    </xf>
    <xf numFmtId="0" fontId="139" fillId="2067" borderId="144" xfId="0" applyFont="1" applyFill="1" applyBorder="1" applyAlignment="1">
      <alignment vertical="top" wrapText="1" indent="1"/>
    </xf>
    <xf numFmtId="0" fontId="139" fillId="2068" borderId="144" xfId="0" applyFont="1" applyFill="1" applyBorder="1" applyAlignment="1">
      <alignment vertical="top" wrapText="1" indent="1"/>
    </xf>
    <xf numFmtId="0" fontId="139" fillId="2069" borderId="144" xfId="0" applyFont="1" applyFill="1" applyBorder="1" applyAlignment="1">
      <alignment vertical="top" wrapText="1" indent="1"/>
    </xf>
    <xf numFmtId="0" fontId="139" fillId="2070" borderId="144" xfId="0" applyFont="1" applyFill="1" applyBorder="1" applyAlignment="1">
      <alignment vertical="top" wrapText="1" indent="1"/>
    </xf>
    <xf numFmtId="0" fontId="138" fillId="31" borderId="145" xfId="0" applyFont="1" applyFill="1" applyBorder="1" applyAlignment="1">
      <alignment horizontal="left" vertical="top" wrapText="1" indent="1"/>
    </xf>
    <xf numFmtId="0" fontId="138" fillId="31" borderId="146" xfId="0" applyFont="1" applyFill="1" applyBorder="1" applyAlignment="1">
      <alignment horizontal="left" vertical="top" wrapText="1" indent="1"/>
    </xf>
    <xf numFmtId="0" fontId="138" fillId="31" borderId="147" xfId="0" applyFont="1" applyFill="1" applyBorder="1" applyAlignment="1">
      <alignment horizontal="left" vertical="top" wrapText="1" indent="1"/>
    </xf>
    <xf numFmtId="0" fontId="139" fillId="31" borderId="148" xfId="0" applyFont="1" applyFill="1" applyBorder="1" applyAlignment="1">
      <alignment vertical="top" wrapText="1" indent="1"/>
    </xf>
    <xf numFmtId="0" fontId="140" fillId="35" borderId="149" xfId="0" applyFont="1" applyFill="1" applyBorder="1" applyAlignment="1">
      <alignment vertical="top" wrapText="1" indent="1"/>
    </xf>
    <xf numFmtId="0" fontId="140" fillId="43" borderId="149" xfId="0" applyFont="1" applyFill="1" applyBorder="1" applyAlignment="1">
      <alignment vertical="top" wrapText="1" indent="1"/>
    </xf>
    <xf numFmtId="0" fontId="140" fillId="47" borderId="149" xfId="0" applyFont="1" applyFill="1" applyBorder="1" applyAlignment="1">
      <alignment vertical="top" wrapText="1" indent="1"/>
    </xf>
    <xf numFmtId="0" fontId="140" fillId="50" borderId="149" xfId="0" applyFont="1" applyFill="1" applyBorder="1" applyAlignment="1">
      <alignment vertical="top" wrapText="1" indent="1"/>
    </xf>
    <xf numFmtId="0" fontId="140" fillId="53" borderId="149" xfId="0" applyFont="1" applyFill="1" applyBorder="1" applyAlignment="1">
      <alignment vertical="top" wrapText="1" indent="1"/>
    </xf>
    <xf numFmtId="0" fontId="140" fillId="57" borderId="149" xfId="0" applyFont="1" applyFill="1" applyBorder="1" applyAlignment="1">
      <alignment vertical="top" wrapText="1" indent="1"/>
    </xf>
    <xf numFmtId="0" fontId="140" fillId="60" borderId="149" xfId="0" applyFont="1" applyFill="1" applyBorder="1" applyAlignment="1">
      <alignment vertical="top" wrapText="1" indent="1"/>
    </xf>
    <xf numFmtId="0" fontId="140" fillId="64" borderId="149" xfId="0" applyFont="1" applyFill="1" applyBorder="1" applyAlignment="1">
      <alignment vertical="top" wrapText="1" indent="1"/>
    </xf>
    <xf numFmtId="0" fontId="140" fillId="67" borderId="149" xfId="0" applyFont="1" applyFill="1" applyBorder="1" applyAlignment="1">
      <alignment vertical="top" wrapText="1" indent="1"/>
    </xf>
    <xf numFmtId="0" fontId="140" fillId="70" borderId="149" xfId="0" applyFont="1" applyFill="1" applyBorder="1" applyAlignment="1">
      <alignment vertical="top" wrapText="1" indent="1"/>
    </xf>
    <xf numFmtId="0" fontId="140" fillId="73" borderId="149" xfId="0" applyFont="1" applyFill="1" applyBorder="1" applyAlignment="1">
      <alignment vertical="top" wrapText="1" indent="1"/>
    </xf>
    <xf numFmtId="0" fontId="140" fillId="76" borderId="149" xfId="0" applyFont="1" applyFill="1" applyBorder="1" applyAlignment="1">
      <alignment vertical="top" wrapText="1" indent="1"/>
    </xf>
    <xf numFmtId="0" fontId="140" fillId="80" borderId="149" xfId="0" applyFont="1" applyFill="1" applyBorder="1" applyAlignment="1">
      <alignment vertical="top" wrapText="1" indent="1"/>
    </xf>
    <xf numFmtId="0" fontId="140" fillId="87" borderId="149" xfId="0" applyFont="1" applyFill="1" applyBorder="1" applyAlignment="1">
      <alignment vertical="top" wrapText="1" indent="1"/>
    </xf>
    <xf numFmtId="0" fontId="140" fillId="91" borderId="149" xfId="0" applyFont="1" applyFill="1" applyBorder="1" applyAlignment="1">
      <alignment vertical="top" wrapText="1" indent="1"/>
    </xf>
    <xf numFmtId="0" fontId="140" fillId="95" borderId="149" xfId="0" applyFont="1" applyFill="1" applyBorder="1" applyAlignment="1">
      <alignment vertical="top" wrapText="1" indent="1"/>
    </xf>
    <xf numFmtId="0" fontId="140" fillId="99" borderId="149" xfId="0" applyFont="1" applyFill="1" applyBorder="1" applyAlignment="1">
      <alignment vertical="top" wrapText="1" indent="1"/>
    </xf>
    <xf numFmtId="0" fontId="140" fillId="103" borderId="149" xfId="0" applyFont="1" applyFill="1" applyBorder="1" applyAlignment="1">
      <alignment vertical="top" wrapText="1" indent="1"/>
    </xf>
    <xf numFmtId="0" fontId="140" fillId="106" borderId="149" xfId="0" applyFont="1" applyFill="1" applyBorder="1" applyAlignment="1">
      <alignment vertical="top" wrapText="1" indent="1"/>
    </xf>
    <xf numFmtId="0" fontId="140" fillId="109" borderId="149" xfId="0" applyFont="1" applyFill="1" applyBorder="1" applyAlignment="1">
      <alignment vertical="top" wrapText="1" indent="1"/>
    </xf>
    <xf numFmtId="0" fontId="140" fillId="114" borderId="149" xfId="0" applyFont="1" applyFill="1" applyBorder="1" applyAlignment="1">
      <alignment vertical="top" wrapText="1" indent="1"/>
    </xf>
    <xf numFmtId="0" fontId="140" fillId="117" borderId="149" xfId="0" applyFont="1" applyFill="1" applyBorder="1" applyAlignment="1">
      <alignment vertical="top" wrapText="1" indent="1"/>
    </xf>
    <xf numFmtId="0" fontId="140" fillId="120" borderId="149" xfId="0" applyFont="1" applyFill="1" applyBorder="1" applyAlignment="1">
      <alignment vertical="top" wrapText="1" indent="1"/>
    </xf>
    <xf numFmtId="0" fontId="140" fillId="124" borderId="149" xfId="0" applyFont="1" applyFill="1" applyBorder="1" applyAlignment="1">
      <alignment vertical="top" wrapText="1" indent="1"/>
    </xf>
    <xf numFmtId="0" fontId="140" fillId="128" borderId="149" xfId="0" applyFont="1" applyFill="1" applyBorder="1" applyAlignment="1">
      <alignment vertical="top" wrapText="1" indent="1"/>
    </xf>
    <xf numFmtId="0" fontId="140" fillId="135" borderId="149" xfId="0" applyFont="1" applyFill="1" applyBorder="1" applyAlignment="1">
      <alignment vertical="top" wrapText="1" indent="1"/>
    </xf>
    <xf numFmtId="0" fontId="140" fillId="142" borderId="149" xfId="0" applyFont="1" applyFill="1" applyBorder="1" applyAlignment="1">
      <alignment vertical="top" wrapText="1" indent="1"/>
    </xf>
    <xf numFmtId="0" fontId="140" fillId="148" borderId="149" xfId="0" applyFont="1" applyFill="1" applyBorder="1" applyAlignment="1">
      <alignment vertical="top" wrapText="1" indent="1"/>
    </xf>
    <xf numFmtId="0" fontId="140" fillId="155" borderId="149" xfId="0" applyFont="1" applyFill="1" applyBorder="1" applyAlignment="1">
      <alignment vertical="top" wrapText="1" indent="1"/>
    </xf>
    <xf numFmtId="0" fontId="140" fillId="157" borderId="149" xfId="0" applyFont="1" applyFill="1" applyBorder="1" applyAlignment="1">
      <alignment vertical="top" wrapText="1" indent="1"/>
    </xf>
    <xf numFmtId="0" fontId="140" fillId="165" borderId="149" xfId="0" applyFont="1" applyFill="1" applyBorder="1" applyAlignment="1">
      <alignment vertical="top" wrapText="1" indent="1"/>
    </xf>
    <xf numFmtId="0" fontId="140" fillId="170" borderId="149" xfId="0" applyFont="1" applyFill="1" applyBorder="1" applyAlignment="1">
      <alignment vertical="top" wrapText="1" indent="1"/>
    </xf>
    <xf numFmtId="0" fontId="140" fillId="174" borderId="149" xfId="0" applyFont="1" applyFill="1" applyBorder="1" applyAlignment="1">
      <alignment vertical="top" wrapText="1" indent="1"/>
    </xf>
    <xf numFmtId="0" fontId="140" fillId="178" borderId="149" xfId="0" applyFont="1" applyFill="1" applyBorder="1" applyAlignment="1">
      <alignment vertical="top" wrapText="1" indent="1"/>
    </xf>
    <xf numFmtId="0" fontId="140" fillId="182" borderId="149" xfId="0" applyFont="1" applyFill="1" applyBorder="1" applyAlignment="1">
      <alignment vertical="top" wrapText="1" indent="1"/>
    </xf>
    <xf numFmtId="0" fontId="140" fillId="194" borderId="149" xfId="0" applyFont="1" applyFill="1" applyBorder="1" applyAlignment="1">
      <alignment vertical="top" wrapText="1" indent="1"/>
    </xf>
    <xf numFmtId="0" fontId="140" fillId="198" borderId="149" xfId="0" applyFont="1" applyFill="1" applyBorder="1" applyAlignment="1">
      <alignment vertical="top" wrapText="1" indent="1"/>
    </xf>
    <xf numFmtId="0" fontId="140" fillId="215" borderId="149" xfId="0" applyFont="1" applyFill="1" applyBorder="1" applyAlignment="1">
      <alignment vertical="top" wrapText="1" indent="1"/>
    </xf>
    <xf numFmtId="0" fontId="140" fillId="218" borderId="149" xfId="0" applyFont="1" applyFill="1" applyBorder="1" applyAlignment="1">
      <alignment vertical="top" wrapText="1" indent="1"/>
    </xf>
    <xf numFmtId="0" fontId="140" fillId="231" borderId="149" xfId="0" applyFont="1" applyFill="1" applyBorder="1" applyAlignment="1">
      <alignment vertical="top" wrapText="1" indent="1"/>
    </xf>
    <xf numFmtId="0" fontId="140" fillId="235" borderId="149" xfId="0" applyFont="1" applyFill="1" applyBorder="1" applyAlignment="1">
      <alignment vertical="top" wrapText="1" indent="1"/>
    </xf>
    <xf numFmtId="0" fontId="140" fillId="239" borderId="149" xfId="0" applyFont="1" applyFill="1" applyBorder="1" applyAlignment="1">
      <alignment vertical="top" wrapText="1" indent="1"/>
    </xf>
    <xf numFmtId="0" fontId="140" fillId="249" borderId="149" xfId="0" applyFont="1" applyFill="1" applyBorder="1" applyAlignment="1">
      <alignment vertical="top" wrapText="1" indent="1"/>
    </xf>
    <xf numFmtId="0" fontId="140" fillId="254" borderId="149" xfId="0" applyFont="1" applyFill="1" applyBorder="1" applyAlignment="1">
      <alignment vertical="top" wrapText="1" indent="1"/>
    </xf>
    <xf numFmtId="0" fontId="140" fillId="264" borderId="149" xfId="0" applyFont="1" applyFill="1" applyBorder="1" applyAlignment="1">
      <alignment vertical="top" wrapText="1" indent="1"/>
    </xf>
    <xf numFmtId="0" fontId="140" fillId="268" borderId="149" xfId="0" applyFont="1" applyFill="1" applyBorder="1" applyAlignment="1">
      <alignment vertical="top" wrapText="1" indent="1"/>
    </xf>
    <xf numFmtId="0" fontId="140" fillId="271" borderId="149" xfId="0" applyFont="1" applyFill="1" applyBorder="1" applyAlignment="1">
      <alignment vertical="top" wrapText="1" indent="1"/>
    </xf>
    <xf numFmtId="0" fontId="140" fillId="274" borderId="149" xfId="0" applyFont="1" applyFill="1" applyBorder="1" applyAlignment="1">
      <alignment vertical="top" wrapText="1" indent="1"/>
    </xf>
    <xf numFmtId="0" fontId="140" fillId="278" borderId="149" xfId="0" applyFont="1" applyFill="1" applyBorder="1" applyAlignment="1">
      <alignment vertical="top" wrapText="1" indent="1"/>
    </xf>
    <xf numFmtId="0" fontId="140" fillId="281" borderId="149" xfId="0" applyFont="1" applyFill="1" applyBorder="1" applyAlignment="1">
      <alignment vertical="top" wrapText="1" indent="1"/>
    </xf>
    <xf numFmtId="0" fontId="140" fillId="285" borderId="149" xfId="0" applyFont="1" applyFill="1" applyBorder="1" applyAlignment="1">
      <alignment vertical="top" wrapText="1" indent="1"/>
    </xf>
    <xf numFmtId="0" fontId="140" fillId="287" borderId="149" xfId="0" applyFont="1" applyFill="1" applyBorder="1" applyAlignment="1">
      <alignment vertical="top" wrapText="1" indent="1"/>
    </xf>
    <xf numFmtId="0" fontId="140" fillId="289" borderId="149" xfId="0" applyFont="1" applyFill="1" applyBorder="1" applyAlignment="1">
      <alignment vertical="top" wrapText="1" indent="1"/>
    </xf>
    <xf numFmtId="0" fontId="140" fillId="291" borderId="149" xfId="0" applyFont="1" applyFill="1" applyBorder="1" applyAlignment="1">
      <alignment vertical="top" wrapText="1" indent="1"/>
    </xf>
    <xf numFmtId="0" fontId="140" fillId="300" borderId="149" xfId="0" applyFont="1" applyFill="1" applyBorder="1" applyAlignment="1">
      <alignment vertical="top" wrapText="1" indent="1"/>
    </xf>
    <xf numFmtId="0" fontId="140" fillId="314" borderId="149" xfId="0" applyFont="1" applyFill="1" applyBorder="1" applyAlignment="1">
      <alignment vertical="top" wrapText="1" indent="1"/>
    </xf>
    <xf numFmtId="0" fontId="140" fillId="321" borderId="149" xfId="0" applyFont="1" applyFill="1" applyBorder="1" applyAlignment="1">
      <alignment vertical="top" wrapText="1" indent="1"/>
    </xf>
    <xf numFmtId="0" fontId="140" fillId="325" borderId="149" xfId="0" applyFont="1" applyFill="1" applyBorder="1" applyAlignment="1">
      <alignment vertical="top" wrapText="1" indent="1"/>
    </xf>
    <xf numFmtId="0" fontId="140" fillId="329" borderId="149" xfId="0" applyFont="1" applyFill="1" applyBorder="1" applyAlignment="1">
      <alignment vertical="top" wrapText="1" indent="1"/>
    </xf>
    <xf numFmtId="0" fontId="140" fillId="341" borderId="149" xfId="0" applyFont="1" applyFill="1" applyBorder="1" applyAlignment="1">
      <alignment vertical="top" wrapText="1" indent="1"/>
    </xf>
    <xf numFmtId="0" fontId="140" fillId="344" borderId="149" xfId="0" applyFont="1" applyFill="1" applyBorder="1" applyAlignment="1">
      <alignment vertical="top" wrapText="1" indent="1"/>
    </xf>
    <xf numFmtId="0" fontId="140" fillId="347" borderId="149" xfId="0" applyFont="1" applyFill="1" applyBorder="1" applyAlignment="1">
      <alignment vertical="top" wrapText="1" indent="1"/>
    </xf>
    <xf numFmtId="0" fontId="140" fillId="351" borderId="149" xfId="0" applyFont="1" applyFill="1" applyBorder="1" applyAlignment="1">
      <alignment vertical="top" wrapText="1" indent="1"/>
    </xf>
    <xf numFmtId="0" fontId="140" fillId="358" borderId="149" xfId="0" applyFont="1" applyFill="1" applyBorder="1" applyAlignment="1">
      <alignment vertical="top" wrapText="1" indent="1"/>
    </xf>
    <xf numFmtId="0" fontId="140" fillId="361" borderId="149" xfId="0" applyFont="1" applyFill="1" applyBorder="1" applyAlignment="1">
      <alignment vertical="top" wrapText="1" indent="1"/>
    </xf>
    <xf numFmtId="0" fontId="140" fillId="365" borderId="149" xfId="0" applyFont="1" applyFill="1" applyBorder="1" applyAlignment="1">
      <alignment vertical="top" wrapText="1" indent="1"/>
    </xf>
    <xf numFmtId="0" fontId="140" fillId="374" borderId="149" xfId="0" applyFont="1" applyFill="1" applyBorder="1" applyAlignment="1">
      <alignment vertical="top" wrapText="1" indent="1"/>
    </xf>
    <xf numFmtId="0" fontId="140" fillId="378" borderId="149" xfId="0" applyFont="1" applyFill="1" applyBorder="1" applyAlignment="1">
      <alignment vertical="top" wrapText="1" indent="1"/>
    </xf>
    <xf numFmtId="0" fontId="140" fillId="380" borderId="149" xfId="0" applyFont="1" applyFill="1" applyBorder="1" applyAlignment="1">
      <alignment vertical="top" wrapText="1" indent="1"/>
    </xf>
    <xf numFmtId="0" fontId="140" fillId="401" borderId="149" xfId="0" applyFont="1" applyFill="1" applyBorder="1" applyAlignment="1">
      <alignment vertical="top" wrapText="1" indent="1"/>
    </xf>
    <xf numFmtId="0" fontId="140" fillId="405" borderId="149" xfId="0" applyFont="1" applyFill="1" applyBorder="1" applyAlignment="1">
      <alignment vertical="top" wrapText="1" indent="1"/>
    </xf>
    <xf numFmtId="0" fontId="140" fillId="409" borderId="149" xfId="0" applyFont="1" applyFill="1" applyBorder="1" applyAlignment="1">
      <alignment vertical="top" wrapText="1" indent="1"/>
    </xf>
    <xf numFmtId="0" fontId="140" fillId="413" borderId="149" xfId="0" applyFont="1" applyFill="1" applyBorder="1" applyAlignment="1">
      <alignment vertical="top" wrapText="1" indent="1"/>
    </xf>
    <xf numFmtId="0" fontId="140" fillId="417" borderId="149" xfId="0" applyFont="1" applyFill="1" applyBorder="1" applyAlignment="1">
      <alignment vertical="top" wrapText="1" indent="1"/>
    </xf>
    <xf numFmtId="0" fontId="140" fillId="420" borderId="149" xfId="0" applyFont="1" applyFill="1" applyBorder="1" applyAlignment="1">
      <alignment vertical="top" wrapText="1" indent="1"/>
    </xf>
    <xf numFmtId="0" fontId="140" fillId="422" borderId="149" xfId="0" applyFont="1" applyFill="1" applyBorder="1" applyAlignment="1">
      <alignment vertical="top" wrapText="1" indent="1"/>
    </xf>
    <xf numFmtId="0" fontId="140" fillId="425" borderId="149" xfId="0" applyFont="1" applyFill="1" applyBorder="1" applyAlignment="1">
      <alignment vertical="top" wrapText="1" indent="1"/>
    </xf>
    <xf numFmtId="0" fontId="140" fillId="432" borderId="149" xfId="0" applyFont="1" applyFill="1" applyBorder="1" applyAlignment="1">
      <alignment vertical="top" wrapText="1" indent="1"/>
    </xf>
    <xf numFmtId="0" fontId="140" fillId="441" borderId="149" xfId="0" applyFont="1" applyFill="1" applyBorder="1" applyAlignment="1">
      <alignment vertical="top" wrapText="1" indent="1"/>
    </xf>
    <xf numFmtId="0" fontId="140" fillId="443" borderId="149" xfId="0" applyFont="1" applyFill="1" applyBorder="1" applyAlignment="1">
      <alignment vertical="top" wrapText="1" indent="1"/>
    </xf>
    <xf numFmtId="0" fontId="140" fillId="449" borderId="149" xfId="0" applyFont="1" applyFill="1" applyBorder="1" applyAlignment="1">
      <alignment vertical="top" wrapText="1" indent="1"/>
    </xf>
    <xf numFmtId="0" fontId="140" fillId="452" borderId="149" xfId="0" applyFont="1" applyFill="1" applyBorder="1" applyAlignment="1">
      <alignment vertical="top" wrapText="1" indent="1"/>
    </xf>
    <xf numFmtId="0" fontId="140" fillId="454" borderId="149" xfId="0" applyFont="1" applyFill="1" applyBorder="1" applyAlignment="1">
      <alignment vertical="top" wrapText="1" indent="1"/>
    </xf>
    <xf numFmtId="0" fontId="140" fillId="456" borderId="149" xfId="0" applyFont="1" applyFill="1" applyBorder="1" applyAlignment="1">
      <alignment vertical="top" wrapText="1" indent="1"/>
    </xf>
    <xf numFmtId="0" fontId="140" fillId="458" borderId="149" xfId="0" applyFont="1" applyFill="1" applyBorder="1" applyAlignment="1">
      <alignment vertical="top" wrapText="1" indent="1"/>
    </xf>
    <xf numFmtId="0" fontId="140" fillId="470" borderId="149" xfId="0" applyFont="1" applyFill="1" applyBorder="1" applyAlignment="1">
      <alignment vertical="top" wrapText="1" indent="1"/>
    </xf>
    <xf numFmtId="0" fontId="140" fillId="472" borderId="149" xfId="0" applyFont="1" applyFill="1" applyBorder="1" applyAlignment="1">
      <alignment vertical="top" wrapText="1" indent="1"/>
    </xf>
    <xf numFmtId="0" fontId="140" fillId="480" borderId="149" xfId="0" applyFont="1" applyFill="1" applyBorder="1" applyAlignment="1">
      <alignment vertical="top" wrapText="1" indent="1"/>
    </xf>
    <xf numFmtId="0" fontId="140" fillId="483" borderId="149" xfId="0" applyFont="1" applyFill="1" applyBorder="1" applyAlignment="1">
      <alignment vertical="top" wrapText="1" indent="1"/>
    </xf>
    <xf numFmtId="0" fontId="140" fillId="486" borderId="149" xfId="0" applyFont="1" applyFill="1" applyBorder="1" applyAlignment="1">
      <alignment vertical="top" wrapText="1" indent="1"/>
    </xf>
    <xf numFmtId="0" fontId="140" fillId="491" borderId="149" xfId="0" applyFont="1" applyFill="1" applyBorder="1" applyAlignment="1">
      <alignment vertical="top" wrapText="1" indent="1"/>
    </xf>
    <xf numFmtId="0" fontId="140" fillId="498" borderId="149" xfId="0" applyFont="1" applyFill="1" applyBorder="1" applyAlignment="1">
      <alignment vertical="top" wrapText="1" indent="1"/>
    </xf>
    <xf numFmtId="0" fontId="140" fillId="508" borderId="149" xfId="0" applyFont="1" applyFill="1" applyBorder="1" applyAlignment="1">
      <alignment vertical="top" wrapText="1" indent="1"/>
    </xf>
    <xf numFmtId="0" fontId="140" fillId="511" borderId="149" xfId="0" applyFont="1" applyFill="1" applyBorder="1" applyAlignment="1">
      <alignment vertical="top" wrapText="1" indent="1"/>
    </xf>
    <xf numFmtId="0" fontId="140" fillId="514" borderId="149" xfId="0" applyFont="1" applyFill="1" applyBorder="1" applyAlignment="1">
      <alignment vertical="top" wrapText="1" indent="1"/>
    </xf>
    <xf numFmtId="0" fontId="140" fillId="516" borderId="149" xfId="0" applyFont="1" applyFill="1" applyBorder="1" applyAlignment="1">
      <alignment vertical="top" wrapText="1" indent="1"/>
    </xf>
    <xf numFmtId="0" fontId="140" fillId="533" borderId="149" xfId="0" applyFont="1" applyFill="1" applyBorder="1" applyAlignment="1">
      <alignment vertical="top" wrapText="1" indent="1"/>
    </xf>
    <xf numFmtId="0" fontId="140" fillId="539" borderId="149" xfId="0" applyFont="1" applyFill="1" applyBorder="1" applyAlignment="1">
      <alignment vertical="top" wrapText="1" indent="1"/>
    </xf>
    <xf numFmtId="0" fontId="140" fillId="545" borderId="149" xfId="0" applyFont="1" applyFill="1" applyBorder="1" applyAlignment="1">
      <alignment vertical="top" wrapText="1" indent="1"/>
    </xf>
    <xf numFmtId="0" fontId="140" fillId="550" borderId="149" xfId="0" applyFont="1" applyFill="1" applyBorder="1" applyAlignment="1">
      <alignment vertical="top" wrapText="1" indent="1"/>
    </xf>
    <xf numFmtId="0" fontId="140" fillId="554" borderId="149" xfId="0" applyFont="1" applyFill="1" applyBorder="1" applyAlignment="1">
      <alignment vertical="top" wrapText="1" indent="1"/>
    </xf>
    <xf numFmtId="0" fontId="140" fillId="556" borderId="149" xfId="0" applyFont="1" applyFill="1" applyBorder="1" applyAlignment="1">
      <alignment vertical="top" wrapText="1" indent="1"/>
    </xf>
    <xf numFmtId="0" fontId="140" fillId="564" borderId="149" xfId="0" applyFont="1" applyFill="1" applyBorder="1" applyAlignment="1">
      <alignment vertical="top" wrapText="1" indent="1"/>
    </xf>
    <xf numFmtId="0" fontId="140" fillId="566" borderId="149" xfId="0" applyFont="1" applyFill="1" applyBorder="1" applyAlignment="1">
      <alignment vertical="top" wrapText="1" indent="1"/>
    </xf>
    <xf numFmtId="0" fontId="140" fillId="568" borderId="149" xfId="0" applyFont="1" applyFill="1" applyBorder="1" applyAlignment="1">
      <alignment vertical="top" wrapText="1" indent="1"/>
    </xf>
    <xf numFmtId="0" fontId="140" fillId="572" borderId="149" xfId="0" applyFont="1" applyFill="1" applyBorder="1" applyAlignment="1">
      <alignment vertical="top" wrapText="1" indent="1"/>
    </xf>
    <xf numFmtId="0" fontId="140" fillId="578" borderId="149" xfId="0" applyFont="1" applyFill="1" applyBorder="1" applyAlignment="1">
      <alignment vertical="top" wrapText="1" indent="1"/>
    </xf>
    <xf numFmtId="0" fontId="140" fillId="584" borderId="149" xfId="0" applyFont="1" applyFill="1" applyBorder="1" applyAlignment="1">
      <alignment vertical="top" wrapText="1" indent="1"/>
    </xf>
    <xf numFmtId="0" fontId="140" fillId="593" borderId="149" xfId="0" applyFont="1" applyFill="1" applyBorder="1" applyAlignment="1">
      <alignment vertical="top" wrapText="1" indent="1"/>
    </xf>
    <xf numFmtId="0" fontId="140" fillId="595" borderId="149" xfId="0" applyFont="1" applyFill="1" applyBorder="1" applyAlignment="1">
      <alignment vertical="top" wrapText="1" indent="1"/>
    </xf>
    <xf numFmtId="0" fontId="140" fillId="618" borderId="149" xfId="0" applyFont="1" applyFill="1" applyBorder="1" applyAlignment="1">
      <alignment vertical="top" wrapText="1" indent="1"/>
    </xf>
    <xf numFmtId="0" fontId="140" fillId="621" borderId="149" xfId="0" applyFont="1" applyFill="1" applyBorder="1" applyAlignment="1">
      <alignment vertical="top" wrapText="1" indent="1"/>
    </xf>
    <xf numFmtId="0" fontId="140" fillId="624" borderId="149" xfId="0" applyFont="1" applyFill="1" applyBorder="1" applyAlignment="1">
      <alignment vertical="top" wrapText="1" indent="1"/>
    </xf>
    <xf numFmtId="0" fontId="140" fillId="630" borderId="149" xfId="0" applyFont="1" applyFill="1" applyBorder="1" applyAlignment="1">
      <alignment vertical="top" wrapText="1" indent="1"/>
    </xf>
    <xf numFmtId="0" fontId="140" fillId="640" borderId="149" xfId="0" applyFont="1" applyFill="1" applyBorder="1" applyAlignment="1">
      <alignment vertical="top" wrapText="1" indent="1"/>
    </xf>
    <xf numFmtId="0" fontId="140" fillId="645" borderId="149" xfId="0" applyFont="1" applyFill="1" applyBorder="1" applyAlignment="1">
      <alignment vertical="top" wrapText="1" indent="1"/>
    </xf>
    <xf numFmtId="0" fontId="140" fillId="650" borderId="149" xfId="0" applyFont="1" applyFill="1" applyBorder="1" applyAlignment="1">
      <alignment vertical="top" wrapText="1" indent="1"/>
    </xf>
    <xf numFmtId="0" fontId="140" fillId="656" borderId="149" xfId="0" applyFont="1" applyFill="1" applyBorder="1" applyAlignment="1">
      <alignment vertical="top" wrapText="1" indent="1"/>
    </xf>
    <xf numFmtId="0" fontId="140" fillId="658" borderId="149" xfId="0" applyFont="1" applyFill="1" applyBorder="1" applyAlignment="1">
      <alignment vertical="top" wrapText="1" indent="1"/>
    </xf>
    <xf numFmtId="0" fontId="140" fillId="666" borderId="149" xfId="0" applyFont="1" applyFill="1" applyBorder="1" applyAlignment="1">
      <alignment vertical="top" wrapText="1" indent="1"/>
    </xf>
    <xf numFmtId="0" fontId="140" fillId="669" borderId="149" xfId="0" applyFont="1" applyFill="1" applyBorder="1" applyAlignment="1">
      <alignment vertical="top" wrapText="1" indent="1"/>
    </xf>
    <xf numFmtId="0" fontId="140" fillId="672" borderId="149" xfId="0" applyFont="1" applyFill="1" applyBorder="1" applyAlignment="1">
      <alignment vertical="top" wrapText="1" indent="1"/>
    </xf>
    <xf numFmtId="0" fontId="140" fillId="674" borderId="149" xfId="0" applyFont="1" applyFill="1" applyBorder="1" applyAlignment="1">
      <alignment vertical="top" wrapText="1" indent="1"/>
    </xf>
    <xf numFmtId="0" fontId="140" fillId="694" borderId="149" xfId="0" applyFont="1" applyFill="1" applyBorder="1" applyAlignment="1">
      <alignment vertical="top" wrapText="1" indent="1"/>
    </xf>
    <xf numFmtId="0" fontId="140" fillId="702" borderId="149" xfId="0" applyFont="1" applyFill="1" applyBorder="1" applyAlignment="1">
      <alignment vertical="top" wrapText="1" indent="1"/>
    </xf>
    <xf numFmtId="0" fontId="140" fillId="707" borderId="149" xfId="0" applyFont="1" applyFill="1" applyBorder="1" applyAlignment="1">
      <alignment vertical="top" wrapText="1" indent="1"/>
    </xf>
    <xf numFmtId="0" fontId="140" fillId="715" borderId="149" xfId="0" applyFont="1" applyFill="1" applyBorder="1" applyAlignment="1">
      <alignment vertical="top" wrapText="1" indent="1"/>
    </xf>
    <xf numFmtId="0" fontId="140" fillId="744" borderId="149" xfId="0" applyFont="1" applyFill="1" applyBorder="1" applyAlignment="1">
      <alignment vertical="top" wrapText="1" indent="1"/>
    </xf>
    <xf numFmtId="0" fontId="140" fillId="746" borderId="149" xfId="0" applyFont="1" applyFill="1" applyBorder="1" applyAlignment="1">
      <alignment vertical="top" wrapText="1" indent="1"/>
    </xf>
    <xf numFmtId="0" fontId="140" fillId="750" borderId="149" xfId="0" applyFont="1" applyFill="1" applyBorder="1" applyAlignment="1">
      <alignment vertical="top" wrapText="1" indent="1"/>
    </xf>
    <xf numFmtId="0" fontId="140" fillId="752" borderId="149" xfId="0" applyFont="1" applyFill="1" applyBorder="1" applyAlignment="1">
      <alignment vertical="top" wrapText="1" indent="1"/>
    </xf>
    <xf numFmtId="0" fontId="140" fillId="754" borderId="149" xfId="0" applyFont="1" applyFill="1" applyBorder="1" applyAlignment="1">
      <alignment vertical="top" wrapText="1" indent="1"/>
    </xf>
    <xf numFmtId="0" fontId="140" fillId="764" borderId="149" xfId="0" applyFont="1" applyFill="1" applyBorder="1" applyAlignment="1">
      <alignment vertical="top" wrapText="1" indent="1"/>
    </xf>
    <xf numFmtId="0" fontId="140" fillId="766" borderId="149" xfId="0" applyFont="1" applyFill="1" applyBorder="1" applyAlignment="1">
      <alignment vertical="top" wrapText="1" indent="1"/>
    </xf>
    <xf numFmtId="0" fontId="140" fillId="775" borderId="149" xfId="0" applyFont="1" applyFill="1" applyBorder="1" applyAlignment="1">
      <alignment vertical="top" wrapText="1" indent="1"/>
    </xf>
    <xf numFmtId="0" fontId="140" fillId="778" borderId="149" xfId="0" applyFont="1" applyFill="1" applyBorder="1" applyAlignment="1">
      <alignment vertical="top" wrapText="1" indent="1"/>
    </xf>
    <xf numFmtId="0" fontId="140" fillId="780" borderId="149" xfId="0" applyFont="1" applyFill="1" applyBorder="1" applyAlignment="1">
      <alignment vertical="top" wrapText="1" indent="1"/>
    </xf>
    <xf numFmtId="0" fontId="140" fillId="784" borderId="149" xfId="0" applyFont="1" applyFill="1" applyBorder="1" applyAlignment="1">
      <alignment vertical="top" wrapText="1" indent="1"/>
    </xf>
    <xf numFmtId="0" fontId="140" fillId="791" borderId="149" xfId="0" applyFont="1" applyFill="1" applyBorder="1" applyAlignment="1">
      <alignment vertical="top" wrapText="1" indent="1"/>
    </xf>
    <xf numFmtId="0" fontId="140" fillId="799" borderId="149" xfId="0" applyFont="1" applyFill="1" applyBorder="1" applyAlignment="1">
      <alignment vertical="top" wrapText="1" indent="1"/>
    </xf>
    <xf numFmtId="0" fontId="140" fillId="803" borderId="149" xfId="0" applyFont="1" applyFill="1" applyBorder="1" applyAlignment="1">
      <alignment vertical="top" wrapText="1" indent="1"/>
    </xf>
    <xf numFmtId="0" fontId="140" fillId="805" borderId="149" xfId="0" applyFont="1" applyFill="1" applyBorder="1" applyAlignment="1">
      <alignment vertical="top" wrapText="1" indent="1"/>
    </xf>
    <xf numFmtId="0" fontId="140" fillId="807" borderId="149" xfId="0" applyFont="1" applyFill="1" applyBorder="1" applyAlignment="1">
      <alignment vertical="top" wrapText="1" indent="1"/>
    </xf>
    <xf numFmtId="0" fontId="140" fillId="813" borderId="149" xfId="0" applyFont="1" applyFill="1" applyBorder="1" applyAlignment="1">
      <alignment vertical="top" wrapText="1" indent="1"/>
    </xf>
    <xf numFmtId="0" fontId="140" fillId="816" borderId="149" xfId="0" applyFont="1" applyFill="1" applyBorder="1" applyAlignment="1">
      <alignment vertical="top" wrapText="1" indent="1"/>
    </xf>
    <xf numFmtId="0" fontId="140" fillId="820" borderId="149" xfId="0" applyFont="1" applyFill="1" applyBorder="1" applyAlignment="1">
      <alignment vertical="top" wrapText="1" indent="1"/>
    </xf>
    <xf numFmtId="0" fontId="140" fillId="827" borderId="149" xfId="0" applyFont="1" applyFill="1" applyBorder="1" applyAlignment="1">
      <alignment vertical="top" wrapText="1" indent="1"/>
    </xf>
    <xf numFmtId="0" fontId="140" fillId="837" borderId="149" xfId="0" applyFont="1" applyFill="1" applyBorder="1" applyAlignment="1">
      <alignment vertical="top" wrapText="1" indent="1"/>
    </xf>
    <xf numFmtId="0" fontId="140" fillId="839" borderId="149" xfId="0" applyFont="1" applyFill="1" applyBorder="1" applyAlignment="1">
      <alignment vertical="top" wrapText="1" indent="1"/>
    </xf>
    <xf numFmtId="0" fontId="140" fillId="845" borderId="149" xfId="0" applyFont="1" applyFill="1" applyBorder="1" applyAlignment="1">
      <alignment vertical="top" wrapText="1" indent="1"/>
    </xf>
    <xf numFmtId="0" fontId="140" fillId="849" borderId="149" xfId="0" applyFont="1" applyFill="1" applyBorder="1" applyAlignment="1">
      <alignment vertical="top" wrapText="1" indent="1"/>
    </xf>
    <xf numFmtId="0" fontId="140" fillId="853" borderId="149" xfId="0" applyFont="1" applyFill="1" applyBorder="1" applyAlignment="1">
      <alignment vertical="top" wrapText="1" indent="1"/>
    </xf>
    <xf numFmtId="0" fontId="140" fillId="866" borderId="149" xfId="0" applyFont="1" applyFill="1" applyBorder="1" applyAlignment="1">
      <alignment vertical="top" wrapText="1" indent="1"/>
    </xf>
    <xf numFmtId="0" fontId="140" fillId="876" borderId="149" xfId="0" applyFont="1" applyFill="1" applyBorder="1" applyAlignment="1">
      <alignment vertical="top" wrapText="1" indent="1"/>
    </xf>
    <xf numFmtId="0" fontId="140" fillId="878" borderId="149" xfId="0" applyFont="1" applyFill="1" applyBorder="1" applyAlignment="1">
      <alignment vertical="top" wrapText="1" indent="1"/>
    </xf>
    <xf numFmtId="0" fontId="140" fillId="882" borderId="149" xfId="0" applyFont="1" applyFill="1" applyBorder="1" applyAlignment="1">
      <alignment vertical="top" wrapText="1" indent="1"/>
    </xf>
    <xf numFmtId="0" fontId="140" fillId="892" borderId="149" xfId="0" applyFont="1" applyFill="1" applyBorder="1" applyAlignment="1">
      <alignment vertical="top" wrapText="1" indent="1"/>
    </xf>
    <xf numFmtId="0" fontId="140" fillId="899" borderId="149" xfId="0" applyFont="1" applyFill="1" applyBorder="1" applyAlignment="1">
      <alignment vertical="top" wrapText="1" indent="1"/>
    </xf>
    <xf numFmtId="0" fontId="140" fillId="902" borderId="149" xfId="0" applyFont="1" applyFill="1" applyBorder="1" applyAlignment="1">
      <alignment vertical="top" wrapText="1" indent="1"/>
    </xf>
    <xf numFmtId="0" fontId="140" fillId="904" borderId="149" xfId="0" applyFont="1" applyFill="1" applyBorder="1" applyAlignment="1">
      <alignment vertical="top" wrapText="1" indent="1"/>
    </xf>
    <xf numFmtId="0" fontId="140" fillId="913" borderId="149" xfId="0" applyFont="1" applyFill="1" applyBorder="1" applyAlignment="1">
      <alignment vertical="top" wrapText="1" indent="1"/>
    </xf>
    <xf numFmtId="0" fontId="140" fillId="916" borderId="149" xfId="0" applyFont="1" applyFill="1" applyBorder="1" applyAlignment="1">
      <alignment vertical="top" wrapText="1" indent="1"/>
    </xf>
    <xf numFmtId="0" fontId="140" fillId="920" borderId="149" xfId="0" applyFont="1" applyFill="1" applyBorder="1" applyAlignment="1">
      <alignment vertical="top" wrapText="1" indent="1"/>
    </xf>
    <xf numFmtId="0" fontId="140" fillId="925" borderId="149" xfId="0" applyFont="1" applyFill="1" applyBorder="1" applyAlignment="1">
      <alignment vertical="top" wrapText="1" indent="1"/>
    </xf>
    <xf numFmtId="0" fontId="140" fillId="927" borderId="149" xfId="0" applyFont="1" applyFill="1" applyBorder="1" applyAlignment="1">
      <alignment vertical="top" wrapText="1" indent="1"/>
    </xf>
    <xf numFmtId="0" fontId="140" fillId="931" borderId="149" xfId="0" applyFont="1" applyFill="1" applyBorder="1" applyAlignment="1">
      <alignment vertical="top" wrapText="1" indent="1"/>
    </xf>
    <xf numFmtId="0" fontId="140" fillId="933" borderId="149" xfId="0" applyFont="1" applyFill="1" applyBorder="1" applyAlignment="1">
      <alignment vertical="top" wrapText="1" indent="1"/>
    </xf>
    <xf numFmtId="0" fontId="140" fillId="937" borderId="149" xfId="0" applyFont="1" applyFill="1" applyBorder="1" applyAlignment="1">
      <alignment vertical="top" wrapText="1" indent="1"/>
    </xf>
    <xf numFmtId="0" fontId="140" fillId="941" borderId="149" xfId="0" applyFont="1" applyFill="1" applyBorder="1" applyAlignment="1">
      <alignment vertical="top" wrapText="1" indent="1"/>
    </xf>
    <xf numFmtId="0" fontId="140" fillId="945" borderId="149" xfId="0" applyFont="1" applyFill="1" applyBorder="1" applyAlignment="1">
      <alignment vertical="top" wrapText="1" indent="1"/>
    </xf>
    <xf numFmtId="0" fontId="140" fillId="947" borderId="149" xfId="0" applyFont="1" applyFill="1" applyBorder="1" applyAlignment="1">
      <alignment vertical="top" wrapText="1" indent="1"/>
    </xf>
    <xf numFmtId="0" fontId="140" fillId="954" borderId="149" xfId="0" applyFont="1" applyFill="1" applyBorder="1" applyAlignment="1">
      <alignment vertical="top" wrapText="1" indent="1"/>
    </xf>
    <xf numFmtId="0" fontId="140" fillId="961" borderId="149" xfId="0" applyFont="1" applyFill="1" applyBorder="1" applyAlignment="1">
      <alignment vertical="top" wrapText="1" indent="1"/>
    </xf>
    <xf numFmtId="0" fontId="140" fillId="964" borderId="149" xfId="0" applyFont="1" applyFill="1" applyBorder="1" applyAlignment="1">
      <alignment vertical="top" wrapText="1" indent="1"/>
    </xf>
    <xf numFmtId="0" fontId="140" fillId="970" borderId="149" xfId="0" applyFont="1" applyFill="1" applyBorder="1" applyAlignment="1">
      <alignment vertical="top" wrapText="1" indent="1"/>
    </xf>
    <xf numFmtId="0" fontId="140" fillId="973" borderId="149" xfId="0" applyFont="1" applyFill="1" applyBorder="1" applyAlignment="1">
      <alignment vertical="top" wrapText="1" indent="1"/>
    </xf>
    <xf numFmtId="0" fontId="140" fillId="975" borderId="149" xfId="0" applyFont="1" applyFill="1" applyBorder="1" applyAlignment="1">
      <alignment vertical="top" wrapText="1" indent="1"/>
    </xf>
    <xf numFmtId="0" fontId="140" fillId="979" borderId="149" xfId="0" applyFont="1" applyFill="1" applyBorder="1" applyAlignment="1">
      <alignment vertical="top" wrapText="1" indent="1"/>
    </xf>
    <xf numFmtId="0" fontId="140" fillId="984" borderId="149" xfId="0" applyFont="1" applyFill="1" applyBorder="1" applyAlignment="1">
      <alignment vertical="top" wrapText="1" indent="1"/>
    </xf>
    <xf numFmtId="0" fontId="140" fillId="991" borderId="149" xfId="0" applyFont="1" applyFill="1" applyBorder="1" applyAlignment="1">
      <alignment vertical="top" wrapText="1" indent="1"/>
    </xf>
    <xf numFmtId="0" fontId="140" fillId="1001" borderId="149" xfId="0" applyFont="1" applyFill="1" applyBorder="1" applyAlignment="1">
      <alignment vertical="top" wrapText="1" indent="1"/>
    </xf>
    <xf numFmtId="0" fontId="140" fillId="1003" borderId="149" xfId="0" applyFont="1" applyFill="1" applyBorder="1" applyAlignment="1">
      <alignment vertical="top" wrapText="1" indent="1"/>
    </xf>
    <xf numFmtId="0" fontId="140" fillId="1006" borderId="149" xfId="0" applyFont="1" applyFill="1" applyBorder="1" applyAlignment="1">
      <alignment vertical="top" wrapText="1" indent="1"/>
    </xf>
    <xf numFmtId="0" fontId="140" fillId="1018" borderId="149" xfId="0" applyFont="1" applyFill="1" applyBorder="1" applyAlignment="1">
      <alignment vertical="top" wrapText="1" indent="1"/>
    </xf>
    <xf numFmtId="0" fontId="140" fillId="1034" borderId="149" xfId="0" applyFont="1" applyFill="1" applyBorder="1" applyAlignment="1">
      <alignment vertical="top" wrapText="1" indent="1"/>
    </xf>
    <xf numFmtId="0" fontId="140" fillId="1036" borderId="149" xfId="0" applyFont="1" applyFill="1" applyBorder="1" applyAlignment="1">
      <alignment vertical="top" wrapText="1" indent="1"/>
    </xf>
    <xf numFmtId="0" fontId="140" fillId="1044" borderId="149" xfId="0" applyFont="1" applyFill="1" applyBorder="1" applyAlignment="1">
      <alignment vertical="top" wrapText="1" indent="1"/>
    </xf>
    <xf numFmtId="0" fontId="140" fillId="1053" borderId="149" xfId="0" applyFont="1" applyFill="1" applyBorder="1" applyAlignment="1">
      <alignment vertical="top" wrapText="1" indent="1"/>
    </xf>
    <xf numFmtId="0" fontId="140" fillId="1059" borderId="149" xfId="0" applyFont="1" applyFill="1" applyBorder="1" applyAlignment="1">
      <alignment vertical="top" wrapText="1" indent="1"/>
    </xf>
    <xf numFmtId="0" fontId="140" fillId="1072" borderId="149" xfId="0" applyFont="1" applyFill="1" applyBorder="1" applyAlignment="1">
      <alignment vertical="top" wrapText="1" indent="1"/>
    </xf>
    <xf numFmtId="0" fontId="140" fillId="1076" borderId="149" xfId="0" applyFont="1" applyFill="1" applyBorder="1" applyAlignment="1">
      <alignment vertical="top" wrapText="1" indent="1"/>
    </xf>
    <xf numFmtId="0" fontId="140" fillId="1091" borderId="149" xfId="0" applyFont="1" applyFill="1" applyBorder="1" applyAlignment="1">
      <alignment vertical="top" wrapText="1" indent="1"/>
    </xf>
    <xf numFmtId="0" fontId="140" fillId="1097" borderId="149" xfId="0" applyFont="1" applyFill="1" applyBorder="1" applyAlignment="1">
      <alignment vertical="top" wrapText="1" indent="1"/>
    </xf>
    <xf numFmtId="0" fontId="140" fillId="1111" borderId="149" xfId="0" applyFont="1" applyFill="1" applyBorder="1" applyAlignment="1">
      <alignment vertical="top" wrapText="1" indent="1"/>
    </xf>
    <xf numFmtId="0" fontId="140" fillId="1127" borderId="149" xfId="0" applyFont="1" applyFill="1" applyBorder="1" applyAlignment="1">
      <alignment vertical="top" wrapText="1" indent="1"/>
    </xf>
    <xf numFmtId="0" fontId="140" fillId="1131" borderId="149" xfId="0" applyFont="1" applyFill="1" applyBorder="1" applyAlignment="1">
      <alignment vertical="top" wrapText="1" indent="1"/>
    </xf>
    <xf numFmtId="0" fontId="140" fillId="1133" borderId="149" xfId="0" applyFont="1" applyFill="1" applyBorder="1" applyAlignment="1">
      <alignment vertical="top" wrapText="1" indent="1"/>
    </xf>
    <xf numFmtId="0" fontId="140" fillId="1138" borderId="149" xfId="0" applyFont="1" applyFill="1" applyBorder="1" applyAlignment="1">
      <alignment vertical="top" wrapText="1" indent="1"/>
    </xf>
    <xf numFmtId="0" fontId="140" fillId="1140" borderId="149" xfId="0" applyFont="1" applyFill="1" applyBorder="1" applyAlignment="1">
      <alignment vertical="top" wrapText="1" indent="1"/>
    </xf>
    <xf numFmtId="0" fontId="140" fillId="1161" borderId="149" xfId="0" applyFont="1" applyFill="1" applyBorder="1" applyAlignment="1">
      <alignment vertical="top" wrapText="1" indent="1"/>
    </xf>
    <xf numFmtId="0" fontId="140" fillId="1174" borderId="149" xfId="0" applyFont="1" applyFill="1" applyBorder="1" applyAlignment="1">
      <alignment vertical="top" wrapText="1" indent="1"/>
    </xf>
    <xf numFmtId="0" fontId="140" fillId="1178" borderId="149" xfId="0" applyFont="1" applyFill="1" applyBorder="1" applyAlignment="1">
      <alignment vertical="top" wrapText="1" indent="1"/>
    </xf>
    <xf numFmtId="0" fontId="140" fillId="1180" borderId="149" xfId="0" applyFont="1" applyFill="1" applyBorder="1" applyAlignment="1">
      <alignment vertical="top" wrapText="1" indent="1"/>
    </xf>
    <xf numFmtId="0" fontId="140" fillId="1186" borderId="149" xfId="0" applyFont="1" applyFill="1" applyBorder="1" applyAlignment="1">
      <alignment vertical="top" wrapText="1" indent="1"/>
    </xf>
    <xf numFmtId="0" fontId="140" fillId="1190" borderId="149" xfId="0" applyFont="1" applyFill="1" applyBorder="1" applyAlignment="1">
      <alignment vertical="top" wrapText="1" indent="1"/>
    </xf>
    <xf numFmtId="0" fontId="140" fillId="1221" borderId="149" xfId="0" applyFont="1" applyFill="1" applyBorder="1" applyAlignment="1">
      <alignment vertical="top" wrapText="1" indent="1"/>
    </xf>
    <xf numFmtId="0" fontId="140" fillId="1227" borderId="149" xfId="0" applyFont="1" applyFill="1" applyBorder="1" applyAlignment="1">
      <alignment vertical="top" wrapText="1" indent="1"/>
    </xf>
    <xf numFmtId="0" fontId="140" fillId="1233" borderId="149" xfId="0" applyFont="1" applyFill="1" applyBorder="1" applyAlignment="1">
      <alignment vertical="top" wrapText="1" indent="1"/>
    </xf>
    <xf numFmtId="0" fontId="140" fillId="1244" borderId="149" xfId="0" applyFont="1" applyFill="1" applyBorder="1" applyAlignment="1">
      <alignment vertical="top" wrapText="1" indent="1"/>
    </xf>
    <xf numFmtId="0" fontId="140" fillId="1257" borderId="149" xfId="0" applyFont="1" applyFill="1" applyBorder="1" applyAlignment="1">
      <alignment vertical="top" wrapText="1" indent="1"/>
    </xf>
    <xf numFmtId="0" fontId="140" fillId="1259" borderId="149" xfId="0" applyFont="1" applyFill="1" applyBorder="1" applyAlignment="1">
      <alignment vertical="top" wrapText="1" indent="1"/>
    </xf>
    <xf numFmtId="0" fontId="140" fillId="1268" borderId="149" xfId="0" applyFont="1" applyFill="1" applyBorder="1" applyAlignment="1">
      <alignment vertical="top" wrapText="1" indent="1"/>
    </xf>
    <xf numFmtId="0" fontId="140" fillId="1284" borderId="149" xfId="0" applyFont="1" applyFill="1" applyBorder="1" applyAlignment="1">
      <alignment vertical="top" wrapText="1" indent="1"/>
    </xf>
    <xf numFmtId="0" fontId="140" fillId="1331" borderId="149" xfId="0" applyFont="1" applyFill="1" applyBorder="1" applyAlignment="1">
      <alignment vertical="top" wrapText="1" indent="1"/>
    </xf>
    <xf numFmtId="0" fontId="140" fillId="1333" borderId="149" xfId="0" applyFont="1" applyFill="1" applyBorder="1" applyAlignment="1">
      <alignment vertical="top" wrapText="1" indent="1"/>
    </xf>
    <xf numFmtId="0" fontId="140" fillId="1339" borderId="149" xfId="0" applyFont="1" applyFill="1" applyBorder="1" applyAlignment="1">
      <alignment vertical="top" wrapText="1" indent="1"/>
    </xf>
    <xf numFmtId="0" fontId="140" fillId="1342" borderId="149" xfId="0" applyFont="1" applyFill="1" applyBorder="1" applyAlignment="1">
      <alignment vertical="top" wrapText="1" indent="1"/>
    </xf>
    <xf numFmtId="0" fontId="140" fillId="1344" borderId="149" xfId="0" applyFont="1" applyFill="1" applyBorder="1" applyAlignment="1">
      <alignment vertical="top" wrapText="1" indent="1"/>
    </xf>
    <xf numFmtId="0" fontId="140" fillId="1382" borderId="149" xfId="0" applyFont="1" applyFill="1" applyBorder="1" applyAlignment="1">
      <alignment vertical="top" wrapText="1" indent="1"/>
    </xf>
    <xf numFmtId="0" fontId="140" fillId="1409" borderId="149" xfId="0" applyFont="1" applyFill="1" applyBorder="1" applyAlignment="1">
      <alignment vertical="top" wrapText="1" indent="1"/>
    </xf>
    <xf numFmtId="0" fontId="140" fillId="1470" borderId="149" xfId="0" applyFont="1" applyFill="1" applyBorder="1" applyAlignment="1">
      <alignment vertical="top" wrapText="1" indent="1"/>
    </xf>
    <xf numFmtId="0" fontId="140" fillId="1505" borderId="149" xfId="0" applyFont="1" applyFill="1" applyBorder="1" applyAlignment="1">
      <alignment vertical="top" wrapText="1" indent="1"/>
    </xf>
    <xf numFmtId="0" fontId="140" fillId="1575" borderId="149" xfId="0" applyFont="1" applyFill="1" applyBorder="1" applyAlignment="1">
      <alignment vertical="top" wrapText="1" indent="1"/>
    </xf>
    <xf numFmtId="0" fontId="140" fillId="1672" borderId="149" xfId="0" applyFont="1" applyFill="1" applyBorder="1" applyAlignment="1">
      <alignment vertical="top" wrapText="1" indent="1"/>
    </xf>
    <xf numFmtId="0" fontId="140" fillId="1761" borderId="149" xfId="0" applyFont="1" applyFill="1" applyBorder="1" applyAlignment="1">
      <alignment vertical="top" wrapText="1" indent="1"/>
    </xf>
    <xf numFmtId="0" fontId="140" fillId="1816" borderId="149" xfId="0" applyFont="1" applyFill="1" applyBorder="1" applyAlignment="1">
      <alignment vertical="top" wrapText="1" indent="1"/>
    </xf>
    <xf numFmtId="0" fontId="140" fillId="1828" borderId="149" xfId="0" applyFont="1" applyFill="1" applyBorder="1" applyAlignment="1">
      <alignment vertical="top" wrapText="1" indent="1"/>
    </xf>
    <xf numFmtId="0" fontId="140" fillId="1989" borderId="149" xfId="0" applyFont="1" applyFill="1" applyBorder="1" applyAlignment="1">
      <alignment vertical="top" wrapText="1" indent="1"/>
    </xf>
    <xf numFmtId="0" fontId="139" fillId="2071" borderId="144" xfId="0" applyFont="1" applyFill="1" applyBorder="1" applyAlignment="1">
      <alignment vertical="top" wrapText="1" indent="1"/>
    </xf>
    <xf numFmtId="0" fontId="48" fillId="8" borderId="0" xfId="0" applyFont="1" applyFill="1"/>
    <xf numFmtId="14" fontId="141" fillId="8" borderId="0" xfId="0" applyNumberFormat="1" applyFont="1" applyFill="1" applyAlignment="1">
      <alignment vertical="top"/>
    </xf>
    <xf numFmtId="0" fontId="143" fillId="2" borderId="0" xfId="0" applyFont="1" applyFill="1" applyAlignment="1">
      <alignment vertical="center"/>
    </xf>
    <xf numFmtId="0" fontId="143" fillId="14" borderId="0" xfId="0" applyFont="1" applyFill="1" applyAlignment="1">
      <alignment vertical="center"/>
    </xf>
    <xf numFmtId="0" fontId="142" fillId="2" borderId="0" xfId="0" applyFont="1" applyFill="1" applyAlignment="1">
      <alignment horizontal="left" vertical="center"/>
    </xf>
    <xf numFmtId="0" fontId="145" fillId="7" borderId="105" xfId="0" applyFont="1" applyFill="1" applyBorder="1" applyAlignment="1" applyProtection="1">
      <alignment horizontal="center" vertical="center"/>
      <protection locked="0"/>
    </xf>
    <xf numFmtId="0" fontId="145" fillId="7" borderId="46" xfId="0" applyFont="1" applyFill="1" applyBorder="1" applyAlignment="1" applyProtection="1">
      <alignment horizontal="center" vertical="center"/>
      <protection locked="0"/>
    </xf>
    <xf numFmtId="49" fontId="0" fillId="0" borderId="1" xfId="0" applyNumberFormat="1" applyBorder="1"/>
    <xf numFmtId="49" fontId="0" fillId="0" borderId="2" xfId="0" applyNumberFormat="1" applyBorder="1"/>
    <xf numFmtId="0" fontId="0" fillId="0" borderId="39" xfId="0" applyBorder="1"/>
    <xf numFmtId="49" fontId="0" fillId="0" borderId="36" xfId="0" applyNumberFormat="1" applyBorder="1"/>
    <xf numFmtId="49" fontId="0" fillId="0" borderId="48" xfId="0" applyNumberFormat="1" applyBorder="1"/>
    <xf numFmtId="49" fontId="0" fillId="0" borderId="38" xfId="0" applyNumberFormat="1" applyBorder="1"/>
    <xf numFmtId="0" fontId="0" fillId="2072" borderId="0" xfId="0" applyFill="1"/>
    <xf numFmtId="49" fontId="144" fillId="8" borderId="150" xfId="0" applyNumberFormat="1" applyFont="1" applyFill="1" applyBorder="1"/>
    <xf numFmtId="49" fontId="0" fillId="8" borderId="34" xfId="0" applyNumberFormat="1" applyFill="1" applyBorder="1"/>
    <xf numFmtId="49" fontId="0" fillId="8" borderId="151" xfId="0" applyNumberFormat="1" applyFill="1" applyBorder="1"/>
    <xf numFmtId="49" fontId="0" fillId="8" borderId="20" xfId="0" applyNumberFormat="1" applyFill="1" applyBorder="1"/>
    <xf numFmtId="49" fontId="0" fillId="8" borderId="143" xfId="0" applyNumberFormat="1" applyFill="1" applyBorder="1"/>
    <xf numFmtId="49" fontId="0" fillId="8" borderId="13" xfId="0" applyNumberFormat="1" applyFill="1" applyBorder="1"/>
    <xf numFmtId="49" fontId="0" fillId="2073" borderId="47" xfId="0" applyNumberFormat="1" applyFill="1" applyBorder="1" applyAlignment="1">
      <alignment horizontal="center"/>
    </xf>
    <xf numFmtId="49" fontId="0" fillId="2073" borderId="20" xfId="0" applyNumberFormat="1" applyFill="1" applyBorder="1"/>
    <xf numFmtId="0" fontId="0" fillId="2073" borderId="47" xfId="0" applyFill="1" applyBorder="1" applyAlignment="1">
      <alignment horizontal="center"/>
    </xf>
    <xf numFmtId="49" fontId="0" fillId="2073" borderId="0" xfId="0" applyNumberFormat="1" applyFill="1" applyAlignment="1">
      <alignment horizontal="center"/>
    </xf>
    <xf numFmtId="49" fontId="0" fillId="2073" borderId="0" xfId="0" applyNumberFormat="1" applyFill="1"/>
    <xf numFmtId="0" fontId="0" fillId="2073" borderId="0" xfId="0" applyFill="1" applyAlignment="1">
      <alignment horizontal="center"/>
    </xf>
    <xf numFmtId="0" fontId="0" fillId="0" borderId="53" xfId="0" applyBorder="1"/>
    <xf numFmtId="49" fontId="0" fillId="0" borderId="24" xfId="0" applyNumberFormat="1" applyBorder="1"/>
    <xf numFmtId="49" fontId="0" fillId="0" borderId="17" xfId="0" applyNumberFormat="1" applyBorder="1"/>
    <xf numFmtId="49" fontId="0" fillId="0" borderId="154" xfId="0" applyNumberFormat="1" applyBorder="1"/>
    <xf numFmtId="164" fontId="0" fillId="15" borderId="0" xfId="0" applyNumberFormat="1" applyFill="1" applyAlignment="1">
      <alignment horizontal="center"/>
    </xf>
    <xf numFmtId="0" fontId="0" fillId="15" borderId="0" xfId="0" applyFill="1" applyAlignment="1">
      <alignment horizontal="center"/>
    </xf>
    <xf numFmtId="1" fontId="0" fillId="15" borderId="0" xfId="0" applyNumberFormat="1" applyFill="1" applyAlignment="1">
      <alignment horizontal="center"/>
    </xf>
    <xf numFmtId="164" fontId="0" fillId="2074" borderId="77" xfId="0" applyNumberFormat="1" applyFill="1" applyBorder="1" applyAlignment="1">
      <alignment horizontal="center" wrapText="1"/>
    </xf>
    <xf numFmtId="0" fontId="0" fillId="2074" borderId="77" xfId="0" applyFill="1" applyBorder="1" applyAlignment="1">
      <alignment horizontal="center" wrapText="1"/>
    </xf>
    <xf numFmtId="1" fontId="0" fillId="2074" borderId="77" xfId="0" applyNumberFormat="1" applyFill="1" applyBorder="1" applyAlignment="1">
      <alignment horizontal="center" wrapText="1"/>
    </xf>
    <xf numFmtId="0" fontId="0" fillId="0" borderId="0" xfId="0" applyAlignment="1">
      <alignment horizontal="left" wrapText="1"/>
    </xf>
    <xf numFmtId="165" fontId="146" fillId="16" borderId="0" xfId="0" applyNumberFormat="1" applyFont="1" applyFill="1" applyAlignment="1">
      <alignment horizontal="right"/>
    </xf>
    <xf numFmtId="0" fontId="91" fillId="16" borderId="119" xfId="0" applyFont="1" applyFill="1" applyBorder="1" applyAlignment="1">
      <alignment horizontal="center"/>
    </xf>
    <xf numFmtId="0" fontId="93" fillId="0" borderId="0" xfId="0" applyFont="1"/>
    <xf numFmtId="0" fontId="48" fillId="0" borderId="0" xfId="0" applyFont="1"/>
    <xf numFmtId="0" fontId="93" fillId="0" borderId="0" xfId="0" applyFont="1" applyAlignment="1">
      <alignment wrapText="1"/>
    </xf>
    <xf numFmtId="0" fontId="97" fillId="0" borderId="0" xfId="0" applyFont="1"/>
    <xf numFmtId="0" fontId="29" fillId="17" borderId="0" xfId="0" applyFont="1" applyFill="1" applyAlignment="1">
      <alignment wrapText="1"/>
    </xf>
    <xf numFmtId="0" fontId="29" fillId="18" borderId="0" xfId="0" applyFont="1" applyFill="1" applyAlignment="1">
      <alignment wrapText="1"/>
    </xf>
    <xf numFmtId="0" fontId="97" fillId="0" borderId="0" xfId="0" applyFont="1" applyAlignment="1">
      <alignment horizontal="center"/>
    </xf>
    <xf numFmtId="0" fontId="98" fillId="0" borderId="0" xfId="0" applyFont="1" applyAlignment="1">
      <alignment horizontal="center" wrapText="1"/>
    </xf>
    <xf numFmtId="0" fontId="2" fillId="0" borderId="0" xfId="0" applyFont="1" applyAlignment="1">
      <alignment horizontal="center"/>
    </xf>
    <xf numFmtId="0" fontId="99" fillId="0" borderId="0" xfId="0" applyFont="1"/>
    <xf numFmtId="0" fontId="99" fillId="0" borderId="0" xfId="0" applyFont="1" applyAlignment="1">
      <alignment horizontal="left"/>
    </xf>
    <xf numFmtId="0" fontId="99" fillId="0" borderId="0" xfId="0" applyFont="1" applyAlignment="1">
      <alignment horizontal="left" wrapText="1"/>
    </xf>
    <xf numFmtId="0" fontId="99" fillId="0" borderId="0" xfId="0" applyFont="1" applyAlignment="1">
      <alignment wrapText="1"/>
    </xf>
    <xf numFmtId="0" fontId="100" fillId="0" borderId="0" xfId="0" applyFont="1"/>
    <xf numFmtId="0" fontId="97" fillId="0" borderId="0" xfId="0" applyFont="1" applyAlignment="1">
      <alignment horizontal="left"/>
    </xf>
    <xf numFmtId="0" fontId="97" fillId="0" borderId="0" xfId="0" applyFont="1" applyAlignment="1">
      <alignment horizontal="left" wrapText="1"/>
    </xf>
    <xf numFmtId="0" fontId="97" fillId="0" borderId="0" xfId="0" applyFont="1" applyAlignment="1">
      <alignment wrapText="1"/>
    </xf>
    <xf numFmtId="0" fontId="29" fillId="0" borderId="0" xfId="0" applyFont="1"/>
    <xf numFmtId="0" fontId="105" fillId="0" borderId="0" xfId="0" applyFont="1"/>
    <xf numFmtId="49" fontId="29" fillId="0" borderId="0" xfId="0" applyNumberFormat="1" applyFont="1" applyAlignment="1">
      <alignment vertical="center"/>
    </xf>
    <xf numFmtId="0" fontId="29" fillId="0" borderId="0" xfId="0" applyFont="1" applyAlignment="1">
      <alignment vertical="center"/>
    </xf>
    <xf numFmtId="0" fontId="97" fillId="0" borderId="121" xfId="0" applyFont="1" applyBorder="1"/>
    <xf numFmtId="0" fontId="98" fillId="0" borderId="121" xfId="0" applyFont="1" applyBorder="1"/>
    <xf numFmtId="0" fontId="97" fillId="17" borderId="0" xfId="0" applyFont="1" applyFill="1" applyAlignment="1">
      <alignment wrapText="1"/>
    </xf>
    <xf numFmtId="0" fontId="97" fillId="0" borderId="123" xfId="0" applyFont="1" applyBorder="1" applyAlignment="1">
      <alignment horizontal="center"/>
    </xf>
    <xf numFmtId="0" fontId="97" fillId="0" borderId="124" xfId="0" applyFont="1" applyBorder="1" applyAlignment="1">
      <alignment horizontal="right"/>
    </xf>
    <xf numFmtId="0" fontId="97" fillId="0" borderId="0" xfId="0" applyFont="1" applyAlignment="1">
      <alignment horizontal="right"/>
    </xf>
    <xf numFmtId="0" fontId="97" fillId="0" borderId="125" xfId="0" applyFont="1" applyBorder="1" applyAlignment="1">
      <alignment horizontal="center"/>
    </xf>
    <xf numFmtId="0" fontId="97" fillId="0" borderId="121" xfId="0" applyFont="1" applyBorder="1" applyAlignment="1">
      <alignment horizontal="right"/>
    </xf>
    <xf numFmtId="0" fontId="105" fillId="0" borderId="121" xfId="0" applyFont="1" applyBorder="1" applyAlignment="1">
      <alignment horizontal="right"/>
    </xf>
    <xf numFmtId="166" fontId="97" fillId="0" borderId="0" xfId="0" applyNumberFormat="1" applyFont="1" applyAlignment="1">
      <alignment horizontal="left"/>
    </xf>
    <xf numFmtId="166" fontId="97" fillId="0" borderId="0" xfId="0" applyNumberFormat="1" applyFont="1" applyAlignment="1">
      <alignment horizontal="left" wrapText="1"/>
    </xf>
    <xf numFmtId="0" fontId="97" fillId="0" borderId="125" xfId="0" applyFont="1" applyBorder="1" applyAlignment="1">
      <alignment horizontal="right"/>
    </xf>
    <xf numFmtId="0" fontId="97" fillId="0" borderId="122" xfId="0" applyFont="1" applyBorder="1" applyAlignment="1">
      <alignment horizontal="center"/>
    </xf>
    <xf numFmtId="0" fontId="97" fillId="18" borderId="0" xfId="0" applyFont="1" applyFill="1" applyAlignment="1">
      <alignment horizontal="left" wrapText="1"/>
    </xf>
    <xf numFmtId="0" fontId="0" fillId="0" borderId="121" xfId="0" applyBorder="1"/>
    <xf numFmtId="164" fontId="97" fillId="0" borderId="121" xfId="0" applyNumberFormat="1" applyFont="1" applyBorder="1" applyAlignment="1">
      <alignment horizontal="center"/>
    </xf>
    <xf numFmtId="0" fontId="97" fillId="0" borderId="121" xfId="0" applyFont="1" applyBorder="1" applyAlignment="1">
      <alignment vertical="top"/>
    </xf>
    <xf numFmtId="1" fontId="97" fillId="0" borderId="0" xfId="0" applyNumberFormat="1" applyFont="1" applyAlignment="1">
      <alignment horizontal="center"/>
    </xf>
    <xf numFmtId="0" fontId="97" fillId="0" borderId="125" xfId="0" applyFont="1" applyBorder="1"/>
    <xf numFmtId="0" fontId="49" fillId="0" borderId="0" xfId="0" applyFont="1"/>
    <xf numFmtId="0" fontId="84" fillId="0" borderId="0" xfId="0" applyFont="1"/>
    <xf numFmtId="0" fontId="0" fillId="16" borderId="116" xfId="0" applyFill="1" applyBorder="1" applyAlignment="1">
      <alignment horizontal="left"/>
    </xf>
    <xf numFmtId="0" fontId="97" fillId="16" borderId="117" xfId="0" applyFont="1" applyFill="1" applyBorder="1"/>
    <xf numFmtId="0" fontId="97" fillId="16" borderId="117" xfId="0" applyFont="1" applyFill="1" applyBorder="1" applyAlignment="1">
      <alignment horizontal="right"/>
    </xf>
    <xf numFmtId="0" fontId="96" fillId="16" borderId="117" xfId="0" applyFont="1" applyFill="1" applyBorder="1" applyAlignment="1">
      <alignment horizontal="right" vertical="center"/>
    </xf>
    <xf numFmtId="0" fontId="96" fillId="16" borderId="118" xfId="0" applyFont="1" applyFill="1" applyBorder="1" applyAlignment="1">
      <alignment horizontal="right" vertical="center"/>
    </xf>
    <xf numFmtId="165" fontId="88" fillId="16" borderId="0" xfId="0" applyNumberFormat="1" applyFont="1" applyFill="1" applyAlignment="1">
      <alignment horizontal="right"/>
    </xf>
    <xf numFmtId="0" fontId="89" fillId="16" borderId="114" xfId="0" applyFont="1" applyFill="1" applyBorder="1" applyAlignment="1">
      <alignment horizontal="left"/>
    </xf>
    <xf numFmtId="0" fontId="92" fillId="16" borderId="119" xfId="0" applyFont="1" applyFill="1" applyBorder="1" applyAlignment="1">
      <alignment horizontal="center"/>
    </xf>
    <xf numFmtId="0" fontId="92" fillId="16" borderId="158" xfId="0" applyFont="1" applyFill="1" applyBorder="1"/>
    <xf numFmtId="0" fontId="81" fillId="16" borderId="159" xfId="0" applyFont="1" applyFill="1" applyBorder="1"/>
    <xf numFmtId="0" fontId="94" fillId="16" borderId="160" xfId="0" applyFont="1" applyFill="1" applyBorder="1" applyAlignment="1">
      <alignment horizontal="right" vertical="top"/>
    </xf>
    <xf numFmtId="12" fontId="147" fillId="16" borderId="160" xfId="0" applyNumberFormat="1" applyFont="1" applyFill="1" applyBorder="1" applyAlignment="1">
      <alignment horizontal="left" vertical="top"/>
    </xf>
    <xf numFmtId="0" fontId="0" fillId="16" borderId="161" xfId="0" applyFill="1" applyBorder="1" applyAlignment="1">
      <alignment vertical="center"/>
    </xf>
    <xf numFmtId="0" fontId="96" fillId="16" borderId="160" xfId="0" applyFont="1" applyFill="1" applyBorder="1" applyAlignment="1">
      <alignment horizontal="right" vertical="top" wrapText="1"/>
    </xf>
    <xf numFmtId="0" fontId="147" fillId="16" borderId="160" xfId="0" applyFont="1" applyFill="1" applyBorder="1" applyAlignment="1">
      <alignment horizontal="left" vertical="center"/>
    </xf>
    <xf numFmtId="0" fontId="96" fillId="16" borderId="160" xfId="0" applyFont="1" applyFill="1" applyBorder="1" applyAlignment="1">
      <alignment horizontal="right" vertical="top"/>
    </xf>
    <xf numFmtId="0" fontId="96" fillId="0" borderId="0" xfId="0" applyFont="1" applyAlignment="1">
      <alignment horizontal="right" vertical="center"/>
    </xf>
    <xf numFmtId="1" fontId="97" fillId="0" borderId="121" xfId="0" applyNumberFormat="1" applyFont="1" applyBorder="1" applyAlignment="1">
      <alignment horizontal="center"/>
    </xf>
    <xf numFmtId="0" fontId="97" fillId="0" borderId="121" xfId="0" applyFont="1" applyBorder="1" applyAlignment="1">
      <alignment horizontal="center"/>
    </xf>
    <xf numFmtId="0" fontId="54" fillId="16" borderId="111" xfId="0" applyFont="1" applyFill="1" applyBorder="1" applyAlignment="1">
      <alignment vertical="center"/>
    </xf>
    <xf numFmtId="0" fontId="54" fillId="16" borderId="168" xfId="0" applyFont="1" applyFill="1" applyBorder="1"/>
    <xf numFmtId="0" fontId="99" fillId="16" borderId="168" xfId="0" applyFont="1" applyFill="1" applyBorder="1"/>
    <xf numFmtId="0" fontId="54" fillId="16" borderId="169" xfId="0" applyFont="1" applyFill="1" applyBorder="1"/>
    <xf numFmtId="0" fontId="0" fillId="0" borderId="113" xfId="0" applyBorder="1" applyAlignment="1">
      <alignment horizontal="left"/>
    </xf>
    <xf numFmtId="0" fontId="97" fillId="0" borderId="114" xfId="0" applyFont="1" applyBorder="1"/>
    <xf numFmtId="0" fontId="101" fillId="0" borderId="113" xfId="0" applyFont="1" applyBorder="1" applyAlignment="1">
      <alignment horizontal="center"/>
    </xf>
    <xf numFmtId="0" fontId="0" fillId="0" borderId="115" xfId="0" applyBorder="1" applyAlignment="1">
      <alignment horizontal="left"/>
    </xf>
    <xf numFmtId="0" fontId="97" fillId="0" borderId="167" xfId="0" applyFont="1" applyBorder="1"/>
    <xf numFmtId="0" fontId="105" fillId="0" borderId="167" xfId="0" applyFont="1" applyBorder="1"/>
    <xf numFmtId="0" fontId="97" fillId="0" borderId="167" xfId="0" applyFont="1" applyBorder="1" applyAlignment="1">
      <alignment horizontal="right"/>
    </xf>
    <xf numFmtId="0" fontId="97" fillId="0" borderId="167" xfId="0" applyFont="1" applyBorder="1" applyAlignment="1">
      <alignment horizontal="center"/>
    </xf>
    <xf numFmtId="0" fontId="97" fillId="0" borderId="112" xfId="0" applyFont="1" applyBorder="1"/>
    <xf numFmtId="0" fontId="0" fillId="16" borderId="116" xfId="0" applyFill="1" applyBorder="1"/>
    <xf numFmtId="0" fontId="0" fillId="16" borderId="117" xfId="0" applyFill="1" applyBorder="1"/>
    <xf numFmtId="0" fontId="0" fillId="16" borderId="117" xfId="0" applyFill="1" applyBorder="1" applyAlignment="1">
      <alignment horizontal="center"/>
    </xf>
    <xf numFmtId="0" fontId="0" fillId="16" borderId="118" xfId="0" applyFill="1" applyBorder="1"/>
    <xf numFmtId="0" fontId="81" fillId="0" borderId="0" xfId="0" applyFont="1"/>
    <xf numFmtId="0" fontId="94" fillId="0" borderId="0" xfId="0" applyFont="1" applyAlignment="1">
      <alignment horizontal="right" vertical="top"/>
    </xf>
    <xf numFmtId="12" fontId="95" fillId="0" borderId="0" xfId="0" applyNumberFormat="1" applyFont="1" applyAlignment="1">
      <alignment horizontal="left" vertical="top"/>
    </xf>
    <xf numFmtId="0" fontId="96" fillId="0" borderId="0" xfId="0" applyFont="1" applyAlignment="1">
      <alignment horizontal="right" vertical="top" wrapText="1"/>
    </xf>
    <xf numFmtId="0" fontId="95" fillId="0" borderId="0" xfId="0" applyFont="1" applyAlignment="1">
      <alignment horizontal="left" vertical="center"/>
    </xf>
    <xf numFmtId="0" fontId="96" fillId="0" borderId="0" xfId="0" applyFont="1" applyAlignment="1">
      <alignment horizontal="right" vertical="top"/>
    </xf>
    <xf numFmtId="13" fontId="95" fillId="0" borderId="0" xfId="0" applyNumberFormat="1" applyFont="1" applyAlignment="1">
      <alignment horizontal="left" vertical="center"/>
    </xf>
    <xf numFmtId="0" fontId="54" fillId="0" borderId="120" xfId="0" applyFont="1" applyBorder="1"/>
    <xf numFmtId="0" fontId="103" fillId="0" borderId="121" xfId="0" applyFont="1" applyBorder="1"/>
    <xf numFmtId="0" fontId="103" fillId="0" borderId="121" xfId="0" applyFont="1" applyBorder="1" applyAlignment="1">
      <alignment horizontal="center"/>
    </xf>
    <xf numFmtId="0" fontId="98" fillId="0" borderId="121" xfId="0" applyFont="1" applyBorder="1" applyAlignment="1">
      <alignment horizontal="right"/>
    </xf>
    <xf numFmtId="0" fontId="54" fillId="0" borderId="113" xfId="0" applyFont="1" applyBorder="1"/>
    <xf numFmtId="0" fontId="54" fillId="0" borderId="114" xfId="0" applyFont="1" applyBorder="1"/>
    <xf numFmtId="0" fontId="0" fillId="17" borderId="0" xfId="0" applyFill="1" applyAlignment="1">
      <alignment wrapText="1"/>
    </xf>
    <xf numFmtId="0" fontId="0" fillId="0" borderId="167" xfId="0" applyBorder="1"/>
    <xf numFmtId="0" fontId="0" fillId="0" borderId="167" xfId="0" applyBorder="1" applyAlignment="1">
      <alignment horizontal="center"/>
    </xf>
    <xf numFmtId="0" fontId="0" fillId="0" borderId="112" xfId="0" applyBorder="1"/>
    <xf numFmtId="0" fontId="54" fillId="16" borderId="164" xfId="0" applyFont="1" applyFill="1" applyBorder="1" applyAlignment="1">
      <alignment vertical="center"/>
    </xf>
    <xf numFmtId="0" fontId="54" fillId="16" borderId="165" xfId="0" applyFont="1" applyFill="1" applyBorder="1"/>
    <xf numFmtId="0" fontId="54" fillId="16" borderId="166" xfId="0" applyFont="1" applyFill="1" applyBorder="1"/>
    <xf numFmtId="0" fontId="112" fillId="0" borderId="113" xfId="0" applyFont="1" applyBorder="1"/>
    <xf numFmtId="0" fontId="0" fillId="0" borderId="163" xfId="0" applyBorder="1"/>
    <xf numFmtId="0" fontId="113" fillId="0" borderId="0" xfId="0" applyFont="1" applyAlignment="1">
      <alignment vertical="center"/>
    </xf>
    <xf numFmtId="0" fontId="113" fillId="0" borderId="163" xfId="0" applyFont="1" applyBorder="1" applyAlignment="1">
      <alignment vertical="center"/>
    </xf>
    <xf numFmtId="0" fontId="0" fillId="10" borderId="0" xfId="0" applyFill="1"/>
    <xf numFmtId="0" fontId="0" fillId="10" borderId="0" xfId="0" applyFill="1" applyAlignment="1">
      <alignment horizontal="center"/>
    </xf>
    <xf numFmtId="165" fontId="116" fillId="10" borderId="0" xfId="0" applyNumberFormat="1" applyFont="1" applyFill="1" applyAlignment="1">
      <alignment horizontal="right"/>
    </xf>
    <xf numFmtId="0" fontId="117" fillId="10" borderId="130" xfId="0" applyFont="1" applyFill="1" applyBorder="1" applyAlignment="1">
      <alignment horizontal="left"/>
    </xf>
    <xf numFmtId="0" fontId="119" fillId="10" borderId="0" xfId="0" applyFont="1" applyFill="1" applyAlignment="1">
      <alignment horizontal="center"/>
    </xf>
    <xf numFmtId="0" fontId="119" fillId="10" borderId="130" xfId="0" applyFont="1" applyFill="1" applyBorder="1"/>
    <xf numFmtId="0" fontId="120" fillId="10" borderId="129" xfId="0" applyFont="1" applyFill="1" applyBorder="1"/>
    <xf numFmtId="0" fontId="121" fillId="10" borderId="0" xfId="0" applyFont="1" applyFill="1" applyAlignment="1">
      <alignment horizontal="right" vertical="top"/>
    </xf>
    <xf numFmtId="12" fontId="148" fillId="10" borderId="0" xfId="0" applyNumberFormat="1" applyFont="1" applyFill="1" applyAlignment="1">
      <alignment horizontal="left" vertical="top"/>
    </xf>
    <xf numFmtId="0" fontId="120" fillId="10" borderId="0" xfId="0" applyFont="1" applyFill="1" applyAlignment="1">
      <alignment vertical="center"/>
    </xf>
    <xf numFmtId="0" fontId="122" fillId="10" borderId="0" xfId="0" applyFont="1" applyFill="1" applyAlignment="1">
      <alignment horizontal="right" vertical="top" wrapText="1"/>
    </xf>
    <xf numFmtId="0" fontId="148" fillId="10" borderId="0" xfId="0" applyFont="1" applyFill="1" applyAlignment="1">
      <alignment horizontal="left" vertical="center"/>
    </xf>
    <xf numFmtId="0" fontId="122" fillId="10" borderId="0" xfId="0" applyFont="1" applyFill="1" applyAlignment="1">
      <alignment horizontal="right" vertical="top"/>
    </xf>
    <xf numFmtId="0" fontId="81" fillId="10" borderId="129" xfId="0" applyFont="1" applyFill="1" applyBorder="1"/>
    <xf numFmtId="0" fontId="94" fillId="10" borderId="0" xfId="0" applyFont="1" applyFill="1" applyAlignment="1">
      <alignment horizontal="right" vertical="top"/>
    </xf>
    <xf numFmtId="12" fontId="95" fillId="10" borderId="0" xfId="0" applyNumberFormat="1" applyFont="1" applyFill="1" applyAlignment="1">
      <alignment horizontal="left" vertical="top"/>
    </xf>
    <xf numFmtId="0" fontId="0" fillId="10" borderId="0" xfId="0" applyFill="1" applyAlignment="1">
      <alignment vertical="center"/>
    </xf>
    <xf numFmtId="0" fontId="96" fillId="10" borderId="0" xfId="0" applyFont="1" applyFill="1" applyAlignment="1">
      <alignment horizontal="right" vertical="top" wrapText="1"/>
    </xf>
    <xf numFmtId="0" fontId="95" fillId="10" borderId="0" xfId="0" applyFont="1" applyFill="1" applyAlignment="1">
      <alignment horizontal="left" vertical="center"/>
    </xf>
    <xf numFmtId="0" fontId="96" fillId="10" borderId="0" xfId="0" applyFont="1" applyFill="1" applyAlignment="1">
      <alignment horizontal="right" vertical="top"/>
    </xf>
    <xf numFmtId="13" fontId="95" fillId="10" borderId="0" xfId="0" applyNumberFormat="1" applyFont="1" applyFill="1" applyAlignment="1">
      <alignment horizontal="left" vertical="center"/>
    </xf>
    <xf numFmtId="13" fontId="95" fillId="10" borderId="130" xfId="0" applyNumberFormat="1" applyFont="1" applyFill="1" applyBorder="1" applyAlignment="1">
      <alignment horizontal="left" vertical="center"/>
    </xf>
    <xf numFmtId="0" fontId="123" fillId="10" borderId="129" xfId="0" applyFont="1" applyFill="1" applyBorder="1"/>
    <xf numFmtId="0" fontId="124" fillId="10" borderId="0" xfId="0" applyFont="1" applyFill="1"/>
    <xf numFmtId="0" fontId="125" fillId="10" borderId="0" xfId="0" applyFont="1" applyFill="1"/>
    <xf numFmtId="0" fontId="124" fillId="10" borderId="130" xfId="0" applyFont="1" applyFill="1" applyBorder="1"/>
    <xf numFmtId="0" fontId="54" fillId="10" borderId="129" xfId="0" applyFont="1" applyFill="1" applyBorder="1"/>
    <xf numFmtId="0" fontId="54" fillId="10" borderId="0" xfId="0" applyFont="1" applyFill="1"/>
    <xf numFmtId="0" fontId="54" fillId="10" borderId="130" xfId="0" applyFont="1" applyFill="1" applyBorder="1"/>
    <xf numFmtId="0" fontId="0" fillId="10" borderId="129" xfId="0" applyFill="1" applyBorder="1" applyAlignment="1">
      <alignment horizontal="left"/>
    </xf>
    <xf numFmtId="0" fontId="127" fillId="14" borderId="0" xfId="0" applyFont="1" applyFill="1" applyAlignment="1">
      <alignment vertical="center"/>
    </xf>
    <xf numFmtId="0" fontId="97" fillId="14" borderId="0" xfId="0" applyFont="1" applyFill="1"/>
    <xf numFmtId="0" fontId="97" fillId="14" borderId="0" xfId="0" applyFont="1" applyFill="1" applyAlignment="1">
      <alignment horizontal="center"/>
    </xf>
    <xf numFmtId="0" fontId="105" fillId="14" borderId="0" xfId="0" applyFont="1" applyFill="1" applyAlignment="1">
      <alignment horizontal="right" vertical="top"/>
    </xf>
    <xf numFmtId="0" fontId="97" fillId="10" borderId="130" xfId="0" applyFont="1" applyFill="1" applyBorder="1"/>
    <xf numFmtId="0" fontId="97" fillId="14" borderId="0" xfId="0" applyFont="1" applyFill="1" applyAlignment="1">
      <alignment horizontal="right"/>
    </xf>
    <xf numFmtId="0" fontId="97" fillId="10" borderId="0" xfId="0" applyFont="1" applyFill="1"/>
    <xf numFmtId="0" fontId="128" fillId="14" borderId="0" xfId="0" applyFont="1" applyFill="1" applyAlignment="1">
      <alignment horizontal="right"/>
    </xf>
    <xf numFmtId="0" fontId="0" fillId="14" borderId="0" xfId="0" applyFill="1" applyAlignment="1">
      <alignment horizontal="center"/>
    </xf>
    <xf numFmtId="0" fontId="0" fillId="10" borderId="130" xfId="0" applyFill="1" applyBorder="1"/>
    <xf numFmtId="0" fontId="0" fillId="10" borderId="129" xfId="0" applyFill="1" applyBorder="1"/>
    <xf numFmtId="0" fontId="129" fillId="14" borderId="0" xfId="0" applyFont="1" applyFill="1" applyAlignment="1">
      <alignment horizontal="left" vertical="top"/>
    </xf>
    <xf numFmtId="0" fontId="0" fillId="14" borderId="0" xfId="0" applyFill="1" applyAlignment="1">
      <alignment vertical="top"/>
    </xf>
    <xf numFmtId="0" fontId="119" fillId="14" borderId="0" xfId="0" applyFont="1" applyFill="1" applyAlignment="1">
      <alignment vertical="center"/>
    </xf>
    <xf numFmtId="0" fontId="119" fillId="14" borderId="0" xfId="0" applyFont="1" applyFill="1" applyAlignment="1">
      <alignment horizontal="left" vertical="center"/>
    </xf>
    <xf numFmtId="0" fontId="105" fillId="10" borderId="0" xfId="0" applyFont="1" applyFill="1"/>
    <xf numFmtId="0" fontId="120" fillId="14" borderId="0" xfId="0" applyFont="1" applyFill="1" applyAlignment="1">
      <alignment vertical="center"/>
    </xf>
    <xf numFmtId="0" fontId="120" fillId="14" borderId="0" xfId="0" applyFont="1" applyFill="1" applyAlignment="1">
      <alignment horizontal="left" vertical="center"/>
    </xf>
    <xf numFmtId="0" fontId="0" fillId="10" borderId="131" xfId="0" applyFill="1" applyBorder="1"/>
    <xf numFmtId="0" fontId="0" fillId="10" borderId="132" xfId="0" applyFill="1" applyBorder="1"/>
    <xf numFmtId="0" fontId="0" fillId="10" borderId="132" xfId="0" applyFill="1" applyBorder="1" applyAlignment="1">
      <alignment horizontal="center"/>
    </xf>
    <xf numFmtId="0" fontId="0" fillId="10" borderId="133" xfId="0" applyFill="1" applyBorder="1"/>
    <xf numFmtId="0" fontId="0" fillId="2" borderId="0" xfId="0" applyFill="1" applyAlignment="1">
      <alignment vertical="center" wrapText="1"/>
    </xf>
    <xf numFmtId="0" fontId="1" fillId="14" borderId="104" xfId="0" applyFont="1" applyFill="1" applyBorder="1" applyAlignment="1">
      <alignment horizontal="right" vertical="center"/>
    </xf>
    <xf numFmtId="0" fontId="1" fillId="14" borderId="106" xfId="0" applyFont="1" applyFill="1" applyBorder="1" applyAlignment="1">
      <alignment horizontal="right" vertical="center"/>
    </xf>
    <xf numFmtId="0" fontId="1" fillId="14" borderId="108" xfId="0" applyFont="1" applyFill="1" applyBorder="1" applyAlignment="1">
      <alignment horizontal="right" vertical="center"/>
    </xf>
    <xf numFmtId="0" fontId="0" fillId="14" borderId="152" xfId="0" applyFill="1" applyBorder="1" applyAlignment="1">
      <alignment horizontal="center" vertical="center"/>
    </xf>
    <xf numFmtId="0" fontId="0" fillId="7" borderId="153" xfId="0" applyFill="1" applyBorder="1" applyAlignment="1" applyProtection="1">
      <alignment vertical="center"/>
      <protection locked="0"/>
    </xf>
    <xf numFmtId="0" fontId="99" fillId="0" borderId="113" xfId="0" applyFont="1" applyBorder="1"/>
    <xf numFmtId="0" fontId="99" fillId="0" borderId="0" xfId="0" applyFont="1" applyAlignment="1">
      <alignment horizontal="center"/>
    </xf>
    <xf numFmtId="0" fontId="99" fillId="0" borderId="114" xfId="0" applyFont="1" applyBorder="1"/>
    <xf numFmtId="0" fontId="102" fillId="0" borderId="0" xfId="0" applyFont="1"/>
    <xf numFmtId="0" fontId="103" fillId="0" borderId="0" xfId="0" applyFont="1"/>
    <xf numFmtId="0" fontId="104" fillId="0" borderId="0" xfId="0" applyFont="1"/>
    <xf numFmtId="0" fontId="98" fillId="0" borderId="0" xfId="0" applyFont="1"/>
    <xf numFmtId="0" fontId="103" fillId="0" borderId="0" xfId="0" applyFont="1" applyAlignment="1">
      <alignment horizontal="center"/>
    </xf>
    <xf numFmtId="0" fontId="102" fillId="0" borderId="0" xfId="0" applyFont="1" applyAlignment="1">
      <alignment horizontal="left"/>
    </xf>
    <xf numFmtId="0" fontId="97" fillId="0" borderId="170" xfId="0" applyFont="1" applyBorder="1"/>
    <xf numFmtId="0" fontId="102" fillId="0" borderId="0" xfId="0" applyFont="1" applyAlignment="1">
      <alignment vertical="center"/>
    </xf>
    <xf numFmtId="0" fontId="103" fillId="0" borderId="0" xfId="0" applyFont="1" applyAlignment="1">
      <alignment horizontal="right"/>
    </xf>
    <xf numFmtId="0" fontId="106" fillId="16" borderId="168" xfId="0" applyFont="1" applyFill="1" applyBorder="1"/>
    <xf numFmtId="0" fontId="107" fillId="19" borderId="0" xfId="0" applyFont="1" applyFill="1"/>
    <xf numFmtId="165" fontId="97" fillId="0" borderId="0" xfId="0" applyNumberFormat="1" applyFont="1" applyAlignment="1">
      <alignment horizontal="center"/>
    </xf>
    <xf numFmtId="0" fontId="108" fillId="19" borderId="0" xfId="0" applyFont="1" applyFill="1"/>
    <xf numFmtId="0" fontId="97" fillId="19" borderId="0" xfId="0" applyFont="1" applyFill="1"/>
    <xf numFmtId="0" fontId="109" fillId="0" borderId="0" xfId="0" applyFont="1"/>
    <xf numFmtId="0" fontId="110" fillId="0" borderId="0" xfId="0" applyFont="1"/>
    <xf numFmtId="0" fontId="110" fillId="0" borderId="0" xfId="0" applyFont="1" applyAlignment="1">
      <alignment horizontal="right"/>
    </xf>
    <xf numFmtId="0" fontId="110" fillId="0" borderId="0" xfId="0" applyFont="1" applyAlignment="1">
      <alignment horizontal="center"/>
    </xf>
    <xf numFmtId="0" fontId="105" fillId="0" borderId="0" xfId="0" applyFont="1" applyAlignment="1">
      <alignment horizontal="right"/>
    </xf>
    <xf numFmtId="1" fontId="0" fillId="0" borderId="172" xfId="0" applyNumberFormat="1" applyBorder="1"/>
    <xf numFmtId="0" fontId="0" fillId="544" borderId="171" xfId="0" applyFill="1" applyBorder="1"/>
    <xf numFmtId="0" fontId="81" fillId="544" borderId="171" xfId="0" applyFont="1" applyFill="1" applyBorder="1" applyAlignment="1">
      <alignment horizontal="center"/>
    </xf>
    <xf numFmtId="0" fontId="81" fillId="544" borderId="171" xfId="0" applyFont="1" applyFill="1" applyBorder="1"/>
    <xf numFmtId="0" fontId="0" fillId="15" borderId="171" xfId="0" applyFill="1" applyBorder="1" applyAlignment="1">
      <alignment horizontal="left"/>
    </xf>
    <xf numFmtId="49" fontId="0" fillId="15" borderId="171" xfId="0" applyNumberFormat="1" applyFill="1" applyBorder="1" applyAlignment="1">
      <alignment horizontal="left"/>
    </xf>
    <xf numFmtId="0" fontId="0" fillId="15" borderId="171" xfId="0" applyFill="1" applyBorder="1"/>
    <xf numFmtId="0" fontId="81" fillId="20" borderId="172" xfId="0" applyFont="1" applyFill="1" applyBorder="1"/>
    <xf numFmtId="49" fontId="81" fillId="23" borderId="172" xfId="0" applyNumberFormat="1" applyFont="1" applyFill="1" applyBorder="1" applyAlignment="1">
      <alignment horizontal="center"/>
    </xf>
    <xf numFmtId="0" fontId="80" fillId="544" borderId="171" xfId="0" applyFont="1" applyFill="1" applyBorder="1"/>
    <xf numFmtId="1" fontId="81" fillId="544" borderId="171" xfId="0" applyNumberFormat="1" applyFont="1" applyFill="1" applyBorder="1"/>
    <xf numFmtId="0" fontId="81" fillId="544" borderId="171" xfId="0" applyFont="1" applyFill="1" applyBorder="1" applyAlignment="1">
      <alignment horizontal="center" wrapText="1"/>
    </xf>
    <xf numFmtId="0" fontId="80" fillId="544" borderId="171" xfId="0" applyFont="1" applyFill="1" applyBorder="1" applyAlignment="1">
      <alignment horizontal="center" wrapText="1"/>
    </xf>
    <xf numFmtId="0" fontId="0" fillId="15" borderId="173" xfId="0" applyFill="1" applyBorder="1"/>
    <xf numFmtId="0" fontId="0" fillId="2077" borderId="174" xfId="0" applyFill="1" applyBorder="1"/>
    <xf numFmtId="2" fontId="0" fillId="2077" borderId="174" xfId="0" applyNumberFormat="1" applyFill="1" applyBorder="1"/>
    <xf numFmtId="0" fontId="80" fillId="544" borderId="173" xfId="0" applyFont="1" applyFill="1" applyBorder="1" applyAlignment="1">
      <alignment horizontal="center" wrapText="1"/>
    </xf>
    <xf numFmtId="0" fontId="81" fillId="2076" borderId="174" xfId="0" applyFont="1" applyFill="1" applyBorder="1" applyAlignment="1">
      <alignment horizontal="center" wrapText="1"/>
    </xf>
    <xf numFmtId="0" fontId="81" fillId="21" borderId="176" xfId="0" applyFont="1" applyFill="1" applyBorder="1"/>
    <xf numFmtId="0" fontId="81" fillId="21" borderId="177" xfId="0" applyFont="1" applyFill="1" applyBorder="1"/>
    <xf numFmtId="0" fontId="0" fillId="0" borderId="178" xfId="0" applyBorder="1"/>
    <xf numFmtId="0" fontId="0" fillId="0" borderId="179" xfId="0" applyBorder="1"/>
    <xf numFmtId="0" fontId="0" fillId="0" borderId="180" xfId="0" applyBorder="1"/>
    <xf numFmtId="0" fontId="0" fillId="0" borderId="181" xfId="0" applyBorder="1"/>
    <xf numFmtId="0" fontId="0" fillId="6" borderId="175" xfId="0" applyFill="1" applyBorder="1"/>
    <xf numFmtId="0" fontId="81" fillId="19" borderId="178" xfId="0" applyFont="1" applyFill="1" applyBorder="1" applyAlignment="1">
      <alignment horizontal="center"/>
    </xf>
    <xf numFmtId="0" fontId="81" fillId="19" borderId="179" xfId="0" applyFont="1" applyFill="1" applyBorder="1" applyAlignment="1">
      <alignment horizontal="center"/>
    </xf>
    <xf numFmtId="0" fontId="0" fillId="0" borderId="178" xfId="0" applyBorder="1" applyAlignment="1">
      <alignment horizontal="center"/>
    </xf>
    <xf numFmtId="0" fontId="0" fillId="0" borderId="179" xfId="0" applyBorder="1" applyAlignment="1">
      <alignment horizontal="center"/>
    </xf>
    <xf numFmtId="0" fontId="0" fillId="0" borderId="180" xfId="0" applyBorder="1" applyAlignment="1">
      <alignment horizontal="center"/>
    </xf>
    <xf numFmtId="0" fontId="0" fillId="0" borderId="181" xfId="0" applyBorder="1" applyAlignment="1">
      <alignment horizontal="center"/>
    </xf>
    <xf numFmtId="0" fontId="0" fillId="6" borderId="175" xfId="0" applyFill="1" applyBorder="1" applyAlignment="1">
      <alignment horizontal="center"/>
    </xf>
    <xf numFmtId="0" fontId="81" fillId="20" borderId="175" xfId="0" applyFont="1" applyFill="1" applyBorder="1" applyAlignment="1">
      <alignment horizontal="center"/>
    </xf>
    <xf numFmtId="0" fontId="81" fillId="20" borderId="175" xfId="0" applyFont="1" applyFill="1" applyBorder="1"/>
    <xf numFmtId="49" fontId="0" fillId="0" borderId="0" xfId="0" applyNumberFormat="1" applyAlignment="1">
      <alignment horizontal="right"/>
    </xf>
    <xf numFmtId="49" fontId="81" fillId="16" borderId="0" xfId="0" applyNumberFormat="1" applyFont="1" applyFill="1" applyAlignment="1">
      <alignment horizontal="right"/>
    </xf>
    <xf numFmtId="49" fontId="144" fillId="6" borderId="150" xfId="0" applyNumberFormat="1" applyFont="1" applyFill="1" applyBorder="1"/>
    <xf numFmtId="49" fontId="0" fillId="6" borderId="34" xfId="0" applyNumberFormat="1" applyFill="1" applyBorder="1"/>
    <xf numFmtId="49" fontId="0" fillId="6" borderId="151" xfId="0" applyNumberFormat="1" applyFill="1" applyBorder="1"/>
    <xf numFmtId="49" fontId="0" fillId="6" borderId="20" xfId="0" applyNumberFormat="1" applyFill="1" applyBorder="1"/>
    <xf numFmtId="49" fontId="0" fillId="6" borderId="143" xfId="0" applyNumberFormat="1" applyFill="1" applyBorder="1"/>
    <xf numFmtId="49" fontId="0" fillId="6" borderId="13" xfId="0" applyNumberFormat="1" applyFill="1" applyBorder="1"/>
    <xf numFmtId="49" fontId="0" fillId="19" borderId="47" xfId="0" applyNumberFormat="1" applyFill="1" applyBorder="1" applyAlignment="1">
      <alignment horizontal="center"/>
    </xf>
    <xf numFmtId="49" fontId="0" fillId="19" borderId="0" xfId="0" applyNumberFormat="1" applyFill="1" applyAlignment="1">
      <alignment horizontal="center"/>
    </xf>
    <xf numFmtId="49" fontId="0" fillId="19" borderId="0" xfId="0" applyNumberFormat="1" applyFill="1"/>
    <xf numFmtId="49" fontId="0" fillId="19" borderId="20" xfId="0" applyNumberFormat="1" applyFill="1" applyBorder="1"/>
    <xf numFmtId="0" fontId="0" fillId="19" borderId="47" xfId="0" applyFill="1" applyBorder="1" applyAlignment="1">
      <alignment horizontal="center"/>
    </xf>
    <xf numFmtId="0" fontId="0" fillId="19" borderId="0" xfId="0" applyFill="1" applyAlignment="1">
      <alignment horizontal="center"/>
    </xf>
    <xf numFmtId="49" fontId="81" fillId="19" borderId="0" xfId="0" applyNumberFormat="1" applyFont="1" applyFill="1" applyAlignment="1">
      <alignment horizontal="right"/>
    </xf>
    <xf numFmtId="0" fontId="81" fillId="2078" borderId="0" xfId="0" applyFont="1" applyFill="1"/>
    <xf numFmtId="0" fontId="8" fillId="0" borderId="0" xfId="0" applyFont="1" applyAlignment="1">
      <alignment horizontal="center" vertical="center"/>
    </xf>
    <xf numFmtId="0" fontId="8" fillId="0" borderId="0" xfId="0" applyFont="1" applyAlignment="1">
      <alignment horizontal="center" vertical="center" wrapText="1"/>
    </xf>
    <xf numFmtId="49" fontId="8" fillId="0" borderId="0" xfId="0" applyNumberFormat="1" applyFont="1" applyAlignment="1">
      <alignment horizontal="center" vertical="center"/>
    </xf>
    <xf numFmtId="0" fontId="8" fillId="0" borderId="0" xfId="0" applyFont="1" applyAlignment="1">
      <alignment horizontal="center"/>
    </xf>
    <xf numFmtId="0" fontId="151" fillId="0" borderId="0" xfId="0" applyFont="1" applyAlignment="1">
      <alignment horizontal="center"/>
    </xf>
    <xf numFmtId="49" fontId="8" fillId="0" borderId="0" xfId="0" applyNumberFormat="1" applyFont="1" applyAlignment="1">
      <alignment horizontal="center"/>
    </xf>
    <xf numFmtId="49" fontId="0" fillId="0" borderId="0" xfId="0" applyNumberFormat="1" applyAlignment="1">
      <alignment horizontal="center"/>
    </xf>
    <xf numFmtId="0" fontId="150" fillId="0" borderId="0" xfId="0" applyFont="1" applyAlignment="1">
      <alignment horizontal="center"/>
    </xf>
    <xf numFmtId="0" fontId="152" fillId="2078" borderId="0" xfId="0" applyFont="1" applyFill="1"/>
    <xf numFmtId="0" fontId="152" fillId="2078" borderId="0" xfId="0" applyFont="1" applyFill="1" applyAlignment="1">
      <alignment wrapText="1"/>
    </xf>
    <xf numFmtId="0" fontId="153" fillId="2078" borderId="0" xfId="0" applyFont="1" applyFill="1"/>
    <xf numFmtId="0" fontId="152" fillId="2078" borderId="0" xfId="0" applyFont="1" applyFill="1" applyAlignment="1">
      <alignment horizontal="center" wrapText="1"/>
    </xf>
    <xf numFmtId="0" fontId="155" fillId="2078" borderId="0" xfId="0" applyFont="1" applyFill="1" applyAlignment="1">
      <alignment wrapText="1"/>
    </xf>
    <xf numFmtId="49" fontId="156" fillId="2079" borderId="0" xfId="0" applyNumberFormat="1" applyFont="1" applyFill="1" applyAlignment="1">
      <alignment horizontal="center"/>
    </xf>
    <xf numFmtId="49" fontId="157" fillId="2079" borderId="0" xfId="0" applyNumberFormat="1" applyFont="1" applyFill="1" applyAlignment="1">
      <alignment horizontal="center"/>
    </xf>
    <xf numFmtId="49" fontId="157" fillId="2079" borderId="0" xfId="0" applyNumberFormat="1" applyFont="1" applyFill="1" applyAlignment="1">
      <alignment horizontal="center" vertical="center"/>
    </xf>
    <xf numFmtId="0" fontId="48" fillId="2" borderId="0" xfId="0" applyFont="1" applyFill="1" applyAlignment="1" applyProtection="1">
      <alignment vertical="center" wrapText="1"/>
      <protection locked="0"/>
    </xf>
    <xf numFmtId="0" fontId="0" fillId="14" borderId="80" xfId="0" applyFill="1" applyBorder="1" applyAlignment="1">
      <alignment vertical="center"/>
    </xf>
    <xf numFmtId="0" fontId="0" fillId="21" borderId="65" xfId="0" applyFill="1" applyBorder="1" applyAlignment="1">
      <alignment horizontal="left"/>
    </xf>
    <xf numFmtId="0" fontId="0" fillId="21" borderId="7" xfId="0" applyFill="1" applyBorder="1"/>
    <xf numFmtId="0" fontId="0" fillId="0" borderId="18" xfId="0" applyBorder="1" applyAlignment="1">
      <alignment vertical="center"/>
    </xf>
    <xf numFmtId="0" fontId="0" fillId="0" borderId="2" xfId="0" applyBorder="1"/>
    <xf numFmtId="0" fontId="81" fillId="21" borderId="17" xfId="0" applyFont="1" applyFill="1" applyBorder="1" applyAlignment="1">
      <alignment horizontal="center" wrapText="1"/>
    </xf>
    <xf numFmtId="0" fontId="81" fillId="21" borderId="62" xfId="0" applyFont="1" applyFill="1" applyBorder="1" applyAlignment="1">
      <alignment horizontal="center"/>
    </xf>
    <xf numFmtId="0" fontId="48" fillId="0" borderId="78" xfId="0" applyFont="1" applyBorder="1" applyAlignment="1">
      <alignment vertical="center"/>
    </xf>
    <xf numFmtId="0" fontId="48" fillId="0" borderId="79" xfId="0" applyFont="1" applyBorder="1" applyAlignment="1">
      <alignment vertical="center"/>
    </xf>
    <xf numFmtId="0" fontId="161" fillId="16" borderId="0" xfId="0" applyFont="1" applyFill="1" applyAlignment="1">
      <alignment horizontal="center"/>
    </xf>
    <xf numFmtId="0" fontId="161" fillId="16" borderId="20" xfId="0" applyFont="1" applyFill="1" applyBorder="1" applyAlignment="1">
      <alignment horizontal="center"/>
    </xf>
    <xf numFmtId="0" fontId="83" fillId="7" borderId="184" xfId="0" applyFont="1" applyFill="1" applyBorder="1" applyAlignment="1" applyProtection="1">
      <alignment horizontal="left" vertical="center"/>
      <protection locked="0"/>
    </xf>
    <xf numFmtId="0" fontId="83" fillId="7" borderId="186" xfId="0" applyFont="1" applyFill="1" applyBorder="1" applyAlignment="1" applyProtection="1">
      <alignment horizontal="left" vertical="center"/>
      <protection locked="0"/>
    </xf>
    <xf numFmtId="0" fontId="29" fillId="0" borderId="150" xfId="0" applyFont="1" applyBorder="1" applyAlignment="1">
      <alignment horizontal="center"/>
    </xf>
    <xf numFmtId="0" fontId="29" fillId="0" borderId="34" xfId="0" applyFont="1" applyBorder="1" applyAlignment="1">
      <alignment horizontal="center"/>
    </xf>
    <xf numFmtId="0" fontId="29" fillId="0" borderId="151" xfId="0" applyFont="1" applyBorder="1" applyAlignment="1">
      <alignment horizontal="center"/>
    </xf>
    <xf numFmtId="0" fontId="0" fillId="2" borderId="0" xfId="0" applyFill="1" applyAlignment="1">
      <alignment horizontal="center"/>
    </xf>
    <xf numFmtId="0" fontId="154" fillId="16" borderId="150" xfId="0" applyFont="1" applyFill="1" applyBorder="1" applyAlignment="1" applyProtection="1">
      <alignment horizontal="right" vertical="center"/>
      <protection locked="0"/>
    </xf>
    <xf numFmtId="0" fontId="84" fillId="0" borderId="34" xfId="0" applyFont="1" applyBorder="1" applyAlignment="1">
      <alignment horizontal="center"/>
    </xf>
    <xf numFmtId="1" fontId="84" fillId="0" borderId="34" xfId="0" applyNumberFormat="1" applyFont="1" applyBorder="1" applyAlignment="1">
      <alignment horizontal="center"/>
    </xf>
    <xf numFmtId="0" fontId="29" fillId="14" borderId="183" xfId="0" applyFont="1" applyFill="1" applyBorder="1" applyAlignment="1">
      <alignment horizontal="center"/>
    </xf>
    <xf numFmtId="0" fontId="29" fillId="14" borderId="182" xfId="0" applyFont="1" applyFill="1" applyBorder="1" applyAlignment="1">
      <alignment horizontal="center"/>
    </xf>
    <xf numFmtId="0" fontId="0" fillId="0" borderId="172" xfId="0" applyBorder="1"/>
    <xf numFmtId="0" fontId="54" fillId="16" borderId="192" xfId="0" applyFont="1" applyFill="1" applyBorder="1" applyAlignment="1">
      <alignment vertical="center"/>
    </xf>
    <xf numFmtId="0" fontId="54" fillId="16" borderId="193" xfId="0" applyFont="1" applyFill="1" applyBorder="1"/>
    <xf numFmtId="0" fontId="54" fillId="16" borderId="194" xfId="0" applyFont="1" applyFill="1" applyBorder="1"/>
    <xf numFmtId="0" fontId="0" fillId="0" borderId="47" xfId="0" applyBorder="1"/>
    <xf numFmtId="0" fontId="0" fillId="0" borderId="20" xfId="0" applyBorder="1"/>
    <xf numFmtId="0" fontId="54" fillId="0" borderId="47" xfId="0" applyFont="1" applyBorder="1"/>
    <xf numFmtId="0" fontId="54" fillId="0" borderId="20" xfId="0" applyFont="1" applyBorder="1"/>
    <xf numFmtId="0" fontId="101" fillId="0" borderId="47" xfId="0" applyFont="1" applyBorder="1" applyAlignment="1">
      <alignment horizontal="center"/>
    </xf>
    <xf numFmtId="0" fontId="97" fillId="0" borderId="20" xfId="0" applyFont="1" applyBorder="1"/>
    <xf numFmtId="0" fontId="0" fillId="0" borderId="47" xfId="0" applyBorder="1" applyAlignment="1">
      <alignment horizontal="left"/>
    </xf>
    <xf numFmtId="0" fontId="0" fillId="0" borderId="10" xfId="0" applyBorder="1"/>
    <xf numFmtId="0" fontId="0" fillId="0" borderId="77" xfId="0" applyBorder="1"/>
    <xf numFmtId="0" fontId="0" fillId="0" borderId="77" xfId="0" applyBorder="1" applyAlignment="1">
      <alignment horizontal="center"/>
    </xf>
    <xf numFmtId="0" fontId="0" fillId="0" borderId="18" xfId="0" applyBorder="1"/>
    <xf numFmtId="0" fontId="54" fillId="0" borderId="47" xfId="0" applyFont="1" applyBorder="1" applyAlignment="1">
      <alignment vertical="center"/>
    </xf>
    <xf numFmtId="0" fontId="33" fillId="8" borderId="0" xfId="0" applyFont="1" applyFill="1"/>
    <xf numFmtId="0" fontId="163" fillId="0" borderId="0" xfId="0" applyFont="1"/>
    <xf numFmtId="0" fontId="0" fillId="2082" borderId="0" xfId="0" applyFill="1" applyAlignment="1">
      <alignment horizontal="center"/>
    </xf>
    <xf numFmtId="0" fontId="0" fillId="2083" borderId="0" xfId="0" applyFill="1" applyAlignment="1">
      <alignment horizontal="center"/>
    </xf>
    <xf numFmtId="0" fontId="0" fillId="2085" borderId="0" xfId="0" applyFill="1" applyAlignment="1">
      <alignment horizontal="center"/>
    </xf>
    <xf numFmtId="0" fontId="0" fillId="2087" borderId="0" xfId="0" applyFill="1" applyAlignment="1">
      <alignment horizontal="center"/>
    </xf>
    <xf numFmtId="0" fontId="0" fillId="2088" borderId="0" xfId="0" applyFill="1" applyAlignment="1">
      <alignment horizontal="center"/>
    </xf>
    <xf numFmtId="0" fontId="0" fillId="2090" borderId="0" xfId="0" applyFill="1" applyAlignment="1">
      <alignment horizontal="center"/>
    </xf>
    <xf numFmtId="0" fontId="0" fillId="2091" borderId="0" xfId="0" applyFill="1" applyAlignment="1">
      <alignment horizontal="center"/>
    </xf>
    <xf numFmtId="0" fontId="81" fillId="2092" borderId="0" xfId="0" applyFont="1" applyFill="1"/>
    <xf numFmtId="0" fontId="81" fillId="2092" borderId="0" xfId="0" applyFont="1" applyFill="1" applyAlignment="1">
      <alignment horizontal="center"/>
    </xf>
    <xf numFmtId="0" fontId="163" fillId="2092" borderId="0" xfId="0" applyFont="1" applyFill="1"/>
    <xf numFmtId="0" fontId="0" fillId="2082" borderId="0" xfId="0" applyFill="1" applyAlignment="1">
      <alignment horizontal="center" wrapText="1"/>
    </xf>
    <xf numFmtId="0" fontId="0" fillId="2083" borderId="0" xfId="0" applyFill="1" applyAlignment="1">
      <alignment horizontal="center" wrapText="1"/>
    </xf>
    <xf numFmtId="0" fontId="0" fillId="2085" borderId="0" xfId="0" applyFill="1" applyAlignment="1">
      <alignment horizontal="center" wrapText="1"/>
    </xf>
    <xf numFmtId="0" fontId="0" fillId="2087" borderId="0" xfId="0" applyFill="1" applyAlignment="1">
      <alignment horizontal="center" wrapText="1"/>
    </xf>
    <xf numFmtId="0" fontId="0" fillId="2088" borderId="0" xfId="0" applyFill="1" applyAlignment="1">
      <alignment horizontal="center" wrapText="1"/>
    </xf>
    <xf numFmtId="0" fontId="0" fillId="2090" borderId="0" xfId="0" applyFill="1" applyAlignment="1">
      <alignment horizontal="center" wrapText="1"/>
    </xf>
    <xf numFmtId="0" fontId="0" fillId="2073" borderId="0" xfId="0" applyFill="1" applyAlignment="1">
      <alignment horizontal="center" wrapText="1"/>
    </xf>
    <xf numFmtId="0" fontId="0" fillId="2091" borderId="0" xfId="0" applyFill="1" applyAlignment="1">
      <alignment horizontal="center" wrapText="1"/>
    </xf>
    <xf numFmtId="0" fontId="0" fillId="0" borderId="195" xfId="0" applyBorder="1" applyAlignment="1">
      <alignment horizontal="center"/>
    </xf>
    <xf numFmtId="0" fontId="0" fillId="2087" borderId="195" xfId="0" applyFill="1" applyBorder="1"/>
    <xf numFmtId="0" fontId="81" fillId="2092" borderId="0" xfId="0" applyFont="1" applyFill="1" applyAlignment="1">
      <alignment horizontal="center" wrapText="1"/>
    </xf>
    <xf numFmtId="0" fontId="164" fillId="2078" borderId="0" xfId="0" applyFont="1" applyFill="1"/>
    <xf numFmtId="0" fontId="165" fillId="2092" borderId="0" xfId="0" applyFont="1" applyFill="1"/>
    <xf numFmtId="0" fontId="152" fillId="2078" borderId="0" xfId="0" applyFont="1" applyFill="1" applyAlignment="1">
      <alignment horizontal="center"/>
    </xf>
    <xf numFmtId="0" fontId="81" fillId="2092" borderId="1" xfId="0" applyFont="1" applyFill="1" applyBorder="1"/>
    <xf numFmtId="0" fontId="0" fillId="15" borderId="1" xfId="0" applyFill="1" applyBorder="1" applyAlignment="1">
      <alignment horizontal="left"/>
    </xf>
    <xf numFmtId="49" fontId="0" fillId="15" borderId="1" xfId="0" applyNumberFormat="1" applyFill="1" applyBorder="1" applyAlignment="1">
      <alignment horizontal="left"/>
    </xf>
    <xf numFmtId="0" fontId="81" fillId="2093" borderId="0" xfId="0" applyFont="1" applyFill="1"/>
    <xf numFmtId="0" fontId="81" fillId="2093" borderId="0" xfId="0" applyFont="1" applyFill="1" applyAlignment="1">
      <alignment horizontal="center"/>
    </xf>
    <xf numFmtId="0" fontId="81" fillId="2093" borderId="0" xfId="0" applyFont="1" applyFill="1" applyAlignment="1">
      <alignment wrapText="1"/>
    </xf>
    <xf numFmtId="0" fontId="81" fillId="2094" borderId="0" xfId="0" applyFont="1" applyFill="1"/>
    <xf numFmtId="0" fontId="81" fillId="2094" borderId="0" xfId="0" applyFont="1" applyFill="1" applyAlignment="1">
      <alignment horizontal="center"/>
    </xf>
    <xf numFmtId="1" fontId="167" fillId="0" borderId="0" xfId="0" applyNumberFormat="1" applyFont="1" applyAlignment="1">
      <alignment horizontal="left"/>
    </xf>
    <xf numFmtId="0" fontId="83" fillId="8" borderId="0" xfId="0" applyFont="1" applyFill="1"/>
    <xf numFmtId="0" fontId="33" fillId="8" borderId="0" xfId="0" applyFont="1" applyFill="1" applyAlignment="1">
      <alignment horizontal="left"/>
    </xf>
    <xf numFmtId="0" fontId="81" fillId="2095" borderId="171" xfId="0" applyFont="1" applyFill="1" applyBorder="1"/>
    <xf numFmtId="0" fontId="81" fillId="2074" borderId="171" xfId="0" applyFont="1" applyFill="1" applyBorder="1"/>
    <xf numFmtId="0" fontId="81" fillId="2091" borderId="171" xfId="0" applyFont="1" applyFill="1" applyBorder="1"/>
    <xf numFmtId="0" fontId="81" fillId="2096" borderId="171" xfId="0" applyFont="1" applyFill="1" applyBorder="1"/>
    <xf numFmtId="0" fontId="81" fillId="15" borderId="171" xfId="0" applyFont="1" applyFill="1" applyBorder="1"/>
    <xf numFmtId="0" fontId="81" fillId="8" borderId="171" xfId="0" applyFont="1" applyFill="1" applyBorder="1"/>
    <xf numFmtId="0" fontId="81" fillId="2073" borderId="171" xfId="0" applyFont="1" applyFill="1" applyBorder="1"/>
    <xf numFmtId="0" fontId="168" fillId="0" borderId="0" xfId="0" applyFont="1"/>
    <xf numFmtId="0" fontId="54" fillId="0" borderId="0" xfId="0" applyFont="1"/>
    <xf numFmtId="0" fontId="98" fillId="0" borderId="0" xfId="0" applyFont="1" applyAlignment="1">
      <alignment horizontal="right"/>
    </xf>
    <xf numFmtId="0" fontId="0" fillId="5" borderId="51" xfId="0" applyFill="1" applyBorder="1" applyAlignment="1">
      <alignment vertical="center"/>
    </xf>
    <xf numFmtId="0" fontId="0" fillId="5" borderId="19" xfId="0" applyFill="1" applyBorder="1" applyAlignment="1">
      <alignment vertical="center"/>
    </xf>
    <xf numFmtId="0" fontId="0" fillId="5" borderId="185" xfId="0" applyFill="1" applyBorder="1" applyAlignment="1">
      <alignment vertical="center"/>
    </xf>
    <xf numFmtId="0" fontId="0" fillId="5" borderId="187" xfId="0" applyFill="1" applyBorder="1" applyAlignment="1">
      <alignment vertical="center"/>
    </xf>
    <xf numFmtId="0" fontId="0" fillId="5" borderId="47" xfId="0" applyFill="1" applyBorder="1"/>
    <xf numFmtId="0" fontId="0" fillId="5" borderId="47" xfId="0" applyFill="1" applyBorder="1" applyAlignment="1">
      <alignment vertical="center"/>
    </xf>
    <xf numFmtId="0" fontId="1" fillId="5" borderId="47" xfId="0" applyFont="1" applyFill="1" applyBorder="1" applyAlignment="1">
      <alignment horizontal="right" vertical="center"/>
    </xf>
    <xf numFmtId="0" fontId="0" fillId="5" borderId="143" xfId="0" applyFill="1" applyBorder="1" applyAlignment="1">
      <alignment horizontal="right" vertical="center"/>
    </xf>
    <xf numFmtId="13" fontId="24" fillId="7" borderId="188" xfId="0" applyNumberFormat="1" applyFont="1" applyFill="1" applyBorder="1" applyAlignment="1" applyProtection="1">
      <alignment horizontal="center" vertical="center"/>
      <protection locked="0"/>
    </xf>
    <xf numFmtId="13" fontId="24" fillId="7" borderId="59" xfId="0" applyNumberFormat="1" applyFont="1" applyFill="1" applyBorder="1" applyAlignment="1" applyProtection="1">
      <alignment horizontal="center" vertical="center"/>
      <protection locked="0"/>
    </xf>
    <xf numFmtId="13" fontId="24" fillId="7" borderId="88" xfId="0" applyNumberFormat="1" applyFont="1" applyFill="1" applyBorder="1" applyAlignment="1" applyProtection="1">
      <alignment horizontal="center" vertical="center"/>
      <protection locked="0"/>
    </xf>
    <xf numFmtId="0" fontId="0" fillId="0" borderId="196" xfId="0" applyBorder="1"/>
    <xf numFmtId="0" fontId="0" fillId="2083" borderId="111" xfId="0" applyFill="1" applyBorder="1"/>
    <xf numFmtId="0" fontId="0" fillId="2083" borderId="168" xfId="0" applyFill="1" applyBorder="1"/>
    <xf numFmtId="0" fontId="0" fillId="2083" borderId="169" xfId="0" applyFill="1" applyBorder="1"/>
    <xf numFmtId="0" fontId="0" fillId="2097" borderId="113" xfId="0" applyFill="1" applyBorder="1"/>
    <xf numFmtId="0" fontId="0" fillId="2097" borderId="0" xfId="0" applyFill="1"/>
    <xf numFmtId="0" fontId="0" fillId="2097" borderId="114" xfId="0" applyFill="1" applyBorder="1"/>
    <xf numFmtId="0" fontId="0" fillId="0" borderId="197" xfId="0" applyBorder="1"/>
    <xf numFmtId="0" fontId="0" fillId="0" borderId="198" xfId="0" applyBorder="1"/>
    <xf numFmtId="0" fontId="0" fillId="0" borderId="199" xfId="0" applyBorder="1"/>
    <xf numFmtId="0" fontId="0" fillId="0" borderId="161" xfId="0" applyBorder="1"/>
    <xf numFmtId="0" fontId="0" fillId="0" borderId="200" xfId="0" applyBorder="1"/>
    <xf numFmtId="0" fontId="0" fillId="2091" borderId="111" xfId="0" applyFill="1" applyBorder="1"/>
    <xf numFmtId="0" fontId="0" fillId="2091" borderId="169" xfId="0" applyFill="1" applyBorder="1"/>
    <xf numFmtId="1" fontId="97" fillId="0" borderId="122" xfId="0" applyNumberFormat="1" applyFont="1" applyBorder="1" applyAlignment="1">
      <alignment horizontal="center"/>
    </xf>
    <xf numFmtId="1" fontId="0" fillId="0" borderId="122" xfId="0" applyNumberFormat="1" applyBorder="1" applyAlignment="1">
      <alignment horizontal="center"/>
    </xf>
    <xf numFmtId="1" fontId="129" fillId="14" borderId="0" xfId="0" applyNumberFormat="1" applyFont="1" applyFill="1" applyAlignment="1">
      <alignment horizontal="left" vertical="center"/>
    </xf>
    <xf numFmtId="1" fontId="119" fillId="14" borderId="0" xfId="0" applyNumberFormat="1" applyFont="1" applyFill="1" applyAlignment="1">
      <alignment horizontal="left" vertical="center"/>
    </xf>
    <xf numFmtId="1" fontId="120" fillId="14" borderId="0" xfId="0" applyNumberFormat="1" applyFont="1" applyFill="1" applyAlignment="1">
      <alignment horizontal="left" vertical="center"/>
    </xf>
    <xf numFmtId="0" fontId="129" fillId="14" borderId="0" xfId="0" applyFont="1" applyFill="1" applyAlignment="1">
      <alignment horizontal="left" vertical="center" wrapText="1"/>
    </xf>
    <xf numFmtId="0" fontId="1" fillId="5" borderId="18" xfId="0" applyFont="1" applyFill="1" applyBorder="1" applyAlignment="1">
      <alignment horizontal="center" vertical="center"/>
    </xf>
    <xf numFmtId="0" fontId="1" fillId="5" borderId="191" xfId="0" applyFont="1" applyFill="1" applyBorder="1" applyAlignment="1" applyProtection="1">
      <alignment horizontal="center" vertical="center"/>
      <protection locked="0"/>
    </xf>
    <xf numFmtId="0" fontId="1" fillId="5" borderId="60" xfId="0" applyFont="1" applyFill="1" applyBorder="1" applyAlignment="1" applyProtection="1">
      <alignment horizontal="center" vertical="center"/>
      <protection locked="0"/>
    </xf>
    <xf numFmtId="0" fontId="1" fillId="10" borderId="35" xfId="0" applyFont="1" applyFill="1" applyBorder="1" applyAlignment="1">
      <alignment horizontal="center" vertical="center"/>
    </xf>
    <xf numFmtId="0" fontId="1" fillId="10" borderId="1" xfId="0" applyFont="1" applyFill="1" applyBorder="1" applyAlignment="1">
      <alignment horizontal="center" vertical="center"/>
    </xf>
    <xf numFmtId="0" fontId="1" fillId="10" borderId="36" xfId="0" applyFont="1" applyFill="1" applyBorder="1" applyAlignment="1">
      <alignment horizontal="center" vertical="center"/>
    </xf>
    <xf numFmtId="0" fontId="24" fillId="10" borderId="58" xfId="0" applyFont="1" applyFill="1" applyBorder="1" applyAlignment="1">
      <alignment horizontal="center" vertical="center"/>
    </xf>
    <xf numFmtId="0" fontId="24" fillId="10" borderId="59" xfId="0" applyFont="1" applyFill="1" applyBorder="1" applyAlignment="1">
      <alignment horizontal="center" vertical="center"/>
    </xf>
    <xf numFmtId="0" fontId="24" fillId="10" borderId="60" xfId="0" applyFont="1" applyFill="1" applyBorder="1" applyAlignment="1">
      <alignment horizontal="center" vertical="center"/>
    </xf>
    <xf numFmtId="0" fontId="1" fillId="10" borderId="37" xfId="0" applyFont="1" applyFill="1" applyBorder="1" applyAlignment="1">
      <alignment horizontal="center" vertical="center"/>
    </xf>
    <xf numFmtId="0" fontId="1" fillId="10" borderId="48" xfId="0" applyFont="1" applyFill="1" applyBorder="1" applyAlignment="1">
      <alignment horizontal="center" vertical="center"/>
    </xf>
    <xf numFmtId="0" fontId="1" fillId="10" borderId="38" xfId="0" applyFont="1" applyFill="1" applyBorder="1" applyAlignment="1">
      <alignment horizontal="center" vertical="center"/>
    </xf>
    <xf numFmtId="13" fontId="32" fillId="10" borderId="1" xfId="0" applyNumberFormat="1" applyFont="1" applyFill="1" applyBorder="1" applyAlignment="1">
      <alignment horizontal="center" vertical="center"/>
    </xf>
    <xf numFmtId="13" fontId="1" fillId="10" borderId="36" xfId="0" applyNumberFormat="1" applyFont="1" applyFill="1" applyBorder="1" applyAlignment="1">
      <alignment horizontal="center" vertical="center"/>
    </xf>
    <xf numFmtId="2" fontId="0" fillId="10" borderId="1" xfId="0" applyNumberFormat="1" applyFill="1" applyBorder="1" applyAlignment="1">
      <alignment horizontal="center" vertical="center"/>
    </xf>
    <xf numFmtId="165" fontId="0" fillId="10" borderId="1" xfId="0" applyNumberFormat="1" applyFill="1" applyBorder="1" applyAlignment="1">
      <alignment horizontal="center" vertical="center"/>
    </xf>
    <xf numFmtId="0" fontId="0" fillId="10" borderId="36" xfId="0" applyFill="1" applyBorder="1" applyAlignment="1">
      <alignment horizontal="center" vertical="center"/>
    </xf>
    <xf numFmtId="0" fontId="113" fillId="0" borderId="13" xfId="0" applyFont="1" applyBorder="1" applyAlignment="1">
      <alignment vertical="center"/>
    </xf>
    <xf numFmtId="0" fontId="61" fillId="0" borderId="0" xfId="1" applyFont="1" applyAlignment="1">
      <alignment horizontal="center"/>
    </xf>
    <xf numFmtId="0" fontId="8" fillId="24" borderId="0" xfId="1" applyFill="1" applyAlignment="1">
      <alignment horizontal="center" wrapText="1"/>
    </xf>
    <xf numFmtId="0" fontId="50" fillId="2" borderId="0" xfId="0" applyFont="1" applyFill="1" applyAlignment="1">
      <alignment horizontal="center" vertical="center"/>
    </xf>
    <xf numFmtId="0" fontId="84" fillId="0" borderId="34" xfId="0" applyFont="1" applyBorder="1" applyAlignment="1">
      <alignment horizontal="center"/>
    </xf>
    <xf numFmtId="13" fontId="24" fillId="7" borderId="189" xfId="0" applyNumberFormat="1" applyFont="1" applyFill="1" applyBorder="1" applyAlignment="1" applyProtection="1">
      <alignment horizontal="center" vertical="center"/>
      <protection locked="0"/>
    </xf>
    <xf numFmtId="13" fontId="24" fillId="7" borderId="190" xfId="0" applyNumberFormat="1" applyFont="1" applyFill="1" applyBorder="1" applyAlignment="1" applyProtection="1">
      <alignment horizontal="center" vertical="center"/>
      <protection locked="0"/>
    </xf>
    <xf numFmtId="13" fontId="24" fillId="7" borderId="84" xfId="0" applyNumberFormat="1" applyFont="1" applyFill="1" applyBorder="1" applyAlignment="1" applyProtection="1">
      <alignment horizontal="center" vertical="center"/>
      <protection locked="0"/>
    </xf>
    <xf numFmtId="13" fontId="24" fillId="7" borderId="85" xfId="0" applyNumberFormat="1" applyFont="1" applyFill="1" applyBorder="1" applyAlignment="1" applyProtection="1">
      <alignment horizontal="center" vertical="center"/>
      <protection locked="0"/>
    </xf>
    <xf numFmtId="13" fontId="24" fillId="7" borderId="82" xfId="0" applyNumberFormat="1" applyFont="1" applyFill="1" applyBorder="1" applyAlignment="1" applyProtection="1">
      <alignment horizontal="center" vertical="center"/>
      <protection locked="0"/>
    </xf>
    <xf numFmtId="13" fontId="24" fillId="7" borderId="83" xfId="0" applyNumberFormat="1" applyFont="1" applyFill="1" applyBorder="1" applyAlignment="1" applyProtection="1">
      <alignment horizontal="center" vertical="center"/>
      <protection locked="0"/>
    </xf>
    <xf numFmtId="0" fontId="0" fillId="0" borderId="78" xfId="0" applyBorder="1" applyAlignment="1">
      <alignment horizontal="center" vertical="center"/>
    </xf>
    <xf numFmtId="0" fontId="0" fillId="0" borderId="80" xfId="0" applyBorder="1" applyAlignment="1">
      <alignment horizontal="center" vertical="center"/>
    </xf>
    <xf numFmtId="0" fontId="48" fillId="0" borderId="47" xfId="0" applyFont="1" applyBorder="1" applyAlignment="1" applyProtection="1">
      <alignment horizontal="center" vertical="center" wrapText="1"/>
      <protection locked="0"/>
    </xf>
    <xf numFmtId="0" fontId="48" fillId="0" borderId="0" xfId="0" applyFont="1" applyAlignment="1" applyProtection="1">
      <alignment horizontal="center" vertical="center" wrapText="1"/>
      <protection locked="0"/>
    </xf>
    <xf numFmtId="0" fontId="48" fillId="0" borderId="20" xfId="0" applyFont="1" applyBorder="1" applyAlignment="1" applyProtection="1">
      <alignment horizontal="center" vertical="center" wrapText="1"/>
      <protection locked="0"/>
    </xf>
    <xf numFmtId="0" fontId="0" fillId="5" borderId="11" xfId="0" applyFill="1" applyBorder="1" applyAlignment="1">
      <alignment horizontal="center"/>
    </xf>
    <xf numFmtId="0" fontId="0" fillId="5" borderId="50" xfId="0" applyFill="1" applyBorder="1" applyAlignment="1">
      <alignment horizontal="center"/>
    </xf>
    <xf numFmtId="0" fontId="0" fillId="5" borderId="13" xfId="0" applyFill="1" applyBorder="1" applyAlignment="1">
      <alignment horizontal="center"/>
    </xf>
    <xf numFmtId="0" fontId="48" fillId="7" borderId="47" xfId="0" applyFont="1" applyFill="1" applyBorder="1" applyAlignment="1" applyProtection="1">
      <alignment horizontal="center" vertical="center" wrapText="1"/>
      <protection locked="0"/>
    </xf>
    <xf numFmtId="0" fontId="48" fillId="7" borderId="0" xfId="0" applyFont="1" applyFill="1" applyAlignment="1" applyProtection="1">
      <alignment horizontal="center" vertical="center" wrapText="1"/>
      <protection locked="0"/>
    </xf>
    <xf numFmtId="0" fontId="48" fillId="7" borderId="20" xfId="0" applyFont="1" applyFill="1" applyBorder="1" applyAlignment="1" applyProtection="1">
      <alignment horizontal="center" vertical="center" wrapText="1"/>
      <protection locked="0"/>
    </xf>
    <xf numFmtId="0" fontId="48" fillId="7" borderId="10" xfId="0" applyFont="1" applyFill="1" applyBorder="1" applyAlignment="1" applyProtection="1">
      <alignment horizontal="center" vertical="center" wrapText="1"/>
      <protection locked="0"/>
    </xf>
    <xf numFmtId="0" fontId="48" fillId="7" borderId="77" xfId="0" applyFont="1" applyFill="1" applyBorder="1" applyAlignment="1" applyProtection="1">
      <alignment horizontal="center" vertical="center" wrapText="1"/>
      <protection locked="0"/>
    </xf>
    <xf numFmtId="0" fontId="48" fillId="7" borderId="18" xfId="0" applyFont="1" applyFill="1" applyBorder="1" applyAlignment="1" applyProtection="1">
      <alignment horizontal="center" vertical="center" wrapText="1"/>
      <protection locked="0"/>
    </xf>
    <xf numFmtId="0" fontId="48" fillId="0" borderId="78" xfId="0" applyFont="1" applyBorder="1" applyAlignment="1">
      <alignment horizontal="center" vertical="center"/>
    </xf>
    <xf numFmtId="0" fontId="0" fillId="0" borderId="79" xfId="0" applyBorder="1" applyAlignment="1">
      <alignment horizontal="center" vertical="center"/>
    </xf>
    <xf numFmtId="0" fontId="48" fillId="7" borderId="75" xfId="0" applyFont="1" applyFill="1" applyBorder="1" applyAlignment="1" applyProtection="1">
      <alignment horizontal="center" vertical="center" wrapText="1"/>
      <protection locked="0"/>
    </xf>
    <xf numFmtId="0" fontId="48" fillId="7" borderId="11" xfId="0" applyFont="1" applyFill="1" applyBorder="1" applyAlignment="1" applyProtection="1">
      <alignment horizontal="center" vertical="center" wrapText="1"/>
      <protection locked="0"/>
    </xf>
    <xf numFmtId="0" fontId="48" fillId="7" borderId="50" xfId="0" applyFont="1" applyFill="1" applyBorder="1" applyAlignment="1" applyProtection="1">
      <alignment horizontal="center" vertical="center" wrapText="1"/>
      <protection locked="0"/>
    </xf>
    <xf numFmtId="0" fontId="48" fillId="14" borderId="47" xfId="0" applyFont="1" applyFill="1" applyBorder="1" applyAlignment="1" applyProtection="1">
      <alignment horizontal="center" vertical="center" wrapText="1"/>
      <protection locked="0"/>
    </xf>
    <xf numFmtId="0" fontId="48" fillId="14" borderId="0" xfId="0" applyFont="1" applyFill="1" applyAlignment="1" applyProtection="1">
      <alignment horizontal="center" vertical="center" wrapText="1"/>
      <protection locked="0"/>
    </xf>
    <xf numFmtId="0" fontId="48" fillId="14" borderId="20" xfId="0" applyFont="1" applyFill="1" applyBorder="1" applyAlignment="1" applyProtection="1">
      <alignment horizontal="center" vertical="center" wrapText="1"/>
      <protection locked="0"/>
    </xf>
    <xf numFmtId="0" fontId="85" fillId="0" borderId="47" xfId="0" applyFont="1" applyBorder="1" applyAlignment="1">
      <alignment horizontal="center" vertical="center" wrapText="1"/>
    </xf>
    <xf numFmtId="0" fontId="85" fillId="0" borderId="0" xfId="0" applyFont="1" applyAlignment="1">
      <alignment horizontal="center" vertical="center" wrapText="1"/>
    </xf>
    <xf numFmtId="0" fontId="0" fillId="7" borderId="142" xfId="0" applyFill="1" applyBorder="1" applyAlignment="1" applyProtection="1">
      <alignment horizontal="center" vertical="center"/>
      <protection locked="0"/>
    </xf>
    <xf numFmtId="0" fontId="0" fillId="7" borderId="94" xfId="0" applyFill="1" applyBorder="1" applyAlignment="1" applyProtection="1">
      <alignment horizontal="center" vertical="center"/>
      <protection locked="0"/>
    </xf>
    <xf numFmtId="0" fontId="0" fillId="5" borderId="17" xfId="0" applyFill="1" applyBorder="1" applyAlignment="1">
      <alignment horizontal="center" vertical="center"/>
    </xf>
    <xf numFmtId="0" fontId="0" fillId="5" borderId="62" xfId="0" applyFill="1" applyBorder="1" applyAlignment="1">
      <alignment horizontal="center" vertical="center"/>
    </xf>
    <xf numFmtId="0" fontId="0" fillId="5" borderId="49" xfId="0" applyFill="1" applyBorder="1" applyAlignment="1">
      <alignment horizontal="center" vertical="center"/>
    </xf>
    <xf numFmtId="0" fontId="162" fillId="2086" borderId="0" xfId="0" applyFont="1" applyFill="1" applyAlignment="1">
      <alignment horizontal="center"/>
    </xf>
    <xf numFmtId="0" fontId="162" fillId="2078" borderId="0" xfId="0" applyFont="1" applyFill="1" applyAlignment="1">
      <alignment horizontal="center"/>
    </xf>
    <xf numFmtId="0" fontId="162" fillId="2084" borderId="0" xfId="0" applyFont="1" applyFill="1" applyAlignment="1">
      <alignment horizontal="center"/>
    </xf>
    <xf numFmtId="0" fontId="162" fillId="2081" borderId="0" xfId="0" applyFont="1" applyFill="1" applyAlignment="1">
      <alignment horizontal="center"/>
    </xf>
    <xf numFmtId="0" fontId="162" fillId="2074" borderId="0" xfId="0" applyFont="1" applyFill="1" applyAlignment="1">
      <alignment horizontal="center"/>
    </xf>
    <xf numFmtId="0" fontId="162" fillId="22" borderId="0" xfId="0" applyFont="1" applyFill="1" applyAlignment="1">
      <alignment horizontal="center"/>
    </xf>
    <xf numFmtId="0" fontId="162" fillId="2089" borderId="0" xfId="0" applyFont="1" applyFill="1" applyAlignment="1">
      <alignment horizontal="center"/>
    </xf>
    <xf numFmtId="0" fontId="162" fillId="2076" borderId="0" xfId="0" applyFont="1" applyFill="1" applyAlignment="1">
      <alignment horizontal="center"/>
    </xf>
    <xf numFmtId="0" fontId="122" fillId="10" borderId="134" xfId="0" applyFont="1" applyFill="1" applyBorder="1" applyAlignment="1">
      <alignment horizontal="right" vertical="center"/>
    </xf>
    <xf numFmtId="0" fontId="122" fillId="10" borderId="135" xfId="0" applyFont="1" applyFill="1" applyBorder="1" applyAlignment="1">
      <alignment horizontal="right" vertical="center"/>
    </xf>
    <xf numFmtId="0" fontId="97" fillId="10" borderId="0" xfId="0" applyFont="1" applyFill="1" applyAlignment="1">
      <alignment horizontal="center"/>
    </xf>
    <xf numFmtId="0" fontId="105" fillId="10" borderId="0" xfId="0" applyFont="1" applyFill="1" applyAlignment="1">
      <alignment horizontal="center"/>
    </xf>
    <xf numFmtId="0" fontId="0" fillId="10" borderId="0" xfId="0" applyFill="1" applyAlignment="1">
      <alignment horizontal="center"/>
    </xf>
    <xf numFmtId="0" fontId="130" fillId="14" borderId="0" xfId="0" applyFont="1" applyFill="1" applyAlignment="1">
      <alignment horizontal="right" vertical="top" wrapText="1"/>
    </xf>
    <xf numFmtId="0" fontId="126" fillId="14" borderId="0" xfId="0" applyFont="1" applyFill="1" applyAlignment="1">
      <alignment horizontal="center" vertical="center"/>
    </xf>
    <xf numFmtId="0" fontId="122" fillId="14" borderId="0" xfId="0" applyFont="1" applyFill="1" applyAlignment="1">
      <alignment horizontal="right" vertical="top" wrapText="1"/>
    </xf>
    <xf numFmtId="0" fontId="86" fillId="16" borderId="113" xfId="0" applyFont="1" applyFill="1" applyBorder="1" applyAlignment="1">
      <alignment horizontal="left" vertical="center"/>
    </xf>
    <xf numFmtId="0" fontId="86" fillId="16" borderId="0" xfId="0" applyFont="1" applyFill="1" applyAlignment="1">
      <alignment horizontal="left" vertical="center"/>
    </xf>
    <xf numFmtId="0" fontId="87" fillId="16" borderId="0" xfId="0" applyFont="1" applyFill="1" applyAlignment="1">
      <alignment horizontal="center" vertical="center"/>
    </xf>
    <xf numFmtId="0" fontId="87" fillId="16" borderId="114" xfId="0" applyFont="1" applyFill="1" applyBorder="1" applyAlignment="1">
      <alignment horizontal="center" vertical="center"/>
    </xf>
    <xf numFmtId="0" fontId="90" fillId="16" borderId="157" xfId="0" applyFont="1" applyFill="1" applyBorder="1" applyAlignment="1">
      <alignment horizontal="left" vertical="top"/>
    </xf>
    <xf numFmtId="0" fontId="90" fillId="16" borderId="119" xfId="0" applyFont="1" applyFill="1" applyBorder="1" applyAlignment="1">
      <alignment horizontal="left" vertical="top"/>
    </xf>
    <xf numFmtId="13" fontId="147" fillId="16" borderId="160" xfId="0" applyNumberFormat="1" applyFont="1" applyFill="1" applyBorder="1" applyAlignment="1">
      <alignment horizontal="left" vertical="center"/>
    </xf>
    <xf numFmtId="13" fontId="147" fillId="16" borderId="162" xfId="0" applyNumberFormat="1" applyFont="1" applyFill="1" applyBorder="1" applyAlignment="1">
      <alignment horizontal="left" vertical="center"/>
    </xf>
    <xf numFmtId="0" fontId="111" fillId="0" borderId="0" xfId="0" applyFont="1" applyAlignment="1">
      <alignment horizontal="center"/>
    </xf>
    <xf numFmtId="0" fontId="96" fillId="16" borderId="115" xfId="0" applyFont="1" applyFill="1" applyBorder="1" applyAlignment="1">
      <alignment horizontal="right" vertical="center"/>
    </xf>
    <xf numFmtId="0" fontId="96" fillId="16" borderId="112" xfId="0" applyFont="1" applyFill="1" applyBorder="1" applyAlignment="1">
      <alignment horizontal="right" vertical="center"/>
    </xf>
    <xf numFmtId="0" fontId="114" fillId="10" borderId="126" xfId="0" applyFont="1" applyFill="1" applyBorder="1" applyAlignment="1">
      <alignment horizontal="left" vertical="center"/>
    </xf>
    <xf numFmtId="0" fontId="114" fillId="10" borderId="127" xfId="0" applyFont="1" applyFill="1" applyBorder="1" applyAlignment="1">
      <alignment horizontal="left" vertical="center"/>
    </xf>
    <xf numFmtId="0" fontId="114" fillId="10" borderId="129" xfId="0" applyFont="1" applyFill="1" applyBorder="1" applyAlignment="1">
      <alignment horizontal="left" vertical="center"/>
    </xf>
    <xf numFmtId="0" fontId="114" fillId="10" borderId="0" xfId="0" applyFont="1" applyFill="1" applyAlignment="1">
      <alignment horizontal="left" vertical="center"/>
    </xf>
    <xf numFmtId="0" fontId="115" fillId="10" borderId="127" xfId="0" applyFont="1" applyFill="1" applyBorder="1" applyAlignment="1">
      <alignment horizontal="center" vertical="center"/>
    </xf>
    <xf numFmtId="0" fontId="115" fillId="10" borderId="128" xfId="0" applyFont="1" applyFill="1" applyBorder="1" applyAlignment="1">
      <alignment horizontal="center" vertical="center"/>
    </xf>
    <xf numFmtId="0" fontId="118" fillId="10" borderId="129" xfId="0" applyFont="1" applyFill="1" applyBorder="1" applyAlignment="1">
      <alignment horizontal="left" vertical="top"/>
    </xf>
    <xf numFmtId="0" fontId="118" fillId="10" borderId="0" xfId="0" applyFont="1" applyFill="1" applyAlignment="1">
      <alignment horizontal="left" vertical="top"/>
    </xf>
    <xf numFmtId="13" fontId="148" fillId="10" borderId="0" xfId="0" applyNumberFormat="1" applyFont="1" applyFill="1" applyAlignment="1">
      <alignment horizontal="left" vertical="center"/>
    </xf>
    <xf numFmtId="13" fontId="148" fillId="10" borderId="130" xfId="0" applyNumberFormat="1" applyFont="1" applyFill="1" applyBorder="1" applyAlignment="1">
      <alignment horizontal="left" vertical="center"/>
    </xf>
    <xf numFmtId="0" fontId="150" fillId="2075" borderId="0" xfId="0" applyFont="1" applyFill="1" applyAlignment="1">
      <alignment horizontal="left" vertical="center" wrapText="1"/>
    </xf>
    <xf numFmtId="0" fontId="150" fillId="0" borderId="0" xfId="0" applyFont="1" applyAlignment="1">
      <alignment horizontal="left" vertical="center" wrapText="1"/>
    </xf>
    <xf numFmtId="0" fontId="149" fillId="0" borderId="156" xfId="0" applyFont="1" applyBorder="1" applyAlignment="1">
      <alignment horizontal="right"/>
    </xf>
    <xf numFmtId="0" fontId="149" fillId="0" borderId="155" xfId="0" applyFont="1" applyBorder="1" applyAlignment="1">
      <alignment horizontal="right"/>
    </xf>
    <xf numFmtId="0" fontId="113" fillId="10" borderId="0" xfId="0" applyFont="1" applyFill="1" applyAlignment="1">
      <alignment horizontal="left" vertical="center"/>
    </xf>
    <xf numFmtId="0" fontId="102" fillId="0" borderId="0" xfId="0" applyFont="1" applyAlignment="1">
      <alignment horizontal="left"/>
    </xf>
    <xf numFmtId="13" fontId="107" fillId="19" borderId="0" xfId="0" applyNumberFormat="1" applyFont="1" applyFill="1" applyAlignment="1">
      <alignment horizontal="right"/>
    </xf>
    <xf numFmtId="0" fontId="2" fillId="0" borderId="0" xfId="0" applyFont="1" applyAlignment="1">
      <alignment horizontal="center" wrapText="1"/>
    </xf>
    <xf numFmtId="0" fontId="97" fillId="0" borderId="121" xfId="0" applyFont="1" applyBorder="1" applyAlignment="1">
      <alignment horizontal="right"/>
    </xf>
    <xf numFmtId="0" fontId="97" fillId="0" borderId="124" xfId="0" applyFont="1" applyBorder="1" applyAlignment="1">
      <alignment horizontal="right"/>
    </xf>
    <xf numFmtId="0" fontId="33" fillId="19" borderId="0" xfId="0" applyFont="1" applyFill="1" applyAlignment="1">
      <alignment horizontal="right"/>
    </xf>
    <xf numFmtId="0" fontId="81" fillId="20" borderId="1" xfId="0" applyFont="1" applyFill="1" applyBorder="1" applyAlignment="1">
      <alignment horizontal="center"/>
    </xf>
    <xf numFmtId="0" fontId="81" fillId="21" borderId="1" xfId="0" applyFont="1" applyFill="1" applyBorder="1" applyAlignment="1">
      <alignment horizontal="center" wrapText="1"/>
    </xf>
    <xf numFmtId="0" fontId="132" fillId="20" borderId="110" xfId="0" applyFont="1" applyFill="1" applyBorder="1" applyAlignment="1">
      <alignment horizontal="center"/>
    </xf>
    <xf numFmtId="0" fontId="132" fillId="20" borderId="172" xfId="0" applyFont="1" applyFill="1" applyBorder="1" applyAlignment="1">
      <alignment horizontal="center"/>
    </xf>
    <xf numFmtId="0" fontId="0" fillId="0" borderId="199" xfId="0" applyBorder="1" applyAlignment="1">
      <alignment horizontal="center"/>
    </xf>
    <xf numFmtId="0" fontId="0" fillId="0" borderId="200" xfId="0" applyBorder="1" applyAlignment="1">
      <alignment horizontal="center"/>
    </xf>
    <xf numFmtId="14" fontId="0" fillId="0" borderId="0" xfId="0" applyNumberFormat="1" applyAlignment="1">
      <alignment horizontal="left" vertical="top"/>
    </xf>
    <xf numFmtId="0" fontId="142" fillId="14" borderId="0" xfId="0" applyFont="1" applyFill="1" applyAlignment="1">
      <alignment horizontal="left" vertical="center"/>
    </xf>
    <xf numFmtId="0" fontId="50" fillId="2" borderId="47" xfId="0" applyFont="1" applyFill="1" applyBorder="1" applyAlignment="1">
      <alignment horizontal="center" vertical="center"/>
    </xf>
    <xf numFmtId="0" fontId="60" fillId="0" borderId="75" xfId="0" applyFont="1" applyBorder="1" applyAlignment="1">
      <alignment horizontal="center" vertical="center" wrapText="1"/>
    </xf>
    <xf numFmtId="0" fontId="60" fillId="0" borderId="11" xfId="0" applyFont="1" applyBorder="1" applyAlignment="1">
      <alignment horizontal="center" vertical="center" wrapText="1"/>
    </xf>
    <xf numFmtId="0" fontId="60" fillId="0" borderId="50" xfId="0" applyFont="1" applyBorder="1" applyAlignment="1">
      <alignment horizontal="center" vertical="center" wrapText="1"/>
    </xf>
    <xf numFmtId="0" fontId="60" fillId="0" borderId="47" xfId="0" applyFont="1" applyBorder="1" applyAlignment="1">
      <alignment horizontal="center" vertical="center" wrapText="1"/>
    </xf>
    <xf numFmtId="0" fontId="60" fillId="0" borderId="0" xfId="0" applyFont="1" applyAlignment="1">
      <alignment horizontal="center" vertical="center" wrapText="1"/>
    </xf>
    <xf numFmtId="0" fontId="60" fillId="0" borderId="20" xfId="0" applyFont="1" applyBorder="1" applyAlignment="1">
      <alignment horizontal="center" vertical="center" wrapText="1"/>
    </xf>
    <xf numFmtId="0" fontId="48" fillId="0" borderId="79" xfId="0" applyFont="1" applyBorder="1" applyAlignment="1">
      <alignment horizontal="center" vertical="center"/>
    </xf>
    <xf numFmtId="0" fontId="48" fillId="0" borderId="80" xfId="0" applyFont="1" applyBorder="1" applyAlignment="1">
      <alignment horizontal="center" vertical="center"/>
    </xf>
    <xf numFmtId="13" fontId="23" fillId="7" borderId="82" xfId="0" applyNumberFormat="1" applyFont="1" applyFill="1" applyBorder="1" applyAlignment="1" applyProtection="1">
      <alignment horizontal="center" vertical="center"/>
      <protection locked="0"/>
    </xf>
    <xf numFmtId="13" fontId="23" fillId="7" borderId="83" xfId="0" applyNumberFormat="1" applyFont="1" applyFill="1" applyBorder="1" applyAlignment="1" applyProtection="1">
      <alignment horizontal="center" vertical="center"/>
      <protection locked="0"/>
    </xf>
    <xf numFmtId="13" fontId="23" fillId="7" borderId="84" xfId="0" applyNumberFormat="1" applyFont="1" applyFill="1" applyBorder="1" applyAlignment="1" applyProtection="1">
      <alignment horizontal="center" vertical="center"/>
      <protection locked="0"/>
    </xf>
    <xf numFmtId="13" fontId="23" fillId="7" borderId="85" xfId="0" applyNumberFormat="1" applyFont="1" applyFill="1" applyBorder="1" applyAlignment="1" applyProtection="1">
      <alignment horizontal="center" vertical="center"/>
      <protection locked="0"/>
    </xf>
    <xf numFmtId="13" fontId="23" fillId="7" borderId="22" xfId="0" applyNumberFormat="1" applyFont="1" applyFill="1" applyBorder="1" applyAlignment="1" applyProtection="1">
      <alignment horizontal="center" vertical="center"/>
      <protection locked="0"/>
    </xf>
    <xf numFmtId="13" fontId="23" fillId="7" borderId="23" xfId="0" applyNumberFormat="1" applyFont="1" applyFill="1" applyBorder="1" applyAlignment="1" applyProtection="1">
      <alignment horizontal="center" vertical="center"/>
      <protection locked="0"/>
    </xf>
    <xf numFmtId="0" fontId="33" fillId="0" borderId="86" xfId="0" applyFont="1" applyBorder="1" applyAlignment="1">
      <alignment horizontal="center" vertical="center"/>
    </xf>
    <xf numFmtId="0" fontId="33" fillId="0" borderId="87" xfId="0" applyFont="1" applyBorder="1" applyAlignment="1">
      <alignment horizontal="center" vertical="center"/>
    </xf>
    <xf numFmtId="0" fontId="48" fillId="0" borderId="75" xfId="0" applyFont="1" applyBorder="1" applyAlignment="1" applyProtection="1">
      <alignment horizontal="center" vertical="center" wrapText="1"/>
      <protection locked="0"/>
    </xf>
    <xf numFmtId="0" fontId="48" fillId="0" borderId="11" xfId="0" applyFont="1" applyBorder="1" applyAlignment="1" applyProtection="1">
      <alignment horizontal="center" vertical="center" wrapText="1"/>
      <protection locked="0"/>
    </xf>
    <xf numFmtId="0" fontId="48" fillId="0" borderId="50" xfId="0" applyFont="1" applyBorder="1" applyAlignment="1" applyProtection="1">
      <alignment horizontal="center" vertical="center" wrapText="1"/>
      <protection locked="0"/>
    </xf>
    <xf numFmtId="0" fontId="48" fillId="0" borderId="10" xfId="0" applyFont="1" applyBorder="1" applyAlignment="1" applyProtection="1">
      <alignment horizontal="center" vertical="center" wrapText="1"/>
      <protection locked="0"/>
    </xf>
    <xf numFmtId="0" fontId="48" fillId="0" borderId="77" xfId="0" applyFont="1" applyBorder="1" applyAlignment="1" applyProtection="1">
      <alignment horizontal="center" vertical="center" wrapText="1"/>
      <protection locked="0"/>
    </xf>
    <xf numFmtId="0" fontId="48" fillId="0" borderId="18" xfId="0" applyFont="1" applyBorder="1" applyAlignment="1" applyProtection="1">
      <alignment horizontal="center" vertical="center" wrapText="1"/>
      <protection locked="0"/>
    </xf>
    <xf numFmtId="0" fontId="51" fillId="0" borderId="65" xfId="1" applyFont="1" applyBorder="1" applyAlignment="1">
      <alignment horizontal="center" vertical="center"/>
    </xf>
    <xf numFmtId="0" fontId="51" fillId="0" borderId="7" xfId="1" applyFont="1" applyBorder="1" applyAlignment="1">
      <alignment horizontal="center" vertical="center"/>
    </xf>
    <xf numFmtId="0" fontId="51" fillId="0" borderId="30" xfId="1" applyFont="1" applyBorder="1" applyAlignment="1">
      <alignment horizontal="center" vertical="center"/>
    </xf>
    <xf numFmtId="0" fontId="51" fillId="0" borderId="6" xfId="1" applyFont="1" applyBorder="1" applyAlignment="1">
      <alignment horizontal="center" vertical="center"/>
    </xf>
    <xf numFmtId="0" fontId="51" fillId="0" borderId="24" xfId="1" applyFont="1" applyBorder="1" applyAlignment="1">
      <alignment horizontal="center" vertical="center"/>
    </xf>
    <xf numFmtId="0" fontId="51" fillId="0" borderId="5" xfId="1" applyFont="1" applyBorder="1" applyAlignment="1">
      <alignment horizontal="center" vertical="center"/>
    </xf>
    <xf numFmtId="0" fontId="34" fillId="0" borderId="0" xfId="1" applyFont="1" applyAlignment="1">
      <alignment horizontal="right" vertical="center"/>
    </xf>
    <xf numFmtId="0" fontId="34" fillId="0" borderId="6" xfId="1" applyFont="1" applyBorder="1" applyAlignment="1">
      <alignment horizontal="right" vertical="center"/>
    </xf>
    <xf numFmtId="0" fontId="38" fillId="0" borderId="1" xfId="1" applyFont="1" applyBorder="1" applyAlignment="1">
      <alignment horizontal="center" vertical="center"/>
    </xf>
    <xf numFmtId="0" fontId="11" fillId="0" borderId="0" xfId="1" applyFont="1" applyAlignment="1">
      <alignment horizontal="center" wrapText="1"/>
    </xf>
    <xf numFmtId="0" fontId="11" fillId="0" borderId="0" xfId="1" applyFont="1" applyAlignment="1">
      <alignment horizontal="center"/>
    </xf>
    <xf numFmtId="1" fontId="23" fillId="0" borderId="65" xfId="1" applyNumberFormat="1" applyFont="1" applyBorder="1" applyAlignment="1">
      <alignment horizontal="center" vertical="center"/>
    </xf>
    <xf numFmtId="1" fontId="23" fillId="0" borderId="7" xfId="1" applyNumberFormat="1" applyFont="1" applyBorder="1" applyAlignment="1">
      <alignment horizontal="center" vertical="center"/>
    </xf>
    <xf numFmtId="1" fontId="23" fillId="0" borderId="30" xfId="1" applyNumberFormat="1" applyFont="1" applyBorder="1" applyAlignment="1">
      <alignment horizontal="center" vertical="center"/>
    </xf>
    <xf numFmtId="1" fontId="23" fillId="0" borderId="6" xfId="1" applyNumberFormat="1" applyFont="1" applyBorder="1" applyAlignment="1">
      <alignment horizontal="center" vertical="center"/>
    </xf>
    <xf numFmtId="1" fontId="23" fillId="0" borderId="24" xfId="1" applyNumberFormat="1" applyFont="1" applyBorder="1" applyAlignment="1">
      <alignment horizontal="center" vertical="center"/>
    </xf>
    <xf numFmtId="1" fontId="23" fillId="0" borderId="5" xfId="1" applyNumberFormat="1" applyFont="1" applyBorder="1" applyAlignment="1">
      <alignment horizontal="center" vertical="center"/>
    </xf>
    <xf numFmtId="0" fontId="34" fillId="0" borderId="30" xfId="1" applyFont="1" applyBorder="1" applyAlignment="1">
      <alignment horizontal="right" vertical="center"/>
    </xf>
    <xf numFmtId="0" fontId="11" fillId="0" borderId="65" xfId="1" applyFont="1" applyBorder="1" applyAlignment="1">
      <alignment horizontal="center" vertical="center"/>
    </xf>
    <xf numFmtId="0" fontId="11" fillId="0" borderId="7" xfId="1" applyFont="1" applyBorder="1" applyAlignment="1">
      <alignment horizontal="center" vertical="center"/>
    </xf>
    <xf numFmtId="0" fontId="11" fillId="0" borderId="30" xfId="1" applyFont="1" applyBorder="1" applyAlignment="1">
      <alignment horizontal="center" vertical="center"/>
    </xf>
    <xf numFmtId="0" fontId="11" fillId="0" borderId="6" xfId="1" applyFont="1" applyBorder="1" applyAlignment="1">
      <alignment horizontal="center" vertical="center"/>
    </xf>
    <xf numFmtId="0" fontId="11" fillId="0" borderId="24" xfId="1" applyFont="1" applyBorder="1" applyAlignment="1">
      <alignment horizontal="center" vertical="center"/>
    </xf>
    <xf numFmtId="0" fontId="11" fillId="0" borderId="5" xfId="1" applyFont="1" applyBorder="1" applyAlignment="1">
      <alignment horizontal="center" vertical="center"/>
    </xf>
    <xf numFmtId="0" fontId="11" fillId="0" borderId="65" xfId="1" applyFont="1" applyBorder="1" applyAlignment="1">
      <alignment horizontal="center"/>
    </xf>
    <xf numFmtId="0" fontId="11" fillId="0" borderId="7" xfId="1" applyFont="1" applyBorder="1" applyAlignment="1">
      <alignment horizontal="center"/>
    </xf>
    <xf numFmtId="0" fontId="11" fillId="0" borderId="30" xfId="1" applyFont="1" applyBorder="1" applyAlignment="1">
      <alignment horizontal="center"/>
    </xf>
    <xf numFmtId="0" fontId="11" fillId="0" borderId="6" xfId="1" applyFont="1" applyBorder="1" applyAlignment="1">
      <alignment horizontal="center"/>
    </xf>
    <xf numFmtId="0" fontId="11" fillId="0" borderId="24" xfId="1" applyFont="1" applyBorder="1" applyAlignment="1">
      <alignment horizontal="center"/>
    </xf>
    <xf numFmtId="0" fontId="11" fillId="0" borderId="5" xfId="1" applyFont="1" applyBorder="1" applyAlignment="1">
      <alignment horizontal="center"/>
    </xf>
    <xf numFmtId="0" fontId="11" fillId="0" borderId="11" xfId="1" applyFont="1" applyBorder="1" applyAlignment="1">
      <alignment horizontal="center" vertical="center"/>
    </xf>
    <xf numFmtId="0" fontId="11" fillId="0" borderId="0" xfId="1" applyFont="1" applyAlignment="1">
      <alignment horizontal="center" vertical="center"/>
    </xf>
    <xf numFmtId="0" fontId="11" fillId="0" borderId="13" xfId="1" applyFont="1" applyBorder="1" applyAlignment="1">
      <alignment horizontal="center" vertical="center"/>
    </xf>
    <xf numFmtId="13" fontId="14" fillId="0" borderId="9" xfId="1" applyNumberFormat="1" applyFont="1" applyBorder="1" applyAlignment="1">
      <alignment horizontal="center" vertical="center"/>
    </xf>
    <xf numFmtId="13" fontId="14" fillId="0" borderId="4" xfId="1" applyNumberFormat="1" applyFont="1" applyBorder="1" applyAlignment="1">
      <alignment horizontal="center" vertical="center"/>
    </xf>
    <xf numFmtId="13" fontId="14" fillId="0" borderId="2" xfId="1" applyNumberFormat="1" applyFont="1" applyBorder="1" applyAlignment="1">
      <alignment horizontal="center" vertical="center"/>
    </xf>
    <xf numFmtId="0" fontId="9" fillId="0" borderId="0" xfId="1" applyFont="1" applyAlignment="1">
      <alignment horizontal="center"/>
    </xf>
    <xf numFmtId="0" fontId="9" fillId="0" borderId="13" xfId="1" applyFont="1" applyBorder="1" applyAlignment="1">
      <alignment horizontal="center"/>
    </xf>
    <xf numFmtId="0" fontId="35" fillId="0" borderId="11" xfId="1" applyFont="1" applyBorder="1" applyAlignment="1">
      <alignment horizontal="center" vertical="center"/>
    </xf>
    <xf numFmtId="0" fontId="35" fillId="0" borderId="7" xfId="1" applyFont="1" applyBorder="1" applyAlignment="1">
      <alignment horizontal="center" vertical="center"/>
    </xf>
    <xf numFmtId="0" fontId="35" fillId="0" borderId="97" xfId="1" applyFont="1" applyBorder="1" applyAlignment="1">
      <alignment horizontal="center" vertical="center"/>
    </xf>
    <xf numFmtId="0" fontId="35" fillId="0" borderId="95" xfId="1" applyFont="1" applyBorder="1" applyAlignment="1">
      <alignment horizontal="center" vertical="center"/>
    </xf>
    <xf numFmtId="0" fontId="38" fillId="0" borderId="65" xfId="1" applyFont="1" applyBorder="1" applyAlignment="1">
      <alignment horizontal="center" vertical="center"/>
    </xf>
    <xf numFmtId="0" fontId="38" fillId="0" borderId="7" xfId="1" applyFont="1" applyBorder="1" applyAlignment="1">
      <alignment horizontal="center" vertical="center"/>
    </xf>
    <xf numFmtId="0" fontId="38" fillId="0" borderId="30" xfId="1" applyFont="1" applyBorder="1" applyAlignment="1">
      <alignment horizontal="center" vertical="center"/>
    </xf>
    <xf numFmtId="0" fontId="38" fillId="0" borderId="6" xfId="1" applyFont="1" applyBorder="1" applyAlignment="1">
      <alignment horizontal="center" vertical="center"/>
    </xf>
    <xf numFmtId="0" fontId="38" fillId="0" borderId="24" xfId="1" applyFont="1" applyBorder="1" applyAlignment="1">
      <alignment horizontal="center" vertical="center"/>
    </xf>
    <xf numFmtId="0" fontId="38" fillId="0" borderId="5" xfId="1" applyFont="1" applyBorder="1" applyAlignment="1">
      <alignment horizontal="center" vertical="center"/>
    </xf>
    <xf numFmtId="0" fontId="14" fillId="0" borderId="2" xfId="1" applyFont="1" applyBorder="1" applyAlignment="1">
      <alignment horizontal="center" vertical="center"/>
    </xf>
    <xf numFmtId="14" fontId="63" fillId="0" borderId="11" xfId="1" applyNumberFormat="1" applyFont="1" applyBorder="1" applyAlignment="1">
      <alignment horizontal="left" vertical="top"/>
    </xf>
    <xf numFmtId="14" fontId="63" fillId="0" borderId="13" xfId="1" applyNumberFormat="1" applyFont="1" applyBorder="1" applyAlignment="1">
      <alignment horizontal="left" vertical="top"/>
    </xf>
    <xf numFmtId="0" fontId="63" fillId="0" borderId="11" xfId="1" applyFont="1" applyBorder="1" applyAlignment="1">
      <alignment horizontal="right" vertical="top"/>
    </xf>
    <xf numFmtId="0" fontId="63" fillId="0" borderId="13" xfId="1" applyFont="1" applyBorder="1" applyAlignment="1">
      <alignment horizontal="right" vertical="top"/>
    </xf>
    <xf numFmtId="0" fontId="45" fillId="0" borderId="63" xfId="1" applyFont="1" applyBorder="1" applyAlignment="1">
      <alignment horizontal="right" vertical="center" wrapText="1"/>
    </xf>
    <xf numFmtId="0" fontId="45" fillId="0" borderId="64" xfId="1" applyFont="1" applyBorder="1" applyAlignment="1">
      <alignment horizontal="right" vertical="center" wrapText="1"/>
    </xf>
    <xf numFmtId="0" fontId="45" fillId="0" borderId="99" xfId="1" applyFont="1" applyBorder="1" applyAlignment="1">
      <alignment horizontal="right" vertical="center" wrapText="1"/>
    </xf>
    <xf numFmtId="0" fontId="45" fillId="0" borderId="30" xfId="1" applyFont="1" applyBorder="1" applyAlignment="1">
      <alignment horizontal="right" vertical="center" wrapText="1"/>
    </xf>
    <xf numFmtId="0" fontId="45" fillId="0" borderId="0" xfId="1" applyFont="1" applyAlignment="1">
      <alignment horizontal="right" vertical="center" wrapText="1"/>
    </xf>
    <xf numFmtId="0" fontId="45" fillId="0" borderId="100" xfId="1" applyFont="1" applyBorder="1" applyAlignment="1">
      <alignment horizontal="right" vertical="center" wrapText="1"/>
    </xf>
    <xf numFmtId="0" fontId="45" fillId="0" borderId="25" xfId="1" applyFont="1" applyBorder="1" applyAlignment="1">
      <alignment horizontal="right" vertical="center" wrapText="1"/>
    </xf>
    <xf numFmtId="0" fontId="45" fillId="0" borderId="14" xfId="1" applyFont="1" applyBorder="1" applyAlignment="1">
      <alignment horizontal="right" vertical="center" wrapText="1"/>
    </xf>
    <xf numFmtId="0" fontId="45" fillId="0" borderId="71" xfId="1" applyFont="1" applyBorder="1" applyAlignment="1">
      <alignment horizontal="right" vertical="center" wrapText="1"/>
    </xf>
    <xf numFmtId="0" fontId="51" fillId="0" borderId="1" xfId="1" applyFont="1" applyBorder="1" applyAlignment="1">
      <alignment horizontal="center" vertical="center"/>
    </xf>
    <xf numFmtId="0" fontId="23" fillId="0" borderId="1" xfId="1" applyFont="1" applyBorder="1" applyAlignment="1">
      <alignment horizontal="center" vertical="center"/>
    </xf>
    <xf numFmtId="0" fontId="61" fillId="0" borderId="65" xfId="1" applyFont="1" applyBorder="1" applyAlignment="1">
      <alignment horizontal="left" vertical="center" wrapText="1"/>
    </xf>
    <xf numFmtId="0" fontId="61" fillId="0" borderId="11" xfId="1" applyFont="1" applyBorder="1" applyAlignment="1">
      <alignment horizontal="left" vertical="center" wrapText="1"/>
    </xf>
    <xf numFmtId="0" fontId="61" fillId="0" borderId="7" xfId="1" applyFont="1" applyBorder="1" applyAlignment="1">
      <alignment horizontal="left" vertical="center" wrapText="1"/>
    </xf>
    <xf numFmtId="0" fontId="61" fillId="0" borderId="30" xfId="1" applyFont="1" applyBorder="1" applyAlignment="1">
      <alignment horizontal="left" vertical="center" wrapText="1"/>
    </xf>
    <xf numFmtId="0" fontId="61" fillId="0" borderId="0" xfId="1" applyFont="1" applyAlignment="1">
      <alignment horizontal="left" vertical="center" wrapText="1"/>
    </xf>
    <xf numFmtId="0" fontId="61" fillId="0" borderId="6" xfId="1" applyFont="1" applyBorder="1" applyAlignment="1">
      <alignment horizontal="left" vertical="center" wrapText="1"/>
    </xf>
    <xf numFmtId="13" fontId="14" fillId="0" borderId="65" xfId="1" applyNumberFormat="1" applyFont="1" applyBorder="1" applyAlignment="1">
      <alignment horizontal="center" vertical="center"/>
    </xf>
    <xf numFmtId="13" fontId="14" fillId="0" borderId="7" xfId="1" applyNumberFormat="1" applyFont="1" applyBorder="1" applyAlignment="1">
      <alignment horizontal="center" vertical="center"/>
    </xf>
    <xf numFmtId="13" fontId="14" fillId="0" borderId="24" xfId="1" applyNumberFormat="1" applyFont="1" applyBorder="1" applyAlignment="1">
      <alignment horizontal="center" vertical="center"/>
    </xf>
    <xf numFmtId="13" fontId="14" fillId="0" borderId="5" xfId="1" applyNumberFormat="1" applyFont="1" applyBorder="1" applyAlignment="1">
      <alignment horizontal="center" vertical="center"/>
    </xf>
    <xf numFmtId="0" fontId="61" fillId="0" borderId="30" xfId="1" applyFont="1" applyBorder="1" applyAlignment="1">
      <alignment horizontal="center" vertical="top" wrapText="1"/>
    </xf>
    <xf numFmtId="0" fontId="61" fillId="0" borderId="0" xfId="1" applyFont="1" applyAlignment="1">
      <alignment horizontal="center" vertical="top" wrapText="1"/>
    </xf>
    <xf numFmtId="0" fontId="61" fillId="0" borderId="6" xfId="1" applyFont="1" applyBorder="1" applyAlignment="1">
      <alignment horizontal="center" vertical="top" wrapText="1"/>
    </xf>
    <xf numFmtId="0" fontId="61" fillId="0" borderId="24" xfId="1" applyFont="1" applyBorder="1" applyAlignment="1">
      <alignment horizontal="center" vertical="top" wrapText="1"/>
    </xf>
    <xf numFmtId="0" fontId="61" fillId="0" borderId="13" xfId="1" applyFont="1" applyBorder="1" applyAlignment="1">
      <alignment horizontal="center" vertical="top" wrapText="1"/>
    </xf>
    <xf numFmtId="0" fontId="61" fillId="0" borderId="5" xfId="1" applyFont="1" applyBorder="1" applyAlignment="1">
      <alignment horizontal="center" vertical="top" wrapText="1"/>
    </xf>
    <xf numFmtId="0" fontId="11" fillId="0" borderId="1" xfId="1" applyFont="1" applyBorder="1" applyAlignment="1">
      <alignment horizontal="center" vertical="center"/>
    </xf>
    <xf numFmtId="0" fontId="11" fillId="0" borderId="13" xfId="1" applyFont="1" applyBorder="1" applyAlignment="1">
      <alignment horizontal="center" wrapText="1"/>
    </xf>
    <xf numFmtId="0" fontId="61" fillId="0" borderId="65" xfId="1" applyFont="1" applyBorder="1" applyAlignment="1">
      <alignment horizontal="left" vertical="top" wrapText="1"/>
    </xf>
    <xf numFmtId="0" fontId="61" fillId="0" borderId="11" xfId="1" applyFont="1" applyBorder="1" applyAlignment="1">
      <alignment horizontal="left" vertical="top" wrapText="1"/>
    </xf>
    <xf numFmtId="0" fontId="61" fillId="0" borderId="7" xfId="1" applyFont="1" applyBorder="1" applyAlignment="1">
      <alignment horizontal="left" vertical="top" wrapText="1"/>
    </xf>
    <xf numFmtId="0" fontId="61" fillId="0" borderId="30" xfId="1" applyFont="1" applyBorder="1" applyAlignment="1">
      <alignment horizontal="left" vertical="top" wrapText="1"/>
    </xf>
    <xf numFmtId="0" fontId="61" fillId="0" borderId="0" xfId="1" applyFont="1" applyAlignment="1">
      <alignment horizontal="left" vertical="top" wrapText="1"/>
    </xf>
    <xf numFmtId="0" fontId="61" fillId="0" borderId="6" xfId="1" applyFont="1" applyBorder="1" applyAlignment="1">
      <alignment horizontal="left" vertical="top" wrapText="1"/>
    </xf>
    <xf numFmtId="0" fontId="61" fillId="0" borderId="24" xfId="1" applyFont="1" applyBorder="1" applyAlignment="1">
      <alignment horizontal="left" vertical="top" wrapText="1"/>
    </xf>
    <xf numFmtId="0" fontId="61" fillId="0" borderId="13" xfId="1" applyFont="1" applyBorder="1" applyAlignment="1">
      <alignment horizontal="left" vertical="top" wrapText="1"/>
    </xf>
    <xf numFmtId="0" fontId="61" fillId="0" borderId="5" xfId="1" applyFont="1" applyBorder="1" applyAlignment="1">
      <alignment horizontal="left" vertical="top" wrapText="1"/>
    </xf>
    <xf numFmtId="0" fontId="35" fillId="0" borderId="66" xfId="1" applyFont="1" applyBorder="1" applyAlignment="1">
      <alignment horizontal="center" vertical="center"/>
    </xf>
    <xf numFmtId="0" fontId="35" fillId="0" borderId="67" xfId="1" applyFont="1" applyBorder="1" applyAlignment="1">
      <alignment horizontal="center" vertical="center"/>
    </xf>
    <xf numFmtId="13" fontId="14" fillId="0" borderId="1" xfId="1" applyNumberFormat="1" applyFont="1" applyBorder="1" applyAlignment="1">
      <alignment horizontal="center" vertical="center"/>
    </xf>
    <xf numFmtId="49" fontId="38" fillId="0" borderId="65" xfId="1" applyNumberFormat="1" applyFont="1" applyBorder="1" applyAlignment="1">
      <alignment horizontal="center" vertical="center"/>
    </xf>
    <xf numFmtId="49" fontId="38" fillId="0" borderId="7" xfId="1" applyNumberFormat="1" applyFont="1" applyBorder="1" applyAlignment="1">
      <alignment horizontal="center" vertical="center"/>
    </xf>
    <xf numFmtId="49" fontId="38" fillId="0" borderId="24" xfId="1" applyNumberFormat="1" applyFont="1" applyBorder="1" applyAlignment="1">
      <alignment horizontal="center" vertical="center"/>
    </xf>
    <xf numFmtId="49" fontId="38" fillId="0" borderId="5" xfId="1" applyNumberFormat="1" applyFont="1" applyBorder="1" applyAlignment="1">
      <alignment horizontal="center" vertical="center"/>
    </xf>
    <xf numFmtId="0" fontId="35" fillId="0" borderId="81" xfId="1" applyFont="1" applyBorder="1" applyAlignment="1">
      <alignment horizontal="center" vertical="center"/>
    </xf>
    <xf numFmtId="0" fontId="35" fillId="0" borderId="15" xfId="1" applyFont="1" applyBorder="1" applyAlignment="1">
      <alignment horizontal="center" vertical="center"/>
    </xf>
    <xf numFmtId="0" fontId="35" fillId="0" borderId="23" xfId="1" applyFont="1" applyBorder="1" applyAlignment="1">
      <alignment horizontal="center" vertical="center"/>
    </xf>
    <xf numFmtId="0" fontId="0" fillId="0" borderId="7" xfId="0" applyBorder="1"/>
    <xf numFmtId="0" fontId="0" fillId="0" borderId="24" xfId="0" applyBorder="1"/>
    <xf numFmtId="0" fontId="0" fillId="0" borderId="5" xfId="0" applyBorder="1"/>
    <xf numFmtId="0" fontId="39" fillId="0" borderId="65" xfId="1" applyFont="1" applyBorder="1" applyAlignment="1">
      <alignment horizontal="center" vertical="center"/>
    </xf>
    <xf numFmtId="0" fontId="39" fillId="0" borderId="7" xfId="1" applyFont="1" applyBorder="1" applyAlignment="1">
      <alignment horizontal="center" vertical="center"/>
    </xf>
    <xf numFmtId="0" fontId="39" fillId="0" borderId="24" xfId="1" applyFont="1" applyBorder="1" applyAlignment="1">
      <alignment horizontal="center" vertical="center"/>
    </xf>
    <xf numFmtId="0" fontId="39" fillId="0" borderId="5" xfId="1" applyFont="1" applyBorder="1" applyAlignment="1">
      <alignment horizontal="center" vertical="center"/>
    </xf>
    <xf numFmtId="0" fontId="37" fillId="0" borderId="65" xfId="1" applyFont="1" applyBorder="1" applyAlignment="1">
      <alignment horizontal="left" vertical="top" wrapText="1"/>
    </xf>
    <xf numFmtId="0" fontId="37" fillId="0" borderId="11" xfId="1" applyFont="1" applyBorder="1" applyAlignment="1">
      <alignment horizontal="left" vertical="top" wrapText="1"/>
    </xf>
    <xf numFmtId="0" fontId="37" fillId="0" borderId="7" xfId="1" applyFont="1" applyBorder="1" applyAlignment="1">
      <alignment horizontal="left" vertical="top" wrapText="1"/>
    </xf>
    <xf numFmtId="0" fontId="37" fillId="0" borderId="30" xfId="1" applyFont="1" applyBorder="1" applyAlignment="1">
      <alignment horizontal="left" vertical="top" wrapText="1"/>
    </xf>
    <xf numFmtId="0" fontId="37" fillId="0" borderId="0" xfId="1" applyFont="1" applyAlignment="1">
      <alignment horizontal="left" vertical="top" wrapText="1"/>
    </xf>
    <xf numFmtId="0" fontId="37" fillId="0" borderId="6" xfId="1" applyFont="1" applyBorder="1" applyAlignment="1">
      <alignment horizontal="left" vertical="top" wrapText="1"/>
    </xf>
    <xf numFmtId="0" fontId="37" fillId="0" borderId="24" xfId="1" applyFont="1" applyBorder="1" applyAlignment="1">
      <alignment horizontal="left" vertical="top" wrapText="1"/>
    </xf>
    <xf numFmtId="0" fontId="37" fillId="0" borderId="13" xfId="1" applyFont="1" applyBorder="1" applyAlignment="1">
      <alignment horizontal="left" vertical="top" wrapText="1"/>
    </xf>
    <xf numFmtId="0" fontId="37" fillId="0" borderId="5" xfId="1" applyFont="1" applyBorder="1" applyAlignment="1">
      <alignment horizontal="left" vertical="top" wrapText="1"/>
    </xf>
    <xf numFmtId="0" fontId="0" fillId="0" borderId="6" xfId="0" applyBorder="1"/>
    <xf numFmtId="0" fontId="0" fillId="0" borderId="0" xfId="0"/>
    <xf numFmtId="0" fontId="23" fillId="0" borderId="65" xfId="1" applyFont="1" applyBorder="1" applyAlignment="1">
      <alignment horizontal="center" vertical="center"/>
    </xf>
    <xf numFmtId="0" fontId="23" fillId="0" borderId="7" xfId="1" applyFont="1" applyBorder="1" applyAlignment="1">
      <alignment horizontal="center" vertical="center"/>
    </xf>
    <xf numFmtId="0" fontId="23" fillId="0" borderId="24" xfId="1" applyFont="1" applyBorder="1" applyAlignment="1">
      <alignment horizontal="center" vertical="center"/>
    </xf>
    <xf numFmtId="0" fontId="23" fillId="0" borderId="5" xfId="1" applyFont="1" applyBorder="1" applyAlignment="1">
      <alignment horizontal="center" vertical="center"/>
    </xf>
    <xf numFmtId="0" fontId="45" fillId="0" borderId="101" xfId="1" applyFont="1" applyBorder="1" applyAlignment="1">
      <alignment horizontal="right" vertical="center" wrapText="1"/>
    </xf>
    <xf numFmtId="0" fontId="45" fillId="0" borderId="102" xfId="1" applyFont="1" applyBorder="1" applyAlignment="1">
      <alignment horizontal="right" vertical="center" wrapText="1"/>
    </xf>
    <xf numFmtId="0" fontId="45" fillId="0" borderId="103" xfId="1" applyFont="1" applyBorder="1" applyAlignment="1">
      <alignment horizontal="right" vertical="center" wrapText="1"/>
    </xf>
    <xf numFmtId="0" fontId="9" fillId="0" borderId="13" xfId="0" applyFont="1" applyBorder="1" applyAlignment="1">
      <alignment horizontal="center"/>
    </xf>
    <xf numFmtId="0" fontId="38" fillId="5" borderId="65" xfId="1" applyFont="1" applyFill="1" applyBorder="1" applyAlignment="1">
      <alignment horizontal="center" vertical="center"/>
    </xf>
    <xf numFmtId="0" fontId="38" fillId="5" borderId="7" xfId="1" applyFont="1" applyFill="1" applyBorder="1" applyAlignment="1">
      <alignment horizontal="center" vertical="center"/>
    </xf>
    <xf numFmtId="0" fontId="38" fillId="5" borderId="30" xfId="1" applyFont="1" applyFill="1" applyBorder="1" applyAlignment="1">
      <alignment horizontal="center" vertical="center"/>
    </xf>
    <xf numFmtId="0" fontId="38" fillId="5" borderId="6" xfId="1" applyFont="1" applyFill="1" applyBorder="1" applyAlignment="1">
      <alignment horizontal="center" vertical="center"/>
    </xf>
    <xf numFmtId="0" fontId="38" fillId="5" borderId="24" xfId="1" applyFont="1" applyFill="1" applyBorder="1" applyAlignment="1">
      <alignment horizontal="center" vertical="center"/>
    </xf>
    <xf numFmtId="0" fontId="38" fillId="5" borderId="5" xfId="1" applyFont="1" applyFill="1" applyBorder="1" applyAlignment="1">
      <alignment horizontal="center" vertical="center"/>
    </xf>
    <xf numFmtId="13" fontId="14" fillId="5" borderId="9" xfId="1" applyNumberFormat="1" applyFont="1" applyFill="1" applyBorder="1" applyAlignment="1">
      <alignment horizontal="center" vertical="center"/>
    </xf>
    <xf numFmtId="13" fontId="14" fillId="5" borderId="2" xfId="1" applyNumberFormat="1" applyFont="1" applyFill="1" applyBorder="1" applyAlignment="1">
      <alignment horizontal="center" vertical="center"/>
    </xf>
    <xf numFmtId="1" fontId="23" fillId="5" borderId="65" xfId="1" applyNumberFormat="1" applyFont="1" applyFill="1" applyBorder="1" applyAlignment="1">
      <alignment horizontal="center" vertical="center"/>
    </xf>
    <xf numFmtId="1" fontId="23" fillId="5" borderId="7" xfId="1" applyNumberFormat="1" applyFont="1" applyFill="1" applyBorder="1" applyAlignment="1">
      <alignment horizontal="center" vertical="center"/>
    </xf>
    <xf numFmtId="1" fontId="23" fillId="5" borderId="24" xfId="1" applyNumberFormat="1" applyFont="1" applyFill="1" applyBorder="1" applyAlignment="1">
      <alignment horizontal="center" vertical="center"/>
    </xf>
    <xf numFmtId="1" fontId="23" fillId="5" borderId="5" xfId="1" applyNumberFormat="1" applyFont="1" applyFill="1" applyBorder="1" applyAlignment="1">
      <alignment horizontal="center" vertical="center"/>
    </xf>
    <xf numFmtId="0" fontId="11" fillId="5" borderId="65" xfId="1" applyFont="1" applyFill="1" applyBorder="1" applyAlignment="1">
      <alignment horizontal="center" vertical="center"/>
    </xf>
    <xf numFmtId="0" fontId="11" fillId="5" borderId="7" xfId="1" applyFont="1" applyFill="1" applyBorder="1" applyAlignment="1">
      <alignment horizontal="center" vertical="center"/>
    </xf>
    <xf numFmtId="0" fontId="11" fillId="5" borderId="30" xfId="1" applyFont="1" applyFill="1" applyBorder="1" applyAlignment="1">
      <alignment horizontal="center" vertical="center"/>
    </xf>
    <xf numFmtId="0" fontId="11" fillId="5" borderId="6" xfId="1" applyFont="1" applyFill="1" applyBorder="1" applyAlignment="1">
      <alignment horizontal="center" vertical="center"/>
    </xf>
    <xf numFmtId="0" fontId="11" fillId="5" borderId="24" xfId="1" applyFont="1" applyFill="1" applyBorder="1" applyAlignment="1">
      <alignment horizontal="center" vertical="center"/>
    </xf>
    <xf numFmtId="0" fontId="11" fillId="5" borderId="5" xfId="1" applyFont="1" applyFill="1" applyBorder="1" applyAlignment="1">
      <alignment horizontal="center" vertical="center"/>
    </xf>
    <xf numFmtId="0" fontId="11" fillId="5" borderId="11" xfId="1" applyFont="1" applyFill="1" applyBorder="1" applyAlignment="1">
      <alignment horizontal="center" vertical="center"/>
    </xf>
    <xf numFmtId="0" fontId="11" fillId="5" borderId="0" xfId="1" applyFont="1" applyFill="1" applyAlignment="1">
      <alignment horizontal="center" vertical="center"/>
    </xf>
    <xf numFmtId="0" fontId="11" fillId="5" borderId="13" xfId="1" applyFont="1" applyFill="1" applyBorder="1" applyAlignment="1">
      <alignment horizontal="center" vertical="center"/>
    </xf>
    <xf numFmtId="0" fontId="34" fillId="5" borderId="0" xfId="1" applyFont="1" applyFill="1" applyAlignment="1">
      <alignment horizontal="right" vertical="center"/>
    </xf>
    <xf numFmtId="0" fontId="34" fillId="5" borderId="6" xfId="1" applyFont="1" applyFill="1" applyBorder="1" applyAlignment="1">
      <alignment horizontal="right" vertical="center"/>
    </xf>
    <xf numFmtId="0" fontId="34" fillId="5" borderId="30" xfId="1" applyFont="1" applyFill="1" applyBorder="1" applyAlignment="1">
      <alignment horizontal="right" vertical="center"/>
    </xf>
    <xf numFmtId="1" fontId="23" fillId="5" borderId="30" xfId="1" applyNumberFormat="1" applyFont="1" applyFill="1" applyBorder="1" applyAlignment="1">
      <alignment horizontal="center" vertical="center"/>
    </xf>
    <xf numFmtId="1" fontId="23" fillId="5" borderId="6" xfId="1" applyNumberFormat="1" applyFont="1" applyFill="1" applyBorder="1" applyAlignment="1">
      <alignment horizontal="center" vertical="center"/>
    </xf>
    <xf numFmtId="13" fontId="14" fillId="5" borderId="4" xfId="1" applyNumberFormat="1" applyFont="1" applyFill="1" applyBorder="1" applyAlignment="1">
      <alignment horizontal="center" vertical="center"/>
    </xf>
    <xf numFmtId="0" fontId="23" fillId="5" borderId="1" xfId="1" applyFont="1" applyFill="1" applyBorder="1" applyAlignment="1">
      <alignment horizontal="center" vertical="center"/>
    </xf>
    <xf numFmtId="0" fontId="51" fillId="5" borderId="65" xfId="1" applyFont="1" applyFill="1" applyBorder="1" applyAlignment="1">
      <alignment horizontal="center" vertical="center"/>
    </xf>
    <xf numFmtId="0" fontId="51" fillId="5" borderId="7" xfId="1" applyFont="1" applyFill="1" applyBorder="1" applyAlignment="1">
      <alignment horizontal="center" vertical="center"/>
    </xf>
    <xf numFmtId="0" fontId="51" fillId="5" borderId="30" xfId="1" applyFont="1" applyFill="1" applyBorder="1" applyAlignment="1">
      <alignment horizontal="center" vertical="center"/>
    </xf>
    <xf numFmtId="0" fontId="51" fillId="5" borderId="6" xfId="1" applyFont="1" applyFill="1" applyBorder="1" applyAlignment="1">
      <alignment horizontal="center" vertical="center"/>
    </xf>
    <xf numFmtId="0" fontId="51" fillId="5" borderId="24" xfId="1" applyFont="1" applyFill="1" applyBorder="1" applyAlignment="1">
      <alignment horizontal="center" vertical="center"/>
    </xf>
    <xf numFmtId="0" fontId="51" fillId="5" borderId="5" xfId="1" applyFont="1" applyFill="1" applyBorder="1" applyAlignment="1">
      <alignment horizontal="center" vertical="center"/>
    </xf>
    <xf numFmtId="0" fontId="11" fillId="5" borderId="0" xfId="1" applyFont="1" applyFill="1" applyAlignment="1">
      <alignment horizontal="center"/>
    </xf>
    <xf numFmtId="0" fontId="11" fillId="5" borderId="0" xfId="1" applyFont="1" applyFill="1" applyAlignment="1">
      <alignment horizontal="center" wrapText="1"/>
    </xf>
    <xf numFmtId="0" fontId="11" fillId="5" borderId="65" xfId="1" applyFont="1" applyFill="1" applyBorder="1" applyAlignment="1">
      <alignment horizontal="center"/>
    </xf>
    <xf numFmtId="0" fontId="11" fillId="5" borderId="7" xfId="1" applyFont="1" applyFill="1" applyBorder="1" applyAlignment="1">
      <alignment horizontal="center"/>
    </xf>
    <xf numFmtId="0" fontId="11" fillId="5" borderId="30" xfId="1" applyFont="1" applyFill="1" applyBorder="1" applyAlignment="1">
      <alignment horizontal="center"/>
    </xf>
    <xf numFmtId="0" fontId="11" fillId="5" borderId="6" xfId="1" applyFont="1" applyFill="1" applyBorder="1" applyAlignment="1">
      <alignment horizontal="center"/>
    </xf>
    <xf numFmtId="0" fontId="11" fillId="5" borderId="24" xfId="1" applyFont="1" applyFill="1" applyBorder="1" applyAlignment="1">
      <alignment horizontal="center"/>
    </xf>
    <xf numFmtId="0" fontId="11" fillId="5" borderId="5" xfId="1" applyFont="1" applyFill="1" applyBorder="1" applyAlignment="1">
      <alignment horizontal="center"/>
    </xf>
    <xf numFmtId="0" fontId="0" fillId="0" borderId="9" xfId="0" applyBorder="1" applyAlignment="1">
      <alignment horizontal="center"/>
    </xf>
    <xf numFmtId="0" fontId="0" fillId="0" borderId="9" xfId="0" applyBorder="1" applyAlignment="1">
      <alignment horizontal="center" wrapText="1"/>
    </xf>
    <xf numFmtId="0" fontId="0" fillId="0" borderId="91" xfId="0" applyBorder="1" applyAlignment="1">
      <alignment horizontal="center" wrapText="1"/>
    </xf>
    <xf numFmtId="0" fontId="0" fillId="0" borderId="65" xfId="0" applyBorder="1" applyAlignment="1">
      <alignment horizontal="center"/>
    </xf>
    <xf numFmtId="0" fontId="0" fillId="0" borderId="11" xfId="0" applyBorder="1" applyAlignment="1">
      <alignment horizontal="center"/>
    </xf>
    <xf numFmtId="0" fontId="0" fillId="0" borderId="7" xfId="0" applyBorder="1" applyAlignment="1">
      <alignment horizontal="center"/>
    </xf>
    <xf numFmtId="0" fontId="0" fillId="0" borderId="0" xfId="0" applyAlignment="1">
      <alignment horizontal="center"/>
    </xf>
    <xf numFmtId="0" fontId="169" fillId="2092" borderId="0" xfId="0" applyFont="1" applyFill="1"/>
    <xf numFmtId="1" fontId="0" fillId="6" borderId="1" xfId="0" applyNumberFormat="1" applyFill="1" applyBorder="1" applyAlignment="1">
      <alignment horizontal="center"/>
    </xf>
    <xf numFmtId="0" fontId="0" fillId="6" borderId="1" xfId="0" applyFill="1" applyBorder="1" applyAlignment="1">
      <alignment horizontal="center"/>
    </xf>
    <xf numFmtId="0" fontId="81" fillId="544" borderId="201" xfId="0" applyFont="1" applyFill="1" applyBorder="1"/>
    <xf numFmtId="0" fontId="81" fillId="544" borderId="202" xfId="0" applyFont="1" applyFill="1" applyBorder="1"/>
    <xf numFmtId="0" fontId="159" fillId="0" borderId="1" xfId="2" applyFont="1" applyBorder="1" applyAlignment="1">
      <alignment wrapText="1"/>
    </xf>
    <xf numFmtId="0" fontId="166" fillId="0" borderId="1" xfId="2" applyFont="1" applyBorder="1" applyAlignment="1">
      <alignment wrapText="1"/>
    </xf>
    <xf numFmtId="0" fontId="80" fillId="544" borderId="203" xfId="0" applyFont="1" applyFill="1" applyBorder="1" applyAlignment="1">
      <alignment horizontal="center"/>
    </xf>
    <xf numFmtId="0" fontId="160" fillId="2080" borderId="57" xfId="2" applyFont="1" applyFill="1" applyBorder="1" applyAlignment="1">
      <alignment horizontal="center"/>
    </xf>
    <xf numFmtId="0" fontId="80" fillId="544" borderId="57" xfId="0" applyFont="1" applyFill="1" applyBorder="1" applyAlignment="1">
      <alignment horizontal="center"/>
    </xf>
    <xf numFmtId="0" fontId="161" fillId="544" borderId="46" xfId="0" applyFont="1" applyFill="1" applyBorder="1" applyAlignment="1">
      <alignment horizontal="center" wrapText="1"/>
    </xf>
    <xf numFmtId="0" fontId="159" fillId="0" borderId="48" xfId="2" applyFont="1" applyBorder="1" applyAlignment="1">
      <alignment wrapText="1"/>
    </xf>
    <xf numFmtId="0" fontId="0" fillId="6" borderId="48" xfId="0" applyFill="1" applyBorder="1" applyAlignment="1">
      <alignment horizontal="center"/>
    </xf>
    <xf numFmtId="0" fontId="0" fillId="5" borderId="36" xfId="0" applyFill="1" applyBorder="1" applyAlignment="1">
      <alignment horizontal="center"/>
    </xf>
    <xf numFmtId="0" fontId="0" fillId="5" borderId="38" xfId="0" applyFill="1" applyBorder="1" applyAlignment="1">
      <alignment horizontal="center"/>
    </xf>
  </cellXfs>
  <cellStyles count="3">
    <cellStyle name="Normal" xfId="0" builtinId="0"/>
    <cellStyle name="Normal 2" xfId="1" xr:uid="{00000000-0005-0000-0000-000001000000}"/>
    <cellStyle name="Normal_Charts" xfId="2" xr:uid="{2D37CC1D-28E7-4F9F-830F-32A8BFB54584}"/>
  </cellStyles>
  <dxfs count="22">
    <dxf>
      <fill>
        <patternFill patternType="lightUp"/>
      </fill>
    </dxf>
    <dxf>
      <border>
        <left/>
        <vertical/>
        <horizontal/>
      </border>
    </dxf>
    <dxf>
      <border>
        <right/>
        <vertical/>
        <horizontal/>
      </border>
    </dxf>
    <dxf>
      <fill>
        <patternFill>
          <bgColor rgb="FFFFFF00"/>
        </patternFill>
      </fill>
    </dxf>
    <dxf>
      <fill>
        <patternFill patternType="lightUp"/>
      </fill>
    </dxf>
    <dxf>
      <border>
        <left/>
        <vertical/>
        <horizontal/>
      </border>
    </dxf>
    <dxf>
      <border>
        <right/>
        <vertical/>
        <horizontal/>
      </border>
    </dxf>
    <dxf>
      <font>
        <color theme="0"/>
      </font>
    </dxf>
    <dxf>
      <border>
        <left/>
        <vertical/>
        <horizontal/>
      </border>
    </dxf>
    <dxf>
      <border>
        <right/>
        <vertical/>
        <horizontal/>
      </border>
    </dxf>
    <dxf>
      <border>
        <left/>
        <vertical/>
        <horizontal/>
      </border>
    </dxf>
    <dxf>
      <border>
        <right/>
        <vertical/>
        <horizontal/>
      </border>
    </dxf>
    <dxf>
      <border>
        <left/>
        <vertical/>
        <horizontal/>
      </border>
    </dxf>
    <dxf>
      <border>
        <right/>
        <vertical/>
        <horizontal/>
      </border>
    </dxf>
    <dxf>
      <border>
        <left/>
        <vertical/>
        <horizontal/>
      </border>
    </dxf>
    <dxf>
      <border>
        <right/>
        <vertical/>
        <horizontal/>
      </border>
    </dxf>
    <dxf>
      <fill>
        <patternFill patternType="lightUp"/>
      </fill>
    </dxf>
    <dxf>
      <border>
        <left/>
        <vertical/>
        <horizontal/>
      </border>
    </dxf>
    <dxf>
      <border>
        <right/>
        <vertical/>
        <horizontal/>
      </border>
    </dxf>
    <dxf>
      <font>
        <b/>
        <i val="0"/>
        <color rgb="FFFF0000"/>
      </font>
      <fill>
        <patternFill>
          <bgColor rgb="FFFFFF00"/>
        </patternFill>
      </fill>
    </dxf>
    <dxf>
      <fill>
        <patternFill>
          <bgColor rgb="FFFFFF00"/>
        </patternFill>
      </fill>
    </dxf>
    <dxf>
      <font>
        <b/>
        <i val="0"/>
        <condense val="0"/>
        <extend val="0"/>
      </font>
      <fill>
        <patternFill>
          <bgColor indexed="10"/>
        </patternFill>
      </fill>
    </dxf>
  </dxfs>
  <tableStyles count="0" defaultTableStyle="TableStyleMedium9" defaultPivotStyle="PivotStyleLight16"/>
  <colors>
    <mruColors>
      <color rgb="FF351413"/>
      <color rgb="FFE2FDCF"/>
      <color rgb="FFD6FCBC"/>
      <color rgb="FF073949"/>
      <color rgb="FFCCFFCC"/>
      <color rgb="FFFF3300"/>
      <color rgb="FFFA8740"/>
      <color rgb="FFFFFF99"/>
      <color rgb="FF7EF291"/>
      <color rgb="FFC3F67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ctrlProps/ctrlProp1.xml><?xml version="1.0" encoding="utf-8"?>
<formControlPr xmlns="http://schemas.microsoft.com/office/spreadsheetml/2009/9/main" objectType="CheckBox" fmlaLink="windows!$G$2" lockText="1" noThreeD="1"/>
</file>

<file path=xl/ctrlProps/ctrlProp2.xml><?xml version="1.0" encoding="utf-8"?>
<formControlPr xmlns="http://schemas.microsoft.com/office/spreadsheetml/2009/9/main" objectType="CheckBox" fmlaLink="windows!$BF$2"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windows!$G$2" lockText="1" noThreeD="1"/>
</file>

<file path=xl/ctrlProps/ctrlProp11.xml><?xml version="1.0" encoding="utf-8"?>
<formControlPr xmlns="http://schemas.microsoft.com/office/spreadsheetml/2009/9/main" objectType="CheckBox" fmlaLink="windows!$M$2" lockText="1" noThreeD="1"/>
</file>

<file path=xl/ctrlProps/ctrlProp12.xml><?xml version="1.0" encoding="utf-8"?>
<formControlPr xmlns="http://schemas.microsoft.com/office/spreadsheetml/2009/9/main" objectType="CheckBox" fmlaLink="windows!$K$2" lockText="1" noThreeD="1"/>
</file>

<file path=xl/ctrlProps/ctrlProp13.xml><?xml version="1.0" encoding="utf-8"?>
<formControlPr xmlns="http://schemas.microsoft.com/office/spreadsheetml/2009/9/main" objectType="CheckBox" fmlaLink="windows!$K$3" lockText="1" noThreeD="1"/>
</file>

<file path=xl/ctrlProps/ctrlProp14.xml><?xml version="1.0" encoding="utf-8"?>
<formControlPr xmlns="http://schemas.microsoft.com/office/spreadsheetml/2009/9/main" objectType="CheckBox" fmlaLink="windows!$K$4" lockText="1" noThreeD="1"/>
</file>

<file path=xl/ctrlProps/ctrlProp15.xml><?xml version="1.0" encoding="utf-8"?>
<formControlPr xmlns="http://schemas.microsoft.com/office/spreadsheetml/2009/9/main" objectType="CheckBox" fmlaLink="windows!$BF$2"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CheckBox" fmlaLink="windows!$M$2" lockText="1" noThreeD="1"/>
</file>

<file path=xl/ctrlProps/ctrlProp22.xml><?xml version="1.0" encoding="utf-8"?>
<formControlPr xmlns="http://schemas.microsoft.com/office/spreadsheetml/2009/9/main" objectType="CheckBox" fmlaLink="windows!$K$2" lockText="1" noThreeD="1"/>
</file>

<file path=xl/ctrlProps/ctrlProp23.xml><?xml version="1.0" encoding="utf-8"?>
<formControlPr xmlns="http://schemas.microsoft.com/office/spreadsheetml/2009/9/main" objectType="CheckBox" fmlaLink="windows!$K$3" lockText="1" noThreeD="1"/>
</file>

<file path=xl/ctrlProps/ctrlProp24.xml><?xml version="1.0" encoding="utf-8"?>
<formControlPr xmlns="http://schemas.microsoft.com/office/spreadsheetml/2009/9/main" objectType="CheckBox" fmlaLink="windows!$K$4" lockText="1" noThreeD="1"/>
</file>

<file path=xl/ctrlProps/ctrlProp25.xml><?xml version="1.0" encoding="utf-8"?>
<formControlPr xmlns="http://schemas.microsoft.com/office/spreadsheetml/2009/9/main" objectType="CheckBox" fmlaLink="windows!$G$2"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19050</xdr:colOff>
      <xdr:row>12</xdr:row>
      <xdr:rowOff>19050</xdr:rowOff>
    </xdr:from>
    <xdr:to>
      <xdr:col>6</xdr:col>
      <xdr:colOff>581025</xdr:colOff>
      <xdr:row>15</xdr:row>
      <xdr:rowOff>85725</xdr:rowOff>
    </xdr:to>
    <xdr:sp macro="[0]!GUIJump628" textlink="">
      <xdr:nvSpPr>
        <xdr:cNvPr id="6" name="Rectangle: Rounded Corners 5">
          <a:extLst>
            <a:ext uri="{FF2B5EF4-FFF2-40B4-BE49-F238E27FC236}">
              <a16:creationId xmlns:a16="http://schemas.microsoft.com/office/drawing/2014/main" id="{00000000-0008-0000-0100-000006000000}"/>
            </a:ext>
          </a:extLst>
        </xdr:cNvPr>
        <xdr:cNvSpPr/>
      </xdr:nvSpPr>
      <xdr:spPr>
        <a:xfrm>
          <a:off x="1238250" y="3038475"/>
          <a:ext cx="3000375" cy="638175"/>
        </a:xfrm>
        <a:prstGeom prst="roundRect">
          <a:avLst/>
        </a:prstGeom>
        <a:effectLst>
          <a:outerShdw blurRad="50800" dist="38100" dir="2700000" algn="tl" rotWithShape="0">
            <a:prstClr val="black">
              <a:alpha val="40000"/>
            </a:prstClr>
          </a:outerShdw>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2000">
              <a:latin typeface="Arial Rounded MT Bold" panose="020F0704030504030204" pitchFamily="34" charset="0"/>
            </a:rPr>
            <a:t>628 Change Sheet</a:t>
          </a:r>
        </a:p>
      </xdr:txBody>
    </xdr:sp>
    <xdr:clientData/>
  </xdr:twoCellAnchor>
  <xdr:twoCellAnchor>
    <xdr:from>
      <xdr:col>2</xdr:col>
      <xdr:colOff>9525</xdr:colOff>
      <xdr:row>3</xdr:row>
      <xdr:rowOff>47625</xdr:rowOff>
    </xdr:from>
    <xdr:to>
      <xdr:col>6</xdr:col>
      <xdr:colOff>571500</xdr:colOff>
      <xdr:row>6</xdr:row>
      <xdr:rowOff>161925</xdr:rowOff>
    </xdr:to>
    <xdr:sp macro="[0]!GUIJUMP527" textlink="">
      <xdr:nvSpPr>
        <xdr:cNvPr id="2" name="Rectangle: Rounded Corners 1">
          <a:extLst>
            <a:ext uri="{FF2B5EF4-FFF2-40B4-BE49-F238E27FC236}">
              <a16:creationId xmlns:a16="http://schemas.microsoft.com/office/drawing/2014/main" id="{00000000-0008-0000-0100-000002000000}"/>
            </a:ext>
          </a:extLst>
        </xdr:cNvPr>
        <xdr:cNvSpPr/>
      </xdr:nvSpPr>
      <xdr:spPr>
        <a:xfrm>
          <a:off x="1228725" y="1304925"/>
          <a:ext cx="3000375" cy="685800"/>
        </a:xfrm>
        <a:prstGeom prst="roundRect">
          <a:avLst/>
        </a:prstGeom>
        <a:effectLst>
          <a:outerShdw blurRad="50800" dist="38100" dir="2700000" algn="tl" rotWithShape="0">
            <a:prstClr val="black">
              <a:alpha val="40000"/>
            </a:prstClr>
          </a:outerShdw>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000">
              <a:latin typeface="Arial Rounded MT Bold" panose="020F0704030504030204" pitchFamily="34" charset="0"/>
            </a:rPr>
            <a:t>527 Change Sheet</a:t>
          </a:r>
        </a:p>
      </xdr:txBody>
    </xdr:sp>
    <xdr:clientData/>
  </xdr:twoCellAnchor>
  <xdr:twoCellAnchor>
    <xdr:from>
      <xdr:col>2</xdr:col>
      <xdr:colOff>9525</xdr:colOff>
      <xdr:row>7</xdr:row>
      <xdr:rowOff>171450</xdr:rowOff>
    </xdr:from>
    <xdr:to>
      <xdr:col>6</xdr:col>
      <xdr:colOff>571500</xdr:colOff>
      <xdr:row>11</xdr:row>
      <xdr:rowOff>0</xdr:rowOff>
    </xdr:to>
    <xdr:sp macro="[0]!GUIJUMP627" textlink="">
      <xdr:nvSpPr>
        <xdr:cNvPr id="3" name="Rectangle: Rounded Corners 2">
          <a:extLst>
            <a:ext uri="{FF2B5EF4-FFF2-40B4-BE49-F238E27FC236}">
              <a16:creationId xmlns:a16="http://schemas.microsoft.com/office/drawing/2014/main" id="{00000000-0008-0000-0100-000003000000}"/>
            </a:ext>
          </a:extLst>
        </xdr:cNvPr>
        <xdr:cNvSpPr/>
      </xdr:nvSpPr>
      <xdr:spPr>
        <a:xfrm>
          <a:off x="1228725" y="2190750"/>
          <a:ext cx="3000375" cy="638175"/>
        </a:xfrm>
        <a:prstGeom prst="roundRect">
          <a:avLst/>
        </a:prstGeom>
        <a:effectLst>
          <a:outerShdw blurRad="50800" dist="38100" dir="2700000" algn="tl" rotWithShape="0">
            <a:prstClr val="black">
              <a:alpha val="40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2000">
              <a:latin typeface="Arial Rounded MT Bold" panose="020F0704030504030204" pitchFamily="34" charset="0"/>
            </a:rPr>
            <a:t>627 Change Sheet</a:t>
          </a:r>
        </a:p>
      </xdr:txBody>
    </xdr:sp>
    <xdr:clientData/>
  </xdr:twoCellAnchor>
  <xdr:twoCellAnchor>
    <xdr:from>
      <xdr:col>2</xdr:col>
      <xdr:colOff>9525</xdr:colOff>
      <xdr:row>16</xdr:row>
      <xdr:rowOff>114300</xdr:rowOff>
    </xdr:from>
    <xdr:to>
      <xdr:col>6</xdr:col>
      <xdr:colOff>371474</xdr:colOff>
      <xdr:row>19</xdr:row>
      <xdr:rowOff>180975</xdr:rowOff>
    </xdr:to>
    <xdr:sp macro="[0]!FormShow" textlink="">
      <xdr:nvSpPr>
        <xdr:cNvPr id="4" name="Rectangle: Rounded Corners 3">
          <a:extLst>
            <a:ext uri="{FF2B5EF4-FFF2-40B4-BE49-F238E27FC236}">
              <a16:creationId xmlns:a16="http://schemas.microsoft.com/office/drawing/2014/main" id="{00000000-0008-0000-0100-000004000000}"/>
            </a:ext>
          </a:extLst>
        </xdr:cNvPr>
        <xdr:cNvSpPr/>
      </xdr:nvSpPr>
      <xdr:spPr>
        <a:xfrm>
          <a:off x="1228725" y="3895725"/>
          <a:ext cx="2800349" cy="638175"/>
        </a:xfrm>
        <a:prstGeom prst="roundRect">
          <a:avLst/>
        </a:prstGeom>
        <a:effectLst>
          <a:outerShdw blurRad="50800" dist="38100" dir="2700000" algn="tl" rotWithShape="0">
            <a:prstClr val="black">
              <a:alpha val="40000"/>
            </a:prstClr>
          </a:outerShdw>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000">
              <a:latin typeface="Arial Rounded MT Bold" panose="020F0704030504030204" pitchFamily="34" charset="0"/>
            </a:rPr>
            <a:t>Settings</a:t>
          </a:r>
        </a:p>
      </xdr:txBody>
    </xdr:sp>
    <xdr:clientData/>
  </xdr:twoCellAnchor>
  <xdr:twoCellAnchor editAs="oneCell">
    <xdr:from>
      <xdr:col>2</xdr:col>
      <xdr:colOff>85725</xdr:colOff>
      <xdr:row>21</xdr:row>
      <xdr:rowOff>76200</xdr:rowOff>
    </xdr:from>
    <xdr:to>
      <xdr:col>3</xdr:col>
      <xdr:colOff>0</xdr:colOff>
      <xdr:row>24</xdr:row>
      <xdr:rowOff>28575</xdr:rowOff>
    </xdr:to>
    <xdr:pic macro="[0]!RefreshSK">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04925" y="4810125"/>
          <a:ext cx="523875" cy="523875"/>
        </a:xfrm>
        <a:prstGeom prst="rect">
          <a:avLst/>
        </a:prstGeom>
        <a:effectLst>
          <a:outerShdw blurRad="50800" dist="38100" dir="2700000" algn="tl" rotWithShape="0">
            <a:prstClr val="black">
              <a:alpha val="40000"/>
            </a:prstClr>
          </a:outerShdw>
        </a:effectLst>
      </xdr:spPr>
    </xdr:pic>
    <xdr:clientData/>
  </xdr:twoCellAnchor>
  <xdr:oneCellAnchor>
    <xdr:from>
      <xdr:col>2</xdr:col>
      <xdr:colOff>76200</xdr:colOff>
      <xdr:row>21</xdr:row>
      <xdr:rowOff>95250</xdr:rowOff>
    </xdr:from>
    <xdr:ext cx="542193" cy="545015"/>
    <xdr:sp macro="" textlink="">
      <xdr:nvSpPr>
        <xdr:cNvPr id="14" name="Rectangle 13">
          <a:extLst>
            <a:ext uri="{FF2B5EF4-FFF2-40B4-BE49-F238E27FC236}">
              <a16:creationId xmlns:a16="http://schemas.microsoft.com/office/drawing/2014/main" id="{00000000-0008-0000-0100-00000E000000}"/>
            </a:ext>
          </a:extLst>
        </xdr:cNvPr>
        <xdr:cNvSpPr/>
      </xdr:nvSpPr>
      <xdr:spPr>
        <a:xfrm>
          <a:off x="1295400" y="4829175"/>
          <a:ext cx="542193" cy="545015"/>
        </a:xfrm>
        <a:prstGeom prst="rect">
          <a:avLst/>
        </a:prstGeom>
        <a:noFill/>
      </xdr:spPr>
      <xdr:txBody>
        <a:bodyPr wrap="none" lIns="91440" tIns="45720" rIns="91440" bIns="45720">
          <a:prstTxWarp prst="textCircle">
            <a:avLst/>
          </a:prstTxWarp>
          <a:spAutoFit/>
        </a:bodyPr>
        <a:lstStyle/>
        <a:p>
          <a:r>
            <a:rPr lang="en-US" sz="1100" b="1">
              <a:solidFill>
                <a:srgbClr val="FF0000"/>
              </a:solidFill>
              <a:effectLst>
                <a:outerShdw blurRad="38100" dist="19050" dir="2700000" algn="tl" rotWithShape="0">
                  <a:schemeClr val="dk1">
                    <a:alpha val="40000"/>
                  </a:schemeClr>
                </a:outerShdw>
              </a:effectLst>
              <a:latin typeface="+mn-lt"/>
              <a:ea typeface="+mn-ea"/>
              <a:cs typeface="+mn-cs"/>
            </a:rPr>
            <a:t>Refresh</a:t>
          </a:r>
          <a:r>
            <a:rPr lang="en-US" sz="1100" b="1" baseline="0">
              <a:effectLst>
                <a:outerShdw blurRad="38100" dist="19050" dir="2700000" algn="tl" rotWithShape="0">
                  <a:schemeClr val="dk1">
                    <a:alpha val="40000"/>
                  </a:schemeClr>
                </a:outerShdw>
              </a:effectLst>
              <a:latin typeface="+mn-lt"/>
              <a:ea typeface="+mn-ea"/>
              <a:cs typeface="+mn-cs"/>
            </a:rPr>
            <a:t> </a:t>
          </a:r>
          <a:r>
            <a:rPr lang="en-US" sz="1100" b="1" baseline="0">
              <a:solidFill>
                <a:srgbClr val="FF0000"/>
              </a:solidFill>
              <a:effectLst>
                <a:outerShdw blurRad="38100" dist="19050" dir="2700000" algn="tl" rotWithShape="0">
                  <a:schemeClr val="dk1">
                    <a:alpha val="40000"/>
                  </a:schemeClr>
                </a:outerShdw>
              </a:effectLst>
              <a:latin typeface="+mn-lt"/>
              <a:ea typeface="+mn-ea"/>
              <a:cs typeface="+mn-cs"/>
            </a:rPr>
            <a:t>Database</a:t>
          </a:r>
          <a:endParaRPr lang="en-US" sz="5400" b="1">
            <a:solidFill>
              <a:srgbClr val="FF0000"/>
            </a:solidFill>
            <a:effectLst/>
          </a:endParaRPr>
        </a:p>
      </xdr:txBody>
    </xdr:sp>
    <xdr:clientData/>
  </xdr:oneCellAnchor>
  <xdr:twoCellAnchor>
    <xdr:from>
      <xdr:col>0</xdr:col>
      <xdr:colOff>66674</xdr:colOff>
      <xdr:row>0</xdr:row>
      <xdr:rowOff>85725</xdr:rowOff>
    </xdr:from>
    <xdr:to>
      <xdr:col>33</xdr:col>
      <xdr:colOff>609599</xdr:colOff>
      <xdr:row>27</xdr:row>
      <xdr:rowOff>161925</xdr:rowOff>
    </xdr:to>
    <xdr:sp macro="" textlink="">
      <xdr:nvSpPr>
        <xdr:cNvPr id="5" name="Rectangle 4" hidden="1">
          <a:extLst>
            <a:ext uri="{FF2B5EF4-FFF2-40B4-BE49-F238E27FC236}">
              <a16:creationId xmlns:a16="http://schemas.microsoft.com/office/drawing/2014/main" id="{00000000-0008-0000-0100-000005000000}"/>
            </a:ext>
          </a:extLst>
        </xdr:cNvPr>
        <xdr:cNvSpPr/>
      </xdr:nvSpPr>
      <xdr:spPr>
        <a:xfrm>
          <a:off x="66674" y="85725"/>
          <a:ext cx="15935325" cy="5953125"/>
        </a:xfrm>
        <a:prstGeom prst="rect">
          <a:avLst/>
        </a:prstGeom>
        <a:solidFill>
          <a:schemeClr val="tx2">
            <a:lumMod val="50000"/>
            <a:alpha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9</xdr:row>
          <xdr:rowOff>200025</xdr:rowOff>
        </xdr:from>
        <xdr:to>
          <xdr:col>4</xdr:col>
          <xdr:colOff>495300</xdr:colOff>
          <xdr:row>11</xdr:row>
          <xdr:rowOff>9525</xdr:rowOff>
        </xdr:to>
        <xdr:sp macro="" textlink="">
          <xdr:nvSpPr>
            <xdr:cNvPr id="15361" name="Check Box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 Postage Meter Style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21</xdr:row>
          <xdr:rowOff>200025</xdr:rowOff>
        </xdr:from>
        <xdr:to>
          <xdr:col>4</xdr:col>
          <xdr:colOff>704850</xdr:colOff>
          <xdr:row>23</xdr:row>
          <xdr:rowOff>19050</xdr:rowOff>
        </xdr:to>
        <xdr:sp macro="" textlink="">
          <xdr:nvSpPr>
            <xdr:cNvPr id="15366" name="Check Box 6" hidden="1">
              <a:extLst>
                <a:ext uri="{63B3BB69-23CF-44E3-9099-C40C66FF867C}">
                  <a14:compatExt spid="_x0000_s15366"/>
                </a:ext>
                <a:ext uri="{FF2B5EF4-FFF2-40B4-BE49-F238E27FC236}">
                  <a16:creationId xmlns:a16="http://schemas.microsoft.com/office/drawing/2014/main" id="{00000000-0008-0000-0300-00000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 calculated specs are OK</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361950</xdr:colOff>
          <xdr:row>2</xdr:row>
          <xdr:rowOff>0</xdr:rowOff>
        </xdr:from>
        <xdr:to>
          <xdr:col>12</xdr:col>
          <xdr:colOff>0</xdr:colOff>
          <xdr:row>6</xdr:row>
          <xdr:rowOff>19050</xdr:rowOff>
        </xdr:to>
        <xdr:sp macro="" textlink="">
          <xdr:nvSpPr>
            <xdr:cNvPr id="15367" name="Button 7" hidden="1">
              <a:extLst>
                <a:ext uri="{63B3BB69-23CF-44E3-9099-C40C66FF867C}">
                  <a14:compatExt spid="_x0000_s15367"/>
                </a:ext>
                <a:ext uri="{FF2B5EF4-FFF2-40B4-BE49-F238E27FC236}">
                  <a16:creationId xmlns:a16="http://schemas.microsoft.com/office/drawing/2014/main" id="{00000000-0008-0000-0300-0000073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800080"/>
                  </a:solidFill>
                  <a:latin typeface="Arial"/>
                  <a:cs typeface="Arial"/>
                </a:rPr>
                <a:t>PRINT</a:t>
              </a:r>
            </a:p>
            <a:p>
              <a:pPr algn="ctr" rtl="0">
                <a:defRPr sz="1000"/>
              </a:pPr>
              <a:r>
                <a:rPr lang="en-US" sz="1200" b="0" i="0" u="none" strike="noStrike" baseline="0">
                  <a:solidFill>
                    <a:srgbClr val="800080"/>
                  </a:solidFill>
                  <a:latin typeface="Arial"/>
                  <a:cs typeface="Arial"/>
                </a:rPr>
                <a:t>FORMAT CHANGE PROCEDURE</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2</xdr:row>
          <xdr:rowOff>0</xdr:rowOff>
        </xdr:from>
        <xdr:to>
          <xdr:col>10</xdr:col>
          <xdr:colOff>266700</xdr:colOff>
          <xdr:row>6</xdr:row>
          <xdr:rowOff>19050</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300-0000083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FF0000"/>
                  </a:solidFill>
                  <a:latin typeface="Arial Black"/>
                </a:rPr>
                <a:t>CLEAR 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xdr:colOff>
          <xdr:row>12</xdr:row>
          <xdr:rowOff>0</xdr:rowOff>
        </xdr:from>
        <xdr:to>
          <xdr:col>15</xdr:col>
          <xdr:colOff>333375</xdr:colOff>
          <xdr:row>13</xdr:row>
          <xdr:rowOff>19050</xdr:rowOff>
        </xdr:to>
        <xdr:sp macro="" textlink="">
          <xdr:nvSpPr>
            <xdr:cNvPr id="15372" name="artline2yn" hidden="1">
              <a:extLst>
                <a:ext uri="{63B3BB69-23CF-44E3-9099-C40C66FF867C}">
                  <a14:compatExt spid="_x0000_s15372"/>
                </a:ext>
                <a:ext uri="{FF2B5EF4-FFF2-40B4-BE49-F238E27FC236}">
                  <a16:creationId xmlns:a16="http://schemas.microsoft.com/office/drawing/2014/main" id="{00000000-0008-0000-0300-00000C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45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xdr:colOff>
          <xdr:row>13</xdr:row>
          <xdr:rowOff>9525</xdr:rowOff>
        </xdr:from>
        <xdr:to>
          <xdr:col>15</xdr:col>
          <xdr:colOff>333375</xdr:colOff>
          <xdr:row>14</xdr:row>
          <xdr:rowOff>28575</xdr:rowOff>
        </xdr:to>
        <xdr:sp macro="" textlink="">
          <xdr:nvSpPr>
            <xdr:cNvPr id="15373" name="artline3yn" hidden="1">
              <a:extLst>
                <a:ext uri="{63B3BB69-23CF-44E3-9099-C40C66FF867C}">
                  <a14:compatExt spid="_x0000_s15373"/>
                </a:ext>
                <a:ext uri="{FF2B5EF4-FFF2-40B4-BE49-F238E27FC236}">
                  <a16:creationId xmlns:a16="http://schemas.microsoft.com/office/drawing/2014/main" id="{00000000-0008-0000-0300-00000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45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xdr:colOff>
          <xdr:row>13</xdr:row>
          <xdr:rowOff>209550</xdr:rowOff>
        </xdr:from>
        <xdr:to>
          <xdr:col>15</xdr:col>
          <xdr:colOff>333375</xdr:colOff>
          <xdr:row>15</xdr:row>
          <xdr:rowOff>9525</xdr:rowOff>
        </xdr:to>
        <xdr:sp macro="" textlink="">
          <xdr:nvSpPr>
            <xdr:cNvPr id="15374" name="artline4yn" hidden="1">
              <a:extLst>
                <a:ext uri="{63B3BB69-23CF-44E3-9099-C40C66FF867C}">
                  <a14:compatExt spid="_x0000_s15374"/>
                </a:ext>
                <a:ext uri="{FF2B5EF4-FFF2-40B4-BE49-F238E27FC236}">
                  <a16:creationId xmlns:a16="http://schemas.microsoft.com/office/drawing/2014/main" id="{00000000-0008-0000-0300-00000E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45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xdr:colOff>
          <xdr:row>14</xdr:row>
          <xdr:rowOff>219075</xdr:rowOff>
        </xdr:from>
        <xdr:to>
          <xdr:col>15</xdr:col>
          <xdr:colOff>333375</xdr:colOff>
          <xdr:row>16</xdr:row>
          <xdr:rowOff>0</xdr:rowOff>
        </xdr:to>
        <xdr:sp macro="" textlink="">
          <xdr:nvSpPr>
            <xdr:cNvPr id="15375" name="artline5yn" hidden="1">
              <a:extLst>
                <a:ext uri="{63B3BB69-23CF-44E3-9099-C40C66FF867C}">
                  <a14:compatExt spid="_x0000_s15375"/>
                </a:ext>
                <a:ext uri="{FF2B5EF4-FFF2-40B4-BE49-F238E27FC236}">
                  <a16:creationId xmlns:a16="http://schemas.microsoft.com/office/drawing/2014/main" id="{00000000-0008-0000-0300-00000F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45</a:t>
              </a:r>
            </a:p>
          </xdr:txBody>
        </xdr:sp>
        <xdr:clientData/>
      </xdr:twoCellAnchor>
    </mc:Choice>
    <mc:Fallback/>
  </mc:AlternateContent>
  <xdr:twoCellAnchor editAs="oneCell">
    <xdr:from>
      <xdr:col>14</xdr:col>
      <xdr:colOff>485775</xdr:colOff>
      <xdr:row>1</xdr:row>
      <xdr:rowOff>95250</xdr:rowOff>
    </xdr:from>
    <xdr:to>
      <xdr:col>16</xdr:col>
      <xdr:colOff>4203</xdr:colOff>
      <xdr:row>5</xdr:row>
      <xdr:rowOff>171450</xdr:rowOff>
    </xdr:to>
    <xdr:pic macro="[0]!Home">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2598" r="32231"/>
        <a:stretch/>
      </xdr:blipFill>
      <xdr:spPr>
        <a:xfrm>
          <a:off x="11801475" y="285750"/>
          <a:ext cx="928128" cy="914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828676</xdr:colOff>
      <xdr:row>162</xdr:row>
      <xdr:rowOff>85724</xdr:rowOff>
    </xdr:from>
    <xdr:to>
      <xdr:col>8</xdr:col>
      <xdr:colOff>1000126</xdr:colOff>
      <xdr:row>180</xdr:row>
      <xdr:rowOff>60419</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0922" t="17235" r="20240" b="17034"/>
        <a:stretch/>
      </xdr:blipFill>
      <xdr:spPr>
        <a:xfrm>
          <a:off x="2505076" y="30441899"/>
          <a:ext cx="3733800" cy="3337020"/>
        </a:xfrm>
        <a:prstGeom prst="rect">
          <a:avLst/>
        </a:prstGeom>
      </xdr:spPr>
    </xdr:pic>
    <xdr:clientData/>
  </xdr:twoCellAnchor>
  <xdr:twoCellAnchor>
    <xdr:from>
      <xdr:col>11</xdr:col>
      <xdr:colOff>38100</xdr:colOff>
      <xdr:row>131</xdr:row>
      <xdr:rowOff>0</xdr:rowOff>
    </xdr:from>
    <xdr:to>
      <xdr:col>12</xdr:col>
      <xdr:colOff>676275</xdr:colOff>
      <xdr:row>136</xdr:row>
      <xdr:rowOff>28575</xdr:rowOff>
    </xdr:to>
    <xdr:sp macro="[0]!generate_sheet" textlink="">
      <xdr:nvSpPr>
        <xdr:cNvPr id="3" name="Rectangle 2" hidden="1">
          <a:extLst>
            <a:ext uri="{FF2B5EF4-FFF2-40B4-BE49-F238E27FC236}">
              <a16:creationId xmlns:a16="http://schemas.microsoft.com/office/drawing/2014/main" id="{00000000-0008-0000-0600-000003000000}"/>
            </a:ext>
          </a:extLst>
        </xdr:cNvPr>
        <xdr:cNvSpPr/>
      </xdr:nvSpPr>
      <xdr:spPr>
        <a:xfrm>
          <a:off x="6829425" y="23802975"/>
          <a:ext cx="1466850" cy="100012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800" b="1"/>
            <a:t>Action</a:t>
          </a:r>
        </a:p>
      </xdr:txBody>
    </xdr:sp>
    <xdr:clientData/>
  </xdr:twoCellAnchor>
  <xdr:twoCellAnchor>
    <xdr:from>
      <xdr:col>1</xdr:col>
      <xdr:colOff>28574</xdr:colOff>
      <xdr:row>129</xdr:row>
      <xdr:rowOff>19050</xdr:rowOff>
    </xdr:from>
    <xdr:to>
      <xdr:col>4</xdr:col>
      <xdr:colOff>590549</xdr:colOff>
      <xdr:row>134</xdr:row>
      <xdr:rowOff>38100</xdr:rowOff>
    </xdr:to>
    <xdr:sp macro="" textlink="">
      <xdr:nvSpPr>
        <xdr:cNvPr id="4" name="press1" hidden="1">
          <a:extLst>
            <a:ext uri="{FF2B5EF4-FFF2-40B4-BE49-F238E27FC236}">
              <a16:creationId xmlns:a16="http://schemas.microsoft.com/office/drawing/2014/main" id="{00000000-0008-0000-0600-000004000000}"/>
            </a:ext>
          </a:extLst>
        </xdr:cNvPr>
        <xdr:cNvSpPr/>
      </xdr:nvSpPr>
      <xdr:spPr>
        <a:xfrm>
          <a:off x="133349" y="23450550"/>
          <a:ext cx="1400175" cy="981075"/>
        </a:xfrm>
        <a:prstGeom prst="round2DiagRect">
          <a:avLst/>
        </a:prstGeom>
        <a:solidFill>
          <a:srgbClr val="FFFF00"/>
        </a:solidFill>
        <a:ln w="6350">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5400">
              <a:ln>
                <a:solidFill>
                  <a:sysClr val="windowText" lastClr="000000"/>
                </a:solidFill>
              </a:ln>
              <a:latin typeface="Arial" panose="020B0604020202020204" pitchFamily="34" charset="0"/>
              <a:cs typeface="Arial" panose="020B0604020202020204" pitchFamily="34" charset="0"/>
            </a:rPr>
            <a:t>1</a:t>
          </a:r>
        </a:p>
      </xdr:txBody>
    </xdr:sp>
    <xdr:clientData/>
  </xdr:twoCellAnchor>
  <xdr:twoCellAnchor>
    <xdr:from>
      <xdr:col>4</xdr:col>
      <xdr:colOff>447674</xdr:colOff>
      <xdr:row>129</xdr:row>
      <xdr:rowOff>19050</xdr:rowOff>
    </xdr:from>
    <xdr:to>
      <xdr:col>5</xdr:col>
      <xdr:colOff>1113281</xdr:colOff>
      <xdr:row>134</xdr:row>
      <xdr:rowOff>38100</xdr:rowOff>
    </xdr:to>
    <xdr:sp macro="" textlink="">
      <xdr:nvSpPr>
        <xdr:cNvPr id="5" name="press2" hidden="1">
          <a:extLst>
            <a:ext uri="{FF2B5EF4-FFF2-40B4-BE49-F238E27FC236}">
              <a16:creationId xmlns:a16="http://schemas.microsoft.com/office/drawing/2014/main" id="{00000000-0008-0000-0600-000005000000}"/>
            </a:ext>
          </a:extLst>
        </xdr:cNvPr>
        <xdr:cNvSpPr/>
      </xdr:nvSpPr>
      <xdr:spPr>
        <a:xfrm>
          <a:off x="1390649" y="23450550"/>
          <a:ext cx="1399032" cy="981075"/>
        </a:xfrm>
        <a:prstGeom prst="round2Diag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5400">
              <a:ln>
                <a:solidFill>
                  <a:sysClr val="windowText" lastClr="000000"/>
                </a:solidFill>
              </a:ln>
              <a:latin typeface="Arial" panose="020B0604020202020204" pitchFamily="34" charset="0"/>
              <a:cs typeface="Arial" panose="020B0604020202020204" pitchFamily="34" charset="0"/>
            </a:rPr>
            <a:t>2</a:t>
          </a:r>
        </a:p>
      </xdr:txBody>
    </xdr:sp>
    <xdr:clientData/>
  </xdr:twoCellAnchor>
  <xdr:twoCellAnchor>
    <xdr:from>
      <xdr:col>5</xdr:col>
      <xdr:colOff>981074</xdr:colOff>
      <xdr:row>129</xdr:row>
      <xdr:rowOff>19050</xdr:rowOff>
    </xdr:from>
    <xdr:to>
      <xdr:col>7</xdr:col>
      <xdr:colOff>200024</xdr:colOff>
      <xdr:row>134</xdr:row>
      <xdr:rowOff>35433</xdr:rowOff>
    </xdr:to>
    <xdr:sp macro="" textlink="">
      <xdr:nvSpPr>
        <xdr:cNvPr id="6" name="press3" hidden="1">
          <a:extLst>
            <a:ext uri="{FF2B5EF4-FFF2-40B4-BE49-F238E27FC236}">
              <a16:creationId xmlns:a16="http://schemas.microsoft.com/office/drawing/2014/main" id="{00000000-0008-0000-0600-000006000000}"/>
            </a:ext>
          </a:extLst>
        </xdr:cNvPr>
        <xdr:cNvSpPr/>
      </xdr:nvSpPr>
      <xdr:spPr>
        <a:xfrm>
          <a:off x="2657474" y="23450550"/>
          <a:ext cx="1638300" cy="978408"/>
        </a:xfrm>
        <a:prstGeom prst="round2DiagRect">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5400">
              <a:ln>
                <a:solidFill>
                  <a:sysClr val="windowText" lastClr="000000"/>
                </a:solidFill>
              </a:ln>
              <a:latin typeface="Arial" panose="020B0604020202020204" pitchFamily="34" charset="0"/>
              <a:cs typeface="Arial" panose="020B0604020202020204" pitchFamily="34" charset="0"/>
            </a:rPr>
            <a:t>3</a:t>
          </a:r>
        </a:p>
      </xdr:txBody>
    </xdr:sp>
    <xdr:clientData/>
  </xdr:twoCellAnchor>
  <xdr:twoCellAnchor>
    <xdr:from>
      <xdr:col>6</xdr:col>
      <xdr:colOff>1076324</xdr:colOff>
      <xdr:row>129</xdr:row>
      <xdr:rowOff>19050</xdr:rowOff>
    </xdr:from>
    <xdr:to>
      <xdr:col>8</xdr:col>
      <xdr:colOff>180974</xdr:colOff>
      <xdr:row>134</xdr:row>
      <xdr:rowOff>35433</xdr:rowOff>
    </xdr:to>
    <xdr:sp macro="" textlink="">
      <xdr:nvSpPr>
        <xdr:cNvPr id="7" name="press4" hidden="1">
          <a:extLst>
            <a:ext uri="{FF2B5EF4-FFF2-40B4-BE49-F238E27FC236}">
              <a16:creationId xmlns:a16="http://schemas.microsoft.com/office/drawing/2014/main" id="{00000000-0008-0000-0600-000007000000}"/>
            </a:ext>
          </a:extLst>
        </xdr:cNvPr>
        <xdr:cNvSpPr/>
      </xdr:nvSpPr>
      <xdr:spPr>
        <a:xfrm>
          <a:off x="3943349" y="23450550"/>
          <a:ext cx="1476375" cy="978408"/>
        </a:xfrm>
        <a:prstGeom prst="round2DiagRect">
          <a:avLst/>
        </a:prstGeom>
        <a:solidFill>
          <a:schemeClr val="tx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5400">
              <a:ln>
                <a:solidFill>
                  <a:sysClr val="windowText" lastClr="000000"/>
                </a:solidFill>
              </a:ln>
              <a:latin typeface="Arial" panose="020B0604020202020204" pitchFamily="34" charset="0"/>
              <a:cs typeface="Arial" panose="020B0604020202020204" pitchFamily="34" charset="0"/>
            </a:rPr>
            <a:t>4</a:t>
          </a:r>
        </a:p>
      </xdr:txBody>
    </xdr:sp>
    <xdr:clientData/>
  </xdr:twoCellAnchor>
  <xdr:twoCellAnchor>
    <xdr:from>
      <xdr:col>7</xdr:col>
      <xdr:colOff>1104899</xdr:colOff>
      <xdr:row>129</xdr:row>
      <xdr:rowOff>19050</xdr:rowOff>
    </xdr:from>
    <xdr:to>
      <xdr:col>9</xdr:col>
      <xdr:colOff>209549</xdr:colOff>
      <xdr:row>134</xdr:row>
      <xdr:rowOff>35433</xdr:rowOff>
    </xdr:to>
    <xdr:sp macro="" textlink="">
      <xdr:nvSpPr>
        <xdr:cNvPr id="8" name="press5" hidden="1">
          <a:extLst>
            <a:ext uri="{FF2B5EF4-FFF2-40B4-BE49-F238E27FC236}">
              <a16:creationId xmlns:a16="http://schemas.microsoft.com/office/drawing/2014/main" id="{00000000-0008-0000-0600-000008000000}"/>
            </a:ext>
          </a:extLst>
        </xdr:cNvPr>
        <xdr:cNvSpPr/>
      </xdr:nvSpPr>
      <xdr:spPr>
        <a:xfrm>
          <a:off x="5200649" y="23450550"/>
          <a:ext cx="1476375" cy="978408"/>
        </a:xfrm>
        <a:prstGeom prst="round2DiagRect">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5400">
              <a:ln>
                <a:solidFill>
                  <a:sysClr val="windowText" lastClr="000000"/>
                </a:solidFill>
              </a:ln>
              <a:latin typeface="Arial" panose="020B0604020202020204" pitchFamily="34" charset="0"/>
              <a:cs typeface="Arial" panose="020B0604020202020204" pitchFamily="34" charset="0"/>
            </a:rPr>
            <a:t>5</a:t>
          </a:r>
        </a:p>
      </xdr:txBody>
    </xdr:sp>
    <xdr:clientData/>
  </xdr:twoCellAnchor>
  <xdr:twoCellAnchor>
    <xdr:from>
      <xdr:col>3</xdr:col>
      <xdr:colOff>200024</xdr:colOff>
      <xdr:row>131</xdr:row>
      <xdr:rowOff>142875</xdr:rowOff>
    </xdr:from>
    <xdr:to>
      <xdr:col>4</xdr:col>
      <xdr:colOff>380999</xdr:colOff>
      <xdr:row>133</xdr:row>
      <xdr:rowOff>57150</xdr:rowOff>
    </xdr:to>
    <xdr:sp macro="" textlink="">
      <xdr:nvSpPr>
        <xdr:cNvPr id="9" name="p1color" hidden="1">
          <a:extLst>
            <a:ext uri="{FF2B5EF4-FFF2-40B4-BE49-F238E27FC236}">
              <a16:creationId xmlns:a16="http://schemas.microsoft.com/office/drawing/2014/main" id="{00000000-0008-0000-0600-000009000000}"/>
            </a:ext>
          </a:extLst>
        </xdr:cNvPr>
        <xdr:cNvSpPr txBox="1"/>
      </xdr:nvSpPr>
      <xdr:spPr>
        <a:xfrm>
          <a:off x="590549" y="23907750"/>
          <a:ext cx="73342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600">
            <a:ln>
              <a:noFill/>
            </a:ln>
            <a:solidFill>
              <a:schemeClr val="tx1"/>
            </a:solidFill>
            <a:latin typeface="Arial" panose="020B0604020202020204" pitchFamily="34" charset="0"/>
            <a:cs typeface="Arial" panose="020B0604020202020204" pitchFamily="34" charset="0"/>
          </a:endParaRPr>
        </a:p>
      </xdr:txBody>
    </xdr:sp>
    <xdr:clientData/>
  </xdr:twoCellAnchor>
  <xdr:twoCellAnchor>
    <xdr:from>
      <xdr:col>5</xdr:col>
      <xdr:colOff>238125</xdr:colOff>
      <xdr:row>131</xdr:row>
      <xdr:rowOff>142875</xdr:rowOff>
    </xdr:from>
    <xdr:to>
      <xdr:col>5</xdr:col>
      <xdr:colOff>942975</xdr:colOff>
      <xdr:row>133</xdr:row>
      <xdr:rowOff>57150</xdr:rowOff>
    </xdr:to>
    <xdr:sp macro="" textlink="">
      <xdr:nvSpPr>
        <xdr:cNvPr id="10" name="p2color" hidden="1">
          <a:extLst>
            <a:ext uri="{FF2B5EF4-FFF2-40B4-BE49-F238E27FC236}">
              <a16:creationId xmlns:a16="http://schemas.microsoft.com/office/drawing/2014/main" id="{00000000-0008-0000-0600-00000A000000}"/>
            </a:ext>
          </a:extLst>
        </xdr:cNvPr>
        <xdr:cNvSpPr txBox="1"/>
      </xdr:nvSpPr>
      <xdr:spPr>
        <a:xfrm>
          <a:off x="1914525" y="23907750"/>
          <a:ext cx="7048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600">
            <a:ln>
              <a:noFill/>
            </a:ln>
            <a:solidFill>
              <a:schemeClr val="tx1"/>
            </a:solidFill>
            <a:latin typeface="Arial" panose="020B0604020202020204" pitchFamily="34" charset="0"/>
            <a:cs typeface="Arial" panose="020B0604020202020204" pitchFamily="34" charset="0"/>
          </a:endParaRPr>
        </a:p>
      </xdr:txBody>
    </xdr:sp>
    <xdr:clientData/>
  </xdr:twoCellAnchor>
  <xdr:twoCellAnchor>
    <xdr:from>
      <xdr:col>5</xdr:col>
      <xdr:colOff>161925</xdr:colOff>
      <xdr:row>130</xdr:row>
      <xdr:rowOff>9525</xdr:rowOff>
    </xdr:from>
    <xdr:to>
      <xdr:col>5</xdr:col>
      <xdr:colOff>952500</xdr:colOff>
      <xdr:row>131</xdr:row>
      <xdr:rowOff>114300</xdr:rowOff>
    </xdr:to>
    <xdr:sp macro="[0]!generate_sheet" textlink="">
      <xdr:nvSpPr>
        <xdr:cNvPr id="11" name="p2artline" hidden="1">
          <a:extLst>
            <a:ext uri="{FF2B5EF4-FFF2-40B4-BE49-F238E27FC236}">
              <a16:creationId xmlns:a16="http://schemas.microsoft.com/office/drawing/2014/main" id="{00000000-0008-0000-0600-00000B000000}"/>
            </a:ext>
          </a:extLst>
        </xdr:cNvPr>
        <xdr:cNvSpPr txBox="1"/>
      </xdr:nvSpPr>
      <xdr:spPr>
        <a:xfrm>
          <a:off x="1838325" y="23583900"/>
          <a:ext cx="79057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ln>
                <a:noFill/>
              </a:ln>
              <a:solidFill>
                <a:schemeClr val="tx1"/>
              </a:solidFill>
              <a:latin typeface="Arial" panose="020B0604020202020204" pitchFamily="34" charset="0"/>
              <a:cs typeface="Arial" panose="020B0604020202020204" pitchFamily="34" charset="0"/>
            </a:rPr>
            <a:t>Artline</a:t>
          </a:r>
        </a:p>
      </xdr:txBody>
    </xdr:sp>
    <xdr:clientData/>
  </xdr:twoCellAnchor>
  <xdr:twoCellAnchor>
    <xdr:from>
      <xdr:col>6</xdr:col>
      <xdr:colOff>314325</xdr:colOff>
      <xdr:row>131</xdr:row>
      <xdr:rowOff>142875</xdr:rowOff>
    </xdr:from>
    <xdr:to>
      <xdr:col>6</xdr:col>
      <xdr:colOff>1047750</xdr:colOff>
      <xdr:row>133</xdr:row>
      <xdr:rowOff>57150</xdr:rowOff>
    </xdr:to>
    <xdr:sp macro="" textlink="">
      <xdr:nvSpPr>
        <xdr:cNvPr id="12" name="p3color" hidden="1">
          <a:extLst>
            <a:ext uri="{FF2B5EF4-FFF2-40B4-BE49-F238E27FC236}">
              <a16:creationId xmlns:a16="http://schemas.microsoft.com/office/drawing/2014/main" id="{00000000-0008-0000-0600-00000C000000}"/>
            </a:ext>
          </a:extLst>
        </xdr:cNvPr>
        <xdr:cNvSpPr txBox="1"/>
      </xdr:nvSpPr>
      <xdr:spPr>
        <a:xfrm>
          <a:off x="3181350" y="23907750"/>
          <a:ext cx="73342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600">
            <a:ln>
              <a:noFill/>
            </a:ln>
            <a:solidFill>
              <a:schemeClr val="bg1"/>
            </a:solidFill>
            <a:latin typeface="Arial" panose="020B0604020202020204" pitchFamily="34" charset="0"/>
            <a:cs typeface="Arial" panose="020B0604020202020204" pitchFamily="34" charset="0"/>
          </a:endParaRPr>
        </a:p>
      </xdr:txBody>
    </xdr:sp>
    <xdr:clientData/>
  </xdr:twoCellAnchor>
  <xdr:twoCellAnchor>
    <xdr:from>
      <xdr:col>6</xdr:col>
      <xdr:colOff>314325</xdr:colOff>
      <xdr:row>130</xdr:row>
      <xdr:rowOff>9525</xdr:rowOff>
    </xdr:from>
    <xdr:to>
      <xdr:col>6</xdr:col>
      <xdr:colOff>1104900</xdr:colOff>
      <xdr:row>131</xdr:row>
      <xdr:rowOff>114300</xdr:rowOff>
    </xdr:to>
    <xdr:sp macro="" textlink="">
      <xdr:nvSpPr>
        <xdr:cNvPr id="13" name="p3artline" hidden="1">
          <a:extLst>
            <a:ext uri="{FF2B5EF4-FFF2-40B4-BE49-F238E27FC236}">
              <a16:creationId xmlns:a16="http://schemas.microsoft.com/office/drawing/2014/main" id="{00000000-0008-0000-0600-00000D000000}"/>
            </a:ext>
          </a:extLst>
        </xdr:cNvPr>
        <xdr:cNvSpPr txBox="1"/>
      </xdr:nvSpPr>
      <xdr:spPr>
        <a:xfrm>
          <a:off x="3181350" y="23622000"/>
          <a:ext cx="79057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ln>
                <a:noFill/>
              </a:ln>
              <a:solidFill>
                <a:srgbClr val="FF0000"/>
              </a:solidFill>
              <a:latin typeface="Arial" panose="020B0604020202020204" pitchFamily="34" charset="0"/>
              <a:cs typeface="Arial" panose="020B0604020202020204" pitchFamily="34" charset="0"/>
            </a:rPr>
            <a:t>Artline</a:t>
          </a:r>
        </a:p>
      </xdr:txBody>
    </xdr:sp>
    <xdr:clientData/>
  </xdr:twoCellAnchor>
  <xdr:twoCellAnchor>
    <xdr:from>
      <xdr:col>7</xdr:col>
      <xdr:colOff>361950</xdr:colOff>
      <xdr:row>131</xdr:row>
      <xdr:rowOff>142875</xdr:rowOff>
    </xdr:from>
    <xdr:to>
      <xdr:col>7</xdr:col>
      <xdr:colOff>1114425</xdr:colOff>
      <xdr:row>133</xdr:row>
      <xdr:rowOff>57150</xdr:rowOff>
    </xdr:to>
    <xdr:sp macro="" textlink="">
      <xdr:nvSpPr>
        <xdr:cNvPr id="14" name="p4color" hidden="1">
          <a:extLst>
            <a:ext uri="{FF2B5EF4-FFF2-40B4-BE49-F238E27FC236}">
              <a16:creationId xmlns:a16="http://schemas.microsoft.com/office/drawing/2014/main" id="{00000000-0008-0000-0600-00000E000000}"/>
            </a:ext>
          </a:extLst>
        </xdr:cNvPr>
        <xdr:cNvSpPr txBox="1"/>
      </xdr:nvSpPr>
      <xdr:spPr>
        <a:xfrm>
          <a:off x="4457700" y="23907750"/>
          <a:ext cx="7524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600">
            <a:ln>
              <a:noFill/>
            </a:ln>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7</xdr:col>
      <xdr:colOff>361950</xdr:colOff>
      <xdr:row>130</xdr:row>
      <xdr:rowOff>9525</xdr:rowOff>
    </xdr:from>
    <xdr:to>
      <xdr:col>7</xdr:col>
      <xdr:colOff>1152525</xdr:colOff>
      <xdr:row>131</xdr:row>
      <xdr:rowOff>114300</xdr:rowOff>
    </xdr:to>
    <xdr:sp macro="" textlink="">
      <xdr:nvSpPr>
        <xdr:cNvPr id="15" name="p4artline" hidden="1">
          <a:extLst>
            <a:ext uri="{FF2B5EF4-FFF2-40B4-BE49-F238E27FC236}">
              <a16:creationId xmlns:a16="http://schemas.microsoft.com/office/drawing/2014/main" id="{00000000-0008-0000-0600-00000F000000}"/>
            </a:ext>
          </a:extLst>
        </xdr:cNvPr>
        <xdr:cNvSpPr txBox="1"/>
      </xdr:nvSpPr>
      <xdr:spPr>
        <a:xfrm>
          <a:off x="4457700" y="23622000"/>
          <a:ext cx="7810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ln>
                <a:noFill/>
              </a:ln>
              <a:solidFill>
                <a:srgbClr val="FF0000"/>
              </a:solidFill>
              <a:latin typeface="Arial" panose="020B0604020202020204" pitchFamily="34" charset="0"/>
              <a:cs typeface="Arial" panose="020B0604020202020204" pitchFamily="34" charset="0"/>
            </a:rPr>
            <a:t>Artline</a:t>
          </a:r>
        </a:p>
      </xdr:txBody>
    </xdr:sp>
    <xdr:clientData/>
  </xdr:twoCellAnchor>
  <xdr:twoCellAnchor>
    <xdr:from>
      <xdr:col>8</xdr:col>
      <xdr:colOff>466725</xdr:colOff>
      <xdr:row>131</xdr:row>
      <xdr:rowOff>142875</xdr:rowOff>
    </xdr:from>
    <xdr:to>
      <xdr:col>8</xdr:col>
      <xdr:colOff>1047750</xdr:colOff>
      <xdr:row>133</xdr:row>
      <xdr:rowOff>57150</xdr:rowOff>
    </xdr:to>
    <xdr:sp macro="" textlink="">
      <xdr:nvSpPr>
        <xdr:cNvPr id="16" name="p5color" hidden="1">
          <a:extLst>
            <a:ext uri="{FF2B5EF4-FFF2-40B4-BE49-F238E27FC236}">
              <a16:creationId xmlns:a16="http://schemas.microsoft.com/office/drawing/2014/main" id="{00000000-0008-0000-0600-000010000000}"/>
            </a:ext>
          </a:extLst>
        </xdr:cNvPr>
        <xdr:cNvSpPr txBox="1"/>
      </xdr:nvSpPr>
      <xdr:spPr>
        <a:xfrm>
          <a:off x="5705475" y="23945850"/>
          <a:ext cx="5810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600">
            <a:ln>
              <a:noFill/>
            </a:ln>
            <a:solidFill>
              <a:schemeClr val="bg1"/>
            </a:solidFill>
            <a:latin typeface="Arial" panose="020B0604020202020204" pitchFamily="34" charset="0"/>
            <a:cs typeface="Arial" panose="020B0604020202020204" pitchFamily="34" charset="0"/>
          </a:endParaRPr>
        </a:p>
      </xdr:txBody>
    </xdr:sp>
    <xdr:clientData/>
  </xdr:twoCellAnchor>
  <xdr:twoCellAnchor>
    <xdr:from>
      <xdr:col>8</xdr:col>
      <xdr:colOff>333375</xdr:colOff>
      <xdr:row>130</xdr:row>
      <xdr:rowOff>9525</xdr:rowOff>
    </xdr:from>
    <xdr:to>
      <xdr:col>9</xdr:col>
      <xdr:colOff>38100</xdr:colOff>
      <xdr:row>131</xdr:row>
      <xdr:rowOff>114300</xdr:rowOff>
    </xdr:to>
    <xdr:sp macro="" textlink="">
      <xdr:nvSpPr>
        <xdr:cNvPr id="17" name="p5artline" hidden="1">
          <a:extLst>
            <a:ext uri="{FF2B5EF4-FFF2-40B4-BE49-F238E27FC236}">
              <a16:creationId xmlns:a16="http://schemas.microsoft.com/office/drawing/2014/main" id="{00000000-0008-0000-0600-000011000000}"/>
            </a:ext>
          </a:extLst>
        </xdr:cNvPr>
        <xdr:cNvSpPr txBox="1"/>
      </xdr:nvSpPr>
      <xdr:spPr>
        <a:xfrm>
          <a:off x="5572125" y="23622000"/>
          <a:ext cx="9334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ln>
                <a:noFill/>
              </a:ln>
              <a:solidFill>
                <a:srgbClr val="FF0000"/>
              </a:solidFill>
              <a:latin typeface="Arial" panose="020B0604020202020204" pitchFamily="34" charset="0"/>
              <a:cs typeface="Arial" panose="020B0604020202020204" pitchFamily="34" charset="0"/>
            </a:rPr>
            <a:t>Artline</a:t>
          </a:r>
        </a:p>
      </xdr:txBody>
    </xdr:sp>
    <xdr:clientData/>
  </xdr:twoCellAnchor>
  <xdr:twoCellAnchor>
    <xdr:from>
      <xdr:col>11</xdr:col>
      <xdr:colOff>66676</xdr:colOff>
      <xdr:row>124</xdr:row>
      <xdr:rowOff>66675</xdr:rowOff>
    </xdr:from>
    <xdr:to>
      <xdr:col>12</xdr:col>
      <xdr:colOff>1</xdr:colOff>
      <xdr:row>127</xdr:row>
      <xdr:rowOff>38100</xdr:rowOff>
    </xdr:to>
    <xdr:sp macro="[0]!UnhideShape" textlink="">
      <xdr:nvSpPr>
        <xdr:cNvPr id="18" name="Rectangle 17">
          <a:extLst>
            <a:ext uri="{FF2B5EF4-FFF2-40B4-BE49-F238E27FC236}">
              <a16:creationId xmlns:a16="http://schemas.microsoft.com/office/drawing/2014/main" id="{00000000-0008-0000-0600-000012000000}"/>
            </a:ext>
          </a:extLst>
        </xdr:cNvPr>
        <xdr:cNvSpPr/>
      </xdr:nvSpPr>
      <xdr:spPr>
        <a:xfrm>
          <a:off x="6858001" y="22707600"/>
          <a:ext cx="762000" cy="4286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847725</xdr:colOff>
      <xdr:row>169</xdr:row>
      <xdr:rowOff>66675</xdr:rowOff>
    </xdr:from>
    <xdr:to>
      <xdr:col>6</xdr:col>
      <xdr:colOff>333375</xdr:colOff>
      <xdr:row>172</xdr:row>
      <xdr:rowOff>152400</xdr:rowOff>
    </xdr:to>
    <xdr:sp macro="" textlink="">
      <xdr:nvSpPr>
        <xdr:cNvPr id="19" name="TextBox 18">
          <a:extLst>
            <a:ext uri="{FF2B5EF4-FFF2-40B4-BE49-F238E27FC236}">
              <a16:creationId xmlns:a16="http://schemas.microsoft.com/office/drawing/2014/main" id="{00000000-0008-0000-0600-000013000000}"/>
            </a:ext>
          </a:extLst>
        </xdr:cNvPr>
        <xdr:cNvSpPr txBox="1"/>
      </xdr:nvSpPr>
      <xdr:spPr>
        <a:xfrm>
          <a:off x="2524125" y="31784925"/>
          <a:ext cx="676275"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accent5">
                  <a:lumMod val="75000"/>
                </a:schemeClr>
              </a:solidFill>
              <a:latin typeface="Arial" panose="020B0604020202020204" pitchFamily="34" charset="0"/>
              <a:cs typeface="Arial" panose="020B0604020202020204" pitchFamily="34" charset="0"/>
            </a:rPr>
            <a:t>A</a:t>
          </a:r>
        </a:p>
      </xdr:txBody>
    </xdr:sp>
    <xdr:clientData/>
  </xdr:twoCellAnchor>
  <xdr:twoCellAnchor>
    <xdr:from>
      <xdr:col>7</xdr:col>
      <xdr:colOff>295275</xdr:colOff>
      <xdr:row>162</xdr:row>
      <xdr:rowOff>123825</xdr:rowOff>
    </xdr:from>
    <xdr:to>
      <xdr:col>7</xdr:col>
      <xdr:colOff>933450</xdr:colOff>
      <xdr:row>165</xdr:row>
      <xdr:rowOff>104775</xdr:rowOff>
    </xdr:to>
    <xdr:sp macro="" textlink="">
      <xdr:nvSpPr>
        <xdr:cNvPr id="20" name="TextBox 19">
          <a:extLst>
            <a:ext uri="{FF2B5EF4-FFF2-40B4-BE49-F238E27FC236}">
              <a16:creationId xmlns:a16="http://schemas.microsoft.com/office/drawing/2014/main" id="{00000000-0008-0000-0600-000014000000}"/>
            </a:ext>
          </a:extLst>
        </xdr:cNvPr>
        <xdr:cNvSpPr txBox="1"/>
      </xdr:nvSpPr>
      <xdr:spPr>
        <a:xfrm>
          <a:off x="4391025" y="30365700"/>
          <a:ext cx="638175" cy="561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accent5">
                  <a:lumMod val="75000"/>
                </a:schemeClr>
              </a:solidFill>
              <a:latin typeface="Arial" panose="020B0604020202020204" pitchFamily="34" charset="0"/>
              <a:cs typeface="Arial" panose="020B0604020202020204" pitchFamily="34" charset="0"/>
            </a:rPr>
            <a:t>B</a:t>
          </a:r>
        </a:p>
      </xdr:txBody>
    </xdr:sp>
    <xdr:clientData/>
  </xdr:twoCellAnchor>
  <xdr:twoCellAnchor>
    <xdr:from>
      <xdr:col>5</xdr:col>
      <xdr:colOff>847725</xdr:colOff>
      <xdr:row>176</xdr:row>
      <xdr:rowOff>0</xdr:rowOff>
    </xdr:from>
    <xdr:to>
      <xdr:col>6</xdr:col>
      <xdr:colOff>333375</xdr:colOff>
      <xdr:row>178</xdr:row>
      <xdr:rowOff>171450</xdr:rowOff>
    </xdr:to>
    <xdr:sp macro="" textlink="">
      <xdr:nvSpPr>
        <xdr:cNvPr id="21" name="TextBox 20">
          <a:extLst>
            <a:ext uri="{FF2B5EF4-FFF2-40B4-BE49-F238E27FC236}">
              <a16:creationId xmlns:a16="http://schemas.microsoft.com/office/drawing/2014/main" id="{00000000-0008-0000-0600-000015000000}"/>
            </a:ext>
          </a:extLst>
        </xdr:cNvPr>
        <xdr:cNvSpPr txBox="1"/>
      </xdr:nvSpPr>
      <xdr:spPr>
        <a:xfrm>
          <a:off x="2524125" y="32946975"/>
          <a:ext cx="676275"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accent5">
                  <a:lumMod val="75000"/>
                </a:schemeClr>
              </a:solidFill>
              <a:latin typeface="Arial" panose="020B0604020202020204" pitchFamily="34" charset="0"/>
              <a:cs typeface="Arial" panose="020B0604020202020204" pitchFamily="34" charset="0"/>
            </a:rPr>
            <a:t>C</a:t>
          </a:r>
        </a:p>
      </xdr:txBody>
    </xdr:sp>
    <xdr:clientData/>
  </xdr:twoCellAnchor>
  <xdr:twoCellAnchor>
    <xdr:from>
      <xdr:col>5</xdr:col>
      <xdr:colOff>847725</xdr:colOff>
      <xdr:row>165</xdr:row>
      <xdr:rowOff>9525</xdr:rowOff>
    </xdr:from>
    <xdr:to>
      <xdr:col>6</xdr:col>
      <xdr:colOff>333375</xdr:colOff>
      <xdr:row>167</xdr:row>
      <xdr:rowOff>180975</xdr:rowOff>
    </xdr:to>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2524125" y="30946725"/>
          <a:ext cx="676275"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accent5">
                  <a:lumMod val="75000"/>
                </a:schemeClr>
              </a:solidFill>
              <a:latin typeface="Arial" panose="020B0604020202020204" pitchFamily="34" charset="0"/>
              <a:cs typeface="Arial" panose="020B0604020202020204" pitchFamily="34" charset="0"/>
            </a:rPr>
            <a:t>D</a:t>
          </a:r>
        </a:p>
      </xdr:txBody>
    </xdr:sp>
    <xdr:clientData/>
  </xdr:twoCellAnchor>
  <xdr:twoCellAnchor editAs="oneCell">
    <xdr:from>
      <xdr:col>5</xdr:col>
      <xdr:colOff>600075</xdr:colOff>
      <xdr:row>182</xdr:row>
      <xdr:rowOff>161924</xdr:rowOff>
    </xdr:from>
    <xdr:to>
      <xdr:col>8</xdr:col>
      <xdr:colOff>876300</xdr:colOff>
      <xdr:row>198</xdr:row>
      <xdr:rowOff>47625</xdr:rowOff>
    </xdr:to>
    <xdr:pic>
      <xdr:nvPicPr>
        <xdr:cNvPr id="23" name="Picture 22">
          <a:extLst>
            <a:ext uri="{FF2B5EF4-FFF2-40B4-BE49-F238E27FC236}">
              <a16:creationId xmlns:a16="http://schemas.microsoft.com/office/drawing/2014/main" id="{00000000-0008-0000-0600-000017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4415" t="16592" r="15967" b="18844"/>
        <a:stretch/>
      </xdr:blipFill>
      <xdr:spPr>
        <a:xfrm>
          <a:off x="2276475" y="34194749"/>
          <a:ext cx="3838575" cy="2847976"/>
        </a:xfrm>
        <a:prstGeom prst="rect">
          <a:avLst/>
        </a:prstGeom>
      </xdr:spPr>
    </xdr:pic>
    <xdr:clientData/>
  </xdr:twoCellAnchor>
  <xdr:twoCellAnchor>
    <xdr:from>
      <xdr:col>5</xdr:col>
      <xdr:colOff>676275</xdr:colOff>
      <xdr:row>193</xdr:row>
      <xdr:rowOff>9525</xdr:rowOff>
    </xdr:from>
    <xdr:to>
      <xdr:col>6</xdr:col>
      <xdr:colOff>161925</xdr:colOff>
      <xdr:row>195</xdr:row>
      <xdr:rowOff>180975</xdr:rowOff>
    </xdr:to>
    <xdr:sp macro="" textlink="">
      <xdr:nvSpPr>
        <xdr:cNvPr id="24" name="TextBox 23">
          <a:extLst>
            <a:ext uri="{FF2B5EF4-FFF2-40B4-BE49-F238E27FC236}">
              <a16:creationId xmlns:a16="http://schemas.microsoft.com/office/drawing/2014/main" id="{00000000-0008-0000-0600-000018000000}"/>
            </a:ext>
          </a:extLst>
        </xdr:cNvPr>
        <xdr:cNvSpPr txBox="1"/>
      </xdr:nvSpPr>
      <xdr:spPr>
        <a:xfrm>
          <a:off x="2352675" y="36033075"/>
          <a:ext cx="676275" cy="561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accent5">
                  <a:lumMod val="75000"/>
                </a:schemeClr>
              </a:solidFill>
              <a:latin typeface="Arial" panose="020B0604020202020204" pitchFamily="34" charset="0"/>
              <a:cs typeface="Arial" panose="020B0604020202020204" pitchFamily="34" charset="0"/>
            </a:rPr>
            <a:t>A</a:t>
          </a:r>
        </a:p>
      </xdr:txBody>
    </xdr:sp>
    <xdr:clientData/>
  </xdr:twoCellAnchor>
  <xdr:twoCellAnchor>
    <xdr:from>
      <xdr:col>5</xdr:col>
      <xdr:colOff>962025</xdr:colOff>
      <xdr:row>188</xdr:row>
      <xdr:rowOff>133350</xdr:rowOff>
    </xdr:from>
    <xdr:to>
      <xdr:col>6</xdr:col>
      <xdr:colOff>447675</xdr:colOff>
      <xdr:row>192</xdr:row>
      <xdr:rowOff>47625</xdr:rowOff>
    </xdr:to>
    <xdr:sp macro="" textlink="">
      <xdr:nvSpPr>
        <xdr:cNvPr id="25" name="TextBox 24">
          <a:extLst>
            <a:ext uri="{FF2B5EF4-FFF2-40B4-BE49-F238E27FC236}">
              <a16:creationId xmlns:a16="http://schemas.microsoft.com/office/drawing/2014/main" id="{00000000-0008-0000-0600-000019000000}"/>
            </a:ext>
          </a:extLst>
        </xdr:cNvPr>
        <xdr:cNvSpPr txBox="1"/>
      </xdr:nvSpPr>
      <xdr:spPr>
        <a:xfrm>
          <a:off x="2638425" y="35328225"/>
          <a:ext cx="676275"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accent5">
                  <a:lumMod val="75000"/>
                </a:schemeClr>
              </a:solidFill>
              <a:latin typeface="Arial" panose="020B0604020202020204" pitchFamily="34" charset="0"/>
              <a:cs typeface="Arial" panose="020B0604020202020204" pitchFamily="34" charset="0"/>
            </a:rPr>
            <a:t>B</a:t>
          </a:r>
        </a:p>
      </xdr:txBody>
    </xdr:sp>
    <xdr:clientData/>
  </xdr:twoCellAnchor>
  <xdr:twoCellAnchor>
    <xdr:from>
      <xdr:col>3</xdr:col>
      <xdr:colOff>247650</xdr:colOff>
      <xdr:row>59</xdr:row>
      <xdr:rowOff>95250</xdr:rowOff>
    </xdr:from>
    <xdr:to>
      <xdr:col>8</xdr:col>
      <xdr:colOff>981075</xdr:colOff>
      <xdr:row>72</xdr:row>
      <xdr:rowOff>28575</xdr:rowOff>
    </xdr:to>
    <xdr:sp macro="" textlink="">
      <xdr:nvSpPr>
        <xdr:cNvPr id="26" name="Win2NoGo">
          <a:extLst>
            <a:ext uri="{FF2B5EF4-FFF2-40B4-BE49-F238E27FC236}">
              <a16:creationId xmlns:a16="http://schemas.microsoft.com/office/drawing/2014/main" id="{00000000-0008-0000-0600-00001A000000}"/>
            </a:ext>
          </a:extLst>
        </xdr:cNvPr>
        <xdr:cNvSpPr/>
      </xdr:nvSpPr>
      <xdr:spPr>
        <a:xfrm>
          <a:off x="638175" y="11268075"/>
          <a:ext cx="5581650" cy="2124075"/>
        </a:xfrm>
        <a:prstGeom prst="roundRect">
          <a:avLst/>
        </a:prstGeom>
        <a:solidFill>
          <a:srgbClr val="FF3300">
            <a:alpha val="20000"/>
          </a:srgbClr>
        </a:solidFill>
        <a:ln>
          <a:solidFill>
            <a:schemeClr val="accent6">
              <a:lumMod val="75000"/>
            </a:schemeClr>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4000">
              <a:solidFill>
                <a:schemeClr val="accent6">
                  <a:lumMod val="75000"/>
                </a:schemeClr>
              </a:solidFill>
            </a:rPr>
            <a:t>N/A</a:t>
          </a:r>
        </a:p>
      </xdr:txBody>
    </xdr:sp>
    <xdr:clientData/>
  </xdr:twoCellAnchor>
  <xdr:twoCellAnchor>
    <xdr:from>
      <xdr:col>29</xdr:col>
      <xdr:colOff>123825</xdr:colOff>
      <xdr:row>147</xdr:row>
      <xdr:rowOff>85725</xdr:rowOff>
    </xdr:from>
    <xdr:to>
      <xdr:col>30</xdr:col>
      <xdr:colOff>152400</xdr:colOff>
      <xdr:row>150</xdr:row>
      <xdr:rowOff>57150</xdr:rowOff>
    </xdr:to>
    <xdr:sp macro="" textlink="">
      <xdr:nvSpPr>
        <xdr:cNvPr id="27" name="Rectangle 26">
          <a:extLst>
            <a:ext uri="{FF2B5EF4-FFF2-40B4-BE49-F238E27FC236}">
              <a16:creationId xmlns:a16="http://schemas.microsoft.com/office/drawing/2014/main" id="{00000000-0008-0000-0600-00001B000000}"/>
            </a:ext>
          </a:extLst>
        </xdr:cNvPr>
        <xdr:cNvSpPr/>
      </xdr:nvSpPr>
      <xdr:spPr>
        <a:xfrm>
          <a:off x="8134350" y="26974800"/>
          <a:ext cx="638175" cy="542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257175</xdr:colOff>
      <xdr:row>40</xdr:row>
      <xdr:rowOff>114300</xdr:rowOff>
    </xdr:from>
    <xdr:to>
      <xdr:col>8</xdr:col>
      <xdr:colOff>990600</xdr:colOff>
      <xdr:row>51</xdr:row>
      <xdr:rowOff>66675</xdr:rowOff>
    </xdr:to>
    <xdr:sp macro="" textlink="">
      <xdr:nvSpPr>
        <xdr:cNvPr id="28" name="OpenWin1">
          <a:extLst>
            <a:ext uri="{FF2B5EF4-FFF2-40B4-BE49-F238E27FC236}">
              <a16:creationId xmlns:a16="http://schemas.microsoft.com/office/drawing/2014/main" id="{00000000-0008-0000-0600-00001C000000}"/>
            </a:ext>
          </a:extLst>
        </xdr:cNvPr>
        <xdr:cNvSpPr/>
      </xdr:nvSpPr>
      <xdr:spPr>
        <a:xfrm>
          <a:off x="647700" y="7400925"/>
          <a:ext cx="5581650" cy="1771650"/>
        </a:xfrm>
        <a:prstGeom prst="roundRect">
          <a:avLst/>
        </a:prstGeom>
        <a:solidFill>
          <a:srgbClr val="FF3300">
            <a:alpha val="20000"/>
          </a:srgbClr>
        </a:solidFill>
        <a:ln>
          <a:solidFill>
            <a:schemeClr val="accent6">
              <a:lumMod val="75000"/>
            </a:schemeClr>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6600">
              <a:solidFill>
                <a:schemeClr val="accent6">
                  <a:lumMod val="75000"/>
                </a:schemeClr>
              </a:solidFill>
            </a:rPr>
            <a:t>Open Window</a:t>
          </a:r>
        </a:p>
      </xdr:txBody>
    </xdr:sp>
    <xdr:clientData/>
  </xdr:twoCellAnchor>
  <xdr:twoCellAnchor>
    <xdr:from>
      <xdr:col>3</xdr:col>
      <xdr:colOff>247650</xdr:colOff>
      <xdr:row>60</xdr:row>
      <xdr:rowOff>47625</xdr:rowOff>
    </xdr:from>
    <xdr:to>
      <xdr:col>8</xdr:col>
      <xdr:colOff>981075</xdr:colOff>
      <xdr:row>71</xdr:row>
      <xdr:rowOff>57150</xdr:rowOff>
    </xdr:to>
    <xdr:sp macro="" textlink="">
      <xdr:nvSpPr>
        <xdr:cNvPr id="29" name="OpenWin2" hidden="1">
          <a:extLst>
            <a:ext uri="{FF2B5EF4-FFF2-40B4-BE49-F238E27FC236}">
              <a16:creationId xmlns:a16="http://schemas.microsoft.com/office/drawing/2014/main" id="{00000000-0008-0000-0600-00001D000000}"/>
            </a:ext>
          </a:extLst>
        </xdr:cNvPr>
        <xdr:cNvSpPr/>
      </xdr:nvSpPr>
      <xdr:spPr>
        <a:xfrm>
          <a:off x="638175" y="11458575"/>
          <a:ext cx="5581650" cy="1771650"/>
        </a:xfrm>
        <a:prstGeom prst="roundRect">
          <a:avLst/>
        </a:prstGeom>
        <a:solidFill>
          <a:srgbClr val="FF3300">
            <a:alpha val="20000"/>
          </a:srgbClr>
        </a:solidFill>
        <a:ln>
          <a:solidFill>
            <a:schemeClr val="accent6">
              <a:lumMod val="75000"/>
            </a:schemeClr>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6600">
              <a:solidFill>
                <a:schemeClr val="accent6">
                  <a:lumMod val="75000"/>
                </a:schemeClr>
              </a:solidFill>
            </a:rPr>
            <a:t>Open Window</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9</xdr:row>
          <xdr:rowOff>228600</xdr:rowOff>
        </xdr:from>
        <xdr:to>
          <xdr:col>4</xdr:col>
          <xdr:colOff>409575</xdr:colOff>
          <xdr:row>10</xdr:row>
          <xdr:rowOff>200025</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A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 Postage Meter Style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14</xdr:row>
          <xdr:rowOff>0</xdr:rowOff>
        </xdr:from>
        <xdr:to>
          <xdr:col>10</xdr:col>
          <xdr:colOff>1847850</xdr:colOff>
          <xdr:row>15</xdr:row>
          <xdr:rowOff>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a:noFill/>
            </a:ln>
            <a:extLst>
              <a:ext uri="{909E8E84-426E-40DD-AFC4-6F175D3DCCD1}">
                <a14:hiddenFill>
                  <a:solidFill>
                    <a:srgbClr val="FFFF99" mc:Ignorable="a14" a14:legacySpreadsheetColorIndex="43"/>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 Double Window / Single Patch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12</xdr:row>
          <xdr:rowOff>200025</xdr:rowOff>
        </xdr:from>
        <xdr:to>
          <xdr:col>8</xdr:col>
          <xdr:colOff>1143000</xdr:colOff>
          <xdr:row>14</xdr:row>
          <xdr:rowOff>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a:noFill/>
            </a:ln>
            <a:extLst>
              <a:ext uri="{909E8E84-426E-40DD-AFC4-6F175D3DCCD1}">
                <a14:hiddenFill>
                  <a:solidFill>
                    <a:srgbClr val="FFFF99" mc:Ignorable="a14" a14:legacySpreadsheetColorIndex="43"/>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 Open Window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13</xdr:row>
          <xdr:rowOff>209550</xdr:rowOff>
        </xdr:from>
        <xdr:to>
          <xdr:col>8</xdr:col>
          <xdr:colOff>1143000</xdr:colOff>
          <xdr:row>14</xdr:row>
          <xdr:rowOff>209550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A00-000004140000}"/>
                </a:ext>
              </a:extLst>
            </xdr:cNvPr>
            <xdr:cNvSpPr/>
          </xdr:nvSpPr>
          <xdr:spPr bwMode="auto">
            <a:xfrm>
              <a:off x="0" y="0"/>
              <a:ext cx="0" cy="0"/>
            </a:xfrm>
            <a:prstGeom prst="rect">
              <a:avLst/>
            </a:prstGeom>
            <a:noFill/>
            <a:ln>
              <a:noFill/>
            </a:ln>
            <a:extLst>
              <a:ext uri="{909E8E84-426E-40DD-AFC4-6F175D3DCCD1}">
                <a14:hiddenFill>
                  <a:solidFill>
                    <a:srgbClr val="FFFF99" mc:Ignorable="a14" a14:legacySpreadsheetColorIndex="43"/>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 Open Window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15</xdr:row>
          <xdr:rowOff>0</xdr:rowOff>
        </xdr:from>
        <xdr:to>
          <xdr:col>8</xdr:col>
          <xdr:colOff>1143000</xdr:colOff>
          <xdr:row>15</xdr:row>
          <xdr:rowOff>219075</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A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 Open Window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21</xdr:row>
          <xdr:rowOff>85725</xdr:rowOff>
        </xdr:from>
        <xdr:to>
          <xdr:col>4</xdr:col>
          <xdr:colOff>704850</xdr:colOff>
          <xdr:row>23</xdr:row>
          <xdr:rowOff>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A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 calculated specs are OK</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390525</xdr:colOff>
          <xdr:row>2</xdr:row>
          <xdr:rowOff>123825</xdr:rowOff>
        </xdr:from>
        <xdr:to>
          <xdr:col>10</xdr:col>
          <xdr:colOff>285750</xdr:colOff>
          <xdr:row>6</xdr:row>
          <xdr:rowOff>142875</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A00-000007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800080"/>
                  </a:solidFill>
                  <a:latin typeface="Arial"/>
                  <a:cs typeface="Arial"/>
                </a:rPr>
                <a:t>PRINT</a:t>
              </a:r>
            </a:p>
            <a:p>
              <a:pPr algn="ctr" rtl="0">
                <a:defRPr sz="1000"/>
              </a:pPr>
              <a:r>
                <a:rPr lang="en-US" sz="1200" b="1" i="0" u="none" strike="noStrike" baseline="0">
                  <a:solidFill>
                    <a:srgbClr val="800080"/>
                  </a:solidFill>
                  <a:latin typeface="Arial"/>
                  <a:cs typeface="Arial"/>
                </a:rPr>
                <a:t>FULL SIZE CHANGE</a:t>
              </a:r>
            </a:p>
            <a:p>
              <a:pPr algn="ctr" rtl="0">
                <a:defRPr sz="1000"/>
              </a:pPr>
              <a:r>
                <a:rPr lang="en-US" sz="1200" b="0" i="0" u="none" strike="noStrike" baseline="0">
                  <a:solidFill>
                    <a:srgbClr val="800080"/>
                  </a:solidFill>
                  <a:latin typeface="Arial"/>
                  <a:cs typeface="Arial"/>
                </a:rPr>
                <a:t>FORMATTED CHANGE PROCEDURE</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495300</xdr:colOff>
          <xdr:row>2</xdr:row>
          <xdr:rowOff>123825</xdr:rowOff>
        </xdr:from>
        <xdr:to>
          <xdr:col>7</xdr:col>
          <xdr:colOff>295275</xdr:colOff>
          <xdr:row>6</xdr:row>
          <xdr:rowOff>142875</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A00-00000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FF0000"/>
                  </a:solidFill>
                  <a:latin typeface="Arial Black"/>
                </a:rPr>
                <a:t>CLEAR FORM</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2</xdr:row>
          <xdr:rowOff>123825</xdr:rowOff>
        </xdr:from>
        <xdr:to>
          <xdr:col>16</xdr:col>
          <xdr:colOff>85725</xdr:colOff>
          <xdr:row>6</xdr:row>
          <xdr:rowOff>133350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A00-000009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333399"/>
                  </a:solidFill>
                  <a:latin typeface="Arial"/>
                  <a:cs typeface="Arial"/>
                </a:rPr>
                <a:t>PRINT</a:t>
              </a:r>
            </a:p>
            <a:p>
              <a:pPr algn="ctr" rtl="0">
                <a:defRPr sz="1000"/>
              </a:pPr>
              <a:r>
                <a:rPr lang="en-US" sz="1200" b="1" i="0" u="none" strike="noStrike" baseline="0">
                  <a:solidFill>
                    <a:srgbClr val="333399"/>
                  </a:solidFill>
                  <a:latin typeface="Arial"/>
                  <a:cs typeface="Arial"/>
                </a:rPr>
                <a:t>PANEL &amp; PATCH CHANGE</a:t>
              </a:r>
            </a:p>
            <a:p>
              <a:pPr algn="ctr" rtl="0">
                <a:defRPr sz="1000"/>
              </a:pPr>
              <a:r>
                <a:rPr lang="en-US" sz="1200" b="0" i="0" u="none" strike="noStrike" baseline="0">
                  <a:solidFill>
                    <a:srgbClr val="333399"/>
                  </a:solidFill>
                  <a:latin typeface="Arial"/>
                  <a:cs typeface="Arial"/>
                </a:rPr>
                <a:t>FORMAT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390525</xdr:colOff>
          <xdr:row>7</xdr:row>
          <xdr:rowOff>38100</xdr:rowOff>
        </xdr:from>
        <xdr:to>
          <xdr:col>10</xdr:col>
          <xdr:colOff>295275</xdr:colOff>
          <xdr:row>8</xdr:row>
          <xdr:rowOff>171450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A00-00000A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333333"/>
                  </a:solidFill>
                  <a:latin typeface="Arial"/>
                  <a:cs typeface="Arial"/>
                </a:rPr>
                <a:t>PRINT BLANK </a:t>
              </a:r>
              <a:r>
                <a:rPr lang="en-US" sz="900" b="1" i="0" u="none" strike="noStrike" baseline="0">
                  <a:solidFill>
                    <a:srgbClr val="333333"/>
                  </a:solidFill>
                  <a:latin typeface="Arial"/>
                  <a:cs typeface="Arial"/>
                </a:rPr>
                <a:t>FULL SIZE CHANGE </a:t>
              </a:r>
              <a:r>
                <a:rPr lang="en-US" sz="900" b="0" i="0" u="none" strike="noStrike" baseline="0">
                  <a:solidFill>
                    <a:srgbClr val="333333"/>
                  </a:solidFill>
                  <a:latin typeface="Arial"/>
                  <a:cs typeface="Arial"/>
                </a:rPr>
                <a:t>PROCEDURE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390525</xdr:colOff>
          <xdr:row>7</xdr:row>
          <xdr:rowOff>38100</xdr:rowOff>
        </xdr:from>
        <xdr:to>
          <xdr:col>16</xdr:col>
          <xdr:colOff>85725</xdr:colOff>
          <xdr:row>8</xdr:row>
          <xdr:rowOff>171450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A00-00000B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333333"/>
                  </a:solidFill>
                  <a:latin typeface="Arial"/>
                  <a:cs typeface="Arial"/>
                </a:rPr>
                <a:t>PRINT BLANK </a:t>
              </a:r>
              <a:r>
                <a:rPr lang="en-US" sz="900" b="1" i="0" u="none" strike="noStrike" baseline="0">
                  <a:solidFill>
                    <a:srgbClr val="333333"/>
                  </a:solidFill>
                  <a:latin typeface="Arial"/>
                  <a:cs typeface="Arial"/>
                </a:rPr>
                <a:t>PANEL &amp; PATCH CHANGE </a:t>
              </a:r>
              <a:r>
                <a:rPr lang="en-US" sz="900" b="0" i="0" u="none" strike="noStrike" baseline="0">
                  <a:solidFill>
                    <a:srgbClr val="333333"/>
                  </a:solidFill>
                  <a:latin typeface="Arial"/>
                  <a:cs typeface="Arial"/>
                </a:rPr>
                <a:t>FORMAT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152400</xdr:colOff>
          <xdr:row>31</xdr:row>
          <xdr:rowOff>38100</xdr:rowOff>
        </xdr:from>
        <xdr:to>
          <xdr:col>2</xdr:col>
          <xdr:colOff>1438275</xdr:colOff>
          <xdr:row>34</xdr:row>
          <xdr:rowOff>19050</xdr:rowOff>
        </xdr:to>
        <xdr:sp macro="" textlink="">
          <xdr:nvSpPr>
            <xdr:cNvPr id="5134" name="Button 14" hidden="1">
              <a:extLst>
                <a:ext uri="{63B3BB69-23CF-44E3-9099-C40C66FF867C}">
                  <a14:compatExt spid="_x0000_s5134"/>
                </a:ext>
                <a:ext uri="{FF2B5EF4-FFF2-40B4-BE49-F238E27FC236}">
                  <a16:creationId xmlns:a16="http://schemas.microsoft.com/office/drawing/2014/main" id="{00000000-0008-0000-0A00-00000E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PRINT INSTRUCTIONS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1714500</xdr:colOff>
          <xdr:row>31</xdr:row>
          <xdr:rowOff>28575</xdr:rowOff>
        </xdr:from>
        <xdr:to>
          <xdr:col>17</xdr:col>
          <xdr:colOff>57150</xdr:colOff>
          <xdr:row>55</xdr:row>
          <xdr:rowOff>66675</xdr:rowOff>
        </xdr:to>
        <xdr:sp macro="" textlink="">
          <xdr:nvSpPr>
            <xdr:cNvPr id="5136" name="Object 16" hidden="1">
              <a:extLst>
                <a:ext uri="{63B3BB69-23CF-44E3-9099-C40C66FF867C}">
                  <a14:compatExt spid="_x0000_s5136"/>
                </a:ext>
                <a:ext uri="{FF2B5EF4-FFF2-40B4-BE49-F238E27FC236}">
                  <a16:creationId xmlns:a16="http://schemas.microsoft.com/office/drawing/2014/main" id="{00000000-0008-0000-0A00-0000101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18</xdr:col>
      <xdr:colOff>95250</xdr:colOff>
      <xdr:row>2</xdr:row>
      <xdr:rowOff>123825</xdr:rowOff>
    </xdr:from>
    <xdr:to>
      <xdr:col>23</xdr:col>
      <xdr:colOff>70878</xdr:colOff>
      <xdr:row>6</xdr:row>
      <xdr:rowOff>190500</xdr:rowOff>
    </xdr:to>
    <xdr:pic macro="[0]!Home">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2598" r="32231"/>
        <a:stretch/>
      </xdr:blipFill>
      <xdr:spPr>
        <a:xfrm>
          <a:off x="10382250" y="428625"/>
          <a:ext cx="928128" cy="914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333375</xdr:colOff>
      <xdr:row>0</xdr:row>
      <xdr:rowOff>123825</xdr:rowOff>
    </xdr:from>
    <xdr:to>
      <xdr:col>3</xdr:col>
      <xdr:colOff>685800</xdr:colOff>
      <xdr:row>2</xdr:row>
      <xdr:rowOff>152400</xdr:rowOff>
    </xdr:to>
    <xdr:sp macro="" textlink="">
      <xdr:nvSpPr>
        <xdr:cNvPr id="2" name="Rectangular Callout 1">
          <a:extLst>
            <a:ext uri="{FF2B5EF4-FFF2-40B4-BE49-F238E27FC236}">
              <a16:creationId xmlns:a16="http://schemas.microsoft.com/office/drawing/2014/main" id="{00000000-0008-0000-1000-000002000000}"/>
            </a:ext>
          </a:extLst>
        </xdr:cNvPr>
        <xdr:cNvSpPr/>
      </xdr:nvSpPr>
      <xdr:spPr>
        <a:xfrm>
          <a:off x="4581525" y="123825"/>
          <a:ext cx="1466850" cy="447675"/>
        </a:xfrm>
        <a:prstGeom prst="wedgeRectCallout">
          <a:avLst>
            <a:gd name="adj1" fmla="val -70184"/>
            <a:gd name="adj2" fmla="val 73138"/>
          </a:avLst>
        </a:prstGeom>
        <a:solidFill>
          <a:schemeClr val="accent2">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tx1"/>
              </a:solidFill>
            </a:rPr>
            <a:t>Red cells - update for each plant</a:t>
          </a:r>
        </a:p>
      </xdr:txBody>
    </xdr:sp>
    <xdr:clientData/>
  </xdr:twoCellAnchor>
  <mc:AlternateContent xmlns:mc="http://schemas.openxmlformats.org/markup-compatibility/2006">
    <mc:Choice xmlns:a14="http://schemas.microsoft.com/office/drawing/2010/main" Requires="a14">
      <xdr:twoCellAnchor editAs="oneCell">
        <xdr:from>
          <xdr:col>7</xdr:col>
          <xdr:colOff>9525</xdr:colOff>
          <xdr:row>2</xdr:row>
          <xdr:rowOff>190500</xdr:rowOff>
        </xdr:from>
        <xdr:to>
          <xdr:col>8</xdr:col>
          <xdr:colOff>809625</xdr:colOff>
          <xdr:row>3</xdr:row>
          <xdr:rowOff>200025</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1000-000001080000}"/>
                </a:ext>
              </a:extLst>
            </xdr:cNvPr>
            <xdr:cNvSpPr/>
          </xdr:nvSpPr>
          <xdr:spPr bwMode="auto">
            <a:xfrm>
              <a:off x="0" y="0"/>
              <a:ext cx="0" cy="0"/>
            </a:xfrm>
            <a:prstGeom prst="rect">
              <a:avLst/>
            </a:prstGeom>
            <a:noFill/>
            <a:ln>
              <a:noFill/>
            </a:ln>
            <a:extLst>
              <a:ext uri="{909E8E84-426E-40DD-AFC4-6F175D3DCCD1}">
                <a14:hiddenFill>
                  <a:solidFill>
                    <a:srgbClr val="FFFF99" mc:Ignorable="a14" a14:legacySpreadsheetColorIndex="43"/>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 Double Window / Single Patch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0</xdr:row>
          <xdr:rowOff>200025</xdr:rowOff>
        </xdr:from>
        <xdr:to>
          <xdr:col>10</xdr:col>
          <xdr:colOff>1143000</xdr:colOff>
          <xdr:row>2</xdr:row>
          <xdr:rowOff>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1000-000002080000}"/>
                </a:ext>
              </a:extLst>
            </xdr:cNvPr>
            <xdr:cNvSpPr/>
          </xdr:nvSpPr>
          <xdr:spPr bwMode="auto">
            <a:xfrm>
              <a:off x="0" y="0"/>
              <a:ext cx="0" cy="0"/>
            </a:xfrm>
            <a:prstGeom prst="rect">
              <a:avLst/>
            </a:prstGeom>
            <a:noFill/>
            <a:ln>
              <a:noFill/>
            </a:ln>
            <a:extLst>
              <a:ext uri="{909E8E84-426E-40DD-AFC4-6F175D3DCCD1}">
                <a14:hiddenFill>
                  <a:solidFill>
                    <a:srgbClr val="FFFF99" mc:Ignorable="a14" a14:legacySpreadsheetColorIndex="43"/>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 Open Window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xdr:row>
          <xdr:rowOff>190500</xdr:rowOff>
        </xdr:from>
        <xdr:to>
          <xdr:col>10</xdr:col>
          <xdr:colOff>1143000</xdr:colOff>
          <xdr:row>2</xdr:row>
          <xdr:rowOff>200025</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1000-000003080000}"/>
                </a:ext>
              </a:extLst>
            </xdr:cNvPr>
            <xdr:cNvSpPr/>
          </xdr:nvSpPr>
          <xdr:spPr bwMode="auto">
            <a:xfrm>
              <a:off x="0" y="0"/>
              <a:ext cx="0" cy="0"/>
            </a:xfrm>
            <a:prstGeom prst="rect">
              <a:avLst/>
            </a:prstGeom>
            <a:noFill/>
            <a:ln>
              <a:noFill/>
            </a:ln>
            <a:extLst>
              <a:ext uri="{909E8E84-426E-40DD-AFC4-6F175D3DCCD1}">
                <a14:hiddenFill>
                  <a:solidFill>
                    <a:srgbClr val="FFFF99" mc:Ignorable="a14" a14:legacySpreadsheetColorIndex="43"/>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 Open Window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4</xdr:row>
          <xdr:rowOff>200025</xdr:rowOff>
        </xdr:from>
        <xdr:to>
          <xdr:col>10</xdr:col>
          <xdr:colOff>1133475</xdr:colOff>
          <xdr:row>6</xdr:row>
          <xdr:rowOff>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1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 Open Window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6</xdr:row>
          <xdr:rowOff>200025</xdr:rowOff>
        </xdr:from>
        <xdr:to>
          <xdr:col>7</xdr:col>
          <xdr:colOff>28575</xdr:colOff>
          <xdr:row>8</xdr:row>
          <xdr:rowOff>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1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 Postage Meter</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2371725</xdr:colOff>
      <xdr:row>18</xdr:row>
      <xdr:rowOff>76199</xdr:rowOff>
    </xdr:from>
    <xdr:to>
      <xdr:col>4</xdr:col>
      <xdr:colOff>352424</xdr:colOff>
      <xdr:row>21</xdr:row>
      <xdr:rowOff>171450</xdr:rowOff>
    </xdr:to>
    <xdr:sp macro="" textlink="">
      <xdr:nvSpPr>
        <xdr:cNvPr id="2" name="Rectangular Callout 1">
          <a:extLst>
            <a:ext uri="{FF2B5EF4-FFF2-40B4-BE49-F238E27FC236}">
              <a16:creationId xmlns:a16="http://schemas.microsoft.com/office/drawing/2014/main" id="{00000000-0008-0000-1700-000002000000}"/>
            </a:ext>
          </a:extLst>
        </xdr:cNvPr>
        <xdr:cNvSpPr/>
      </xdr:nvSpPr>
      <xdr:spPr>
        <a:xfrm>
          <a:off x="3667125" y="4495799"/>
          <a:ext cx="1714499" cy="752476"/>
        </a:xfrm>
        <a:prstGeom prst="wedgeRectCallout">
          <a:avLst>
            <a:gd name="adj1" fmla="val -20317"/>
            <a:gd name="adj2" fmla="val -14120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distance</a:t>
          </a:r>
          <a:r>
            <a:rPr lang="en-US" sz="1100" baseline="0"/>
            <a:t> (web length) from knife to separation point</a:t>
          </a:r>
        </a:p>
      </xdr:txBody>
    </xdr:sp>
    <xdr:clientData/>
  </xdr:twoCellAnchor>
  <xdr:twoCellAnchor>
    <xdr:from>
      <xdr:col>1</xdr:col>
      <xdr:colOff>56030</xdr:colOff>
      <xdr:row>20</xdr:row>
      <xdr:rowOff>112060</xdr:rowOff>
    </xdr:from>
    <xdr:to>
      <xdr:col>1</xdr:col>
      <xdr:colOff>1546413</xdr:colOff>
      <xdr:row>29</xdr:row>
      <xdr:rowOff>89648</xdr:rowOff>
    </xdr:to>
    <xdr:sp macro="" textlink="">
      <xdr:nvSpPr>
        <xdr:cNvPr id="3" name="TextBox 2">
          <a:extLst>
            <a:ext uri="{FF2B5EF4-FFF2-40B4-BE49-F238E27FC236}">
              <a16:creationId xmlns:a16="http://schemas.microsoft.com/office/drawing/2014/main" id="{00000000-0008-0000-1700-000003000000}"/>
            </a:ext>
          </a:extLst>
        </xdr:cNvPr>
        <xdr:cNvSpPr txBox="1"/>
      </xdr:nvSpPr>
      <xdr:spPr>
        <a:xfrm>
          <a:off x="1355912" y="5154707"/>
          <a:ext cx="1490383" cy="1994647"/>
        </a:xfrm>
        <a:prstGeom prst="rect">
          <a:avLst/>
        </a:prstGeom>
        <a:solidFill>
          <a:srgbClr val="D6FCBC"/>
        </a:solidFill>
        <a:ln w="22225" cmpd="sng">
          <a:solidFill>
            <a:srgbClr val="C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C00000"/>
              </a:solidFill>
            </a:rPr>
            <a:t>Note: cells A13 (update), C13</a:t>
          </a:r>
          <a:r>
            <a:rPr lang="en-US" sz="1100" baseline="0">
              <a:solidFill>
                <a:srgbClr val="C00000"/>
              </a:solidFill>
            </a:rPr>
            <a:t> &amp; </a:t>
          </a:r>
          <a:r>
            <a:rPr lang="en-US" sz="1100">
              <a:solidFill>
                <a:srgbClr val="C00000"/>
              </a:solidFill>
            </a:rPr>
            <a:t>D13 (new)</a:t>
          </a:r>
          <a:r>
            <a:rPr lang="en-US" sz="1100" baseline="0">
              <a:solidFill>
                <a:srgbClr val="C00000"/>
              </a:solidFill>
            </a:rPr>
            <a:t> were </a:t>
          </a:r>
          <a:r>
            <a:rPr lang="en-US" sz="1100">
              <a:solidFill>
                <a:srgbClr val="C00000"/>
              </a:solidFill>
            </a:rPr>
            <a:t>updated on 2/28/18 to better position</a:t>
          </a:r>
          <a:r>
            <a:rPr lang="en-US" sz="1100" baseline="0">
              <a:solidFill>
                <a:srgbClr val="C00000"/>
              </a:solidFill>
            </a:rPr>
            <a:t> tower segments for v-flap blanks.  Thanks to Wade in DM for pointing out fault in original calculation.</a:t>
          </a:r>
          <a:endParaRPr lang="en-US" sz="1100">
            <a:solidFill>
              <a:srgbClr val="C0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17</xdr:col>
      <xdr:colOff>333375</xdr:colOff>
      <xdr:row>15</xdr:row>
      <xdr:rowOff>95250</xdr:rowOff>
    </xdr:from>
    <xdr:to>
      <xdr:col>23</xdr:col>
      <xdr:colOff>504825</xdr:colOff>
      <xdr:row>19</xdr:row>
      <xdr:rowOff>133350</xdr:rowOff>
    </xdr:to>
    <xdr:sp macro="" textlink="">
      <xdr:nvSpPr>
        <xdr:cNvPr id="27" name="Rectangle 26">
          <a:extLst>
            <a:ext uri="{FF2B5EF4-FFF2-40B4-BE49-F238E27FC236}">
              <a16:creationId xmlns:a16="http://schemas.microsoft.com/office/drawing/2014/main" id="{00000000-0008-0000-1B00-00001B000000}"/>
            </a:ext>
          </a:extLst>
        </xdr:cNvPr>
        <xdr:cNvSpPr/>
      </xdr:nvSpPr>
      <xdr:spPr>
        <a:xfrm>
          <a:off x="9115425" y="1466850"/>
          <a:ext cx="3829050" cy="723900"/>
        </a:xfrm>
        <a:prstGeom prst="rect">
          <a:avLst/>
        </a:prstGeom>
        <a:solidFill>
          <a:schemeClr val="bg2"/>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a:solidFill>
                <a:srgbClr val="C00000"/>
              </a:solidFill>
            </a:rPr>
            <a:t>Fields highlighted in yellow are not included</a:t>
          </a:r>
          <a:r>
            <a:rPr lang="en-US" sz="1400" baseline="0">
              <a:solidFill>
                <a:srgbClr val="C00000"/>
              </a:solidFill>
            </a:rPr>
            <a:t> on the current "527 SIMPLIFIED WEB SIZE CHANGE PROCEDURE"</a:t>
          </a:r>
        </a:p>
      </xdr:txBody>
    </xdr:sp>
    <xdr:clientData/>
  </xdr:twoCellAnchor>
  <xdr:twoCellAnchor>
    <xdr:from>
      <xdr:col>9</xdr:col>
      <xdr:colOff>257175</xdr:colOff>
      <xdr:row>26</xdr:row>
      <xdr:rowOff>0</xdr:rowOff>
    </xdr:from>
    <xdr:to>
      <xdr:col>17</xdr:col>
      <xdr:colOff>333375</xdr:colOff>
      <xdr:row>26</xdr:row>
      <xdr:rowOff>19050</xdr:rowOff>
    </xdr:to>
    <xdr:cxnSp macro="">
      <xdr:nvCxnSpPr>
        <xdr:cNvPr id="4" name="Straight Arrow Connector 3">
          <a:extLst>
            <a:ext uri="{FF2B5EF4-FFF2-40B4-BE49-F238E27FC236}">
              <a16:creationId xmlns:a16="http://schemas.microsoft.com/office/drawing/2014/main" id="{00000000-0008-0000-1B00-000004000000}"/>
            </a:ext>
          </a:extLst>
        </xdr:cNvPr>
        <xdr:cNvCxnSpPr>
          <a:stCxn id="13" idx="1"/>
        </xdr:cNvCxnSpPr>
      </xdr:nvCxnSpPr>
      <xdr:spPr>
        <a:xfrm flipH="1" flipV="1">
          <a:off x="4695825" y="3257550"/>
          <a:ext cx="4419600" cy="19050"/>
        </a:xfrm>
        <a:prstGeom prst="straightConnector1">
          <a:avLst/>
        </a:prstGeom>
        <a:ln w="28575">
          <a:solidFill>
            <a:srgbClr val="C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457201</xdr:colOff>
      <xdr:row>17</xdr:row>
      <xdr:rowOff>114300</xdr:rowOff>
    </xdr:from>
    <xdr:to>
      <xdr:col>17</xdr:col>
      <xdr:colOff>333375</xdr:colOff>
      <xdr:row>24</xdr:row>
      <xdr:rowOff>28575</xdr:rowOff>
    </xdr:to>
    <xdr:cxnSp macro="">
      <xdr:nvCxnSpPr>
        <xdr:cNvPr id="7" name="Straight Arrow Connector 6">
          <a:extLst>
            <a:ext uri="{FF2B5EF4-FFF2-40B4-BE49-F238E27FC236}">
              <a16:creationId xmlns:a16="http://schemas.microsoft.com/office/drawing/2014/main" id="{00000000-0008-0000-1B00-000007000000}"/>
            </a:ext>
          </a:extLst>
        </xdr:cNvPr>
        <xdr:cNvCxnSpPr>
          <a:stCxn id="27" idx="1"/>
        </xdr:cNvCxnSpPr>
      </xdr:nvCxnSpPr>
      <xdr:spPr>
        <a:xfrm flipH="1">
          <a:off x="8629651" y="1828800"/>
          <a:ext cx="485774" cy="1114425"/>
        </a:xfrm>
        <a:prstGeom prst="straightConnector1">
          <a:avLst/>
        </a:prstGeom>
        <a:ln w="28575">
          <a:solidFill>
            <a:srgbClr val="C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333375</xdr:colOff>
      <xdr:row>24</xdr:row>
      <xdr:rowOff>0</xdr:rowOff>
    </xdr:from>
    <xdr:to>
      <xdr:col>23</xdr:col>
      <xdr:colOff>504825</xdr:colOff>
      <xdr:row>28</xdr:row>
      <xdr:rowOff>38100</xdr:rowOff>
    </xdr:to>
    <xdr:sp macro="" textlink="">
      <xdr:nvSpPr>
        <xdr:cNvPr id="13" name="Rectangle 12">
          <a:extLst>
            <a:ext uri="{FF2B5EF4-FFF2-40B4-BE49-F238E27FC236}">
              <a16:creationId xmlns:a16="http://schemas.microsoft.com/office/drawing/2014/main" id="{00000000-0008-0000-1B00-00000D000000}"/>
            </a:ext>
          </a:extLst>
        </xdr:cNvPr>
        <xdr:cNvSpPr/>
      </xdr:nvSpPr>
      <xdr:spPr>
        <a:xfrm>
          <a:off x="9115425" y="2914650"/>
          <a:ext cx="3829050" cy="723900"/>
        </a:xfrm>
        <a:prstGeom prst="rect">
          <a:avLst/>
        </a:prstGeom>
        <a:solidFill>
          <a:schemeClr val="bg2"/>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aseline="0">
              <a:solidFill>
                <a:srgbClr val="C00000"/>
              </a:solidFill>
            </a:rPr>
            <a:t>Fields highlighted in orange contain the process step # from the current "527 SIMPLIFIED WEB SIZE CHANGE PROCEDURE"</a:t>
          </a:r>
          <a:endParaRPr lang="en-US" sz="1400">
            <a:solidFill>
              <a:srgbClr val="C00000"/>
            </a:solidFill>
          </a:endParaRPr>
        </a:p>
      </xdr:txBody>
    </xdr:sp>
    <xdr:clientData/>
  </xdr:twoCellAnchor>
  <xdr:twoCellAnchor>
    <xdr:from>
      <xdr:col>17</xdr:col>
      <xdr:colOff>342900</xdr:colOff>
      <xdr:row>30</xdr:row>
      <xdr:rowOff>85725</xdr:rowOff>
    </xdr:from>
    <xdr:to>
      <xdr:col>23</xdr:col>
      <xdr:colOff>514350</xdr:colOff>
      <xdr:row>42</xdr:row>
      <xdr:rowOff>19050</xdr:rowOff>
    </xdr:to>
    <xdr:sp macro="" textlink="">
      <xdr:nvSpPr>
        <xdr:cNvPr id="22" name="Rectangle 21">
          <a:extLst>
            <a:ext uri="{FF2B5EF4-FFF2-40B4-BE49-F238E27FC236}">
              <a16:creationId xmlns:a16="http://schemas.microsoft.com/office/drawing/2014/main" id="{00000000-0008-0000-1B00-000016000000}"/>
            </a:ext>
          </a:extLst>
        </xdr:cNvPr>
        <xdr:cNvSpPr/>
      </xdr:nvSpPr>
      <xdr:spPr>
        <a:xfrm>
          <a:off x="9124950" y="4029075"/>
          <a:ext cx="3829050" cy="1990725"/>
        </a:xfrm>
        <a:prstGeom prst="rect">
          <a:avLst/>
        </a:prstGeom>
        <a:solidFill>
          <a:schemeClr val="bg2"/>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aseline="0">
              <a:solidFill>
                <a:srgbClr val="C00000"/>
              </a:solidFill>
            </a:rPr>
            <a:t>Another key difference is the fact that the new Formatted SOP is tailored to each individual change, and with the new Formatted SOP, adjusters do not need to fold, measure, mark, or calculate anything - all specs and scale settings are provided by the Excel program (including panel/patch setting info).</a:t>
          </a:r>
          <a:endParaRPr lang="en-US" sz="1400">
            <a:solidFill>
              <a:srgbClr val="C00000"/>
            </a:solidFill>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76200</xdr:rowOff>
        </xdr:from>
        <xdr:to>
          <xdr:col>13</xdr:col>
          <xdr:colOff>685800</xdr:colOff>
          <xdr:row>25</xdr:row>
          <xdr:rowOff>104775</xdr:rowOff>
        </xdr:to>
        <xdr:sp macro="" textlink="">
          <xdr:nvSpPr>
            <xdr:cNvPr id="10241" name="Object 1" hidden="1">
              <a:extLst>
                <a:ext uri="{63B3BB69-23CF-44E3-9099-C40C66FF867C}">
                  <a14:compatExt spid="_x0000_s10241"/>
                </a:ext>
                <a:ext uri="{FF2B5EF4-FFF2-40B4-BE49-F238E27FC236}">
                  <a16:creationId xmlns:a16="http://schemas.microsoft.com/office/drawing/2014/main" id="{00000000-0008-0000-1C00-000001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342900</xdr:colOff>
          <xdr:row>1</xdr:row>
          <xdr:rowOff>57150</xdr:rowOff>
        </xdr:from>
        <xdr:to>
          <xdr:col>31</xdr:col>
          <xdr:colOff>504825</xdr:colOff>
          <xdr:row>20</xdr:row>
          <xdr:rowOff>171450</xdr:rowOff>
        </xdr:to>
        <xdr:sp macro="" textlink="">
          <xdr:nvSpPr>
            <xdr:cNvPr id="10242" name="Object 2" hidden="1">
              <a:extLst>
                <a:ext uri="{63B3BB69-23CF-44E3-9099-C40C66FF867C}">
                  <a14:compatExt spid="_x0000_s10242"/>
                </a:ext>
                <a:ext uri="{FF2B5EF4-FFF2-40B4-BE49-F238E27FC236}">
                  <a16:creationId xmlns:a16="http://schemas.microsoft.com/office/drawing/2014/main" id="{00000000-0008-0000-1C00-000002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downey\Desktop\SIMPLE%20format%20sheet%20v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msenyszyn\Desktop\Project%203%20-%20527%20Size%20Change\4%20Improve\Users\msenyszyn\Desktop\Project%203%20-%20527%20Size%20Change\527%20Format%20Sheet%2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msenyszyn\Desktop\Project%203%20-%20527%20Size%20Change\527%20Format%20Sheet%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ob Entry"/>
      <sheetName val=" old"/>
      <sheetName val="Simple"/>
      <sheetName val="Full Size Change SOP"/>
      <sheetName val="BLANK Full Size Change SOP"/>
      <sheetName val="BLANK Panel-Patch Format"/>
      <sheetName val="Panel-Patch Format"/>
      <sheetName val="copy data"/>
      <sheetName val="decollator index"/>
      <sheetName val="Format Info"/>
      <sheetName val="windows"/>
      <sheetName val="Pre-Printed Cycles"/>
      <sheetName val="side knives"/>
      <sheetName val="Plant to Plant Differences"/>
      <sheetName val="seal gum"/>
      <sheetName val="vacuum"/>
      <sheetName val="tower"/>
      <sheetName val="score cyl"/>
      <sheetName val="machines"/>
      <sheetName val="sop differences"/>
      <sheetName val="Job Entry Instructions"/>
      <sheetName val="knife totals"/>
      <sheetName val="plant specific"/>
      <sheetName val="further potential"/>
      <sheetName val="conversions"/>
    </sheetNames>
    <sheetDataSet>
      <sheetData sheetId="0"/>
      <sheetData sheetId="1" refreshError="1"/>
      <sheetData sheetId="2" refreshError="1"/>
      <sheetData sheetId="3"/>
      <sheetData sheetId="4" refreshError="1"/>
      <sheetData sheetId="5" refreshError="1"/>
      <sheetData sheetId="6"/>
      <sheetData sheetId="7" refreshError="1"/>
      <sheetData sheetId="8"/>
      <sheetData sheetId="9">
        <row r="84">
          <cell r="B84" t="str">
            <v>s</v>
          </cell>
        </row>
        <row r="85">
          <cell r="B85" t="str">
            <v>v</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ob Cost Form"/>
      <sheetName val="Lists"/>
      <sheetName val="Side Knives"/>
      <sheetName val="Format Sheet 2"/>
    </sheetNames>
    <sheetDataSet>
      <sheetData sheetId="0"/>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ob Cost Form"/>
      <sheetName val="Lists"/>
      <sheetName val="Side Knives"/>
      <sheetName val="Format Sheet 2"/>
    </sheetNames>
    <sheetDataSet>
      <sheetData sheetId="0"/>
      <sheetData sheetId="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18" Type="http://schemas.openxmlformats.org/officeDocument/2006/relationships/ctrlProp" Target="../ctrlProps/ctrlProp20.xml"/><Relationship Id="rId3" Type="http://schemas.openxmlformats.org/officeDocument/2006/relationships/drawing" Target="../drawings/drawing4.x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 Type="http://schemas.openxmlformats.org/officeDocument/2006/relationships/printerSettings" Target="../printerSettings/printerSettings7.bin"/><Relationship Id="rId16" Type="http://schemas.openxmlformats.org/officeDocument/2006/relationships/ctrlProp" Target="../ctrlProps/ctrlProp18.xml"/><Relationship Id="rId1" Type="http://schemas.openxmlformats.org/officeDocument/2006/relationships/printerSettings" Target="../printerSettings/printerSettings6.bin"/><Relationship Id="rId6" Type="http://schemas.openxmlformats.org/officeDocument/2006/relationships/image" Target="../media/image5.emf"/><Relationship Id="rId11" Type="http://schemas.openxmlformats.org/officeDocument/2006/relationships/ctrlProp" Target="../ctrlProps/ctrlProp13.xml"/><Relationship Id="rId5" Type="http://schemas.openxmlformats.org/officeDocument/2006/relationships/package" Target="../embeddings/Microsoft_Word_Document.docx"/><Relationship Id="rId15" Type="http://schemas.openxmlformats.org/officeDocument/2006/relationships/ctrlProp" Target="../ctrlProps/ctrlProp17.xml"/><Relationship Id="rId10" Type="http://schemas.openxmlformats.org/officeDocument/2006/relationships/ctrlProp" Target="../ctrlProps/ctrlProp12.xml"/><Relationship Id="rId4" Type="http://schemas.openxmlformats.org/officeDocument/2006/relationships/vmlDrawing" Target="../drawings/vmlDrawing2.vml"/><Relationship Id="rId9" Type="http://schemas.openxmlformats.org/officeDocument/2006/relationships/ctrlProp" Target="../ctrlProps/ctrlProp11.xml"/><Relationship Id="rId14" Type="http://schemas.openxmlformats.org/officeDocument/2006/relationships/ctrlProp" Target="../ctrlProps/ctrlProp16.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drawing" Target="../drawings/drawing5.xml"/><Relationship Id="rId7" Type="http://schemas.openxmlformats.org/officeDocument/2006/relationships/ctrlProp" Target="../ctrlProps/ctrlProp23.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trlProp" Target="../ctrlProps/ctrlProp22.xml"/><Relationship Id="rId5" Type="http://schemas.openxmlformats.org/officeDocument/2006/relationships/ctrlProp" Target="../ctrlProps/ctrlProp21.xml"/><Relationship Id="rId10" Type="http://schemas.openxmlformats.org/officeDocument/2006/relationships/comments" Target="../comments1.xml"/><Relationship Id="rId4" Type="http://schemas.openxmlformats.org/officeDocument/2006/relationships/vmlDrawing" Target="../drawings/vmlDrawing3.vml"/><Relationship Id="rId9" Type="http://schemas.openxmlformats.org/officeDocument/2006/relationships/ctrlProp" Target="../ctrlProps/ctrlProp2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4" Type="http://schemas.openxmlformats.org/officeDocument/2006/relationships/comments" Target="../comments2.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4" Type="http://schemas.openxmlformats.org/officeDocument/2006/relationships/comments" Target="../comments3.xml"/></Relationships>
</file>

<file path=xl/worksheets/_rels/sheet24.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 Id="rId5" Type="http://schemas.openxmlformats.org/officeDocument/2006/relationships/comments" Target="../comments4.xml"/><Relationship Id="rId4" Type="http://schemas.openxmlformats.org/officeDocument/2006/relationships/vmlDrawing" Target="../drawings/vmlDrawing6.v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drawing" Target="../drawings/drawing8.xml"/><Relationship Id="rId7" Type="http://schemas.openxmlformats.org/officeDocument/2006/relationships/package" Target="../embeddings/Microsoft_Word_Document2.docx"/><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 Id="rId6" Type="http://schemas.openxmlformats.org/officeDocument/2006/relationships/image" Target="../media/image6.emf"/><Relationship Id="rId5" Type="http://schemas.openxmlformats.org/officeDocument/2006/relationships/package" Target="../embeddings/Microsoft_Word_Document1.docx"/><Relationship Id="rId4" Type="http://schemas.openxmlformats.org/officeDocument/2006/relationships/vmlDrawing" Target="../drawings/vmlDrawing7.vml"/></Relationships>
</file>

<file path=xl/worksheets/_rels/sheet33.xml.rels><?xml version="1.0" encoding="UTF-8" standalone="yes"?>
<Relationships xmlns="http://schemas.openxmlformats.org/package/2006/relationships"><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9ADE53-20A5-4CA0-AFF9-6A00D02250D0}">
  <sheetPr codeName="Sheet27">
    <tabColor indexed="10"/>
    <pageSetUpPr fitToPage="1"/>
  </sheetPr>
  <dimension ref="A1:R1345"/>
  <sheetViews>
    <sheetView zoomScale="145" zoomScaleNormal="145" workbookViewId="0">
      <pane ySplit="3" topLeftCell="A34" activePane="bottomLeft" state="frozen"/>
      <selection pane="bottomLeft" sqref="A1:XFD1048576"/>
    </sheetView>
  </sheetViews>
  <sheetFormatPr defaultRowHeight="12.75" x14ac:dyDescent="0.2"/>
  <cols>
    <col min="1" max="1" width="1.28515625" style="613" customWidth="1"/>
    <col min="2" max="2" width="16.85546875" style="692" bestFit="1" customWidth="1"/>
    <col min="3" max="3" width="1.28515625" style="613" customWidth="1"/>
    <col min="4" max="6" width="9.140625" style="692"/>
    <col min="7" max="7" width="1.28515625" style="613" customWidth="1"/>
    <col min="8" max="8" width="18.140625" style="693" customWidth="1"/>
    <col min="9" max="9" width="1.28515625" style="613" customWidth="1"/>
    <col min="10" max="14" width="9.140625" style="692"/>
    <col min="15" max="15" width="13.5703125" style="693" customWidth="1"/>
    <col min="16" max="16" width="1.28515625" style="613" customWidth="1"/>
    <col min="17" max="17" width="5.7109375" style="694" customWidth="1"/>
    <col min="18" max="18" width="1.28515625" style="613" customWidth="1"/>
    <col min="19" max="256" width="9.140625" style="613"/>
    <col min="257" max="257" width="1.28515625" style="613" customWidth="1"/>
    <col min="258" max="258" width="16.85546875" style="613" bestFit="1" customWidth="1"/>
    <col min="259" max="259" width="1.28515625" style="613" customWidth="1"/>
    <col min="260" max="262" width="9.140625" style="613"/>
    <col min="263" max="263" width="1.28515625" style="613" customWidth="1"/>
    <col min="264" max="264" width="18.140625" style="613" customWidth="1"/>
    <col min="265" max="265" width="1.28515625" style="613" customWidth="1"/>
    <col min="266" max="270" width="9.140625" style="613"/>
    <col min="271" max="271" width="13.5703125" style="613" customWidth="1"/>
    <col min="272" max="272" width="1.28515625" style="613" customWidth="1"/>
    <col min="273" max="273" width="5.7109375" style="613" customWidth="1"/>
    <col min="274" max="274" width="1.28515625" style="613" customWidth="1"/>
    <col min="275" max="512" width="9.140625" style="613"/>
    <col min="513" max="513" width="1.28515625" style="613" customWidth="1"/>
    <col min="514" max="514" width="16.85546875" style="613" bestFit="1" customWidth="1"/>
    <col min="515" max="515" width="1.28515625" style="613" customWidth="1"/>
    <col min="516" max="518" width="9.140625" style="613"/>
    <col min="519" max="519" width="1.28515625" style="613" customWidth="1"/>
    <col min="520" max="520" width="18.140625" style="613" customWidth="1"/>
    <col min="521" max="521" width="1.28515625" style="613" customWidth="1"/>
    <col min="522" max="526" width="9.140625" style="613"/>
    <col min="527" max="527" width="13.5703125" style="613" customWidth="1"/>
    <col min="528" max="528" width="1.28515625" style="613" customWidth="1"/>
    <col min="529" max="529" width="5.7109375" style="613" customWidth="1"/>
    <col min="530" max="530" width="1.28515625" style="613" customWidth="1"/>
    <col min="531" max="768" width="9.140625" style="613"/>
    <col min="769" max="769" width="1.28515625" style="613" customWidth="1"/>
    <col min="770" max="770" width="16.85546875" style="613" bestFit="1" customWidth="1"/>
    <col min="771" max="771" width="1.28515625" style="613" customWidth="1"/>
    <col min="772" max="774" width="9.140625" style="613"/>
    <col min="775" max="775" width="1.28515625" style="613" customWidth="1"/>
    <col min="776" max="776" width="18.140625" style="613" customWidth="1"/>
    <col min="777" max="777" width="1.28515625" style="613" customWidth="1"/>
    <col min="778" max="782" width="9.140625" style="613"/>
    <col min="783" max="783" width="13.5703125" style="613" customWidth="1"/>
    <col min="784" max="784" width="1.28515625" style="613" customWidth="1"/>
    <col min="785" max="785" width="5.7109375" style="613" customWidth="1"/>
    <col min="786" max="786" width="1.28515625" style="613" customWidth="1"/>
    <col min="787" max="1024" width="9.140625" style="613"/>
    <col min="1025" max="1025" width="1.28515625" style="613" customWidth="1"/>
    <col min="1026" max="1026" width="16.85546875" style="613" bestFit="1" customWidth="1"/>
    <col min="1027" max="1027" width="1.28515625" style="613" customWidth="1"/>
    <col min="1028" max="1030" width="9.140625" style="613"/>
    <col min="1031" max="1031" width="1.28515625" style="613" customWidth="1"/>
    <col min="1032" max="1032" width="18.140625" style="613" customWidth="1"/>
    <col min="1033" max="1033" width="1.28515625" style="613" customWidth="1"/>
    <col min="1034" max="1038" width="9.140625" style="613"/>
    <col min="1039" max="1039" width="13.5703125" style="613" customWidth="1"/>
    <col min="1040" max="1040" width="1.28515625" style="613" customWidth="1"/>
    <col min="1041" max="1041" width="5.7109375" style="613" customWidth="1"/>
    <col min="1042" max="1042" width="1.28515625" style="613" customWidth="1"/>
    <col min="1043" max="1280" width="9.140625" style="613"/>
    <col min="1281" max="1281" width="1.28515625" style="613" customWidth="1"/>
    <col min="1282" max="1282" width="16.85546875" style="613" bestFit="1" customWidth="1"/>
    <col min="1283" max="1283" width="1.28515625" style="613" customWidth="1"/>
    <col min="1284" max="1286" width="9.140625" style="613"/>
    <col min="1287" max="1287" width="1.28515625" style="613" customWidth="1"/>
    <col min="1288" max="1288" width="18.140625" style="613" customWidth="1"/>
    <col min="1289" max="1289" width="1.28515625" style="613" customWidth="1"/>
    <col min="1290" max="1294" width="9.140625" style="613"/>
    <col min="1295" max="1295" width="13.5703125" style="613" customWidth="1"/>
    <col min="1296" max="1296" width="1.28515625" style="613" customWidth="1"/>
    <col min="1297" max="1297" width="5.7109375" style="613" customWidth="1"/>
    <col min="1298" max="1298" width="1.28515625" style="613" customWidth="1"/>
    <col min="1299" max="1536" width="9.140625" style="613"/>
    <col min="1537" max="1537" width="1.28515625" style="613" customWidth="1"/>
    <col min="1538" max="1538" width="16.85546875" style="613" bestFit="1" customWidth="1"/>
    <col min="1539" max="1539" width="1.28515625" style="613" customWidth="1"/>
    <col min="1540" max="1542" width="9.140625" style="613"/>
    <col min="1543" max="1543" width="1.28515625" style="613" customWidth="1"/>
    <col min="1544" max="1544" width="18.140625" style="613" customWidth="1"/>
    <col min="1545" max="1545" width="1.28515625" style="613" customWidth="1"/>
    <col min="1546" max="1550" width="9.140625" style="613"/>
    <col min="1551" max="1551" width="13.5703125" style="613" customWidth="1"/>
    <col min="1552" max="1552" width="1.28515625" style="613" customWidth="1"/>
    <col min="1553" max="1553" width="5.7109375" style="613" customWidth="1"/>
    <col min="1554" max="1554" width="1.28515625" style="613" customWidth="1"/>
    <col min="1555" max="1792" width="9.140625" style="613"/>
    <col min="1793" max="1793" width="1.28515625" style="613" customWidth="1"/>
    <col min="1794" max="1794" width="16.85546875" style="613" bestFit="1" customWidth="1"/>
    <col min="1795" max="1795" width="1.28515625" style="613" customWidth="1"/>
    <col min="1796" max="1798" width="9.140625" style="613"/>
    <col min="1799" max="1799" width="1.28515625" style="613" customWidth="1"/>
    <col min="1800" max="1800" width="18.140625" style="613" customWidth="1"/>
    <col min="1801" max="1801" width="1.28515625" style="613" customWidth="1"/>
    <col min="1802" max="1806" width="9.140625" style="613"/>
    <col min="1807" max="1807" width="13.5703125" style="613" customWidth="1"/>
    <col min="1808" max="1808" width="1.28515625" style="613" customWidth="1"/>
    <col min="1809" max="1809" width="5.7109375" style="613" customWidth="1"/>
    <col min="1810" max="1810" width="1.28515625" style="613" customWidth="1"/>
    <col min="1811" max="2048" width="9.140625" style="613"/>
    <col min="2049" max="2049" width="1.28515625" style="613" customWidth="1"/>
    <col min="2050" max="2050" width="16.85546875" style="613" bestFit="1" customWidth="1"/>
    <col min="2051" max="2051" width="1.28515625" style="613" customWidth="1"/>
    <col min="2052" max="2054" width="9.140625" style="613"/>
    <col min="2055" max="2055" width="1.28515625" style="613" customWidth="1"/>
    <col min="2056" max="2056" width="18.140625" style="613" customWidth="1"/>
    <col min="2057" max="2057" width="1.28515625" style="613" customWidth="1"/>
    <col min="2058" max="2062" width="9.140625" style="613"/>
    <col min="2063" max="2063" width="13.5703125" style="613" customWidth="1"/>
    <col min="2064" max="2064" width="1.28515625" style="613" customWidth="1"/>
    <col min="2065" max="2065" width="5.7109375" style="613" customWidth="1"/>
    <col min="2066" max="2066" width="1.28515625" style="613" customWidth="1"/>
    <col min="2067" max="2304" width="9.140625" style="613"/>
    <col min="2305" max="2305" width="1.28515625" style="613" customWidth="1"/>
    <col min="2306" max="2306" width="16.85546875" style="613" bestFit="1" customWidth="1"/>
    <col min="2307" max="2307" width="1.28515625" style="613" customWidth="1"/>
    <col min="2308" max="2310" width="9.140625" style="613"/>
    <col min="2311" max="2311" width="1.28515625" style="613" customWidth="1"/>
    <col min="2312" max="2312" width="18.140625" style="613" customWidth="1"/>
    <col min="2313" max="2313" width="1.28515625" style="613" customWidth="1"/>
    <col min="2314" max="2318" width="9.140625" style="613"/>
    <col min="2319" max="2319" width="13.5703125" style="613" customWidth="1"/>
    <col min="2320" max="2320" width="1.28515625" style="613" customWidth="1"/>
    <col min="2321" max="2321" width="5.7109375" style="613" customWidth="1"/>
    <col min="2322" max="2322" width="1.28515625" style="613" customWidth="1"/>
    <col min="2323" max="2560" width="9.140625" style="613"/>
    <col min="2561" max="2561" width="1.28515625" style="613" customWidth="1"/>
    <col min="2562" max="2562" width="16.85546875" style="613" bestFit="1" customWidth="1"/>
    <col min="2563" max="2563" width="1.28515625" style="613" customWidth="1"/>
    <col min="2564" max="2566" width="9.140625" style="613"/>
    <col min="2567" max="2567" width="1.28515625" style="613" customWidth="1"/>
    <col min="2568" max="2568" width="18.140625" style="613" customWidth="1"/>
    <col min="2569" max="2569" width="1.28515625" style="613" customWidth="1"/>
    <col min="2570" max="2574" width="9.140625" style="613"/>
    <col min="2575" max="2575" width="13.5703125" style="613" customWidth="1"/>
    <col min="2576" max="2576" width="1.28515625" style="613" customWidth="1"/>
    <col min="2577" max="2577" width="5.7109375" style="613" customWidth="1"/>
    <col min="2578" max="2578" width="1.28515625" style="613" customWidth="1"/>
    <col min="2579" max="2816" width="9.140625" style="613"/>
    <col min="2817" max="2817" width="1.28515625" style="613" customWidth="1"/>
    <col min="2818" max="2818" width="16.85546875" style="613" bestFit="1" customWidth="1"/>
    <col min="2819" max="2819" width="1.28515625" style="613" customWidth="1"/>
    <col min="2820" max="2822" width="9.140625" style="613"/>
    <col min="2823" max="2823" width="1.28515625" style="613" customWidth="1"/>
    <col min="2824" max="2824" width="18.140625" style="613" customWidth="1"/>
    <col min="2825" max="2825" width="1.28515625" style="613" customWidth="1"/>
    <col min="2826" max="2830" width="9.140625" style="613"/>
    <col min="2831" max="2831" width="13.5703125" style="613" customWidth="1"/>
    <col min="2832" max="2832" width="1.28515625" style="613" customWidth="1"/>
    <col min="2833" max="2833" width="5.7109375" style="613" customWidth="1"/>
    <col min="2834" max="2834" width="1.28515625" style="613" customWidth="1"/>
    <col min="2835" max="3072" width="9.140625" style="613"/>
    <col min="3073" max="3073" width="1.28515625" style="613" customWidth="1"/>
    <col min="3074" max="3074" width="16.85546875" style="613" bestFit="1" customWidth="1"/>
    <col min="3075" max="3075" width="1.28515625" style="613" customWidth="1"/>
    <col min="3076" max="3078" width="9.140625" style="613"/>
    <col min="3079" max="3079" width="1.28515625" style="613" customWidth="1"/>
    <col min="3080" max="3080" width="18.140625" style="613" customWidth="1"/>
    <col min="3081" max="3081" width="1.28515625" style="613" customWidth="1"/>
    <col min="3082" max="3086" width="9.140625" style="613"/>
    <col min="3087" max="3087" width="13.5703125" style="613" customWidth="1"/>
    <col min="3088" max="3088" width="1.28515625" style="613" customWidth="1"/>
    <col min="3089" max="3089" width="5.7109375" style="613" customWidth="1"/>
    <col min="3090" max="3090" width="1.28515625" style="613" customWidth="1"/>
    <col min="3091" max="3328" width="9.140625" style="613"/>
    <col min="3329" max="3329" width="1.28515625" style="613" customWidth="1"/>
    <col min="3330" max="3330" width="16.85546875" style="613" bestFit="1" customWidth="1"/>
    <col min="3331" max="3331" width="1.28515625" style="613" customWidth="1"/>
    <col min="3332" max="3334" width="9.140625" style="613"/>
    <col min="3335" max="3335" width="1.28515625" style="613" customWidth="1"/>
    <col min="3336" max="3336" width="18.140625" style="613" customWidth="1"/>
    <col min="3337" max="3337" width="1.28515625" style="613" customWidth="1"/>
    <col min="3338" max="3342" width="9.140625" style="613"/>
    <col min="3343" max="3343" width="13.5703125" style="613" customWidth="1"/>
    <col min="3344" max="3344" width="1.28515625" style="613" customWidth="1"/>
    <col min="3345" max="3345" width="5.7109375" style="613" customWidth="1"/>
    <col min="3346" max="3346" width="1.28515625" style="613" customWidth="1"/>
    <col min="3347" max="3584" width="9.140625" style="613"/>
    <col min="3585" max="3585" width="1.28515625" style="613" customWidth="1"/>
    <col min="3586" max="3586" width="16.85546875" style="613" bestFit="1" customWidth="1"/>
    <col min="3587" max="3587" width="1.28515625" style="613" customWidth="1"/>
    <col min="3588" max="3590" width="9.140625" style="613"/>
    <col min="3591" max="3591" width="1.28515625" style="613" customWidth="1"/>
    <col min="3592" max="3592" width="18.140625" style="613" customWidth="1"/>
    <col min="3593" max="3593" width="1.28515625" style="613" customWidth="1"/>
    <col min="3594" max="3598" width="9.140625" style="613"/>
    <col min="3599" max="3599" width="13.5703125" style="613" customWidth="1"/>
    <col min="3600" max="3600" width="1.28515625" style="613" customWidth="1"/>
    <col min="3601" max="3601" width="5.7109375" style="613" customWidth="1"/>
    <col min="3602" max="3602" width="1.28515625" style="613" customWidth="1"/>
    <col min="3603" max="3840" width="9.140625" style="613"/>
    <col min="3841" max="3841" width="1.28515625" style="613" customWidth="1"/>
    <col min="3842" max="3842" width="16.85546875" style="613" bestFit="1" customWidth="1"/>
    <col min="3843" max="3843" width="1.28515625" style="613" customWidth="1"/>
    <col min="3844" max="3846" width="9.140625" style="613"/>
    <col min="3847" max="3847" width="1.28515625" style="613" customWidth="1"/>
    <col min="3848" max="3848" width="18.140625" style="613" customWidth="1"/>
    <col min="3849" max="3849" width="1.28515625" style="613" customWidth="1"/>
    <col min="3850" max="3854" width="9.140625" style="613"/>
    <col min="3855" max="3855" width="13.5703125" style="613" customWidth="1"/>
    <col min="3856" max="3856" width="1.28515625" style="613" customWidth="1"/>
    <col min="3857" max="3857" width="5.7109375" style="613" customWidth="1"/>
    <col min="3858" max="3858" width="1.28515625" style="613" customWidth="1"/>
    <col min="3859" max="4096" width="9.140625" style="613"/>
    <col min="4097" max="4097" width="1.28515625" style="613" customWidth="1"/>
    <col min="4098" max="4098" width="16.85546875" style="613" bestFit="1" customWidth="1"/>
    <col min="4099" max="4099" width="1.28515625" style="613" customWidth="1"/>
    <col min="4100" max="4102" width="9.140625" style="613"/>
    <col min="4103" max="4103" width="1.28515625" style="613" customWidth="1"/>
    <col min="4104" max="4104" width="18.140625" style="613" customWidth="1"/>
    <col min="4105" max="4105" width="1.28515625" style="613" customWidth="1"/>
    <col min="4106" max="4110" width="9.140625" style="613"/>
    <col min="4111" max="4111" width="13.5703125" style="613" customWidth="1"/>
    <col min="4112" max="4112" width="1.28515625" style="613" customWidth="1"/>
    <col min="4113" max="4113" width="5.7109375" style="613" customWidth="1"/>
    <col min="4114" max="4114" width="1.28515625" style="613" customWidth="1"/>
    <col min="4115" max="4352" width="9.140625" style="613"/>
    <col min="4353" max="4353" width="1.28515625" style="613" customWidth="1"/>
    <col min="4354" max="4354" width="16.85546875" style="613" bestFit="1" customWidth="1"/>
    <col min="4355" max="4355" width="1.28515625" style="613" customWidth="1"/>
    <col min="4356" max="4358" width="9.140625" style="613"/>
    <col min="4359" max="4359" width="1.28515625" style="613" customWidth="1"/>
    <col min="4360" max="4360" width="18.140625" style="613" customWidth="1"/>
    <col min="4361" max="4361" width="1.28515625" style="613" customWidth="1"/>
    <col min="4362" max="4366" width="9.140625" style="613"/>
    <col min="4367" max="4367" width="13.5703125" style="613" customWidth="1"/>
    <col min="4368" max="4368" width="1.28515625" style="613" customWidth="1"/>
    <col min="4369" max="4369" width="5.7109375" style="613" customWidth="1"/>
    <col min="4370" max="4370" width="1.28515625" style="613" customWidth="1"/>
    <col min="4371" max="4608" width="9.140625" style="613"/>
    <col min="4609" max="4609" width="1.28515625" style="613" customWidth="1"/>
    <col min="4610" max="4610" width="16.85546875" style="613" bestFit="1" customWidth="1"/>
    <col min="4611" max="4611" width="1.28515625" style="613" customWidth="1"/>
    <col min="4612" max="4614" width="9.140625" style="613"/>
    <col min="4615" max="4615" width="1.28515625" style="613" customWidth="1"/>
    <col min="4616" max="4616" width="18.140625" style="613" customWidth="1"/>
    <col min="4617" max="4617" width="1.28515625" style="613" customWidth="1"/>
    <col min="4618" max="4622" width="9.140625" style="613"/>
    <col min="4623" max="4623" width="13.5703125" style="613" customWidth="1"/>
    <col min="4624" max="4624" width="1.28515625" style="613" customWidth="1"/>
    <col min="4625" max="4625" width="5.7109375" style="613" customWidth="1"/>
    <col min="4626" max="4626" width="1.28515625" style="613" customWidth="1"/>
    <col min="4627" max="4864" width="9.140625" style="613"/>
    <col min="4865" max="4865" width="1.28515625" style="613" customWidth="1"/>
    <col min="4866" max="4866" width="16.85546875" style="613" bestFit="1" customWidth="1"/>
    <col min="4867" max="4867" width="1.28515625" style="613" customWidth="1"/>
    <col min="4868" max="4870" width="9.140625" style="613"/>
    <col min="4871" max="4871" width="1.28515625" style="613" customWidth="1"/>
    <col min="4872" max="4872" width="18.140625" style="613" customWidth="1"/>
    <col min="4873" max="4873" width="1.28515625" style="613" customWidth="1"/>
    <col min="4874" max="4878" width="9.140625" style="613"/>
    <col min="4879" max="4879" width="13.5703125" style="613" customWidth="1"/>
    <col min="4880" max="4880" width="1.28515625" style="613" customWidth="1"/>
    <col min="4881" max="4881" width="5.7109375" style="613" customWidth="1"/>
    <col min="4882" max="4882" width="1.28515625" style="613" customWidth="1"/>
    <col min="4883" max="5120" width="9.140625" style="613"/>
    <col min="5121" max="5121" width="1.28515625" style="613" customWidth="1"/>
    <col min="5122" max="5122" width="16.85546875" style="613" bestFit="1" customWidth="1"/>
    <col min="5123" max="5123" width="1.28515625" style="613" customWidth="1"/>
    <col min="5124" max="5126" width="9.140625" style="613"/>
    <col min="5127" max="5127" width="1.28515625" style="613" customWidth="1"/>
    <col min="5128" max="5128" width="18.140625" style="613" customWidth="1"/>
    <col min="5129" max="5129" width="1.28515625" style="613" customWidth="1"/>
    <col min="5130" max="5134" width="9.140625" style="613"/>
    <col min="5135" max="5135" width="13.5703125" style="613" customWidth="1"/>
    <col min="5136" max="5136" width="1.28515625" style="613" customWidth="1"/>
    <col min="5137" max="5137" width="5.7109375" style="613" customWidth="1"/>
    <col min="5138" max="5138" width="1.28515625" style="613" customWidth="1"/>
    <col min="5139" max="5376" width="9.140625" style="613"/>
    <col min="5377" max="5377" width="1.28515625" style="613" customWidth="1"/>
    <col min="5378" max="5378" width="16.85546875" style="613" bestFit="1" customWidth="1"/>
    <col min="5379" max="5379" width="1.28515625" style="613" customWidth="1"/>
    <col min="5380" max="5382" width="9.140625" style="613"/>
    <col min="5383" max="5383" width="1.28515625" style="613" customWidth="1"/>
    <col min="5384" max="5384" width="18.140625" style="613" customWidth="1"/>
    <col min="5385" max="5385" width="1.28515625" style="613" customWidth="1"/>
    <col min="5386" max="5390" width="9.140625" style="613"/>
    <col min="5391" max="5391" width="13.5703125" style="613" customWidth="1"/>
    <col min="5392" max="5392" width="1.28515625" style="613" customWidth="1"/>
    <col min="5393" max="5393" width="5.7109375" style="613" customWidth="1"/>
    <col min="5394" max="5394" width="1.28515625" style="613" customWidth="1"/>
    <col min="5395" max="5632" width="9.140625" style="613"/>
    <col min="5633" max="5633" width="1.28515625" style="613" customWidth="1"/>
    <col min="5634" max="5634" width="16.85546875" style="613" bestFit="1" customWidth="1"/>
    <col min="5635" max="5635" width="1.28515625" style="613" customWidth="1"/>
    <col min="5636" max="5638" width="9.140625" style="613"/>
    <col min="5639" max="5639" width="1.28515625" style="613" customWidth="1"/>
    <col min="5640" max="5640" width="18.140625" style="613" customWidth="1"/>
    <col min="5641" max="5641" width="1.28515625" style="613" customWidth="1"/>
    <col min="5642" max="5646" width="9.140625" style="613"/>
    <col min="5647" max="5647" width="13.5703125" style="613" customWidth="1"/>
    <col min="5648" max="5648" width="1.28515625" style="613" customWidth="1"/>
    <col min="5649" max="5649" width="5.7109375" style="613" customWidth="1"/>
    <col min="5650" max="5650" width="1.28515625" style="613" customWidth="1"/>
    <col min="5651" max="5888" width="9.140625" style="613"/>
    <col min="5889" max="5889" width="1.28515625" style="613" customWidth="1"/>
    <col min="5890" max="5890" width="16.85546875" style="613" bestFit="1" customWidth="1"/>
    <col min="5891" max="5891" width="1.28515625" style="613" customWidth="1"/>
    <col min="5892" max="5894" width="9.140625" style="613"/>
    <col min="5895" max="5895" width="1.28515625" style="613" customWidth="1"/>
    <col min="5896" max="5896" width="18.140625" style="613" customWidth="1"/>
    <col min="5897" max="5897" width="1.28515625" style="613" customWidth="1"/>
    <col min="5898" max="5902" width="9.140625" style="613"/>
    <col min="5903" max="5903" width="13.5703125" style="613" customWidth="1"/>
    <col min="5904" max="5904" width="1.28515625" style="613" customWidth="1"/>
    <col min="5905" max="5905" width="5.7109375" style="613" customWidth="1"/>
    <col min="5906" max="5906" width="1.28515625" style="613" customWidth="1"/>
    <col min="5907" max="6144" width="9.140625" style="613"/>
    <col min="6145" max="6145" width="1.28515625" style="613" customWidth="1"/>
    <col min="6146" max="6146" width="16.85546875" style="613" bestFit="1" customWidth="1"/>
    <col min="6147" max="6147" width="1.28515625" style="613" customWidth="1"/>
    <col min="6148" max="6150" width="9.140625" style="613"/>
    <col min="6151" max="6151" width="1.28515625" style="613" customWidth="1"/>
    <col min="6152" max="6152" width="18.140625" style="613" customWidth="1"/>
    <col min="6153" max="6153" width="1.28515625" style="613" customWidth="1"/>
    <col min="6154" max="6158" width="9.140625" style="613"/>
    <col min="6159" max="6159" width="13.5703125" style="613" customWidth="1"/>
    <col min="6160" max="6160" width="1.28515625" style="613" customWidth="1"/>
    <col min="6161" max="6161" width="5.7109375" style="613" customWidth="1"/>
    <col min="6162" max="6162" width="1.28515625" style="613" customWidth="1"/>
    <col min="6163" max="6400" width="9.140625" style="613"/>
    <col min="6401" max="6401" width="1.28515625" style="613" customWidth="1"/>
    <col min="6402" max="6402" width="16.85546875" style="613" bestFit="1" customWidth="1"/>
    <col min="6403" max="6403" width="1.28515625" style="613" customWidth="1"/>
    <col min="6404" max="6406" width="9.140625" style="613"/>
    <col min="6407" max="6407" width="1.28515625" style="613" customWidth="1"/>
    <col min="6408" max="6408" width="18.140625" style="613" customWidth="1"/>
    <col min="6409" max="6409" width="1.28515625" style="613" customWidth="1"/>
    <col min="6410" max="6414" width="9.140625" style="613"/>
    <col min="6415" max="6415" width="13.5703125" style="613" customWidth="1"/>
    <col min="6416" max="6416" width="1.28515625" style="613" customWidth="1"/>
    <col min="6417" max="6417" width="5.7109375" style="613" customWidth="1"/>
    <col min="6418" max="6418" width="1.28515625" style="613" customWidth="1"/>
    <col min="6419" max="6656" width="9.140625" style="613"/>
    <col min="6657" max="6657" width="1.28515625" style="613" customWidth="1"/>
    <col min="6658" max="6658" width="16.85546875" style="613" bestFit="1" customWidth="1"/>
    <col min="6659" max="6659" width="1.28515625" style="613" customWidth="1"/>
    <col min="6660" max="6662" width="9.140625" style="613"/>
    <col min="6663" max="6663" width="1.28515625" style="613" customWidth="1"/>
    <col min="6664" max="6664" width="18.140625" style="613" customWidth="1"/>
    <col min="6665" max="6665" width="1.28515625" style="613" customWidth="1"/>
    <col min="6666" max="6670" width="9.140625" style="613"/>
    <col min="6671" max="6671" width="13.5703125" style="613" customWidth="1"/>
    <col min="6672" max="6672" width="1.28515625" style="613" customWidth="1"/>
    <col min="6673" max="6673" width="5.7109375" style="613" customWidth="1"/>
    <col min="6674" max="6674" width="1.28515625" style="613" customWidth="1"/>
    <col min="6675" max="6912" width="9.140625" style="613"/>
    <col min="6913" max="6913" width="1.28515625" style="613" customWidth="1"/>
    <col min="6914" max="6914" width="16.85546875" style="613" bestFit="1" customWidth="1"/>
    <col min="6915" max="6915" width="1.28515625" style="613" customWidth="1"/>
    <col min="6916" max="6918" width="9.140625" style="613"/>
    <col min="6919" max="6919" width="1.28515625" style="613" customWidth="1"/>
    <col min="6920" max="6920" width="18.140625" style="613" customWidth="1"/>
    <col min="6921" max="6921" width="1.28515625" style="613" customWidth="1"/>
    <col min="6922" max="6926" width="9.140625" style="613"/>
    <col min="6927" max="6927" width="13.5703125" style="613" customWidth="1"/>
    <col min="6928" max="6928" width="1.28515625" style="613" customWidth="1"/>
    <col min="6929" max="6929" width="5.7109375" style="613" customWidth="1"/>
    <col min="6930" max="6930" width="1.28515625" style="613" customWidth="1"/>
    <col min="6931" max="7168" width="9.140625" style="613"/>
    <col min="7169" max="7169" width="1.28515625" style="613" customWidth="1"/>
    <col min="7170" max="7170" width="16.85546875" style="613" bestFit="1" customWidth="1"/>
    <col min="7171" max="7171" width="1.28515625" style="613" customWidth="1"/>
    <col min="7172" max="7174" width="9.140625" style="613"/>
    <col min="7175" max="7175" width="1.28515625" style="613" customWidth="1"/>
    <col min="7176" max="7176" width="18.140625" style="613" customWidth="1"/>
    <col min="7177" max="7177" width="1.28515625" style="613" customWidth="1"/>
    <col min="7178" max="7182" width="9.140625" style="613"/>
    <col min="7183" max="7183" width="13.5703125" style="613" customWidth="1"/>
    <col min="7184" max="7184" width="1.28515625" style="613" customWidth="1"/>
    <col min="7185" max="7185" width="5.7109375" style="613" customWidth="1"/>
    <col min="7186" max="7186" width="1.28515625" style="613" customWidth="1"/>
    <col min="7187" max="7424" width="9.140625" style="613"/>
    <col min="7425" max="7425" width="1.28515625" style="613" customWidth="1"/>
    <col min="7426" max="7426" width="16.85546875" style="613" bestFit="1" customWidth="1"/>
    <col min="7427" max="7427" width="1.28515625" style="613" customWidth="1"/>
    <col min="7428" max="7430" width="9.140625" style="613"/>
    <col min="7431" max="7431" width="1.28515625" style="613" customWidth="1"/>
    <col min="7432" max="7432" width="18.140625" style="613" customWidth="1"/>
    <col min="7433" max="7433" width="1.28515625" style="613" customWidth="1"/>
    <col min="7434" max="7438" width="9.140625" style="613"/>
    <col min="7439" max="7439" width="13.5703125" style="613" customWidth="1"/>
    <col min="7440" max="7440" width="1.28515625" style="613" customWidth="1"/>
    <col min="7441" max="7441" width="5.7109375" style="613" customWidth="1"/>
    <col min="7442" max="7442" width="1.28515625" style="613" customWidth="1"/>
    <col min="7443" max="7680" width="9.140625" style="613"/>
    <col min="7681" max="7681" width="1.28515625" style="613" customWidth="1"/>
    <col min="7682" max="7682" width="16.85546875" style="613" bestFit="1" customWidth="1"/>
    <col min="7683" max="7683" width="1.28515625" style="613" customWidth="1"/>
    <col min="7684" max="7686" width="9.140625" style="613"/>
    <col min="7687" max="7687" width="1.28515625" style="613" customWidth="1"/>
    <col min="7688" max="7688" width="18.140625" style="613" customWidth="1"/>
    <col min="7689" max="7689" width="1.28515625" style="613" customWidth="1"/>
    <col min="7690" max="7694" width="9.140625" style="613"/>
    <col min="7695" max="7695" width="13.5703125" style="613" customWidth="1"/>
    <col min="7696" max="7696" width="1.28515625" style="613" customWidth="1"/>
    <col min="7697" max="7697" width="5.7109375" style="613" customWidth="1"/>
    <col min="7698" max="7698" width="1.28515625" style="613" customWidth="1"/>
    <col min="7699" max="7936" width="9.140625" style="613"/>
    <col min="7937" max="7937" width="1.28515625" style="613" customWidth="1"/>
    <col min="7938" max="7938" width="16.85546875" style="613" bestFit="1" customWidth="1"/>
    <col min="7939" max="7939" width="1.28515625" style="613" customWidth="1"/>
    <col min="7940" max="7942" width="9.140625" style="613"/>
    <col min="7943" max="7943" width="1.28515625" style="613" customWidth="1"/>
    <col min="7944" max="7944" width="18.140625" style="613" customWidth="1"/>
    <col min="7945" max="7945" width="1.28515625" style="613" customWidth="1"/>
    <col min="7946" max="7950" width="9.140625" style="613"/>
    <col min="7951" max="7951" width="13.5703125" style="613" customWidth="1"/>
    <col min="7952" max="7952" width="1.28515625" style="613" customWidth="1"/>
    <col min="7953" max="7953" width="5.7109375" style="613" customWidth="1"/>
    <col min="7954" max="7954" width="1.28515625" style="613" customWidth="1"/>
    <col min="7955" max="8192" width="9.140625" style="613"/>
    <col min="8193" max="8193" width="1.28515625" style="613" customWidth="1"/>
    <col min="8194" max="8194" width="16.85546875" style="613" bestFit="1" customWidth="1"/>
    <col min="8195" max="8195" width="1.28515625" style="613" customWidth="1"/>
    <col min="8196" max="8198" width="9.140625" style="613"/>
    <col min="8199" max="8199" width="1.28515625" style="613" customWidth="1"/>
    <col min="8200" max="8200" width="18.140625" style="613" customWidth="1"/>
    <col min="8201" max="8201" width="1.28515625" style="613" customWidth="1"/>
    <col min="8202" max="8206" width="9.140625" style="613"/>
    <col min="8207" max="8207" width="13.5703125" style="613" customWidth="1"/>
    <col min="8208" max="8208" width="1.28515625" style="613" customWidth="1"/>
    <col min="8209" max="8209" width="5.7109375" style="613" customWidth="1"/>
    <col min="8210" max="8210" width="1.28515625" style="613" customWidth="1"/>
    <col min="8211" max="8448" width="9.140625" style="613"/>
    <col min="8449" max="8449" width="1.28515625" style="613" customWidth="1"/>
    <col min="8450" max="8450" width="16.85546875" style="613" bestFit="1" customWidth="1"/>
    <col min="8451" max="8451" width="1.28515625" style="613" customWidth="1"/>
    <col min="8452" max="8454" width="9.140625" style="613"/>
    <col min="8455" max="8455" width="1.28515625" style="613" customWidth="1"/>
    <col min="8456" max="8456" width="18.140625" style="613" customWidth="1"/>
    <col min="8457" max="8457" width="1.28515625" style="613" customWidth="1"/>
    <col min="8458" max="8462" width="9.140625" style="613"/>
    <col min="8463" max="8463" width="13.5703125" style="613" customWidth="1"/>
    <col min="8464" max="8464" width="1.28515625" style="613" customWidth="1"/>
    <col min="8465" max="8465" width="5.7109375" style="613" customWidth="1"/>
    <col min="8466" max="8466" width="1.28515625" style="613" customWidth="1"/>
    <col min="8467" max="8704" width="9.140625" style="613"/>
    <col min="8705" max="8705" width="1.28515625" style="613" customWidth="1"/>
    <col min="8706" max="8706" width="16.85546875" style="613" bestFit="1" customWidth="1"/>
    <col min="8707" max="8707" width="1.28515625" style="613" customWidth="1"/>
    <col min="8708" max="8710" width="9.140625" style="613"/>
    <col min="8711" max="8711" width="1.28515625" style="613" customWidth="1"/>
    <col min="8712" max="8712" width="18.140625" style="613" customWidth="1"/>
    <col min="8713" max="8713" width="1.28515625" style="613" customWidth="1"/>
    <col min="8714" max="8718" width="9.140625" style="613"/>
    <col min="8719" max="8719" width="13.5703125" style="613" customWidth="1"/>
    <col min="8720" max="8720" width="1.28515625" style="613" customWidth="1"/>
    <col min="8721" max="8721" width="5.7109375" style="613" customWidth="1"/>
    <col min="8722" max="8722" width="1.28515625" style="613" customWidth="1"/>
    <col min="8723" max="8960" width="9.140625" style="613"/>
    <col min="8961" max="8961" width="1.28515625" style="613" customWidth="1"/>
    <col min="8962" max="8962" width="16.85546875" style="613" bestFit="1" customWidth="1"/>
    <col min="8963" max="8963" width="1.28515625" style="613" customWidth="1"/>
    <col min="8964" max="8966" width="9.140625" style="613"/>
    <col min="8967" max="8967" width="1.28515625" style="613" customWidth="1"/>
    <col min="8968" max="8968" width="18.140625" style="613" customWidth="1"/>
    <col min="8969" max="8969" width="1.28515625" style="613" customWidth="1"/>
    <col min="8970" max="8974" width="9.140625" style="613"/>
    <col min="8975" max="8975" width="13.5703125" style="613" customWidth="1"/>
    <col min="8976" max="8976" width="1.28515625" style="613" customWidth="1"/>
    <col min="8977" max="8977" width="5.7109375" style="613" customWidth="1"/>
    <col min="8978" max="8978" width="1.28515625" style="613" customWidth="1"/>
    <col min="8979" max="9216" width="9.140625" style="613"/>
    <col min="9217" max="9217" width="1.28515625" style="613" customWidth="1"/>
    <col min="9218" max="9218" width="16.85546875" style="613" bestFit="1" customWidth="1"/>
    <col min="9219" max="9219" width="1.28515625" style="613" customWidth="1"/>
    <col min="9220" max="9222" width="9.140625" style="613"/>
    <col min="9223" max="9223" width="1.28515625" style="613" customWidth="1"/>
    <col min="9224" max="9224" width="18.140625" style="613" customWidth="1"/>
    <col min="9225" max="9225" width="1.28515625" style="613" customWidth="1"/>
    <col min="9226" max="9230" width="9.140625" style="613"/>
    <col min="9231" max="9231" width="13.5703125" style="613" customWidth="1"/>
    <col min="9232" max="9232" width="1.28515625" style="613" customWidth="1"/>
    <col min="9233" max="9233" width="5.7109375" style="613" customWidth="1"/>
    <col min="9234" max="9234" width="1.28515625" style="613" customWidth="1"/>
    <col min="9235" max="9472" width="9.140625" style="613"/>
    <col min="9473" max="9473" width="1.28515625" style="613" customWidth="1"/>
    <col min="9474" max="9474" width="16.85546875" style="613" bestFit="1" customWidth="1"/>
    <col min="9475" max="9475" width="1.28515625" style="613" customWidth="1"/>
    <col min="9476" max="9478" width="9.140625" style="613"/>
    <col min="9479" max="9479" width="1.28515625" style="613" customWidth="1"/>
    <col min="9480" max="9480" width="18.140625" style="613" customWidth="1"/>
    <col min="9481" max="9481" width="1.28515625" style="613" customWidth="1"/>
    <col min="9482" max="9486" width="9.140625" style="613"/>
    <col min="9487" max="9487" width="13.5703125" style="613" customWidth="1"/>
    <col min="9488" max="9488" width="1.28515625" style="613" customWidth="1"/>
    <col min="9489" max="9489" width="5.7109375" style="613" customWidth="1"/>
    <col min="9490" max="9490" width="1.28515625" style="613" customWidth="1"/>
    <col min="9491" max="9728" width="9.140625" style="613"/>
    <col min="9729" max="9729" width="1.28515625" style="613" customWidth="1"/>
    <col min="9730" max="9730" width="16.85546875" style="613" bestFit="1" customWidth="1"/>
    <col min="9731" max="9731" width="1.28515625" style="613" customWidth="1"/>
    <col min="9732" max="9734" width="9.140625" style="613"/>
    <col min="9735" max="9735" width="1.28515625" style="613" customWidth="1"/>
    <col min="9736" max="9736" width="18.140625" style="613" customWidth="1"/>
    <col min="9737" max="9737" width="1.28515625" style="613" customWidth="1"/>
    <col min="9738" max="9742" width="9.140625" style="613"/>
    <col min="9743" max="9743" width="13.5703125" style="613" customWidth="1"/>
    <col min="9744" max="9744" width="1.28515625" style="613" customWidth="1"/>
    <col min="9745" max="9745" width="5.7109375" style="613" customWidth="1"/>
    <col min="9746" max="9746" width="1.28515625" style="613" customWidth="1"/>
    <col min="9747" max="9984" width="9.140625" style="613"/>
    <col min="9985" max="9985" width="1.28515625" style="613" customWidth="1"/>
    <col min="9986" max="9986" width="16.85546875" style="613" bestFit="1" customWidth="1"/>
    <col min="9987" max="9987" width="1.28515625" style="613" customWidth="1"/>
    <col min="9988" max="9990" width="9.140625" style="613"/>
    <col min="9991" max="9991" width="1.28515625" style="613" customWidth="1"/>
    <col min="9992" max="9992" width="18.140625" style="613" customWidth="1"/>
    <col min="9993" max="9993" width="1.28515625" style="613" customWidth="1"/>
    <col min="9994" max="9998" width="9.140625" style="613"/>
    <col min="9999" max="9999" width="13.5703125" style="613" customWidth="1"/>
    <col min="10000" max="10000" width="1.28515625" style="613" customWidth="1"/>
    <col min="10001" max="10001" width="5.7109375" style="613" customWidth="1"/>
    <col min="10002" max="10002" width="1.28515625" style="613" customWidth="1"/>
    <col min="10003" max="10240" width="9.140625" style="613"/>
    <col min="10241" max="10241" width="1.28515625" style="613" customWidth="1"/>
    <col min="10242" max="10242" width="16.85546875" style="613" bestFit="1" customWidth="1"/>
    <col min="10243" max="10243" width="1.28515625" style="613" customWidth="1"/>
    <col min="10244" max="10246" width="9.140625" style="613"/>
    <col min="10247" max="10247" width="1.28515625" style="613" customWidth="1"/>
    <col min="10248" max="10248" width="18.140625" style="613" customWidth="1"/>
    <col min="10249" max="10249" width="1.28515625" style="613" customWidth="1"/>
    <col min="10250" max="10254" width="9.140625" style="613"/>
    <col min="10255" max="10255" width="13.5703125" style="613" customWidth="1"/>
    <col min="10256" max="10256" width="1.28515625" style="613" customWidth="1"/>
    <col min="10257" max="10257" width="5.7109375" style="613" customWidth="1"/>
    <col min="10258" max="10258" width="1.28515625" style="613" customWidth="1"/>
    <col min="10259" max="10496" width="9.140625" style="613"/>
    <col min="10497" max="10497" width="1.28515625" style="613" customWidth="1"/>
    <col min="10498" max="10498" width="16.85546875" style="613" bestFit="1" customWidth="1"/>
    <col min="10499" max="10499" width="1.28515625" style="613" customWidth="1"/>
    <col min="10500" max="10502" width="9.140625" style="613"/>
    <col min="10503" max="10503" width="1.28515625" style="613" customWidth="1"/>
    <col min="10504" max="10504" width="18.140625" style="613" customWidth="1"/>
    <col min="10505" max="10505" width="1.28515625" style="613" customWidth="1"/>
    <col min="10506" max="10510" width="9.140625" style="613"/>
    <col min="10511" max="10511" width="13.5703125" style="613" customWidth="1"/>
    <col min="10512" max="10512" width="1.28515625" style="613" customWidth="1"/>
    <col min="10513" max="10513" width="5.7109375" style="613" customWidth="1"/>
    <col min="10514" max="10514" width="1.28515625" style="613" customWidth="1"/>
    <col min="10515" max="10752" width="9.140625" style="613"/>
    <col min="10753" max="10753" width="1.28515625" style="613" customWidth="1"/>
    <col min="10754" max="10754" width="16.85546875" style="613" bestFit="1" customWidth="1"/>
    <col min="10755" max="10755" width="1.28515625" style="613" customWidth="1"/>
    <col min="10756" max="10758" width="9.140625" style="613"/>
    <col min="10759" max="10759" width="1.28515625" style="613" customWidth="1"/>
    <col min="10760" max="10760" width="18.140625" style="613" customWidth="1"/>
    <col min="10761" max="10761" width="1.28515625" style="613" customWidth="1"/>
    <col min="10762" max="10766" width="9.140625" style="613"/>
    <col min="10767" max="10767" width="13.5703125" style="613" customWidth="1"/>
    <col min="10768" max="10768" width="1.28515625" style="613" customWidth="1"/>
    <col min="10769" max="10769" width="5.7109375" style="613" customWidth="1"/>
    <col min="10770" max="10770" width="1.28515625" style="613" customWidth="1"/>
    <col min="10771" max="11008" width="9.140625" style="613"/>
    <col min="11009" max="11009" width="1.28515625" style="613" customWidth="1"/>
    <col min="11010" max="11010" width="16.85546875" style="613" bestFit="1" customWidth="1"/>
    <col min="11011" max="11011" width="1.28515625" style="613" customWidth="1"/>
    <col min="11012" max="11014" width="9.140625" style="613"/>
    <col min="11015" max="11015" width="1.28515625" style="613" customWidth="1"/>
    <col min="11016" max="11016" width="18.140625" style="613" customWidth="1"/>
    <col min="11017" max="11017" width="1.28515625" style="613" customWidth="1"/>
    <col min="11018" max="11022" width="9.140625" style="613"/>
    <col min="11023" max="11023" width="13.5703125" style="613" customWidth="1"/>
    <col min="11024" max="11024" width="1.28515625" style="613" customWidth="1"/>
    <col min="11025" max="11025" width="5.7109375" style="613" customWidth="1"/>
    <col min="11026" max="11026" width="1.28515625" style="613" customWidth="1"/>
    <col min="11027" max="11264" width="9.140625" style="613"/>
    <col min="11265" max="11265" width="1.28515625" style="613" customWidth="1"/>
    <col min="11266" max="11266" width="16.85546875" style="613" bestFit="1" customWidth="1"/>
    <col min="11267" max="11267" width="1.28515625" style="613" customWidth="1"/>
    <col min="11268" max="11270" width="9.140625" style="613"/>
    <col min="11271" max="11271" width="1.28515625" style="613" customWidth="1"/>
    <col min="11272" max="11272" width="18.140625" style="613" customWidth="1"/>
    <col min="11273" max="11273" width="1.28515625" style="613" customWidth="1"/>
    <col min="11274" max="11278" width="9.140625" style="613"/>
    <col min="11279" max="11279" width="13.5703125" style="613" customWidth="1"/>
    <col min="11280" max="11280" width="1.28515625" style="613" customWidth="1"/>
    <col min="11281" max="11281" width="5.7109375" style="613" customWidth="1"/>
    <col min="11282" max="11282" width="1.28515625" style="613" customWidth="1"/>
    <col min="11283" max="11520" width="9.140625" style="613"/>
    <col min="11521" max="11521" width="1.28515625" style="613" customWidth="1"/>
    <col min="11522" max="11522" width="16.85546875" style="613" bestFit="1" customWidth="1"/>
    <col min="11523" max="11523" width="1.28515625" style="613" customWidth="1"/>
    <col min="11524" max="11526" width="9.140625" style="613"/>
    <col min="11527" max="11527" width="1.28515625" style="613" customWidth="1"/>
    <col min="11528" max="11528" width="18.140625" style="613" customWidth="1"/>
    <col min="11529" max="11529" width="1.28515625" style="613" customWidth="1"/>
    <col min="11530" max="11534" width="9.140625" style="613"/>
    <col min="11535" max="11535" width="13.5703125" style="613" customWidth="1"/>
    <col min="11536" max="11536" width="1.28515625" style="613" customWidth="1"/>
    <col min="11537" max="11537" width="5.7109375" style="613" customWidth="1"/>
    <col min="11538" max="11538" width="1.28515625" style="613" customWidth="1"/>
    <col min="11539" max="11776" width="9.140625" style="613"/>
    <col min="11777" max="11777" width="1.28515625" style="613" customWidth="1"/>
    <col min="11778" max="11778" width="16.85546875" style="613" bestFit="1" customWidth="1"/>
    <col min="11779" max="11779" width="1.28515625" style="613" customWidth="1"/>
    <col min="11780" max="11782" width="9.140625" style="613"/>
    <col min="11783" max="11783" width="1.28515625" style="613" customWidth="1"/>
    <col min="11784" max="11784" width="18.140625" style="613" customWidth="1"/>
    <col min="11785" max="11785" width="1.28515625" style="613" customWidth="1"/>
    <col min="11786" max="11790" width="9.140625" style="613"/>
    <col min="11791" max="11791" width="13.5703125" style="613" customWidth="1"/>
    <col min="11792" max="11792" width="1.28515625" style="613" customWidth="1"/>
    <col min="11793" max="11793" width="5.7109375" style="613" customWidth="1"/>
    <col min="11794" max="11794" width="1.28515625" style="613" customWidth="1"/>
    <col min="11795" max="12032" width="9.140625" style="613"/>
    <col min="12033" max="12033" width="1.28515625" style="613" customWidth="1"/>
    <col min="12034" max="12034" width="16.85546875" style="613" bestFit="1" customWidth="1"/>
    <col min="12035" max="12035" width="1.28515625" style="613" customWidth="1"/>
    <col min="12036" max="12038" width="9.140625" style="613"/>
    <col min="12039" max="12039" width="1.28515625" style="613" customWidth="1"/>
    <col min="12040" max="12040" width="18.140625" style="613" customWidth="1"/>
    <col min="12041" max="12041" width="1.28515625" style="613" customWidth="1"/>
    <col min="12042" max="12046" width="9.140625" style="613"/>
    <col min="12047" max="12047" width="13.5703125" style="613" customWidth="1"/>
    <col min="12048" max="12048" width="1.28515625" style="613" customWidth="1"/>
    <col min="12049" max="12049" width="5.7109375" style="613" customWidth="1"/>
    <col min="12050" max="12050" width="1.28515625" style="613" customWidth="1"/>
    <col min="12051" max="12288" width="9.140625" style="613"/>
    <col min="12289" max="12289" width="1.28515625" style="613" customWidth="1"/>
    <col min="12290" max="12290" width="16.85546875" style="613" bestFit="1" customWidth="1"/>
    <col min="12291" max="12291" width="1.28515625" style="613" customWidth="1"/>
    <col min="12292" max="12294" width="9.140625" style="613"/>
    <col min="12295" max="12295" width="1.28515625" style="613" customWidth="1"/>
    <col min="12296" max="12296" width="18.140625" style="613" customWidth="1"/>
    <col min="12297" max="12297" width="1.28515625" style="613" customWidth="1"/>
    <col min="12298" max="12302" width="9.140625" style="613"/>
    <col min="12303" max="12303" width="13.5703125" style="613" customWidth="1"/>
    <col min="12304" max="12304" width="1.28515625" style="613" customWidth="1"/>
    <col min="12305" max="12305" width="5.7109375" style="613" customWidth="1"/>
    <col min="12306" max="12306" width="1.28515625" style="613" customWidth="1"/>
    <col min="12307" max="12544" width="9.140625" style="613"/>
    <col min="12545" max="12545" width="1.28515625" style="613" customWidth="1"/>
    <col min="12546" max="12546" width="16.85546875" style="613" bestFit="1" customWidth="1"/>
    <col min="12547" max="12547" width="1.28515625" style="613" customWidth="1"/>
    <col min="12548" max="12550" width="9.140625" style="613"/>
    <col min="12551" max="12551" width="1.28515625" style="613" customWidth="1"/>
    <col min="12552" max="12552" width="18.140625" style="613" customWidth="1"/>
    <col min="12553" max="12553" width="1.28515625" style="613" customWidth="1"/>
    <col min="12554" max="12558" width="9.140625" style="613"/>
    <col min="12559" max="12559" width="13.5703125" style="613" customWidth="1"/>
    <col min="12560" max="12560" width="1.28515625" style="613" customWidth="1"/>
    <col min="12561" max="12561" width="5.7109375" style="613" customWidth="1"/>
    <col min="12562" max="12562" width="1.28515625" style="613" customWidth="1"/>
    <col min="12563" max="12800" width="9.140625" style="613"/>
    <col min="12801" max="12801" width="1.28515625" style="613" customWidth="1"/>
    <col min="12802" max="12802" width="16.85546875" style="613" bestFit="1" customWidth="1"/>
    <col min="12803" max="12803" width="1.28515625" style="613" customWidth="1"/>
    <col min="12804" max="12806" width="9.140625" style="613"/>
    <col min="12807" max="12807" width="1.28515625" style="613" customWidth="1"/>
    <col min="12808" max="12808" width="18.140625" style="613" customWidth="1"/>
    <col min="12809" max="12809" width="1.28515625" style="613" customWidth="1"/>
    <col min="12810" max="12814" width="9.140625" style="613"/>
    <col min="12815" max="12815" width="13.5703125" style="613" customWidth="1"/>
    <col min="12816" max="12816" width="1.28515625" style="613" customWidth="1"/>
    <col min="12817" max="12817" width="5.7109375" style="613" customWidth="1"/>
    <col min="12818" max="12818" width="1.28515625" style="613" customWidth="1"/>
    <col min="12819" max="13056" width="9.140625" style="613"/>
    <col min="13057" max="13057" width="1.28515625" style="613" customWidth="1"/>
    <col min="13058" max="13058" width="16.85546875" style="613" bestFit="1" customWidth="1"/>
    <col min="13059" max="13059" width="1.28515625" style="613" customWidth="1"/>
    <col min="13060" max="13062" width="9.140625" style="613"/>
    <col min="13063" max="13063" width="1.28515625" style="613" customWidth="1"/>
    <col min="13064" max="13064" width="18.140625" style="613" customWidth="1"/>
    <col min="13065" max="13065" width="1.28515625" style="613" customWidth="1"/>
    <col min="13066" max="13070" width="9.140625" style="613"/>
    <col min="13071" max="13071" width="13.5703125" style="613" customWidth="1"/>
    <col min="13072" max="13072" width="1.28515625" style="613" customWidth="1"/>
    <col min="13073" max="13073" width="5.7109375" style="613" customWidth="1"/>
    <col min="13074" max="13074" width="1.28515625" style="613" customWidth="1"/>
    <col min="13075" max="13312" width="9.140625" style="613"/>
    <col min="13313" max="13313" width="1.28515625" style="613" customWidth="1"/>
    <col min="13314" max="13314" width="16.85546875" style="613" bestFit="1" customWidth="1"/>
    <col min="13315" max="13315" width="1.28515625" style="613" customWidth="1"/>
    <col min="13316" max="13318" width="9.140625" style="613"/>
    <col min="13319" max="13319" width="1.28515625" style="613" customWidth="1"/>
    <col min="13320" max="13320" width="18.140625" style="613" customWidth="1"/>
    <col min="13321" max="13321" width="1.28515625" style="613" customWidth="1"/>
    <col min="13322" max="13326" width="9.140625" style="613"/>
    <col min="13327" max="13327" width="13.5703125" style="613" customWidth="1"/>
    <col min="13328" max="13328" width="1.28515625" style="613" customWidth="1"/>
    <col min="13329" max="13329" width="5.7109375" style="613" customWidth="1"/>
    <col min="13330" max="13330" width="1.28515625" style="613" customWidth="1"/>
    <col min="13331" max="13568" width="9.140625" style="613"/>
    <col min="13569" max="13569" width="1.28515625" style="613" customWidth="1"/>
    <col min="13570" max="13570" width="16.85546875" style="613" bestFit="1" customWidth="1"/>
    <col min="13571" max="13571" width="1.28515625" style="613" customWidth="1"/>
    <col min="13572" max="13574" width="9.140625" style="613"/>
    <col min="13575" max="13575" width="1.28515625" style="613" customWidth="1"/>
    <col min="13576" max="13576" width="18.140625" style="613" customWidth="1"/>
    <col min="13577" max="13577" width="1.28515625" style="613" customWidth="1"/>
    <col min="13578" max="13582" width="9.140625" style="613"/>
    <col min="13583" max="13583" width="13.5703125" style="613" customWidth="1"/>
    <col min="13584" max="13584" width="1.28515625" style="613" customWidth="1"/>
    <col min="13585" max="13585" width="5.7109375" style="613" customWidth="1"/>
    <col min="13586" max="13586" width="1.28515625" style="613" customWidth="1"/>
    <col min="13587" max="13824" width="9.140625" style="613"/>
    <col min="13825" max="13825" width="1.28515625" style="613" customWidth="1"/>
    <col min="13826" max="13826" width="16.85546875" style="613" bestFit="1" customWidth="1"/>
    <col min="13827" max="13827" width="1.28515625" style="613" customWidth="1"/>
    <col min="13828" max="13830" width="9.140625" style="613"/>
    <col min="13831" max="13831" width="1.28515625" style="613" customWidth="1"/>
    <col min="13832" max="13832" width="18.140625" style="613" customWidth="1"/>
    <col min="13833" max="13833" width="1.28515625" style="613" customWidth="1"/>
    <col min="13834" max="13838" width="9.140625" style="613"/>
    <col min="13839" max="13839" width="13.5703125" style="613" customWidth="1"/>
    <col min="13840" max="13840" width="1.28515625" style="613" customWidth="1"/>
    <col min="13841" max="13841" width="5.7109375" style="613" customWidth="1"/>
    <col min="13842" max="13842" width="1.28515625" style="613" customWidth="1"/>
    <col min="13843" max="14080" width="9.140625" style="613"/>
    <col min="14081" max="14081" width="1.28515625" style="613" customWidth="1"/>
    <col min="14082" max="14082" width="16.85546875" style="613" bestFit="1" customWidth="1"/>
    <col min="14083" max="14083" width="1.28515625" style="613" customWidth="1"/>
    <col min="14084" max="14086" width="9.140625" style="613"/>
    <col min="14087" max="14087" width="1.28515625" style="613" customWidth="1"/>
    <col min="14088" max="14088" width="18.140625" style="613" customWidth="1"/>
    <col min="14089" max="14089" width="1.28515625" style="613" customWidth="1"/>
    <col min="14090" max="14094" width="9.140625" style="613"/>
    <col min="14095" max="14095" width="13.5703125" style="613" customWidth="1"/>
    <col min="14096" max="14096" width="1.28515625" style="613" customWidth="1"/>
    <col min="14097" max="14097" width="5.7109375" style="613" customWidth="1"/>
    <col min="14098" max="14098" width="1.28515625" style="613" customWidth="1"/>
    <col min="14099" max="14336" width="9.140625" style="613"/>
    <col min="14337" max="14337" width="1.28515625" style="613" customWidth="1"/>
    <col min="14338" max="14338" width="16.85546875" style="613" bestFit="1" customWidth="1"/>
    <col min="14339" max="14339" width="1.28515625" style="613" customWidth="1"/>
    <col min="14340" max="14342" width="9.140625" style="613"/>
    <col min="14343" max="14343" width="1.28515625" style="613" customWidth="1"/>
    <col min="14344" max="14344" width="18.140625" style="613" customWidth="1"/>
    <col min="14345" max="14345" width="1.28515625" style="613" customWidth="1"/>
    <col min="14346" max="14350" width="9.140625" style="613"/>
    <col min="14351" max="14351" width="13.5703125" style="613" customWidth="1"/>
    <col min="14352" max="14352" width="1.28515625" style="613" customWidth="1"/>
    <col min="14353" max="14353" width="5.7109375" style="613" customWidth="1"/>
    <col min="14354" max="14354" width="1.28515625" style="613" customWidth="1"/>
    <col min="14355" max="14592" width="9.140625" style="613"/>
    <col min="14593" max="14593" width="1.28515625" style="613" customWidth="1"/>
    <col min="14594" max="14594" width="16.85546875" style="613" bestFit="1" customWidth="1"/>
    <col min="14595" max="14595" width="1.28515625" style="613" customWidth="1"/>
    <col min="14596" max="14598" width="9.140625" style="613"/>
    <col min="14599" max="14599" width="1.28515625" style="613" customWidth="1"/>
    <col min="14600" max="14600" width="18.140625" style="613" customWidth="1"/>
    <col min="14601" max="14601" width="1.28515625" style="613" customWidth="1"/>
    <col min="14602" max="14606" width="9.140625" style="613"/>
    <col min="14607" max="14607" width="13.5703125" style="613" customWidth="1"/>
    <col min="14608" max="14608" width="1.28515625" style="613" customWidth="1"/>
    <col min="14609" max="14609" width="5.7109375" style="613" customWidth="1"/>
    <col min="14610" max="14610" width="1.28515625" style="613" customWidth="1"/>
    <col min="14611" max="14848" width="9.140625" style="613"/>
    <col min="14849" max="14849" width="1.28515625" style="613" customWidth="1"/>
    <col min="14850" max="14850" width="16.85546875" style="613" bestFit="1" customWidth="1"/>
    <col min="14851" max="14851" width="1.28515625" style="613" customWidth="1"/>
    <col min="14852" max="14854" width="9.140625" style="613"/>
    <col min="14855" max="14855" width="1.28515625" style="613" customWidth="1"/>
    <col min="14856" max="14856" width="18.140625" style="613" customWidth="1"/>
    <col min="14857" max="14857" width="1.28515625" style="613" customWidth="1"/>
    <col min="14858" max="14862" width="9.140625" style="613"/>
    <col min="14863" max="14863" width="13.5703125" style="613" customWidth="1"/>
    <col min="14864" max="14864" width="1.28515625" style="613" customWidth="1"/>
    <col min="14865" max="14865" width="5.7109375" style="613" customWidth="1"/>
    <col min="14866" max="14866" width="1.28515625" style="613" customWidth="1"/>
    <col min="14867" max="15104" width="9.140625" style="613"/>
    <col min="15105" max="15105" width="1.28515625" style="613" customWidth="1"/>
    <col min="15106" max="15106" width="16.85546875" style="613" bestFit="1" customWidth="1"/>
    <col min="15107" max="15107" width="1.28515625" style="613" customWidth="1"/>
    <col min="15108" max="15110" width="9.140625" style="613"/>
    <col min="15111" max="15111" width="1.28515625" style="613" customWidth="1"/>
    <col min="15112" max="15112" width="18.140625" style="613" customWidth="1"/>
    <col min="15113" max="15113" width="1.28515625" style="613" customWidth="1"/>
    <col min="15114" max="15118" width="9.140625" style="613"/>
    <col min="15119" max="15119" width="13.5703125" style="613" customWidth="1"/>
    <col min="15120" max="15120" width="1.28515625" style="613" customWidth="1"/>
    <col min="15121" max="15121" width="5.7109375" style="613" customWidth="1"/>
    <col min="15122" max="15122" width="1.28515625" style="613" customWidth="1"/>
    <col min="15123" max="15360" width="9.140625" style="613"/>
    <col min="15361" max="15361" width="1.28515625" style="613" customWidth="1"/>
    <col min="15362" max="15362" width="16.85546875" style="613" bestFit="1" customWidth="1"/>
    <col min="15363" max="15363" width="1.28515625" style="613" customWidth="1"/>
    <col min="15364" max="15366" width="9.140625" style="613"/>
    <col min="15367" max="15367" width="1.28515625" style="613" customWidth="1"/>
    <col min="15368" max="15368" width="18.140625" style="613" customWidth="1"/>
    <col min="15369" max="15369" width="1.28515625" style="613" customWidth="1"/>
    <col min="15370" max="15374" width="9.140625" style="613"/>
    <col min="15375" max="15375" width="13.5703125" style="613" customWidth="1"/>
    <col min="15376" max="15376" width="1.28515625" style="613" customWidth="1"/>
    <col min="15377" max="15377" width="5.7109375" style="613" customWidth="1"/>
    <col min="15378" max="15378" width="1.28515625" style="613" customWidth="1"/>
    <col min="15379" max="15616" width="9.140625" style="613"/>
    <col min="15617" max="15617" width="1.28515625" style="613" customWidth="1"/>
    <col min="15618" max="15618" width="16.85546875" style="613" bestFit="1" customWidth="1"/>
    <col min="15619" max="15619" width="1.28515625" style="613" customWidth="1"/>
    <col min="15620" max="15622" width="9.140625" style="613"/>
    <col min="15623" max="15623" width="1.28515625" style="613" customWidth="1"/>
    <col min="15624" max="15624" width="18.140625" style="613" customWidth="1"/>
    <col min="15625" max="15625" width="1.28515625" style="613" customWidth="1"/>
    <col min="15626" max="15630" width="9.140625" style="613"/>
    <col min="15631" max="15631" width="13.5703125" style="613" customWidth="1"/>
    <col min="15632" max="15632" width="1.28515625" style="613" customWidth="1"/>
    <col min="15633" max="15633" width="5.7109375" style="613" customWidth="1"/>
    <col min="15634" max="15634" width="1.28515625" style="613" customWidth="1"/>
    <col min="15635" max="15872" width="9.140625" style="613"/>
    <col min="15873" max="15873" width="1.28515625" style="613" customWidth="1"/>
    <col min="15874" max="15874" width="16.85546875" style="613" bestFit="1" customWidth="1"/>
    <col min="15875" max="15875" width="1.28515625" style="613" customWidth="1"/>
    <col min="15876" max="15878" width="9.140625" style="613"/>
    <col min="15879" max="15879" width="1.28515625" style="613" customWidth="1"/>
    <col min="15880" max="15880" width="18.140625" style="613" customWidth="1"/>
    <col min="15881" max="15881" width="1.28515625" style="613" customWidth="1"/>
    <col min="15882" max="15886" width="9.140625" style="613"/>
    <col min="15887" max="15887" width="13.5703125" style="613" customWidth="1"/>
    <col min="15888" max="15888" width="1.28515625" style="613" customWidth="1"/>
    <col min="15889" max="15889" width="5.7109375" style="613" customWidth="1"/>
    <col min="15890" max="15890" width="1.28515625" style="613" customWidth="1"/>
    <col min="15891" max="16128" width="9.140625" style="613"/>
    <col min="16129" max="16129" width="1.28515625" style="613" customWidth="1"/>
    <col min="16130" max="16130" width="16.85546875" style="613" bestFit="1" customWidth="1"/>
    <col min="16131" max="16131" width="1.28515625" style="613" customWidth="1"/>
    <col min="16132" max="16134" width="9.140625" style="613"/>
    <col min="16135" max="16135" width="1.28515625" style="613" customWidth="1"/>
    <col min="16136" max="16136" width="18.140625" style="613" customWidth="1"/>
    <col min="16137" max="16137" width="1.28515625" style="613" customWidth="1"/>
    <col min="16138" max="16142" width="9.140625" style="613"/>
    <col min="16143" max="16143" width="13.5703125" style="613" customWidth="1"/>
    <col min="16144" max="16144" width="1.28515625" style="613" customWidth="1"/>
    <col min="16145" max="16145" width="5.7109375" style="613" customWidth="1"/>
    <col min="16146" max="16146" width="1.28515625" style="613" customWidth="1"/>
    <col min="16147" max="16384" width="9.140625" style="613"/>
  </cols>
  <sheetData>
    <row r="1" spans="1:18" ht="15.75" x14ac:dyDescent="0.25">
      <c r="A1" s="3163" t="s">
        <v>1166</v>
      </c>
      <c r="B1" s="3163"/>
      <c r="C1" s="3163"/>
      <c r="D1" s="3163"/>
      <c r="E1" s="3163"/>
      <c r="F1" s="3163"/>
      <c r="G1" s="3163"/>
      <c r="H1" s="3163"/>
      <c r="I1" s="3163"/>
      <c r="J1" s="3163"/>
      <c r="K1" s="3163"/>
      <c r="L1" s="3163"/>
      <c r="M1" s="3163"/>
      <c r="N1" s="3163"/>
      <c r="O1" s="3163"/>
      <c r="P1" s="3163"/>
      <c r="Q1" s="3163"/>
      <c r="R1" s="3163"/>
    </row>
    <row r="2" spans="1:18" ht="33" customHeight="1" thickBot="1" x14ac:dyDescent="0.25">
      <c r="A2" s="3164" t="s">
        <v>1167</v>
      </c>
      <c r="B2" s="3164"/>
      <c r="C2" s="3164"/>
      <c r="D2" s="3164"/>
      <c r="E2" s="3164"/>
      <c r="F2" s="3164"/>
      <c r="G2" s="3164"/>
      <c r="H2" s="3164"/>
      <c r="I2" s="3164"/>
      <c r="J2" s="3164"/>
      <c r="K2" s="3164"/>
      <c r="L2" s="3164"/>
      <c r="M2" s="3164"/>
      <c r="N2" s="3164"/>
      <c r="O2" s="3164"/>
      <c r="P2" s="3164"/>
      <c r="Q2" s="3164"/>
      <c r="R2" s="3164"/>
    </row>
    <row r="3" spans="1:18" s="622" customFormat="1" ht="37.5" customHeight="1" thickBot="1" x14ac:dyDescent="0.3">
      <c r="A3" s="614"/>
      <c r="B3" s="615" t="s">
        <v>1168</v>
      </c>
      <c r="C3" s="616"/>
      <c r="D3" s="617" t="s">
        <v>1169</v>
      </c>
      <c r="E3" s="618" t="s">
        <v>816</v>
      </c>
      <c r="F3" s="619" t="s">
        <v>427</v>
      </c>
      <c r="G3" s="616"/>
      <c r="H3" s="620" t="s">
        <v>1170</v>
      </c>
      <c r="I3" s="616"/>
      <c r="J3" s="617" t="s">
        <v>428</v>
      </c>
      <c r="K3" s="618" t="s">
        <v>1171</v>
      </c>
      <c r="L3" s="618" t="s">
        <v>1172</v>
      </c>
      <c r="M3" s="618" t="s">
        <v>1173</v>
      </c>
      <c r="N3" s="618" t="s">
        <v>1174</v>
      </c>
      <c r="O3" s="619" t="s">
        <v>1175</v>
      </c>
      <c r="P3" s="614"/>
      <c r="Q3" s="621" t="s">
        <v>1176</v>
      </c>
      <c r="R3" s="614"/>
    </row>
    <row r="4" spans="1:18" ht="45.75" thickBot="1" x14ac:dyDescent="0.25">
      <c r="A4" s="623"/>
      <c r="B4" s="2508" t="s">
        <v>2249</v>
      </c>
      <c r="C4" s="2509" t="s">
        <v>2250</v>
      </c>
      <c r="D4" s="2509" t="s">
        <v>1169</v>
      </c>
      <c r="E4" s="2509" t="s">
        <v>816</v>
      </c>
      <c r="F4" s="2510" t="s">
        <v>427</v>
      </c>
      <c r="G4" s="624"/>
      <c r="H4" s="627" t="s">
        <v>1177</v>
      </c>
      <c r="I4" s="624"/>
      <c r="J4" s="625">
        <v>0</v>
      </c>
      <c r="K4" s="626">
        <v>0</v>
      </c>
      <c r="L4" s="626">
        <v>100</v>
      </c>
      <c r="M4" s="626">
        <v>0</v>
      </c>
      <c r="N4" s="626">
        <f t="shared" ref="N4:N67" si="0">SUM(J4:M4)</f>
        <v>100</v>
      </c>
      <c r="O4" s="628" t="str">
        <f t="shared" ref="O4:O11" si="1">IF(N4&lt;231,"Yes","No")</f>
        <v>Yes</v>
      </c>
      <c r="P4" s="623"/>
      <c r="Q4" s="629">
        <v>1</v>
      </c>
      <c r="R4" s="623"/>
    </row>
    <row r="5" spans="1:18" ht="90.75" thickBot="1" x14ac:dyDescent="0.25">
      <c r="A5" s="630"/>
      <c r="B5" s="2511" t="s">
        <v>2251</v>
      </c>
      <c r="C5" s="695" t="s">
        <v>2252</v>
      </c>
      <c r="D5" s="696">
        <v>254</v>
      </c>
      <c r="E5" s="697">
        <v>221</v>
      </c>
      <c r="F5" s="2512">
        <v>0</v>
      </c>
      <c r="G5" s="631"/>
      <c r="H5" s="634" t="s">
        <v>1178</v>
      </c>
      <c r="I5" s="631"/>
      <c r="J5" s="632">
        <v>0</v>
      </c>
      <c r="K5" s="633">
        <v>100</v>
      </c>
      <c r="L5" s="633">
        <v>0</v>
      </c>
      <c r="M5" s="633">
        <v>0</v>
      </c>
      <c r="N5" s="635">
        <f t="shared" si="0"/>
        <v>100</v>
      </c>
      <c r="O5" s="636" t="str">
        <f t="shared" si="1"/>
        <v>Yes</v>
      </c>
      <c r="P5" s="630"/>
      <c r="Q5" s="637">
        <v>2</v>
      </c>
      <c r="R5" s="630"/>
    </row>
    <row r="6" spans="1:18" ht="90.75" thickBot="1" x14ac:dyDescent="0.25">
      <c r="A6" s="630"/>
      <c r="B6" s="2511" t="s">
        <v>2253</v>
      </c>
      <c r="C6" s="699" t="s">
        <v>2254</v>
      </c>
      <c r="D6" s="700">
        <v>255</v>
      </c>
      <c r="E6" s="701">
        <v>215</v>
      </c>
      <c r="F6" s="2512">
        <v>0</v>
      </c>
      <c r="G6" s="631"/>
      <c r="H6" s="640" t="s">
        <v>1179</v>
      </c>
      <c r="I6" s="631"/>
      <c r="J6" s="638">
        <v>100</v>
      </c>
      <c r="K6" s="639">
        <v>0</v>
      </c>
      <c r="L6" s="639">
        <v>0</v>
      </c>
      <c r="M6" s="639">
        <v>0</v>
      </c>
      <c r="N6" s="639">
        <f t="shared" si="0"/>
        <v>100</v>
      </c>
      <c r="O6" s="641" t="str">
        <f t="shared" si="1"/>
        <v>Yes</v>
      </c>
      <c r="P6" s="630"/>
      <c r="Q6" s="637">
        <v>3</v>
      </c>
      <c r="R6" s="630"/>
    </row>
    <row r="7" spans="1:18" ht="90.75" thickBot="1" x14ac:dyDescent="0.25">
      <c r="A7" s="642"/>
      <c r="B7" s="2511" t="s">
        <v>2255</v>
      </c>
      <c r="C7" s="702" t="s">
        <v>2256</v>
      </c>
      <c r="D7" s="696">
        <v>254</v>
      </c>
      <c r="E7" s="703">
        <v>80</v>
      </c>
      <c r="F7" s="2512">
        <v>0</v>
      </c>
      <c r="G7" s="643"/>
      <c r="H7" s="646" t="s">
        <v>1180</v>
      </c>
      <c r="I7" s="643"/>
      <c r="J7" s="644">
        <v>0</v>
      </c>
      <c r="K7" s="645">
        <v>0</v>
      </c>
      <c r="L7" s="645">
        <v>0</v>
      </c>
      <c r="M7" s="645">
        <v>100</v>
      </c>
      <c r="N7" s="647">
        <f t="shared" si="0"/>
        <v>100</v>
      </c>
      <c r="O7" s="648" t="str">
        <f t="shared" si="1"/>
        <v>Yes</v>
      </c>
      <c r="P7" s="642"/>
      <c r="Q7" s="649">
        <v>4</v>
      </c>
      <c r="R7" s="642"/>
    </row>
    <row r="8" spans="1:18" ht="90.75" thickBot="1" x14ac:dyDescent="0.25">
      <c r="A8" s="623"/>
      <c r="B8" s="2511" t="s">
        <v>2257</v>
      </c>
      <c r="C8" s="704" t="s">
        <v>2258</v>
      </c>
      <c r="D8" s="705">
        <v>249</v>
      </c>
      <c r="E8" s="706">
        <v>66</v>
      </c>
      <c r="F8" s="2513">
        <v>58</v>
      </c>
      <c r="G8" s="624"/>
      <c r="H8" s="627" t="s">
        <v>1181</v>
      </c>
      <c r="I8" s="624"/>
      <c r="J8" s="625">
        <v>0</v>
      </c>
      <c r="K8" s="626">
        <v>0</v>
      </c>
      <c r="L8" s="626">
        <v>58</v>
      </c>
      <c r="M8" s="626">
        <v>0</v>
      </c>
      <c r="N8" s="626">
        <f t="shared" si="0"/>
        <v>58</v>
      </c>
      <c r="O8" s="628" t="str">
        <f t="shared" si="1"/>
        <v>Yes</v>
      </c>
      <c r="P8" s="623"/>
      <c r="Q8" s="629">
        <v>5</v>
      </c>
      <c r="R8" s="623"/>
    </row>
    <row r="9" spans="1:18" ht="90.75" thickBot="1" x14ac:dyDescent="0.25">
      <c r="A9" s="630"/>
      <c r="B9" s="2511" t="s">
        <v>2259</v>
      </c>
      <c r="C9" s="707" t="s">
        <v>2260</v>
      </c>
      <c r="D9" s="708">
        <v>239</v>
      </c>
      <c r="E9" s="709">
        <v>51</v>
      </c>
      <c r="F9" s="2514">
        <v>64</v>
      </c>
      <c r="G9" s="631"/>
      <c r="H9" s="634" t="s">
        <v>1182</v>
      </c>
      <c r="I9" s="631"/>
      <c r="J9" s="632">
        <v>0</v>
      </c>
      <c r="K9" s="633">
        <v>0</v>
      </c>
      <c r="L9" s="633">
        <v>70</v>
      </c>
      <c r="M9" s="633">
        <v>0</v>
      </c>
      <c r="N9" s="635">
        <f t="shared" si="0"/>
        <v>70</v>
      </c>
      <c r="O9" s="636" t="str">
        <f t="shared" si="1"/>
        <v>Yes</v>
      </c>
      <c r="P9" s="630"/>
      <c r="Q9" s="637">
        <v>6</v>
      </c>
      <c r="R9" s="630"/>
    </row>
    <row r="10" spans="1:18" ht="90.75" thickBot="1" x14ac:dyDescent="0.25">
      <c r="A10" s="630"/>
      <c r="B10" s="2511" t="s">
        <v>2261</v>
      </c>
      <c r="C10" s="710" t="s">
        <v>2262</v>
      </c>
      <c r="D10" s="711">
        <v>206</v>
      </c>
      <c r="E10" s="698">
        <v>0</v>
      </c>
      <c r="F10" s="2515">
        <v>88</v>
      </c>
      <c r="G10" s="631"/>
      <c r="H10" s="640" t="s">
        <v>1183</v>
      </c>
      <c r="I10" s="631"/>
      <c r="J10" s="638">
        <v>0</v>
      </c>
      <c r="K10" s="639">
        <v>0</v>
      </c>
      <c r="L10" s="639">
        <v>95</v>
      </c>
      <c r="M10" s="639">
        <v>0</v>
      </c>
      <c r="N10" s="639">
        <f t="shared" si="0"/>
        <v>95</v>
      </c>
      <c r="O10" s="641" t="str">
        <f t="shared" si="1"/>
        <v>Yes</v>
      </c>
      <c r="P10" s="630"/>
      <c r="Q10" s="637">
        <v>7</v>
      </c>
      <c r="R10" s="630"/>
    </row>
    <row r="11" spans="1:18" ht="90.75" thickBot="1" x14ac:dyDescent="0.25">
      <c r="A11" s="630"/>
      <c r="B11" s="2511" t="s">
        <v>2263</v>
      </c>
      <c r="C11" s="712" t="s">
        <v>2264</v>
      </c>
      <c r="D11" s="713">
        <v>225</v>
      </c>
      <c r="E11" s="698">
        <v>0</v>
      </c>
      <c r="F11" s="2516">
        <v>152</v>
      </c>
      <c r="G11" s="631"/>
      <c r="H11" s="634" t="s">
        <v>1184</v>
      </c>
      <c r="I11" s="631"/>
      <c r="J11" s="632">
        <v>0</v>
      </c>
      <c r="K11" s="633">
        <v>1</v>
      </c>
      <c r="L11" s="633">
        <v>100</v>
      </c>
      <c r="M11" s="633">
        <v>0</v>
      </c>
      <c r="N11" s="635">
        <f t="shared" si="0"/>
        <v>101</v>
      </c>
      <c r="O11" s="636" t="str">
        <f t="shared" si="1"/>
        <v>Yes</v>
      </c>
      <c r="P11" s="630"/>
      <c r="Q11" s="637">
        <v>8</v>
      </c>
      <c r="R11" s="630"/>
    </row>
    <row r="12" spans="1:18" ht="90.75" thickBot="1" x14ac:dyDescent="0.25">
      <c r="A12" s="630"/>
      <c r="B12" s="2511" t="s">
        <v>2265</v>
      </c>
      <c r="C12" s="714" t="s">
        <v>2266</v>
      </c>
      <c r="D12" s="715">
        <v>187</v>
      </c>
      <c r="E12" s="716">
        <v>41</v>
      </c>
      <c r="F12" s="2517">
        <v>187</v>
      </c>
      <c r="G12" s="631"/>
      <c r="H12" s="640" t="s">
        <v>1185</v>
      </c>
      <c r="I12" s="631"/>
      <c r="J12" s="638">
        <v>5</v>
      </c>
      <c r="K12" s="639">
        <v>10</v>
      </c>
      <c r="L12" s="639">
        <v>100</v>
      </c>
      <c r="M12" s="639">
        <v>15</v>
      </c>
      <c r="N12" s="639">
        <f t="shared" si="0"/>
        <v>130</v>
      </c>
      <c r="O12" s="641" t="s">
        <v>1186</v>
      </c>
      <c r="P12" s="630"/>
      <c r="Q12" s="637">
        <v>9</v>
      </c>
      <c r="R12" s="630"/>
    </row>
    <row r="13" spans="1:18" ht="15.75" thickBot="1" x14ac:dyDescent="0.25">
      <c r="A13" s="630"/>
      <c r="B13" s="2511" t="s">
        <v>2267</v>
      </c>
      <c r="C13" s="717">
        <v>440099</v>
      </c>
      <c r="D13" s="718">
        <v>68</v>
      </c>
      <c r="E13" s="698">
        <v>0</v>
      </c>
      <c r="F13" s="2518">
        <v>153</v>
      </c>
      <c r="G13" s="631"/>
      <c r="H13" s="634" t="s">
        <v>1187</v>
      </c>
      <c r="I13" s="631"/>
      <c r="J13" s="632">
        <v>7</v>
      </c>
      <c r="K13" s="633">
        <v>13</v>
      </c>
      <c r="L13" s="633">
        <v>100</v>
      </c>
      <c r="M13" s="633">
        <v>28</v>
      </c>
      <c r="N13" s="635">
        <f t="shared" si="0"/>
        <v>148</v>
      </c>
      <c r="O13" s="636" t="s">
        <v>1186</v>
      </c>
      <c r="P13" s="630"/>
      <c r="Q13" s="637">
        <v>10</v>
      </c>
      <c r="R13" s="630"/>
    </row>
    <row r="14" spans="1:18" ht="90.75" thickBot="1" x14ac:dyDescent="0.25">
      <c r="A14" s="642"/>
      <c r="B14" s="2511" t="s">
        <v>2268</v>
      </c>
      <c r="C14" s="719" t="s">
        <v>2269</v>
      </c>
      <c r="D14" s="720">
        <v>16</v>
      </c>
      <c r="E14" s="721">
        <v>6</v>
      </c>
      <c r="F14" s="2519">
        <v>159</v>
      </c>
      <c r="G14" s="643"/>
      <c r="H14" s="652" t="s">
        <v>1188</v>
      </c>
      <c r="I14" s="643"/>
      <c r="J14" s="650">
        <v>14</v>
      </c>
      <c r="K14" s="651">
        <v>20</v>
      </c>
      <c r="L14" s="651">
        <v>88</v>
      </c>
      <c r="M14" s="651">
        <v>50</v>
      </c>
      <c r="N14" s="651">
        <f t="shared" si="0"/>
        <v>172</v>
      </c>
      <c r="O14" s="653" t="s">
        <v>1186</v>
      </c>
      <c r="P14" s="642"/>
      <c r="Q14" s="649">
        <v>11</v>
      </c>
      <c r="R14" s="642"/>
    </row>
    <row r="15" spans="1:18" ht="15.75" thickBot="1" x14ac:dyDescent="0.25">
      <c r="A15" s="623"/>
      <c r="B15" s="2511" t="s">
        <v>2270</v>
      </c>
      <c r="C15" s="722">
        <v>1489</v>
      </c>
      <c r="D15" s="698">
        <v>0</v>
      </c>
      <c r="E15" s="723">
        <v>20</v>
      </c>
      <c r="F15" s="2520">
        <v>137</v>
      </c>
      <c r="G15" s="624"/>
      <c r="H15" s="656" t="s">
        <v>1189</v>
      </c>
      <c r="I15" s="624"/>
      <c r="J15" s="654">
        <v>0</v>
      </c>
      <c r="K15" s="655">
        <v>1</v>
      </c>
      <c r="L15" s="655">
        <v>70</v>
      </c>
      <c r="M15" s="655">
        <v>0</v>
      </c>
      <c r="N15" s="657">
        <f t="shared" si="0"/>
        <v>71</v>
      </c>
      <c r="O15" s="658" t="str">
        <f>IF(N15&lt;231,"Yes","No")</f>
        <v>Yes</v>
      </c>
      <c r="P15" s="623"/>
      <c r="Q15" s="629">
        <v>12</v>
      </c>
      <c r="R15" s="623"/>
    </row>
    <row r="16" spans="1:18" ht="90.75" thickBot="1" x14ac:dyDescent="0.25">
      <c r="A16" s="630"/>
      <c r="B16" s="2511" t="s">
        <v>2271</v>
      </c>
      <c r="C16" s="724" t="s">
        <v>2272</v>
      </c>
      <c r="D16" s="698">
        <v>0</v>
      </c>
      <c r="E16" s="725">
        <v>133</v>
      </c>
      <c r="F16" s="2521">
        <v>202</v>
      </c>
      <c r="G16" s="631"/>
      <c r="H16" s="640" t="s">
        <v>1190</v>
      </c>
      <c r="I16" s="631"/>
      <c r="J16" s="638">
        <v>0</v>
      </c>
      <c r="K16" s="639">
        <v>2</v>
      </c>
      <c r="L16" s="639">
        <v>80</v>
      </c>
      <c r="M16" s="639">
        <v>0</v>
      </c>
      <c r="N16" s="639">
        <f t="shared" si="0"/>
        <v>82</v>
      </c>
      <c r="O16" s="641" t="str">
        <f>IF(N16&lt;231,"Yes","No")</f>
        <v>Yes</v>
      </c>
      <c r="P16" s="630"/>
      <c r="Q16" s="637">
        <v>13</v>
      </c>
      <c r="R16" s="630"/>
    </row>
    <row r="17" spans="1:18" ht="90.75" thickBot="1" x14ac:dyDescent="0.25">
      <c r="A17" s="630"/>
      <c r="B17" s="2511" t="s">
        <v>2273</v>
      </c>
      <c r="C17" s="726" t="s">
        <v>2274</v>
      </c>
      <c r="D17" s="698">
        <v>0</v>
      </c>
      <c r="E17" s="727">
        <v>171</v>
      </c>
      <c r="F17" s="2522">
        <v>132</v>
      </c>
      <c r="G17" s="631"/>
      <c r="H17" s="634" t="s">
        <v>1191</v>
      </c>
      <c r="I17" s="631"/>
      <c r="J17" s="632">
        <v>0</v>
      </c>
      <c r="K17" s="633">
        <v>6</v>
      </c>
      <c r="L17" s="633">
        <v>95</v>
      </c>
      <c r="M17" s="633">
        <v>0</v>
      </c>
      <c r="N17" s="635">
        <f t="shared" si="0"/>
        <v>101</v>
      </c>
      <c r="O17" s="636" t="str">
        <f>IF(N17&lt;231,"Yes","No")</f>
        <v>Yes</v>
      </c>
      <c r="P17" s="630"/>
      <c r="Q17" s="637">
        <v>14</v>
      </c>
      <c r="R17" s="630"/>
    </row>
    <row r="18" spans="1:18" ht="90.75" thickBot="1" x14ac:dyDescent="0.25">
      <c r="A18" s="630"/>
      <c r="B18" s="2511" t="s">
        <v>2275</v>
      </c>
      <c r="C18" s="728" t="s">
        <v>2276</v>
      </c>
      <c r="D18" s="729">
        <v>45</v>
      </c>
      <c r="E18" s="716">
        <v>41</v>
      </c>
      <c r="F18" s="2523">
        <v>38</v>
      </c>
      <c r="G18" s="631"/>
      <c r="H18" s="640" t="s">
        <v>1192</v>
      </c>
      <c r="I18" s="631"/>
      <c r="J18" s="638">
        <v>0</v>
      </c>
      <c r="K18" s="639">
        <v>10</v>
      </c>
      <c r="L18" s="639">
        <v>100</v>
      </c>
      <c r="M18" s="639">
        <v>0</v>
      </c>
      <c r="N18" s="639">
        <f t="shared" si="0"/>
        <v>110</v>
      </c>
      <c r="O18" s="641" t="str">
        <f>IF(N18&lt;231,"Yes","No")</f>
        <v>Yes</v>
      </c>
      <c r="P18" s="630"/>
      <c r="Q18" s="637">
        <v>15</v>
      </c>
      <c r="R18" s="630"/>
    </row>
    <row r="19" spans="1:18" ht="90.75" thickBot="1" x14ac:dyDescent="0.25">
      <c r="A19" s="630"/>
      <c r="B19" s="2511" t="s">
        <v>2277</v>
      </c>
      <c r="C19" s="730" t="s">
        <v>2278</v>
      </c>
      <c r="D19" s="731">
        <v>242</v>
      </c>
      <c r="E19" s="732">
        <v>240</v>
      </c>
      <c r="F19" s="2524">
        <v>161</v>
      </c>
      <c r="G19" s="631"/>
      <c r="H19" s="634" t="s">
        <v>1193</v>
      </c>
      <c r="I19" s="631"/>
      <c r="J19" s="632">
        <v>2</v>
      </c>
      <c r="K19" s="633">
        <v>24</v>
      </c>
      <c r="L19" s="633">
        <v>100</v>
      </c>
      <c r="M19" s="633">
        <v>7</v>
      </c>
      <c r="N19" s="635">
        <f t="shared" si="0"/>
        <v>133</v>
      </c>
      <c r="O19" s="636" t="s">
        <v>1186</v>
      </c>
      <c r="P19" s="630"/>
      <c r="Q19" s="637">
        <v>16</v>
      </c>
      <c r="R19" s="630"/>
    </row>
    <row r="20" spans="1:18" ht="90.75" thickBot="1" x14ac:dyDescent="0.25">
      <c r="A20" s="630"/>
      <c r="B20" s="2511" t="s">
        <v>2279</v>
      </c>
      <c r="C20" s="733" t="s">
        <v>2280</v>
      </c>
      <c r="D20" s="734">
        <v>252</v>
      </c>
      <c r="E20" s="735">
        <v>174</v>
      </c>
      <c r="F20" s="2517">
        <v>187</v>
      </c>
      <c r="G20" s="631"/>
      <c r="H20" s="640" t="s">
        <v>1194</v>
      </c>
      <c r="I20" s="631"/>
      <c r="J20" s="638">
        <v>7</v>
      </c>
      <c r="K20" s="639">
        <v>18</v>
      </c>
      <c r="L20" s="639">
        <v>100</v>
      </c>
      <c r="M20" s="639">
        <v>29</v>
      </c>
      <c r="N20" s="639">
        <f t="shared" si="0"/>
        <v>154</v>
      </c>
      <c r="O20" s="641" t="s">
        <v>1186</v>
      </c>
      <c r="P20" s="630"/>
      <c r="Q20" s="637">
        <v>17</v>
      </c>
      <c r="R20" s="630"/>
    </row>
    <row r="21" spans="1:18" ht="90.75" thickBot="1" x14ac:dyDescent="0.25">
      <c r="A21" s="642"/>
      <c r="B21" s="2511" t="s">
        <v>2281</v>
      </c>
      <c r="C21" s="736" t="s">
        <v>2282</v>
      </c>
      <c r="D21" s="737">
        <v>241</v>
      </c>
      <c r="E21" s="738">
        <v>178</v>
      </c>
      <c r="F21" s="2525">
        <v>220</v>
      </c>
      <c r="G21" s="643"/>
      <c r="H21" s="646">
        <v>968000</v>
      </c>
      <c r="I21" s="643"/>
      <c r="J21" s="644">
        <v>10</v>
      </c>
      <c r="K21" s="645">
        <v>20</v>
      </c>
      <c r="L21" s="645">
        <v>100</v>
      </c>
      <c r="M21" s="645">
        <v>38</v>
      </c>
      <c r="N21" s="647">
        <f t="shared" si="0"/>
        <v>168</v>
      </c>
      <c r="O21" s="648" t="s">
        <v>1186</v>
      </c>
      <c r="P21" s="642"/>
      <c r="Q21" s="649">
        <v>18</v>
      </c>
      <c r="R21" s="642"/>
    </row>
    <row r="22" spans="1:18" ht="90.75" thickBot="1" x14ac:dyDescent="0.25">
      <c r="A22" s="623"/>
      <c r="B22" s="2511" t="s">
        <v>2283</v>
      </c>
      <c r="C22" s="739" t="s">
        <v>2284</v>
      </c>
      <c r="D22" s="740">
        <v>191</v>
      </c>
      <c r="E22" s="741">
        <v>155</v>
      </c>
      <c r="F22" s="2526">
        <v>222</v>
      </c>
      <c r="G22" s="624"/>
      <c r="H22" s="627" t="s">
        <v>1195</v>
      </c>
      <c r="I22" s="624"/>
      <c r="J22" s="625">
        <v>0</v>
      </c>
      <c r="K22" s="626">
        <v>4</v>
      </c>
      <c r="L22" s="626">
        <v>71</v>
      </c>
      <c r="M22" s="626">
        <v>0</v>
      </c>
      <c r="N22" s="626">
        <f t="shared" si="0"/>
        <v>75</v>
      </c>
      <c r="O22" s="628" t="str">
        <f>IF(N22&lt;231,"Yes","No")</f>
        <v>Yes</v>
      </c>
      <c r="P22" s="623"/>
      <c r="Q22" s="629">
        <v>19</v>
      </c>
      <c r="R22" s="623"/>
    </row>
    <row r="23" spans="1:18" ht="90.75" thickBot="1" x14ac:dyDescent="0.25">
      <c r="A23" s="630"/>
      <c r="B23" s="2511" t="s">
        <v>2285</v>
      </c>
      <c r="C23" s="742" t="s">
        <v>2286</v>
      </c>
      <c r="D23" s="743">
        <v>116</v>
      </c>
      <c r="E23" s="744">
        <v>209</v>
      </c>
      <c r="F23" s="2527">
        <v>234</v>
      </c>
      <c r="G23" s="631"/>
      <c r="H23" s="634" t="s">
        <v>1196</v>
      </c>
      <c r="I23" s="631"/>
      <c r="J23" s="632">
        <v>0</v>
      </c>
      <c r="K23" s="633">
        <v>5</v>
      </c>
      <c r="L23" s="633">
        <v>77</v>
      </c>
      <c r="M23" s="633">
        <v>0</v>
      </c>
      <c r="N23" s="635">
        <f t="shared" si="0"/>
        <v>82</v>
      </c>
      <c r="O23" s="636" t="str">
        <f>IF(N23&lt;231,"Yes","No")</f>
        <v>Yes</v>
      </c>
      <c r="P23" s="630"/>
      <c r="Q23" s="637">
        <v>20</v>
      </c>
      <c r="R23" s="630"/>
    </row>
    <row r="24" spans="1:18" ht="90.75" thickBot="1" x14ac:dyDescent="0.25">
      <c r="A24" s="630"/>
      <c r="B24" s="2511" t="s">
        <v>2287</v>
      </c>
      <c r="C24" s="745" t="s">
        <v>2288</v>
      </c>
      <c r="D24" s="746">
        <v>157</v>
      </c>
      <c r="E24" s="747">
        <v>231</v>
      </c>
      <c r="F24" s="2528">
        <v>215</v>
      </c>
      <c r="G24" s="631"/>
      <c r="H24" s="640" t="s">
        <v>1197</v>
      </c>
      <c r="I24" s="631"/>
      <c r="J24" s="638">
        <v>0</v>
      </c>
      <c r="K24" s="639">
        <v>7</v>
      </c>
      <c r="L24" s="639">
        <v>80</v>
      </c>
      <c r="M24" s="639">
        <v>0</v>
      </c>
      <c r="N24" s="639">
        <f t="shared" si="0"/>
        <v>87</v>
      </c>
      <c r="O24" s="641" t="str">
        <f>IF(N24&lt;231,"Yes","No")</f>
        <v>Yes</v>
      </c>
      <c r="P24" s="630"/>
      <c r="Q24" s="637">
        <v>21</v>
      </c>
      <c r="R24" s="630"/>
    </row>
    <row r="25" spans="1:18" ht="90.75" thickBot="1" x14ac:dyDescent="0.25">
      <c r="A25" s="630"/>
      <c r="B25" s="2511" t="s">
        <v>2289</v>
      </c>
      <c r="C25" s="748" t="s">
        <v>2290</v>
      </c>
      <c r="D25" s="749">
        <v>158</v>
      </c>
      <c r="E25" s="750">
        <v>151</v>
      </c>
      <c r="F25" s="2529">
        <v>142</v>
      </c>
      <c r="G25" s="631"/>
      <c r="H25" s="634" t="s">
        <v>1198</v>
      </c>
      <c r="I25" s="631"/>
      <c r="J25" s="632">
        <v>0</v>
      </c>
      <c r="K25" s="633">
        <v>12</v>
      </c>
      <c r="L25" s="633">
        <v>100</v>
      </c>
      <c r="M25" s="633">
        <v>0</v>
      </c>
      <c r="N25" s="635">
        <f t="shared" si="0"/>
        <v>112</v>
      </c>
      <c r="O25" s="636" t="str">
        <f>IF(N25&lt;231,"Yes","No")</f>
        <v>Yes</v>
      </c>
      <c r="P25" s="630"/>
      <c r="Q25" s="637">
        <v>22</v>
      </c>
      <c r="R25" s="630"/>
    </row>
    <row r="26" spans="1:18" ht="90.75" thickBot="1" x14ac:dyDescent="0.25">
      <c r="A26" s="630"/>
      <c r="B26" s="2511" t="s">
        <v>2291</v>
      </c>
      <c r="C26" s="751" t="s">
        <v>2292</v>
      </c>
      <c r="D26" s="698">
        <v>0</v>
      </c>
      <c r="E26" s="752">
        <v>154</v>
      </c>
      <c r="F26" s="2530">
        <v>206</v>
      </c>
      <c r="G26" s="631"/>
      <c r="H26" s="640" t="s">
        <v>1199</v>
      </c>
      <c r="I26" s="631"/>
      <c r="J26" s="638">
        <v>2</v>
      </c>
      <c r="K26" s="639">
        <v>22</v>
      </c>
      <c r="L26" s="639">
        <v>100</v>
      </c>
      <c r="M26" s="639">
        <v>15</v>
      </c>
      <c r="N26" s="639">
        <f t="shared" si="0"/>
        <v>139</v>
      </c>
      <c r="O26" s="641" t="s">
        <v>1186</v>
      </c>
      <c r="P26" s="630"/>
      <c r="Q26" s="637">
        <v>23</v>
      </c>
      <c r="R26" s="630"/>
    </row>
    <row r="27" spans="1:18" ht="90.75" thickBot="1" x14ac:dyDescent="0.25">
      <c r="A27" s="630"/>
      <c r="B27" s="2511" t="s">
        <v>2293</v>
      </c>
      <c r="C27" s="753" t="s">
        <v>2294</v>
      </c>
      <c r="D27" s="718">
        <v>68</v>
      </c>
      <c r="E27" s="754">
        <v>214</v>
      </c>
      <c r="F27" s="2531">
        <v>44</v>
      </c>
      <c r="G27" s="631"/>
      <c r="H27" s="634" t="s">
        <v>1200</v>
      </c>
      <c r="I27" s="631"/>
      <c r="J27" s="632">
        <v>5</v>
      </c>
      <c r="K27" s="633">
        <v>26</v>
      </c>
      <c r="L27" s="633">
        <v>100</v>
      </c>
      <c r="M27" s="633">
        <v>27</v>
      </c>
      <c r="N27" s="635">
        <f t="shared" si="0"/>
        <v>158</v>
      </c>
      <c r="O27" s="636" t="s">
        <v>1186</v>
      </c>
      <c r="P27" s="630"/>
      <c r="Q27" s="637">
        <v>24</v>
      </c>
      <c r="R27" s="630"/>
    </row>
    <row r="28" spans="1:18" ht="90.75" thickBot="1" x14ac:dyDescent="0.25">
      <c r="A28" s="642"/>
      <c r="B28" s="2511" t="s">
        <v>2295</v>
      </c>
      <c r="C28" s="755" t="s">
        <v>2296</v>
      </c>
      <c r="D28" s="700">
        <v>255</v>
      </c>
      <c r="E28" s="756">
        <v>233</v>
      </c>
      <c r="F28" s="2512">
        <v>0</v>
      </c>
      <c r="G28" s="643"/>
      <c r="H28" s="652" t="s">
        <v>1201</v>
      </c>
      <c r="I28" s="643"/>
      <c r="J28" s="650">
        <v>15</v>
      </c>
      <c r="K28" s="651">
        <v>21</v>
      </c>
      <c r="L28" s="651">
        <v>100</v>
      </c>
      <c r="M28" s="651">
        <v>46</v>
      </c>
      <c r="N28" s="651">
        <f t="shared" si="0"/>
        <v>182</v>
      </c>
      <c r="O28" s="653" t="s">
        <v>1186</v>
      </c>
      <c r="P28" s="642"/>
      <c r="Q28" s="649">
        <v>25</v>
      </c>
      <c r="R28" s="642"/>
    </row>
    <row r="29" spans="1:18" ht="90.75" thickBot="1" x14ac:dyDescent="0.25">
      <c r="A29" s="623">
        <v>121</v>
      </c>
      <c r="B29" s="2511" t="s">
        <v>2297</v>
      </c>
      <c r="C29" s="757" t="s">
        <v>2298</v>
      </c>
      <c r="D29" s="700">
        <v>255</v>
      </c>
      <c r="E29" s="758">
        <v>170</v>
      </c>
      <c r="F29" s="2532">
        <v>77</v>
      </c>
      <c r="G29" s="624"/>
      <c r="H29" s="656" t="s">
        <v>1202</v>
      </c>
      <c r="I29" s="624"/>
      <c r="J29" s="654">
        <v>0</v>
      </c>
      <c r="K29" s="655">
        <v>6</v>
      </c>
      <c r="L29" s="655">
        <v>60</v>
      </c>
      <c r="M29" s="655">
        <v>0</v>
      </c>
      <c r="N29" s="657">
        <f t="shared" si="0"/>
        <v>66</v>
      </c>
      <c r="O29" s="658" t="str">
        <f>IF(N29&lt;231,"Yes","No")</f>
        <v>Yes</v>
      </c>
      <c r="P29" s="623">
        <v>121</v>
      </c>
      <c r="Q29" s="629">
        <v>26</v>
      </c>
      <c r="R29" s="623">
        <v>121</v>
      </c>
    </row>
    <row r="30" spans="1:18" ht="90.75" thickBot="1" x14ac:dyDescent="0.25">
      <c r="A30" s="630"/>
      <c r="B30" s="2511" t="s">
        <v>2299</v>
      </c>
      <c r="C30" s="759" t="s">
        <v>2300</v>
      </c>
      <c r="D30" s="700">
        <v>255</v>
      </c>
      <c r="E30" s="760">
        <v>114</v>
      </c>
      <c r="F30" s="2533">
        <v>118</v>
      </c>
      <c r="G30" s="631"/>
      <c r="H30" s="640" t="s">
        <v>1203</v>
      </c>
      <c r="I30" s="631"/>
      <c r="J30" s="638">
        <v>0</v>
      </c>
      <c r="K30" s="639">
        <v>8</v>
      </c>
      <c r="L30" s="639">
        <v>69</v>
      </c>
      <c r="M30" s="639">
        <v>0</v>
      </c>
      <c r="N30" s="639">
        <f t="shared" si="0"/>
        <v>77</v>
      </c>
      <c r="O30" s="641" t="str">
        <f>IF(N30&lt;231,"Yes","No")</f>
        <v>Yes</v>
      </c>
      <c r="P30" s="630"/>
      <c r="Q30" s="637">
        <v>27</v>
      </c>
      <c r="R30" s="630"/>
    </row>
    <row r="31" spans="1:18" ht="90.75" thickBot="1" x14ac:dyDescent="0.25">
      <c r="A31" s="630"/>
      <c r="B31" s="2511" t="s">
        <v>2301</v>
      </c>
      <c r="C31" s="761" t="s">
        <v>2302</v>
      </c>
      <c r="D31" s="700">
        <v>255</v>
      </c>
      <c r="E31" s="762">
        <v>62</v>
      </c>
      <c r="F31" s="2534">
        <v>181</v>
      </c>
      <c r="G31" s="631"/>
      <c r="H31" s="634" t="s">
        <v>1204</v>
      </c>
      <c r="I31" s="631"/>
      <c r="J31" s="632">
        <v>0</v>
      </c>
      <c r="K31" s="633">
        <v>14</v>
      </c>
      <c r="L31" s="633">
        <v>80</v>
      </c>
      <c r="M31" s="633">
        <v>0</v>
      </c>
      <c r="N31" s="635">
        <f t="shared" si="0"/>
        <v>94</v>
      </c>
      <c r="O31" s="636" t="str">
        <f>IF(N31&lt;231,"Yes","No")</f>
        <v>Yes</v>
      </c>
      <c r="P31" s="630"/>
      <c r="Q31" s="637">
        <v>28</v>
      </c>
      <c r="R31" s="630"/>
    </row>
    <row r="32" spans="1:18" ht="90.75" thickBot="1" x14ac:dyDescent="0.25">
      <c r="A32" s="630"/>
      <c r="B32" s="2511" t="s">
        <v>2303</v>
      </c>
      <c r="C32" s="763" t="s">
        <v>2304</v>
      </c>
      <c r="D32" s="764">
        <v>234</v>
      </c>
      <c r="E32" s="765">
        <v>39</v>
      </c>
      <c r="F32" s="2535">
        <v>194</v>
      </c>
      <c r="G32" s="631"/>
      <c r="H32" s="640" t="s">
        <v>1205</v>
      </c>
      <c r="I32" s="631"/>
      <c r="J32" s="638">
        <v>0</v>
      </c>
      <c r="K32" s="639">
        <v>21</v>
      </c>
      <c r="L32" s="639">
        <v>88</v>
      </c>
      <c r="M32" s="639">
        <v>0</v>
      </c>
      <c r="N32" s="639">
        <f t="shared" si="0"/>
        <v>109</v>
      </c>
      <c r="O32" s="641" t="str">
        <f>IF(N32&lt;231,"Yes","No")</f>
        <v>Yes</v>
      </c>
      <c r="P32" s="630"/>
      <c r="Q32" s="637">
        <v>29</v>
      </c>
      <c r="R32" s="630"/>
    </row>
    <row r="33" spans="1:18" ht="90.75" thickBot="1" x14ac:dyDescent="0.25">
      <c r="A33" s="630"/>
      <c r="B33" s="2511" t="s">
        <v>2305</v>
      </c>
      <c r="C33" s="766" t="s">
        <v>2306</v>
      </c>
      <c r="D33" s="767">
        <v>132</v>
      </c>
      <c r="E33" s="768">
        <v>117</v>
      </c>
      <c r="F33" s="2536">
        <v>78</v>
      </c>
      <c r="G33" s="631"/>
      <c r="H33" s="634" t="s">
        <v>1206</v>
      </c>
      <c r="I33" s="631"/>
      <c r="J33" s="632">
        <v>0</v>
      </c>
      <c r="K33" s="633">
        <v>27</v>
      </c>
      <c r="L33" s="633">
        <v>100</v>
      </c>
      <c r="M33" s="633">
        <v>0</v>
      </c>
      <c r="N33" s="635">
        <f t="shared" si="0"/>
        <v>127</v>
      </c>
      <c r="O33" s="636" t="str">
        <f>IF(N33&lt;231,"Yes","No")</f>
        <v>Yes</v>
      </c>
      <c r="P33" s="630"/>
      <c r="Q33" s="637">
        <v>30</v>
      </c>
      <c r="R33" s="630"/>
    </row>
    <row r="34" spans="1:18" ht="90.75" thickBot="1" x14ac:dyDescent="0.25">
      <c r="A34" s="630"/>
      <c r="B34" s="2511" t="s">
        <v>2307</v>
      </c>
      <c r="C34" s="769" t="s">
        <v>2308</v>
      </c>
      <c r="D34" s="770">
        <v>133</v>
      </c>
      <c r="E34" s="771">
        <v>113</v>
      </c>
      <c r="F34" s="2532">
        <v>77</v>
      </c>
      <c r="G34" s="631"/>
      <c r="H34" s="640" t="s">
        <v>1207</v>
      </c>
      <c r="I34" s="631"/>
      <c r="J34" s="638">
        <v>8</v>
      </c>
      <c r="K34" s="639">
        <v>31</v>
      </c>
      <c r="L34" s="639">
        <v>100</v>
      </c>
      <c r="M34" s="639">
        <v>19</v>
      </c>
      <c r="N34" s="639">
        <f t="shared" si="0"/>
        <v>158</v>
      </c>
      <c r="O34" s="641" t="s">
        <v>1186</v>
      </c>
      <c r="P34" s="630"/>
      <c r="Q34" s="637">
        <v>31</v>
      </c>
      <c r="R34" s="630"/>
    </row>
    <row r="35" spans="1:18" ht="90.75" thickBot="1" x14ac:dyDescent="0.25">
      <c r="A35" s="642"/>
      <c r="B35" s="2511" t="s">
        <v>2309</v>
      </c>
      <c r="C35" s="772" t="s">
        <v>2310</v>
      </c>
      <c r="D35" s="773">
        <v>134</v>
      </c>
      <c r="E35" s="774">
        <v>109</v>
      </c>
      <c r="F35" s="2537">
        <v>75</v>
      </c>
      <c r="G35" s="643"/>
      <c r="H35" s="646" t="s">
        <v>1208</v>
      </c>
      <c r="I35" s="643"/>
      <c r="J35" s="644">
        <v>10</v>
      </c>
      <c r="K35" s="645">
        <v>30</v>
      </c>
      <c r="L35" s="645">
        <v>100</v>
      </c>
      <c r="M35" s="645">
        <v>34</v>
      </c>
      <c r="N35" s="647">
        <f t="shared" si="0"/>
        <v>174</v>
      </c>
      <c r="O35" s="648" t="s">
        <v>1186</v>
      </c>
      <c r="P35" s="642"/>
      <c r="Q35" s="649">
        <v>32</v>
      </c>
      <c r="R35" s="642"/>
    </row>
    <row r="36" spans="1:18" ht="90.75" thickBot="1" x14ac:dyDescent="0.25">
      <c r="A36" s="623"/>
      <c r="B36" s="2511" t="s">
        <v>2311</v>
      </c>
      <c r="C36" s="775" t="s">
        <v>2312</v>
      </c>
      <c r="D36" s="776">
        <v>139</v>
      </c>
      <c r="E36" s="777">
        <v>111</v>
      </c>
      <c r="F36" s="2536">
        <v>78</v>
      </c>
      <c r="G36" s="624"/>
      <c r="H36" s="627" t="s">
        <v>1209</v>
      </c>
      <c r="I36" s="624"/>
      <c r="J36" s="625">
        <v>0</v>
      </c>
      <c r="K36" s="626">
        <v>5</v>
      </c>
      <c r="L36" s="626">
        <v>35</v>
      </c>
      <c r="M36" s="626">
        <v>0</v>
      </c>
      <c r="N36" s="626">
        <f t="shared" si="0"/>
        <v>40</v>
      </c>
      <c r="O36" s="628" t="str">
        <f>IF(N36&lt;231,"Yes","No")</f>
        <v>Yes</v>
      </c>
      <c r="P36" s="623"/>
      <c r="Q36" s="629">
        <v>33</v>
      </c>
      <c r="R36" s="623"/>
    </row>
    <row r="37" spans="1:18" ht="90.75" thickBot="1" x14ac:dyDescent="0.25">
      <c r="A37" s="630"/>
      <c r="B37" s="2511" t="s">
        <v>2313</v>
      </c>
      <c r="C37" s="778" t="s">
        <v>2314</v>
      </c>
      <c r="D37" s="779">
        <v>135</v>
      </c>
      <c r="E37" s="780">
        <v>103</v>
      </c>
      <c r="F37" s="2538">
        <v>79</v>
      </c>
      <c r="G37" s="631"/>
      <c r="H37" s="634" t="s">
        <v>1210</v>
      </c>
      <c r="I37" s="631"/>
      <c r="J37" s="632">
        <v>0</v>
      </c>
      <c r="K37" s="633">
        <v>8</v>
      </c>
      <c r="L37" s="633">
        <v>48</v>
      </c>
      <c r="M37" s="633">
        <v>0</v>
      </c>
      <c r="N37" s="635">
        <f t="shared" si="0"/>
        <v>56</v>
      </c>
      <c r="O37" s="636" t="str">
        <f>IF(N37&lt;231,"Yes","No")</f>
        <v>Yes</v>
      </c>
      <c r="P37" s="630"/>
      <c r="Q37" s="637">
        <v>34</v>
      </c>
      <c r="R37" s="630"/>
    </row>
    <row r="38" spans="1:18" ht="90.75" thickBot="1" x14ac:dyDescent="0.25">
      <c r="A38" s="630"/>
      <c r="B38" s="2511" t="s">
        <v>2315</v>
      </c>
      <c r="C38" s="781" t="s">
        <v>2316</v>
      </c>
      <c r="D38" s="776">
        <v>139</v>
      </c>
      <c r="E38" s="782">
        <v>99</v>
      </c>
      <c r="F38" s="2537">
        <v>75</v>
      </c>
      <c r="G38" s="631"/>
      <c r="H38" s="640" t="s">
        <v>1211</v>
      </c>
      <c r="I38" s="631"/>
      <c r="J38" s="638">
        <v>0</v>
      </c>
      <c r="K38" s="639">
        <v>17</v>
      </c>
      <c r="L38" s="639">
        <v>68</v>
      </c>
      <c r="M38" s="639">
        <v>0</v>
      </c>
      <c r="N38" s="639">
        <f t="shared" si="0"/>
        <v>85</v>
      </c>
      <c r="O38" s="641" t="str">
        <f>IF(N38&lt;231,"Yes","No")</f>
        <v>Yes</v>
      </c>
      <c r="P38" s="630"/>
      <c r="Q38" s="637">
        <v>35</v>
      </c>
      <c r="R38" s="630"/>
    </row>
    <row r="39" spans="1:18" ht="90.75" thickBot="1" x14ac:dyDescent="0.25">
      <c r="A39" s="630"/>
      <c r="B39" s="2511" t="s">
        <v>2317</v>
      </c>
      <c r="C39" s="783" t="s">
        <v>2318</v>
      </c>
      <c r="D39" s="784">
        <v>138</v>
      </c>
      <c r="E39" s="785">
        <v>141</v>
      </c>
      <c r="F39" s="2539">
        <v>143</v>
      </c>
      <c r="G39" s="631"/>
      <c r="H39" s="634" t="s">
        <v>1212</v>
      </c>
      <c r="I39" s="631"/>
      <c r="J39" s="632">
        <v>0</v>
      </c>
      <c r="K39" s="633">
        <v>30</v>
      </c>
      <c r="L39" s="633">
        <v>95</v>
      </c>
      <c r="M39" s="633">
        <v>0</v>
      </c>
      <c r="N39" s="635">
        <f t="shared" si="0"/>
        <v>125</v>
      </c>
      <c r="O39" s="636" t="str">
        <f>IF(N39&lt;231,"Yes","No")</f>
        <v>Yes</v>
      </c>
      <c r="P39" s="630"/>
      <c r="Q39" s="637">
        <v>36</v>
      </c>
      <c r="R39" s="630"/>
    </row>
    <row r="40" spans="1:18" ht="90.75" thickBot="1" x14ac:dyDescent="0.25">
      <c r="A40" s="630"/>
      <c r="B40" s="2511" t="s">
        <v>2319</v>
      </c>
      <c r="C40" s="786" t="s">
        <v>2320</v>
      </c>
      <c r="D40" s="700">
        <v>255</v>
      </c>
      <c r="E40" s="787">
        <v>217</v>
      </c>
      <c r="F40" s="2512">
        <v>0</v>
      </c>
      <c r="G40" s="631"/>
      <c r="H40" s="640" t="s">
        <v>1213</v>
      </c>
      <c r="I40" s="631"/>
      <c r="J40" s="638">
        <v>7</v>
      </c>
      <c r="K40" s="639">
        <v>35</v>
      </c>
      <c r="L40" s="639">
        <v>100</v>
      </c>
      <c r="M40" s="639">
        <v>13</v>
      </c>
      <c r="N40" s="639">
        <f t="shared" si="0"/>
        <v>155</v>
      </c>
      <c r="O40" s="641" t="s">
        <v>1186</v>
      </c>
      <c r="P40" s="630"/>
      <c r="Q40" s="637">
        <v>37</v>
      </c>
      <c r="R40" s="630"/>
    </row>
    <row r="41" spans="1:18" ht="90.75" thickBot="1" x14ac:dyDescent="0.25">
      <c r="A41" s="630"/>
      <c r="B41" s="2511" t="s">
        <v>2321</v>
      </c>
      <c r="C41" s="788" t="s">
        <v>2322</v>
      </c>
      <c r="D41" s="700">
        <v>255</v>
      </c>
      <c r="E41" s="789">
        <v>94</v>
      </c>
      <c r="F41" s="2512">
        <v>0</v>
      </c>
      <c r="G41" s="631"/>
      <c r="H41" s="634" t="s">
        <v>1214</v>
      </c>
      <c r="I41" s="631"/>
      <c r="J41" s="632">
        <v>8</v>
      </c>
      <c r="K41" s="633">
        <v>30</v>
      </c>
      <c r="L41" s="633">
        <v>95</v>
      </c>
      <c r="M41" s="633">
        <v>30</v>
      </c>
      <c r="N41" s="635">
        <f t="shared" si="0"/>
        <v>163</v>
      </c>
      <c r="O41" s="636" t="s">
        <v>1186</v>
      </c>
      <c r="P41" s="630"/>
      <c r="Q41" s="637">
        <v>38</v>
      </c>
      <c r="R41" s="630"/>
    </row>
    <row r="42" spans="1:18" ht="90.75" thickBot="1" x14ac:dyDescent="0.25">
      <c r="A42" s="642"/>
      <c r="B42" s="2511" t="s">
        <v>2323</v>
      </c>
      <c r="C42" s="790" t="s">
        <v>2324</v>
      </c>
      <c r="D42" s="705">
        <v>249</v>
      </c>
      <c r="E42" s="791">
        <v>56</v>
      </c>
      <c r="F42" s="2540">
        <v>34</v>
      </c>
      <c r="G42" s="643"/>
      <c r="H42" s="652">
        <v>856822</v>
      </c>
      <c r="I42" s="643"/>
      <c r="J42" s="650">
        <v>15</v>
      </c>
      <c r="K42" s="651">
        <v>34</v>
      </c>
      <c r="L42" s="651">
        <v>98</v>
      </c>
      <c r="M42" s="651">
        <v>45</v>
      </c>
      <c r="N42" s="651">
        <f t="shared" si="0"/>
        <v>192</v>
      </c>
      <c r="O42" s="653" t="s">
        <v>1186</v>
      </c>
      <c r="P42" s="642"/>
      <c r="Q42" s="649">
        <v>39</v>
      </c>
      <c r="R42" s="642"/>
    </row>
    <row r="43" spans="1:18" ht="90.75" thickBot="1" x14ac:dyDescent="0.25">
      <c r="A43" s="623"/>
      <c r="B43" s="2511" t="s">
        <v>2325</v>
      </c>
      <c r="C43" s="792" t="s">
        <v>2326</v>
      </c>
      <c r="D43" s="711">
        <v>206</v>
      </c>
      <c r="E43" s="698">
        <v>0</v>
      </c>
      <c r="F43" s="2541">
        <v>86</v>
      </c>
      <c r="G43" s="624"/>
      <c r="H43" s="656" t="s">
        <v>1215</v>
      </c>
      <c r="I43" s="624"/>
      <c r="J43" s="654">
        <v>0</v>
      </c>
      <c r="K43" s="655">
        <v>5</v>
      </c>
      <c r="L43" s="655">
        <v>57</v>
      </c>
      <c r="M43" s="655">
        <v>0</v>
      </c>
      <c r="N43" s="657">
        <f t="shared" si="0"/>
        <v>62</v>
      </c>
      <c r="O43" s="658" t="str">
        <f>IF(N43&lt;231,"Yes","No")</f>
        <v>Yes</v>
      </c>
      <c r="P43" s="623"/>
      <c r="Q43" s="629">
        <v>40</v>
      </c>
      <c r="R43" s="623"/>
    </row>
    <row r="44" spans="1:18" ht="90.75" thickBot="1" x14ac:dyDescent="0.25">
      <c r="A44" s="630"/>
      <c r="B44" s="2511" t="s">
        <v>2327</v>
      </c>
      <c r="C44" s="793" t="s">
        <v>2328</v>
      </c>
      <c r="D44" s="794">
        <v>214</v>
      </c>
      <c r="E44" s="795">
        <v>37</v>
      </c>
      <c r="F44" s="2516">
        <v>152</v>
      </c>
      <c r="G44" s="631"/>
      <c r="H44" s="640" t="s">
        <v>1216</v>
      </c>
      <c r="I44" s="631"/>
      <c r="J44" s="638">
        <v>0</v>
      </c>
      <c r="K44" s="639">
        <v>7</v>
      </c>
      <c r="L44" s="639">
        <v>68</v>
      </c>
      <c r="M44" s="639">
        <v>0</v>
      </c>
      <c r="N44" s="639">
        <f t="shared" si="0"/>
        <v>75</v>
      </c>
      <c r="O44" s="641" t="str">
        <f>IF(N44&lt;231,"Yes","No")</f>
        <v>Yes</v>
      </c>
      <c r="P44" s="630"/>
      <c r="Q44" s="637">
        <v>41</v>
      </c>
      <c r="R44" s="630"/>
    </row>
    <row r="45" spans="1:18" ht="90.75" thickBot="1" x14ac:dyDescent="0.25">
      <c r="A45" s="630"/>
      <c r="B45" s="2511" t="s">
        <v>2329</v>
      </c>
      <c r="C45" s="796" t="s">
        <v>2330</v>
      </c>
      <c r="D45" s="797">
        <v>78</v>
      </c>
      <c r="E45" s="698">
        <v>0</v>
      </c>
      <c r="F45" s="2529">
        <v>142</v>
      </c>
      <c r="G45" s="631"/>
      <c r="H45" s="634" t="s">
        <v>1217</v>
      </c>
      <c r="I45" s="631"/>
      <c r="J45" s="632">
        <v>0</v>
      </c>
      <c r="K45" s="633">
        <v>11</v>
      </c>
      <c r="L45" s="633">
        <v>70</v>
      </c>
      <c r="M45" s="633">
        <v>0</v>
      </c>
      <c r="N45" s="635">
        <f t="shared" si="0"/>
        <v>81</v>
      </c>
      <c r="O45" s="636" t="str">
        <f>IF(N45&lt;231,"Yes","No")</f>
        <v>Yes</v>
      </c>
      <c r="P45" s="630"/>
      <c r="Q45" s="637">
        <v>42</v>
      </c>
      <c r="R45" s="630"/>
    </row>
    <row r="46" spans="1:18" ht="90.75" thickBot="1" x14ac:dyDescent="0.25">
      <c r="A46" s="630"/>
      <c r="B46" s="2511" t="s">
        <v>2331</v>
      </c>
      <c r="C46" s="798" t="s">
        <v>2332</v>
      </c>
      <c r="D46" s="698">
        <v>0</v>
      </c>
      <c r="E46" s="799">
        <v>35</v>
      </c>
      <c r="F46" s="2542">
        <v>156</v>
      </c>
      <c r="G46" s="631"/>
      <c r="H46" s="640" t="s">
        <v>1218</v>
      </c>
      <c r="I46" s="631"/>
      <c r="J46" s="638">
        <v>0</v>
      </c>
      <c r="K46" s="639">
        <v>30</v>
      </c>
      <c r="L46" s="639">
        <v>100</v>
      </c>
      <c r="M46" s="639">
        <v>0</v>
      </c>
      <c r="N46" s="639">
        <f t="shared" si="0"/>
        <v>130</v>
      </c>
      <c r="O46" s="641" t="str">
        <f>IF(N46&lt;231,"Yes","No")</f>
        <v>Yes</v>
      </c>
      <c r="P46" s="630"/>
      <c r="Q46" s="637">
        <v>43</v>
      </c>
      <c r="R46" s="630"/>
    </row>
    <row r="47" spans="1:18" ht="90.75" thickBot="1" x14ac:dyDescent="0.25">
      <c r="A47" s="630"/>
      <c r="B47" s="2511" t="s">
        <v>2333</v>
      </c>
      <c r="C47" s="800" t="s">
        <v>2334</v>
      </c>
      <c r="D47" s="698">
        <v>0</v>
      </c>
      <c r="E47" s="801">
        <v>132</v>
      </c>
      <c r="F47" s="2521">
        <v>202</v>
      </c>
      <c r="G47" s="631"/>
      <c r="H47" s="634" t="s">
        <v>1219</v>
      </c>
      <c r="I47" s="631"/>
      <c r="J47" s="632">
        <v>3</v>
      </c>
      <c r="K47" s="633">
        <v>36</v>
      </c>
      <c r="L47" s="633">
        <v>100</v>
      </c>
      <c r="M47" s="633">
        <v>6</v>
      </c>
      <c r="N47" s="635">
        <f t="shared" si="0"/>
        <v>145</v>
      </c>
      <c r="O47" s="636" t="s">
        <v>1186</v>
      </c>
      <c r="P47" s="630"/>
      <c r="Q47" s="637">
        <v>44</v>
      </c>
      <c r="R47" s="630"/>
    </row>
    <row r="48" spans="1:18" ht="90.75" thickBot="1" x14ac:dyDescent="0.25">
      <c r="A48" s="630"/>
      <c r="B48" s="2511" t="s">
        <v>2335</v>
      </c>
      <c r="C48" s="802" t="s">
        <v>2336</v>
      </c>
      <c r="D48" s="698">
        <v>0</v>
      </c>
      <c r="E48" s="803">
        <v>176</v>
      </c>
      <c r="F48" s="2543">
        <v>139</v>
      </c>
      <c r="G48" s="631"/>
      <c r="H48" s="640" t="s">
        <v>1220</v>
      </c>
      <c r="I48" s="631"/>
      <c r="J48" s="638">
        <v>8</v>
      </c>
      <c r="K48" s="639">
        <v>36</v>
      </c>
      <c r="L48" s="639">
        <v>100</v>
      </c>
      <c r="M48" s="639">
        <v>31</v>
      </c>
      <c r="N48" s="639">
        <f t="shared" si="0"/>
        <v>175</v>
      </c>
      <c r="O48" s="641" t="s">
        <v>1186</v>
      </c>
      <c r="P48" s="630"/>
      <c r="Q48" s="637">
        <v>45</v>
      </c>
      <c r="R48" s="630"/>
    </row>
    <row r="49" spans="1:18" ht="15.75" thickBot="1" x14ac:dyDescent="0.25">
      <c r="A49" s="642"/>
      <c r="B49" s="2511" t="s">
        <v>2337</v>
      </c>
      <c r="C49" s="804">
        <v>222223</v>
      </c>
      <c r="D49" s="805">
        <v>34</v>
      </c>
      <c r="E49" s="806">
        <v>34</v>
      </c>
      <c r="F49" s="2544">
        <v>35</v>
      </c>
      <c r="G49" s="643"/>
      <c r="H49" s="646" t="s">
        <v>1221</v>
      </c>
      <c r="I49" s="643"/>
      <c r="J49" s="644">
        <v>16</v>
      </c>
      <c r="K49" s="645">
        <v>32</v>
      </c>
      <c r="L49" s="645">
        <v>100</v>
      </c>
      <c r="M49" s="645">
        <v>61</v>
      </c>
      <c r="N49" s="647">
        <f t="shared" si="0"/>
        <v>209</v>
      </c>
      <c r="O49" s="648" t="s">
        <v>1186</v>
      </c>
      <c r="P49" s="642"/>
      <c r="Q49" s="649">
        <v>46</v>
      </c>
      <c r="R49" s="642"/>
    </row>
    <row r="50" spans="1:18" ht="90.75" thickBot="1" x14ac:dyDescent="0.25">
      <c r="A50" s="623"/>
      <c r="B50" s="2511" t="s">
        <v>2338</v>
      </c>
      <c r="C50" s="807" t="s">
        <v>2339</v>
      </c>
      <c r="D50" s="808">
        <v>246</v>
      </c>
      <c r="E50" s="809">
        <v>235</v>
      </c>
      <c r="F50" s="2545">
        <v>97</v>
      </c>
      <c r="G50" s="624"/>
      <c r="H50" s="627" t="s">
        <v>1222</v>
      </c>
      <c r="I50" s="624"/>
      <c r="J50" s="625">
        <v>0</v>
      </c>
      <c r="K50" s="626">
        <v>11</v>
      </c>
      <c r="L50" s="626">
        <v>56</v>
      </c>
      <c r="M50" s="626">
        <v>0</v>
      </c>
      <c r="N50" s="626">
        <f t="shared" si="0"/>
        <v>67</v>
      </c>
      <c r="O50" s="628" t="str">
        <f>IF(N50&lt;231,"Yes","No")</f>
        <v>Yes</v>
      </c>
      <c r="P50" s="623"/>
      <c r="Q50" s="629">
        <v>47</v>
      </c>
      <c r="R50" s="623"/>
    </row>
    <row r="51" spans="1:18" ht="90.75" thickBot="1" x14ac:dyDescent="0.25">
      <c r="A51" s="630"/>
      <c r="B51" s="2511" t="s">
        <v>2340</v>
      </c>
      <c r="C51" s="810" t="s">
        <v>2341</v>
      </c>
      <c r="D51" s="811">
        <v>247</v>
      </c>
      <c r="E51" s="812">
        <v>234</v>
      </c>
      <c r="F51" s="2546">
        <v>72</v>
      </c>
      <c r="G51" s="631"/>
      <c r="H51" s="634" t="s">
        <v>1223</v>
      </c>
      <c r="I51" s="631"/>
      <c r="J51" s="632">
        <v>0</v>
      </c>
      <c r="K51" s="633">
        <v>21</v>
      </c>
      <c r="L51" s="633">
        <v>74</v>
      </c>
      <c r="M51" s="633">
        <v>0</v>
      </c>
      <c r="N51" s="635">
        <f t="shared" si="0"/>
        <v>95</v>
      </c>
      <c r="O51" s="636" t="str">
        <f>IF(N51&lt;231,"Yes","No")</f>
        <v>Yes</v>
      </c>
      <c r="P51" s="630"/>
      <c r="Q51" s="637">
        <v>48</v>
      </c>
      <c r="R51" s="630"/>
    </row>
    <row r="52" spans="1:18" ht="90.75" thickBot="1" x14ac:dyDescent="0.25">
      <c r="A52" s="630"/>
      <c r="B52" s="2511" t="s">
        <v>2342</v>
      </c>
      <c r="C52" s="813" t="s">
        <v>2343</v>
      </c>
      <c r="D52" s="734">
        <v>252</v>
      </c>
      <c r="E52" s="814">
        <v>227</v>
      </c>
      <c r="F52" s="2512">
        <v>0</v>
      </c>
      <c r="G52" s="631"/>
      <c r="H52" s="640" t="s">
        <v>1224</v>
      </c>
      <c r="I52" s="631"/>
      <c r="J52" s="638">
        <v>0</v>
      </c>
      <c r="K52" s="639">
        <v>28</v>
      </c>
      <c r="L52" s="639">
        <v>87</v>
      </c>
      <c r="M52" s="639">
        <v>0</v>
      </c>
      <c r="N52" s="639">
        <f t="shared" si="0"/>
        <v>115</v>
      </c>
      <c r="O52" s="641" t="str">
        <f>IF(N52&lt;231,"Yes","No")</f>
        <v>Yes</v>
      </c>
      <c r="P52" s="630"/>
      <c r="Q52" s="637">
        <v>49</v>
      </c>
      <c r="R52" s="630"/>
    </row>
    <row r="53" spans="1:18" ht="90.75" thickBot="1" x14ac:dyDescent="0.25">
      <c r="A53" s="630"/>
      <c r="B53" s="2511" t="s">
        <v>2344</v>
      </c>
      <c r="C53" s="815" t="s">
        <v>2345</v>
      </c>
      <c r="D53" s="816">
        <v>197</v>
      </c>
      <c r="E53" s="817">
        <v>169</v>
      </c>
      <c r="F53" s="2512">
        <v>0</v>
      </c>
      <c r="G53" s="631"/>
      <c r="H53" s="634" t="s">
        <v>1225</v>
      </c>
      <c r="I53" s="631"/>
      <c r="J53" s="632">
        <v>0</v>
      </c>
      <c r="K53" s="633">
        <v>38</v>
      </c>
      <c r="L53" s="633">
        <v>95</v>
      </c>
      <c r="M53" s="633">
        <v>0</v>
      </c>
      <c r="N53" s="635">
        <f t="shared" si="0"/>
        <v>133</v>
      </c>
      <c r="O53" s="636" t="str">
        <f>IF(N53&lt;231,"Yes","No")</f>
        <v>Yes</v>
      </c>
      <c r="P53" s="630"/>
      <c r="Q53" s="637">
        <v>50</v>
      </c>
      <c r="R53" s="630"/>
    </row>
    <row r="54" spans="1:18" ht="90.75" thickBot="1" x14ac:dyDescent="0.25">
      <c r="A54" s="630"/>
      <c r="B54" s="2511" t="s">
        <v>2346</v>
      </c>
      <c r="C54" s="818" t="s">
        <v>2347</v>
      </c>
      <c r="D54" s="819">
        <v>175</v>
      </c>
      <c r="E54" s="820">
        <v>152</v>
      </c>
      <c r="F54" s="2512">
        <v>0</v>
      </c>
      <c r="G54" s="631"/>
      <c r="H54" s="640" t="s">
        <v>1226</v>
      </c>
      <c r="I54" s="631"/>
      <c r="J54" s="638">
        <v>0</v>
      </c>
      <c r="K54" s="639">
        <v>50</v>
      </c>
      <c r="L54" s="639">
        <v>100</v>
      </c>
      <c r="M54" s="639">
        <v>0</v>
      </c>
      <c r="N54" s="639">
        <f t="shared" si="0"/>
        <v>150</v>
      </c>
      <c r="O54" s="641" t="str">
        <f>IF(N54&lt;231,"Yes","No")</f>
        <v>Yes</v>
      </c>
      <c r="P54" s="630"/>
      <c r="Q54" s="637">
        <v>51</v>
      </c>
      <c r="R54" s="630"/>
    </row>
    <row r="55" spans="1:18" ht="90.75" thickBot="1" x14ac:dyDescent="0.25">
      <c r="A55" s="630"/>
      <c r="B55" s="2511" t="s">
        <v>2348</v>
      </c>
      <c r="C55" s="821" t="s">
        <v>2349</v>
      </c>
      <c r="D55" s="822">
        <v>137</v>
      </c>
      <c r="E55" s="823">
        <v>122</v>
      </c>
      <c r="F55" s="2547">
        <v>39</v>
      </c>
      <c r="G55" s="631"/>
      <c r="H55" s="634" t="s">
        <v>1227</v>
      </c>
      <c r="I55" s="631"/>
      <c r="J55" s="632">
        <v>5</v>
      </c>
      <c r="K55" s="633">
        <v>46</v>
      </c>
      <c r="L55" s="633">
        <v>100</v>
      </c>
      <c r="M55" s="633">
        <v>21</v>
      </c>
      <c r="N55" s="635">
        <f t="shared" si="0"/>
        <v>172</v>
      </c>
      <c r="O55" s="636" t="s">
        <v>1186</v>
      </c>
      <c r="P55" s="630"/>
      <c r="Q55" s="637">
        <v>52</v>
      </c>
      <c r="R55" s="630"/>
    </row>
    <row r="56" spans="1:18" ht="90.75" thickBot="1" x14ac:dyDescent="0.25">
      <c r="A56" s="642"/>
      <c r="B56" s="2511" t="s">
        <v>2350</v>
      </c>
      <c r="C56" s="824" t="s">
        <v>2351</v>
      </c>
      <c r="D56" s="825">
        <v>245</v>
      </c>
      <c r="E56" s="826">
        <v>225</v>
      </c>
      <c r="F56" s="2548">
        <v>164</v>
      </c>
      <c r="G56" s="643"/>
      <c r="H56" s="652">
        <v>755418</v>
      </c>
      <c r="I56" s="643"/>
      <c r="J56" s="650">
        <v>13</v>
      </c>
      <c r="K56" s="651">
        <v>42</v>
      </c>
      <c r="L56" s="651">
        <v>100</v>
      </c>
      <c r="M56" s="651">
        <v>56</v>
      </c>
      <c r="N56" s="651">
        <f t="shared" si="0"/>
        <v>211</v>
      </c>
      <c r="O56" s="653" t="s">
        <v>1186</v>
      </c>
      <c r="P56" s="642"/>
      <c r="Q56" s="649">
        <v>53</v>
      </c>
      <c r="R56" s="642"/>
    </row>
    <row r="57" spans="1:18" ht="90.75" thickBot="1" x14ac:dyDescent="0.25">
      <c r="A57" s="623"/>
      <c r="B57" s="2511" t="s">
        <v>2352</v>
      </c>
      <c r="C57" s="827" t="s">
        <v>2353</v>
      </c>
      <c r="D57" s="828">
        <v>236</v>
      </c>
      <c r="E57" s="829">
        <v>216</v>
      </c>
      <c r="F57" s="2516">
        <v>152</v>
      </c>
      <c r="G57" s="624"/>
      <c r="H57" s="656" t="s">
        <v>1228</v>
      </c>
      <c r="I57" s="624"/>
      <c r="J57" s="654">
        <v>0</v>
      </c>
      <c r="K57" s="655">
        <v>15</v>
      </c>
      <c r="L57" s="655">
        <v>47</v>
      </c>
      <c r="M57" s="655">
        <v>0</v>
      </c>
      <c r="N57" s="657">
        <f t="shared" si="0"/>
        <v>62</v>
      </c>
      <c r="O57" s="658" t="str">
        <f>IF(N57&lt;231,"Yes","No")</f>
        <v>Yes</v>
      </c>
      <c r="P57" s="623"/>
      <c r="Q57" s="629">
        <v>54</v>
      </c>
      <c r="R57" s="623"/>
    </row>
    <row r="58" spans="1:18" ht="90.75" thickBot="1" x14ac:dyDescent="0.25">
      <c r="A58" s="630"/>
      <c r="B58" s="2511" t="s">
        <v>2354</v>
      </c>
      <c r="C58" s="830" t="s">
        <v>2355</v>
      </c>
      <c r="D58" s="831">
        <v>238</v>
      </c>
      <c r="E58" s="832">
        <v>212</v>
      </c>
      <c r="F58" s="2522">
        <v>132</v>
      </c>
      <c r="G58" s="631"/>
      <c r="H58" s="640" t="s">
        <v>1229</v>
      </c>
      <c r="I58" s="631"/>
      <c r="J58" s="638">
        <v>0</v>
      </c>
      <c r="K58" s="639">
        <v>22</v>
      </c>
      <c r="L58" s="639">
        <v>58</v>
      </c>
      <c r="M58" s="639">
        <v>0</v>
      </c>
      <c r="N58" s="639">
        <f t="shared" si="0"/>
        <v>80</v>
      </c>
      <c r="O58" s="641" t="str">
        <f>IF(N58&lt;231,"Yes","No")</f>
        <v>Yes</v>
      </c>
      <c r="P58" s="630"/>
      <c r="Q58" s="637">
        <v>55</v>
      </c>
      <c r="R58" s="630"/>
    </row>
    <row r="59" spans="1:18" ht="90.75" thickBot="1" x14ac:dyDescent="0.25">
      <c r="A59" s="630"/>
      <c r="B59" s="2511" t="s">
        <v>2356</v>
      </c>
      <c r="C59" s="833" t="s">
        <v>2357</v>
      </c>
      <c r="D59" s="834">
        <v>244</v>
      </c>
      <c r="E59" s="835">
        <v>218</v>
      </c>
      <c r="F59" s="2514">
        <v>64</v>
      </c>
      <c r="G59" s="631"/>
      <c r="H59" s="634" t="s">
        <v>1230</v>
      </c>
      <c r="I59" s="631"/>
      <c r="J59" s="632">
        <v>0</v>
      </c>
      <c r="K59" s="633">
        <v>33</v>
      </c>
      <c r="L59" s="633">
        <v>75</v>
      </c>
      <c r="M59" s="633">
        <v>0</v>
      </c>
      <c r="N59" s="635">
        <f t="shared" si="0"/>
        <v>108</v>
      </c>
      <c r="O59" s="636" t="str">
        <f>IF(N59&lt;231,"Yes","No")</f>
        <v>Yes</v>
      </c>
      <c r="P59" s="630"/>
      <c r="Q59" s="637">
        <v>56</v>
      </c>
      <c r="R59" s="630"/>
    </row>
    <row r="60" spans="1:18" ht="90.75" thickBot="1" x14ac:dyDescent="0.25">
      <c r="A60" s="630"/>
      <c r="B60" s="2511" t="s">
        <v>2358</v>
      </c>
      <c r="C60" s="836" t="s">
        <v>2359</v>
      </c>
      <c r="D60" s="731">
        <v>242</v>
      </c>
      <c r="E60" s="837">
        <v>205</v>
      </c>
      <c r="F60" s="2512">
        <v>0</v>
      </c>
      <c r="G60" s="631"/>
      <c r="H60" s="640" t="s">
        <v>1231</v>
      </c>
      <c r="I60" s="631"/>
      <c r="J60" s="638">
        <v>0</v>
      </c>
      <c r="K60" s="639">
        <v>45</v>
      </c>
      <c r="L60" s="639">
        <v>95</v>
      </c>
      <c r="M60" s="639">
        <v>0</v>
      </c>
      <c r="N60" s="639">
        <f t="shared" si="0"/>
        <v>140</v>
      </c>
      <c r="O60" s="641" t="str">
        <f>IF(N60&lt;231,"Yes","No")</f>
        <v>Yes</v>
      </c>
      <c r="P60" s="630"/>
      <c r="Q60" s="637">
        <v>57</v>
      </c>
      <c r="R60" s="630"/>
    </row>
    <row r="61" spans="1:18" ht="90.75" thickBot="1" x14ac:dyDescent="0.25">
      <c r="A61" s="630"/>
      <c r="B61" s="2511" t="s">
        <v>2360</v>
      </c>
      <c r="C61" s="838" t="s">
        <v>2361</v>
      </c>
      <c r="D61" s="737">
        <v>241</v>
      </c>
      <c r="E61" s="839">
        <v>196</v>
      </c>
      <c r="F61" s="2512">
        <v>0</v>
      </c>
      <c r="G61" s="631"/>
      <c r="H61" s="634" t="s">
        <v>1232</v>
      </c>
      <c r="I61" s="631"/>
      <c r="J61" s="632">
        <v>0</v>
      </c>
      <c r="K61" s="633">
        <v>56</v>
      </c>
      <c r="L61" s="633">
        <v>100</v>
      </c>
      <c r="M61" s="633">
        <v>7</v>
      </c>
      <c r="N61" s="635">
        <f t="shared" si="0"/>
        <v>163</v>
      </c>
      <c r="O61" s="636" t="str">
        <f>IF(N61&lt;231,"Yes","No")</f>
        <v>Yes</v>
      </c>
      <c r="P61" s="630"/>
      <c r="Q61" s="637">
        <v>58</v>
      </c>
      <c r="R61" s="630"/>
    </row>
    <row r="62" spans="1:18" ht="90.75" thickBot="1" x14ac:dyDescent="0.25">
      <c r="A62" s="630"/>
      <c r="B62" s="2511" t="s">
        <v>2362</v>
      </c>
      <c r="C62" s="840" t="s">
        <v>2363</v>
      </c>
      <c r="D62" s="841">
        <v>203</v>
      </c>
      <c r="E62" s="842">
        <v>160</v>
      </c>
      <c r="F62" s="2549">
        <v>82</v>
      </c>
      <c r="G62" s="631"/>
      <c r="H62" s="640" t="s">
        <v>1233</v>
      </c>
      <c r="I62" s="631"/>
      <c r="J62" s="638">
        <v>10</v>
      </c>
      <c r="K62" s="639">
        <v>51</v>
      </c>
      <c r="L62" s="639">
        <v>100</v>
      </c>
      <c r="M62" s="639">
        <v>36</v>
      </c>
      <c r="N62" s="639">
        <f t="shared" si="0"/>
        <v>197</v>
      </c>
      <c r="O62" s="641" t="s">
        <v>1186</v>
      </c>
      <c r="P62" s="630"/>
      <c r="Q62" s="637">
        <v>59</v>
      </c>
      <c r="R62" s="630"/>
    </row>
    <row r="63" spans="1:18" ht="90.75" thickBot="1" x14ac:dyDescent="0.25">
      <c r="A63" s="642"/>
      <c r="B63" s="2511" t="s">
        <v>2364</v>
      </c>
      <c r="C63" s="843" t="s">
        <v>2365</v>
      </c>
      <c r="D63" s="705">
        <v>249</v>
      </c>
      <c r="E63" s="844">
        <v>229</v>
      </c>
      <c r="F63" s="2550">
        <v>71</v>
      </c>
      <c r="G63" s="643"/>
      <c r="H63" s="646" t="s">
        <v>1234</v>
      </c>
      <c r="I63" s="643"/>
      <c r="J63" s="644">
        <v>14</v>
      </c>
      <c r="K63" s="645">
        <v>49</v>
      </c>
      <c r="L63" s="645">
        <v>100</v>
      </c>
      <c r="M63" s="645">
        <v>66</v>
      </c>
      <c r="N63" s="647">
        <f t="shared" si="0"/>
        <v>229</v>
      </c>
      <c r="O63" s="648" t="s">
        <v>1186</v>
      </c>
      <c r="P63" s="642"/>
      <c r="Q63" s="649">
        <v>60</v>
      </c>
      <c r="R63" s="642"/>
    </row>
    <row r="64" spans="1:18" ht="90.75" thickBot="1" x14ac:dyDescent="0.25">
      <c r="A64" s="623"/>
      <c r="B64" s="2511" t="s">
        <v>2366</v>
      </c>
      <c r="C64" s="845" t="s">
        <v>2367</v>
      </c>
      <c r="D64" s="846">
        <v>251</v>
      </c>
      <c r="E64" s="826">
        <v>225</v>
      </c>
      <c r="F64" s="2540">
        <v>34</v>
      </c>
      <c r="G64" s="624"/>
      <c r="H64" s="627" t="s">
        <v>1235</v>
      </c>
      <c r="I64" s="624"/>
      <c r="J64" s="625">
        <v>0</v>
      </c>
      <c r="K64" s="626">
        <v>17</v>
      </c>
      <c r="L64" s="626">
        <v>62</v>
      </c>
      <c r="M64" s="626">
        <v>0</v>
      </c>
      <c r="N64" s="626">
        <f t="shared" si="0"/>
        <v>79</v>
      </c>
      <c r="O64" s="628" t="str">
        <f>IF(N64&lt;231,"Yes","No")</f>
        <v>Yes</v>
      </c>
      <c r="P64" s="623"/>
      <c r="Q64" s="629">
        <v>61</v>
      </c>
      <c r="R64" s="623"/>
    </row>
    <row r="65" spans="1:18" ht="90.75" thickBot="1" x14ac:dyDescent="0.25">
      <c r="A65" s="630"/>
      <c r="B65" s="2511" t="s">
        <v>2368</v>
      </c>
      <c r="C65" s="847" t="s">
        <v>2369</v>
      </c>
      <c r="D65" s="696">
        <v>254</v>
      </c>
      <c r="E65" s="848">
        <v>219</v>
      </c>
      <c r="F65" s="2512">
        <v>0</v>
      </c>
      <c r="G65" s="631"/>
      <c r="H65" s="634" t="s">
        <v>1236</v>
      </c>
      <c r="I65" s="631"/>
      <c r="J65" s="632">
        <v>0</v>
      </c>
      <c r="K65" s="633">
        <v>25</v>
      </c>
      <c r="L65" s="633">
        <v>76</v>
      </c>
      <c r="M65" s="633">
        <v>0</v>
      </c>
      <c r="N65" s="635">
        <f t="shared" si="0"/>
        <v>101</v>
      </c>
      <c r="O65" s="636" t="str">
        <f>IF(N65&lt;231,"Yes","No")</f>
        <v>Yes</v>
      </c>
      <c r="P65" s="630"/>
      <c r="Q65" s="637">
        <v>62</v>
      </c>
      <c r="R65" s="630"/>
    </row>
    <row r="66" spans="1:18" ht="90.75" thickBot="1" x14ac:dyDescent="0.25">
      <c r="A66" s="630"/>
      <c r="B66" s="2511" t="s">
        <v>2370</v>
      </c>
      <c r="C66" s="849" t="s">
        <v>2371</v>
      </c>
      <c r="D66" s="700">
        <v>255</v>
      </c>
      <c r="E66" s="744">
        <v>209</v>
      </c>
      <c r="F66" s="2512">
        <v>0</v>
      </c>
      <c r="G66" s="631"/>
      <c r="H66" s="640" t="s">
        <v>1237</v>
      </c>
      <c r="I66" s="631"/>
      <c r="J66" s="638">
        <v>0</v>
      </c>
      <c r="K66" s="639">
        <v>32</v>
      </c>
      <c r="L66" s="639">
        <v>86</v>
      </c>
      <c r="M66" s="639">
        <v>0</v>
      </c>
      <c r="N66" s="639">
        <f t="shared" si="0"/>
        <v>118</v>
      </c>
      <c r="O66" s="641" t="str">
        <f>IF(N66&lt;231,"Yes","No")</f>
        <v>Yes</v>
      </c>
      <c r="P66" s="630"/>
      <c r="Q66" s="637">
        <v>63</v>
      </c>
      <c r="R66" s="630"/>
    </row>
    <row r="67" spans="1:18" ht="90.75" thickBot="1" x14ac:dyDescent="0.25">
      <c r="A67" s="630"/>
      <c r="B67" s="2511" t="s">
        <v>2372</v>
      </c>
      <c r="C67" s="850" t="s">
        <v>2373</v>
      </c>
      <c r="D67" s="851">
        <v>218</v>
      </c>
      <c r="E67" s="758">
        <v>170</v>
      </c>
      <c r="F67" s="2512">
        <v>0</v>
      </c>
      <c r="G67" s="631"/>
      <c r="H67" s="634" t="s">
        <v>1238</v>
      </c>
      <c r="I67" s="631"/>
      <c r="J67" s="632">
        <v>0</v>
      </c>
      <c r="K67" s="633">
        <v>52</v>
      </c>
      <c r="L67" s="633">
        <v>100</v>
      </c>
      <c r="M67" s="633">
        <v>0</v>
      </c>
      <c r="N67" s="635">
        <f t="shared" si="0"/>
        <v>152</v>
      </c>
      <c r="O67" s="636" t="str">
        <f>IF(N67&lt;231,"Yes","No")</f>
        <v>Yes</v>
      </c>
      <c r="P67" s="630"/>
      <c r="Q67" s="637">
        <v>64</v>
      </c>
      <c r="R67" s="630"/>
    </row>
    <row r="68" spans="1:18" ht="90.75" thickBot="1" x14ac:dyDescent="0.25">
      <c r="A68" s="630"/>
      <c r="B68" s="2511" t="s">
        <v>2374</v>
      </c>
      <c r="C68" s="852" t="s">
        <v>2375</v>
      </c>
      <c r="D68" s="853">
        <v>170</v>
      </c>
      <c r="E68" s="854">
        <v>138</v>
      </c>
      <c r="F68" s="2512">
        <v>0</v>
      </c>
      <c r="G68" s="631"/>
      <c r="H68" s="640" t="s">
        <v>1239</v>
      </c>
      <c r="I68" s="631"/>
      <c r="J68" s="638">
        <v>0</v>
      </c>
      <c r="K68" s="639">
        <v>58</v>
      </c>
      <c r="L68" s="639">
        <v>100</v>
      </c>
      <c r="M68" s="639">
        <v>8</v>
      </c>
      <c r="N68" s="639">
        <f t="shared" ref="N68:N131" si="2">SUM(J68:M68)</f>
        <v>166</v>
      </c>
      <c r="O68" s="641" t="str">
        <f>IF(N68&lt;231,"Yes","No")</f>
        <v>Yes</v>
      </c>
      <c r="P68" s="630"/>
      <c r="Q68" s="637">
        <v>65</v>
      </c>
      <c r="R68" s="630"/>
    </row>
    <row r="69" spans="1:18" ht="90.75" thickBot="1" x14ac:dyDescent="0.25">
      <c r="A69" s="630"/>
      <c r="B69" s="2511" t="s">
        <v>2376</v>
      </c>
      <c r="C69" s="855" t="s">
        <v>2377</v>
      </c>
      <c r="D69" s="856">
        <v>156</v>
      </c>
      <c r="E69" s="801">
        <v>132</v>
      </c>
      <c r="F69" s="2551">
        <v>18</v>
      </c>
      <c r="G69" s="631"/>
      <c r="H69" s="634" t="s">
        <v>1240</v>
      </c>
      <c r="I69" s="631"/>
      <c r="J69" s="632">
        <v>7</v>
      </c>
      <c r="K69" s="633">
        <v>55</v>
      </c>
      <c r="L69" s="633">
        <v>100</v>
      </c>
      <c r="M69" s="633">
        <v>34</v>
      </c>
      <c r="N69" s="635">
        <f t="shared" si="2"/>
        <v>196</v>
      </c>
      <c r="O69" s="636" t="s">
        <v>1186</v>
      </c>
      <c r="P69" s="630"/>
      <c r="Q69" s="637">
        <v>66</v>
      </c>
      <c r="R69" s="630"/>
    </row>
    <row r="70" spans="1:18" ht="90.75" thickBot="1" x14ac:dyDescent="0.25">
      <c r="A70" s="642"/>
      <c r="B70" s="2511" t="s">
        <v>2378</v>
      </c>
      <c r="C70" s="857" t="s">
        <v>2379</v>
      </c>
      <c r="D70" s="858">
        <v>250</v>
      </c>
      <c r="E70" s="859">
        <v>224</v>
      </c>
      <c r="F70" s="2552">
        <v>83</v>
      </c>
      <c r="G70" s="643"/>
      <c r="H70" s="652" t="s">
        <v>1241</v>
      </c>
      <c r="I70" s="643"/>
      <c r="J70" s="650">
        <v>19</v>
      </c>
      <c r="K70" s="651">
        <v>40</v>
      </c>
      <c r="L70" s="651">
        <v>85</v>
      </c>
      <c r="M70" s="651">
        <v>65</v>
      </c>
      <c r="N70" s="651">
        <f t="shared" si="2"/>
        <v>209</v>
      </c>
      <c r="O70" s="653" t="s">
        <v>1186</v>
      </c>
      <c r="P70" s="642"/>
      <c r="Q70" s="649">
        <v>67</v>
      </c>
      <c r="R70" s="642"/>
    </row>
    <row r="71" spans="1:18" ht="90.75" thickBot="1" x14ac:dyDescent="0.25">
      <c r="A71" s="623"/>
      <c r="B71" s="2511" t="s">
        <v>2380</v>
      </c>
      <c r="C71" s="860" t="s">
        <v>2381</v>
      </c>
      <c r="D71" s="846">
        <v>251</v>
      </c>
      <c r="E71" s="697">
        <v>221</v>
      </c>
      <c r="F71" s="2514">
        <v>64</v>
      </c>
      <c r="G71" s="624"/>
      <c r="H71" s="656" t="s">
        <v>1242</v>
      </c>
      <c r="I71" s="624"/>
      <c r="J71" s="654">
        <v>0</v>
      </c>
      <c r="K71" s="655">
        <v>17</v>
      </c>
      <c r="L71" s="655">
        <v>42</v>
      </c>
      <c r="M71" s="655">
        <v>0</v>
      </c>
      <c r="N71" s="657">
        <f t="shared" si="2"/>
        <v>59</v>
      </c>
      <c r="O71" s="658" t="str">
        <f>IF(N71&lt;231,"Yes","No")</f>
        <v>Yes</v>
      </c>
      <c r="P71" s="623"/>
      <c r="Q71" s="629">
        <v>68</v>
      </c>
      <c r="R71" s="623"/>
    </row>
    <row r="72" spans="1:18" ht="90.75" thickBot="1" x14ac:dyDescent="0.25">
      <c r="A72" s="630"/>
      <c r="B72" s="2511" t="s">
        <v>2382</v>
      </c>
      <c r="C72" s="861" t="s">
        <v>2383</v>
      </c>
      <c r="D72" s="862">
        <v>253</v>
      </c>
      <c r="E72" s="835">
        <v>218</v>
      </c>
      <c r="F72" s="2553">
        <v>36</v>
      </c>
      <c r="G72" s="631"/>
      <c r="H72" s="640" t="s">
        <v>1243</v>
      </c>
      <c r="I72" s="631"/>
      <c r="J72" s="638">
        <v>0</v>
      </c>
      <c r="K72" s="639">
        <v>22</v>
      </c>
      <c r="L72" s="639">
        <v>47</v>
      </c>
      <c r="M72" s="639">
        <v>0</v>
      </c>
      <c r="N72" s="639">
        <f t="shared" si="2"/>
        <v>69</v>
      </c>
      <c r="O72" s="641" t="str">
        <f>IF(N72&lt;231,"Yes","No")</f>
        <v>Yes</v>
      </c>
      <c r="P72" s="630"/>
      <c r="Q72" s="637">
        <v>69</v>
      </c>
      <c r="R72" s="630"/>
    </row>
    <row r="73" spans="1:18" ht="90.75" thickBot="1" x14ac:dyDescent="0.25">
      <c r="A73" s="630"/>
      <c r="B73" s="2511" t="s">
        <v>2384</v>
      </c>
      <c r="C73" s="863" t="s">
        <v>2385</v>
      </c>
      <c r="D73" s="700">
        <v>255</v>
      </c>
      <c r="E73" s="837">
        <v>205</v>
      </c>
      <c r="F73" s="2512">
        <v>0</v>
      </c>
      <c r="G73" s="631"/>
      <c r="H73" s="634" t="s">
        <v>1244</v>
      </c>
      <c r="I73" s="631"/>
      <c r="J73" s="632">
        <v>0</v>
      </c>
      <c r="K73" s="633">
        <v>35</v>
      </c>
      <c r="L73" s="633">
        <v>70</v>
      </c>
      <c r="M73" s="633">
        <v>0</v>
      </c>
      <c r="N73" s="635">
        <f t="shared" si="2"/>
        <v>105</v>
      </c>
      <c r="O73" s="636" t="str">
        <f>IF(N73&lt;231,"Yes","No")</f>
        <v>Yes</v>
      </c>
      <c r="P73" s="630"/>
      <c r="Q73" s="637">
        <v>70</v>
      </c>
      <c r="R73" s="630"/>
    </row>
    <row r="74" spans="1:18" ht="90.75" thickBot="1" x14ac:dyDescent="0.25">
      <c r="A74" s="630"/>
      <c r="B74" s="2511" t="s">
        <v>2386</v>
      </c>
      <c r="C74" s="864" t="s">
        <v>2387</v>
      </c>
      <c r="D74" s="865">
        <v>201</v>
      </c>
      <c r="E74" s="750">
        <v>151</v>
      </c>
      <c r="F74" s="2512">
        <v>0</v>
      </c>
      <c r="G74" s="631"/>
      <c r="H74" s="640" t="s">
        <v>1245</v>
      </c>
      <c r="I74" s="631"/>
      <c r="J74" s="638">
        <v>0</v>
      </c>
      <c r="K74" s="639">
        <v>55</v>
      </c>
      <c r="L74" s="639">
        <v>100</v>
      </c>
      <c r="M74" s="639">
        <v>0</v>
      </c>
      <c r="N74" s="639">
        <f t="shared" si="2"/>
        <v>155</v>
      </c>
      <c r="O74" s="641" t="str">
        <f>IF(N74&lt;231,"Yes","No")</f>
        <v>Yes</v>
      </c>
      <c r="P74" s="630"/>
      <c r="Q74" s="637">
        <v>71</v>
      </c>
      <c r="R74" s="630"/>
    </row>
    <row r="75" spans="1:18" ht="90.75" thickBot="1" x14ac:dyDescent="0.25">
      <c r="A75" s="630"/>
      <c r="B75" s="2511" t="s">
        <v>2388</v>
      </c>
      <c r="C75" s="866" t="s">
        <v>2389</v>
      </c>
      <c r="D75" s="867">
        <v>172</v>
      </c>
      <c r="E75" s="801">
        <v>132</v>
      </c>
      <c r="F75" s="2512">
        <v>0</v>
      </c>
      <c r="G75" s="631"/>
      <c r="H75" s="634" t="s">
        <v>1246</v>
      </c>
      <c r="I75" s="631"/>
      <c r="J75" s="632">
        <v>0</v>
      </c>
      <c r="K75" s="633">
        <v>62</v>
      </c>
      <c r="L75" s="633">
        <v>100</v>
      </c>
      <c r="M75" s="633">
        <v>0</v>
      </c>
      <c r="N75" s="635">
        <f t="shared" si="2"/>
        <v>162</v>
      </c>
      <c r="O75" s="636" t="str">
        <f>IF(N75&lt;231,"Yes","No")</f>
        <v>Yes</v>
      </c>
      <c r="P75" s="630"/>
      <c r="Q75" s="637">
        <v>72</v>
      </c>
      <c r="R75" s="630"/>
    </row>
    <row r="76" spans="1:18" ht="15.75" thickBot="1" x14ac:dyDescent="0.25">
      <c r="A76" s="630"/>
      <c r="B76" s="2511" t="s">
        <v>2390</v>
      </c>
      <c r="C76" s="868">
        <v>897322</v>
      </c>
      <c r="D76" s="822">
        <v>137</v>
      </c>
      <c r="E76" s="869">
        <v>115</v>
      </c>
      <c r="F76" s="2540">
        <v>34</v>
      </c>
      <c r="G76" s="631"/>
      <c r="H76" s="640" t="s">
        <v>1247</v>
      </c>
      <c r="I76" s="631"/>
      <c r="J76" s="638">
        <v>3</v>
      </c>
      <c r="K76" s="639">
        <v>61</v>
      </c>
      <c r="L76" s="639">
        <v>100</v>
      </c>
      <c r="M76" s="639">
        <v>16</v>
      </c>
      <c r="N76" s="639">
        <f t="shared" si="2"/>
        <v>180</v>
      </c>
      <c r="O76" s="641" t="s">
        <v>1186</v>
      </c>
      <c r="P76" s="630"/>
      <c r="Q76" s="637">
        <v>73</v>
      </c>
      <c r="R76" s="630"/>
    </row>
    <row r="77" spans="1:18" ht="90.75" thickBot="1" x14ac:dyDescent="0.25">
      <c r="A77" s="642"/>
      <c r="B77" s="2511" t="s">
        <v>2391</v>
      </c>
      <c r="C77" s="870" t="s">
        <v>2392</v>
      </c>
      <c r="D77" s="871">
        <v>243</v>
      </c>
      <c r="E77" s="697">
        <v>221</v>
      </c>
      <c r="F77" s="2554">
        <v>109</v>
      </c>
      <c r="G77" s="643"/>
      <c r="H77" s="646">
        <v>955214</v>
      </c>
      <c r="I77" s="643"/>
      <c r="J77" s="644">
        <v>7</v>
      </c>
      <c r="K77" s="645">
        <v>64</v>
      </c>
      <c r="L77" s="645">
        <v>100</v>
      </c>
      <c r="M77" s="645">
        <v>36</v>
      </c>
      <c r="N77" s="647">
        <f t="shared" si="2"/>
        <v>207</v>
      </c>
      <c r="O77" s="648" t="s">
        <v>1186</v>
      </c>
      <c r="P77" s="642"/>
      <c r="Q77" s="649">
        <v>74</v>
      </c>
      <c r="R77" s="642"/>
    </row>
    <row r="78" spans="1:18" ht="90.75" thickBot="1" x14ac:dyDescent="0.25">
      <c r="A78" s="623"/>
      <c r="B78" s="2511" t="s">
        <v>2393</v>
      </c>
      <c r="C78" s="872" t="s">
        <v>2394</v>
      </c>
      <c r="D78" s="871">
        <v>243</v>
      </c>
      <c r="E78" s="873">
        <v>213</v>
      </c>
      <c r="F78" s="2536">
        <v>78</v>
      </c>
      <c r="G78" s="624"/>
      <c r="H78" s="627" t="s">
        <v>1248</v>
      </c>
      <c r="I78" s="624"/>
      <c r="J78" s="625">
        <v>0</v>
      </c>
      <c r="K78" s="626">
        <v>34</v>
      </c>
      <c r="L78" s="626">
        <v>54</v>
      </c>
      <c r="M78" s="626">
        <v>0</v>
      </c>
      <c r="N78" s="626">
        <f t="shared" si="2"/>
        <v>88</v>
      </c>
      <c r="O78" s="628" t="str">
        <f>IF(N78&lt;231,"Yes","No")</f>
        <v>Yes</v>
      </c>
      <c r="P78" s="623"/>
      <c r="Q78" s="629">
        <v>75</v>
      </c>
      <c r="R78" s="623"/>
    </row>
    <row r="79" spans="1:18" ht="90.75" thickBot="1" x14ac:dyDescent="0.25">
      <c r="A79" s="630"/>
      <c r="B79" s="2511" t="s">
        <v>2395</v>
      </c>
      <c r="C79" s="874" t="s">
        <v>2396</v>
      </c>
      <c r="D79" s="871">
        <v>243</v>
      </c>
      <c r="E79" s="875">
        <v>208</v>
      </c>
      <c r="F79" s="2555">
        <v>62</v>
      </c>
      <c r="G79" s="631"/>
      <c r="H79" s="634" t="s">
        <v>1249</v>
      </c>
      <c r="I79" s="631"/>
      <c r="J79" s="632">
        <v>0</v>
      </c>
      <c r="K79" s="633">
        <v>45</v>
      </c>
      <c r="L79" s="633">
        <v>69</v>
      </c>
      <c r="M79" s="633">
        <v>0</v>
      </c>
      <c r="N79" s="635">
        <f t="shared" si="2"/>
        <v>114</v>
      </c>
      <c r="O79" s="636" t="str">
        <f>IF(N79&lt;231,"Yes","No")</f>
        <v>Yes</v>
      </c>
      <c r="P79" s="630"/>
      <c r="Q79" s="637">
        <v>76</v>
      </c>
      <c r="R79" s="630"/>
    </row>
    <row r="80" spans="1:18" ht="90.75" thickBot="1" x14ac:dyDescent="0.25">
      <c r="A80" s="630"/>
      <c r="B80" s="2511" t="s">
        <v>2397</v>
      </c>
      <c r="C80" s="876" t="s">
        <v>2398</v>
      </c>
      <c r="D80" s="731">
        <v>242</v>
      </c>
      <c r="E80" s="817">
        <v>169</v>
      </c>
      <c r="F80" s="2512">
        <v>0</v>
      </c>
      <c r="G80" s="631"/>
      <c r="H80" s="640" t="s">
        <v>1250</v>
      </c>
      <c r="I80" s="631"/>
      <c r="J80" s="638">
        <v>0</v>
      </c>
      <c r="K80" s="639">
        <v>52</v>
      </c>
      <c r="L80" s="639">
        <v>80</v>
      </c>
      <c r="M80" s="639">
        <v>0</v>
      </c>
      <c r="N80" s="639">
        <f t="shared" si="2"/>
        <v>132</v>
      </c>
      <c r="O80" s="641" t="str">
        <f>IF(N80&lt;231,"Yes","No")</f>
        <v>Yes</v>
      </c>
      <c r="P80" s="630"/>
      <c r="Q80" s="637">
        <v>77</v>
      </c>
      <c r="R80" s="630"/>
    </row>
    <row r="81" spans="1:18" ht="90.75" thickBot="1" x14ac:dyDescent="0.25">
      <c r="A81" s="630"/>
      <c r="B81" s="2511" t="s">
        <v>2399</v>
      </c>
      <c r="C81" s="877" t="s">
        <v>2400</v>
      </c>
      <c r="D81" s="878">
        <v>204</v>
      </c>
      <c r="E81" s="854">
        <v>138</v>
      </c>
      <c r="F81" s="2512">
        <v>0</v>
      </c>
      <c r="G81" s="631"/>
      <c r="H81" s="634" t="s">
        <v>1251</v>
      </c>
      <c r="I81" s="631"/>
      <c r="J81" s="632">
        <v>0</v>
      </c>
      <c r="K81" s="633">
        <v>68</v>
      </c>
      <c r="L81" s="633">
        <v>100</v>
      </c>
      <c r="M81" s="633">
        <v>0</v>
      </c>
      <c r="N81" s="635">
        <f t="shared" si="2"/>
        <v>168</v>
      </c>
      <c r="O81" s="636" t="str">
        <f>IF(N81&lt;231,"Yes","No")</f>
        <v>Yes</v>
      </c>
      <c r="P81" s="630"/>
      <c r="Q81" s="637">
        <v>78</v>
      </c>
      <c r="R81" s="630"/>
    </row>
    <row r="82" spans="1:18" ht="90.75" thickBot="1" x14ac:dyDescent="0.25">
      <c r="A82" s="630"/>
      <c r="B82" s="2511" t="s">
        <v>2401</v>
      </c>
      <c r="C82" s="879" t="s">
        <v>2402</v>
      </c>
      <c r="D82" s="880">
        <v>160</v>
      </c>
      <c r="E82" s="881">
        <v>116</v>
      </c>
      <c r="F82" s="2512">
        <v>0</v>
      </c>
      <c r="G82" s="631"/>
      <c r="H82" s="640" t="s">
        <v>1252</v>
      </c>
      <c r="I82" s="631"/>
      <c r="J82" s="638">
        <v>1</v>
      </c>
      <c r="K82" s="639">
        <v>75</v>
      </c>
      <c r="L82" s="639">
        <v>100</v>
      </c>
      <c r="M82" s="639">
        <v>8</v>
      </c>
      <c r="N82" s="639">
        <f t="shared" si="2"/>
        <v>184</v>
      </c>
      <c r="O82" s="641" t="s">
        <v>1186</v>
      </c>
      <c r="P82" s="630"/>
      <c r="Q82" s="637">
        <v>79</v>
      </c>
      <c r="R82" s="630"/>
    </row>
    <row r="83" spans="1:18" ht="90.75" thickBot="1" x14ac:dyDescent="0.25">
      <c r="A83" s="630"/>
      <c r="B83" s="2511" t="s">
        <v>2403</v>
      </c>
      <c r="C83" s="882" t="s">
        <v>2404</v>
      </c>
      <c r="D83" s="883">
        <v>108</v>
      </c>
      <c r="E83" s="884">
        <v>87</v>
      </c>
      <c r="F83" s="2556">
        <v>27</v>
      </c>
      <c r="G83" s="631"/>
      <c r="H83" s="634" t="s">
        <v>1253</v>
      </c>
      <c r="I83" s="631"/>
      <c r="J83" s="632">
        <v>8</v>
      </c>
      <c r="K83" s="633">
        <v>75</v>
      </c>
      <c r="L83" s="633">
        <v>100</v>
      </c>
      <c r="M83" s="633">
        <v>40</v>
      </c>
      <c r="N83" s="635">
        <f t="shared" si="2"/>
        <v>223</v>
      </c>
      <c r="O83" s="636" t="s">
        <v>1186</v>
      </c>
      <c r="P83" s="630"/>
      <c r="Q83" s="637">
        <v>80</v>
      </c>
      <c r="R83" s="630"/>
    </row>
    <row r="84" spans="1:18" ht="90.75" thickBot="1" x14ac:dyDescent="0.25">
      <c r="A84" s="642"/>
      <c r="B84" s="2511" t="s">
        <v>2405</v>
      </c>
      <c r="C84" s="885" t="s">
        <v>2406</v>
      </c>
      <c r="D84" s="886">
        <v>248</v>
      </c>
      <c r="E84" s="859">
        <v>224</v>
      </c>
      <c r="F84" s="2529">
        <v>142</v>
      </c>
      <c r="G84" s="643"/>
      <c r="H84" s="652" t="s">
        <v>1254</v>
      </c>
      <c r="I84" s="643"/>
      <c r="J84" s="650">
        <v>20</v>
      </c>
      <c r="K84" s="651">
        <v>76</v>
      </c>
      <c r="L84" s="651">
        <v>100</v>
      </c>
      <c r="M84" s="651">
        <v>78</v>
      </c>
      <c r="N84" s="651">
        <f t="shared" si="2"/>
        <v>274</v>
      </c>
      <c r="O84" s="653" t="str">
        <f>IF(N84&lt;231,"Yes","No")</f>
        <v>No</v>
      </c>
      <c r="P84" s="642"/>
      <c r="Q84" s="649">
        <v>81</v>
      </c>
      <c r="R84" s="642"/>
    </row>
    <row r="85" spans="1:18" ht="90.75" thickBot="1" x14ac:dyDescent="0.25">
      <c r="A85" s="623"/>
      <c r="B85" s="2511" t="s">
        <v>2407</v>
      </c>
      <c r="C85" s="887" t="s">
        <v>2408</v>
      </c>
      <c r="D85" s="846">
        <v>251</v>
      </c>
      <c r="E85" s="829">
        <v>216</v>
      </c>
      <c r="F85" s="2557">
        <v>114</v>
      </c>
      <c r="G85" s="624"/>
      <c r="H85" s="656" t="s">
        <v>1255</v>
      </c>
      <c r="I85" s="624"/>
      <c r="J85" s="654">
        <v>0</v>
      </c>
      <c r="K85" s="655">
        <v>12</v>
      </c>
      <c r="L85" s="655">
        <v>32</v>
      </c>
      <c r="M85" s="655">
        <v>0</v>
      </c>
      <c r="N85" s="657">
        <f t="shared" si="2"/>
        <v>44</v>
      </c>
      <c r="O85" s="658" t="str">
        <f>IF(N85&lt;231,"Yes","No")</f>
        <v>Yes</v>
      </c>
      <c r="P85" s="623"/>
      <c r="Q85" s="629">
        <v>82</v>
      </c>
      <c r="R85" s="623"/>
    </row>
    <row r="86" spans="1:18" ht="90.75" thickBot="1" x14ac:dyDescent="0.25">
      <c r="A86" s="630"/>
      <c r="B86" s="2511" t="s">
        <v>2409</v>
      </c>
      <c r="C86" s="888" t="s">
        <v>2410</v>
      </c>
      <c r="D86" s="700">
        <v>255</v>
      </c>
      <c r="E86" s="889">
        <v>200</v>
      </c>
      <c r="F86" s="2558">
        <v>69</v>
      </c>
      <c r="G86" s="631"/>
      <c r="H86" s="640" t="s">
        <v>1256</v>
      </c>
      <c r="I86" s="631"/>
      <c r="J86" s="638">
        <v>0</v>
      </c>
      <c r="K86" s="639">
        <v>24</v>
      </c>
      <c r="L86" s="639">
        <v>49</v>
      </c>
      <c r="M86" s="639">
        <v>0</v>
      </c>
      <c r="N86" s="639">
        <f t="shared" si="2"/>
        <v>73</v>
      </c>
      <c r="O86" s="641" t="str">
        <f>IF(N86&lt;231,"Yes","No")</f>
        <v>Yes</v>
      </c>
      <c r="P86" s="630"/>
      <c r="Q86" s="637">
        <v>83</v>
      </c>
      <c r="R86" s="630"/>
    </row>
    <row r="87" spans="1:18" ht="90.75" thickBot="1" x14ac:dyDescent="0.25">
      <c r="A87" s="630"/>
      <c r="B87" s="2511" t="s">
        <v>2411</v>
      </c>
      <c r="C87" s="890" t="s">
        <v>2412</v>
      </c>
      <c r="D87" s="700">
        <v>255</v>
      </c>
      <c r="E87" s="891">
        <v>184</v>
      </c>
      <c r="F87" s="2559">
        <v>28</v>
      </c>
      <c r="G87" s="631"/>
      <c r="H87" s="634" t="s">
        <v>1257</v>
      </c>
      <c r="I87" s="631"/>
      <c r="J87" s="632">
        <v>0</v>
      </c>
      <c r="K87" s="633">
        <v>44</v>
      </c>
      <c r="L87" s="633">
        <v>71</v>
      </c>
      <c r="M87" s="633">
        <v>0</v>
      </c>
      <c r="N87" s="635">
        <f t="shared" si="2"/>
        <v>115</v>
      </c>
      <c r="O87" s="636" t="str">
        <f>IF(N87&lt;231,"Yes","No")</f>
        <v>Yes</v>
      </c>
      <c r="P87" s="630"/>
      <c r="Q87" s="637">
        <v>84</v>
      </c>
      <c r="R87" s="630"/>
    </row>
    <row r="88" spans="1:18" ht="90.75" thickBot="1" x14ac:dyDescent="0.25">
      <c r="A88" s="630"/>
      <c r="B88" s="2511" t="s">
        <v>2413</v>
      </c>
      <c r="C88" s="892" t="s">
        <v>2414</v>
      </c>
      <c r="D88" s="893">
        <v>198</v>
      </c>
      <c r="E88" s="894">
        <v>146</v>
      </c>
      <c r="F88" s="2560">
        <v>20</v>
      </c>
      <c r="G88" s="631"/>
      <c r="H88" s="640" t="s">
        <v>1258</v>
      </c>
      <c r="I88" s="631"/>
      <c r="J88" s="638">
        <v>0</v>
      </c>
      <c r="K88" s="639">
        <v>64</v>
      </c>
      <c r="L88" s="639">
        <v>95</v>
      </c>
      <c r="M88" s="639">
        <v>0</v>
      </c>
      <c r="N88" s="639">
        <f t="shared" si="2"/>
        <v>159</v>
      </c>
      <c r="O88" s="641" t="str">
        <f>IF(N88&lt;231,"Yes","No")</f>
        <v>Yes</v>
      </c>
      <c r="P88" s="630"/>
      <c r="Q88" s="637">
        <v>85</v>
      </c>
      <c r="R88" s="630"/>
    </row>
    <row r="89" spans="1:18" ht="90.75" thickBot="1" x14ac:dyDescent="0.25">
      <c r="A89" s="630"/>
      <c r="B89" s="2511" t="s">
        <v>2415</v>
      </c>
      <c r="C89" s="895" t="s">
        <v>2416</v>
      </c>
      <c r="D89" s="896">
        <v>173</v>
      </c>
      <c r="E89" s="801">
        <v>132</v>
      </c>
      <c r="F89" s="2561">
        <v>31</v>
      </c>
      <c r="G89" s="631"/>
      <c r="H89" s="634" t="s">
        <v>1259</v>
      </c>
      <c r="I89" s="631"/>
      <c r="J89" s="632">
        <v>1</v>
      </c>
      <c r="K89" s="633">
        <v>74</v>
      </c>
      <c r="L89" s="633">
        <v>100</v>
      </c>
      <c r="M89" s="633">
        <v>7</v>
      </c>
      <c r="N89" s="635">
        <f t="shared" si="2"/>
        <v>182</v>
      </c>
      <c r="O89" s="636" t="s">
        <v>1186</v>
      </c>
      <c r="P89" s="630"/>
      <c r="Q89" s="637">
        <v>86</v>
      </c>
      <c r="R89" s="630"/>
    </row>
    <row r="90" spans="1:18" ht="90.75" thickBot="1" x14ac:dyDescent="0.25">
      <c r="A90" s="630"/>
      <c r="B90" s="2511" t="s">
        <v>2417</v>
      </c>
      <c r="C90" s="897" t="s">
        <v>2418</v>
      </c>
      <c r="D90" s="898">
        <v>136</v>
      </c>
      <c r="E90" s="899">
        <v>107</v>
      </c>
      <c r="F90" s="2562">
        <v>37</v>
      </c>
      <c r="G90" s="631"/>
      <c r="H90" s="640" t="s">
        <v>1260</v>
      </c>
      <c r="I90" s="631"/>
      <c r="J90" s="638">
        <v>6</v>
      </c>
      <c r="K90" s="639">
        <v>71</v>
      </c>
      <c r="L90" s="639">
        <v>100</v>
      </c>
      <c r="M90" s="639">
        <v>32</v>
      </c>
      <c r="N90" s="639">
        <f t="shared" si="2"/>
        <v>209</v>
      </c>
      <c r="O90" s="641" t="s">
        <v>1186</v>
      </c>
      <c r="P90" s="630"/>
      <c r="Q90" s="637">
        <v>87</v>
      </c>
      <c r="R90" s="630"/>
    </row>
    <row r="91" spans="1:18" ht="90.75" thickBot="1" x14ac:dyDescent="0.25">
      <c r="A91" s="642"/>
      <c r="B91" s="2511" t="s">
        <v>2419</v>
      </c>
      <c r="C91" s="900" t="s">
        <v>2420</v>
      </c>
      <c r="D91" s="846">
        <v>251</v>
      </c>
      <c r="E91" s="848">
        <v>219</v>
      </c>
      <c r="F91" s="2563">
        <v>101</v>
      </c>
      <c r="G91" s="643"/>
      <c r="H91" s="646" t="s">
        <v>1261</v>
      </c>
      <c r="I91" s="643"/>
      <c r="J91" s="644">
        <v>16</v>
      </c>
      <c r="K91" s="645">
        <v>67</v>
      </c>
      <c r="L91" s="645">
        <v>100</v>
      </c>
      <c r="M91" s="645">
        <v>70</v>
      </c>
      <c r="N91" s="647">
        <f t="shared" si="2"/>
        <v>253</v>
      </c>
      <c r="O91" s="648" t="s">
        <v>1186</v>
      </c>
      <c r="P91" s="642"/>
      <c r="Q91" s="649">
        <v>88</v>
      </c>
      <c r="R91" s="642"/>
    </row>
    <row r="92" spans="1:18" ht="90.75" thickBot="1" x14ac:dyDescent="0.25">
      <c r="A92" s="623"/>
      <c r="B92" s="2511" t="s">
        <v>2421</v>
      </c>
      <c r="C92" s="901" t="s">
        <v>2422</v>
      </c>
      <c r="D92" s="862">
        <v>253</v>
      </c>
      <c r="E92" s="701">
        <v>215</v>
      </c>
      <c r="F92" s="2564">
        <v>87</v>
      </c>
      <c r="G92" s="624"/>
      <c r="H92" s="627" t="s">
        <v>1262</v>
      </c>
      <c r="I92" s="624"/>
      <c r="J92" s="625">
        <v>0</v>
      </c>
      <c r="K92" s="626">
        <v>27</v>
      </c>
      <c r="L92" s="626">
        <v>34</v>
      </c>
      <c r="M92" s="626">
        <v>0</v>
      </c>
      <c r="N92" s="626">
        <f t="shared" si="2"/>
        <v>61</v>
      </c>
      <c r="O92" s="628" t="str">
        <f>IF(N92&lt;231,"Yes","No")</f>
        <v>Yes</v>
      </c>
      <c r="P92" s="623"/>
      <c r="Q92" s="629">
        <v>89</v>
      </c>
      <c r="R92" s="623"/>
    </row>
    <row r="93" spans="1:18" ht="90.75" thickBot="1" x14ac:dyDescent="0.25">
      <c r="A93" s="630"/>
      <c r="B93" s="2511" t="s">
        <v>2423</v>
      </c>
      <c r="C93" s="902" t="s">
        <v>2424</v>
      </c>
      <c r="D93" s="696">
        <v>254</v>
      </c>
      <c r="E93" s="744">
        <v>209</v>
      </c>
      <c r="F93" s="2565">
        <v>65</v>
      </c>
      <c r="G93" s="631"/>
      <c r="H93" s="634" t="s">
        <v>1263</v>
      </c>
      <c r="I93" s="631"/>
      <c r="J93" s="632">
        <v>0</v>
      </c>
      <c r="K93" s="633">
        <v>39</v>
      </c>
      <c r="L93" s="633">
        <v>50</v>
      </c>
      <c r="M93" s="633">
        <v>0</v>
      </c>
      <c r="N93" s="635">
        <f t="shared" si="2"/>
        <v>89</v>
      </c>
      <c r="O93" s="636" t="str">
        <f>IF(N93&lt;231,"Yes","No")</f>
        <v>Yes</v>
      </c>
      <c r="P93" s="630"/>
      <c r="Q93" s="637">
        <v>90</v>
      </c>
      <c r="R93" s="630"/>
    </row>
    <row r="94" spans="1:18" ht="90.75" thickBot="1" x14ac:dyDescent="0.25">
      <c r="A94" s="630"/>
      <c r="B94" s="2511" t="s">
        <v>2425</v>
      </c>
      <c r="C94" s="903" t="s">
        <v>2426</v>
      </c>
      <c r="D94" s="700">
        <v>255</v>
      </c>
      <c r="E94" s="904">
        <v>199</v>
      </c>
      <c r="F94" s="2531">
        <v>44</v>
      </c>
      <c r="G94" s="631"/>
      <c r="H94" s="640" t="s">
        <v>1264</v>
      </c>
      <c r="I94" s="631"/>
      <c r="J94" s="638">
        <v>0</v>
      </c>
      <c r="K94" s="639">
        <v>50</v>
      </c>
      <c r="L94" s="639">
        <v>77</v>
      </c>
      <c r="M94" s="639">
        <v>0</v>
      </c>
      <c r="N94" s="639">
        <f t="shared" si="2"/>
        <v>127</v>
      </c>
      <c r="O94" s="641" t="str">
        <f>IF(N94&lt;231,"Yes","No")</f>
        <v>Yes</v>
      </c>
      <c r="P94" s="630"/>
      <c r="Q94" s="637">
        <v>91</v>
      </c>
      <c r="R94" s="630"/>
    </row>
    <row r="95" spans="1:18" ht="90.75" thickBot="1" x14ac:dyDescent="0.25">
      <c r="A95" s="630"/>
      <c r="B95" s="2511" t="s">
        <v>2427</v>
      </c>
      <c r="C95" s="905" t="s">
        <v>2428</v>
      </c>
      <c r="D95" s="764">
        <v>234</v>
      </c>
      <c r="E95" s="758">
        <v>170</v>
      </c>
      <c r="F95" s="2512">
        <v>0</v>
      </c>
      <c r="G95" s="631"/>
      <c r="H95" s="634" t="s">
        <v>1265</v>
      </c>
      <c r="I95" s="631"/>
      <c r="J95" s="632">
        <v>0</v>
      </c>
      <c r="K95" s="633">
        <v>62</v>
      </c>
      <c r="L95" s="633">
        <v>97</v>
      </c>
      <c r="M95" s="633">
        <v>0</v>
      </c>
      <c r="N95" s="635">
        <f t="shared" si="2"/>
        <v>159</v>
      </c>
      <c r="O95" s="636" t="str">
        <f>IF(N95&lt;231,"Yes","No")</f>
        <v>Yes</v>
      </c>
      <c r="P95" s="630"/>
      <c r="Q95" s="637">
        <v>92</v>
      </c>
      <c r="R95" s="630"/>
    </row>
    <row r="96" spans="1:18" ht="90.75" thickBot="1" x14ac:dyDescent="0.25">
      <c r="A96" s="630"/>
      <c r="B96" s="2511" t="s">
        <v>2429</v>
      </c>
      <c r="C96" s="906" t="s">
        <v>2430</v>
      </c>
      <c r="D96" s="907">
        <v>181</v>
      </c>
      <c r="E96" s="725">
        <v>133</v>
      </c>
      <c r="F96" s="2512">
        <v>0</v>
      </c>
      <c r="G96" s="631"/>
      <c r="H96" s="640" t="s">
        <v>1266</v>
      </c>
      <c r="I96" s="631"/>
      <c r="J96" s="638">
        <v>0</v>
      </c>
      <c r="K96" s="639">
        <v>72</v>
      </c>
      <c r="L96" s="639">
        <v>100</v>
      </c>
      <c r="M96" s="639">
        <v>3</v>
      </c>
      <c r="N96" s="639">
        <f t="shared" si="2"/>
        <v>175</v>
      </c>
      <c r="O96" s="641" t="str">
        <f>IF(N96&lt;231,"Yes","No")</f>
        <v>Yes</v>
      </c>
      <c r="P96" s="630"/>
      <c r="Q96" s="637">
        <v>93</v>
      </c>
      <c r="R96" s="630"/>
    </row>
    <row r="97" spans="1:18" ht="90.75" thickBot="1" x14ac:dyDescent="0.25">
      <c r="A97" s="630"/>
      <c r="B97" s="2511" t="s">
        <v>2431</v>
      </c>
      <c r="C97" s="908" t="s">
        <v>2432</v>
      </c>
      <c r="D97" s="909">
        <v>154</v>
      </c>
      <c r="E97" s="910">
        <v>118</v>
      </c>
      <c r="F97" s="2566">
        <v>17</v>
      </c>
      <c r="G97" s="631"/>
      <c r="H97" s="634" t="s">
        <v>1267</v>
      </c>
      <c r="I97" s="631"/>
      <c r="J97" s="632">
        <v>7</v>
      </c>
      <c r="K97" s="633">
        <v>72</v>
      </c>
      <c r="L97" s="633">
        <v>100</v>
      </c>
      <c r="M97" s="633">
        <v>32</v>
      </c>
      <c r="N97" s="635">
        <f t="shared" si="2"/>
        <v>211</v>
      </c>
      <c r="O97" s="636" t="s">
        <v>1186</v>
      </c>
      <c r="P97" s="630"/>
      <c r="Q97" s="637">
        <v>94</v>
      </c>
      <c r="R97" s="630"/>
    </row>
    <row r="98" spans="1:18" ht="90.75" thickBot="1" x14ac:dyDescent="0.25">
      <c r="A98" s="642"/>
      <c r="B98" s="2511" t="s">
        <v>2433</v>
      </c>
      <c r="C98" s="911" t="s">
        <v>2434</v>
      </c>
      <c r="D98" s="700">
        <v>255</v>
      </c>
      <c r="E98" s="912">
        <v>198</v>
      </c>
      <c r="F98" s="2512">
        <v>0</v>
      </c>
      <c r="G98" s="643"/>
      <c r="H98" s="652" t="s">
        <v>1268</v>
      </c>
      <c r="I98" s="643"/>
      <c r="J98" s="650">
        <v>11</v>
      </c>
      <c r="K98" s="651">
        <v>74</v>
      </c>
      <c r="L98" s="651">
        <v>100</v>
      </c>
      <c r="M98" s="651">
        <v>50</v>
      </c>
      <c r="N98" s="651">
        <f t="shared" si="2"/>
        <v>235</v>
      </c>
      <c r="O98" s="653" t="s">
        <v>1186</v>
      </c>
      <c r="P98" s="642"/>
      <c r="Q98" s="649">
        <v>95</v>
      </c>
      <c r="R98" s="642"/>
    </row>
    <row r="99" spans="1:18" ht="90.75" thickBot="1" x14ac:dyDescent="0.25">
      <c r="A99" s="623"/>
      <c r="B99" s="2511" t="s">
        <v>2435</v>
      </c>
      <c r="C99" s="913" t="s">
        <v>2436</v>
      </c>
      <c r="D99" s="700">
        <v>255</v>
      </c>
      <c r="E99" s="914">
        <v>181</v>
      </c>
      <c r="F99" s="2512">
        <v>0</v>
      </c>
      <c r="G99" s="624"/>
      <c r="H99" s="656" t="s">
        <v>1269</v>
      </c>
      <c r="I99" s="624"/>
      <c r="J99" s="654">
        <v>0</v>
      </c>
      <c r="K99" s="655">
        <v>24</v>
      </c>
      <c r="L99" s="655">
        <v>31</v>
      </c>
      <c r="M99" s="655">
        <v>0</v>
      </c>
      <c r="N99" s="657">
        <f t="shared" si="2"/>
        <v>55</v>
      </c>
      <c r="O99" s="658" t="str">
        <f>IF(N99&lt;231,"Yes","No")</f>
        <v>Yes</v>
      </c>
      <c r="P99" s="623"/>
      <c r="Q99" s="629">
        <v>96</v>
      </c>
      <c r="R99" s="623"/>
    </row>
    <row r="100" spans="1:18" ht="90.75" thickBot="1" x14ac:dyDescent="0.25">
      <c r="A100" s="630"/>
      <c r="B100" s="2511" t="s">
        <v>2437</v>
      </c>
      <c r="C100" s="915" t="s">
        <v>2438</v>
      </c>
      <c r="D100" s="916">
        <v>209</v>
      </c>
      <c r="E100" s="917">
        <v>144</v>
      </c>
      <c r="F100" s="2512">
        <v>0</v>
      </c>
      <c r="G100" s="631"/>
      <c r="H100" s="640" t="s">
        <v>1270</v>
      </c>
      <c r="I100" s="631"/>
      <c r="J100" s="638">
        <v>0</v>
      </c>
      <c r="K100" s="639">
        <v>40</v>
      </c>
      <c r="L100" s="639">
        <v>44</v>
      </c>
      <c r="M100" s="639">
        <v>0</v>
      </c>
      <c r="N100" s="639">
        <f t="shared" si="2"/>
        <v>84</v>
      </c>
      <c r="O100" s="641" t="str">
        <f>IF(N100&lt;231,"Yes","No")</f>
        <v>Yes</v>
      </c>
      <c r="P100" s="630"/>
      <c r="Q100" s="637">
        <v>97</v>
      </c>
      <c r="R100" s="630"/>
    </row>
    <row r="101" spans="1:18" ht="90.75" thickBot="1" x14ac:dyDescent="0.25">
      <c r="A101" s="630"/>
      <c r="B101" s="2511" t="s">
        <v>2439</v>
      </c>
      <c r="C101" s="918" t="s">
        <v>2440</v>
      </c>
      <c r="D101" s="919">
        <v>180</v>
      </c>
      <c r="E101" s="920">
        <v>126</v>
      </c>
      <c r="F101" s="2512">
        <v>0</v>
      </c>
      <c r="G101" s="631"/>
      <c r="H101" s="634" t="s">
        <v>1271</v>
      </c>
      <c r="I101" s="631"/>
      <c r="J101" s="632">
        <v>0</v>
      </c>
      <c r="K101" s="633">
        <v>55</v>
      </c>
      <c r="L101" s="633">
        <v>75</v>
      </c>
      <c r="M101" s="633">
        <v>0</v>
      </c>
      <c r="N101" s="635">
        <f t="shared" si="2"/>
        <v>130</v>
      </c>
      <c r="O101" s="636" t="str">
        <f>IF(N101&lt;231,"Yes","No")</f>
        <v>Yes</v>
      </c>
      <c r="P101" s="630"/>
      <c r="Q101" s="637">
        <v>98</v>
      </c>
      <c r="R101" s="630"/>
    </row>
    <row r="102" spans="1:18" ht="90.75" thickBot="1" x14ac:dyDescent="0.25">
      <c r="A102" s="630"/>
      <c r="B102" s="2511" t="s">
        <v>2441</v>
      </c>
      <c r="C102" s="921" t="s">
        <v>2442</v>
      </c>
      <c r="D102" s="922">
        <v>115</v>
      </c>
      <c r="E102" s="923">
        <v>83</v>
      </c>
      <c r="F102" s="2567">
        <v>29</v>
      </c>
      <c r="G102" s="631"/>
      <c r="H102" s="640" t="s">
        <v>1272</v>
      </c>
      <c r="I102" s="631"/>
      <c r="J102" s="638">
        <v>0</v>
      </c>
      <c r="K102" s="639">
        <v>68</v>
      </c>
      <c r="L102" s="639">
        <v>98</v>
      </c>
      <c r="M102" s="639">
        <v>0</v>
      </c>
      <c r="N102" s="639">
        <f t="shared" si="2"/>
        <v>166</v>
      </c>
      <c r="O102" s="641" t="str">
        <f>IF(N102&lt;231,"Yes","No")</f>
        <v>Yes</v>
      </c>
      <c r="P102" s="630"/>
      <c r="Q102" s="637">
        <v>99</v>
      </c>
      <c r="R102" s="630"/>
    </row>
    <row r="103" spans="1:18" ht="90.75" thickBot="1" x14ac:dyDescent="0.25">
      <c r="A103" s="630"/>
      <c r="B103" s="2511" t="s">
        <v>2443</v>
      </c>
      <c r="C103" s="924" t="s">
        <v>2444</v>
      </c>
      <c r="D103" s="925">
        <v>90</v>
      </c>
      <c r="E103" s="926">
        <v>69</v>
      </c>
      <c r="F103" s="2540">
        <v>34</v>
      </c>
      <c r="G103" s="631"/>
      <c r="H103" s="634" t="s">
        <v>1273</v>
      </c>
      <c r="I103" s="631"/>
      <c r="J103" s="632">
        <v>0</v>
      </c>
      <c r="K103" s="633">
        <v>74</v>
      </c>
      <c r="L103" s="633">
        <v>100</v>
      </c>
      <c r="M103" s="633">
        <v>0</v>
      </c>
      <c r="N103" s="635">
        <f t="shared" si="2"/>
        <v>174</v>
      </c>
      <c r="O103" s="636" t="str">
        <f>IF(N103&lt;231,"Yes","No")</f>
        <v>Yes</v>
      </c>
      <c r="P103" s="630"/>
      <c r="Q103" s="637">
        <v>100</v>
      </c>
      <c r="R103" s="630"/>
    </row>
    <row r="104" spans="1:18" ht="90.75" thickBot="1" x14ac:dyDescent="0.25">
      <c r="A104" s="630"/>
      <c r="B104" s="2511" t="s">
        <v>2445</v>
      </c>
      <c r="C104" s="927" t="s">
        <v>2446</v>
      </c>
      <c r="D104" s="928">
        <v>75</v>
      </c>
      <c r="E104" s="929">
        <v>61</v>
      </c>
      <c r="F104" s="2568">
        <v>42</v>
      </c>
      <c r="G104" s="631"/>
      <c r="H104" s="640" t="s">
        <v>1274</v>
      </c>
      <c r="I104" s="631"/>
      <c r="J104" s="638">
        <v>3</v>
      </c>
      <c r="K104" s="639">
        <v>78</v>
      </c>
      <c r="L104" s="639">
        <v>100</v>
      </c>
      <c r="M104" s="639">
        <v>15</v>
      </c>
      <c r="N104" s="639">
        <f t="shared" si="2"/>
        <v>196</v>
      </c>
      <c r="O104" s="641" t="s">
        <v>1186</v>
      </c>
      <c r="P104" s="630"/>
      <c r="Q104" s="637">
        <v>101</v>
      </c>
      <c r="R104" s="630"/>
    </row>
    <row r="105" spans="1:18" ht="90.75" thickBot="1" x14ac:dyDescent="0.25">
      <c r="A105" s="642"/>
      <c r="B105" s="2511" t="s">
        <v>2447</v>
      </c>
      <c r="C105" s="930" t="s">
        <v>2448</v>
      </c>
      <c r="D105" s="931">
        <v>210</v>
      </c>
      <c r="E105" s="932">
        <v>159</v>
      </c>
      <c r="F105" s="2569">
        <v>19</v>
      </c>
      <c r="G105" s="643"/>
      <c r="H105" s="646" t="s">
        <v>1275</v>
      </c>
      <c r="I105" s="643"/>
      <c r="J105" s="644">
        <v>13</v>
      </c>
      <c r="K105" s="645">
        <v>80</v>
      </c>
      <c r="L105" s="645">
        <v>100</v>
      </c>
      <c r="M105" s="645">
        <v>60</v>
      </c>
      <c r="N105" s="647">
        <f t="shared" si="2"/>
        <v>253</v>
      </c>
      <c r="O105" s="648" t="s">
        <v>1186</v>
      </c>
      <c r="P105" s="642"/>
      <c r="Q105" s="649">
        <v>102</v>
      </c>
      <c r="R105" s="642"/>
    </row>
    <row r="106" spans="1:18" ht="90.75" thickBot="1" x14ac:dyDescent="0.25">
      <c r="A106" s="623"/>
      <c r="B106" s="2511" t="s">
        <v>2449</v>
      </c>
      <c r="C106" s="933" t="s">
        <v>2450</v>
      </c>
      <c r="D106" s="934">
        <v>183</v>
      </c>
      <c r="E106" s="935">
        <v>139</v>
      </c>
      <c r="F106" s="2570">
        <v>32</v>
      </c>
      <c r="G106" s="624"/>
      <c r="H106" s="627" t="s">
        <v>1276</v>
      </c>
      <c r="I106" s="624"/>
      <c r="J106" s="625">
        <v>0</v>
      </c>
      <c r="K106" s="626">
        <v>40</v>
      </c>
      <c r="L106" s="626">
        <v>39</v>
      </c>
      <c r="M106" s="626">
        <v>0</v>
      </c>
      <c r="N106" s="626">
        <f t="shared" si="2"/>
        <v>79</v>
      </c>
      <c r="O106" s="628" t="str">
        <f>IF(N106&lt;231,"Yes","No")</f>
        <v>Yes</v>
      </c>
      <c r="P106" s="623"/>
      <c r="Q106" s="629">
        <v>103</v>
      </c>
      <c r="R106" s="623"/>
    </row>
    <row r="107" spans="1:18" ht="90.75" thickBot="1" x14ac:dyDescent="0.25">
      <c r="A107" s="630"/>
      <c r="B107" s="2511" t="s">
        <v>2451</v>
      </c>
      <c r="C107" s="936" t="s">
        <v>2452</v>
      </c>
      <c r="D107" s="937">
        <v>159</v>
      </c>
      <c r="E107" s="938">
        <v>125</v>
      </c>
      <c r="F107" s="2544">
        <v>35</v>
      </c>
      <c r="G107" s="631"/>
      <c r="H107" s="634" t="s">
        <v>1277</v>
      </c>
      <c r="I107" s="631"/>
      <c r="J107" s="632">
        <v>0</v>
      </c>
      <c r="K107" s="633">
        <v>47</v>
      </c>
      <c r="L107" s="633">
        <v>50</v>
      </c>
      <c r="M107" s="633">
        <v>0</v>
      </c>
      <c r="N107" s="635">
        <f t="shared" si="2"/>
        <v>97</v>
      </c>
      <c r="O107" s="636" t="str">
        <f>IF(N107&lt;231,"Yes","No")</f>
        <v>Yes</v>
      </c>
      <c r="P107" s="630"/>
      <c r="Q107" s="637">
        <v>104</v>
      </c>
      <c r="R107" s="630"/>
    </row>
    <row r="108" spans="1:18" ht="15.75" thickBot="1" x14ac:dyDescent="0.25">
      <c r="A108" s="630"/>
      <c r="B108" s="2511" t="s">
        <v>2453</v>
      </c>
      <c r="C108" s="939">
        <v>967126</v>
      </c>
      <c r="D108" s="940">
        <v>150</v>
      </c>
      <c r="E108" s="771">
        <v>113</v>
      </c>
      <c r="F108" s="2523">
        <v>38</v>
      </c>
      <c r="G108" s="631"/>
      <c r="H108" s="640" t="s">
        <v>1278</v>
      </c>
      <c r="I108" s="631"/>
      <c r="J108" s="638">
        <v>0</v>
      </c>
      <c r="K108" s="639">
        <v>56</v>
      </c>
      <c r="L108" s="639">
        <v>62</v>
      </c>
      <c r="M108" s="639">
        <v>0</v>
      </c>
      <c r="N108" s="639">
        <f t="shared" si="2"/>
        <v>118</v>
      </c>
      <c r="O108" s="641" t="str">
        <f>IF(N108&lt;231,"Yes","No")</f>
        <v>Yes</v>
      </c>
      <c r="P108" s="630"/>
      <c r="Q108" s="637">
        <v>105</v>
      </c>
      <c r="R108" s="630"/>
    </row>
    <row r="109" spans="1:18" ht="90.75" thickBot="1" x14ac:dyDescent="0.25">
      <c r="A109" s="630"/>
      <c r="B109" s="2511" t="s">
        <v>2454</v>
      </c>
      <c r="C109" s="941" t="s">
        <v>2455</v>
      </c>
      <c r="D109" s="942">
        <v>143</v>
      </c>
      <c r="E109" s="943">
        <v>106</v>
      </c>
      <c r="F109" s="2568">
        <v>42</v>
      </c>
      <c r="G109" s="631"/>
      <c r="H109" s="634" t="s">
        <v>1279</v>
      </c>
      <c r="I109" s="631"/>
      <c r="J109" s="632">
        <v>0</v>
      </c>
      <c r="K109" s="633">
        <v>68</v>
      </c>
      <c r="L109" s="633">
        <v>90</v>
      </c>
      <c r="M109" s="633">
        <v>0</v>
      </c>
      <c r="N109" s="635">
        <f t="shared" si="2"/>
        <v>158</v>
      </c>
      <c r="O109" s="636" t="str">
        <f>IF(N109&lt;231,"Yes","No")</f>
        <v>Yes</v>
      </c>
      <c r="P109" s="630"/>
      <c r="Q109" s="637">
        <v>106</v>
      </c>
      <c r="R109" s="630"/>
    </row>
    <row r="110" spans="1:18" ht="90.75" thickBot="1" x14ac:dyDescent="0.25">
      <c r="A110" s="630"/>
      <c r="B110" s="2511" t="s">
        <v>2456</v>
      </c>
      <c r="C110" s="944" t="s">
        <v>2457</v>
      </c>
      <c r="D110" s="945">
        <v>125</v>
      </c>
      <c r="E110" s="946">
        <v>98</v>
      </c>
      <c r="F110" s="2571">
        <v>46</v>
      </c>
      <c r="G110" s="631"/>
      <c r="H110" s="640" t="s">
        <v>1280</v>
      </c>
      <c r="I110" s="631"/>
      <c r="J110" s="638">
        <v>0</v>
      </c>
      <c r="K110" s="639">
        <v>76</v>
      </c>
      <c r="L110" s="639">
        <v>100</v>
      </c>
      <c r="M110" s="639">
        <v>0</v>
      </c>
      <c r="N110" s="639">
        <f t="shared" si="2"/>
        <v>176</v>
      </c>
      <c r="O110" s="641" t="str">
        <f>IF(N110&lt;231,"Yes","No")</f>
        <v>Yes</v>
      </c>
      <c r="P110" s="630"/>
      <c r="Q110" s="637">
        <v>107</v>
      </c>
      <c r="R110" s="630"/>
    </row>
    <row r="111" spans="1:18" ht="90.75" thickBot="1" x14ac:dyDescent="0.25">
      <c r="A111" s="630"/>
      <c r="B111" s="2511" t="s">
        <v>2458</v>
      </c>
      <c r="C111" s="947" t="s">
        <v>2459</v>
      </c>
      <c r="D111" s="883">
        <v>108</v>
      </c>
      <c r="E111" s="948">
        <v>93</v>
      </c>
      <c r="F111" s="2572">
        <v>52</v>
      </c>
      <c r="G111" s="631"/>
      <c r="H111" s="634" t="s">
        <v>1281</v>
      </c>
      <c r="I111" s="631"/>
      <c r="J111" s="632">
        <v>5</v>
      </c>
      <c r="K111" s="633">
        <v>82</v>
      </c>
      <c r="L111" s="633">
        <v>100</v>
      </c>
      <c r="M111" s="633">
        <v>26</v>
      </c>
      <c r="N111" s="635">
        <f t="shared" si="2"/>
        <v>213</v>
      </c>
      <c r="O111" s="636" t="s">
        <v>1186</v>
      </c>
      <c r="P111" s="630"/>
      <c r="Q111" s="637">
        <v>108</v>
      </c>
      <c r="R111" s="630"/>
    </row>
    <row r="112" spans="1:18" ht="90.75" thickBot="1" x14ac:dyDescent="0.25">
      <c r="A112" s="642"/>
      <c r="B112" s="2511" t="s">
        <v>2460</v>
      </c>
      <c r="C112" s="949" t="s">
        <v>2461</v>
      </c>
      <c r="D112" s="862">
        <v>253</v>
      </c>
      <c r="E112" s="950">
        <v>210</v>
      </c>
      <c r="F112" s="2573">
        <v>110</v>
      </c>
      <c r="G112" s="643"/>
      <c r="H112" s="652" t="s">
        <v>1282</v>
      </c>
      <c r="I112" s="643"/>
      <c r="J112" s="650">
        <v>11</v>
      </c>
      <c r="K112" s="651">
        <v>82</v>
      </c>
      <c r="L112" s="651">
        <v>100</v>
      </c>
      <c r="M112" s="651">
        <v>48</v>
      </c>
      <c r="N112" s="651">
        <f t="shared" si="2"/>
        <v>241</v>
      </c>
      <c r="O112" s="653" t="s">
        <v>1186</v>
      </c>
      <c r="P112" s="642"/>
      <c r="Q112" s="649">
        <v>109</v>
      </c>
      <c r="R112" s="642"/>
    </row>
    <row r="113" spans="1:18" ht="90.75" thickBot="1" x14ac:dyDescent="0.25">
      <c r="A113" s="623"/>
      <c r="B113" s="2511" t="s">
        <v>2462</v>
      </c>
      <c r="C113" s="951" t="s">
        <v>2463</v>
      </c>
      <c r="D113" s="700">
        <v>255</v>
      </c>
      <c r="E113" s="912">
        <v>198</v>
      </c>
      <c r="F113" s="2515">
        <v>88</v>
      </c>
      <c r="G113" s="624"/>
      <c r="H113" s="656" t="s">
        <v>1283</v>
      </c>
      <c r="I113" s="624"/>
      <c r="J113" s="654">
        <v>0</v>
      </c>
      <c r="K113" s="655">
        <v>30</v>
      </c>
      <c r="L113" s="655">
        <v>22</v>
      </c>
      <c r="M113" s="655">
        <v>0</v>
      </c>
      <c r="N113" s="657">
        <f t="shared" si="2"/>
        <v>52</v>
      </c>
      <c r="O113" s="658" t="str">
        <f>IF(N113&lt;231,"Yes","No")</f>
        <v>Yes</v>
      </c>
      <c r="P113" s="623"/>
      <c r="Q113" s="629">
        <v>110</v>
      </c>
      <c r="R113" s="623"/>
    </row>
    <row r="114" spans="1:18" ht="90.75" thickBot="1" x14ac:dyDescent="0.25">
      <c r="A114" s="630"/>
      <c r="B114" s="2511" t="s">
        <v>2464</v>
      </c>
      <c r="C114" s="952" t="s">
        <v>2465</v>
      </c>
      <c r="D114" s="700">
        <v>255</v>
      </c>
      <c r="E114" s="953">
        <v>191</v>
      </c>
      <c r="F114" s="2574">
        <v>63</v>
      </c>
      <c r="G114" s="631"/>
      <c r="H114" s="640" t="s">
        <v>1284</v>
      </c>
      <c r="I114" s="631"/>
      <c r="J114" s="638">
        <v>0</v>
      </c>
      <c r="K114" s="639">
        <v>50</v>
      </c>
      <c r="L114" s="639">
        <v>45</v>
      </c>
      <c r="M114" s="639">
        <v>0</v>
      </c>
      <c r="N114" s="639">
        <f t="shared" si="2"/>
        <v>95</v>
      </c>
      <c r="O114" s="641" t="str">
        <f>IF(N114&lt;231,"Yes","No")</f>
        <v>Yes</v>
      </c>
      <c r="P114" s="630"/>
      <c r="Q114" s="637">
        <v>111</v>
      </c>
      <c r="R114" s="630"/>
    </row>
    <row r="115" spans="1:18" ht="90.75" thickBot="1" x14ac:dyDescent="0.25">
      <c r="A115" s="630"/>
      <c r="B115" s="2511" t="s">
        <v>2466</v>
      </c>
      <c r="C115" s="954" t="s">
        <v>2467</v>
      </c>
      <c r="D115" s="700">
        <v>255</v>
      </c>
      <c r="E115" s="955">
        <v>163</v>
      </c>
      <c r="F115" s="2512">
        <v>0</v>
      </c>
      <c r="G115" s="631"/>
      <c r="H115" s="634" t="s">
        <v>1285</v>
      </c>
      <c r="I115" s="631"/>
      <c r="J115" s="632">
        <v>0</v>
      </c>
      <c r="K115" s="633">
        <v>61</v>
      </c>
      <c r="L115" s="633">
        <v>70</v>
      </c>
      <c r="M115" s="633">
        <v>0</v>
      </c>
      <c r="N115" s="635">
        <f t="shared" si="2"/>
        <v>131</v>
      </c>
      <c r="O115" s="636" t="str">
        <f>IF(N115&lt;231,"Yes","No")</f>
        <v>Yes</v>
      </c>
      <c r="P115" s="630"/>
      <c r="Q115" s="637">
        <v>112</v>
      </c>
      <c r="R115" s="630"/>
    </row>
    <row r="116" spans="1:18" ht="90.75" thickBot="1" x14ac:dyDescent="0.25">
      <c r="A116" s="630"/>
      <c r="B116" s="2511" t="s">
        <v>2468</v>
      </c>
      <c r="C116" s="956" t="s">
        <v>2469</v>
      </c>
      <c r="D116" s="957">
        <v>222</v>
      </c>
      <c r="E116" s="958">
        <v>124</v>
      </c>
      <c r="F116" s="2512">
        <v>0</v>
      </c>
      <c r="G116" s="631"/>
      <c r="H116" s="640" t="s">
        <v>1286</v>
      </c>
      <c r="I116" s="631"/>
      <c r="J116" s="638">
        <v>0</v>
      </c>
      <c r="K116" s="639">
        <v>72</v>
      </c>
      <c r="L116" s="639">
        <v>90</v>
      </c>
      <c r="M116" s="639">
        <v>0</v>
      </c>
      <c r="N116" s="639">
        <f t="shared" si="2"/>
        <v>162</v>
      </c>
      <c r="O116" s="641" t="str">
        <f>IF(N116&lt;231,"Yes","No")</f>
        <v>Yes</v>
      </c>
      <c r="P116" s="630"/>
      <c r="Q116" s="637">
        <v>113</v>
      </c>
      <c r="R116" s="630"/>
    </row>
    <row r="117" spans="1:18" ht="90.75" thickBot="1" x14ac:dyDescent="0.25">
      <c r="A117" s="630"/>
      <c r="B117" s="2511" t="s">
        <v>2470</v>
      </c>
      <c r="C117" s="959" t="s">
        <v>2471</v>
      </c>
      <c r="D117" s="819">
        <v>175</v>
      </c>
      <c r="E117" s="774">
        <v>109</v>
      </c>
      <c r="F117" s="2575">
        <v>4</v>
      </c>
      <c r="G117" s="631"/>
      <c r="H117" s="634" t="s">
        <v>1287</v>
      </c>
      <c r="I117" s="631"/>
      <c r="J117" s="632">
        <v>0</v>
      </c>
      <c r="K117" s="633">
        <v>80</v>
      </c>
      <c r="L117" s="633">
        <v>94</v>
      </c>
      <c r="M117" s="633">
        <v>1</v>
      </c>
      <c r="N117" s="635">
        <f t="shared" si="2"/>
        <v>175</v>
      </c>
      <c r="O117" s="636" t="str">
        <f>IF(N117&lt;231,"Yes","No")</f>
        <v>Yes</v>
      </c>
      <c r="P117" s="630"/>
      <c r="Q117" s="637">
        <v>114</v>
      </c>
      <c r="R117" s="630"/>
    </row>
    <row r="118" spans="1:18" ht="90.75" thickBot="1" x14ac:dyDescent="0.25">
      <c r="A118" s="630"/>
      <c r="B118" s="2511" t="s">
        <v>2472</v>
      </c>
      <c r="C118" s="960" t="s">
        <v>2473</v>
      </c>
      <c r="D118" s="743">
        <v>116</v>
      </c>
      <c r="E118" s="923">
        <v>83</v>
      </c>
      <c r="F118" s="2559">
        <v>28</v>
      </c>
      <c r="G118" s="631"/>
      <c r="H118" s="640" t="s">
        <v>1288</v>
      </c>
      <c r="I118" s="631"/>
      <c r="J118" s="638">
        <v>8</v>
      </c>
      <c r="K118" s="639">
        <v>85</v>
      </c>
      <c r="L118" s="639">
        <v>100</v>
      </c>
      <c r="M118" s="639">
        <v>34</v>
      </c>
      <c r="N118" s="639">
        <f t="shared" si="2"/>
        <v>227</v>
      </c>
      <c r="O118" s="641" t="s">
        <v>1186</v>
      </c>
      <c r="P118" s="630"/>
      <c r="Q118" s="637">
        <v>115</v>
      </c>
      <c r="R118" s="630"/>
    </row>
    <row r="119" spans="1:18" ht="90.75" thickBot="1" x14ac:dyDescent="0.25">
      <c r="A119" s="642"/>
      <c r="B119" s="2511" t="s">
        <v>2474</v>
      </c>
      <c r="C119" s="961" t="s">
        <v>2475</v>
      </c>
      <c r="D119" s="862">
        <v>253</v>
      </c>
      <c r="E119" s="875">
        <v>208</v>
      </c>
      <c r="F119" s="2576">
        <v>134</v>
      </c>
      <c r="G119" s="643"/>
      <c r="H119" s="646" t="s">
        <v>1289</v>
      </c>
      <c r="I119" s="643"/>
      <c r="J119" s="644">
        <v>18</v>
      </c>
      <c r="K119" s="645">
        <v>79</v>
      </c>
      <c r="L119" s="645">
        <v>71</v>
      </c>
      <c r="M119" s="645">
        <v>56</v>
      </c>
      <c r="N119" s="647">
        <f t="shared" si="2"/>
        <v>224</v>
      </c>
      <c r="O119" s="648" t="s">
        <v>1186</v>
      </c>
      <c r="P119" s="642"/>
      <c r="Q119" s="649">
        <v>116</v>
      </c>
      <c r="R119" s="642"/>
    </row>
    <row r="120" spans="1:18" ht="90.75" thickBot="1" x14ac:dyDescent="0.25">
      <c r="A120" s="623"/>
      <c r="B120" s="2511" t="s">
        <v>2476</v>
      </c>
      <c r="C120" s="962" t="s">
        <v>2477</v>
      </c>
      <c r="D120" s="700">
        <v>255</v>
      </c>
      <c r="E120" s="963">
        <v>197</v>
      </c>
      <c r="F120" s="2573">
        <v>110</v>
      </c>
      <c r="G120" s="624"/>
      <c r="H120" s="627" t="s">
        <v>1290</v>
      </c>
      <c r="I120" s="624"/>
      <c r="J120" s="625">
        <v>0</v>
      </c>
      <c r="K120" s="626">
        <v>34</v>
      </c>
      <c r="L120" s="626">
        <v>18</v>
      </c>
      <c r="M120" s="626">
        <v>0</v>
      </c>
      <c r="N120" s="626">
        <f t="shared" si="2"/>
        <v>52</v>
      </c>
      <c r="O120" s="659" t="str">
        <f t="shared" ref="O120:O183" si="3">IF(N120&lt;231,"Yes","No")</f>
        <v>Yes</v>
      </c>
      <c r="P120" s="623"/>
      <c r="Q120" s="629">
        <v>117</v>
      </c>
      <c r="R120" s="623"/>
    </row>
    <row r="121" spans="1:18" ht="90.75" thickBot="1" x14ac:dyDescent="0.25">
      <c r="A121" s="630"/>
      <c r="B121" s="2511" t="s">
        <v>2478</v>
      </c>
      <c r="C121" s="964" t="s">
        <v>2479</v>
      </c>
      <c r="D121" s="700">
        <v>255</v>
      </c>
      <c r="E121" s="914">
        <v>181</v>
      </c>
      <c r="F121" s="2577">
        <v>73</v>
      </c>
      <c r="G121" s="631"/>
      <c r="H121" s="634" t="s">
        <v>1291</v>
      </c>
      <c r="I121" s="631"/>
      <c r="J121" s="632">
        <v>0</v>
      </c>
      <c r="K121" s="633">
        <v>58</v>
      </c>
      <c r="L121" s="633">
        <v>38</v>
      </c>
      <c r="M121" s="633">
        <v>0</v>
      </c>
      <c r="N121" s="635">
        <f t="shared" si="2"/>
        <v>96</v>
      </c>
      <c r="O121" s="636" t="str">
        <f t="shared" si="3"/>
        <v>Yes</v>
      </c>
      <c r="P121" s="630"/>
      <c r="Q121" s="637">
        <v>118</v>
      </c>
      <c r="R121" s="630"/>
    </row>
    <row r="122" spans="1:18" ht="90.75" thickBot="1" x14ac:dyDescent="0.25">
      <c r="A122" s="630"/>
      <c r="B122" s="2511" t="s">
        <v>2480</v>
      </c>
      <c r="C122" s="965" t="s">
        <v>2481</v>
      </c>
      <c r="D122" s="700">
        <v>255</v>
      </c>
      <c r="E122" s="966">
        <v>158</v>
      </c>
      <c r="F122" s="2556">
        <v>27</v>
      </c>
      <c r="G122" s="631"/>
      <c r="H122" s="640" t="s">
        <v>1292</v>
      </c>
      <c r="I122" s="631"/>
      <c r="J122" s="638">
        <v>0</v>
      </c>
      <c r="K122" s="639">
        <v>74</v>
      </c>
      <c r="L122" s="639">
        <v>57</v>
      </c>
      <c r="M122" s="639">
        <v>0</v>
      </c>
      <c r="N122" s="639">
        <f t="shared" si="2"/>
        <v>131</v>
      </c>
      <c r="O122" s="641" t="str">
        <f t="shared" si="3"/>
        <v>Yes</v>
      </c>
      <c r="P122" s="630"/>
      <c r="Q122" s="637">
        <v>119</v>
      </c>
      <c r="R122" s="630"/>
    </row>
    <row r="123" spans="1:18" ht="90.75" thickBot="1" x14ac:dyDescent="0.25">
      <c r="A123" s="630"/>
      <c r="B123" s="2511" t="s">
        <v>2482</v>
      </c>
      <c r="C123" s="967" t="s">
        <v>2483</v>
      </c>
      <c r="D123" s="968">
        <v>213</v>
      </c>
      <c r="E123" s="969">
        <v>120</v>
      </c>
      <c r="F123" s="2512">
        <v>0</v>
      </c>
      <c r="G123" s="631"/>
      <c r="H123" s="634" t="s">
        <v>1293</v>
      </c>
      <c r="I123" s="631"/>
      <c r="J123" s="632">
        <v>0</v>
      </c>
      <c r="K123" s="633">
        <v>86</v>
      </c>
      <c r="L123" s="633">
        <v>80</v>
      </c>
      <c r="M123" s="633">
        <v>0</v>
      </c>
      <c r="N123" s="635">
        <f>SUM(J123:M123)</f>
        <v>166</v>
      </c>
      <c r="O123" s="636" t="str">
        <f t="shared" si="3"/>
        <v>Yes</v>
      </c>
      <c r="P123" s="630"/>
      <c r="Q123" s="637">
        <v>120</v>
      </c>
      <c r="R123" s="630"/>
    </row>
    <row r="124" spans="1:18" ht="15.75" thickBot="1" x14ac:dyDescent="0.25">
      <c r="A124" s="630"/>
      <c r="B124" s="2511" t="s">
        <v>2484</v>
      </c>
      <c r="C124" s="970">
        <v>996017</v>
      </c>
      <c r="D124" s="971">
        <v>153</v>
      </c>
      <c r="E124" s="972">
        <v>96</v>
      </c>
      <c r="F124" s="2578">
        <v>23</v>
      </c>
      <c r="G124" s="631"/>
      <c r="H124" s="640" t="s">
        <v>1294</v>
      </c>
      <c r="I124" s="631"/>
      <c r="J124" s="638">
        <v>0</v>
      </c>
      <c r="K124" s="639">
        <v>88</v>
      </c>
      <c r="L124" s="639">
        <v>84</v>
      </c>
      <c r="M124" s="639">
        <v>0</v>
      </c>
      <c r="N124" s="639">
        <f t="shared" si="2"/>
        <v>172</v>
      </c>
      <c r="O124" s="641" t="str">
        <f t="shared" si="3"/>
        <v>Yes</v>
      </c>
      <c r="P124" s="630"/>
      <c r="Q124" s="637">
        <v>121</v>
      </c>
      <c r="R124" s="630"/>
    </row>
    <row r="125" spans="1:18" ht="90.75" thickBot="1" x14ac:dyDescent="0.25">
      <c r="A125" s="630"/>
      <c r="B125" s="2511" t="s">
        <v>2485</v>
      </c>
      <c r="C125" s="973" t="s">
        <v>2486</v>
      </c>
      <c r="D125" s="974">
        <v>110</v>
      </c>
      <c r="E125" s="975">
        <v>76</v>
      </c>
      <c r="F125" s="2579">
        <v>30</v>
      </c>
      <c r="G125" s="631"/>
      <c r="H125" s="634" t="s">
        <v>1295</v>
      </c>
      <c r="I125" s="631"/>
      <c r="J125" s="632">
        <v>3</v>
      </c>
      <c r="K125" s="633">
        <v>92</v>
      </c>
      <c r="L125" s="633">
        <v>84</v>
      </c>
      <c r="M125" s="633">
        <v>12</v>
      </c>
      <c r="N125" s="635">
        <f t="shared" si="2"/>
        <v>191</v>
      </c>
      <c r="O125" s="636" t="s">
        <v>1186</v>
      </c>
      <c r="P125" s="630"/>
      <c r="Q125" s="637">
        <v>122</v>
      </c>
      <c r="R125" s="630"/>
    </row>
    <row r="126" spans="1:18" ht="90.75" thickBot="1" x14ac:dyDescent="0.25">
      <c r="A126" s="642"/>
      <c r="B126" s="2511" t="s">
        <v>2487</v>
      </c>
      <c r="C126" s="976" t="s">
        <v>2488</v>
      </c>
      <c r="D126" s="731">
        <v>242</v>
      </c>
      <c r="E126" s="904">
        <v>199</v>
      </c>
      <c r="F126" s="2580">
        <v>92</v>
      </c>
      <c r="G126" s="643"/>
      <c r="H126" s="652" t="s">
        <v>1296</v>
      </c>
      <c r="I126" s="643"/>
      <c r="J126" s="650">
        <v>14</v>
      </c>
      <c r="K126" s="651">
        <v>94</v>
      </c>
      <c r="L126" s="651">
        <v>88</v>
      </c>
      <c r="M126" s="651">
        <v>51</v>
      </c>
      <c r="N126" s="651">
        <f t="shared" si="2"/>
        <v>247</v>
      </c>
      <c r="O126" s="653" t="str">
        <f t="shared" si="3"/>
        <v>No</v>
      </c>
      <c r="P126" s="642"/>
      <c r="Q126" s="649">
        <v>123</v>
      </c>
      <c r="R126" s="642"/>
    </row>
    <row r="127" spans="1:18" ht="90.75" thickBot="1" x14ac:dyDescent="0.25">
      <c r="A127" s="623"/>
      <c r="B127" s="2511" t="s">
        <v>2489</v>
      </c>
      <c r="C127" s="977" t="s">
        <v>2490</v>
      </c>
      <c r="D127" s="737">
        <v>241</v>
      </c>
      <c r="E127" s="978">
        <v>190</v>
      </c>
      <c r="F127" s="2546">
        <v>72</v>
      </c>
      <c r="G127" s="624"/>
      <c r="H127" s="656" t="s">
        <v>1297</v>
      </c>
      <c r="I127" s="624"/>
      <c r="J127" s="654">
        <v>0</v>
      </c>
      <c r="K127" s="655">
        <v>43</v>
      </c>
      <c r="L127" s="655">
        <v>16</v>
      </c>
      <c r="M127" s="655">
        <v>0</v>
      </c>
      <c r="N127" s="657">
        <f t="shared" si="2"/>
        <v>59</v>
      </c>
      <c r="O127" s="658" t="str">
        <f t="shared" si="3"/>
        <v>Yes</v>
      </c>
      <c r="P127" s="623"/>
      <c r="Q127" s="629">
        <v>124</v>
      </c>
      <c r="R127" s="623"/>
    </row>
    <row r="128" spans="1:18" ht="90.75" thickBot="1" x14ac:dyDescent="0.25">
      <c r="A128" s="630"/>
      <c r="B128" s="2511" t="s">
        <v>2491</v>
      </c>
      <c r="C128" s="979" t="s">
        <v>2492</v>
      </c>
      <c r="D128" s="737">
        <v>241</v>
      </c>
      <c r="E128" s="980">
        <v>180</v>
      </c>
      <c r="F128" s="2572">
        <v>52</v>
      </c>
      <c r="G128" s="631"/>
      <c r="H128" s="640" t="s">
        <v>1298</v>
      </c>
      <c r="I128" s="631"/>
      <c r="J128" s="638">
        <v>0</v>
      </c>
      <c r="K128" s="639">
        <v>50</v>
      </c>
      <c r="L128" s="639">
        <v>21</v>
      </c>
      <c r="M128" s="639">
        <v>0</v>
      </c>
      <c r="N128" s="639">
        <f t="shared" si="2"/>
        <v>71</v>
      </c>
      <c r="O128" s="641" t="str">
        <f t="shared" si="3"/>
        <v>Yes</v>
      </c>
      <c r="P128" s="630"/>
      <c r="Q128" s="637">
        <v>125</v>
      </c>
      <c r="R128" s="630"/>
    </row>
    <row r="129" spans="1:18" ht="90.75" thickBot="1" x14ac:dyDescent="0.25">
      <c r="A129" s="630"/>
      <c r="B129" s="2511" t="s">
        <v>2493</v>
      </c>
      <c r="C129" s="981" t="s">
        <v>2494</v>
      </c>
      <c r="D129" s="982">
        <v>237</v>
      </c>
      <c r="E129" s="935">
        <v>139</v>
      </c>
      <c r="F129" s="2512">
        <v>0</v>
      </c>
      <c r="G129" s="631"/>
      <c r="H129" s="634" t="s">
        <v>1299</v>
      </c>
      <c r="I129" s="631"/>
      <c r="J129" s="632">
        <v>0</v>
      </c>
      <c r="K129" s="633">
        <v>79</v>
      </c>
      <c r="L129" s="633">
        <v>50</v>
      </c>
      <c r="M129" s="633">
        <v>0</v>
      </c>
      <c r="N129" s="635">
        <f t="shared" si="2"/>
        <v>129</v>
      </c>
      <c r="O129" s="636" t="str">
        <f t="shared" si="3"/>
        <v>Yes</v>
      </c>
      <c r="P129" s="630"/>
      <c r="Q129" s="637">
        <v>126</v>
      </c>
      <c r="R129" s="630"/>
    </row>
    <row r="130" spans="1:18" ht="90.75" thickBot="1" x14ac:dyDescent="0.25">
      <c r="A130" s="630"/>
      <c r="B130" s="2511" t="s">
        <v>2495</v>
      </c>
      <c r="C130" s="983" t="s">
        <v>2496</v>
      </c>
      <c r="D130" s="984">
        <v>207</v>
      </c>
      <c r="E130" s="985">
        <v>127</v>
      </c>
      <c r="F130" s="2512">
        <v>0</v>
      </c>
      <c r="G130" s="631"/>
      <c r="H130" s="640" t="s">
        <v>1300</v>
      </c>
      <c r="I130" s="631"/>
      <c r="J130" s="638">
        <v>0</v>
      </c>
      <c r="K130" s="639">
        <v>88</v>
      </c>
      <c r="L130" s="639">
        <v>80</v>
      </c>
      <c r="M130" s="639">
        <v>0</v>
      </c>
      <c r="N130" s="639">
        <f t="shared" si="2"/>
        <v>168</v>
      </c>
      <c r="O130" s="641" t="str">
        <f t="shared" si="3"/>
        <v>Yes</v>
      </c>
      <c r="P130" s="630"/>
      <c r="Q130" s="637">
        <v>127</v>
      </c>
      <c r="R130" s="630"/>
    </row>
    <row r="131" spans="1:18" ht="90.75" thickBot="1" x14ac:dyDescent="0.25">
      <c r="A131" s="630"/>
      <c r="B131" s="2511" t="s">
        <v>2497</v>
      </c>
      <c r="C131" s="986" t="s">
        <v>2498</v>
      </c>
      <c r="D131" s="987">
        <v>167</v>
      </c>
      <c r="E131" s="774">
        <v>109</v>
      </c>
      <c r="F131" s="2566">
        <v>17</v>
      </c>
      <c r="G131" s="631"/>
      <c r="H131" s="634" t="s">
        <v>1301</v>
      </c>
      <c r="I131" s="631"/>
      <c r="J131" s="632">
        <v>0</v>
      </c>
      <c r="K131" s="633">
        <v>96</v>
      </c>
      <c r="L131" s="633">
        <v>90</v>
      </c>
      <c r="M131" s="633">
        <v>2</v>
      </c>
      <c r="N131" s="635">
        <f t="shared" si="2"/>
        <v>188</v>
      </c>
      <c r="O131" s="636" t="str">
        <f t="shared" si="3"/>
        <v>Yes</v>
      </c>
      <c r="P131" s="630"/>
      <c r="Q131" s="637">
        <v>128</v>
      </c>
      <c r="R131" s="630"/>
    </row>
    <row r="132" spans="1:18" ht="90.75" thickBot="1" x14ac:dyDescent="0.25">
      <c r="A132" s="630"/>
      <c r="B132" s="2511" t="s">
        <v>2499</v>
      </c>
      <c r="C132" s="988" t="s">
        <v>2500</v>
      </c>
      <c r="D132" s="989">
        <v>113</v>
      </c>
      <c r="E132" s="990">
        <v>92</v>
      </c>
      <c r="F132" s="2568">
        <v>42</v>
      </c>
      <c r="G132" s="631"/>
      <c r="H132" s="640" t="s">
        <v>1302</v>
      </c>
      <c r="I132" s="631"/>
      <c r="J132" s="638">
        <v>5</v>
      </c>
      <c r="K132" s="639">
        <v>96</v>
      </c>
      <c r="L132" s="639">
        <v>76</v>
      </c>
      <c r="M132" s="639">
        <v>21</v>
      </c>
      <c r="N132" s="639">
        <f t="shared" ref="N132:N195" si="4">SUM(J132:M132)</f>
        <v>198</v>
      </c>
      <c r="O132" s="641" t="s">
        <v>1186</v>
      </c>
      <c r="P132" s="630"/>
      <c r="Q132" s="637">
        <v>129</v>
      </c>
      <c r="R132" s="630"/>
    </row>
    <row r="133" spans="1:18" ht="90.75" thickBot="1" x14ac:dyDescent="0.25">
      <c r="A133" s="642"/>
      <c r="B133" s="2511" t="s">
        <v>2501</v>
      </c>
      <c r="C133" s="991" t="s">
        <v>2502</v>
      </c>
      <c r="D133" s="808">
        <v>246</v>
      </c>
      <c r="E133" s="978">
        <v>190</v>
      </c>
      <c r="F133" s="2512">
        <v>0</v>
      </c>
      <c r="G133" s="643"/>
      <c r="H133" s="646" t="s">
        <v>1303</v>
      </c>
      <c r="I133" s="643"/>
      <c r="J133" s="644">
        <v>13</v>
      </c>
      <c r="K133" s="645">
        <v>96</v>
      </c>
      <c r="L133" s="645">
        <v>81</v>
      </c>
      <c r="M133" s="645">
        <v>54</v>
      </c>
      <c r="N133" s="647">
        <f t="shared" si="4"/>
        <v>244</v>
      </c>
      <c r="O133" s="648" t="s">
        <v>1186</v>
      </c>
      <c r="P133" s="642"/>
      <c r="Q133" s="649">
        <v>130</v>
      </c>
      <c r="R133" s="642"/>
    </row>
    <row r="134" spans="1:18" ht="90.75" thickBot="1" x14ac:dyDescent="0.25">
      <c r="A134" s="623"/>
      <c r="B134" s="2511" t="s">
        <v>2503</v>
      </c>
      <c r="C134" s="992" t="s">
        <v>2504</v>
      </c>
      <c r="D134" s="993">
        <v>240</v>
      </c>
      <c r="E134" s="994">
        <v>179</v>
      </c>
      <c r="F134" s="2544">
        <v>35</v>
      </c>
      <c r="G134" s="624"/>
      <c r="H134" s="627" t="s">
        <v>1304</v>
      </c>
      <c r="I134" s="624"/>
      <c r="J134" s="625">
        <v>0</v>
      </c>
      <c r="K134" s="626">
        <v>30</v>
      </c>
      <c r="L134" s="626">
        <v>8</v>
      </c>
      <c r="M134" s="626">
        <v>0</v>
      </c>
      <c r="N134" s="626">
        <f t="shared" si="4"/>
        <v>38</v>
      </c>
      <c r="O134" s="628" t="str">
        <f t="shared" si="3"/>
        <v>Yes</v>
      </c>
      <c r="P134" s="623"/>
      <c r="Q134" s="629">
        <v>131</v>
      </c>
      <c r="R134" s="623"/>
    </row>
    <row r="135" spans="1:18" ht="90.75" thickBot="1" x14ac:dyDescent="0.25">
      <c r="A135" s="630"/>
      <c r="B135" s="2511" t="s">
        <v>2505</v>
      </c>
      <c r="C135" s="995" t="s">
        <v>2506</v>
      </c>
      <c r="D135" s="696">
        <v>254</v>
      </c>
      <c r="E135" s="996">
        <v>173</v>
      </c>
      <c r="F135" s="2581">
        <v>119</v>
      </c>
      <c r="G135" s="631"/>
      <c r="H135" s="634" t="s">
        <v>1305</v>
      </c>
      <c r="I135" s="631"/>
      <c r="J135" s="632">
        <v>0</v>
      </c>
      <c r="K135" s="633">
        <v>47</v>
      </c>
      <c r="L135" s="633">
        <v>15</v>
      </c>
      <c r="M135" s="633">
        <v>0</v>
      </c>
      <c r="N135" s="635">
        <f t="shared" si="4"/>
        <v>62</v>
      </c>
      <c r="O135" s="636" t="str">
        <f t="shared" si="3"/>
        <v>Yes</v>
      </c>
      <c r="P135" s="630"/>
      <c r="Q135" s="637">
        <v>132</v>
      </c>
      <c r="R135" s="630"/>
    </row>
    <row r="136" spans="1:18" ht="90.75" thickBot="1" x14ac:dyDescent="0.25">
      <c r="A136" s="630"/>
      <c r="B136" s="2511" t="s">
        <v>2507</v>
      </c>
      <c r="C136" s="997" t="s">
        <v>2508</v>
      </c>
      <c r="D136" s="998">
        <v>230</v>
      </c>
      <c r="E136" s="999">
        <v>166</v>
      </c>
      <c r="F136" s="2582">
        <v>93</v>
      </c>
      <c r="G136" s="631"/>
      <c r="H136" s="640" t="s">
        <v>1306</v>
      </c>
      <c r="I136" s="631"/>
      <c r="J136" s="638">
        <v>0</v>
      </c>
      <c r="K136" s="639">
        <v>76</v>
      </c>
      <c r="L136" s="639">
        <v>32</v>
      </c>
      <c r="M136" s="639">
        <v>0</v>
      </c>
      <c r="N136" s="639">
        <f t="shared" si="4"/>
        <v>108</v>
      </c>
      <c r="O136" s="641" t="str">
        <f t="shared" si="3"/>
        <v>Yes</v>
      </c>
      <c r="P136" s="630"/>
      <c r="Q136" s="637">
        <v>133</v>
      </c>
      <c r="R136" s="630"/>
    </row>
    <row r="137" spans="1:18" ht="90.75" thickBot="1" x14ac:dyDescent="0.25">
      <c r="A137" s="630"/>
      <c r="B137" s="2511" t="s">
        <v>2509</v>
      </c>
      <c r="C137" s="1000" t="s">
        <v>2510</v>
      </c>
      <c r="D137" s="1001">
        <v>211</v>
      </c>
      <c r="E137" s="1002">
        <v>130</v>
      </c>
      <c r="F137" s="2583">
        <v>53</v>
      </c>
      <c r="G137" s="631"/>
      <c r="H137" s="634" t="s">
        <v>1307</v>
      </c>
      <c r="I137" s="631"/>
      <c r="J137" s="632">
        <v>0</v>
      </c>
      <c r="K137" s="633">
        <v>92</v>
      </c>
      <c r="L137" s="633">
        <v>76</v>
      </c>
      <c r="M137" s="633">
        <v>0</v>
      </c>
      <c r="N137" s="635">
        <f t="shared" si="4"/>
        <v>168</v>
      </c>
      <c r="O137" s="636" t="str">
        <f t="shared" si="3"/>
        <v>Yes</v>
      </c>
      <c r="P137" s="630"/>
      <c r="Q137" s="637">
        <v>134</v>
      </c>
      <c r="R137" s="630"/>
    </row>
    <row r="138" spans="1:18" ht="90.75" thickBot="1" x14ac:dyDescent="0.25">
      <c r="A138" s="630"/>
      <c r="B138" s="2511" t="s">
        <v>2511</v>
      </c>
      <c r="C138" s="1003" t="s">
        <v>2512</v>
      </c>
      <c r="D138" s="1004">
        <v>220</v>
      </c>
      <c r="E138" s="1005">
        <v>134</v>
      </c>
      <c r="F138" s="2584">
        <v>51</v>
      </c>
      <c r="G138" s="631"/>
      <c r="H138" s="640" t="s">
        <v>1308</v>
      </c>
      <c r="I138" s="631"/>
      <c r="J138" s="638">
        <v>0</v>
      </c>
      <c r="K138" s="639">
        <v>100</v>
      </c>
      <c r="L138" s="639">
        <v>75</v>
      </c>
      <c r="M138" s="639">
        <v>4</v>
      </c>
      <c r="N138" s="639">
        <f t="shared" si="4"/>
        <v>179</v>
      </c>
      <c r="O138" s="641" t="str">
        <f t="shared" si="3"/>
        <v>Yes</v>
      </c>
      <c r="P138" s="630"/>
      <c r="Q138" s="637">
        <v>135</v>
      </c>
      <c r="R138" s="630"/>
    </row>
    <row r="139" spans="1:18" ht="90.75" thickBot="1" x14ac:dyDescent="0.25">
      <c r="A139" s="630"/>
      <c r="B139" s="2511" t="s">
        <v>2513</v>
      </c>
      <c r="C139" s="1006" t="s">
        <v>2514</v>
      </c>
      <c r="D139" s="1007">
        <v>193</v>
      </c>
      <c r="E139" s="1008">
        <v>108</v>
      </c>
      <c r="F139" s="2585">
        <v>24</v>
      </c>
      <c r="G139" s="631"/>
      <c r="H139" s="634" t="s">
        <v>1309</v>
      </c>
      <c r="I139" s="631"/>
      <c r="J139" s="632">
        <v>5</v>
      </c>
      <c r="K139" s="633">
        <v>100</v>
      </c>
      <c r="L139" s="633">
        <v>71</v>
      </c>
      <c r="M139" s="633">
        <v>22</v>
      </c>
      <c r="N139" s="635">
        <f t="shared" si="4"/>
        <v>198</v>
      </c>
      <c r="O139" s="636" t="s">
        <v>1186</v>
      </c>
      <c r="P139" s="630"/>
      <c r="Q139" s="637">
        <v>136</v>
      </c>
      <c r="R139" s="630"/>
    </row>
    <row r="140" spans="1:18" ht="90.75" thickBot="1" x14ac:dyDescent="0.25">
      <c r="A140" s="642"/>
      <c r="B140" s="2511" t="s">
        <v>2515</v>
      </c>
      <c r="C140" s="1009" t="s">
        <v>2516</v>
      </c>
      <c r="D140" s="1010">
        <v>189</v>
      </c>
      <c r="E140" s="741">
        <v>155</v>
      </c>
      <c r="F140" s="2586">
        <v>96</v>
      </c>
      <c r="G140" s="643"/>
      <c r="H140" s="652" t="s">
        <v>1310</v>
      </c>
      <c r="I140" s="643"/>
      <c r="J140" s="650">
        <v>12</v>
      </c>
      <c r="K140" s="651">
        <v>95</v>
      </c>
      <c r="L140" s="651">
        <v>59</v>
      </c>
      <c r="M140" s="651">
        <v>54</v>
      </c>
      <c r="N140" s="651">
        <f t="shared" si="4"/>
        <v>220</v>
      </c>
      <c r="O140" s="653" t="s">
        <v>1186</v>
      </c>
      <c r="P140" s="642"/>
      <c r="Q140" s="649">
        <v>137</v>
      </c>
      <c r="R140" s="642"/>
    </row>
    <row r="141" spans="1:18" ht="90.75" thickBot="1" x14ac:dyDescent="0.25">
      <c r="A141" s="623"/>
      <c r="B141" s="2511" t="s">
        <v>2517</v>
      </c>
      <c r="C141" s="1011" t="s">
        <v>2518</v>
      </c>
      <c r="D141" s="794">
        <v>214</v>
      </c>
      <c r="E141" s="752">
        <v>154</v>
      </c>
      <c r="F141" s="2587">
        <v>45</v>
      </c>
      <c r="G141" s="624"/>
      <c r="H141" s="656" t="s">
        <v>1311</v>
      </c>
      <c r="I141" s="624"/>
      <c r="J141" s="654">
        <v>0</v>
      </c>
      <c r="K141" s="655">
        <v>40</v>
      </c>
      <c r="L141" s="655">
        <v>8</v>
      </c>
      <c r="M141" s="655">
        <v>0</v>
      </c>
      <c r="N141" s="657">
        <f t="shared" si="4"/>
        <v>48</v>
      </c>
      <c r="O141" s="658" t="str">
        <f t="shared" si="3"/>
        <v>Yes</v>
      </c>
      <c r="P141" s="623"/>
      <c r="Q141" s="629">
        <v>138</v>
      </c>
      <c r="R141" s="623"/>
    </row>
    <row r="142" spans="1:18" ht="90.75" thickBot="1" x14ac:dyDescent="0.25">
      <c r="A142" s="630"/>
      <c r="B142" s="2511" t="s">
        <v>2519</v>
      </c>
      <c r="C142" s="1012" t="s">
        <v>2520</v>
      </c>
      <c r="D142" s="1013">
        <v>219</v>
      </c>
      <c r="E142" s="854">
        <v>138</v>
      </c>
      <c r="F142" s="2588">
        <v>6</v>
      </c>
      <c r="G142" s="631"/>
      <c r="H142" s="640" t="s">
        <v>1312</v>
      </c>
      <c r="I142" s="631"/>
      <c r="J142" s="638">
        <v>0</v>
      </c>
      <c r="K142" s="639">
        <v>58</v>
      </c>
      <c r="L142" s="639">
        <v>16</v>
      </c>
      <c r="M142" s="639">
        <v>0</v>
      </c>
      <c r="N142" s="639">
        <f t="shared" si="4"/>
        <v>74</v>
      </c>
      <c r="O142" s="641" t="str">
        <f t="shared" si="3"/>
        <v>Yes</v>
      </c>
      <c r="P142" s="630"/>
      <c r="Q142" s="637">
        <v>139</v>
      </c>
      <c r="R142" s="630"/>
    </row>
    <row r="143" spans="1:18" ht="90.75" thickBot="1" x14ac:dyDescent="0.25">
      <c r="A143" s="630"/>
      <c r="B143" s="2511" t="s">
        <v>2521</v>
      </c>
      <c r="C143" s="1014" t="s">
        <v>2522</v>
      </c>
      <c r="D143" s="1015">
        <v>205</v>
      </c>
      <c r="E143" s="1016">
        <v>121</v>
      </c>
      <c r="F143" s="2562">
        <v>37</v>
      </c>
      <c r="G143" s="631"/>
      <c r="H143" s="634" t="s">
        <v>1313</v>
      </c>
      <c r="I143" s="631"/>
      <c r="J143" s="632">
        <v>0</v>
      </c>
      <c r="K143" s="633">
        <v>80</v>
      </c>
      <c r="L143" s="633">
        <v>35</v>
      </c>
      <c r="M143" s="633">
        <v>0</v>
      </c>
      <c r="N143" s="635">
        <f t="shared" si="4"/>
        <v>115</v>
      </c>
      <c r="O143" s="636" t="str">
        <f t="shared" si="3"/>
        <v>Yes</v>
      </c>
      <c r="P143" s="630"/>
      <c r="Q143" s="637">
        <v>140</v>
      </c>
      <c r="R143" s="630"/>
    </row>
    <row r="144" spans="1:18" ht="90.75" thickBot="1" x14ac:dyDescent="0.25">
      <c r="A144" s="630"/>
      <c r="B144" s="2511" t="s">
        <v>2523</v>
      </c>
      <c r="C144" s="1017" t="s">
        <v>2524</v>
      </c>
      <c r="D144" s="896">
        <v>173</v>
      </c>
      <c r="E144" s="1018">
        <v>100</v>
      </c>
      <c r="F144" s="2584">
        <v>51</v>
      </c>
      <c r="G144" s="631"/>
      <c r="H144" s="640" t="s">
        <v>1314</v>
      </c>
      <c r="I144" s="631"/>
      <c r="J144" s="638">
        <v>0</v>
      </c>
      <c r="K144" s="639">
        <v>97</v>
      </c>
      <c r="L144" s="639">
        <v>60</v>
      </c>
      <c r="M144" s="639">
        <v>0</v>
      </c>
      <c r="N144" s="639">
        <f t="shared" si="4"/>
        <v>157</v>
      </c>
      <c r="O144" s="641" t="str">
        <f t="shared" si="3"/>
        <v>Yes</v>
      </c>
      <c r="P144" s="630"/>
      <c r="Q144" s="637">
        <v>141</v>
      </c>
      <c r="R144" s="630"/>
    </row>
    <row r="145" spans="1:18" ht="90.75" thickBot="1" x14ac:dyDescent="0.25">
      <c r="A145" s="630"/>
      <c r="B145" s="2511" t="s">
        <v>2525</v>
      </c>
      <c r="C145" s="1019" t="s">
        <v>2526</v>
      </c>
      <c r="D145" s="822">
        <v>137</v>
      </c>
      <c r="E145" s="923">
        <v>83</v>
      </c>
      <c r="F145" s="2589">
        <v>47</v>
      </c>
      <c r="G145" s="631"/>
      <c r="H145" s="634" t="s">
        <v>1315</v>
      </c>
      <c r="I145" s="631"/>
      <c r="J145" s="632">
        <v>2</v>
      </c>
      <c r="K145" s="633">
        <v>100</v>
      </c>
      <c r="L145" s="633">
        <v>60</v>
      </c>
      <c r="M145" s="633">
        <v>11</v>
      </c>
      <c r="N145" s="635">
        <f t="shared" si="4"/>
        <v>173</v>
      </c>
      <c r="O145" s="636" t="s">
        <v>1186</v>
      </c>
      <c r="P145" s="630"/>
      <c r="Q145" s="637">
        <v>142</v>
      </c>
      <c r="R145" s="630"/>
    </row>
    <row r="146" spans="1:18" ht="15.75" thickBot="1" x14ac:dyDescent="0.25">
      <c r="A146" s="630"/>
      <c r="B146" s="2511" t="s">
        <v>2527</v>
      </c>
      <c r="C146" s="1020">
        <v>775135</v>
      </c>
      <c r="D146" s="1021">
        <v>119</v>
      </c>
      <c r="E146" s="1022">
        <v>81</v>
      </c>
      <c r="F146" s="2583">
        <v>53</v>
      </c>
      <c r="G146" s="631"/>
      <c r="H146" s="640" t="s">
        <v>1316</v>
      </c>
      <c r="I146" s="631"/>
      <c r="J146" s="638">
        <v>7</v>
      </c>
      <c r="K146" s="639">
        <v>100</v>
      </c>
      <c r="L146" s="639">
        <v>54</v>
      </c>
      <c r="M146" s="639">
        <v>35</v>
      </c>
      <c r="N146" s="639">
        <f t="shared" si="4"/>
        <v>196</v>
      </c>
      <c r="O146" s="641" t="s">
        <v>1186</v>
      </c>
      <c r="P146" s="630"/>
      <c r="Q146" s="637">
        <v>143</v>
      </c>
      <c r="R146" s="630"/>
    </row>
    <row r="147" spans="1:18" ht="90.75" thickBot="1" x14ac:dyDescent="0.25">
      <c r="A147" s="642"/>
      <c r="B147" s="2511" t="s">
        <v>2528</v>
      </c>
      <c r="C147" s="1023" t="s">
        <v>2529</v>
      </c>
      <c r="D147" s="1024">
        <v>215</v>
      </c>
      <c r="E147" s="1025">
        <v>136</v>
      </c>
      <c r="F147" s="2562">
        <v>37</v>
      </c>
      <c r="G147" s="643"/>
      <c r="H147" s="646" t="s">
        <v>1317</v>
      </c>
      <c r="I147" s="643"/>
      <c r="J147" s="644">
        <v>14</v>
      </c>
      <c r="K147" s="645">
        <v>88</v>
      </c>
      <c r="L147" s="645">
        <v>42</v>
      </c>
      <c r="M147" s="645">
        <v>56</v>
      </c>
      <c r="N147" s="647">
        <f t="shared" si="4"/>
        <v>200</v>
      </c>
      <c r="O147" s="648" t="s">
        <v>1186</v>
      </c>
      <c r="P147" s="642"/>
      <c r="Q147" s="649">
        <v>144</v>
      </c>
      <c r="R147" s="642"/>
    </row>
    <row r="148" spans="1:18" ht="90.75" thickBot="1" x14ac:dyDescent="0.25">
      <c r="A148" s="623"/>
      <c r="B148" s="2511" t="s">
        <v>2530</v>
      </c>
      <c r="C148" s="1026" t="s">
        <v>2531</v>
      </c>
      <c r="D148" s="1001">
        <v>211</v>
      </c>
      <c r="E148" s="1027">
        <v>131</v>
      </c>
      <c r="F148" s="2590">
        <v>43</v>
      </c>
      <c r="G148" s="624"/>
      <c r="H148" s="627" t="s">
        <v>1318</v>
      </c>
      <c r="I148" s="624"/>
      <c r="J148" s="625">
        <v>0</v>
      </c>
      <c r="K148" s="626">
        <v>23</v>
      </c>
      <c r="L148" s="626">
        <v>5</v>
      </c>
      <c r="M148" s="626">
        <v>0</v>
      </c>
      <c r="N148" s="626">
        <f t="shared" si="4"/>
        <v>28</v>
      </c>
      <c r="O148" s="628" t="str">
        <f t="shared" si="3"/>
        <v>Yes</v>
      </c>
      <c r="P148" s="623"/>
      <c r="Q148" s="629">
        <v>145</v>
      </c>
      <c r="R148" s="623"/>
    </row>
    <row r="149" spans="1:18" ht="90.75" thickBot="1" x14ac:dyDescent="0.25">
      <c r="A149" s="630"/>
      <c r="B149" s="2511" t="s">
        <v>2532</v>
      </c>
      <c r="C149" s="1028" t="s">
        <v>2533</v>
      </c>
      <c r="D149" s="893">
        <v>198</v>
      </c>
      <c r="E149" s="938">
        <v>125</v>
      </c>
      <c r="F149" s="2591">
        <v>48</v>
      </c>
      <c r="G149" s="631"/>
      <c r="H149" s="634" t="s">
        <v>1319</v>
      </c>
      <c r="I149" s="631"/>
      <c r="J149" s="632">
        <v>0</v>
      </c>
      <c r="K149" s="633">
        <v>45</v>
      </c>
      <c r="L149" s="633">
        <v>12</v>
      </c>
      <c r="M149" s="633">
        <v>0</v>
      </c>
      <c r="N149" s="635">
        <f t="shared" si="4"/>
        <v>57</v>
      </c>
      <c r="O149" s="636" t="str">
        <f t="shared" si="3"/>
        <v>Yes</v>
      </c>
      <c r="P149" s="630"/>
      <c r="Q149" s="637">
        <v>146</v>
      </c>
      <c r="R149" s="630"/>
    </row>
    <row r="150" spans="1:18" ht="90.75" thickBot="1" x14ac:dyDescent="0.25">
      <c r="A150" s="630"/>
      <c r="B150" s="2511" t="s">
        <v>2534</v>
      </c>
      <c r="C150" s="1029" t="s">
        <v>2535</v>
      </c>
      <c r="D150" s="1030">
        <v>182</v>
      </c>
      <c r="E150" s="760">
        <v>114</v>
      </c>
      <c r="F150" s="2584">
        <v>51</v>
      </c>
      <c r="G150" s="631"/>
      <c r="H150" s="640" t="s">
        <v>1320</v>
      </c>
      <c r="I150" s="631"/>
      <c r="J150" s="638">
        <v>0</v>
      </c>
      <c r="K150" s="639">
        <v>82</v>
      </c>
      <c r="L150" s="639">
        <v>37</v>
      </c>
      <c r="M150" s="639">
        <v>0</v>
      </c>
      <c r="N150" s="639">
        <f t="shared" si="4"/>
        <v>119</v>
      </c>
      <c r="O150" s="641" t="str">
        <f t="shared" si="3"/>
        <v>Yes</v>
      </c>
      <c r="P150" s="630"/>
      <c r="Q150" s="637">
        <v>147</v>
      </c>
      <c r="R150" s="630"/>
    </row>
    <row r="151" spans="1:18" ht="90.75" thickBot="1" x14ac:dyDescent="0.25">
      <c r="A151" s="630"/>
      <c r="B151" s="2511" t="s">
        <v>2536</v>
      </c>
      <c r="C151" s="1031" t="s">
        <v>2537</v>
      </c>
      <c r="D151" s="987">
        <v>167</v>
      </c>
      <c r="E151" s="1032">
        <v>102</v>
      </c>
      <c r="F151" s="2590">
        <v>43</v>
      </c>
      <c r="G151" s="631"/>
      <c r="H151" s="634" t="s">
        <v>1321</v>
      </c>
      <c r="I151" s="631"/>
      <c r="J151" s="632">
        <v>0</v>
      </c>
      <c r="K151" s="633">
        <v>100</v>
      </c>
      <c r="L151" s="633">
        <v>65</v>
      </c>
      <c r="M151" s="633">
        <v>0</v>
      </c>
      <c r="N151" s="635">
        <f t="shared" si="4"/>
        <v>165</v>
      </c>
      <c r="O151" s="636" t="str">
        <f t="shared" si="3"/>
        <v>Yes</v>
      </c>
      <c r="P151" s="630"/>
      <c r="Q151" s="637">
        <v>148</v>
      </c>
      <c r="R151" s="630"/>
    </row>
    <row r="152" spans="1:18" ht="90.75" thickBot="1" x14ac:dyDescent="0.25">
      <c r="A152" s="630"/>
      <c r="B152" s="2511" t="s">
        <v>2538</v>
      </c>
      <c r="C152" s="1033" t="s">
        <v>2539</v>
      </c>
      <c r="D152" s="749">
        <v>158</v>
      </c>
      <c r="E152" s="943">
        <v>106</v>
      </c>
      <c r="F152" s="2592">
        <v>56</v>
      </c>
      <c r="G152" s="631"/>
      <c r="H152" s="640" t="s">
        <v>1322</v>
      </c>
      <c r="I152" s="631"/>
      <c r="J152" s="638">
        <v>3</v>
      </c>
      <c r="K152" s="639">
        <v>100</v>
      </c>
      <c r="L152" s="639">
        <v>66</v>
      </c>
      <c r="M152" s="639">
        <v>12</v>
      </c>
      <c r="N152" s="639">
        <f t="shared" si="4"/>
        <v>181</v>
      </c>
      <c r="O152" s="641" t="s">
        <v>1186</v>
      </c>
      <c r="P152" s="630"/>
      <c r="Q152" s="637">
        <v>149</v>
      </c>
      <c r="R152" s="630"/>
    </row>
    <row r="153" spans="1:18" ht="90.75" thickBot="1" x14ac:dyDescent="0.25">
      <c r="A153" s="630"/>
      <c r="B153" s="2511" t="s">
        <v>2540</v>
      </c>
      <c r="C153" s="1034" t="s">
        <v>2541</v>
      </c>
      <c r="D153" s="1035">
        <v>131</v>
      </c>
      <c r="E153" s="948">
        <v>93</v>
      </c>
      <c r="F153" s="2593">
        <v>50</v>
      </c>
      <c r="G153" s="631"/>
      <c r="H153" s="634" t="s">
        <v>1323</v>
      </c>
      <c r="I153" s="631"/>
      <c r="J153" s="632">
        <v>7</v>
      </c>
      <c r="K153" s="633">
        <v>100</v>
      </c>
      <c r="L153" s="633">
        <v>65</v>
      </c>
      <c r="M153" s="633">
        <v>32</v>
      </c>
      <c r="N153" s="635">
        <f t="shared" si="4"/>
        <v>204</v>
      </c>
      <c r="O153" s="636" t="s">
        <v>1186</v>
      </c>
      <c r="P153" s="630"/>
      <c r="Q153" s="637">
        <v>150</v>
      </c>
      <c r="R153" s="630"/>
    </row>
    <row r="154" spans="1:18" ht="90.75" thickBot="1" x14ac:dyDescent="0.25">
      <c r="A154" s="642"/>
      <c r="B154" s="2511" t="s">
        <v>2542</v>
      </c>
      <c r="C154" s="1036" t="s">
        <v>2543</v>
      </c>
      <c r="D154" s="734">
        <v>252</v>
      </c>
      <c r="E154" s="889">
        <v>200</v>
      </c>
      <c r="F154" s="2594">
        <v>155</v>
      </c>
      <c r="G154" s="643"/>
      <c r="H154" s="652" t="s">
        <v>1324</v>
      </c>
      <c r="I154" s="643"/>
      <c r="J154" s="650">
        <v>10</v>
      </c>
      <c r="K154" s="651">
        <v>97</v>
      </c>
      <c r="L154" s="651">
        <v>61</v>
      </c>
      <c r="M154" s="651">
        <v>48</v>
      </c>
      <c r="N154" s="651">
        <f t="shared" si="4"/>
        <v>216</v>
      </c>
      <c r="O154" s="653" t="s">
        <v>1186</v>
      </c>
      <c r="P154" s="642"/>
      <c r="Q154" s="649">
        <v>151</v>
      </c>
      <c r="R154" s="642"/>
    </row>
    <row r="155" spans="1:18" ht="90.75" thickBot="1" x14ac:dyDescent="0.25">
      <c r="A155" s="623"/>
      <c r="B155" s="2511" t="s">
        <v>2544</v>
      </c>
      <c r="C155" s="1037" t="s">
        <v>2545</v>
      </c>
      <c r="D155" s="862">
        <v>253</v>
      </c>
      <c r="E155" s="978">
        <v>190</v>
      </c>
      <c r="F155" s="2595">
        <v>135</v>
      </c>
      <c r="G155" s="624"/>
      <c r="H155" s="656" t="s">
        <v>1325</v>
      </c>
      <c r="I155" s="624"/>
      <c r="J155" s="654">
        <v>0</v>
      </c>
      <c r="K155" s="655">
        <v>36</v>
      </c>
      <c r="L155" s="655">
        <v>2</v>
      </c>
      <c r="M155" s="655">
        <v>0</v>
      </c>
      <c r="N155" s="657">
        <f t="shared" si="4"/>
        <v>38</v>
      </c>
      <c r="O155" s="658" t="str">
        <f t="shared" si="3"/>
        <v>Yes</v>
      </c>
      <c r="P155" s="623"/>
      <c r="Q155" s="629">
        <v>152</v>
      </c>
      <c r="R155" s="623"/>
    </row>
    <row r="156" spans="1:18" ht="90.75" thickBot="1" x14ac:dyDescent="0.25">
      <c r="A156" s="630"/>
      <c r="B156" s="2511" t="s">
        <v>2546</v>
      </c>
      <c r="C156" s="1038" t="s">
        <v>2547</v>
      </c>
      <c r="D156" s="862">
        <v>253</v>
      </c>
      <c r="E156" s="758">
        <v>170</v>
      </c>
      <c r="F156" s="2596">
        <v>99</v>
      </c>
      <c r="G156" s="631"/>
      <c r="H156" s="640" t="s">
        <v>1326</v>
      </c>
      <c r="I156" s="631"/>
      <c r="J156" s="638">
        <v>0</v>
      </c>
      <c r="K156" s="639">
        <v>59</v>
      </c>
      <c r="L156" s="639">
        <v>5</v>
      </c>
      <c r="M156" s="639">
        <v>0</v>
      </c>
      <c r="N156" s="639">
        <f t="shared" si="4"/>
        <v>64</v>
      </c>
      <c r="O156" s="641" t="str">
        <f t="shared" si="3"/>
        <v>Yes</v>
      </c>
      <c r="P156" s="630"/>
      <c r="Q156" s="637">
        <v>153</v>
      </c>
      <c r="R156" s="630"/>
    </row>
    <row r="157" spans="1:18" ht="90.75" thickBot="1" x14ac:dyDescent="0.25">
      <c r="A157" s="630"/>
      <c r="B157" s="2511" t="s">
        <v>2548</v>
      </c>
      <c r="C157" s="1039" t="s">
        <v>2549</v>
      </c>
      <c r="D157" s="808">
        <v>246</v>
      </c>
      <c r="E157" s="785">
        <v>141</v>
      </c>
      <c r="F157" s="2571">
        <v>46</v>
      </c>
      <c r="G157" s="631"/>
      <c r="H157" s="634" t="s">
        <v>1327</v>
      </c>
      <c r="I157" s="631"/>
      <c r="J157" s="632">
        <v>0</v>
      </c>
      <c r="K157" s="633">
        <v>83</v>
      </c>
      <c r="L157" s="633">
        <v>17</v>
      </c>
      <c r="M157" s="633">
        <v>0</v>
      </c>
      <c r="N157" s="635">
        <f t="shared" si="4"/>
        <v>100</v>
      </c>
      <c r="O157" s="636" t="str">
        <f t="shared" si="3"/>
        <v>Yes</v>
      </c>
      <c r="P157" s="630"/>
      <c r="Q157" s="637">
        <v>154</v>
      </c>
      <c r="R157" s="630"/>
    </row>
    <row r="158" spans="1:18" ht="90.75" thickBot="1" x14ac:dyDescent="0.25">
      <c r="A158" s="630"/>
      <c r="B158" s="2511" t="s">
        <v>2550</v>
      </c>
      <c r="C158" s="1040" t="s">
        <v>2551</v>
      </c>
      <c r="D158" s="764">
        <v>234</v>
      </c>
      <c r="E158" s="910">
        <v>118</v>
      </c>
      <c r="F158" s="2512">
        <v>0</v>
      </c>
      <c r="G158" s="631"/>
      <c r="H158" s="640" t="s">
        <v>1328</v>
      </c>
      <c r="I158" s="631"/>
      <c r="J158" s="638">
        <v>0</v>
      </c>
      <c r="K158" s="639">
        <v>100</v>
      </c>
      <c r="L158" s="639">
        <v>48</v>
      </c>
      <c r="M158" s="639">
        <v>0</v>
      </c>
      <c r="N158" s="639">
        <f t="shared" si="4"/>
        <v>148</v>
      </c>
      <c r="O158" s="641" t="str">
        <f t="shared" si="3"/>
        <v>Yes</v>
      </c>
      <c r="P158" s="630"/>
      <c r="Q158" s="637">
        <v>155</v>
      </c>
      <c r="R158" s="630"/>
    </row>
    <row r="159" spans="1:18" ht="90.75" thickBot="1" x14ac:dyDescent="0.25">
      <c r="A159" s="630"/>
      <c r="B159" s="2511" t="s">
        <v>2552</v>
      </c>
      <c r="C159" s="1041" t="s">
        <v>2553</v>
      </c>
      <c r="D159" s="1042">
        <v>212</v>
      </c>
      <c r="E159" s="948">
        <v>93</v>
      </c>
      <c r="F159" s="2512">
        <v>0</v>
      </c>
      <c r="G159" s="631"/>
      <c r="H159" s="634" t="s">
        <v>1329</v>
      </c>
      <c r="I159" s="631"/>
      <c r="J159" s="632">
        <v>5</v>
      </c>
      <c r="K159" s="633">
        <v>100</v>
      </c>
      <c r="L159" s="633">
        <v>45</v>
      </c>
      <c r="M159" s="633">
        <v>22</v>
      </c>
      <c r="N159" s="635">
        <f t="shared" si="4"/>
        <v>172</v>
      </c>
      <c r="O159" s="636" t="s">
        <v>1186</v>
      </c>
      <c r="P159" s="630"/>
      <c r="Q159" s="637">
        <v>156</v>
      </c>
      <c r="R159" s="630"/>
    </row>
    <row r="160" spans="1:18" ht="90.75" thickBot="1" x14ac:dyDescent="0.25">
      <c r="A160" s="630"/>
      <c r="B160" s="2511" t="s">
        <v>2554</v>
      </c>
      <c r="C160" s="1043" t="s">
        <v>2555</v>
      </c>
      <c r="D160" s="1044">
        <v>190</v>
      </c>
      <c r="E160" s="1045">
        <v>77</v>
      </c>
      <c r="F160" s="2512">
        <v>0</v>
      </c>
      <c r="G160" s="631"/>
      <c r="H160" s="640" t="s">
        <v>1330</v>
      </c>
      <c r="I160" s="631"/>
      <c r="J160" s="638">
        <v>10</v>
      </c>
      <c r="K160" s="639">
        <v>97</v>
      </c>
      <c r="L160" s="639">
        <v>37</v>
      </c>
      <c r="M160" s="639">
        <v>43</v>
      </c>
      <c r="N160" s="639">
        <f t="shared" si="4"/>
        <v>187</v>
      </c>
      <c r="O160" s="641" t="s">
        <v>1186</v>
      </c>
      <c r="P160" s="630"/>
      <c r="Q160" s="637">
        <v>157</v>
      </c>
      <c r="R160" s="630"/>
    </row>
    <row r="161" spans="1:18" ht="90.75" thickBot="1" x14ac:dyDescent="0.25">
      <c r="A161" s="642"/>
      <c r="B161" s="2511" t="s">
        <v>2556</v>
      </c>
      <c r="C161" s="1046" t="s">
        <v>2557</v>
      </c>
      <c r="D161" s="696">
        <v>254</v>
      </c>
      <c r="E161" s="1047">
        <v>203</v>
      </c>
      <c r="F161" s="2543">
        <v>139</v>
      </c>
      <c r="G161" s="643"/>
      <c r="H161" s="646" t="s">
        <v>1331</v>
      </c>
      <c r="I161" s="643"/>
      <c r="J161" s="644">
        <v>14</v>
      </c>
      <c r="K161" s="645">
        <v>94</v>
      </c>
      <c r="L161" s="645">
        <v>36</v>
      </c>
      <c r="M161" s="645">
        <v>60</v>
      </c>
      <c r="N161" s="647">
        <f t="shared" si="4"/>
        <v>204</v>
      </c>
      <c r="O161" s="648" t="s">
        <v>1186</v>
      </c>
      <c r="P161" s="642"/>
      <c r="Q161" s="649">
        <v>158</v>
      </c>
      <c r="R161" s="642"/>
    </row>
    <row r="162" spans="1:18" ht="90.75" thickBot="1" x14ac:dyDescent="0.25">
      <c r="A162" s="623"/>
      <c r="B162" s="2511" t="s">
        <v>2558</v>
      </c>
      <c r="C162" s="1048" t="s">
        <v>2559</v>
      </c>
      <c r="D162" s="700">
        <v>255</v>
      </c>
      <c r="E162" s="1049">
        <v>194</v>
      </c>
      <c r="F162" s="2597">
        <v>123</v>
      </c>
      <c r="G162" s="624"/>
      <c r="H162" s="627" t="s">
        <v>1332</v>
      </c>
      <c r="I162" s="624"/>
      <c r="J162" s="625">
        <v>0</v>
      </c>
      <c r="K162" s="626">
        <v>44</v>
      </c>
      <c r="L162" s="626">
        <v>4</v>
      </c>
      <c r="M162" s="626">
        <v>0</v>
      </c>
      <c r="N162" s="626">
        <f t="shared" si="4"/>
        <v>48</v>
      </c>
      <c r="O162" s="628" t="str">
        <f t="shared" si="3"/>
        <v>Yes</v>
      </c>
      <c r="P162" s="623"/>
      <c r="Q162" s="629">
        <v>159</v>
      </c>
      <c r="R162" s="623"/>
    </row>
    <row r="163" spans="1:18" ht="90.75" thickBot="1" x14ac:dyDescent="0.25">
      <c r="A163" s="630"/>
      <c r="B163" s="2511" t="s">
        <v>2560</v>
      </c>
      <c r="C163" s="1050" t="s">
        <v>2561</v>
      </c>
      <c r="D163" s="700">
        <v>255</v>
      </c>
      <c r="E163" s="738">
        <v>178</v>
      </c>
      <c r="F163" s="2598">
        <v>91</v>
      </c>
      <c r="G163" s="631"/>
      <c r="H163" s="634" t="s">
        <v>1333</v>
      </c>
      <c r="I163" s="631"/>
      <c r="J163" s="632">
        <v>0</v>
      </c>
      <c r="K163" s="633">
        <v>61</v>
      </c>
      <c r="L163" s="633">
        <v>6</v>
      </c>
      <c r="M163" s="633">
        <v>0</v>
      </c>
      <c r="N163" s="635">
        <f t="shared" si="4"/>
        <v>67</v>
      </c>
      <c r="O163" s="636" t="str">
        <f t="shared" si="3"/>
        <v>Yes</v>
      </c>
      <c r="P163" s="630"/>
      <c r="Q163" s="637">
        <v>160</v>
      </c>
      <c r="R163" s="630"/>
    </row>
    <row r="164" spans="1:18" ht="90.75" thickBot="1" x14ac:dyDescent="0.25">
      <c r="A164" s="630"/>
      <c r="B164" s="2511" t="s">
        <v>2562</v>
      </c>
      <c r="C164" s="1051" t="s">
        <v>2563</v>
      </c>
      <c r="D164" s="700">
        <v>255</v>
      </c>
      <c r="E164" s="1002">
        <v>130</v>
      </c>
      <c r="F164" s="2512">
        <v>0</v>
      </c>
      <c r="G164" s="631"/>
      <c r="H164" s="640" t="s">
        <v>1334</v>
      </c>
      <c r="I164" s="631"/>
      <c r="J164" s="638">
        <v>0</v>
      </c>
      <c r="K164" s="639">
        <v>78</v>
      </c>
      <c r="L164" s="639">
        <v>8</v>
      </c>
      <c r="M164" s="639">
        <v>0</v>
      </c>
      <c r="N164" s="639">
        <f t="shared" si="4"/>
        <v>86</v>
      </c>
      <c r="O164" s="641" t="str">
        <f t="shared" si="3"/>
        <v>Yes</v>
      </c>
      <c r="P164" s="630"/>
      <c r="Q164" s="637">
        <v>161</v>
      </c>
      <c r="R164" s="630"/>
    </row>
    <row r="165" spans="1:18" ht="90.75" thickBot="1" x14ac:dyDescent="0.25">
      <c r="A165" s="630"/>
      <c r="B165" s="2511" t="s">
        <v>2564</v>
      </c>
      <c r="C165" s="1052" t="s">
        <v>2565</v>
      </c>
      <c r="D165" s="1053">
        <v>229</v>
      </c>
      <c r="E165" s="760">
        <v>114</v>
      </c>
      <c r="F165" s="2512">
        <v>0</v>
      </c>
      <c r="G165" s="631"/>
      <c r="H165" s="634" t="s">
        <v>1335</v>
      </c>
      <c r="I165" s="631"/>
      <c r="J165" s="632">
        <v>0</v>
      </c>
      <c r="K165" s="633">
        <v>92</v>
      </c>
      <c r="L165" s="633">
        <v>18</v>
      </c>
      <c r="M165" s="633">
        <v>0</v>
      </c>
      <c r="N165" s="635">
        <f t="shared" si="4"/>
        <v>110</v>
      </c>
      <c r="O165" s="636" t="str">
        <f t="shared" si="3"/>
        <v>Yes</v>
      </c>
      <c r="P165" s="630"/>
      <c r="Q165" s="637">
        <v>162</v>
      </c>
      <c r="R165" s="630"/>
    </row>
    <row r="166" spans="1:18" ht="90.75" thickBot="1" x14ac:dyDescent="0.25">
      <c r="A166" s="630"/>
      <c r="B166" s="2511" t="s">
        <v>2566</v>
      </c>
      <c r="C166" s="1054" t="s">
        <v>2567</v>
      </c>
      <c r="D166" s="1044">
        <v>190</v>
      </c>
      <c r="E166" s="943">
        <v>106</v>
      </c>
      <c r="F166" s="2560">
        <v>20</v>
      </c>
      <c r="G166" s="631"/>
      <c r="H166" s="640" t="s">
        <v>1336</v>
      </c>
      <c r="I166" s="631"/>
      <c r="J166" s="638">
        <v>0</v>
      </c>
      <c r="K166" s="639">
        <v>100</v>
      </c>
      <c r="L166" s="639">
        <v>24</v>
      </c>
      <c r="M166" s="639">
        <v>4</v>
      </c>
      <c r="N166" s="639">
        <f t="shared" si="4"/>
        <v>128</v>
      </c>
      <c r="O166" s="641" t="str">
        <f t="shared" si="3"/>
        <v>Yes</v>
      </c>
      <c r="P166" s="630"/>
      <c r="Q166" s="637">
        <v>163</v>
      </c>
      <c r="R166" s="630"/>
    </row>
    <row r="167" spans="1:18" ht="90.75" thickBot="1" x14ac:dyDescent="0.25">
      <c r="A167" s="630"/>
      <c r="B167" s="2511" t="s">
        <v>2568</v>
      </c>
      <c r="C167" s="1055" t="s">
        <v>2569</v>
      </c>
      <c r="D167" s="1056">
        <v>155</v>
      </c>
      <c r="E167" s="1057">
        <v>90</v>
      </c>
      <c r="F167" s="2599">
        <v>26</v>
      </c>
      <c r="G167" s="631"/>
      <c r="H167" s="634" t="s">
        <v>1337</v>
      </c>
      <c r="I167" s="631"/>
      <c r="J167" s="632">
        <v>5</v>
      </c>
      <c r="K167" s="633">
        <v>100</v>
      </c>
      <c r="L167" s="633">
        <v>26</v>
      </c>
      <c r="M167" s="633">
        <v>24</v>
      </c>
      <c r="N167" s="635">
        <f t="shared" si="4"/>
        <v>155</v>
      </c>
      <c r="O167" s="636" t="s">
        <v>1186</v>
      </c>
      <c r="P167" s="630"/>
      <c r="Q167" s="637">
        <v>164</v>
      </c>
      <c r="R167" s="630"/>
    </row>
    <row r="168" spans="1:18" ht="90.75" thickBot="1" x14ac:dyDescent="0.25">
      <c r="A168" s="642"/>
      <c r="B168" s="2511" t="s">
        <v>2570</v>
      </c>
      <c r="C168" s="1058" t="s">
        <v>2571</v>
      </c>
      <c r="D168" s="708">
        <v>239</v>
      </c>
      <c r="E168" s="744">
        <v>209</v>
      </c>
      <c r="F168" s="2519">
        <v>159</v>
      </c>
      <c r="G168" s="643"/>
      <c r="H168" s="652" t="s">
        <v>1338</v>
      </c>
      <c r="I168" s="643"/>
      <c r="J168" s="650">
        <v>12</v>
      </c>
      <c r="K168" s="651">
        <v>96</v>
      </c>
      <c r="L168" s="651">
        <v>26</v>
      </c>
      <c r="M168" s="651">
        <v>50</v>
      </c>
      <c r="N168" s="651">
        <f t="shared" si="4"/>
        <v>184</v>
      </c>
      <c r="O168" s="653" t="s">
        <v>1186</v>
      </c>
      <c r="P168" s="642"/>
      <c r="Q168" s="649">
        <v>165</v>
      </c>
      <c r="R168" s="642"/>
    </row>
    <row r="169" spans="1:18" ht="90.75" thickBot="1" x14ac:dyDescent="0.25">
      <c r="A169" s="623"/>
      <c r="B169" s="2511" t="s">
        <v>2572</v>
      </c>
      <c r="C169" s="1059" t="s">
        <v>2573</v>
      </c>
      <c r="D169" s="708">
        <v>239</v>
      </c>
      <c r="E169" s="978">
        <v>190</v>
      </c>
      <c r="F169" s="2600">
        <v>125</v>
      </c>
      <c r="G169" s="624"/>
      <c r="H169" s="656" t="s">
        <v>1339</v>
      </c>
      <c r="I169" s="624"/>
      <c r="J169" s="654">
        <v>1</v>
      </c>
      <c r="K169" s="655">
        <v>31</v>
      </c>
      <c r="L169" s="655">
        <v>0</v>
      </c>
      <c r="M169" s="655">
        <v>0</v>
      </c>
      <c r="N169" s="657">
        <f t="shared" si="4"/>
        <v>32</v>
      </c>
      <c r="O169" s="658" t="str">
        <f t="shared" si="3"/>
        <v>Yes</v>
      </c>
      <c r="P169" s="623"/>
      <c r="Q169" s="629">
        <v>166</v>
      </c>
      <c r="R169" s="623"/>
    </row>
    <row r="170" spans="1:18" ht="90.75" thickBot="1" x14ac:dyDescent="0.25">
      <c r="A170" s="630"/>
      <c r="B170" s="2511" t="s">
        <v>2574</v>
      </c>
      <c r="C170" s="1060" t="s">
        <v>2575</v>
      </c>
      <c r="D170" s="828">
        <v>236</v>
      </c>
      <c r="E170" s="1061">
        <v>161</v>
      </c>
      <c r="F170" s="2601">
        <v>84</v>
      </c>
      <c r="G170" s="631"/>
      <c r="H170" s="640" t="s">
        <v>1340</v>
      </c>
      <c r="I170" s="631"/>
      <c r="J170" s="638">
        <v>2</v>
      </c>
      <c r="K170" s="639">
        <v>62</v>
      </c>
      <c r="L170" s="639">
        <v>0</v>
      </c>
      <c r="M170" s="639">
        <v>0</v>
      </c>
      <c r="N170" s="639">
        <f t="shared" si="4"/>
        <v>64</v>
      </c>
      <c r="O170" s="641" t="str">
        <f t="shared" si="3"/>
        <v>Yes</v>
      </c>
      <c r="P170" s="630"/>
      <c r="Q170" s="637">
        <v>167</v>
      </c>
      <c r="R170" s="630"/>
    </row>
    <row r="171" spans="1:18" ht="90.75" thickBot="1" x14ac:dyDescent="0.25">
      <c r="A171" s="630"/>
      <c r="B171" s="2511" t="s">
        <v>2576</v>
      </c>
      <c r="C171" s="1062" t="s">
        <v>2577</v>
      </c>
      <c r="D171" s="1063">
        <v>232</v>
      </c>
      <c r="E171" s="1064">
        <v>119</v>
      </c>
      <c r="F171" s="2540">
        <v>34</v>
      </c>
      <c r="G171" s="631"/>
      <c r="H171" s="634" t="s">
        <v>1341</v>
      </c>
      <c r="I171" s="631"/>
      <c r="J171" s="632">
        <v>1</v>
      </c>
      <c r="K171" s="633">
        <v>92</v>
      </c>
      <c r="L171" s="633">
        <v>1</v>
      </c>
      <c r="M171" s="633">
        <v>0</v>
      </c>
      <c r="N171" s="635">
        <f t="shared" si="4"/>
        <v>94</v>
      </c>
      <c r="O171" s="636" t="str">
        <f t="shared" si="3"/>
        <v>Yes</v>
      </c>
      <c r="P171" s="630"/>
      <c r="Q171" s="637">
        <v>168</v>
      </c>
      <c r="R171" s="630"/>
    </row>
    <row r="172" spans="1:18" ht="90.75" thickBot="1" x14ac:dyDescent="0.25">
      <c r="A172" s="630"/>
      <c r="B172" s="2511" t="s">
        <v>2578</v>
      </c>
      <c r="C172" s="1065" t="s">
        <v>2579</v>
      </c>
      <c r="D172" s="841">
        <v>203</v>
      </c>
      <c r="E172" s="972">
        <v>96</v>
      </c>
      <c r="F172" s="2602">
        <v>21</v>
      </c>
      <c r="G172" s="631"/>
      <c r="H172" s="640" t="s">
        <v>1342</v>
      </c>
      <c r="I172" s="631"/>
      <c r="J172" s="638">
        <v>0</v>
      </c>
      <c r="K172" s="639">
        <v>100</v>
      </c>
      <c r="L172" s="639">
        <v>18</v>
      </c>
      <c r="M172" s="639">
        <v>3</v>
      </c>
      <c r="N172" s="639">
        <f t="shared" si="4"/>
        <v>121</v>
      </c>
      <c r="O172" s="641" t="str">
        <f t="shared" si="3"/>
        <v>Yes</v>
      </c>
      <c r="P172" s="630"/>
      <c r="Q172" s="637">
        <v>169</v>
      </c>
      <c r="R172" s="630"/>
    </row>
    <row r="173" spans="1:18" ht="90.75" thickBot="1" x14ac:dyDescent="0.25">
      <c r="A173" s="630"/>
      <c r="B173" s="2511" t="s">
        <v>2580</v>
      </c>
      <c r="C173" s="1066" t="s">
        <v>2581</v>
      </c>
      <c r="D173" s="1067">
        <v>161</v>
      </c>
      <c r="E173" s="1068">
        <v>86</v>
      </c>
      <c r="F173" s="2559">
        <v>28</v>
      </c>
      <c r="G173" s="631"/>
      <c r="H173" s="634" t="s">
        <v>1343</v>
      </c>
      <c r="I173" s="631"/>
      <c r="J173" s="632">
        <v>5</v>
      </c>
      <c r="K173" s="633">
        <v>100</v>
      </c>
      <c r="L173" s="633">
        <v>22</v>
      </c>
      <c r="M173" s="633">
        <v>23</v>
      </c>
      <c r="N173" s="635">
        <f t="shared" si="4"/>
        <v>150</v>
      </c>
      <c r="O173" s="636" t="s">
        <v>1186</v>
      </c>
      <c r="P173" s="630"/>
      <c r="Q173" s="637">
        <v>170</v>
      </c>
      <c r="R173" s="630"/>
    </row>
    <row r="174" spans="1:18" ht="90.75" thickBot="1" x14ac:dyDescent="0.25">
      <c r="A174" s="630"/>
      <c r="B174" s="2511" t="s">
        <v>2582</v>
      </c>
      <c r="C174" s="1069" t="s">
        <v>2583</v>
      </c>
      <c r="D174" s="1070">
        <v>96</v>
      </c>
      <c r="E174" s="929">
        <v>61</v>
      </c>
      <c r="F174" s="2570">
        <v>32</v>
      </c>
      <c r="G174" s="631"/>
      <c r="H174" s="640" t="s">
        <v>1344</v>
      </c>
      <c r="I174" s="631"/>
      <c r="J174" s="638">
        <v>8</v>
      </c>
      <c r="K174" s="639">
        <v>100</v>
      </c>
      <c r="L174" s="639">
        <v>24</v>
      </c>
      <c r="M174" s="639">
        <v>35</v>
      </c>
      <c r="N174" s="639">
        <f t="shared" si="4"/>
        <v>167</v>
      </c>
      <c r="O174" s="641" t="s">
        <v>1186</v>
      </c>
      <c r="P174" s="630"/>
      <c r="Q174" s="637">
        <v>171</v>
      </c>
      <c r="R174" s="630"/>
    </row>
    <row r="175" spans="1:18" ht="90.75" thickBot="1" x14ac:dyDescent="0.25">
      <c r="A175" s="642"/>
      <c r="B175" s="2511" t="s">
        <v>2584</v>
      </c>
      <c r="C175" s="1071" t="s">
        <v>2585</v>
      </c>
      <c r="D175" s="700">
        <v>255</v>
      </c>
      <c r="E175" s="735">
        <v>174</v>
      </c>
      <c r="F175" s="2603">
        <v>98</v>
      </c>
      <c r="G175" s="643"/>
      <c r="H175" s="646" t="s">
        <v>1345</v>
      </c>
      <c r="I175" s="643"/>
      <c r="J175" s="644">
        <v>17</v>
      </c>
      <c r="K175" s="645">
        <v>100</v>
      </c>
      <c r="L175" s="645">
        <v>21</v>
      </c>
      <c r="M175" s="645">
        <v>60</v>
      </c>
      <c r="N175" s="647">
        <f t="shared" si="4"/>
        <v>198</v>
      </c>
      <c r="O175" s="648" t="s">
        <v>1186</v>
      </c>
      <c r="P175" s="642"/>
      <c r="Q175" s="649">
        <v>172</v>
      </c>
      <c r="R175" s="642"/>
    </row>
    <row r="176" spans="1:18" ht="90.75" thickBot="1" x14ac:dyDescent="0.25">
      <c r="A176" s="623"/>
      <c r="B176" s="2511" t="s">
        <v>2586</v>
      </c>
      <c r="C176" s="1072" t="s">
        <v>2587</v>
      </c>
      <c r="D176" s="700">
        <v>255</v>
      </c>
      <c r="E176" s="1073">
        <v>143</v>
      </c>
      <c r="F176" s="2559">
        <v>28</v>
      </c>
      <c r="G176" s="624"/>
      <c r="H176" s="627" t="s">
        <v>1346</v>
      </c>
      <c r="I176" s="624"/>
      <c r="J176" s="625">
        <v>1</v>
      </c>
      <c r="K176" s="626">
        <v>50</v>
      </c>
      <c r="L176" s="626">
        <v>0</v>
      </c>
      <c r="M176" s="626">
        <v>0</v>
      </c>
      <c r="N176" s="626">
        <f t="shared" si="4"/>
        <v>51</v>
      </c>
      <c r="O176" s="628" t="str">
        <f t="shared" si="3"/>
        <v>Yes</v>
      </c>
      <c r="P176" s="623"/>
      <c r="Q176" s="629">
        <v>173</v>
      </c>
      <c r="R176" s="623"/>
    </row>
    <row r="177" spans="1:18" ht="90.75" thickBot="1" x14ac:dyDescent="0.25">
      <c r="A177" s="630"/>
      <c r="B177" s="2511" t="s">
        <v>2588</v>
      </c>
      <c r="C177" s="1074" t="s">
        <v>2589</v>
      </c>
      <c r="D177" s="700">
        <v>255</v>
      </c>
      <c r="E177" s="1075">
        <v>105</v>
      </c>
      <c r="F177" s="2512">
        <v>0</v>
      </c>
      <c r="G177" s="631"/>
      <c r="H177" s="634" t="s">
        <v>1347</v>
      </c>
      <c r="I177" s="631"/>
      <c r="J177" s="632">
        <v>4</v>
      </c>
      <c r="K177" s="633">
        <v>71</v>
      </c>
      <c r="L177" s="633">
        <v>0</v>
      </c>
      <c r="M177" s="633">
        <v>0</v>
      </c>
      <c r="N177" s="635">
        <f t="shared" si="4"/>
        <v>75</v>
      </c>
      <c r="O177" s="636" t="str">
        <f t="shared" si="3"/>
        <v>Yes</v>
      </c>
      <c r="P177" s="630"/>
      <c r="Q177" s="637">
        <v>174</v>
      </c>
      <c r="R177" s="630"/>
    </row>
    <row r="178" spans="1:18" ht="90.75" thickBot="1" x14ac:dyDescent="0.25">
      <c r="A178" s="630"/>
      <c r="B178" s="2511" t="s">
        <v>2590</v>
      </c>
      <c r="C178" s="1076" t="s">
        <v>2591</v>
      </c>
      <c r="D178" s="1077">
        <v>185</v>
      </c>
      <c r="E178" s="1078">
        <v>71</v>
      </c>
      <c r="F178" s="2512">
        <v>0</v>
      </c>
      <c r="G178" s="631"/>
      <c r="H178" s="640" t="s">
        <v>1348</v>
      </c>
      <c r="I178" s="631"/>
      <c r="J178" s="638">
        <v>5</v>
      </c>
      <c r="K178" s="639">
        <v>90</v>
      </c>
      <c r="L178" s="639">
        <v>0</v>
      </c>
      <c r="M178" s="639">
        <v>0</v>
      </c>
      <c r="N178" s="639">
        <f t="shared" si="4"/>
        <v>95</v>
      </c>
      <c r="O178" s="641" t="str">
        <f t="shared" si="3"/>
        <v>Yes</v>
      </c>
      <c r="P178" s="630"/>
      <c r="Q178" s="637">
        <v>175</v>
      </c>
      <c r="R178" s="630"/>
    </row>
    <row r="179" spans="1:18" ht="90.75" thickBot="1" x14ac:dyDescent="0.25">
      <c r="A179" s="630"/>
      <c r="B179" s="2511" t="s">
        <v>2592</v>
      </c>
      <c r="C179" s="1079" t="s">
        <v>2593</v>
      </c>
      <c r="D179" s="1080">
        <v>148</v>
      </c>
      <c r="E179" s="926">
        <v>69</v>
      </c>
      <c r="F179" s="2604">
        <v>11</v>
      </c>
      <c r="G179" s="631"/>
      <c r="H179" s="634" t="s">
        <v>1349</v>
      </c>
      <c r="I179" s="631"/>
      <c r="J179" s="632">
        <v>0</v>
      </c>
      <c r="K179" s="633">
        <v>100</v>
      </c>
      <c r="L179" s="633">
        <v>2</v>
      </c>
      <c r="M179" s="633">
        <v>0</v>
      </c>
      <c r="N179" s="635">
        <f t="shared" si="4"/>
        <v>102</v>
      </c>
      <c r="O179" s="636" t="str">
        <f t="shared" si="3"/>
        <v>Yes</v>
      </c>
      <c r="P179" s="630"/>
      <c r="Q179" s="637">
        <v>176</v>
      </c>
      <c r="R179" s="630"/>
    </row>
    <row r="180" spans="1:18" ht="15.75" thickBot="1" x14ac:dyDescent="0.25">
      <c r="A180" s="630"/>
      <c r="B180" s="2511" t="s">
        <v>2594</v>
      </c>
      <c r="C180" s="1081">
        <v>653819</v>
      </c>
      <c r="D180" s="1082">
        <v>101</v>
      </c>
      <c r="E180" s="791">
        <v>56</v>
      </c>
      <c r="F180" s="2605">
        <v>25</v>
      </c>
      <c r="G180" s="631"/>
      <c r="H180" s="640" t="s">
        <v>1350</v>
      </c>
      <c r="I180" s="631"/>
      <c r="J180" s="638">
        <v>6</v>
      </c>
      <c r="K180" s="639">
        <v>100</v>
      </c>
      <c r="L180" s="639">
        <v>7</v>
      </c>
      <c r="M180" s="639">
        <v>20</v>
      </c>
      <c r="N180" s="639">
        <f t="shared" si="4"/>
        <v>133</v>
      </c>
      <c r="O180" s="641" t="s">
        <v>1186</v>
      </c>
      <c r="P180" s="630"/>
      <c r="Q180" s="637">
        <v>177</v>
      </c>
      <c r="R180" s="630"/>
    </row>
    <row r="181" spans="1:18" ht="90.75" thickBot="1" x14ac:dyDescent="0.25">
      <c r="A181" s="630"/>
      <c r="B181" s="2511" t="s">
        <v>2595</v>
      </c>
      <c r="C181" s="1083" t="s">
        <v>2596</v>
      </c>
      <c r="D181" s="700">
        <v>255</v>
      </c>
      <c r="E181" s="1084">
        <v>185</v>
      </c>
      <c r="F181" s="2606">
        <v>144</v>
      </c>
      <c r="G181" s="631"/>
      <c r="H181" s="634" t="s">
        <v>1351</v>
      </c>
      <c r="I181" s="631"/>
      <c r="J181" s="632">
        <v>15</v>
      </c>
      <c r="K181" s="633">
        <v>100</v>
      </c>
      <c r="L181" s="633">
        <v>11</v>
      </c>
      <c r="M181" s="633">
        <v>41</v>
      </c>
      <c r="N181" s="635">
        <f t="shared" si="4"/>
        <v>167</v>
      </c>
      <c r="O181" s="636" t="s">
        <v>1186</v>
      </c>
      <c r="P181" s="630"/>
      <c r="Q181" s="637">
        <v>178</v>
      </c>
      <c r="R181" s="630"/>
    </row>
    <row r="182" spans="1:18" ht="90.75" thickBot="1" x14ac:dyDescent="0.25">
      <c r="A182" s="642"/>
      <c r="B182" s="2511" t="s">
        <v>2597</v>
      </c>
      <c r="C182" s="1085" t="s">
        <v>2598</v>
      </c>
      <c r="D182" s="700">
        <v>255</v>
      </c>
      <c r="E182" s="842">
        <v>160</v>
      </c>
      <c r="F182" s="2607">
        <v>106</v>
      </c>
      <c r="G182" s="643"/>
      <c r="H182" s="652" t="s">
        <v>1352</v>
      </c>
      <c r="I182" s="643"/>
      <c r="J182" s="650">
        <v>24</v>
      </c>
      <c r="K182" s="651">
        <v>100</v>
      </c>
      <c r="L182" s="651">
        <v>17</v>
      </c>
      <c r="M182" s="651">
        <v>60</v>
      </c>
      <c r="N182" s="651">
        <f t="shared" si="4"/>
        <v>201</v>
      </c>
      <c r="O182" s="653" t="s">
        <v>1186</v>
      </c>
      <c r="P182" s="642"/>
      <c r="Q182" s="649">
        <v>179</v>
      </c>
      <c r="R182" s="642"/>
    </row>
    <row r="183" spans="1:18" ht="90.75" thickBot="1" x14ac:dyDescent="0.25">
      <c r="A183" s="623"/>
      <c r="B183" s="2511" t="s">
        <v>2599</v>
      </c>
      <c r="C183" s="1086" t="s">
        <v>2600</v>
      </c>
      <c r="D183" s="700">
        <v>255</v>
      </c>
      <c r="E183" s="985">
        <v>127</v>
      </c>
      <c r="F183" s="2593">
        <v>50</v>
      </c>
      <c r="G183" s="624"/>
      <c r="H183" s="656" t="s">
        <v>1353</v>
      </c>
      <c r="I183" s="624"/>
      <c r="J183" s="654">
        <v>1</v>
      </c>
      <c r="K183" s="655">
        <v>40</v>
      </c>
      <c r="L183" s="655">
        <v>0</v>
      </c>
      <c r="M183" s="655">
        <v>0</v>
      </c>
      <c r="N183" s="657">
        <f t="shared" si="4"/>
        <v>41</v>
      </c>
      <c r="O183" s="658" t="str">
        <f t="shared" si="3"/>
        <v>Yes</v>
      </c>
      <c r="P183" s="623"/>
      <c r="Q183" s="629">
        <v>180</v>
      </c>
      <c r="R183" s="623"/>
    </row>
    <row r="184" spans="1:18" ht="90.75" thickBot="1" x14ac:dyDescent="0.25">
      <c r="A184" s="630"/>
      <c r="B184" s="2511" t="s">
        <v>2601</v>
      </c>
      <c r="C184" s="1087" t="s">
        <v>2602</v>
      </c>
      <c r="D184" s="700">
        <v>255</v>
      </c>
      <c r="E184" s="943">
        <v>106</v>
      </c>
      <c r="F184" s="2569">
        <v>19</v>
      </c>
      <c r="G184" s="631"/>
      <c r="H184" s="640" t="s">
        <v>1354</v>
      </c>
      <c r="I184" s="631"/>
      <c r="J184" s="638">
        <v>3</v>
      </c>
      <c r="K184" s="639">
        <v>58</v>
      </c>
      <c r="L184" s="639">
        <v>0</v>
      </c>
      <c r="M184" s="639">
        <v>0</v>
      </c>
      <c r="N184" s="639">
        <f t="shared" si="4"/>
        <v>61</v>
      </c>
      <c r="O184" s="641" t="str">
        <f t="shared" ref="O184:O247" si="5">IF(N184&lt;231,"Yes","No")</f>
        <v>Yes</v>
      </c>
      <c r="P184" s="630"/>
      <c r="Q184" s="637">
        <v>181</v>
      </c>
      <c r="R184" s="630"/>
    </row>
    <row r="185" spans="1:18" ht="90.75" thickBot="1" x14ac:dyDescent="0.25">
      <c r="A185" s="630"/>
      <c r="B185" s="2511" t="s">
        <v>2603</v>
      </c>
      <c r="C185" s="1088" t="s">
        <v>2604</v>
      </c>
      <c r="D185" s="1089">
        <v>216</v>
      </c>
      <c r="E185" s="972">
        <v>96</v>
      </c>
      <c r="F185" s="2585">
        <v>24</v>
      </c>
      <c r="G185" s="631"/>
      <c r="H185" s="634" t="s">
        <v>1355</v>
      </c>
      <c r="I185" s="631"/>
      <c r="J185" s="632">
        <v>6</v>
      </c>
      <c r="K185" s="633">
        <v>69</v>
      </c>
      <c r="L185" s="633">
        <v>0</v>
      </c>
      <c r="M185" s="633">
        <v>0</v>
      </c>
      <c r="N185" s="635">
        <f t="shared" si="4"/>
        <v>75</v>
      </c>
      <c r="O185" s="636" t="str">
        <f t="shared" si="5"/>
        <v>Yes</v>
      </c>
      <c r="P185" s="630"/>
      <c r="Q185" s="637">
        <v>182</v>
      </c>
      <c r="R185" s="630"/>
    </row>
    <row r="186" spans="1:18" ht="90.75" thickBot="1" x14ac:dyDescent="0.25">
      <c r="A186" s="630"/>
      <c r="B186" s="2511" t="s">
        <v>2605</v>
      </c>
      <c r="C186" s="1090" t="s">
        <v>2606</v>
      </c>
      <c r="D186" s="1091">
        <v>166</v>
      </c>
      <c r="E186" s="1092">
        <v>85</v>
      </c>
      <c r="F186" s="2544">
        <v>35</v>
      </c>
      <c r="G186" s="631"/>
      <c r="H186" s="640" t="s">
        <v>1356</v>
      </c>
      <c r="I186" s="631"/>
      <c r="J186" s="638">
        <v>9</v>
      </c>
      <c r="K186" s="639">
        <v>87</v>
      </c>
      <c r="L186" s="639">
        <v>0</v>
      </c>
      <c r="M186" s="639">
        <v>0</v>
      </c>
      <c r="N186" s="639">
        <f t="shared" si="4"/>
        <v>96</v>
      </c>
      <c r="O186" s="641" t="str">
        <f t="shared" si="5"/>
        <v>Yes</v>
      </c>
      <c r="P186" s="630"/>
      <c r="Q186" s="637">
        <v>183</v>
      </c>
      <c r="R186" s="630"/>
    </row>
    <row r="187" spans="1:18" ht="90.75" thickBot="1" x14ac:dyDescent="0.25">
      <c r="A187" s="630"/>
      <c r="B187" s="2511" t="s">
        <v>2607</v>
      </c>
      <c r="C187" s="1093" t="s">
        <v>2608</v>
      </c>
      <c r="D187" s="776">
        <v>139</v>
      </c>
      <c r="E187" s="1078">
        <v>71</v>
      </c>
      <c r="F187" s="2570">
        <v>32</v>
      </c>
      <c r="G187" s="631"/>
      <c r="H187" s="634" t="s">
        <v>1357</v>
      </c>
      <c r="I187" s="631"/>
      <c r="J187" s="632">
        <v>12</v>
      </c>
      <c r="K187" s="633">
        <v>100</v>
      </c>
      <c r="L187" s="633">
        <v>0</v>
      </c>
      <c r="M187" s="633">
        <v>0</v>
      </c>
      <c r="N187" s="635">
        <f t="shared" si="4"/>
        <v>112</v>
      </c>
      <c r="O187" s="636" t="str">
        <f t="shared" si="5"/>
        <v>Yes</v>
      </c>
      <c r="P187" s="630"/>
      <c r="Q187" s="637">
        <v>184</v>
      </c>
      <c r="R187" s="630"/>
    </row>
    <row r="188" spans="1:18" ht="90.75" thickBot="1" x14ac:dyDescent="0.25">
      <c r="A188" s="630"/>
      <c r="B188" s="2511" t="s">
        <v>2609</v>
      </c>
      <c r="C188" s="1094" t="s">
        <v>2610</v>
      </c>
      <c r="D188" s="700">
        <v>255</v>
      </c>
      <c r="E188" s="978">
        <v>190</v>
      </c>
      <c r="F188" s="2519">
        <v>159</v>
      </c>
      <c r="G188" s="631"/>
      <c r="H188" s="640" t="s">
        <v>1358</v>
      </c>
      <c r="I188" s="631"/>
      <c r="J188" s="638">
        <v>18</v>
      </c>
      <c r="K188" s="639">
        <v>100</v>
      </c>
      <c r="L188" s="639">
        <v>4</v>
      </c>
      <c r="M188" s="639">
        <v>17</v>
      </c>
      <c r="N188" s="639">
        <f t="shared" si="4"/>
        <v>139</v>
      </c>
      <c r="O188" s="641" t="s">
        <v>1186</v>
      </c>
      <c r="P188" s="630"/>
      <c r="Q188" s="637">
        <v>185</v>
      </c>
      <c r="R188" s="630"/>
    </row>
    <row r="189" spans="1:18" ht="90.75" thickBot="1" x14ac:dyDescent="0.25">
      <c r="A189" s="642"/>
      <c r="B189" s="2511" t="s">
        <v>2611</v>
      </c>
      <c r="C189" s="1095" t="s">
        <v>2612</v>
      </c>
      <c r="D189" s="700">
        <v>255</v>
      </c>
      <c r="E189" s="1096">
        <v>157</v>
      </c>
      <c r="F189" s="2573">
        <v>110</v>
      </c>
      <c r="G189" s="643"/>
      <c r="H189" s="646" t="s">
        <v>1359</v>
      </c>
      <c r="I189" s="643"/>
      <c r="J189" s="644">
        <v>19</v>
      </c>
      <c r="K189" s="645">
        <v>100</v>
      </c>
      <c r="L189" s="645">
        <v>9</v>
      </c>
      <c r="M189" s="645">
        <v>40</v>
      </c>
      <c r="N189" s="647">
        <f t="shared" si="4"/>
        <v>168</v>
      </c>
      <c r="O189" s="648" t="s">
        <v>1186</v>
      </c>
      <c r="P189" s="642"/>
      <c r="Q189" s="649">
        <v>186</v>
      </c>
      <c r="R189" s="642"/>
    </row>
    <row r="190" spans="1:18" ht="90.75" thickBot="1" x14ac:dyDescent="0.25">
      <c r="A190" s="623"/>
      <c r="B190" s="2511" t="s">
        <v>2613</v>
      </c>
      <c r="C190" s="1097" t="s">
        <v>2614</v>
      </c>
      <c r="D190" s="700">
        <v>255</v>
      </c>
      <c r="E190" s="985">
        <v>127</v>
      </c>
      <c r="F190" s="2565">
        <v>65</v>
      </c>
      <c r="G190" s="624"/>
      <c r="H190" s="627" t="s">
        <v>1360</v>
      </c>
      <c r="I190" s="624"/>
      <c r="J190" s="625">
        <v>3</v>
      </c>
      <c r="K190" s="626">
        <v>36</v>
      </c>
      <c r="L190" s="626">
        <v>0</v>
      </c>
      <c r="M190" s="626">
        <v>0</v>
      </c>
      <c r="N190" s="626">
        <f t="shared" si="4"/>
        <v>39</v>
      </c>
      <c r="O190" s="628" t="str">
        <f t="shared" si="5"/>
        <v>Yes</v>
      </c>
      <c r="P190" s="623"/>
      <c r="Q190" s="629">
        <v>187</v>
      </c>
      <c r="R190" s="623"/>
    </row>
    <row r="191" spans="1:18" ht="90.75" thickBot="1" x14ac:dyDescent="0.25">
      <c r="A191" s="630"/>
      <c r="B191" s="2511" t="s">
        <v>2615</v>
      </c>
      <c r="C191" s="1098" t="s">
        <v>2616</v>
      </c>
      <c r="D191" s="700">
        <v>255</v>
      </c>
      <c r="E191" s="780">
        <v>103</v>
      </c>
      <c r="F191" s="2561">
        <v>31</v>
      </c>
      <c r="G191" s="631"/>
      <c r="H191" s="634" t="s">
        <v>1361</v>
      </c>
      <c r="I191" s="631"/>
      <c r="J191" s="632">
        <v>6</v>
      </c>
      <c r="K191" s="633">
        <v>51</v>
      </c>
      <c r="L191" s="633">
        <v>0</v>
      </c>
      <c r="M191" s="633">
        <v>0</v>
      </c>
      <c r="N191" s="635">
        <f t="shared" si="4"/>
        <v>57</v>
      </c>
      <c r="O191" s="636" t="str">
        <f t="shared" si="5"/>
        <v>Yes</v>
      </c>
      <c r="P191" s="630"/>
      <c r="Q191" s="637">
        <v>188</v>
      </c>
      <c r="R191" s="630"/>
    </row>
    <row r="192" spans="1:18" ht="90.75" thickBot="1" x14ac:dyDescent="0.25">
      <c r="A192" s="630"/>
      <c r="B192" s="2511" t="s">
        <v>2617</v>
      </c>
      <c r="C192" s="1099" t="s">
        <v>2618</v>
      </c>
      <c r="D192" s="1100">
        <v>227</v>
      </c>
      <c r="E192" s="1101">
        <v>82</v>
      </c>
      <c r="F192" s="2608">
        <v>5</v>
      </c>
      <c r="G192" s="631"/>
      <c r="H192" s="640" t="s">
        <v>1362</v>
      </c>
      <c r="I192" s="631"/>
      <c r="J192" s="638">
        <v>14</v>
      </c>
      <c r="K192" s="639">
        <v>74</v>
      </c>
      <c r="L192" s="639">
        <v>0</v>
      </c>
      <c r="M192" s="639">
        <v>0</v>
      </c>
      <c r="N192" s="639">
        <f t="shared" si="4"/>
        <v>88</v>
      </c>
      <c r="O192" s="641" t="str">
        <f t="shared" si="5"/>
        <v>Yes</v>
      </c>
      <c r="P192" s="630"/>
      <c r="Q192" s="637">
        <v>189</v>
      </c>
      <c r="R192" s="630"/>
    </row>
    <row r="193" spans="1:18" ht="90.75" thickBot="1" x14ac:dyDescent="0.25">
      <c r="A193" s="630"/>
      <c r="B193" s="2511" t="s">
        <v>2619</v>
      </c>
      <c r="C193" s="1102" t="s">
        <v>2620</v>
      </c>
      <c r="D193" s="1044">
        <v>190</v>
      </c>
      <c r="E193" s="923">
        <v>83</v>
      </c>
      <c r="F193" s="2559">
        <v>28</v>
      </c>
      <c r="G193" s="631"/>
      <c r="H193" s="634" t="s">
        <v>1363</v>
      </c>
      <c r="I193" s="631"/>
      <c r="J193" s="632">
        <v>18</v>
      </c>
      <c r="K193" s="633">
        <v>80</v>
      </c>
      <c r="L193" s="633">
        <v>0</v>
      </c>
      <c r="M193" s="633">
        <v>0</v>
      </c>
      <c r="N193" s="635">
        <f t="shared" si="4"/>
        <v>98</v>
      </c>
      <c r="O193" s="636" t="str">
        <f t="shared" si="5"/>
        <v>Yes</v>
      </c>
      <c r="P193" s="630"/>
      <c r="Q193" s="637">
        <v>190</v>
      </c>
      <c r="R193" s="630"/>
    </row>
    <row r="194" spans="1:18" ht="90.75" thickBot="1" x14ac:dyDescent="0.25">
      <c r="A194" s="630"/>
      <c r="B194" s="2511" t="s">
        <v>2621</v>
      </c>
      <c r="C194" s="1103" t="s">
        <v>2622</v>
      </c>
      <c r="D194" s="922">
        <v>115</v>
      </c>
      <c r="E194" s="791">
        <v>56</v>
      </c>
      <c r="F194" s="2567">
        <v>29</v>
      </c>
      <c r="G194" s="631"/>
      <c r="H194" s="640" t="s">
        <v>1364</v>
      </c>
      <c r="I194" s="631"/>
      <c r="J194" s="638">
        <v>21</v>
      </c>
      <c r="K194" s="639">
        <v>90</v>
      </c>
      <c r="L194" s="639">
        <v>0</v>
      </c>
      <c r="M194" s="639">
        <v>0</v>
      </c>
      <c r="N194" s="639">
        <f t="shared" si="4"/>
        <v>111</v>
      </c>
      <c r="O194" s="641" t="str">
        <f t="shared" si="5"/>
        <v>Yes</v>
      </c>
      <c r="P194" s="630"/>
      <c r="Q194" s="637">
        <v>191</v>
      </c>
      <c r="R194" s="630"/>
    </row>
    <row r="195" spans="1:18" ht="90.75" thickBot="1" x14ac:dyDescent="0.25">
      <c r="A195" s="630"/>
      <c r="B195" s="2511" t="s">
        <v>2623</v>
      </c>
      <c r="C195" s="1104" t="s">
        <v>2624</v>
      </c>
      <c r="D195" s="1013">
        <v>219</v>
      </c>
      <c r="E195" s="1005">
        <v>134</v>
      </c>
      <c r="F195" s="2536">
        <v>78</v>
      </c>
      <c r="G195" s="631"/>
      <c r="H195" s="634" t="s">
        <v>1365</v>
      </c>
      <c r="I195" s="631"/>
      <c r="J195" s="632">
        <v>33</v>
      </c>
      <c r="K195" s="633">
        <v>100</v>
      </c>
      <c r="L195" s="633">
        <v>1</v>
      </c>
      <c r="M195" s="633">
        <v>2</v>
      </c>
      <c r="N195" s="635">
        <f t="shared" si="4"/>
        <v>136</v>
      </c>
      <c r="O195" s="636" t="s">
        <v>1186</v>
      </c>
      <c r="P195" s="630"/>
      <c r="Q195" s="637">
        <v>192</v>
      </c>
      <c r="R195" s="630"/>
    </row>
    <row r="196" spans="1:18" ht="90.75" thickBot="1" x14ac:dyDescent="0.25">
      <c r="A196" s="642"/>
      <c r="B196" s="2511" t="s">
        <v>2625</v>
      </c>
      <c r="C196" s="1105" t="s">
        <v>2626</v>
      </c>
      <c r="D196" s="1106">
        <v>224</v>
      </c>
      <c r="E196" s="920">
        <v>126</v>
      </c>
      <c r="F196" s="2609">
        <v>60</v>
      </c>
      <c r="G196" s="643"/>
      <c r="H196" s="652" t="s">
        <v>1366</v>
      </c>
      <c r="I196" s="643"/>
      <c r="J196" s="650">
        <v>31</v>
      </c>
      <c r="K196" s="651">
        <v>100</v>
      </c>
      <c r="L196" s="651">
        <v>9</v>
      </c>
      <c r="M196" s="651">
        <v>44</v>
      </c>
      <c r="N196" s="651">
        <f t="shared" ref="N196:N259" si="6">SUM(J196:M196)</f>
        <v>184</v>
      </c>
      <c r="O196" s="653" t="s">
        <v>1186</v>
      </c>
      <c r="P196" s="642"/>
      <c r="Q196" s="649">
        <v>193</v>
      </c>
      <c r="R196" s="642"/>
    </row>
    <row r="197" spans="1:18" ht="90.75" thickBot="1" x14ac:dyDescent="0.25">
      <c r="A197" s="623"/>
      <c r="B197" s="2511" t="s">
        <v>2627</v>
      </c>
      <c r="C197" s="1107" t="s">
        <v>2628</v>
      </c>
      <c r="D197" s="1004">
        <v>220</v>
      </c>
      <c r="E197" s="899">
        <v>107</v>
      </c>
      <c r="F197" s="2589">
        <v>47</v>
      </c>
      <c r="G197" s="624"/>
      <c r="H197" s="656" t="s">
        <v>1367</v>
      </c>
      <c r="I197" s="624"/>
      <c r="J197" s="654">
        <v>3</v>
      </c>
      <c r="K197" s="655">
        <v>29</v>
      </c>
      <c r="L197" s="655">
        <v>0</v>
      </c>
      <c r="M197" s="655">
        <v>0</v>
      </c>
      <c r="N197" s="657">
        <f t="shared" si="6"/>
        <v>32</v>
      </c>
      <c r="O197" s="658" t="str">
        <f t="shared" si="5"/>
        <v>Yes</v>
      </c>
      <c r="P197" s="623"/>
      <c r="Q197" s="629">
        <v>194</v>
      </c>
      <c r="R197" s="623"/>
    </row>
    <row r="198" spans="1:18" ht="90.75" thickBot="1" x14ac:dyDescent="0.25">
      <c r="A198" s="630"/>
      <c r="B198" s="2511" t="s">
        <v>2629</v>
      </c>
      <c r="C198" s="1108" t="s">
        <v>2630</v>
      </c>
      <c r="D198" s="1004">
        <v>220</v>
      </c>
      <c r="E198" s="1109">
        <v>88</v>
      </c>
      <c r="F198" s="2568">
        <v>42</v>
      </c>
      <c r="G198" s="631"/>
      <c r="H198" s="640" t="s">
        <v>1368</v>
      </c>
      <c r="I198" s="631"/>
      <c r="J198" s="638">
        <v>16</v>
      </c>
      <c r="K198" s="639">
        <v>61</v>
      </c>
      <c r="L198" s="639">
        <v>0</v>
      </c>
      <c r="M198" s="639">
        <v>0</v>
      </c>
      <c r="N198" s="639">
        <f t="shared" si="6"/>
        <v>77</v>
      </c>
      <c r="O198" s="641" t="str">
        <f t="shared" si="5"/>
        <v>Yes</v>
      </c>
      <c r="P198" s="630"/>
      <c r="Q198" s="637">
        <v>195</v>
      </c>
      <c r="R198" s="630"/>
    </row>
    <row r="199" spans="1:18" ht="90.75" thickBot="1" x14ac:dyDescent="0.25">
      <c r="A199" s="630"/>
      <c r="B199" s="2511" t="s">
        <v>2631</v>
      </c>
      <c r="C199" s="1110" t="s">
        <v>2632</v>
      </c>
      <c r="D199" s="1111">
        <v>192</v>
      </c>
      <c r="E199" s="1022">
        <v>81</v>
      </c>
      <c r="F199" s="2610">
        <v>49</v>
      </c>
      <c r="G199" s="631"/>
      <c r="H199" s="634" t="s">
        <v>1369</v>
      </c>
      <c r="I199" s="631"/>
      <c r="J199" s="632">
        <v>28</v>
      </c>
      <c r="K199" s="633">
        <v>84</v>
      </c>
      <c r="L199" s="633">
        <v>0</v>
      </c>
      <c r="M199" s="633">
        <v>0</v>
      </c>
      <c r="N199" s="635">
        <f t="shared" si="6"/>
        <v>112</v>
      </c>
      <c r="O199" s="636" t="str">
        <f t="shared" si="5"/>
        <v>Yes</v>
      </c>
      <c r="P199" s="630"/>
      <c r="Q199" s="637">
        <v>196</v>
      </c>
      <c r="R199" s="630"/>
    </row>
    <row r="200" spans="1:18" ht="90.75" thickBot="1" x14ac:dyDescent="0.25">
      <c r="A200" s="630"/>
      <c r="B200" s="2511" t="s">
        <v>2633</v>
      </c>
      <c r="C200" s="1112" t="s">
        <v>2634</v>
      </c>
      <c r="D200" s="773">
        <v>134</v>
      </c>
      <c r="E200" s="1113">
        <v>74</v>
      </c>
      <c r="F200" s="2584">
        <v>51</v>
      </c>
      <c r="G200" s="631"/>
      <c r="H200" s="640" t="s">
        <v>1370</v>
      </c>
      <c r="I200" s="631"/>
      <c r="J200" s="638">
        <v>29</v>
      </c>
      <c r="K200" s="639">
        <v>95</v>
      </c>
      <c r="L200" s="639">
        <v>0</v>
      </c>
      <c r="M200" s="639">
        <v>0</v>
      </c>
      <c r="N200" s="639">
        <f t="shared" si="6"/>
        <v>124</v>
      </c>
      <c r="O200" s="641" t="str">
        <f t="shared" si="5"/>
        <v>Yes</v>
      </c>
      <c r="P200" s="630"/>
      <c r="Q200" s="637">
        <v>197</v>
      </c>
      <c r="R200" s="630"/>
    </row>
    <row r="201" spans="1:18" ht="15.75" thickBot="1" x14ac:dyDescent="0.25">
      <c r="A201" s="630"/>
      <c r="B201" s="2511" t="s">
        <v>2635</v>
      </c>
      <c r="C201" s="1114">
        <v>674736</v>
      </c>
      <c r="D201" s="1115">
        <v>103</v>
      </c>
      <c r="E201" s="1078">
        <v>71</v>
      </c>
      <c r="F201" s="2611">
        <v>54</v>
      </c>
      <c r="G201" s="631"/>
      <c r="H201" s="634" t="s">
        <v>1371</v>
      </c>
      <c r="I201" s="631"/>
      <c r="J201" s="632">
        <v>38</v>
      </c>
      <c r="K201" s="633">
        <v>100</v>
      </c>
      <c r="L201" s="633">
        <v>0</v>
      </c>
      <c r="M201" s="633">
        <v>0</v>
      </c>
      <c r="N201" s="635">
        <f t="shared" si="6"/>
        <v>138</v>
      </c>
      <c r="O201" s="636" t="str">
        <f t="shared" si="5"/>
        <v>Yes</v>
      </c>
      <c r="P201" s="630"/>
      <c r="Q201" s="637">
        <v>198</v>
      </c>
      <c r="R201" s="630"/>
    </row>
    <row r="202" spans="1:18" ht="90.75" thickBot="1" x14ac:dyDescent="0.25">
      <c r="A202" s="630"/>
      <c r="B202" s="2511" t="s">
        <v>2636</v>
      </c>
      <c r="C202" s="1116" t="s">
        <v>2637</v>
      </c>
      <c r="D202" s="700">
        <v>255</v>
      </c>
      <c r="E202" s="955">
        <v>163</v>
      </c>
      <c r="F202" s="2543">
        <v>139</v>
      </c>
      <c r="G202" s="631"/>
      <c r="H202" s="640" t="s">
        <v>1372</v>
      </c>
      <c r="I202" s="631"/>
      <c r="J202" s="638">
        <v>39</v>
      </c>
      <c r="K202" s="639">
        <v>100</v>
      </c>
      <c r="L202" s="639">
        <v>0</v>
      </c>
      <c r="M202" s="639">
        <v>7</v>
      </c>
      <c r="N202" s="639">
        <f t="shared" si="6"/>
        <v>146</v>
      </c>
      <c r="O202" s="641" t="str">
        <f t="shared" si="5"/>
        <v>Yes</v>
      </c>
      <c r="P202" s="630"/>
      <c r="Q202" s="637">
        <v>199</v>
      </c>
      <c r="R202" s="630"/>
    </row>
    <row r="203" spans="1:18" ht="90.75" thickBot="1" x14ac:dyDescent="0.25">
      <c r="A203" s="642"/>
      <c r="B203" s="2511" t="s">
        <v>2638</v>
      </c>
      <c r="C203" s="1117" t="s">
        <v>2639</v>
      </c>
      <c r="D203" s="700">
        <v>255</v>
      </c>
      <c r="E203" s="785">
        <v>141</v>
      </c>
      <c r="F203" s="2554">
        <v>109</v>
      </c>
      <c r="G203" s="643"/>
      <c r="H203" s="646" t="s">
        <v>1373</v>
      </c>
      <c r="I203" s="643"/>
      <c r="J203" s="644">
        <v>40</v>
      </c>
      <c r="K203" s="645">
        <v>100</v>
      </c>
      <c r="L203" s="645">
        <v>6</v>
      </c>
      <c r="M203" s="645">
        <v>27</v>
      </c>
      <c r="N203" s="647">
        <f t="shared" si="6"/>
        <v>173</v>
      </c>
      <c r="O203" s="648" t="s">
        <v>1186</v>
      </c>
      <c r="P203" s="642"/>
      <c r="Q203" s="649">
        <v>200</v>
      </c>
      <c r="R203" s="642"/>
    </row>
    <row r="204" spans="1:18" ht="90.75" thickBot="1" x14ac:dyDescent="0.25">
      <c r="A204" s="623"/>
      <c r="B204" s="2511" t="s">
        <v>2640</v>
      </c>
      <c r="C204" s="1118" t="s">
        <v>2641</v>
      </c>
      <c r="D204" s="700">
        <v>255</v>
      </c>
      <c r="E204" s="943">
        <v>106</v>
      </c>
      <c r="F204" s="2612">
        <v>57</v>
      </c>
      <c r="G204" s="624"/>
      <c r="H204" s="627" t="s">
        <v>1374</v>
      </c>
      <c r="I204" s="624"/>
      <c r="J204" s="625">
        <v>5</v>
      </c>
      <c r="K204" s="626">
        <v>30</v>
      </c>
      <c r="L204" s="626">
        <v>0</v>
      </c>
      <c r="M204" s="626">
        <v>0</v>
      </c>
      <c r="N204" s="626">
        <f t="shared" si="6"/>
        <v>35</v>
      </c>
      <c r="O204" s="628" t="str">
        <f t="shared" si="5"/>
        <v>Yes</v>
      </c>
      <c r="P204" s="623"/>
      <c r="Q204" s="629">
        <v>201</v>
      </c>
      <c r="R204" s="623"/>
    </row>
    <row r="205" spans="1:18" ht="90.75" thickBot="1" x14ac:dyDescent="0.25">
      <c r="A205" s="630"/>
      <c r="B205" s="2511" t="s">
        <v>2642</v>
      </c>
      <c r="C205" s="1119" t="s">
        <v>2643</v>
      </c>
      <c r="D205" s="734">
        <v>252</v>
      </c>
      <c r="E205" s="975">
        <v>76</v>
      </c>
      <c r="F205" s="2613">
        <v>2</v>
      </c>
      <c r="G205" s="631"/>
      <c r="H205" s="634" t="s">
        <v>1375</v>
      </c>
      <c r="I205" s="631"/>
      <c r="J205" s="632">
        <v>11</v>
      </c>
      <c r="K205" s="633">
        <v>43</v>
      </c>
      <c r="L205" s="633">
        <v>0</v>
      </c>
      <c r="M205" s="633">
        <v>0</v>
      </c>
      <c r="N205" s="635">
        <f t="shared" si="6"/>
        <v>54</v>
      </c>
      <c r="O205" s="636" t="str">
        <f t="shared" si="5"/>
        <v>Yes</v>
      </c>
      <c r="P205" s="630"/>
      <c r="Q205" s="637">
        <v>202</v>
      </c>
      <c r="R205" s="630"/>
    </row>
    <row r="206" spans="1:18" ht="90.75" thickBot="1" x14ac:dyDescent="0.25">
      <c r="A206" s="630"/>
      <c r="B206" s="2511" t="s">
        <v>2644</v>
      </c>
      <c r="C206" s="1120" t="s">
        <v>2645</v>
      </c>
      <c r="D206" s="1004">
        <v>220</v>
      </c>
      <c r="E206" s="1121">
        <v>68</v>
      </c>
      <c r="F206" s="2608">
        <v>5</v>
      </c>
      <c r="G206" s="631"/>
      <c r="H206" s="640" t="s">
        <v>1376</v>
      </c>
      <c r="I206" s="631"/>
      <c r="J206" s="638">
        <v>19</v>
      </c>
      <c r="K206" s="639">
        <v>56</v>
      </c>
      <c r="L206" s="639">
        <v>0</v>
      </c>
      <c r="M206" s="639">
        <v>0</v>
      </c>
      <c r="N206" s="639">
        <f t="shared" si="6"/>
        <v>75</v>
      </c>
      <c r="O206" s="641" t="str">
        <f t="shared" si="5"/>
        <v>Yes</v>
      </c>
      <c r="P206" s="630"/>
      <c r="Q206" s="637">
        <v>203</v>
      </c>
      <c r="R206" s="630"/>
    </row>
    <row r="207" spans="1:18" ht="90.75" thickBot="1" x14ac:dyDescent="0.25">
      <c r="A207" s="630"/>
      <c r="B207" s="2511" t="s">
        <v>2646</v>
      </c>
      <c r="C207" s="1122" t="s">
        <v>2647</v>
      </c>
      <c r="D207" s="1123">
        <v>169</v>
      </c>
      <c r="E207" s="1124">
        <v>67</v>
      </c>
      <c r="F207" s="2579">
        <v>30</v>
      </c>
      <c r="G207" s="631"/>
      <c r="H207" s="634" t="s">
        <v>1377</v>
      </c>
      <c r="I207" s="631"/>
      <c r="J207" s="632">
        <v>34</v>
      </c>
      <c r="K207" s="633">
        <v>90</v>
      </c>
      <c r="L207" s="633">
        <v>0</v>
      </c>
      <c r="M207" s="633">
        <v>0</v>
      </c>
      <c r="N207" s="635">
        <f t="shared" si="6"/>
        <v>124</v>
      </c>
      <c r="O207" s="636" t="str">
        <f t="shared" si="5"/>
        <v>Yes</v>
      </c>
      <c r="P207" s="630"/>
      <c r="Q207" s="637">
        <v>204</v>
      </c>
      <c r="R207" s="630"/>
    </row>
    <row r="208" spans="1:18" ht="15.75" thickBot="1" x14ac:dyDescent="0.25">
      <c r="A208" s="630"/>
      <c r="B208" s="2511" t="s">
        <v>2648</v>
      </c>
      <c r="C208" s="1125">
        <v>833921</v>
      </c>
      <c r="D208" s="1035">
        <v>131</v>
      </c>
      <c r="E208" s="1126">
        <v>57</v>
      </c>
      <c r="F208" s="2614">
        <v>33</v>
      </c>
      <c r="G208" s="631"/>
      <c r="H208" s="640" t="s">
        <v>1378</v>
      </c>
      <c r="I208" s="631"/>
      <c r="J208" s="638">
        <v>37</v>
      </c>
      <c r="K208" s="639">
        <v>100</v>
      </c>
      <c r="L208" s="639">
        <v>0</v>
      </c>
      <c r="M208" s="639">
        <v>0</v>
      </c>
      <c r="N208" s="639">
        <f t="shared" si="6"/>
        <v>137</v>
      </c>
      <c r="O208" s="641" t="str">
        <f t="shared" si="5"/>
        <v>Yes</v>
      </c>
      <c r="P208" s="630"/>
      <c r="Q208" s="637">
        <v>205</v>
      </c>
      <c r="R208" s="630"/>
    </row>
    <row r="209" spans="1:18" ht="90.75" thickBot="1" x14ac:dyDescent="0.25">
      <c r="A209" s="630"/>
      <c r="B209" s="2511" t="s">
        <v>2649</v>
      </c>
      <c r="C209" s="1127" t="s">
        <v>2650</v>
      </c>
      <c r="D209" s="700">
        <v>255</v>
      </c>
      <c r="E209" s="994">
        <v>179</v>
      </c>
      <c r="F209" s="2615">
        <v>171</v>
      </c>
      <c r="G209" s="631"/>
      <c r="H209" s="634" t="s">
        <v>1379</v>
      </c>
      <c r="I209" s="631"/>
      <c r="J209" s="632">
        <v>45</v>
      </c>
      <c r="K209" s="633">
        <v>100</v>
      </c>
      <c r="L209" s="633">
        <v>0</v>
      </c>
      <c r="M209" s="633">
        <v>0</v>
      </c>
      <c r="N209" s="635">
        <f t="shared" si="6"/>
        <v>145</v>
      </c>
      <c r="O209" s="636" t="str">
        <f t="shared" si="5"/>
        <v>Yes</v>
      </c>
      <c r="P209" s="630"/>
      <c r="Q209" s="637">
        <v>206</v>
      </c>
      <c r="R209" s="630"/>
    </row>
    <row r="210" spans="1:18" ht="90.75" thickBot="1" x14ac:dyDescent="0.25">
      <c r="A210" s="642"/>
      <c r="B210" s="2511" t="s">
        <v>2651</v>
      </c>
      <c r="C210" s="1128" t="s">
        <v>2652</v>
      </c>
      <c r="D210" s="700">
        <v>255</v>
      </c>
      <c r="E210" s="1005">
        <v>134</v>
      </c>
      <c r="F210" s="2616">
        <v>116</v>
      </c>
      <c r="G210" s="643"/>
      <c r="H210" s="652" t="s">
        <v>1380</v>
      </c>
      <c r="I210" s="643"/>
      <c r="J210" s="650">
        <v>43</v>
      </c>
      <c r="K210" s="651">
        <v>95</v>
      </c>
      <c r="L210" s="651">
        <v>7</v>
      </c>
      <c r="M210" s="651">
        <v>32</v>
      </c>
      <c r="N210" s="651">
        <f t="shared" si="6"/>
        <v>177</v>
      </c>
      <c r="O210" s="653" t="s">
        <v>1186</v>
      </c>
      <c r="P210" s="642"/>
      <c r="Q210" s="649">
        <v>207</v>
      </c>
      <c r="R210" s="642"/>
    </row>
    <row r="211" spans="1:18" ht="90.75" thickBot="1" x14ac:dyDescent="0.25">
      <c r="A211" s="623"/>
      <c r="B211" s="2511" t="s">
        <v>2653</v>
      </c>
      <c r="C211" s="1129" t="s">
        <v>2654</v>
      </c>
      <c r="D211" s="700">
        <v>255</v>
      </c>
      <c r="E211" s="990">
        <v>92</v>
      </c>
      <c r="F211" s="2612">
        <v>57</v>
      </c>
      <c r="G211" s="624"/>
      <c r="H211" s="656" t="s">
        <v>1381</v>
      </c>
      <c r="I211" s="624"/>
      <c r="J211" s="654">
        <v>7</v>
      </c>
      <c r="K211" s="655">
        <v>26</v>
      </c>
      <c r="L211" s="655">
        <v>0</v>
      </c>
      <c r="M211" s="655">
        <v>0</v>
      </c>
      <c r="N211" s="657">
        <f t="shared" si="6"/>
        <v>33</v>
      </c>
      <c r="O211" s="658" t="str">
        <f t="shared" si="5"/>
        <v>Yes</v>
      </c>
      <c r="P211" s="623"/>
      <c r="Q211" s="629">
        <v>208</v>
      </c>
      <c r="R211" s="623"/>
    </row>
    <row r="212" spans="1:18" ht="90.75" thickBot="1" x14ac:dyDescent="0.25">
      <c r="A212" s="630"/>
      <c r="B212" s="2511" t="s">
        <v>2655</v>
      </c>
      <c r="C212" s="1130" t="s">
        <v>2656</v>
      </c>
      <c r="D212" s="858">
        <v>250</v>
      </c>
      <c r="E212" s="1131">
        <v>70</v>
      </c>
      <c r="F212" s="2617">
        <v>22</v>
      </c>
      <c r="G212" s="631"/>
      <c r="H212" s="640" t="s">
        <v>1382</v>
      </c>
      <c r="I212" s="631"/>
      <c r="J212" s="638">
        <v>16</v>
      </c>
      <c r="K212" s="639">
        <v>41</v>
      </c>
      <c r="L212" s="639">
        <v>0</v>
      </c>
      <c r="M212" s="639">
        <v>0</v>
      </c>
      <c r="N212" s="639">
        <f t="shared" si="6"/>
        <v>57</v>
      </c>
      <c r="O212" s="641" t="str">
        <f t="shared" si="5"/>
        <v>Yes</v>
      </c>
      <c r="P212" s="630"/>
      <c r="Q212" s="637">
        <v>209</v>
      </c>
      <c r="R212" s="630"/>
    </row>
    <row r="213" spans="1:18" ht="90.75" thickBot="1" x14ac:dyDescent="0.25">
      <c r="A213" s="630"/>
      <c r="B213" s="2511" t="s">
        <v>2657</v>
      </c>
      <c r="C213" s="1132" t="s">
        <v>2658</v>
      </c>
      <c r="D213" s="984">
        <v>207</v>
      </c>
      <c r="E213" s="926">
        <v>69</v>
      </c>
      <c r="F213" s="2570">
        <v>32</v>
      </c>
      <c r="G213" s="631"/>
      <c r="H213" s="634" t="s">
        <v>1383</v>
      </c>
      <c r="I213" s="631"/>
      <c r="J213" s="632">
        <v>31</v>
      </c>
      <c r="K213" s="633">
        <v>66</v>
      </c>
      <c r="L213" s="633">
        <v>0</v>
      </c>
      <c r="M213" s="633">
        <v>0</v>
      </c>
      <c r="N213" s="635">
        <f t="shared" si="6"/>
        <v>97</v>
      </c>
      <c r="O213" s="636" t="str">
        <f t="shared" si="5"/>
        <v>Yes</v>
      </c>
      <c r="P213" s="630"/>
      <c r="Q213" s="637">
        <v>210</v>
      </c>
      <c r="R213" s="630"/>
    </row>
    <row r="214" spans="1:18" ht="15.75" thickBot="1" x14ac:dyDescent="0.25">
      <c r="A214" s="630"/>
      <c r="B214" s="2511" t="s">
        <v>2659</v>
      </c>
      <c r="C214" s="1133">
        <v>963821</v>
      </c>
      <c r="D214" s="940">
        <v>150</v>
      </c>
      <c r="E214" s="791">
        <v>56</v>
      </c>
      <c r="F214" s="2614">
        <v>33</v>
      </c>
      <c r="G214" s="631"/>
      <c r="H214" s="640" t="s">
        <v>1384</v>
      </c>
      <c r="I214" s="631"/>
      <c r="J214" s="638">
        <v>43</v>
      </c>
      <c r="K214" s="639">
        <v>90</v>
      </c>
      <c r="L214" s="639">
        <v>0</v>
      </c>
      <c r="M214" s="639">
        <v>0</v>
      </c>
      <c r="N214" s="639">
        <f t="shared" si="6"/>
        <v>133</v>
      </c>
      <c r="O214" s="641" t="str">
        <f t="shared" si="5"/>
        <v>Yes</v>
      </c>
      <c r="P214" s="630"/>
      <c r="Q214" s="637">
        <v>211</v>
      </c>
      <c r="R214" s="630"/>
    </row>
    <row r="215" spans="1:18" ht="90.75" thickBot="1" x14ac:dyDescent="0.25">
      <c r="A215" s="630"/>
      <c r="B215" s="2511" t="s">
        <v>2660</v>
      </c>
      <c r="C215" s="1134" t="s">
        <v>2661</v>
      </c>
      <c r="D215" s="1135">
        <v>107</v>
      </c>
      <c r="E215" s="1136">
        <v>53</v>
      </c>
      <c r="F215" s="2618">
        <v>41</v>
      </c>
      <c r="G215" s="631"/>
      <c r="H215" s="634" t="s">
        <v>1385</v>
      </c>
      <c r="I215" s="631"/>
      <c r="J215" s="632">
        <v>46</v>
      </c>
      <c r="K215" s="633">
        <v>91</v>
      </c>
      <c r="L215" s="633">
        <v>0</v>
      </c>
      <c r="M215" s="633">
        <v>0</v>
      </c>
      <c r="N215" s="635">
        <f t="shared" si="6"/>
        <v>137</v>
      </c>
      <c r="O215" s="636" t="str">
        <f t="shared" si="5"/>
        <v>Yes</v>
      </c>
      <c r="P215" s="630"/>
      <c r="Q215" s="637">
        <v>212</v>
      </c>
      <c r="R215" s="630"/>
    </row>
    <row r="216" spans="1:18" ht="90.75" thickBot="1" x14ac:dyDescent="0.25">
      <c r="A216" s="630"/>
      <c r="B216" s="2511" t="s">
        <v>2662</v>
      </c>
      <c r="C216" s="1137" t="s">
        <v>2663</v>
      </c>
      <c r="D216" s="1138">
        <v>196</v>
      </c>
      <c r="E216" s="946">
        <v>98</v>
      </c>
      <c r="F216" s="2587">
        <v>45</v>
      </c>
      <c r="G216" s="631"/>
      <c r="H216" s="640" t="s">
        <v>1386</v>
      </c>
      <c r="I216" s="631"/>
      <c r="J216" s="638">
        <v>52</v>
      </c>
      <c r="K216" s="639">
        <v>96</v>
      </c>
      <c r="L216" s="639">
        <v>0</v>
      </c>
      <c r="M216" s="639">
        <v>0</v>
      </c>
      <c r="N216" s="639">
        <f t="shared" si="6"/>
        <v>148</v>
      </c>
      <c r="O216" s="641" t="str">
        <f t="shared" si="5"/>
        <v>Yes</v>
      </c>
      <c r="P216" s="630"/>
      <c r="Q216" s="637">
        <v>213</v>
      </c>
      <c r="R216" s="630"/>
    </row>
    <row r="217" spans="1:18" ht="90.75" thickBot="1" x14ac:dyDescent="0.25">
      <c r="A217" s="642"/>
      <c r="B217" s="2511" t="s">
        <v>2664</v>
      </c>
      <c r="C217" s="1139" t="s">
        <v>2665</v>
      </c>
      <c r="D217" s="1140">
        <v>186</v>
      </c>
      <c r="E217" s="1109">
        <v>88</v>
      </c>
      <c r="F217" s="2523">
        <v>38</v>
      </c>
      <c r="G217" s="643"/>
      <c r="H217" s="646" t="s">
        <v>1387</v>
      </c>
      <c r="I217" s="643"/>
      <c r="J217" s="644">
        <v>55</v>
      </c>
      <c r="K217" s="645">
        <v>96</v>
      </c>
      <c r="L217" s="645">
        <v>6</v>
      </c>
      <c r="M217" s="645">
        <v>25</v>
      </c>
      <c r="N217" s="647">
        <f t="shared" si="6"/>
        <v>182</v>
      </c>
      <c r="O217" s="648" t="s">
        <v>1186</v>
      </c>
      <c r="P217" s="642"/>
      <c r="Q217" s="649">
        <v>214</v>
      </c>
      <c r="R217" s="642"/>
    </row>
    <row r="218" spans="1:18" ht="90.75" thickBot="1" x14ac:dyDescent="0.25">
      <c r="A218" s="623"/>
      <c r="B218" s="2511" t="s">
        <v>2666</v>
      </c>
      <c r="C218" s="1141" t="s">
        <v>2667</v>
      </c>
      <c r="D218" s="819">
        <v>175</v>
      </c>
      <c r="E218" s="990">
        <v>92</v>
      </c>
      <c r="F218" s="2619">
        <v>55</v>
      </c>
      <c r="G218" s="624"/>
      <c r="H218" s="627" t="s">
        <v>1388</v>
      </c>
      <c r="I218" s="624"/>
      <c r="J218" s="625">
        <v>9</v>
      </c>
      <c r="K218" s="626">
        <v>20</v>
      </c>
      <c r="L218" s="626">
        <v>0</v>
      </c>
      <c r="M218" s="626">
        <v>0</v>
      </c>
      <c r="N218" s="626">
        <f t="shared" si="6"/>
        <v>29</v>
      </c>
      <c r="O218" s="628" t="str">
        <f t="shared" si="5"/>
        <v>Yes</v>
      </c>
      <c r="P218" s="623"/>
      <c r="Q218" s="629">
        <v>215</v>
      </c>
      <c r="R218" s="623"/>
    </row>
    <row r="219" spans="1:18" ht="90.75" thickBot="1" x14ac:dyDescent="0.25">
      <c r="A219" s="630"/>
      <c r="B219" s="2511" t="s">
        <v>2668</v>
      </c>
      <c r="C219" s="1142" t="s">
        <v>2669</v>
      </c>
      <c r="D219" s="749">
        <v>158</v>
      </c>
      <c r="E219" s="923">
        <v>83</v>
      </c>
      <c r="F219" s="2591">
        <v>48</v>
      </c>
      <c r="G219" s="631"/>
      <c r="H219" s="634" t="s">
        <v>1389</v>
      </c>
      <c r="I219" s="631"/>
      <c r="J219" s="632">
        <v>19</v>
      </c>
      <c r="K219" s="633">
        <v>34</v>
      </c>
      <c r="L219" s="633">
        <v>0</v>
      </c>
      <c r="M219" s="633">
        <v>0</v>
      </c>
      <c r="N219" s="635">
        <f t="shared" si="6"/>
        <v>53</v>
      </c>
      <c r="O219" s="636" t="str">
        <f t="shared" si="5"/>
        <v>Yes</v>
      </c>
      <c r="P219" s="630"/>
      <c r="Q219" s="637">
        <v>216</v>
      </c>
      <c r="R219" s="630"/>
    </row>
    <row r="220" spans="1:18" ht="90.75" thickBot="1" x14ac:dyDescent="0.25">
      <c r="A220" s="630"/>
      <c r="B220" s="2511" t="s">
        <v>2670</v>
      </c>
      <c r="C220" s="1143" t="s">
        <v>2671</v>
      </c>
      <c r="D220" s="1144">
        <v>146</v>
      </c>
      <c r="E220" s="975">
        <v>76</v>
      </c>
      <c r="F220" s="2571">
        <v>46</v>
      </c>
      <c r="G220" s="631"/>
      <c r="H220" s="640" t="s">
        <v>1390</v>
      </c>
      <c r="I220" s="631"/>
      <c r="J220" s="638">
        <v>50</v>
      </c>
      <c r="K220" s="639">
        <v>77</v>
      </c>
      <c r="L220" s="639">
        <v>0</v>
      </c>
      <c r="M220" s="639">
        <v>0</v>
      </c>
      <c r="N220" s="639">
        <f t="shared" si="6"/>
        <v>127</v>
      </c>
      <c r="O220" s="641" t="str">
        <f t="shared" si="5"/>
        <v>Yes</v>
      </c>
      <c r="P220" s="630"/>
      <c r="Q220" s="637">
        <v>217</v>
      </c>
      <c r="R220" s="630"/>
    </row>
    <row r="221" spans="1:18" ht="90.75" thickBot="1" x14ac:dyDescent="0.25">
      <c r="A221" s="630"/>
      <c r="B221" s="2511" t="s">
        <v>2672</v>
      </c>
      <c r="C221" s="1145" t="s">
        <v>2673</v>
      </c>
      <c r="D221" s="1146">
        <v>123</v>
      </c>
      <c r="E221" s="1045">
        <v>77</v>
      </c>
      <c r="F221" s="2583">
        <v>53</v>
      </c>
      <c r="G221" s="631"/>
      <c r="H221" s="634" t="s">
        <v>1391</v>
      </c>
      <c r="I221" s="631"/>
      <c r="J221" s="632">
        <v>69</v>
      </c>
      <c r="K221" s="633">
        <v>100</v>
      </c>
      <c r="L221" s="633">
        <v>1</v>
      </c>
      <c r="M221" s="633">
        <v>5</v>
      </c>
      <c r="N221" s="635">
        <f t="shared" si="6"/>
        <v>175</v>
      </c>
      <c r="O221" s="636" t="s">
        <v>1186</v>
      </c>
      <c r="P221" s="630"/>
      <c r="Q221" s="637">
        <v>218</v>
      </c>
      <c r="R221" s="630"/>
    </row>
    <row r="222" spans="1:18" ht="90.75" thickBot="1" x14ac:dyDescent="0.25">
      <c r="A222" s="630"/>
      <c r="B222" s="2511" t="s">
        <v>2674</v>
      </c>
      <c r="C222" s="1147" t="s">
        <v>2675</v>
      </c>
      <c r="D222" s="1148">
        <v>92</v>
      </c>
      <c r="E222" s="1078">
        <v>71</v>
      </c>
      <c r="F222" s="2592">
        <v>56</v>
      </c>
      <c r="G222" s="631"/>
      <c r="H222" s="640" t="s">
        <v>1392</v>
      </c>
      <c r="I222" s="631"/>
      <c r="J222" s="638">
        <v>66</v>
      </c>
      <c r="K222" s="639">
        <v>100</v>
      </c>
      <c r="L222" s="639">
        <v>6</v>
      </c>
      <c r="M222" s="639">
        <v>28</v>
      </c>
      <c r="N222" s="639">
        <f t="shared" si="6"/>
        <v>200</v>
      </c>
      <c r="O222" s="641" t="s">
        <v>1186</v>
      </c>
      <c r="P222" s="630"/>
      <c r="Q222" s="637">
        <v>219</v>
      </c>
      <c r="R222" s="630"/>
    </row>
    <row r="223" spans="1:18" ht="90.75" thickBot="1" x14ac:dyDescent="0.25">
      <c r="A223" s="630"/>
      <c r="B223" s="2511" t="s">
        <v>2676</v>
      </c>
      <c r="C223" s="1149" t="s">
        <v>2677</v>
      </c>
      <c r="D223" s="1042">
        <v>212</v>
      </c>
      <c r="E223" s="914">
        <v>181</v>
      </c>
      <c r="F223" s="2620">
        <v>158</v>
      </c>
      <c r="G223" s="631"/>
      <c r="H223" s="634" t="s">
        <v>1393</v>
      </c>
      <c r="I223" s="631"/>
      <c r="J223" s="632">
        <v>62</v>
      </c>
      <c r="K223" s="633">
        <v>98</v>
      </c>
      <c r="L223" s="633">
        <v>9</v>
      </c>
      <c r="M223" s="633">
        <v>45</v>
      </c>
      <c r="N223" s="635">
        <f t="shared" si="6"/>
        <v>214</v>
      </c>
      <c r="O223" s="636" t="s">
        <v>1186</v>
      </c>
      <c r="P223" s="630"/>
      <c r="Q223" s="637">
        <v>220</v>
      </c>
      <c r="R223" s="630"/>
    </row>
    <row r="224" spans="1:18" ht="90.75" thickBot="1" x14ac:dyDescent="0.25">
      <c r="A224" s="642"/>
      <c r="B224" s="2511" t="s">
        <v>2678</v>
      </c>
      <c r="C224" s="1150" t="s">
        <v>2679</v>
      </c>
      <c r="D224" s="1111">
        <v>192</v>
      </c>
      <c r="E224" s="938">
        <v>125</v>
      </c>
      <c r="F224" s="2621">
        <v>89</v>
      </c>
      <c r="G224" s="643"/>
      <c r="H224" s="652" t="s">
        <v>1394</v>
      </c>
      <c r="I224" s="643"/>
      <c r="J224" s="650">
        <v>57</v>
      </c>
      <c r="K224" s="651">
        <v>92</v>
      </c>
      <c r="L224" s="651">
        <v>12</v>
      </c>
      <c r="M224" s="651">
        <v>56</v>
      </c>
      <c r="N224" s="651">
        <f t="shared" si="6"/>
        <v>217</v>
      </c>
      <c r="O224" s="653" t="s">
        <v>1186</v>
      </c>
      <c r="P224" s="642"/>
      <c r="Q224" s="649">
        <v>221</v>
      </c>
      <c r="R224" s="642"/>
    </row>
    <row r="225" spans="1:18" ht="90.75" thickBot="1" x14ac:dyDescent="0.25">
      <c r="A225" s="623"/>
      <c r="B225" s="2511" t="s">
        <v>2680</v>
      </c>
      <c r="C225" s="1151" t="s">
        <v>2681</v>
      </c>
      <c r="D225" s="1152">
        <v>177</v>
      </c>
      <c r="E225" s="1092">
        <v>85</v>
      </c>
      <c r="F225" s="2584">
        <v>51</v>
      </c>
      <c r="G225" s="624"/>
      <c r="H225" s="656" t="s">
        <v>1395</v>
      </c>
      <c r="I225" s="624"/>
      <c r="J225" s="654">
        <v>20</v>
      </c>
      <c r="K225" s="655">
        <v>33</v>
      </c>
      <c r="L225" s="655">
        <v>0</v>
      </c>
      <c r="M225" s="655">
        <v>0</v>
      </c>
      <c r="N225" s="657">
        <f t="shared" si="6"/>
        <v>53</v>
      </c>
      <c r="O225" s="658" t="str">
        <f t="shared" si="5"/>
        <v>Yes</v>
      </c>
      <c r="P225" s="623"/>
      <c r="Q225" s="629">
        <v>222</v>
      </c>
      <c r="R225" s="623"/>
    </row>
    <row r="226" spans="1:18" ht="90.75" thickBot="1" x14ac:dyDescent="0.25">
      <c r="A226" s="630"/>
      <c r="B226" s="2511" t="s">
        <v>2682</v>
      </c>
      <c r="C226" s="1153" t="s">
        <v>2683</v>
      </c>
      <c r="D226" s="746">
        <v>157</v>
      </c>
      <c r="E226" s="1124">
        <v>67</v>
      </c>
      <c r="F226" s="2531">
        <v>44</v>
      </c>
      <c r="G226" s="631"/>
      <c r="H226" s="640" t="s">
        <v>1396</v>
      </c>
      <c r="I226" s="631"/>
      <c r="J226" s="638">
        <v>30</v>
      </c>
      <c r="K226" s="639">
        <v>50</v>
      </c>
      <c r="L226" s="639">
        <v>0</v>
      </c>
      <c r="M226" s="639">
        <v>0</v>
      </c>
      <c r="N226" s="639">
        <f t="shared" si="6"/>
        <v>80</v>
      </c>
      <c r="O226" s="641" t="str">
        <f t="shared" si="5"/>
        <v>Yes</v>
      </c>
      <c r="P226" s="630"/>
      <c r="Q226" s="637">
        <v>223</v>
      </c>
      <c r="R226" s="630"/>
    </row>
    <row r="227" spans="1:18" ht="90.75" thickBot="1" x14ac:dyDescent="0.25">
      <c r="A227" s="630"/>
      <c r="B227" s="2511" t="s">
        <v>2684</v>
      </c>
      <c r="C227" s="1154" t="s">
        <v>2685</v>
      </c>
      <c r="D227" s="1155">
        <v>124</v>
      </c>
      <c r="E227" s="1156">
        <v>58</v>
      </c>
      <c r="F227" s="2587">
        <v>45</v>
      </c>
      <c r="G227" s="631"/>
      <c r="H227" s="634" t="s">
        <v>1397</v>
      </c>
      <c r="I227" s="631"/>
      <c r="J227" s="632">
        <v>50</v>
      </c>
      <c r="K227" s="633">
        <v>75</v>
      </c>
      <c r="L227" s="633">
        <v>0</v>
      </c>
      <c r="M227" s="633">
        <v>0</v>
      </c>
      <c r="N227" s="635">
        <f t="shared" si="6"/>
        <v>125</v>
      </c>
      <c r="O227" s="636" t="str">
        <f t="shared" si="5"/>
        <v>Yes</v>
      </c>
      <c r="P227" s="630"/>
      <c r="Q227" s="637">
        <v>224</v>
      </c>
      <c r="R227" s="630"/>
    </row>
    <row r="228" spans="1:18" ht="90.75" thickBot="1" x14ac:dyDescent="0.25">
      <c r="A228" s="630"/>
      <c r="B228" s="2511" t="s">
        <v>2686</v>
      </c>
      <c r="C228" s="1157" t="s">
        <v>2687</v>
      </c>
      <c r="D228" s="1135">
        <v>107</v>
      </c>
      <c r="E228" s="929">
        <v>61</v>
      </c>
      <c r="F228" s="2571">
        <v>46</v>
      </c>
      <c r="G228" s="631"/>
      <c r="H228" s="640" t="s">
        <v>1398</v>
      </c>
      <c r="I228" s="631"/>
      <c r="J228" s="638">
        <v>61</v>
      </c>
      <c r="K228" s="639">
        <v>88</v>
      </c>
      <c r="L228" s="639">
        <v>0</v>
      </c>
      <c r="M228" s="639">
        <v>0</v>
      </c>
      <c r="N228" s="639">
        <f t="shared" si="6"/>
        <v>149</v>
      </c>
      <c r="O228" s="641" t="str">
        <f t="shared" si="5"/>
        <v>Yes</v>
      </c>
      <c r="P228" s="630"/>
      <c r="Q228" s="637">
        <v>225</v>
      </c>
      <c r="R228" s="630"/>
    </row>
    <row r="229" spans="1:18" ht="90.75" thickBot="1" x14ac:dyDescent="0.25">
      <c r="A229" s="630"/>
      <c r="B229" s="2511" t="s">
        <v>2688</v>
      </c>
      <c r="C229" s="1158" t="s">
        <v>2689</v>
      </c>
      <c r="D229" s="1148">
        <v>92</v>
      </c>
      <c r="E229" s="929">
        <v>61</v>
      </c>
      <c r="F229" s="2610">
        <v>49</v>
      </c>
      <c r="G229" s="631"/>
      <c r="H229" s="634" t="s">
        <v>1399</v>
      </c>
      <c r="I229" s="631"/>
      <c r="J229" s="632">
        <v>68</v>
      </c>
      <c r="K229" s="633">
        <v>100</v>
      </c>
      <c r="L229" s="633">
        <v>0</v>
      </c>
      <c r="M229" s="633">
        <v>0</v>
      </c>
      <c r="N229" s="635">
        <f t="shared" si="6"/>
        <v>168</v>
      </c>
      <c r="O229" s="636" t="str">
        <f t="shared" si="5"/>
        <v>Yes</v>
      </c>
      <c r="P229" s="630"/>
      <c r="Q229" s="637">
        <v>226</v>
      </c>
      <c r="R229" s="630"/>
    </row>
    <row r="230" spans="1:18" ht="90.75" thickBot="1" x14ac:dyDescent="0.25">
      <c r="A230" s="630"/>
      <c r="B230" s="2511" t="s">
        <v>2690</v>
      </c>
      <c r="C230" s="1159" t="s">
        <v>2691</v>
      </c>
      <c r="D230" s="916">
        <v>209</v>
      </c>
      <c r="E230" s="1160">
        <v>65</v>
      </c>
      <c r="F230" s="2553">
        <v>36</v>
      </c>
      <c r="G230" s="631"/>
      <c r="H230" s="640" t="s">
        <v>1400</v>
      </c>
      <c r="I230" s="631"/>
      <c r="J230" s="638">
        <v>70</v>
      </c>
      <c r="K230" s="639">
        <v>100</v>
      </c>
      <c r="L230" s="639">
        <v>0</v>
      </c>
      <c r="M230" s="639">
        <v>5</v>
      </c>
      <c r="N230" s="639">
        <f t="shared" si="6"/>
        <v>175</v>
      </c>
      <c r="O230" s="641" t="str">
        <f t="shared" si="5"/>
        <v>Yes</v>
      </c>
      <c r="P230" s="630"/>
      <c r="Q230" s="637">
        <v>227</v>
      </c>
      <c r="R230" s="630"/>
    </row>
    <row r="231" spans="1:18" ht="90.75" thickBot="1" x14ac:dyDescent="0.25">
      <c r="A231" s="642"/>
      <c r="B231" s="2511" t="s">
        <v>2692</v>
      </c>
      <c r="C231" s="1161" t="s">
        <v>2693</v>
      </c>
      <c r="D231" s="1010">
        <v>189</v>
      </c>
      <c r="E231" s="1078">
        <v>71</v>
      </c>
      <c r="F231" s="2568">
        <v>42</v>
      </c>
      <c r="G231" s="643"/>
      <c r="H231" s="646" t="s">
        <v>1401</v>
      </c>
      <c r="I231" s="643"/>
      <c r="J231" s="644">
        <v>65</v>
      </c>
      <c r="K231" s="645">
        <v>91</v>
      </c>
      <c r="L231" s="645">
        <v>9</v>
      </c>
      <c r="M231" s="645">
        <v>45</v>
      </c>
      <c r="N231" s="647">
        <f t="shared" si="6"/>
        <v>210</v>
      </c>
      <c r="O231" s="648" t="s">
        <v>1186</v>
      </c>
      <c r="P231" s="642"/>
      <c r="Q231" s="649">
        <v>228</v>
      </c>
      <c r="R231" s="642"/>
    </row>
    <row r="232" spans="1:18" ht="90.75" thickBot="1" x14ac:dyDescent="0.25">
      <c r="A232" s="623"/>
      <c r="B232" s="2511" t="s">
        <v>2694</v>
      </c>
      <c r="C232" s="1162" t="s">
        <v>2695</v>
      </c>
      <c r="D232" s="1163">
        <v>179</v>
      </c>
      <c r="E232" s="929">
        <v>61</v>
      </c>
      <c r="F232" s="2523">
        <v>38</v>
      </c>
      <c r="G232" s="624"/>
      <c r="H232" s="627" t="s">
        <v>1402</v>
      </c>
      <c r="I232" s="624"/>
      <c r="J232" s="625">
        <v>23</v>
      </c>
      <c r="K232" s="626">
        <v>37</v>
      </c>
      <c r="L232" s="626">
        <v>0</v>
      </c>
      <c r="M232" s="626">
        <v>0</v>
      </c>
      <c r="N232" s="626">
        <f t="shared" si="6"/>
        <v>60</v>
      </c>
      <c r="O232" s="628" t="str">
        <f t="shared" si="5"/>
        <v>Yes</v>
      </c>
      <c r="P232" s="623"/>
      <c r="Q232" s="629">
        <v>229</v>
      </c>
      <c r="R232" s="623"/>
    </row>
    <row r="233" spans="1:18" ht="90.75" thickBot="1" x14ac:dyDescent="0.25">
      <c r="A233" s="630"/>
      <c r="B233" s="2511" t="s">
        <v>2696</v>
      </c>
      <c r="C233" s="1164" t="s">
        <v>2697</v>
      </c>
      <c r="D233" s="1165">
        <v>141</v>
      </c>
      <c r="E233" s="1166">
        <v>63</v>
      </c>
      <c r="F233" s="2590">
        <v>43</v>
      </c>
      <c r="G233" s="631"/>
      <c r="H233" s="634" t="s">
        <v>1403</v>
      </c>
      <c r="I233" s="631"/>
      <c r="J233" s="632">
        <v>36</v>
      </c>
      <c r="K233" s="633">
        <v>50</v>
      </c>
      <c r="L233" s="633">
        <v>0</v>
      </c>
      <c r="M233" s="633">
        <v>0</v>
      </c>
      <c r="N233" s="635">
        <f t="shared" si="6"/>
        <v>86</v>
      </c>
      <c r="O233" s="636" t="str">
        <f t="shared" si="5"/>
        <v>Yes</v>
      </c>
      <c r="P233" s="630"/>
      <c r="Q233" s="637">
        <v>230</v>
      </c>
      <c r="R233" s="630"/>
    </row>
    <row r="234" spans="1:18" ht="90.75" thickBot="1" x14ac:dyDescent="0.25">
      <c r="A234" s="630"/>
      <c r="B234" s="2511" t="s">
        <v>2698</v>
      </c>
      <c r="C234" s="1167" t="s">
        <v>2699</v>
      </c>
      <c r="D234" s="1035">
        <v>131</v>
      </c>
      <c r="E234" s="1160">
        <v>65</v>
      </c>
      <c r="F234" s="2531">
        <v>44</v>
      </c>
      <c r="G234" s="631"/>
      <c r="H234" s="640" t="s">
        <v>1404</v>
      </c>
      <c r="I234" s="631"/>
      <c r="J234" s="638">
        <v>48</v>
      </c>
      <c r="K234" s="639">
        <v>70</v>
      </c>
      <c r="L234" s="639">
        <v>0</v>
      </c>
      <c r="M234" s="639">
        <v>0</v>
      </c>
      <c r="N234" s="639">
        <f t="shared" si="6"/>
        <v>118</v>
      </c>
      <c r="O234" s="641" t="str">
        <f t="shared" si="5"/>
        <v>Yes</v>
      </c>
      <c r="P234" s="630"/>
      <c r="Q234" s="637">
        <v>231</v>
      </c>
      <c r="R234" s="630"/>
    </row>
    <row r="235" spans="1:18" ht="90.75" thickBot="1" x14ac:dyDescent="0.25">
      <c r="A235" s="630"/>
      <c r="B235" s="2511" t="s">
        <v>2700</v>
      </c>
      <c r="C235" s="1168" t="s">
        <v>2701</v>
      </c>
      <c r="D235" s="1146">
        <v>123</v>
      </c>
      <c r="E235" s="1169">
        <v>73</v>
      </c>
      <c r="F235" s="2610">
        <v>49</v>
      </c>
      <c r="G235" s="631"/>
      <c r="H235" s="634" t="s">
        <v>1405</v>
      </c>
      <c r="I235" s="631"/>
      <c r="J235" s="632">
        <v>67</v>
      </c>
      <c r="K235" s="633">
        <v>91</v>
      </c>
      <c r="L235" s="633">
        <v>0</v>
      </c>
      <c r="M235" s="633">
        <v>0</v>
      </c>
      <c r="N235" s="635">
        <f t="shared" si="6"/>
        <v>158</v>
      </c>
      <c r="O235" s="636" t="str">
        <f t="shared" si="5"/>
        <v>Yes</v>
      </c>
      <c r="P235" s="630"/>
      <c r="Q235" s="637">
        <v>232</v>
      </c>
      <c r="R235" s="630"/>
    </row>
    <row r="236" spans="1:18" ht="15.75" thickBot="1" x14ac:dyDescent="0.25">
      <c r="A236" s="630"/>
      <c r="B236" s="2511" t="s">
        <v>2702</v>
      </c>
      <c r="C236" s="1170">
        <v>674230</v>
      </c>
      <c r="D236" s="1115">
        <v>103</v>
      </c>
      <c r="E236" s="706">
        <v>66</v>
      </c>
      <c r="F236" s="2591">
        <v>48</v>
      </c>
      <c r="G236" s="631"/>
      <c r="H236" s="640" t="s">
        <v>1406</v>
      </c>
      <c r="I236" s="631"/>
      <c r="J236" s="638">
        <v>73</v>
      </c>
      <c r="K236" s="639">
        <v>98</v>
      </c>
      <c r="L236" s="639">
        <v>0</v>
      </c>
      <c r="M236" s="639">
        <v>3</v>
      </c>
      <c r="N236" s="639">
        <f t="shared" si="6"/>
        <v>174</v>
      </c>
      <c r="O236" s="641" t="str">
        <f t="shared" si="5"/>
        <v>Yes</v>
      </c>
      <c r="P236" s="630"/>
      <c r="Q236" s="637">
        <v>233</v>
      </c>
      <c r="R236" s="630"/>
    </row>
    <row r="237" spans="1:18" ht="90.75" thickBot="1" x14ac:dyDescent="0.25">
      <c r="A237" s="630"/>
      <c r="B237" s="2511" t="s">
        <v>2703</v>
      </c>
      <c r="C237" s="1171" t="s">
        <v>2704</v>
      </c>
      <c r="D237" s="1172">
        <v>228</v>
      </c>
      <c r="E237" s="873">
        <v>213</v>
      </c>
      <c r="F237" s="2622">
        <v>211</v>
      </c>
      <c r="G237" s="631"/>
      <c r="H237" s="634" t="s">
        <v>1407</v>
      </c>
      <c r="I237" s="631"/>
      <c r="J237" s="632">
        <v>74</v>
      </c>
      <c r="K237" s="633">
        <v>98</v>
      </c>
      <c r="L237" s="633">
        <v>2</v>
      </c>
      <c r="M237" s="633">
        <v>12</v>
      </c>
      <c r="N237" s="635">
        <f t="shared" si="6"/>
        <v>186</v>
      </c>
      <c r="O237" s="636" t="s">
        <v>1186</v>
      </c>
      <c r="P237" s="630"/>
      <c r="Q237" s="637">
        <v>234</v>
      </c>
      <c r="R237" s="630"/>
    </row>
    <row r="238" spans="1:18" ht="90.75" thickBot="1" x14ac:dyDescent="0.25">
      <c r="A238" s="642"/>
      <c r="B238" s="2511" t="s">
        <v>2705</v>
      </c>
      <c r="C238" s="1173" t="s">
        <v>2706</v>
      </c>
      <c r="D238" s="713">
        <v>225</v>
      </c>
      <c r="E238" s="1174">
        <v>187</v>
      </c>
      <c r="F238" s="2623">
        <v>180</v>
      </c>
      <c r="G238" s="643"/>
      <c r="H238" s="652" t="s">
        <v>1408</v>
      </c>
      <c r="I238" s="643"/>
      <c r="J238" s="650">
        <v>74</v>
      </c>
      <c r="K238" s="651">
        <v>100</v>
      </c>
      <c r="L238" s="651">
        <v>5</v>
      </c>
      <c r="M238" s="651">
        <v>28</v>
      </c>
      <c r="N238" s="651">
        <f t="shared" si="6"/>
        <v>207</v>
      </c>
      <c r="O238" s="653" t="s">
        <v>1186</v>
      </c>
      <c r="P238" s="642"/>
      <c r="Q238" s="649">
        <v>235</v>
      </c>
      <c r="R238" s="642"/>
    </row>
    <row r="239" spans="1:18" ht="90.75" thickBot="1" x14ac:dyDescent="0.25">
      <c r="A239" s="623"/>
      <c r="B239" s="2511" t="s">
        <v>2707</v>
      </c>
      <c r="C239" s="1175" t="s">
        <v>2708</v>
      </c>
      <c r="D239" s="794">
        <v>214</v>
      </c>
      <c r="E239" s="1176">
        <v>147</v>
      </c>
      <c r="F239" s="2624">
        <v>138</v>
      </c>
      <c r="G239" s="624"/>
      <c r="H239" s="656" t="s">
        <v>1409</v>
      </c>
      <c r="I239" s="624"/>
      <c r="J239" s="654">
        <v>30</v>
      </c>
      <c r="K239" s="655">
        <v>38</v>
      </c>
      <c r="L239" s="655">
        <v>0</v>
      </c>
      <c r="M239" s="655">
        <v>0</v>
      </c>
      <c r="N239" s="657">
        <f t="shared" si="6"/>
        <v>68</v>
      </c>
      <c r="O239" s="658" t="str">
        <f t="shared" si="5"/>
        <v>Yes</v>
      </c>
      <c r="P239" s="623"/>
      <c r="Q239" s="629">
        <v>236</v>
      </c>
      <c r="R239" s="623"/>
    </row>
    <row r="240" spans="1:18" ht="90.75" thickBot="1" x14ac:dyDescent="0.25">
      <c r="A240" s="630"/>
      <c r="B240" s="2511" t="s">
        <v>2709</v>
      </c>
      <c r="C240" s="1177" t="s">
        <v>2710</v>
      </c>
      <c r="D240" s="1178">
        <v>194</v>
      </c>
      <c r="E240" s="1179">
        <v>110</v>
      </c>
      <c r="F240" s="2586">
        <v>96</v>
      </c>
      <c r="G240" s="631"/>
      <c r="H240" s="640" t="s">
        <v>1410</v>
      </c>
      <c r="I240" s="631"/>
      <c r="J240" s="638">
        <v>44</v>
      </c>
      <c r="K240" s="639">
        <v>50</v>
      </c>
      <c r="L240" s="639">
        <v>0</v>
      </c>
      <c r="M240" s="639">
        <v>0</v>
      </c>
      <c r="N240" s="639">
        <f t="shared" si="6"/>
        <v>94</v>
      </c>
      <c r="O240" s="641" t="str">
        <f t="shared" si="5"/>
        <v>Yes</v>
      </c>
      <c r="P240" s="630"/>
      <c r="Q240" s="637">
        <v>237</v>
      </c>
      <c r="R240" s="630"/>
    </row>
    <row r="241" spans="1:18" ht="90.75" thickBot="1" x14ac:dyDescent="0.25">
      <c r="A241" s="630"/>
      <c r="B241" s="2511" t="s">
        <v>2711</v>
      </c>
      <c r="C241" s="1180" t="s">
        <v>2712</v>
      </c>
      <c r="D241" s="1181">
        <v>164</v>
      </c>
      <c r="E241" s="1169">
        <v>73</v>
      </c>
      <c r="F241" s="2625">
        <v>61</v>
      </c>
      <c r="G241" s="631"/>
      <c r="H241" s="634" t="s">
        <v>1411</v>
      </c>
      <c r="I241" s="631"/>
      <c r="J241" s="632">
        <v>66</v>
      </c>
      <c r="K241" s="633">
        <v>76</v>
      </c>
      <c r="L241" s="633">
        <v>0</v>
      </c>
      <c r="M241" s="633">
        <v>0</v>
      </c>
      <c r="N241" s="635">
        <f t="shared" si="6"/>
        <v>142</v>
      </c>
      <c r="O241" s="636" t="str">
        <f t="shared" si="5"/>
        <v>Yes</v>
      </c>
      <c r="P241" s="630"/>
      <c r="Q241" s="637">
        <v>238</v>
      </c>
      <c r="R241" s="630"/>
    </row>
    <row r="242" spans="1:18" ht="90.75" thickBot="1" x14ac:dyDescent="0.25">
      <c r="A242" s="630"/>
      <c r="B242" s="2511" t="s">
        <v>2713</v>
      </c>
      <c r="C242" s="1182" t="s">
        <v>2714</v>
      </c>
      <c r="D242" s="1183">
        <v>130</v>
      </c>
      <c r="E242" s="1184">
        <v>59</v>
      </c>
      <c r="F242" s="2572">
        <v>52</v>
      </c>
      <c r="G242" s="631"/>
      <c r="H242" s="640" t="s">
        <v>1412</v>
      </c>
      <c r="I242" s="631"/>
      <c r="J242" s="638">
        <v>78</v>
      </c>
      <c r="K242" s="639">
        <v>94</v>
      </c>
      <c r="L242" s="639">
        <v>0</v>
      </c>
      <c r="M242" s="639">
        <v>0</v>
      </c>
      <c r="N242" s="639">
        <f t="shared" si="6"/>
        <v>172</v>
      </c>
      <c r="O242" s="641" t="str">
        <f t="shared" si="5"/>
        <v>Yes</v>
      </c>
      <c r="P242" s="630"/>
      <c r="Q242" s="637">
        <v>239</v>
      </c>
      <c r="R242" s="630"/>
    </row>
    <row r="243" spans="1:18" ht="15.75" thickBot="1" x14ac:dyDescent="0.25">
      <c r="A243" s="630"/>
      <c r="B243" s="2511" t="s">
        <v>2715</v>
      </c>
      <c r="C243" s="1185">
        <v>683431</v>
      </c>
      <c r="D243" s="1186">
        <v>104</v>
      </c>
      <c r="E243" s="1187">
        <v>52</v>
      </c>
      <c r="F243" s="2610">
        <v>49</v>
      </c>
      <c r="G243" s="631"/>
      <c r="H243" s="634" t="s">
        <v>1413</v>
      </c>
      <c r="I243" s="631"/>
      <c r="J243" s="632">
        <v>84</v>
      </c>
      <c r="K243" s="633">
        <v>100</v>
      </c>
      <c r="L243" s="633">
        <v>0</v>
      </c>
      <c r="M243" s="633">
        <v>4</v>
      </c>
      <c r="N243" s="635">
        <f t="shared" si="6"/>
        <v>188</v>
      </c>
      <c r="O243" s="636" t="str">
        <f t="shared" si="5"/>
        <v>Yes</v>
      </c>
      <c r="P243" s="630"/>
      <c r="Q243" s="637">
        <v>240</v>
      </c>
      <c r="R243" s="630"/>
    </row>
    <row r="244" spans="1:18" ht="90.75" thickBot="1" x14ac:dyDescent="0.25">
      <c r="A244" s="630"/>
      <c r="B244" s="2511" t="s">
        <v>2716</v>
      </c>
      <c r="C244" s="1188" t="s">
        <v>2717</v>
      </c>
      <c r="D244" s="1189">
        <v>221</v>
      </c>
      <c r="E244" s="1190">
        <v>188</v>
      </c>
      <c r="F244" s="2626">
        <v>176</v>
      </c>
      <c r="G244" s="631"/>
      <c r="H244" s="640" t="s">
        <v>1414</v>
      </c>
      <c r="I244" s="631"/>
      <c r="J244" s="638">
        <v>84</v>
      </c>
      <c r="K244" s="639">
        <v>100</v>
      </c>
      <c r="L244" s="639">
        <v>0</v>
      </c>
      <c r="M244" s="639">
        <v>13</v>
      </c>
      <c r="N244" s="639">
        <f t="shared" si="6"/>
        <v>197</v>
      </c>
      <c r="O244" s="641" t="str">
        <f t="shared" si="5"/>
        <v>Yes</v>
      </c>
      <c r="P244" s="630"/>
      <c r="Q244" s="637">
        <v>241</v>
      </c>
      <c r="R244" s="630"/>
    </row>
    <row r="245" spans="1:18" ht="90.75" thickBot="1" x14ac:dyDescent="0.25">
      <c r="A245" s="642"/>
      <c r="B245" s="2511" t="s">
        <v>2718</v>
      </c>
      <c r="C245" s="1191" t="s">
        <v>2719</v>
      </c>
      <c r="D245" s="1192">
        <v>202</v>
      </c>
      <c r="E245" s="752">
        <v>154</v>
      </c>
      <c r="F245" s="2529">
        <v>142</v>
      </c>
      <c r="G245" s="643"/>
      <c r="H245" s="646" t="s">
        <v>1415</v>
      </c>
      <c r="I245" s="643"/>
      <c r="J245" s="644">
        <v>84</v>
      </c>
      <c r="K245" s="645">
        <v>100</v>
      </c>
      <c r="L245" s="645">
        <v>7</v>
      </c>
      <c r="M245" s="645">
        <v>33</v>
      </c>
      <c r="N245" s="647">
        <f t="shared" si="6"/>
        <v>224</v>
      </c>
      <c r="O245" s="648" t="s">
        <v>1186</v>
      </c>
      <c r="P245" s="642"/>
      <c r="Q245" s="649">
        <v>242</v>
      </c>
      <c r="R245" s="642"/>
    </row>
    <row r="246" spans="1:18" ht="90.75" thickBot="1" x14ac:dyDescent="0.25">
      <c r="A246" s="623"/>
      <c r="B246" s="2511" t="s">
        <v>2720</v>
      </c>
      <c r="C246" s="1193" t="s">
        <v>2721</v>
      </c>
      <c r="D246" s="1194">
        <v>188</v>
      </c>
      <c r="E246" s="854">
        <v>138</v>
      </c>
      <c r="F246" s="2627">
        <v>126</v>
      </c>
      <c r="G246" s="624"/>
      <c r="H246" s="627" t="s">
        <v>1416</v>
      </c>
      <c r="I246" s="624"/>
      <c r="J246" s="625">
        <v>12</v>
      </c>
      <c r="K246" s="626">
        <v>15</v>
      </c>
      <c r="L246" s="626">
        <v>0</v>
      </c>
      <c r="M246" s="626">
        <v>0</v>
      </c>
      <c r="N246" s="626">
        <f t="shared" si="6"/>
        <v>27</v>
      </c>
      <c r="O246" s="628" t="str">
        <f t="shared" si="5"/>
        <v>Yes</v>
      </c>
      <c r="P246" s="623"/>
      <c r="Q246" s="629">
        <v>243</v>
      </c>
      <c r="R246" s="623"/>
    </row>
    <row r="247" spans="1:18" ht="90.75" thickBot="1" x14ac:dyDescent="0.25">
      <c r="A247" s="630"/>
      <c r="B247" s="2511" t="s">
        <v>2722</v>
      </c>
      <c r="C247" s="1195" t="s">
        <v>2723</v>
      </c>
      <c r="D247" s="1196">
        <v>163</v>
      </c>
      <c r="E247" s="985">
        <v>127</v>
      </c>
      <c r="F247" s="2616">
        <v>116</v>
      </c>
      <c r="G247" s="631"/>
      <c r="H247" s="634" t="s">
        <v>1417</v>
      </c>
      <c r="I247" s="631"/>
      <c r="J247" s="632">
        <v>27</v>
      </c>
      <c r="K247" s="633">
        <v>28</v>
      </c>
      <c r="L247" s="633">
        <v>0</v>
      </c>
      <c r="M247" s="633">
        <v>0</v>
      </c>
      <c r="N247" s="635">
        <f t="shared" si="6"/>
        <v>55</v>
      </c>
      <c r="O247" s="636" t="str">
        <f t="shared" si="5"/>
        <v>Yes</v>
      </c>
      <c r="P247" s="630"/>
      <c r="Q247" s="637">
        <v>244</v>
      </c>
      <c r="R247" s="630"/>
    </row>
    <row r="248" spans="1:18" ht="15.75" thickBot="1" x14ac:dyDescent="0.25">
      <c r="A248" s="630"/>
      <c r="B248" s="2511" t="s">
        <v>2724</v>
      </c>
      <c r="C248" s="1197">
        <v>866761</v>
      </c>
      <c r="D248" s="773">
        <v>134</v>
      </c>
      <c r="E248" s="780">
        <v>103</v>
      </c>
      <c r="F248" s="2545">
        <v>97</v>
      </c>
      <c r="G248" s="631"/>
      <c r="H248" s="640" t="s">
        <v>1418</v>
      </c>
      <c r="I248" s="631"/>
      <c r="J248" s="638">
        <v>56</v>
      </c>
      <c r="K248" s="639">
        <v>59</v>
      </c>
      <c r="L248" s="639">
        <v>0</v>
      </c>
      <c r="M248" s="639">
        <v>0</v>
      </c>
      <c r="N248" s="639">
        <f t="shared" si="6"/>
        <v>115</v>
      </c>
      <c r="O248" s="641" t="str">
        <f t="shared" ref="O248:O311" si="7">IF(N248&lt;231,"Yes","No")</f>
        <v>Yes</v>
      </c>
      <c r="P248" s="630"/>
      <c r="Q248" s="637">
        <v>245</v>
      </c>
      <c r="R248" s="630"/>
    </row>
    <row r="249" spans="1:18" ht="90.75" thickBot="1" x14ac:dyDescent="0.25">
      <c r="A249" s="630"/>
      <c r="B249" s="2511" t="s">
        <v>2725</v>
      </c>
      <c r="C249" s="1198" t="s">
        <v>2726</v>
      </c>
      <c r="D249" s="1135">
        <v>107</v>
      </c>
      <c r="E249" s="975">
        <v>76</v>
      </c>
      <c r="F249" s="2628">
        <v>76</v>
      </c>
      <c r="G249" s="631"/>
      <c r="H249" s="634" t="s">
        <v>1419</v>
      </c>
      <c r="I249" s="631"/>
      <c r="J249" s="632">
        <v>82</v>
      </c>
      <c r="K249" s="633">
        <v>88</v>
      </c>
      <c r="L249" s="633">
        <v>0</v>
      </c>
      <c r="M249" s="633">
        <v>0</v>
      </c>
      <c r="N249" s="635">
        <f t="shared" si="6"/>
        <v>170</v>
      </c>
      <c r="O249" s="636" t="str">
        <f t="shared" si="7"/>
        <v>Yes</v>
      </c>
      <c r="P249" s="630"/>
      <c r="Q249" s="637">
        <v>246</v>
      </c>
      <c r="R249" s="630"/>
    </row>
    <row r="250" spans="1:18" ht="90.75" thickBot="1" x14ac:dyDescent="0.25">
      <c r="A250" s="630"/>
      <c r="B250" s="2511" t="s">
        <v>2727</v>
      </c>
      <c r="C250" s="1199" t="s">
        <v>2728</v>
      </c>
      <c r="D250" s="1200">
        <v>88</v>
      </c>
      <c r="E250" s="929">
        <v>61</v>
      </c>
      <c r="F250" s="2555">
        <v>62</v>
      </c>
      <c r="G250" s="631"/>
      <c r="H250" s="640" t="s">
        <v>1420</v>
      </c>
      <c r="I250" s="631"/>
      <c r="J250" s="638">
        <v>86</v>
      </c>
      <c r="K250" s="639">
        <v>96</v>
      </c>
      <c r="L250" s="639">
        <v>0</v>
      </c>
      <c r="M250" s="639">
        <v>0</v>
      </c>
      <c r="N250" s="639">
        <f t="shared" si="6"/>
        <v>182</v>
      </c>
      <c r="O250" s="641" t="str">
        <f t="shared" si="7"/>
        <v>Yes</v>
      </c>
      <c r="P250" s="630"/>
      <c r="Q250" s="637">
        <v>247</v>
      </c>
      <c r="R250" s="630"/>
    </row>
    <row r="251" spans="1:18" ht="90.75" thickBot="1" x14ac:dyDescent="0.25">
      <c r="A251" s="630"/>
      <c r="B251" s="2511" t="s">
        <v>2729</v>
      </c>
      <c r="C251" s="1201" t="s">
        <v>2730</v>
      </c>
      <c r="D251" s="764">
        <v>234</v>
      </c>
      <c r="E251" s="978">
        <v>190</v>
      </c>
      <c r="F251" s="2626">
        <v>176</v>
      </c>
      <c r="G251" s="631"/>
      <c r="H251" s="634" t="s">
        <v>1421</v>
      </c>
      <c r="I251" s="631"/>
      <c r="J251" s="632">
        <v>86</v>
      </c>
      <c r="K251" s="633">
        <v>100</v>
      </c>
      <c r="L251" s="633">
        <v>0</v>
      </c>
      <c r="M251" s="633">
        <v>12</v>
      </c>
      <c r="N251" s="635">
        <f t="shared" si="6"/>
        <v>198</v>
      </c>
      <c r="O251" s="636" t="str">
        <f t="shared" si="7"/>
        <v>Yes</v>
      </c>
      <c r="P251" s="630"/>
      <c r="Q251" s="637">
        <v>248</v>
      </c>
      <c r="R251" s="630"/>
    </row>
    <row r="252" spans="1:18" ht="90.75" thickBot="1" x14ac:dyDescent="0.25">
      <c r="A252" s="642"/>
      <c r="B252" s="2511" t="s">
        <v>2731</v>
      </c>
      <c r="C252" s="1202" t="s">
        <v>2732</v>
      </c>
      <c r="D252" s="1111">
        <v>192</v>
      </c>
      <c r="E252" s="1203">
        <v>156</v>
      </c>
      <c r="F252" s="2629">
        <v>131</v>
      </c>
      <c r="G252" s="643"/>
      <c r="H252" s="652" t="s">
        <v>1422</v>
      </c>
      <c r="I252" s="643"/>
      <c r="J252" s="650">
        <v>80</v>
      </c>
      <c r="K252" s="651">
        <v>95</v>
      </c>
      <c r="L252" s="651">
        <v>0</v>
      </c>
      <c r="M252" s="651">
        <v>35</v>
      </c>
      <c r="N252" s="651">
        <f t="shared" si="6"/>
        <v>210</v>
      </c>
      <c r="O252" s="653" t="str">
        <f t="shared" si="7"/>
        <v>Yes</v>
      </c>
      <c r="P252" s="642"/>
      <c r="Q252" s="649">
        <v>249</v>
      </c>
      <c r="R252" s="642"/>
    </row>
    <row r="253" spans="1:18" ht="90.75" thickBot="1" x14ac:dyDescent="0.25">
      <c r="A253" s="623"/>
      <c r="B253" s="2511" t="s">
        <v>2733</v>
      </c>
      <c r="C253" s="1204" t="s">
        <v>2734</v>
      </c>
      <c r="D253" s="919">
        <v>180</v>
      </c>
      <c r="E253" s="943">
        <v>106</v>
      </c>
      <c r="F253" s="2630">
        <v>85</v>
      </c>
      <c r="G253" s="624"/>
      <c r="H253" s="656" t="s">
        <v>1423</v>
      </c>
      <c r="I253" s="624"/>
      <c r="J253" s="654">
        <v>25</v>
      </c>
      <c r="K253" s="655">
        <v>26</v>
      </c>
      <c r="L253" s="655">
        <v>0</v>
      </c>
      <c r="M253" s="655">
        <v>0</v>
      </c>
      <c r="N253" s="657">
        <f t="shared" si="6"/>
        <v>51</v>
      </c>
      <c r="O253" s="658" t="str">
        <f t="shared" si="7"/>
        <v>Yes</v>
      </c>
      <c r="P253" s="623"/>
      <c r="Q253" s="629">
        <v>250</v>
      </c>
      <c r="R253" s="623"/>
    </row>
    <row r="254" spans="1:18" ht="90.75" thickBot="1" x14ac:dyDescent="0.25">
      <c r="A254" s="630"/>
      <c r="B254" s="2511" t="s">
        <v>2735</v>
      </c>
      <c r="C254" s="1205" t="s">
        <v>2736</v>
      </c>
      <c r="D254" s="1206">
        <v>171</v>
      </c>
      <c r="E254" s="990">
        <v>92</v>
      </c>
      <c r="F254" s="2564">
        <v>87</v>
      </c>
      <c r="G254" s="631"/>
      <c r="H254" s="640" t="s">
        <v>1424</v>
      </c>
      <c r="I254" s="631"/>
      <c r="J254" s="638">
        <v>38</v>
      </c>
      <c r="K254" s="639">
        <v>38</v>
      </c>
      <c r="L254" s="639">
        <v>0</v>
      </c>
      <c r="M254" s="639">
        <v>0</v>
      </c>
      <c r="N254" s="639">
        <f t="shared" si="6"/>
        <v>76</v>
      </c>
      <c r="O254" s="641" t="str">
        <f t="shared" si="7"/>
        <v>Yes</v>
      </c>
      <c r="P254" s="630"/>
      <c r="Q254" s="637">
        <v>251</v>
      </c>
      <c r="R254" s="630"/>
    </row>
    <row r="255" spans="1:18" ht="90.75" thickBot="1" x14ac:dyDescent="0.25">
      <c r="A255" s="630"/>
      <c r="B255" s="2511" t="s">
        <v>2737</v>
      </c>
      <c r="C255" s="1207" t="s">
        <v>2738</v>
      </c>
      <c r="D255" s="1181">
        <v>164</v>
      </c>
      <c r="E255" s="1101">
        <v>82</v>
      </c>
      <c r="F255" s="2546">
        <v>72</v>
      </c>
      <c r="G255" s="631"/>
      <c r="H255" s="634" t="s">
        <v>1425</v>
      </c>
      <c r="I255" s="631"/>
      <c r="J255" s="632">
        <v>53</v>
      </c>
      <c r="K255" s="633">
        <v>55</v>
      </c>
      <c r="L255" s="633">
        <v>0</v>
      </c>
      <c r="M255" s="633">
        <v>0</v>
      </c>
      <c r="N255" s="635">
        <f t="shared" si="6"/>
        <v>108</v>
      </c>
      <c r="O255" s="636" t="str">
        <f t="shared" si="7"/>
        <v>Yes</v>
      </c>
      <c r="P255" s="630"/>
      <c r="Q255" s="637">
        <v>252</v>
      </c>
      <c r="R255" s="630"/>
    </row>
    <row r="256" spans="1:18" ht="90.75" thickBot="1" x14ac:dyDescent="0.25">
      <c r="A256" s="630"/>
      <c r="B256" s="2511" t="s">
        <v>2739</v>
      </c>
      <c r="C256" s="1208" t="s">
        <v>2740</v>
      </c>
      <c r="D256" s="909">
        <v>154</v>
      </c>
      <c r="E256" s="943">
        <v>106</v>
      </c>
      <c r="F256" s="2538">
        <v>79</v>
      </c>
      <c r="G256" s="631"/>
      <c r="H256" s="640" t="s">
        <v>1426</v>
      </c>
      <c r="I256" s="631"/>
      <c r="J256" s="638">
        <v>67</v>
      </c>
      <c r="K256" s="639">
        <v>68</v>
      </c>
      <c r="L256" s="639">
        <v>0</v>
      </c>
      <c r="M256" s="639">
        <v>0</v>
      </c>
      <c r="N256" s="639">
        <f t="shared" si="6"/>
        <v>135</v>
      </c>
      <c r="O256" s="641" t="str">
        <f t="shared" si="7"/>
        <v>Yes</v>
      </c>
      <c r="P256" s="630"/>
      <c r="Q256" s="637">
        <v>253</v>
      </c>
      <c r="R256" s="630"/>
    </row>
    <row r="257" spans="1:18" ht="90.75" thickBot="1" x14ac:dyDescent="0.25">
      <c r="A257" s="630"/>
      <c r="B257" s="2511" t="s">
        <v>2741</v>
      </c>
      <c r="C257" s="1209" t="s">
        <v>2742</v>
      </c>
      <c r="D257" s="784">
        <v>138</v>
      </c>
      <c r="E257" s="1126">
        <v>57</v>
      </c>
      <c r="F257" s="2556">
        <v>27</v>
      </c>
      <c r="G257" s="631"/>
      <c r="H257" s="634" t="s">
        <v>1427</v>
      </c>
      <c r="I257" s="631"/>
      <c r="J257" s="632">
        <v>92</v>
      </c>
      <c r="K257" s="633">
        <v>98</v>
      </c>
      <c r="L257" s="633">
        <v>0</v>
      </c>
      <c r="M257" s="633">
        <v>0</v>
      </c>
      <c r="N257" s="635">
        <f t="shared" si="6"/>
        <v>190</v>
      </c>
      <c r="O257" s="636" t="str">
        <f t="shared" si="7"/>
        <v>Yes</v>
      </c>
      <c r="P257" s="630"/>
      <c r="Q257" s="637">
        <v>254</v>
      </c>
      <c r="R257" s="630"/>
    </row>
    <row r="258" spans="1:18" ht="90.75" thickBot="1" x14ac:dyDescent="0.25">
      <c r="A258" s="630"/>
      <c r="B258" s="2511" t="s">
        <v>2743</v>
      </c>
      <c r="C258" s="1210" t="s">
        <v>2744</v>
      </c>
      <c r="D258" s="828">
        <v>236</v>
      </c>
      <c r="E258" s="1211">
        <v>195</v>
      </c>
      <c r="F258" s="2631">
        <v>178</v>
      </c>
      <c r="G258" s="631"/>
      <c r="H258" s="640" t="s">
        <v>1428</v>
      </c>
      <c r="I258" s="631"/>
      <c r="J258" s="638">
        <v>92</v>
      </c>
      <c r="K258" s="639">
        <v>100</v>
      </c>
      <c r="L258" s="639">
        <v>0</v>
      </c>
      <c r="M258" s="639">
        <v>10</v>
      </c>
      <c r="N258" s="639">
        <f t="shared" si="6"/>
        <v>202</v>
      </c>
      <c r="O258" s="641" t="str">
        <f t="shared" si="7"/>
        <v>Yes</v>
      </c>
      <c r="P258" s="630"/>
      <c r="Q258" s="637">
        <v>255</v>
      </c>
      <c r="R258" s="630"/>
    </row>
    <row r="259" spans="1:18" ht="90.75" thickBot="1" x14ac:dyDescent="0.25">
      <c r="A259" s="642"/>
      <c r="B259" s="2511" t="s">
        <v>2745</v>
      </c>
      <c r="C259" s="1212" t="s">
        <v>2746</v>
      </c>
      <c r="D259" s="828">
        <v>236</v>
      </c>
      <c r="E259" s="1213">
        <v>186</v>
      </c>
      <c r="F259" s="2632">
        <v>168</v>
      </c>
      <c r="G259" s="643"/>
      <c r="H259" s="646" t="s">
        <v>1429</v>
      </c>
      <c r="I259" s="643"/>
      <c r="J259" s="644">
        <v>90</v>
      </c>
      <c r="K259" s="645">
        <v>100</v>
      </c>
      <c r="L259" s="645">
        <v>10</v>
      </c>
      <c r="M259" s="645">
        <v>47</v>
      </c>
      <c r="N259" s="647">
        <f t="shared" si="6"/>
        <v>247</v>
      </c>
      <c r="O259" s="648" t="str">
        <f t="shared" si="7"/>
        <v>No</v>
      </c>
      <c r="P259" s="642"/>
      <c r="Q259" s="649">
        <v>256</v>
      </c>
      <c r="R259" s="642"/>
    </row>
    <row r="260" spans="1:18" ht="90.75" thickBot="1" x14ac:dyDescent="0.25">
      <c r="A260" s="623"/>
      <c r="B260" s="2511" t="s">
        <v>2747</v>
      </c>
      <c r="C260" s="1214" t="s">
        <v>2748</v>
      </c>
      <c r="D260" s="764">
        <v>234</v>
      </c>
      <c r="E260" s="1215">
        <v>167</v>
      </c>
      <c r="F260" s="2633">
        <v>148</v>
      </c>
      <c r="G260" s="624"/>
      <c r="H260" s="627" t="s">
        <v>1430</v>
      </c>
      <c r="I260" s="624"/>
      <c r="J260" s="625">
        <v>31</v>
      </c>
      <c r="K260" s="626">
        <v>25</v>
      </c>
      <c r="L260" s="626">
        <v>0</v>
      </c>
      <c r="M260" s="626">
        <v>0</v>
      </c>
      <c r="N260" s="626">
        <f t="shared" ref="N260:N323" si="8">SUM(J260:M260)</f>
        <v>56</v>
      </c>
      <c r="O260" s="628" t="str">
        <f t="shared" si="7"/>
        <v>Yes</v>
      </c>
      <c r="P260" s="623"/>
      <c r="Q260" s="629">
        <v>257</v>
      </c>
      <c r="R260" s="623"/>
    </row>
    <row r="261" spans="1:18" ht="90.75" thickBot="1" x14ac:dyDescent="0.25">
      <c r="A261" s="630"/>
      <c r="B261" s="2511" t="s">
        <v>2749</v>
      </c>
      <c r="C261" s="1216" t="s">
        <v>2750</v>
      </c>
      <c r="D261" s="1063">
        <v>232</v>
      </c>
      <c r="E261" s="894">
        <v>146</v>
      </c>
      <c r="F261" s="2634">
        <v>124</v>
      </c>
      <c r="G261" s="631"/>
      <c r="H261" s="634" t="s">
        <v>1431</v>
      </c>
      <c r="I261" s="631"/>
      <c r="J261" s="632">
        <v>48</v>
      </c>
      <c r="K261" s="633">
        <v>40</v>
      </c>
      <c r="L261" s="633">
        <v>0</v>
      </c>
      <c r="M261" s="633">
        <v>0</v>
      </c>
      <c r="N261" s="635">
        <f t="shared" si="8"/>
        <v>88</v>
      </c>
      <c r="O261" s="636" t="str">
        <f t="shared" si="7"/>
        <v>Yes</v>
      </c>
      <c r="P261" s="630"/>
      <c r="Q261" s="637">
        <v>258</v>
      </c>
      <c r="R261" s="630"/>
    </row>
    <row r="262" spans="1:18" ht="90.75" thickBot="1" x14ac:dyDescent="0.25">
      <c r="A262" s="630"/>
      <c r="B262" s="2511" t="s">
        <v>2751</v>
      </c>
      <c r="C262" s="1217" t="s">
        <v>2752</v>
      </c>
      <c r="D262" s="851">
        <v>218</v>
      </c>
      <c r="E262" s="716">
        <v>41</v>
      </c>
      <c r="F262" s="2559">
        <v>28</v>
      </c>
      <c r="G262" s="631"/>
      <c r="H262" s="640" t="s">
        <v>1432</v>
      </c>
      <c r="I262" s="631"/>
      <c r="J262" s="638">
        <v>60</v>
      </c>
      <c r="K262" s="639">
        <v>50</v>
      </c>
      <c r="L262" s="639">
        <v>0</v>
      </c>
      <c r="M262" s="639">
        <v>0</v>
      </c>
      <c r="N262" s="639">
        <f t="shared" si="8"/>
        <v>110</v>
      </c>
      <c r="O262" s="641" t="str">
        <f t="shared" si="7"/>
        <v>Yes</v>
      </c>
      <c r="P262" s="630"/>
      <c r="Q262" s="637">
        <v>259</v>
      </c>
      <c r="R262" s="630"/>
    </row>
    <row r="263" spans="1:18" ht="90.75" thickBot="1" x14ac:dyDescent="0.25">
      <c r="A263" s="630"/>
      <c r="B263" s="2511" t="s">
        <v>2753</v>
      </c>
      <c r="C263" s="1218" t="s">
        <v>2754</v>
      </c>
      <c r="D263" s="909">
        <v>154</v>
      </c>
      <c r="E263" s="709">
        <v>51</v>
      </c>
      <c r="F263" s="2553">
        <v>36</v>
      </c>
      <c r="G263" s="631"/>
      <c r="H263" s="634" t="s">
        <v>1433</v>
      </c>
      <c r="I263" s="631"/>
      <c r="J263" s="632">
        <v>100</v>
      </c>
      <c r="K263" s="633">
        <v>100</v>
      </c>
      <c r="L263" s="633">
        <v>0</v>
      </c>
      <c r="M263" s="633">
        <v>15</v>
      </c>
      <c r="N263" s="635">
        <f t="shared" si="8"/>
        <v>215</v>
      </c>
      <c r="O263" s="636" t="str">
        <f t="shared" si="7"/>
        <v>Yes</v>
      </c>
      <c r="P263" s="630"/>
      <c r="Q263" s="637">
        <v>260</v>
      </c>
      <c r="R263" s="630"/>
    </row>
    <row r="264" spans="1:18" ht="15.75" thickBot="1" x14ac:dyDescent="0.25">
      <c r="A264" s="630"/>
      <c r="B264" s="2511" t="s">
        <v>2755</v>
      </c>
      <c r="C264" s="1219">
        <v>653024</v>
      </c>
      <c r="D264" s="1082">
        <v>101</v>
      </c>
      <c r="E264" s="1220">
        <v>48</v>
      </c>
      <c r="F264" s="2553">
        <v>36</v>
      </c>
      <c r="G264" s="631"/>
      <c r="H264" s="640" t="s">
        <v>1434</v>
      </c>
      <c r="I264" s="631"/>
      <c r="J264" s="638">
        <v>100</v>
      </c>
      <c r="K264" s="639">
        <v>100</v>
      </c>
      <c r="L264" s="639">
        <v>0</v>
      </c>
      <c r="M264" s="639">
        <v>32</v>
      </c>
      <c r="N264" s="639">
        <f t="shared" si="8"/>
        <v>232</v>
      </c>
      <c r="O264" s="641" t="str">
        <f t="shared" si="7"/>
        <v>No</v>
      </c>
      <c r="P264" s="630"/>
      <c r="Q264" s="637">
        <v>261</v>
      </c>
      <c r="R264" s="630"/>
    </row>
    <row r="265" spans="1:18" ht="90.75" thickBot="1" x14ac:dyDescent="0.25">
      <c r="A265" s="630"/>
      <c r="B265" s="2511" t="s">
        <v>2756</v>
      </c>
      <c r="C265" s="1221" t="s">
        <v>2757</v>
      </c>
      <c r="D265" s="700">
        <v>255</v>
      </c>
      <c r="E265" s="1222">
        <v>177</v>
      </c>
      <c r="F265" s="2517">
        <v>187</v>
      </c>
      <c r="G265" s="631"/>
      <c r="H265" s="634" t="s">
        <v>1435</v>
      </c>
      <c r="I265" s="631"/>
      <c r="J265" s="632">
        <v>100</v>
      </c>
      <c r="K265" s="633">
        <v>100</v>
      </c>
      <c r="L265" s="633">
        <v>8</v>
      </c>
      <c r="M265" s="633">
        <v>43</v>
      </c>
      <c r="N265" s="635">
        <f t="shared" si="8"/>
        <v>251</v>
      </c>
      <c r="O265" s="636" t="str">
        <f t="shared" si="7"/>
        <v>No</v>
      </c>
      <c r="P265" s="630"/>
      <c r="Q265" s="637">
        <v>262</v>
      </c>
      <c r="R265" s="630"/>
    </row>
    <row r="266" spans="1:18" ht="90.75" thickBot="1" x14ac:dyDescent="0.25">
      <c r="A266" s="642"/>
      <c r="B266" s="2511" t="s">
        <v>2758</v>
      </c>
      <c r="C266" s="1223" t="s">
        <v>2759</v>
      </c>
      <c r="D266" s="700">
        <v>255</v>
      </c>
      <c r="E266" s="1224">
        <v>128</v>
      </c>
      <c r="F266" s="2543">
        <v>139</v>
      </c>
      <c r="G266" s="643"/>
      <c r="H266" s="652" t="s">
        <v>1436</v>
      </c>
      <c r="I266" s="643"/>
      <c r="J266" s="650">
        <v>100</v>
      </c>
      <c r="K266" s="651">
        <v>100</v>
      </c>
      <c r="L266" s="651">
        <v>13</v>
      </c>
      <c r="M266" s="651">
        <v>68</v>
      </c>
      <c r="N266" s="651">
        <f t="shared" si="8"/>
        <v>281</v>
      </c>
      <c r="O266" s="653" t="str">
        <f t="shared" si="7"/>
        <v>No</v>
      </c>
      <c r="P266" s="642"/>
      <c r="Q266" s="649">
        <v>263</v>
      </c>
      <c r="R266" s="642"/>
    </row>
    <row r="267" spans="1:18" ht="90.75" thickBot="1" x14ac:dyDescent="0.25">
      <c r="A267" s="623"/>
      <c r="B267" s="2511" t="s">
        <v>2760</v>
      </c>
      <c r="C267" s="1225" t="s">
        <v>2761</v>
      </c>
      <c r="D267" s="700">
        <v>255</v>
      </c>
      <c r="E267" s="1109">
        <v>88</v>
      </c>
      <c r="F267" s="2582">
        <v>93</v>
      </c>
      <c r="G267" s="624"/>
      <c r="H267" s="656" t="s">
        <v>1437</v>
      </c>
      <c r="I267" s="624"/>
      <c r="J267" s="654">
        <v>39</v>
      </c>
      <c r="K267" s="655">
        <v>30</v>
      </c>
      <c r="L267" s="655">
        <v>0</v>
      </c>
      <c r="M267" s="655">
        <v>0</v>
      </c>
      <c r="N267" s="657">
        <f t="shared" si="8"/>
        <v>69</v>
      </c>
      <c r="O267" s="658" t="str">
        <f t="shared" si="7"/>
        <v>Yes</v>
      </c>
      <c r="P267" s="623"/>
      <c r="Q267" s="629">
        <v>264</v>
      </c>
      <c r="R267" s="623"/>
    </row>
    <row r="268" spans="1:18" ht="90.75" thickBot="1" x14ac:dyDescent="0.25">
      <c r="A268" s="630"/>
      <c r="B268" s="2511" t="s">
        <v>2762</v>
      </c>
      <c r="C268" s="1226" t="s">
        <v>2763</v>
      </c>
      <c r="D268" s="1106">
        <v>224</v>
      </c>
      <c r="E268" s="1227">
        <v>60</v>
      </c>
      <c r="F268" s="2610">
        <v>49</v>
      </c>
      <c r="G268" s="631"/>
      <c r="H268" s="640" t="s">
        <v>1438</v>
      </c>
      <c r="I268" s="631"/>
      <c r="J268" s="638">
        <v>56</v>
      </c>
      <c r="K268" s="639">
        <v>46</v>
      </c>
      <c r="L268" s="639">
        <v>0</v>
      </c>
      <c r="M268" s="639">
        <v>0</v>
      </c>
      <c r="N268" s="639">
        <f t="shared" si="8"/>
        <v>102</v>
      </c>
      <c r="O268" s="641" t="str">
        <f t="shared" si="7"/>
        <v>Yes</v>
      </c>
      <c r="P268" s="630"/>
      <c r="Q268" s="637">
        <v>265</v>
      </c>
      <c r="R268" s="630"/>
    </row>
    <row r="269" spans="1:18" ht="90.75" thickBot="1" x14ac:dyDescent="0.25">
      <c r="A269" s="630"/>
      <c r="B269" s="2511" t="s">
        <v>2764</v>
      </c>
      <c r="C269" s="1228" t="s">
        <v>2765</v>
      </c>
      <c r="D269" s="1044">
        <v>190</v>
      </c>
      <c r="E269" s="1156">
        <v>58</v>
      </c>
      <c r="F269" s="2572">
        <v>52</v>
      </c>
      <c r="G269" s="631"/>
      <c r="H269" s="634" t="s">
        <v>1439</v>
      </c>
      <c r="I269" s="631"/>
      <c r="J269" s="632">
        <v>76</v>
      </c>
      <c r="K269" s="633">
        <v>70</v>
      </c>
      <c r="L269" s="633">
        <v>0</v>
      </c>
      <c r="M269" s="633">
        <v>0</v>
      </c>
      <c r="N269" s="635">
        <f t="shared" si="8"/>
        <v>146</v>
      </c>
      <c r="O269" s="636" t="str">
        <f t="shared" si="7"/>
        <v>Yes</v>
      </c>
      <c r="P269" s="630"/>
      <c r="Q269" s="637">
        <v>266</v>
      </c>
      <c r="R269" s="630"/>
    </row>
    <row r="270" spans="1:18" ht="90.75" thickBot="1" x14ac:dyDescent="0.25">
      <c r="A270" s="630"/>
      <c r="B270" s="2511" t="s">
        <v>2766</v>
      </c>
      <c r="C270" s="1229" t="s">
        <v>2767</v>
      </c>
      <c r="D270" s="1230">
        <v>129</v>
      </c>
      <c r="E270" s="1231">
        <v>49</v>
      </c>
      <c r="F270" s="2589">
        <v>47</v>
      </c>
      <c r="G270" s="631"/>
      <c r="H270" s="640" t="s">
        <v>1440</v>
      </c>
      <c r="I270" s="631"/>
      <c r="J270" s="638">
        <v>100</v>
      </c>
      <c r="K270" s="639">
        <v>95</v>
      </c>
      <c r="L270" s="639">
        <v>0</v>
      </c>
      <c r="M270" s="639">
        <v>3</v>
      </c>
      <c r="N270" s="639">
        <f t="shared" si="8"/>
        <v>198</v>
      </c>
      <c r="O270" s="641" t="str">
        <f t="shared" si="7"/>
        <v>Yes</v>
      </c>
      <c r="P270" s="630"/>
      <c r="Q270" s="637">
        <v>267</v>
      </c>
      <c r="R270" s="630"/>
    </row>
    <row r="271" spans="1:18" ht="90.75" thickBot="1" x14ac:dyDescent="0.25">
      <c r="A271" s="630"/>
      <c r="B271" s="2511" t="s">
        <v>2768</v>
      </c>
      <c r="C271" s="1232" t="s">
        <v>2769</v>
      </c>
      <c r="D271" s="700">
        <v>255</v>
      </c>
      <c r="E271" s="955">
        <v>163</v>
      </c>
      <c r="F271" s="2534">
        <v>181</v>
      </c>
      <c r="G271" s="631"/>
      <c r="H271" s="634" t="s">
        <v>1441</v>
      </c>
      <c r="I271" s="631"/>
      <c r="J271" s="632">
        <v>100</v>
      </c>
      <c r="K271" s="633">
        <v>95</v>
      </c>
      <c r="L271" s="633">
        <v>0</v>
      </c>
      <c r="M271" s="633">
        <v>15</v>
      </c>
      <c r="N271" s="635">
        <f t="shared" si="8"/>
        <v>210</v>
      </c>
      <c r="O271" s="636" t="str">
        <f t="shared" si="7"/>
        <v>Yes</v>
      </c>
      <c r="P271" s="630"/>
      <c r="Q271" s="637">
        <v>268</v>
      </c>
      <c r="R271" s="630"/>
    </row>
    <row r="272" spans="1:18" ht="90.75" thickBot="1" x14ac:dyDescent="0.25">
      <c r="A272" s="630"/>
      <c r="B272" s="2511" t="s">
        <v>2770</v>
      </c>
      <c r="C272" s="1233" t="s">
        <v>2771</v>
      </c>
      <c r="D272" s="700">
        <v>255</v>
      </c>
      <c r="E272" s="785">
        <v>141</v>
      </c>
      <c r="F272" s="2524">
        <v>161</v>
      </c>
      <c r="G272" s="631"/>
      <c r="H272" s="640" t="s">
        <v>1442</v>
      </c>
      <c r="I272" s="631"/>
      <c r="J272" s="638">
        <v>100</v>
      </c>
      <c r="K272" s="639">
        <v>98</v>
      </c>
      <c r="L272" s="639">
        <v>0</v>
      </c>
      <c r="M272" s="639">
        <v>24</v>
      </c>
      <c r="N272" s="639">
        <f t="shared" si="8"/>
        <v>222</v>
      </c>
      <c r="O272" s="641" t="str">
        <f t="shared" si="7"/>
        <v>Yes</v>
      </c>
      <c r="P272" s="630"/>
      <c r="Q272" s="637">
        <v>269</v>
      </c>
      <c r="R272" s="630"/>
    </row>
    <row r="273" spans="1:18" ht="90.75" thickBot="1" x14ac:dyDescent="0.25">
      <c r="A273" s="642"/>
      <c r="B273" s="2511" t="s">
        <v>2772</v>
      </c>
      <c r="C273" s="1234" t="s">
        <v>2773</v>
      </c>
      <c r="D273" s="886">
        <v>248</v>
      </c>
      <c r="E273" s="1235">
        <v>72</v>
      </c>
      <c r="F273" s="2635">
        <v>94</v>
      </c>
      <c r="G273" s="643"/>
      <c r="H273" s="646" t="s">
        <v>1443</v>
      </c>
      <c r="I273" s="643"/>
      <c r="J273" s="644">
        <v>100</v>
      </c>
      <c r="K273" s="645">
        <v>98</v>
      </c>
      <c r="L273" s="645">
        <v>0</v>
      </c>
      <c r="M273" s="645">
        <v>45</v>
      </c>
      <c r="N273" s="647">
        <f t="shared" si="8"/>
        <v>243</v>
      </c>
      <c r="O273" s="648" t="str">
        <f t="shared" si="7"/>
        <v>No</v>
      </c>
      <c r="P273" s="642"/>
      <c r="Q273" s="649">
        <v>270</v>
      </c>
      <c r="R273" s="642"/>
    </row>
    <row r="274" spans="1:18" ht="90.75" thickBot="1" x14ac:dyDescent="0.25">
      <c r="A274" s="623"/>
      <c r="B274" s="2511" t="s">
        <v>2774</v>
      </c>
      <c r="C274" s="1236" t="s">
        <v>2775</v>
      </c>
      <c r="D274" s="831">
        <v>238</v>
      </c>
      <c r="E274" s="765">
        <v>39</v>
      </c>
      <c r="F274" s="2619">
        <v>55</v>
      </c>
      <c r="G274" s="624"/>
      <c r="H274" s="627" t="s">
        <v>1444</v>
      </c>
      <c r="I274" s="624"/>
      <c r="J274" s="625">
        <v>21</v>
      </c>
      <c r="K274" s="626">
        <v>9</v>
      </c>
      <c r="L274" s="626">
        <v>0</v>
      </c>
      <c r="M274" s="626">
        <v>0</v>
      </c>
      <c r="N274" s="626">
        <f t="shared" si="8"/>
        <v>30</v>
      </c>
      <c r="O274" s="628" t="str">
        <f t="shared" si="7"/>
        <v>Yes</v>
      </c>
      <c r="P274" s="623"/>
      <c r="Q274" s="629">
        <v>271</v>
      </c>
      <c r="R274" s="623"/>
    </row>
    <row r="275" spans="1:18" ht="90.75" thickBot="1" x14ac:dyDescent="0.25">
      <c r="A275" s="630"/>
      <c r="B275" s="2511" t="s">
        <v>2776</v>
      </c>
      <c r="C275" s="1237" t="s">
        <v>2777</v>
      </c>
      <c r="D275" s="931">
        <v>210</v>
      </c>
      <c r="E275" s="1238">
        <v>38</v>
      </c>
      <c r="F275" s="2591">
        <v>48</v>
      </c>
      <c r="G275" s="631"/>
      <c r="H275" s="634" t="s">
        <v>1445</v>
      </c>
      <c r="I275" s="631"/>
      <c r="J275" s="632">
        <v>42</v>
      </c>
      <c r="K275" s="633">
        <v>27</v>
      </c>
      <c r="L275" s="633">
        <v>0</v>
      </c>
      <c r="M275" s="633">
        <v>0</v>
      </c>
      <c r="N275" s="635">
        <f t="shared" si="8"/>
        <v>69</v>
      </c>
      <c r="O275" s="636" t="str">
        <f t="shared" si="7"/>
        <v>Yes</v>
      </c>
      <c r="P275" s="630"/>
      <c r="Q275" s="637">
        <v>272</v>
      </c>
      <c r="R275" s="630"/>
    </row>
    <row r="276" spans="1:18" ht="90.75" thickBot="1" x14ac:dyDescent="0.25">
      <c r="A276" s="630"/>
      <c r="B276" s="2511" t="s">
        <v>2778</v>
      </c>
      <c r="C276" s="1239" t="s">
        <v>2779</v>
      </c>
      <c r="D276" s="819">
        <v>175</v>
      </c>
      <c r="E276" s="765">
        <v>39</v>
      </c>
      <c r="F276" s="2589">
        <v>47</v>
      </c>
      <c r="G276" s="631"/>
      <c r="H276" s="640" t="s">
        <v>1446</v>
      </c>
      <c r="I276" s="631"/>
      <c r="J276" s="638">
        <v>84</v>
      </c>
      <c r="K276" s="639">
        <v>70</v>
      </c>
      <c r="L276" s="639">
        <v>0</v>
      </c>
      <c r="M276" s="639">
        <v>0</v>
      </c>
      <c r="N276" s="639">
        <f t="shared" si="8"/>
        <v>154</v>
      </c>
      <c r="O276" s="641" t="str">
        <f t="shared" si="7"/>
        <v>Yes</v>
      </c>
      <c r="P276" s="630"/>
      <c r="Q276" s="637">
        <v>273</v>
      </c>
      <c r="R276" s="630"/>
    </row>
    <row r="277" spans="1:18" ht="90.75" thickBot="1" x14ac:dyDescent="0.25">
      <c r="A277" s="630"/>
      <c r="B277" s="2511" t="s">
        <v>2780</v>
      </c>
      <c r="C277" s="1240" t="s">
        <v>2781</v>
      </c>
      <c r="D277" s="1155">
        <v>124</v>
      </c>
      <c r="E277" s="795">
        <v>37</v>
      </c>
      <c r="F277" s="2618">
        <v>41</v>
      </c>
      <c r="G277" s="631"/>
      <c r="H277" s="634" t="s">
        <v>1447</v>
      </c>
      <c r="I277" s="631"/>
      <c r="J277" s="632">
        <v>100</v>
      </c>
      <c r="K277" s="633">
        <v>92</v>
      </c>
      <c r="L277" s="633">
        <v>0</v>
      </c>
      <c r="M277" s="633">
        <v>0</v>
      </c>
      <c r="N277" s="635">
        <f t="shared" si="8"/>
        <v>192</v>
      </c>
      <c r="O277" s="636" t="str">
        <f t="shared" si="7"/>
        <v>Yes</v>
      </c>
      <c r="P277" s="630"/>
      <c r="Q277" s="637">
        <v>274</v>
      </c>
      <c r="R277" s="630"/>
    </row>
    <row r="278" spans="1:18" ht="90.75" thickBot="1" x14ac:dyDescent="0.25">
      <c r="A278" s="630"/>
      <c r="B278" s="2511" t="s">
        <v>2782</v>
      </c>
      <c r="C278" s="1241" t="s">
        <v>2783</v>
      </c>
      <c r="D278" s="734">
        <v>252</v>
      </c>
      <c r="E278" s="1242">
        <v>175</v>
      </c>
      <c r="F278" s="2636">
        <v>192</v>
      </c>
      <c r="G278" s="631"/>
      <c r="H278" s="640" t="s">
        <v>1448</v>
      </c>
      <c r="I278" s="631"/>
      <c r="J278" s="638">
        <v>100</v>
      </c>
      <c r="K278" s="639">
        <v>88</v>
      </c>
      <c r="L278" s="639">
        <v>0</v>
      </c>
      <c r="M278" s="639">
        <v>10</v>
      </c>
      <c r="N278" s="639">
        <f t="shared" si="8"/>
        <v>198</v>
      </c>
      <c r="O278" s="641" t="str">
        <f t="shared" si="7"/>
        <v>Yes</v>
      </c>
      <c r="P278" s="630"/>
      <c r="Q278" s="637">
        <v>275</v>
      </c>
      <c r="R278" s="630"/>
    </row>
    <row r="279" spans="1:18" ht="90.75" thickBot="1" x14ac:dyDescent="0.25">
      <c r="A279" s="630"/>
      <c r="B279" s="2511" t="s">
        <v>2784</v>
      </c>
      <c r="C279" s="1243" t="s">
        <v>2785</v>
      </c>
      <c r="D279" s="846">
        <v>251</v>
      </c>
      <c r="E279" s="782">
        <v>99</v>
      </c>
      <c r="F279" s="2627">
        <v>126</v>
      </c>
      <c r="G279" s="631"/>
      <c r="H279" s="634" t="s">
        <v>1449</v>
      </c>
      <c r="I279" s="631"/>
      <c r="J279" s="632">
        <v>100</v>
      </c>
      <c r="K279" s="633">
        <v>90</v>
      </c>
      <c r="L279" s="633">
        <v>0</v>
      </c>
      <c r="M279" s="633">
        <v>30</v>
      </c>
      <c r="N279" s="635">
        <f t="shared" si="8"/>
        <v>220</v>
      </c>
      <c r="O279" s="636" t="str">
        <f t="shared" si="7"/>
        <v>Yes</v>
      </c>
      <c r="P279" s="630"/>
      <c r="Q279" s="637">
        <v>276</v>
      </c>
      <c r="R279" s="630"/>
    </row>
    <row r="280" spans="1:18" ht="90.75" thickBot="1" x14ac:dyDescent="0.25">
      <c r="A280" s="642"/>
      <c r="B280" s="2511" t="s">
        <v>2786</v>
      </c>
      <c r="C280" s="1244" t="s">
        <v>2787</v>
      </c>
      <c r="D280" s="834">
        <v>244</v>
      </c>
      <c r="E280" s="1245">
        <v>54</v>
      </c>
      <c r="F280" s="2628">
        <v>76</v>
      </c>
      <c r="G280" s="643"/>
      <c r="H280" s="652" t="s">
        <v>1450</v>
      </c>
      <c r="I280" s="643"/>
      <c r="J280" s="650">
        <v>100</v>
      </c>
      <c r="K280" s="651">
        <v>92</v>
      </c>
      <c r="L280" s="651">
        <v>10</v>
      </c>
      <c r="M280" s="651">
        <v>47</v>
      </c>
      <c r="N280" s="651">
        <f t="shared" si="8"/>
        <v>249</v>
      </c>
      <c r="O280" s="653" t="str">
        <f t="shared" si="7"/>
        <v>No</v>
      </c>
      <c r="P280" s="642"/>
      <c r="Q280" s="649">
        <v>277</v>
      </c>
      <c r="R280" s="642"/>
    </row>
    <row r="281" spans="1:18" ht="90.75" thickBot="1" x14ac:dyDescent="0.25">
      <c r="A281" s="623"/>
      <c r="B281" s="2511" t="s">
        <v>2788</v>
      </c>
      <c r="C281" s="1246" t="s">
        <v>2789</v>
      </c>
      <c r="D281" s="841">
        <v>203</v>
      </c>
      <c r="E281" s="709">
        <v>51</v>
      </c>
      <c r="F281" s="2637">
        <v>59</v>
      </c>
      <c r="G281" s="624"/>
      <c r="H281" s="656" t="s">
        <v>1451</v>
      </c>
      <c r="I281" s="624"/>
      <c r="J281" s="654">
        <v>21</v>
      </c>
      <c r="K281" s="655">
        <v>4</v>
      </c>
      <c r="L281" s="655">
        <v>0</v>
      </c>
      <c r="M281" s="655">
        <v>0</v>
      </c>
      <c r="N281" s="657">
        <f t="shared" si="8"/>
        <v>25</v>
      </c>
      <c r="O281" s="658" t="str">
        <f t="shared" si="7"/>
        <v>Yes</v>
      </c>
      <c r="P281" s="623"/>
      <c r="Q281" s="629">
        <v>278</v>
      </c>
      <c r="R281" s="623"/>
    </row>
    <row r="282" spans="1:18" ht="90.75" thickBot="1" x14ac:dyDescent="0.25">
      <c r="A282" s="630"/>
      <c r="B282" s="2511" t="s">
        <v>2790</v>
      </c>
      <c r="C282" s="1247" t="s">
        <v>2791</v>
      </c>
      <c r="D282" s="1181">
        <v>164</v>
      </c>
      <c r="E282" s="1187">
        <v>52</v>
      </c>
      <c r="F282" s="2513">
        <v>58</v>
      </c>
      <c r="G282" s="631"/>
      <c r="H282" s="640" t="s">
        <v>1452</v>
      </c>
      <c r="I282" s="631"/>
      <c r="J282" s="638">
        <v>34</v>
      </c>
      <c r="K282" s="639">
        <v>10</v>
      </c>
      <c r="L282" s="639">
        <v>0</v>
      </c>
      <c r="M282" s="639">
        <v>0</v>
      </c>
      <c r="N282" s="639">
        <f t="shared" si="8"/>
        <v>44</v>
      </c>
      <c r="O282" s="641" t="str">
        <f t="shared" si="7"/>
        <v>Yes</v>
      </c>
      <c r="P282" s="630"/>
      <c r="Q282" s="637">
        <v>279</v>
      </c>
      <c r="R282" s="630"/>
    </row>
    <row r="283" spans="1:18" ht="15.75" thickBot="1" x14ac:dyDescent="0.25">
      <c r="A283" s="630"/>
      <c r="B283" s="2511" t="s">
        <v>2792</v>
      </c>
      <c r="C283" s="1248">
        <v>643335</v>
      </c>
      <c r="D283" s="1249">
        <v>100</v>
      </c>
      <c r="E283" s="709">
        <v>51</v>
      </c>
      <c r="F283" s="2583">
        <v>53</v>
      </c>
      <c r="G283" s="631"/>
      <c r="H283" s="634" t="s">
        <v>1453</v>
      </c>
      <c r="I283" s="631"/>
      <c r="J283" s="632">
        <v>75</v>
      </c>
      <c r="K283" s="633">
        <v>40</v>
      </c>
      <c r="L283" s="633">
        <v>0</v>
      </c>
      <c r="M283" s="633">
        <v>0</v>
      </c>
      <c r="N283" s="635">
        <f t="shared" si="8"/>
        <v>115</v>
      </c>
      <c r="O283" s="636" t="str">
        <f t="shared" si="7"/>
        <v>Yes</v>
      </c>
      <c r="P283" s="630"/>
      <c r="Q283" s="637">
        <v>280</v>
      </c>
      <c r="R283" s="630"/>
    </row>
    <row r="284" spans="1:18" ht="90.75" thickBot="1" x14ac:dyDescent="0.25">
      <c r="A284" s="630"/>
      <c r="B284" s="2511" t="s">
        <v>2793</v>
      </c>
      <c r="C284" s="1250" t="s">
        <v>2794</v>
      </c>
      <c r="D284" s="893">
        <v>198</v>
      </c>
      <c r="E284" s="1179">
        <v>110</v>
      </c>
      <c r="F284" s="2536">
        <v>78</v>
      </c>
      <c r="G284" s="631"/>
      <c r="H284" s="640" t="s">
        <v>1454</v>
      </c>
      <c r="I284" s="631"/>
      <c r="J284" s="638">
        <v>100</v>
      </c>
      <c r="K284" s="639">
        <v>85</v>
      </c>
      <c r="L284" s="639">
        <v>0</v>
      </c>
      <c r="M284" s="639">
        <v>4</v>
      </c>
      <c r="N284" s="639">
        <f t="shared" si="8"/>
        <v>189</v>
      </c>
      <c r="O284" s="641" t="str">
        <f t="shared" si="7"/>
        <v>Yes</v>
      </c>
      <c r="P284" s="630"/>
      <c r="Q284" s="637">
        <v>281</v>
      </c>
      <c r="R284" s="630"/>
    </row>
    <row r="285" spans="1:18" ht="90.75" thickBot="1" x14ac:dyDescent="0.25">
      <c r="A285" s="630"/>
      <c r="B285" s="2511" t="s">
        <v>2795</v>
      </c>
      <c r="C285" s="1251" t="s">
        <v>2796</v>
      </c>
      <c r="D285" s="1111">
        <v>192</v>
      </c>
      <c r="E285" s="975">
        <v>76</v>
      </c>
      <c r="F285" s="2611">
        <v>54</v>
      </c>
      <c r="G285" s="631"/>
      <c r="H285" s="634" t="s">
        <v>1455</v>
      </c>
      <c r="I285" s="631"/>
      <c r="J285" s="632">
        <v>100</v>
      </c>
      <c r="K285" s="633">
        <v>85</v>
      </c>
      <c r="L285" s="633">
        <v>4</v>
      </c>
      <c r="M285" s="633">
        <v>16</v>
      </c>
      <c r="N285" s="635">
        <f t="shared" si="8"/>
        <v>205</v>
      </c>
      <c r="O285" s="636" t="s">
        <v>1186</v>
      </c>
      <c r="P285" s="630"/>
      <c r="Q285" s="637">
        <v>282</v>
      </c>
      <c r="R285" s="630"/>
    </row>
    <row r="286" spans="1:18" ht="90.75" thickBot="1" x14ac:dyDescent="0.25">
      <c r="A286" s="630"/>
      <c r="B286" s="2511" t="s">
        <v>2797</v>
      </c>
      <c r="C286" s="1252" t="s">
        <v>2798</v>
      </c>
      <c r="D286" s="934">
        <v>183</v>
      </c>
      <c r="E286" s="1231">
        <v>49</v>
      </c>
      <c r="F286" s="2531">
        <v>44</v>
      </c>
      <c r="G286" s="631"/>
      <c r="H286" s="640" t="s">
        <v>1456</v>
      </c>
      <c r="I286" s="631"/>
      <c r="J286" s="638">
        <v>100</v>
      </c>
      <c r="K286" s="639">
        <v>82</v>
      </c>
      <c r="L286" s="639">
        <v>8</v>
      </c>
      <c r="M286" s="639">
        <v>32</v>
      </c>
      <c r="N286" s="639">
        <f t="shared" si="8"/>
        <v>222</v>
      </c>
      <c r="O286" s="641" t="s">
        <v>1186</v>
      </c>
      <c r="P286" s="630"/>
      <c r="Q286" s="637">
        <v>283</v>
      </c>
      <c r="R286" s="630"/>
    </row>
    <row r="287" spans="1:18" ht="90.75" thickBot="1" x14ac:dyDescent="0.25">
      <c r="A287" s="642"/>
      <c r="B287" s="2511" t="s">
        <v>2799</v>
      </c>
      <c r="C287" s="1253" t="s">
        <v>2800</v>
      </c>
      <c r="D287" s="1206">
        <v>171</v>
      </c>
      <c r="E287" s="799">
        <v>35</v>
      </c>
      <c r="F287" s="2638">
        <v>40</v>
      </c>
      <c r="G287" s="643"/>
      <c r="H287" s="646" t="s">
        <v>1457</v>
      </c>
      <c r="I287" s="643"/>
      <c r="J287" s="644">
        <v>100</v>
      </c>
      <c r="K287" s="645">
        <v>75</v>
      </c>
      <c r="L287" s="645">
        <v>12</v>
      </c>
      <c r="M287" s="645">
        <v>67</v>
      </c>
      <c r="N287" s="647">
        <f t="shared" si="8"/>
        <v>254</v>
      </c>
      <c r="O287" s="648" t="str">
        <f t="shared" si="7"/>
        <v>No</v>
      </c>
      <c r="P287" s="642"/>
      <c r="Q287" s="649">
        <v>284</v>
      </c>
      <c r="R287" s="642"/>
    </row>
    <row r="288" spans="1:18" ht="90.75" thickBot="1" x14ac:dyDescent="0.25">
      <c r="A288" s="623"/>
      <c r="B288" s="2511" t="s">
        <v>2801</v>
      </c>
      <c r="C288" s="1254" t="s">
        <v>2802</v>
      </c>
      <c r="D288" s="1255">
        <v>147</v>
      </c>
      <c r="E288" s="765">
        <v>39</v>
      </c>
      <c r="F288" s="2531">
        <v>44</v>
      </c>
      <c r="G288" s="624"/>
      <c r="H288" s="627" t="s">
        <v>1458</v>
      </c>
      <c r="I288" s="624"/>
      <c r="J288" s="625">
        <v>28</v>
      </c>
      <c r="K288" s="626">
        <v>9</v>
      </c>
      <c r="L288" s="626">
        <v>0</v>
      </c>
      <c r="M288" s="626">
        <v>0</v>
      </c>
      <c r="N288" s="626">
        <f t="shared" si="8"/>
        <v>37</v>
      </c>
      <c r="O288" s="628" t="str">
        <f t="shared" si="7"/>
        <v>Yes</v>
      </c>
      <c r="P288" s="623"/>
      <c r="Q288" s="629">
        <v>285</v>
      </c>
      <c r="R288" s="623"/>
    </row>
    <row r="289" spans="1:18" ht="90.75" thickBot="1" x14ac:dyDescent="0.25">
      <c r="A289" s="630"/>
      <c r="B289" s="2511" t="s">
        <v>2803</v>
      </c>
      <c r="C289" s="1256" t="s">
        <v>2804</v>
      </c>
      <c r="D289" s="784">
        <v>138</v>
      </c>
      <c r="E289" s="1257">
        <v>42</v>
      </c>
      <c r="F289" s="2590">
        <v>43</v>
      </c>
      <c r="G289" s="631"/>
      <c r="H289" s="634" t="s">
        <v>1459</v>
      </c>
      <c r="I289" s="631"/>
      <c r="J289" s="632">
        <v>68</v>
      </c>
      <c r="K289" s="633">
        <v>39</v>
      </c>
      <c r="L289" s="633">
        <v>0</v>
      </c>
      <c r="M289" s="633">
        <v>0</v>
      </c>
      <c r="N289" s="635">
        <f t="shared" si="8"/>
        <v>107</v>
      </c>
      <c r="O289" s="636" t="str">
        <f t="shared" si="7"/>
        <v>Yes</v>
      </c>
      <c r="P289" s="630"/>
      <c r="Q289" s="637">
        <v>286</v>
      </c>
      <c r="R289" s="630"/>
    </row>
    <row r="290" spans="1:18" ht="90.75" thickBot="1" x14ac:dyDescent="0.25">
      <c r="A290" s="630"/>
      <c r="B290" s="2511" t="s">
        <v>2805</v>
      </c>
      <c r="C290" s="1258" t="s">
        <v>2806</v>
      </c>
      <c r="D290" s="1259">
        <v>128</v>
      </c>
      <c r="E290" s="1260">
        <v>47</v>
      </c>
      <c r="F290" s="2587">
        <v>45</v>
      </c>
      <c r="G290" s="631"/>
      <c r="H290" s="640" t="s">
        <v>1460</v>
      </c>
      <c r="I290" s="631"/>
      <c r="J290" s="638">
        <v>96</v>
      </c>
      <c r="K290" s="639">
        <v>66</v>
      </c>
      <c r="L290" s="639">
        <v>0</v>
      </c>
      <c r="M290" s="639">
        <v>0</v>
      </c>
      <c r="N290" s="639">
        <f t="shared" si="8"/>
        <v>162</v>
      </c>
      <c r="O290" s="641" t="str">
        <f t="shared" si="7"/>
        <v>Yes</v>
      </c>
      <c r="P290" s="630"/>
      <c r="Q290" s="637">
        <v>287</v>
      </c>
      <c r="R290" s="630"/>
    </row>
    <row r="291" spans="1:18" ht="90.75" thickBot="1" x14ac:dyDescent="0.25">
      <c r="A291" s="630"/>
      <c r="B291" s="2511" t="s">
        <v>2807</v>
      </c>
      <c r="C291" s="1261" t="s">
        <v>2808</v>
      </c>
      <c r="D291" s="713">
        <v>225</v>
      </c>
      <c r="E291" s="1101">
        <v>82</v>
      </c>
      <c r="F291" s="2625">
        <v>61</v>
      </c>
      <c r="G291" s="631"/>
      <c r="H291" s="634" t="s">
        <v>1461</v>
      </c>
      <c r="I291" s="631"/>
      <c r="J291" s="632">
        <v>100</v>
      </c>
      <c r="K291" s="633">
        <v>84</v>
      </c>
      <c r="L291" s="633">
        <v>0</v>
      </c>
      <c r="M291" s="633">
        <v>2</v>
      </c>
      <c r="N291" s="635">
        <f t="shared" si="8"/>
        <v>186</v>
      </c>
      <c r="O291" s="636" t="str">
        <f t="shared" si="7"/>
        <v>Yes</v>
      </c>
      <c r="P291" s="630"/>
      <c r="Q291" s="637">
        <v>288</v>
      </c>
      <c r="R291" s="630"/>
    </row>
    <row r="292" spans="1:18" ht="90.75" thickBot="1" x14ac:dyDescent="0.25">
      <c r="A292" s="630"/>
      <c r="B292" s="2511" t="s">
        <v>2809</v>
      </c>
      <c r="C292" s="1262" t="s">
        <v>2810</v>
      </c>
      <c r="D292" s="893">
        <v>198</v>
      </c>
      <c r="E292" s="1136">
        <v>53</v>
      </c>
      <c r="F292" s="2547">
        <v>39</v>
      </c>
      <c r="G292" s="631"/>
      <c r="H292" s="640" t="s">
        <v>1462</v>
      </c>
      <c r="I292" s="631"/>
      <c r="J292" s="638">
        <v>100</v>
      </c>
      <c r="K292" s="639">
        <v>90</v>
      </c>
      <c r="L292" s="639">
        <v>4</v>
      </c>
      <c r="M292" s="639">
        <v>12</v>
      </c>
      <c r="N292" s="639">
        <f t="shared" si="8"/>
        <v>206</v>
      </c>
      <c r="O292" s="641" t="s">
        <v>1186</v>
      </c>
      <c r="P292" s="630"/>
      <c r="Q292" s="637">
        <v>289</v>
      </c>
      <c r="R292" s="630"/>
    </row>
    <row r="293" spans="1:18" ht="90.75" thickBot="1" x14ac:dyDescent="0.25">
      <c r="A293" s="630"/>
      <c r="B293" s="2511" t="s">
        <v>2811</v>
      </c>
      <c r="C293" s="1263" t="s">
        <v>2812</v>
      </c>
      <c r="D293" s="987">
        <v>167</v>
      </c>
      <c r="E293" s="1264">
        <v>43</v>
      </c>
      <c r="F293" s="2568">
        <v>42</v>
      </c>
      <c r="G293" s="631"/>
      <c r="H293" s="634" t="s">
        <v>1463</v>
      </c>
      <c r="I293" s="631"/>
      <c r="J293" s="632">
        <v>100</v>
      </c>
      <c r="K293" s="633">
        <v>91</v>
      </c>
      <c r="L293" s="633">
        <v>7</v>
      </c>
      <c r="M293" s="633">
        <v>32</v>
      </c>
      <c r="N293" s="635">
        <f t="shared" si="8"/>
        <v>230</v>
      </c>
      <c r="O293" s="636" t="s">
        <v>1186</v>
      </c>
      <c r="P293" s="630"/>
      <c r="Q293" s="637">
        <v>290</v>
      </c>
      <c r="R293" s="630"/>
    </row>
    <row r="294" spans="1:18" ht="90.75" thickBot="1" x14ac:dyDescent="0.25">
      <c r="A294" s="642"/>
      <c r="B294" s="2511" t="s">
        <v>2813</v>
      </c>
      <c r="C294" s="1265" t="s">
        <v>2814</v>
      </c>
      <c r="D294" s="749">
        <v>158</v>
      </c>
      <c r="E294" s="1257">
        <v>42</v>
      </c>
      <c r="F294" s="2590">
        <v>43</v>
      </c>
      <c r="G294" s="643"/>
      <c r="H294" s="652" t="s">
        <v>1464</v>
      </c>
      <c r="I294" s="643"/>
      <c r="J294" s="650">
        <v>100</v>
      </c>
      <c r="K294" s="651">
        <v>90</v>
      </c>
      <c r="L294" s="651">
        <v>13</v>
      </c>
      <c r="M294" s="651">
        <v>61</v>
      </c>
      <c r="N294" s="651">
        <f t="shared" si="8"/>
        <v>264</v>
      </c>
      <c r="O294" s="653" t="str">
        <f t="shared" si="7"/>
        <v>No</v>
      </c>
      <c r="P294" s="642"/>
      <c r="Q294" s="649">
        <v>291</v>
      </c>
      <c r="R294" s="642"/>
    </row>
    <row r="295" spans="1:18" ht="90.75" thickBot="1" x14ac:dyDescent="0.25">
      <c r="A295" s="623"/>
      <c r="B295" s="2511" t="s">
        <v>2815</v>
      </c>
      <c r="C295" s="1266" t="s">
        <v>2816</v>
      </c>
      <c r="D295" s="1267">
        <v>109</v>
      </c>
      <c r="E295" s="709">
        <v>51</v>
      </c>
      <c r="F295" s="2593">
        <v>50</v>
      </c>
      <c r="G295" s="624"/>
      <c r="H295" s="656" t="s">
        <v>1465</v>
      </c>
      <c r="I295" s="624"/>
      <c r="J295" s="654">
        <v>32</v>
      </c>
      <c r="K295" s="655">
        <v>6</v>
      </c>
      <c r="L295" s="655">
        <v>0</v>
      </c>
      <c r="M295" s="655">
        <v>0</v>
      </c>
      <c r="N295" s="657">
        <f t="shared" si="8"/>
        <v>38</v>
      </c>
      <c r="O295" s="658" t="str">
        <f t="shared" si="7"/>
        <v>Yes</v>
      </c>
      <c r="P295" s="623"/>
      <c r="Q295" s="629">
        <v>292</v>
      </c>
      <c r="R295" s="623"/>
    </row>
    <row r="296" spans="1:18" ht="15.75" thickBot="1" x14ac:dyDescent="0.25">
      <c r="A296" s="630"/>
      <c r="B296" s="2511" t="s">
        <v>2817</v>
      </c>
      <c r="C296" s="1268">
        <v>633231</v>
      </c>
      <c r="D296" s="1269">
        <v>99</v>
      </c>
      <c r="E296" s="1270">
        <v>50</v>
      </c>
      <c r="F296" s="2610">
        <v>49</v>
      </c>
      <c r="G296" s="631"/>
      <c r="H296" s="640" t="s">
        <v>1466</v>
      </c>
      <c r="I296" s="631"/>
      <c r="J296" s="638">
        <v>44</v>
      </c>
      <c r="K296" s="639">
        <v>13</v>
      </c>
      <c r="L296" s="639">
        <v>0</v>
      </c>
      <c r="M296" s="639">
        <v>0</v>
      </c>
      <c r="N296" s="639">
        <f t="shared" si="8"/>
        <v>57</v>
      </c>
      <c r="O296" s="641" t="str">
        <f t="shared" si="7"/>
        <v>Yes</v>
      </c>
      <c r="P296" s="630"/>
      <c r="Q296" s="637">
        <v>293</v>
      </c>
      <c r="R296" s="630"/>
    </row>
    <row r="297" spans="1:18" ht="90.75" thickBot="1" x14ac:dyDescent="0.25">
      <c r="A297" s="630"/>
      <c r="B297" s="2511" t="s">
        <v>2818</v>
      </c>
      <c r="C297" s="1271" t="s">
        <v>2819</v>
      </c>
      <c r="D297" s="1272">
        <v>87</v>
      </c>
      <c r="E297" s="1273">
        <v>45</v>
      </c>
      <c r="F297" s="2587">
        <v>45</v>
      </c>
      <c r="G297" s="631"/>
      <c r="H297" s="634" t="s">
        <v>1467</v>
      </c>
      <c r="I297" s="631"/>
      <c r="J297" s="632">
        <v>70</v>
      </c>
      <c r="K297" s="633">
        <v>33</v>
      </c>
      <c r="L297" s="633">
        <v>0</v>
      </c>
      <c r="M297" s="633">
        <v>0</v>
      </c>
      <c r="N297" s="635">
        <f t="shared" si="8"/>
        <v>103</v>
      </c>
      <c r="O297" s="636" t="str">
        <f t="shared" si="7"/>
        <v>Yes</v>
      </c>
      <c r="P297" s="630"/>
      <c r="Q297" s="637">
        <v>294</v>
      </c>
      <c r="R297" s="630"/>
    </row>
    <row r="298" spans="1:18" ht="90.75" thickBot="1" x14ac:dyDescent="0.25">
      <c r="A298" s="630"/>
      <c r="B298" s="2511" t="s">
        <v>2820</v>
      </c>
      <c r="C298" s="1274" t="s">
        <v>2821</v>
      </c>
      <c r="D298" s="998">
        <v>230</v>
      </c>
      <c r="E298" s="1213">
        <v>186</v>
      </c>
      <c r="F298" s="2632">
        <v>168</v>
      </c>
      <c r="G298" s="631"/>
      <c r="H298" s="640" t="s">
        <v>1468</v>
      </c>
      <c r="I298" s="631"/>
      <c r="J298" s="638">
        <v>100</v>
      </c>
      <c r="K298" s="639">
        <v>82</v>
      </c>
      <c r="L298" s="639">
        <v>0</v>
      </c>
      <c r="M298" s="639">
        <v>2</v>
      </c>
      <c r="N298" s="639">
        <f t="shared" si="8"/>
        <v>184</v>
      </c>
      <c r="O298" s="641" t="str">
        <f t="shared" si="7"/>
        <v>Yes</v>
      </c>
      <c r="P298" s="630"/>
      <c r="Q298" s="637">
        <v>295</v>
      </c>
      <c r="R298" s="630"/>
    </row>
    <row r="299" spans="1:18" ht="90.75" thickBot="1" x14ac:dyDescent="0.25">
      <c r="A299" s="630"/>
      <c r="B299" s="2511" t="s">
        <v>2822</v>
      </c>
      <c r="C299" s="1275" t="s">
        <v>2823</v>
      </c>
      <c r="D299" s="1053">
        <v>229</v>
      </c>
      <c r="E299" s="943">
        <v>106</v>
      </c>
      <c r="F299" s="2601">
        <v>84</v>
      </c>
      <c r="G299" s="631"/>
      <c r="H299" s="634" t="s">
        <v>1469</v>
      </c>
      <c r="I299" s="631"/>
      <c r="J299" s="632">
        <v>100</v>
      </c>
      <c r="K299" s="633">
        <v>78</v>
      </c>
      <c r="L299" s="633">
        <v>5</v>
      </c>
      <c r="M299" s="633">
        <v>18</v>
      </c>
      <c r="N299" s="635">
        <f t="shared" si="8"/>
        <v>201</v>
      </c>
      <c r="O299" s="636" t="s">
        <v>1186</v>
      </c>
      <c r="P299" s="630"/>
      <c r="Q299" s="637">
        <v>296</v>
      </c>
      <c r="R299" s="630"/>
    </row>
    <row r="300" spans="1:18" ht="90.75" thickBot="1" x14ac:dyDescent="0.25">
      <c r="A300" s="630"/>
      <c r="B300" s="2511" t="s">
        <v>2824</v>
      </c>
      <c r="C300" s="1276" t="s">
        <v>2825</v>
      </c>
      <c r="D300" s="1106">
        <v>224</v>
      </c>
      <c r="E300" s="1277">
        <v>78</v>
      </c>
      <c r="F300" s="2612">
        <v>57</v>
      </c>
      <c r="G300" s="631"/>
      <c r="H300" s="640" t="s">
        <v>1470</v>
      </c>
      <c r="I300" s="631"/>
      <c r="J300" s="638">
        <v>100</v>
      </c>
      <c r="K300" s="639">
        <v>85</v>
      </c>
      <c r="L300" s="639">
        <v>5</v>
      </c>
      <c r="M300" s="639">
        <v>20</v>
      </c>
      <c r="N300" s="639">
        <f t="shared" si="8"/>
        <v>210</v>
      </c>
      <c r="O300" s="641" t="s">
        <v>1186</v>
      </c>
      <c r="P300" s="630"/>
      <c r="Q300" s="637">
        <v>297</v>
      </c>
      <c r="R300" s="630"/>
    </row>
    <row r="301" spans="1:18" ht="90.75" thickBot="1" x14ac:dyDescent="0.25">
      <c r="A301" s="642"/>
      <c r="B301" s="2511" t="s">
        <v>2826</v>
      </c>
      <c r="C301" s="1278" t="s">
        <v>2827</v>
      </c>
      <c r="D301" s="1015">
        <v>205</v>
      </c>
      <c r="E301" s="1279">
        <v>84</v>
      </c>
      <c r="F301" s="2598">
        <v>91</v>
      </c>
      <c r="G301" s="643"/>
      <c r="H301" s="646" t="s">
        <v>1471</v>
      </c>
      <c r="I301" s="643"/>
      <c r="J301" s="644">
        <v>100</v>
      </c>
      <c r="K301" s="645">
        <v>82</v>
      </c>
      <c r="L301" s="645">
        <v>10</v>
      </c>
      <c r="M301" s="645">
        <v>64</v>
      </c>
      <c r="N301" s="647">
        <f t="shared" si="8"/>
        <v>256</v>
      </c>
      <c r="O301" s="648" t="str">
        <f t="shared" si="7"/>
        <v>No</v>
      </c>
      <c r="P301" s="642"/>
      <c r="Q301" s="649">
        <v>298</v>
      </c>
      <c r="R301" s="642"/>
    </row>
    <row r="302" spans="1:18" ht="90.75" thickBot="1" x14ac:dyDescent="0.25">
      <c r="A302" s="623"/>
      <c r="B302" s="2511" t="s">
        <v>2828</v>
      </c>
      <c r="C302" s="1280" t="s">
        <v>2829</v>
      </c>
      <c r="D302" s="1281">
        <v>176</v>
      </c>
      <c r="E302" s="1113">
        <v>74</v>
      </c>
      <c r="F302" s="2639">
        <v>90</v>
      </c>
      <c r="G302" s="624"/>
      <c r="H302" s="627" t="s">
        <v>1472</v>
      </c>
      <c r="I302" s="624"/>
      <c r="J302" s="625">
        <v>40</v>
      </c>
      <c r="K302" s="626">
        <v>8</v>
      </c>
      <c r="L302" s="626">
        <v>0</v>
      </c>
      <c r="M302" s="626">
        <v>0</v>
      </c>
      <c r="N302" s="626">
        <f t="shared" si="8"/>
        <v>48</v>
      </c>
      <c r="O302" s="628" t="str">
        <f t="shared" si="7"/>
        <v>Yes</v>
      </c>
      <c r="P302" s="623"/>
      <c r="Q302" s="629">
        <v>299</v>
      </c>
      <c r="R302" s="623"/>
    </row>
    <row r="303" spans="1:18" ht="90.75" thickBot="1" x14ac:dyDescent="0.25">
      <c r="A303" s="630"/>
      <c r="B303" s="2511" t="s">
        <v>2830</v>
      </c>
      <c r="C303" s="1282" t="s">
        <v>2831</v>
      </c>
      <c r="D303" s="1056">
        <v>155</v>
      </c>
      <c r="E303" s="806">
        <v>34</v>
      </c>
      <c r="F303" s="2640">
        <v>66</v>
      </c>
      <c r="G303" s="631"/>
      <c r="H303" s="634" t="s">
        <v>1473</v>
      </c>
      <c r="I303" s="631"/>
      <c r="J303" s="632">
        <v>58</v>
      </c>
      <c r="K303" s="633">
        <v>17</v>
      </c>
      <c r="L303" s="633">
        <v>0</v>
      </c>
      <c r="M303" s="633">
        <v>0</v>
      </c>
      <c r="N303" s="635">
        <f t="shared" si="8"/>
        <v>75</v>
      </c>
      <c r="O303" s="636" t="str">
        <f t="shared" si="7"/>
        <v>Yes</v>
      </c>
      <c r="P303" s="630"/>
      <c r="Q303" s="637">
        <v>300</v>
      </c>
      <c r="R303" s="630"/>
    </row>
    <row r="304" spans="1:18" ht="90.75" thickBot="1" x14ac:dyDescent="0.25">
      <c r="A304" s="630"/>
      <c r="B304" s="2511" t="s">
        <v>2832</v>
      </c>
      <c r="C304" s="1283" t="s">
        <v>2833</v>
      </c>
      <c r="D304" s="1082">
        <v>101</v>
      </c>
      <c r="E304" s="1284">
        <v>29</v>
      </c>
      <c r="F304" s="2593">
        <v>50</v>
      </c>
      <c r="G304" s="631"/>
      <c r="H304" s="640" t="s">
        <v>1474</v>
      </c>
      <c r="I304" s="631"/>
      <c r="J304" s="638">
        <v>90</v>
      </c>
      <c r="K304" s="639">
        <v>48</v>
      </c>
      <c r="L304" s="639">
        <v>0</v>
      </c>
      <c r="M304" s="639">
        <v>0</v>
      </c>
      <c r="N304" s="639">
        <f t="shared" si="8"/>
        <v>138</v>
      </c>
      <c r="O304" s="641" t="str">
        <f t="shared" si="7"/>
        <v>Yes</v>
      </c>
      <c r="P304" s="630"/>
      <c r="Q304" s="637">
        <v>301</v>
      </c>
      <c r="R304" s="630"/>
    </row>
    <row r="305" spans="1:18" ht="90.75" thickBot="1" x14ac:dyDescent="0.25">
      <c r="A305" s="630"/>
      <c r="B305" s="2511" t="s">
        <v>2834</v>
      </c>
      <c r="C305" s="1285" t="s">
        <v>2835</v>
      </c>
      <c r="D305" s="858">
        <v>250</v>
      </c>
      <c r="E305" s="1174">
        <v>187</v>
      </c>
      <c r="F305" s="2641">
        <v>203</v>
      </c>
      <c r="G305" s="631"/>
      <c r="H305" s="634" t="s">
        <v>1475</v>
      </c>
      <c r="I305" s="631"/>
      <c r="J305" s="632">
        <v>100</v>
      </c>
      <c r="K305" s="633">
        <v>72</v>
      </c>
      <c r="L305" s="633">
        <v>0</v>
      </c>
      <c r="M305" s="633">
        <v>0</v>
      </c>
      <c r="N305" s="635">
        <f t="shared" si="8"/>
        <v>172</v>
      </c>
      <c r="O305" s="636" t="str">
        <f t="shared" si="7"/>
        <v>Yes</v>
      </c>
      <c r="P305" s="630"/>
      <c r="Q305" s="637">
        <v>302</v>
      </c>
      <c r="R305" s="630"/>
    </row>
    <row r="306" spans="1:18" ht="90.75" thickBot="1" x14ac:dyDescent="0.25">
      <c r="A306" s="630"/>
      <c r="B306" s="2511" t="s">
        <v>2836</v>
      </c>
      <c r="C306" s="1286" t="s">
        <v>2837</v>
      </c>
      <c r="D306" s="734">
        <v>252</v>
      </c>
      <c r="E306" s="741">
        <v>155</v>
      </c>
      <c r="F306" s="2642">
        <v>179</v>
      </c>
      <c r="G306" s="631"/>
      <c r="H306" s="640" t="s">
        <v>1476</v>
      </c>
      <c r="I306" s="631"/>
      <c r="J306" s="638">
        <v>100</v>
      </c>
      <c r="K306" s="639">
        <v>72</v>
      </c>
      <c r="L306" s="639">
        <v>2</v>
      </c>
      <c r="M306" s="639">
        <v>12</v>
      </c>
      <c r="N306" s="639">
        <f t="shared" si="8"/>
        <v>186</v>
      </c>
      <c r="O306" s="641" t="s">
        <v>1186</v>
      </c>
      <c r="P306" s="630"/>
      <c r="Q306" s="637">
        <v>303</v>
      </c>
      <c r="R306" s="630"/>
    </row>
    <row r="307" spans="1:18" ht="90.75" thickBot="1" x14ac:dyDescent="0.25">
      <c r="A307" s="630"/>
      <c r="B307" s="2511" t="s">
        <v>2838</v>
      </c>
      <c r="C307" s="1287" t="s">
        <v>2839</v>
      </c>
      <c r="D307" s="808">
        <v>246</v>
      </c>
      <c r="E307" s="1101">
        <v>82</v>
      </c>
      <c r="F307" s="2643">
        <v>117</v>
      </c>
      <c r="G307" s="631"/>
      <c r="H307" s="634" t="s">
        <v>1477</v>
      </c>
      <c r="I307" s="631"/>
      <c r="J307" s="632">
        <v>100</v>
      </c>
      <c r="K307" s="633">
        <v>75</v>
      </c>
      <c r="L307" s="633">
        <v>6</v>
      </c>
      <c r="M307" s="633">
        <v>24</v>
      </c>
      <c r="N307" s="635">
        <f t="shared" si="8"/>
        <v>205</v>
      </c>
      <c r="O307" s="636" t="s">
        <v>1186</v>
      </c>
      <c r="P307" s="630"/>
      <c r="Q307" s="637">
        <v>304</v>
      </c>
      <c r="R307" s="630"/>
    </row>
    <row r="308" spans="1:18" ht="90.75" thickBot="1" x14ac:dyDescent="0.25">
      <c r="A308" s="642"/>
      <c r="B308" s="2511" t="s">
        <v>2840</v>
      </c>
      <c r="C308" s="1288" t="s">
        <v>2841</v>
      </c>
      <c r="D308" s="1172">
        <v>228</v>
      </c>
      <c r="E308" s="698">
        <v>0</v>
      </c>
      <c r="F308" s="2590">
        <v>43</v>
      </c>
      <c r="G308" s="643"/>
      <c r="H308" s="652" t="s">
        <v>1478</v>
      </c>
      <c r="I308" s="643"/>
      <c r="J308" s="650">
        <v>100</v>
      </c>
      <c r="K308" s="651">
        <v>76</v>
      </c>
      <c r="L308" s="651">
        <v>10</v>
      </c>
      <c r="M308" s="651">
        <v>65</v>
      </c>
      <c r="N308" s="651">
        <f t="shared" si="8"/>
        <v>251</v>
      </c>
      <c r="O308" s="653" t="str">
        <f t="shared" si="7"/>
        <v>No</v>
      </c>
      <c r="P308" s="642"/>
      <c r="Q308" s="649">
        <v>305</v>
      </c>
      <c r="R308" s="642"/>
    </row>
    <row r="309" spans="1:18" ht="90.75" thickBot="1" x14ac:dyDescent="0.25">
      <c r="A309" s="623"/>
      <c r="B309" s="2511" t="s">
        <v>2842</v>
      </c>
      <c r="C309" s="1289" t="s">
        <v>2843</v>
      </c>
      <c r="D309" s="1290">
        <v>200</v>
      </c>
      <c r="E309" s="1291">
        <v>16</v>
      </c>
      <c r="F309" s="2571">
        <v>46</v>
      </c>
      <c r="G309" s="624"/>
      <c r="H309" s="656" t="s">
        <v>1479</v>
      </c>
      <c r="I309" s="624"/>
      <c r="J309" s="654">
        <v>24</v>
      </c>
      <c r="K309" s="655">
        <v>1</v>
      </c>
      <c r="L309" s="655">
        <v>1</v>
      </c>
      <c r="M309" s="655">
        <v>0</v>
      </c>
      <c r="N309" s="657">
        <f t="shared" si="8"/>
        <v>26</v>
      </c>
      <c r="O309" s="658" t="str">
        <f t="shared" si="7"/>
        <v>Yes</v>
      </c>
      <c r="P309" s="623"/>
      <c r="Q309" s="629">
        <v>306</v>
      </c>
      <c r="R309" s="623"/>
    </row>
    <row r="310" spans="1:18" ht="90.75" thickBot="1" x14ac:dyDescent="0.25">
      <c r="A310" s="630"/>
      <c r="B310" s="2511" t="s">
        <v>2844</v>
      </c>
      <c r="C310" s="1292" t="s">
        <v>2845</v>
      </c>
      <c r="D310" s="1091">
        <v>166</v>
      </c>
      <c r="E310" s="1293">
        <v>25</v>
      </c>
      <c r="F310" s="2571">
        <v>46</v>
      </c>
      <c r="G310" s="631"/>
      <c r="H310" s="640" t="s">
        <v>1480</v>
      </c>
      <c r="I310" s="631"/>
      <c r="J310" s="638">
        <v>36</v>
      </c>
      <c r="K310" s="639">
        <v>3</v>
      </c>
      <c r="L310" s="639">
        <v>0</v>
      </c>
      <c r="M310" s="639">
        <v>0</v>
      </c>
      <c r="N310" s="639">
        <f t="shared" si="8"/>
        <v>39</v>
      </c>
      <c r="O310" s="641" t="str">
        <f t="shared" si="7"/>
        <v>Yes</v>
      </c>
      <c r="P310" s="630"/>
      <c r="Q310" s="637">
        <v>307</v>
      </c>
      <c r="R310" s="630"/>
    </row>
    <row r="311" spans="1:18" ht="90.75" thickBot="1" x14ac:dyDescent="0.25">
      <c r="A311" s="630"/>
      <c r="B311" s="2511" t="s">
        <v>2846</v>
      </c>
      <c r="C311" s="1294" t="s">
        <v>2847</v>
      </c>
      <c r="D311" s="1295">
        <v>118</v>
      </c>
      <c r="E311" s="799">
        <v>35</v>
      </c>
      <c r="F311" s="2589">
        <v>47</v>
      </c>
      <c r="G311" s="631"/>
      <c r="H311" s="634" t="s">
        <v>1481</v>
      </c>
      <c r="I311" s="631"/>
      <c r="J311" s="632">
        <v>58</v>
      </c>
      <c r="K311" s="633">
        <v>11</v>
      </c>
      <c r="L311" s="633">
        <v>0</v>
      </c>
      <c r="M311" s="633">
        <v>0</v>
      </c>
      <c r="N311" s="635">
        <f t="shared" si="8"/>
        <v>69</v>
      </c>
      <c r="O311" s="636" t="str">
        <f t="shared" si="7"/>
        <v>Yes</v>
      </c>
      <c r="P311" s="630"/>
      <c r="Q311" s="637">
        <v>308</v>
      </c>
      <c r="R311" s="630"/>
    </row>
    <row r="312" spans="1:18" ht="90.75" thickBot="1" x14ac:dyDescent="0.25">
      <c r="A312" s="630"/>
      <c r="B312" s="2511" t="s">
        <v>2848</v>
      </c>
      <c r="C312" s="1296" t="s">
        <v>2849</v>
      </c>
      <c r="D312" s="828">
        <v>236</v>
      </c>
      <c r="E312" s="904">
        <v>199</v>
      </c>
      <c r="F312" s="2644">
        <v>205</v>
      </c>
      <c r="G312" s="631"/>
      <c r="H312" s="640" t="s">
        <v>1482</v>
      </c>
      <c r="I312" s="631"/>
      <c r="J312" s="638">
        <v>100</v>
      </c>
      <c r="K312" s="639">
        <v>68</v>
      </c>
      <c r="L312" s="639">
        <v>0</v>
      </c>
      <c r="M312" s="639">
        <v>2</v>
      </c>
      <c r="N312" s="639">
        <f t="shared" si="8"/>
        <v>170</v>
      </c>
      <c r="O312" s="641" t="str">
        <f t="shared" ref="O312:O375" si="9">IF(N312&lt;231,"Yes","No")</f>
        <v>Yes</v>
      </c>
      <c r="P312" s="630"/>
      <c r="Q312" s="637">
        <v>309</v>
      </c>
      <c r="R312" s="630"/>
    </row>
    <row r="313" spans="1:18" ht="90.75" thickBot="1" x14ac:dyDescent="0.25">
      <c r="A313" s="630"/>
      <c r="B313" s="2511" t="s">
        <v>2850</v>
      </c>
      <c r="C313" s="1297" t="s">
        <v>2851</v>
      </c>
      <c r="D313" s="1063">
        <v>232</v>
      </c>
      <c r="E313" s="1203">
        <v>156</v>
      </c>
      <c r="F313" s="2645">
        <v>174</v>
      </c>
      <c r="G313" s="631"/>
      <c r="H313" s="634" t="s">
        <v>1483</v>
      </c>
      <c r="I313" s="631"/>
      <c r="J313" s="632">
        <v>100</v>
      </c>
      <c r="K313" s="633">
        <v>68</v>
      </c>
      <c r="L313" s="633">
        <v>7</v>
      </c>
      <c r="M313" s="633">
        <v>28</v>
      </c>
      <c r="N313" s="635">
        <f t="shared" si="8"/>
        <v>203</v>
      </c>
      <c r="O313" s="636" t="s">
        <v>1186</v>
      </c>
      <c r="P313" s="630"/>
      <c r="Q313" s="637">
        <v>310</v>
      </c>
      <c r="R313" s="630"/>
    </row>
    <row r="314" spans="1:18" ht="90.75" thickBot="1" x14ac:dyDescent="0.25">
      <c r="A314" s="630"/>
      <c r="B314" s="2511" t="s">
        <v>2852</v>
      </c>
      <c r="C314" s="1298" t="s">
        <v>2853</v>
      </c>
      <c r="D314" s="1299">
        <v>223</v>
      </c>
      <c r="E314" s="1131">
        <v>70</v>
      </c>
      <c r="F314" s="2545">
        <v>97</v>
      </c>
      <c r="G314" s="631"/>
      <c r="H314" s="640" t="s">
        <v>1484</v>
      </c>
      <c r="I314" s="631"/>
      <c r="J314" s="638">
        <v>100</v>
      </c>
      <c r="K314" s="639">
        <v>68</v>
      </c>
      <c r="L314" s="639">
        <v>8</v>
      </c>
      <c r="M314" s="639">
        <v>52</v>
      </c>
      <c r="N314" s="639">
        <f t="shared" si="8"/>
        <v>228</v>
      </c>
      <c r="O314" s="641" t="s">
        <v>1186</v>
      </c>
      <c r="P314" s="630"/>
      <c r="Q314" s="637">
        <v>311</v>
      </c>
      <c r="R314" s="630"/>
    </row>
    <row r="315" spans="1:18" ht="90.75" thickBot="1" x14ac:dyDescent="0.25">
      <c r="A315" s="642"/>
      <c r="B315" s="2511" t="s">
        <v>2854</v>
      </c>
      <c r="C315" s="1300" t="s">
        <v>2855</v>
      </c>
      <c r="D315" s="968">
        <v>213</v>
      </c>
      <c r="E315" s="698">
        <v>0</v>
      </c>
      <c r="F315" s="2593">
        <v>50</v>
      </c>
      <c r="G315" s="643"/>
      <c r="H315" s="646" t="s">
        <v>1485</v>
      </c>
      <c r="I315" s="643"/>
      <c r="J315" s="644">
        <v>100</v>
      </c>
      <c r="K315" s="645">
        <v>73</v>
      </c>
      <c r="L315" s="645">
        <v>30</v>
      </c>
      <c r="M315" s="645">
        <v>83</v>
      </c>
      <c r="N315" s="647">
        <f t="shared" si="8"/>
        <v>286</v>
      </c>
      <c r="O315" s="648" t="str">
        <f t="shared" si="9"/>
        <v>No</v>
      </c>
      <c r="P315" s="642"/>
      <c r="Q315" s="649">
        <v>312</v>
      </c>
      <c r="R315" s="642"/>
    </row>
    <row r="316" spans="1:18" ht="90.75" thickBot="1" x14ac:dyDescent="0.25">
      <c r="A316" s="623"/>
      <c r="B316" s="2511" t="s">
        <v>2856</v>
      </c>
      <c r="C316" s="1301" t="s">
        <v>2857</v>
      </c>
      <c r="D316" s="1140">
        <v>186</v>
      </c>
      <c r="E316" s="1302">
        <v>12</v>
      </c>
      <c r="F316" s="2589">
        <v>47</v>
      </c>
      <c r="G316" s="624"/>
      <c r="H316" s="627" t="s">
        <v>1486</v>
      </c>
      <c r="I316" s="624"/>
      <c r="J316" s="625">
        <v>44</v>
      </c>
      <c r="K316" s="626">
        <v>1</v>
      </c>
      <c r="L316" s="626">
        <v>0</v>
      </c>
      <c r="M316" s="626">
        <v>0</v>
      </c>
      <c r="N316" s="626">
        <f t="shared" si="8"/>
        <v>45</v>
      </c>
      <c r="O316" s="628" t="str">
        <f t="shared" si="9"/>
        <v>Yes</v>
      </c>
      <c r="P316" s="623"/>
      <c r="Q316" s="629">
        <v>313</v>
      </c>
      <c r="R316" s="623"/>
    </row>
    <row r="317" spans="1:18" ht="90.75" thickBot="1" x14ac:dyDescent="0.25">
      <c r="A317" s="630"/>
      <c r="B317" s="2511" t="s">
        <v>2858</v>
      </c>
      <c r="C317" s="1303" t="s">
        <v>2859</v>
      </c>
      <c r="D317" s="746">
        <v>157</v>
      </c>
      <c r="E317" s="806">
        <v>34</v>
      </c>
      <c r="F317" s="2583">
        <v>53</v>
      </c>
      <c r="G317" s="631"/>
      <c r="H317" s="634" t="s">
        <v>1487</v>
      </c>
      <c r="I317" s="631"/>
      <c r="J317" s="632">
        <v>61</v>
      </c>
      <c r="K317" s="633">
        <v>7</v>
      </c>
      <c r="L317" s="633">
        <v>0</v>
      </c>
      <c r="M317" s="633">
        <v>0</v>
      </c>
      <c r="N317" s="635">
        <f t="shared" si="8"/>
        <v>68</v>
      </c>
      <c r="O317" s="636" t="str">
        <f t="shared" si="9"/>
        <v>Yes</v>
      </c>
      <c r="P317" s="630"/>
      <c r="Q317" s="637">
        <v>314</v>
      </c>
      <c r="R317" s="630"/>
    </row>
    <row r="318" spans="1:18" ht="15.75" thickBot="1" x14ac:dyDescent="0.25">
      <c r="A318" s="630"/>
      <c r="B318" s="2511" t="s">
        <v>2860</v>
      </c>
      <c r="C318" s="1304">
        <v>862633</v>
      </c>
      <c r="D318" s="773">
        <v>134</v>
      </c>
      <c r="E318" s="1238">
        <v>38</v>
      </c>
      <c r="F318" s="2584">
        <v>51</v>
      </c>
      <c r="G318" s="631"/>
      <c r="H318" s="640" t="s">
        <v>1488</v>
      </c>
      <c r="I318" s="631"/>
      <c r="J318" s="638">
        <v>84</v>
      </c>
      <c r="K318" s="639">
        <v>21</v>
      </c>
      <c r="L318" s="639">
        <v>0</v>
      </c>
      <c r="M318" s="639">
        <v>0</v>
      </c>
      <c r="N318" s="639">
        <f t="shared" si="8"/>
        <v>105</v>
      </c>
      <c r="O318" s="641" t="str">
        <f t="shared" si="9"/>
        <v>Yes</v>
      </c>
      <c r="P318" s="630"/>
      <c r="Q318" s="637">
        <v>315</v>
      </c>
      <c r="R318" s="630"/>
    </row>
    <row r="319" spans="1:18" ht="90.75" thickBot="1" x14ac:dyDescent="0.25">
      <c r="A319" s="630"/>
      <c r="B319" s="2511" t="s">
        <v>2861</v>
      </c>
      <c r="C319" s="1305" t="s">
        <v>2862</v>
      </c>
      <c r="D319" s="886">
        <v>248</v>
      </c>
      <c r="E319" s="955">
        <v>163</v>
      </c>
      <c r="F319" s="2646">
        <v>188</v>
      </c>
      <c r="G319" s="631"/>
      <c r="H319" s="634" t="s">
        <v>1489</v>
      </c>
      <c r="I319" s="631"/>
      <c r="J319" s="632">
        <v>100</v>
      </c>
      <c r="K319" s="633">
        <v>52</v>
      </c>
      <c r="L319" s="633">
        <v>0</v>
      </c>
      <c r="M319" s="633">
        <v>0</v>
      </c>
      <c r="N319" s="635">
        <f t="shared" si="8"/>
        <v>152</v>
      </c>
      <c r="O319" s="636" t="str">
        <f t="shared" si="9"/>
        <v>Yes</v>
      </c>
      <c r="P319" s="630"/>
      <c r="Q319" s="637">
        <v>316</v>
      </c>
      <c r="R319" s="630"/>
    </row>
    <row r="320" spans="1:18" ht="90.75" thickBot="1" x14ac:dyDescent="0.25">
      <c r="A320" s="630"/>
      <c r="B320" s="2511" t="s">
        <v>2863</v>
      </c>
      <c r="C320" s="1306" t="s">
        <v>2864</v>
      </c>
      <c r="D320" s="808">
        <v>246</v>
      </c>
      <c r="E320" s="768">
        <v>117</v>
      </c>
      <c r="F320" s="2518">
        <v>153</v>
      </c>
      <c r="G320" s="631"/>
      <c r="H320" s="640" t="s">
        <v>1490</v>
      </c>
      <c r="I320" s="631"/>
      <c r="J320" s="638">
        <v>100</v>
      </c>
      <c r="K320" s="639">
        <v>52</v>
      </c>
      <c r="L320" s="639">
        <v>2</v>
      </c>
      <c r="M320" s="639">
        <v>12</v>
      </c>
      <c r="N320" s="639">
        <f t="shared" si="8"/>
        <v>166</v>
      </c>
      <c r="O320" s="641" t="s">
        <v>1186</v>
      </c>
      <c r="P320" s="630"/>
      <c r="Q320" s="637">
        <v>317</v>
      </c>
      <c r="R320" s="630"/>
    </row>
    <row r="321" spans="1:18" ht="90.75" thickBot="1" x14ac:dyDescent="0.25">
      <c r="A321" s="630"/>
      <c r="B321" s="2511" t="s">
        <v>2865</v>
      </c>
      <c r="C321" s="1307" t="s">
        <v>2866</v>
      </c>
      <c r="D321" s="708">
        <v>239</v>
      </c>
      <c r="E321" s="706">
        <v>66</v>
      </c>
      <c r="F321" s="2647">
        <v>111</v>
      </c>
      <c r="G321" s="631"/>
      <c r="H321" s="634" t="s">
        <v>1491</v>
      </c>
      <c r="I321" s="631"/>
      <c r="J321" s="632">
        <v>100</v>
      </c>
      <c r="K321" s="633">
        <v>55</v>
      </c>
      <c r="L321" s="633">
        <v>10</v>
      </c>
      <c r="M321" s="633">
        <v>48</v>
      </c>
      <c r="N321" s="635">
        <f t="shared" si="8"/>
        <v>213</v>
      </c>
      <c r="O321" s="636" t="s">
        <v>1186</v>
      </c>
      <c r="P321" s="630"/>
      <c r="Q321" s="637">
        <v>318</v>
      </c>
      <c r="R321" s="630"/>
    </row>
    <row r="322" spans="1:18" ht="90.75" thickBot="1" x14ac:dyDescent="0.25">
      <c r="A322" s="642"/>
      <c r="B322" s="2511" t="s">
        <v>2867</v>
      </c>
      <c r="C322" s="1308" t="s">
        <v>2868</v>
      </c>
      <c r="D322" s="1172">
        <v>228</v>
      </c>
      <c r="E322" s="698">
        <v>0</v>
      </c>
      <c r="F322" s="2648">
        <v>70</v>
      </c>
      <c r="G322" s="643"/>
      <c r="H322" s="652" t="s">
        <v>1492</v>
      </c>
      <c r="I322" s="643"/>
      <c r="J322" s="650">
        <v>100</v>
      </c>
      <c r="K322" s="651">
        <v>56</v>
      </c>
      <c r="L322" s="651">
        <v>19</v>
      </c>
      <c r="M322" s="651">
        <v>73</v>
      </c>
      <c r="N322" s="651">
        <f t="shared" si="8"/>
        <v>248</v>
      </c>
      <c r="O322" s="653" t="str">
        <f t="shared" si="9"/>
        <v>No</v>
      </c>
      <c r="P322" s="642"/>
      <c r="Q322" s="649">
        <v>319</v>
      </c>
      <c r="R322" s="642"/>
    </row>
    <row r="323" spans="1:18" ht="90.75" thickBot="1" x14ac:dyDescent="0.25">
      <c r="A323" s="623"/>
      <c r="B323" s="2511" t="s">
        <v>2869</v>
      </c>
      <c r="C323" s="1309" t="s">
        <v>2870</v>
      </c>
      <c r="D323" s="740">
        <v>191</v>
      </c>
      <c r="E323" s="1310">
        <v>13</v>
      </c>
      <c r="F323" s="2555">
        <v>62</v>
      </c>
      <c r="G323" s="624"/>
      <c r="H323" s="656" t="s">
        <v>1493</v>
      </c>
      <c r="I323" s="624"/>
      <c r="J323" s="654">
        <v>51</v>
      </c>
      <c r="K323" s="655">
        <v>0</v>
      </c>
      <c r="L323" s="655">
        <v>1</v>
      </c>
      <c r="M323" s="655">
        <v>0</v>
      </c>
      <c r="N323" s="657">
        <f t="shared" si="8"/>
        <v>52</v>
      </c>
      <c r="O323" s="658" t="str">
        <f t="shared" si="9"/>
        <v>Yes</v>
      </c>
      <c r="P323" s="623"/>
      <c r="Q323" s="629">
        <v>320</v>
      </c>
      <c r="R323" s="623"/>
    </row>
    <row r="324" spans="1:18" ht="90.75" thickBot="1" x14ac:dyDescent="0.25">
      <c r="A324" s="630"/>
      <c r="B324" s="2511" t="s">
        <v>2871</v>
      </c>
      <c r="C324" s="1311" t="s">
        <v>2872</v>
      </c>
      <c r="D324" s="1056">
        <v>155</v>
      </c>
      <c r="E324" s="765">
        <v>39</v>
      </c>
      <c r="F324" s="2649">
        <v>67</v>
      </c>
      <c r="G324" s="631"/>
      <c r="H324" s="640" t="s">
        <v>1494</v>
      </c>
      <c r="I324" s="631"/>
      <c r="J324" s="638">
        <v>68</v>
      </c>
      <c r="K324" s="639">
        <v>3</v>
      </c>
      <c r="L324" s="639">
        <v>0</v>
      </c>
      <c r="M324" s="639">
        <v>0</v>
      </c>
      <c r="N324" s="639">
        <f t="shared" ref="N324:N387" si="10">SUM(J324:M324)</f>
        <v>71</v>
      </c>
      <c r="O324" s="641" t="str">
        <f t="shared" si="9"/>
        <v>Yes</v>
      </c>
      <c r="P324" s="630"/>
      <c r="Q324" s="637">
        <v>321</v>
      </c>
      <c r="R324" s="630"/>
    </row>
    <row r="325" spans="1:18" ht="90.75" thickBot="1" x14ac:dyDescent="0.25">
      <c r="A325" s="630"/>
      <c r="B325" s="2511" t="s">
        <v>2873</v>
      </c>
      <c r="C325" s="1312" t="s">
        <v>2874</v>
      </c>
      <c r="D325" s="1313">
        <v>120</v>
      </c>
      <c r="E325" s="1260">
        <v>47</v>
      </c>
      <c r="F325" s="2514">
        <v>64</v>
      </c>
      <c r="G325" s="631"/>
      <c r="H325" s="634" t="s">
        <v>1495</v>
      </c>
      <c r="I325" s="631"/>
      <c r="J325" s="632">
        <v>86</v>
      </c>
      <c r="K325" s="633">
        <v>8</v>
      </c>
      <c r="L325" s="633">
        <v>0</v>
      </c>
      <c r="M325" s="633">
        <v>0</v>
      </c>
      <c r="N325" s="635">
        <f t="shared" si="10"/>
        <v>94</v>
      </c>
      <c r="O325" s="636" t="str">
        <f t="shared" si="9"/>
        <v>Yes</v>
      </c>
      <c r="P325" s="630"/>
      <c r="Q325" s="637">
        <v>322</v>
      </c>
      <c r="R325" s="630"/>
    </row>
    <row r="326" spans="1:18" ht="90.75" thickBot="1" x14ac:dyDescent="0.25">
      <c r="A326" s="630"/>
      <c r="B326" s="2511" t="s">
        <v>2875</v>
      </c>
      <c r="C326" s="1314" t="s">
        <v>2876</v>
      </c>
      <c r="D326" s="825">
        <v>245</v>
      </c>
      <c r="E326" s="1315">
        <v>182</v>
      </c>
      <c r="F326" s="2644">
        <v>205</v>
      </c>
      <c r="G326" s="631"/>
      <c r="H326" s="640" t="s">
        <v>1496</v>
      </c>
      <c r="I326" s="631"/>
      <c r="J326" s="638">
        <v>100</v>
      </c>
      <c r="K326" s="639">
        <v>42</v>
      </c>
      <c r="L326" s="639">
        <v>0</v>
      </c>
      <c r="M326" s="639">
        <v>0</v>
      </c>
      <c r="N326" s="639">
        <f t="shared" si="10"/>
        <v>142</v>
      </c>
      <c r="O326" s="641" t="str">
        <f t="shared" si="9"/>
        <v>Yes</v>
      </c>
      <c r="P326" s="630"/>
      <c r="Q326" s="637">
        <v>323</v>
      </c>
      <c r="R326" s="630"/>
    </row>
    <row r="327" spans="1:18" ht="90.75" thickBot="1" x14ac:dyDescent="0.25">
      <c r="A327" s="630"/>
      <c r="B327" s="2511" t="s">
        <v>2877</v>
      </c>
      <c r="C327" s="1316" t="s">
        <v>2878</v>
      </c>
      <c r="D327" s="825">
        <v>245</v>
      </c>
      <c r="E327" s="741">
        <v>155</v>
      </c>
      <c r="F327" s="2517">
        <v>187</v>
      </c>
      <c r="G327" s="631"/>
      <c r="H327" s="634" t="s">
        <v>1497</v>
      </c>
      <c r="I327" s="631"/>
      <c r="J327" s="632">
        <v>100</v>
      </c>
      <c r="K327" s="633">
        <v>46</v>
      </c>
      <c r="L327" s="633">
        <v>5</v>
      </c>
      <c r="M327" s="633">
        <v>18</v>
      </c>
      <c r="N327" s="635">
        <f t="shared" si="10"/>
        <v>169</v>
      </c>
      <c r="O327" s="636" t="s">
        <v>1186</v>
      </c>
      <c r="P327" s="630"/>
      <c r="Q327" s="637">
        <v>324</v>
      </c>
      <c r="R327" s="630"/>
    </row>
    <row r="328" spans="1:18" ht="90.75" thickBot="1" x14ac:dyDescent="0.25">
      <c r="A328" s="630"/>
      <c r="B328" s="2511" t="s">
        <v>2879</v>
      </c>
      <c r="C328" s="1317" t="s">
        <v>2880</v>
      </c>
      <c r="D328" s="708">
        <v>239</v>
      </c>
      <c r="E328" s="1113">
        <v>74</v>
      </c>
      <c r="F328" s="2650">
        <v>129</v>
      </c>
      <c r="G328" s="631"/>
      <c r="H328" s="640" t="s">
        <v>1498</v>
      </c>
      <c r="I328" s="631"/>
      <c r="J328" s="638">
        <v>100</v>
      </c>
      <c r="K328" s="639">
        <v>43</v>
      </c>
      <c r="L328" s="639">
        <v>12</v>
      </c>
      <c r="M328" s="639">
        <v>56</v>
      </c>
      <c r="N328" s="639">
        <f t="shared" si="10"/>
        <v>211</v>
      </c>
      <c r="O328" s="641" t="s">
        <v>1186</v>
      </c>
      <c r="P328" s="630"/>
      <c r="Q328" s="637">
        <v>325</v>
      </c>
      <c r="R328" s="630"/>
    </row>
    <row r="329" spans="1:18" ht="90.75" thickBot="1" x14ac:dyDescent="0.25">
      <c r="A329" s="642"/>
      <c r="B329" s="2511" t="s">
        <v>2881</v>
      </c>
      <c r="C329" s="1318" t="s">
        <v>2882</v>
      </c>
      <c r="D329" s="1106">
        <v>224</v>
      </c>
      <c r="E329" s="698">
        <v>0</v>
      </c>
      <c r="F329" s="2532">
        <v>77</v>
      </c>
      <c r="G329" s="643"/>
      <c r="H329" s="646" t="s">
        <v>1499</v>
      </c>
      <c r="I329" s="643"/>
      <c r="J329" s="644">
        <v>100</v>
      </c>
      <c r="K329" s="645">
        <v>47</v>
      </c>
      <c r="L329" s="645">
        <v>23</v>
      </c>
      <c r="M329" s="645">
        <v>77</v>
      </c>
      <c r="N329" s="647">
        <f t="shared" si="10"/>
        <v>247</v>
      </c>
      <c r="O329" s="648" t="str">
        <f t="shared" si="9"/>
        <v>No</v>
      </c>
      <c r="P329" s="642"/>
      <c r="Q329" s="649">
        <v>326</v>
      </c>
      <c r="R329" s="642"/>
    </row>
    <row r="330" spans="1:18" ht="90.75" thickBot="1" x14ac:dyDescent="0.25">
      <c r="A330" s="623"/>
      <c r="B330" s="2511" t="s">
        <v>2883</v>
      </c>
      <c r="C330" s="1319" t="s">
        <v>2884</v>
      </c>
      <c r="D330" s="816">
        <v>197</v>
      </c>
      <c r="E330" s="698">
        <v>0</v>
      </c>
      <c r="F330" s="2555">
        <v>62</v>
      </c>
      <c r="G330" s="624"/>
      <c r="H330" s="627" t="s">
        <v>1500</v>
      </c>
      <c r="I330" s="624"/>
      <c r="J330" s="625">
        <v>35</v>
      </c>
      <c r="K330" s="626">
        <v>0</v>
      </c>
      <c r="L330" s="626">
        <v>6</v>
      </c>
      <c r="M330" s="626">
        <v>0</v>
      </c>
      <c r="N330" s="626">
        <f t="shared" si="10"/>
        <v>41</v>
      </c>
      <c r="O330" s="628" t="str">
        <f t="shared" si="9"/>
        <v>Yes</v>
      </c>
      <c r="P330" s="623"/>
      <c r="Q330" s="629">
        <v>327</v>
      </c>
      <c r="R330" s="623"/>
    </row>
    <row r="331" spans="1:18" ht="90.75" thickBot="1" x14ac:dyDescent="0.25">
      <c r="A331" s="630"/>
      <c r="B331" s="2511" t="s">
        <v>2885</v>
      </c>
      <c r="C331" s="1320" t="s">
        <v>2886</v>
      </c>
      <c r="D331" s="1091">
        <v>166</v>
      </c>
      <c r="E331" s="1321">
        <v>9</v>
      </c>
      <c r="F331" s="2625">
        <v>61</v>
      </c>
      <c r="G331" s="631"/>
      <c r="H331" s="634" t="s">
        <v>1501</v>
      </c>
      <c r="I331" s="631"/>
      <c r="J331" s="632">
        <v>60</v>
      </c>
      <c r="K331" s="633">
        <v>0</v>
      </c>
      <c r="L331" s="633">
        <v>4</v>
      </c>
      <c r="M331" s="633">
        <v>0</v>
      </c>
      <c r="N331" s="635">
        <f t="shared" si="10"/>
        <v>64</v>
      </c>
      <c r="O331" s="636" t="str">
        <f t="shared" si="9"/>
        <v>Yes</v>
      </c>
      <c r="P331" s="630"/>
      <c r="Q331" s="637">
        <v>328</v>
      </c>
      <c r="R331" s="630"/>
    </row>
    <row r="332" spans="1:18" ht="90.75" thickBot="1" x14ac:dyDescent="0.25">
      <c r="A332" s="630"/>
      <c r="B332" s="2511" t="s">
        <v>2887</v>
      </c>
      <c r="C332" s="1322" t="s">
        <v>2888</v>
      </c>
      <c r="D332" s="784">
        <v>138</v>
      </c>
      <c r="E332" s="1323">
        <v>21</v>
      </c>
      <c r="F332" s="2592">
        <v>56</v>
      </c>
      <c r="G332" s="631"/>
      <c r="H332" s="640" t="s">
        <v>1502</v>
      </c>
      <c r="I332" s="631"/>
      <c r="J332" s="638">
        <v>87</v>
      </c>
      <c r="K332" s="639">
        <v>1</v>
      </c>
      <c r="L332" s="639">
        <v>0</v>
      </c>
      <c r="M332" s="639">
        <v>0</v>
      </c>
      <c r="N332" s="639">
        <f t="shared" si="10"/>
        <v>88</v>
      </c>
      <c r="O332" s="641" t="str">
        <f t="shared" si="9"/>
        <v>Yes</v>
      </c>
      <c r="P332" s="630"/>
      <c r="Q332" s="637">
        <v>329</v>
      </c>
      <c r="R332" s="630"/>
    </row>
    <row r="333" spans="1:18" ht="90.75" thickBot="1" x14ac:dyDescent="0.25">
      <c r="A333" s="630"/>
      <c r="B333" s="2511" t="s">
        <v>2889</v>
      </c>
      <c r="C333" s="1324" t="s">
        <v>2890</v>
      </c>
      <c r="D333" s="825">
        <v>245</v>
      </c>
      <c r="E333" s="835">
        <v>218</v>
      </c>
      <c r="F333" s="2651">
        <v>223</v>
      </c>
      <c r="G333" s="631"/>
      <c r="H333" s="634" t="s">
        <v>1503</v>
      </c>
      <c r="I333" s="631"/>
      <c r="J333" s="632">
        <v>100</v>
      </c>
      <c r="K333" s="633">
        <v>28</v>
      </c>
      <c r="L333" s="633">
        <v>0</v>
      </c>
      <c r="M333" s="633">
        <v>0</v>
      </c>
      <c r="N333" s="635">
        <f t="shared" si="10"/>
        <v>128</v>
      </c>
      <c r="O333" s="636" t="str">
        <f t="shared" si="9"/>
        <v>Yes</v>
      </c>
      <c r="P333" s="630"/>
      <c r="Q333" s="637">
        <v>330</v>
      </c>
      <c r="R333" s="630"/>
    </row>
    <row r="334" spans="1:18" ht="90.75" thickBot="1" x14ac:dyDescent="0.25">
      <c r="A334" s="630"/>
      <c r="B334" s="2511" t="s">
        <v>2891</v>
      </c>
      <c r="C334" s="1325" t="s">
        <v>2892</v>
      </c>
      <c r="D334" s="811">
        <v>247</v>
      </c>
      <c r="E334" s="1326">
        <v>206</v>
      </c>
      <c r="F334" s="2528">
        <v>215</v>
      </c>
      <c r="G334" s="631"/>
      <c r="H334" s="640" t="s">
        <v>1504</v>
      </c>
      <c r="I334" s="631"/>
      <c r="J334" s="638">
        <v>100</v>
      </c>
      <c r="K334" s="639">
        <v>31</v>
      </c>
      <c r="L334" s="639">
        <v>5</v>
      </c>
      <c r="M334" s="639">
        <v>20</v>
      </c>
      <c r="N334" s="639">
        <f t="shared" si="10"/>
        <v>156</v>
      </c>
      <c r="O334" s="641" t="s">
        <v>1186</v>
      </c>
      <c r="P334" s="630"/>
      <c r="Q334" s="637">
        <v>331</v>
      </c>
      <c r="R334" s="630"/>
    </row>
    <row r="335" spans="1:18" ht="90.75" thickBot="1" x14ac:dyDescent="0.25">
      <c r="A335" s="630"/>
      <c r="B335" s="2511" t="s">
        <v>2893</v>
      </c>
      <c r="C335" s="1327" t="s">
        <v>2894</v>
      </c>
      <c r="D335" s="705">
        <v>249</v>
      </c>
      <c r="E335" s="914">
        <v>181</v>
      </c>
      <c r="F335" s="2652">
        <v>196</v>
      </c>
      <c r="G335" s="631"/>
      <c r="H335" s="634" t="s">
        <v>1505</v>
      </c>
      <c r="I335" s="631"/>
      <c r="J335" s="632">
        <v>100</v>
      </c>
      <c r="K335" s="633">
        <v>24</v>
      </c>
      <c r="L335" s="633">
        <v>11</v>
      </c>
      <c r="M335" s="633">
        <v>52</v>
      </c>
      <c r="N335" s="635">
        <f t="shared" si="10"/>
        <v>187</v>
      </c>
      <c r="O335" s="636" t="s">
        <v>1186</v>
      </c>
      <c r="P335" s="630"/>
      <c r="Q335" s="637">
        <v>332</v>
      </c>
      <c r="R335" s="630"/>
    </row>
    <row r="336" spans="1:18" ht="90.75" thickBot="1" x14ac:dyDescent="0.25">
      <c r="A336" s="642"/>
      <c r="B336" s="2511" t="s">
        <v>2895</v>
      </c>
      <c r="C336" s="1328" t="s">
        <v>2896</v>
      </c>
      <c r="D336" s="886">
        <v>248</v>
      </c>
      <c r="E336" s="917">
        <v>144</v>
      </c>
      <c r="F336" s="2653">
        <v>165</v>
      </c>
      <c r="G336" s="643"/>
      <c r="H336" s="652" t="s">
        <v>1506</v>
      </c>
      <c r="I336" s="643"/>
      <c r="J336" s="650">
        <v>100</v>
      </c>
      <c r="K336" s="651">
        <v>25</v>
      </c>
      <c r="L336" s="651">
        <v>18</v>
      </c>
      <c r="M336" s="651">
        <v>72</v>
      </c>
      <c r="N336" s="651">
        <f t="shared" si="10"/>
        <v>215</v>
      </c>
      <c r="O336" s="653" t="s">
        <v>1186</v>
      </c>
      <c r="P336" s="642"/>
      <c r="Q336" s="649">
        <v>333</v>
      </c>
      <c r="R336" s="642"/>
    </row>
    <row r="337" spans="1:18" ht="90.75" thickBot="1" x14ac:dyDescent="0.25">
      <c r="A337" s="623"/>
      <c r="B337" s="2511" t="s">
        <v>2897</v>
      </c>
      <c r="C337" s="1329" t="s">
        <v>2898</v>
      </c>
      <c r="D337" s="708">
        <v>239</v>
      </c>
      <c r="E337" s="972">
        <v>96</v>
      </c>
      <c r="F337" s="2654">
        <v>121</v>
      </c>
      <c r="G337" s="624"/>
      <c r="H337" s="656" t="s">
        <v>1507</v>
      </c>
      <c r="I337" s="624"/>
      <c r="J337" s="654">
        <v>36</v>
      </c>
      <c r="K337" s="655">
        <v>0</v>
      </c>
      <c r="L337" s="655">
        <v>6</v>
      </c>
      <c r="M337" s="655">
        <v>0</v>
      </c>
      <c r="N337" s="657">
        <f t="shared" si="10"/>
        <v>42</v>
      </c>
      <c r="O337" s="658" t="str">
        <f t="shared" si="9"/>
        <v>Yes</v>
      </c>
      <c r="P337" s="623"/>
      <c r="Q337" s="629">
        <v>334</v>
      </c>
      <c r="R337" s="623"/>
    </row>
    <row r="338" spans="1:18" ht="90.75" thickBot="1" x14ac:dyDescent="0.25">
      <c r="A338" s="630"/>
      <c r="B338" s="2511" t="s">
        <v>2899</v>
      </c>
      <c r="C338" s="1330" t="s">
        <v>2900</v>
      </c>
      <c r="D338" s="1106">
        <v>224</v>
      </c>
      <c r="E338" s="762">
        <v>62</v>
      </c>
      <c r="F338" s="2549">
        <v>82</v>
      </c>
      <c r="G338" s="631"/>
      <c r="H338" s="640" t="s">
        <v>1508</v>
      </c>
      <c r="I338" s="631"/>
      <c r="J338" s="638">
        <v>57</v>
      </c>
      <c r="K338" s="639">
        <v>0</v>
      </c>
      <c r="L338" s="639">
        <v>7</v>
      </c>
      <c r="M338" s="639">
        <v>0</v>
      </c>
      <c r="N338" s="639">
        <f t="shared" si="10"/>
        <v>64</v>
      </c>
      <c r="O338" s="641" t="str">
        <f t="shared" si="9"/>
        <v>Yes</v>
      </c>
      <c r="P338" s="630"/>
      <c r="Q338" s="637">
        <v>335</v>
      </c>
      <c r="R338" s="630"/>
    </row>
    <row r="339" spans="1:18" ht="90.75" thickBot="1" x14ac:dyDescent="0.25">
      <c r="A339" s="630"/>
      <c r="B339" s="2511" t="s">
        <v>2901</v>
      </c>
      <c r="C339" s="1331" t="s">
        <v>2902</v>
      </c>
      <c r="D339" s="841">
        <v>203</v>
      </c>
      <c r="E339" s="1332">
        <v>44</v>
      </c>
      <c r="F339" s="2591">
        <v>48</v>
      </c>
      <c r="G339" s="631"/>
      <c r="H339" s="634" t="s">
        <v>1509</v>
      </c>
      <c r="I339" s="631"/>
      <c r="J339" s="632">
        <v>79</v>
      </c>
      <c r="K339" s="633">
        <v>0</v>
      </c>
      <c r="L339" s="633">
        <v>6</v>
      </c>
      <c r="M339" s="633">
        <v>5</v>
      </c>
      <c r="N339" s="635">
        <f t="shared" si="10"/>
        <v>90</v>
      </c>
      <c r="O339" s="636" t="str">
        <f t="shared" si="9"/>
        <v>Yes</v>
      </c>
      <c r="P339" s="630"/>
      <c r="Q339" s="637">
        <v>336</v>
      </c>
      <c r="R339" s="630"/>
    </row>
    <row r="340" spans="1:18" ht="90.75" thickBot="1" x14ac:dyDescent="0.25">
      <c r="A340" s="630"/>
      <c r="B340" s="2511" t="s">
        <v>2903</v>
      </c>
      <c r="C340" s="1333" t="s">
        <v>2904</v>
      </c>
      <c r="D340" s="731">
        <v>242</v>
      </c>
      <c r="E340" s="832">
        <v>212</v>
      </c>
      <c r="F340" s="2528">
        <v>215</v>
      </c>
      <c r="G340" s="631"/>
      <c r="H340" s="640" t="s">
        <v>1510</v>
      </c>
      <c r="I340" s="631"/>
      <c r="J340" s="638">
        <v>100</v>
      </c>
      <c r="K340" s="639">
        <v>13</v>
      </c>
      <c r="L340" s="639">
        <v>1</v>
      </c>
      <c r="M340" s="639">
        <v>3</v>
      </c>
      <c r="N340" s="639">
        <f t="shared" si="10"/>
        <v>117</v>
      </c>
      <c r="O340" s="641" t="s">
        <v>1186</v>
      </c>
      <c r="P340" s="630"/>
      <c r="Q340" s="637">
        <v>337</v>
      </c>
      <c r="R340" s="630"/>
    </row>
    <row r="341" spans="1:18" ht="90.75" thickBot="1" x14ac:dyDescent="0.25">
      <c r="A341" s="630"/>
      <c r="B341" s="2511" t="s">
        <v>2905</v>
      </c>
      <c r="C341" s="1334" t="s">
        <v>2906</v>
      </c>
      <c r="D341" s="834">
        <v>244</v>
      </c>
      <c r="E341" s="1211">
        <v>195</v>
      </c>
      <c r="F341" s="2655">
        <v>204</v>
      </c>
      <c r="G341" s="631"/>
      <c r="H341" s="634" t="s">
        <v>1511</v>
      </c>
      <c r="I341" s="631"/>
      <c r="J341" s="632">
        <v>100</v>
      </c>
      <c r="K341" s="633">
        <v>20</v>
      </c>
      <c r="L341" s="633">
        <v>4</v>
      </c>
      <c r="M341" s="633">
        <v>18</v>
      </c>
      <c r="N341" s="635">
        <f t="shared" si="10"/>
        <v>142</v>
      </c>
      <c r="O341" s="636" t="s">
        <v>1186</v>
      </c>
      <c r="P341" s="630"/>
      <c r="Q341" s="637">
        <v>338</v>
      </c>
      <c r="R341" s="630"/>
    </row>
    <row r="342" spans="1:18" ht="90.75" thickBot="1" x14ac:dyDescent="0.25">
      <c r="A342" s="630"/>
      <c r="B342" s="2511" t="s">
        <v>2907</v>
      </c>
      <c r="C342" s="1335" t="s">
        <v>2908</v>
      </c>
      <c r="D342" s="731">
        <v>242</v>
      </c>
      <c r="E342" s="1336">
        <v>172</v>
      </c>
      <c r="F342" s="2656">
        <v>185</v>
      </c>
      <c r="G342" s="631"/>
      <c r="H342" s="640" t="s">
        <v>1512</v>
      </c>
      <c r="I342" s="631"/>
      <c r="J342" s="638">
        <v>100</v>
      </c>
      <c r="K342" s="639">
        <v>19</v>
      </c>
      <c r="L342" s="639">
        <v>8</v>
      </c>
      <c r="M342" s="639">
        <v>46</v>
      </c>
      <c r="N342" s="639">
        <f t="shared" si="10"/>
        <v>173</v>
      </c>
      <c r="O342" s="641" t="s">
        <v>1186</v>
      </c>
      <c r="P342" s="630"/>
      <c r="Q342" s="637">
        <v>339</v>
      </c>
      <c r="R342" s="630"/>
    </row>
    <row r="343" spans="1:18" ht="90.75" thickBot="1" x14ac:dyDescent="0.25">
      <c r="A343" s="642"/>
      <c r="B343" s="2511" t="s">
        <v>2909</v>
      </c>
      <c r="C343" s="1337" t="s">
        <v>2910</v>
      </c>
      <c r="D343" s="998">
        <v>230</v>
      </c>
      <c r="E343" s="1005">
        <v>134</v>
      </c>
      <c r="F343" s="2518">
        <v>153</v>
      </c>
      <c r="G343" s="643"/>
      <c r="H343" s="646" t="s">
        <v>1513</v>
      </c>
      <c r="I343" s="643"/>
      <c r="J343" s="644">
        <v>100</v>
      </c>
      <c r="K343" s="645">
        <v>24</v>
      </c>
      <c r="L343" s="645">
        <v>20</v>
      </c>
      <c r="M343" s="645">
        <v>77</v>
      </c>
      <c r="N343" s="647">
        <f t="shared" si="10"/>
        <v>221</v>
      </c>
      <c r="O343" s="648" t="s">
        <v>1186</v>
      </c>
      <c r="P343" s="642"/>
      <c r="Q343" s="649">
        <v>340</v>
      </c>
      <c r="R343" s="642"/>
    </row>
    <row r="344" spans="1:18" ht="90.75" thickBot="1" x14ac:dyDescent="0.25">
      <c r="A344" s="623"/>
      <c r="B344" s="2511" t="s">
        <v>2911</v>
      </c>
      <c r="C344" s="1338" t="s">
        <v>2912</v>
      </c>
      <c r="D344" s="931">
        <v>210</v>
      </c>
      <c r="E344" s="1339">
        <v>91</v>
      </c>
      <c r="F344" s="2657">
        <v>115</v>
      </c>
      <c r="G344" s="624"/>
      <c r="H344" s="627" t="s">
        <v>1514</v>
      </c>
      <c r="I344" s="624"/>
      <c r="J344" s="625">
        <v>48</v>
      </c>
      <c r="K344" s="626">
        <v>0</v>
      </c>
      <c r="L344" s="626">
        <v>9</v>
      </c>
      <c r="M344" s="626">
        <v>0</v>
      </c>
      <c r="N344" s="626">
        <f t="shared" si="10"/>
        <v>57</v>
      </c>
      <c r="O344" s="628" t="str">
        <f t="shared" si="9"/>
        <v>Yes</v>
      </c>
      <c r="P344" s="623"/>
      <c r="Q344" s="629">
        <v>341</v>
      </c>
      <c r="R344" s="623"/>
    </row>
    <row r="345" spans="1:18" ht="90.75" thickBot="1" x14ac:dyDescent="0.25">
      <c r="A345" s="630"/>
      <c r="B345" s="2511" t="s">
        <v>2913</v>
      </c>
      <c r="C345" s="1340" t="s">
        <v>2914</v>
      </c>
      <c r="D345" s="1341">
        <v>184</v>
      </c>
      <c r="E345" s="1156">
        <v>58</v>
      </c>
      <c r="F345" s="2537">
        <v>75</v>
      </c>
      <c r="G345" s="631"/>
      <c r="H345" s="634" t="s">
        <v>1515</v>
      </c>
      <c r="I345" s="631"/>
      <c r="J345" s="632">
        <v>68</v>
      </c>
      <c r="K345" s="633">
        <v>0</v>
      </c>
      <c r="L345" s="633">
        <v>13</v>
      </c>
      <c r="M345" s="633">
        <v>0</v>
      </c>
      <c r="N345" s="635">
        <f t="shared" si="10"/>
        <v>81</v>
      </c>
      <c r="O345" s="636" t="str">
        <f t="shared" si="9"/>
        <v>Yes</v>
      </c>
      <c r="P345" s="630"/>
      <c r="Q345" s="637">
        <v>342</v>
      </c>
      <c r="R345" s="630"/>
    </row>
    <row r="346" spans="1:18" ht="90.75" thickBot="1" x14ac:dyDescent="0.25">
      <c r="A346" s="630"/>
      <c r="B346" s="2511" t="s">
        <v>2915</v>
      </c>
      <c r="C346" s="1342" t="s">
        <v>2916</v>
      </c>
      <c r="D346" s="749">
        <v>158</v>
      </c>
      <c r="E346" s="1257">
        <v>42</v>
      </c>
      <c r="F346" s="2589">
        <v>47</v>
      </c>
      <c r="G346" s="631"/>
      <c r="H346" s="640" t="s">
        <v>1516</v>
      </c>
      <c r="I346" s="631"/>
      <c r="J346" s="638">
        <v>94</v>
      </c>
      <c r="K346" s="639">
        <v>0</v>
      </c>
      <c r="L346" s="639">
        <v>11</v>
      </c>
      <c r="M346" s="639">
        <v>0</v>
      </c>
      <c r="N346" s="639">
        <f t="shared" si="10"/>
        <v>105</v>
      </c>
      <c r="O346" s="641" t="str">
        <f t="shared" si="9"/>
        <v>Yes</v>
      </c>
      <c r="P346" s="630"/>
      <c r="Q346" s="637">
        <v>343</v>
      </c>
      <c r="R346" s="630"/>
    </row>
    <row r="347" spans="1:18" ht="90.75" thickBot="1" x14ac:dyDescent="0.25">
      <c r="A347" s="630"/>
      <c r="B347" s="2511" t="s">
        <v>2917</v>
      </c>
      <c r="C347" s="1343" t="s">
        <v>2918</v>
      </c>
      <c r="D347" s="828">
        <v>236</v>
      </c>
      <c r="E347" s="994">
        <v>179</v>
      </c>
      <c r="F347" s="2641">
        <v>203</v>
      </c>
      <c r="G347" s="631"/>
      <c r="H347" s="634" t="s">
        <v>1517</v>
      </c>
      <c r="I347" s="631"/>
      <c r="J347" s="632">
        <v>100</v>
      </c>
      <c r="K347" s="633">
        <v>0</v>
      </c>
      <c r="L347" s="633">
        <v>10</v>
      </c>
      <c r="M347" s="633">
        <v>4</v>
      </c>
      <c r="N347" s="635">
        <f t="shared" si="10"/>
        <v>114</v>
      </c>
      <c r="O347" s="636" t="str">
        <f t="shared" si="9"/>
        <v>Yes</v>
      </c>
      <c r="P347" s="630"/>
      <c r="Q347" s="637">
        <v>344</v>
      </c>
      <c r="R347" s="630"/>
    </row>
    <row r="348" spans="1:18" ht="90.75" thickBot="1" x14ac:dyDescent="0.25">
      <c r="A348" s="630"/>
      <c r="B348" s="2511" t="s">
        <v>2919</v>
      </c>
      <c r="C348" s="1344" t="s">
        <v>2920</v>
      </c>
      <c r="D348" s="1345">
        <v>231</v>
      </c>
      <c r="E348" s="1002">
        <v>130</v>
      </c>
      <c r="F348" s="2658">
        <v>169</v>
      </c>
      <c r="G348" s="631"/>
      <c r="H348" s="640" t="s">
        <v>1518</v>
      </c>
      <c r="I348" s="631"/>
      <c r="J348" s="638">
        <v>100</v>
      </c>
      <c r="K348" s="639">
        <v>4</v>
      </c>
      <c r="L348" s="639">
        <v>14</v>
      </c>
      <c r="M348" s="639">
        <v>18</v>
      </c>
      <c r="N348" s="639">
        <f t="shared" si="10"/>
        <v>136</v>
      </c>
      <c r="O348" s="641" t="s">
        <v>1186</v>
      </c>
      <c r="P348" s="630"/>
      <c r="Q348" s="637">
        <v>345</v>
      </c>
      <c r="R348" s="630"/>
    </row>
    <row r="349" spans="1:18" ht="90.75" thickBot="1" x14ac:dyDescent="0.25">
      <c r="A349" s="630"/>
      <c r="B349" s="2511" t="s">
        <v>2921</v>
      </c>
      <c r="C349" s="1346" t="s">
        <v>2922</v>
      </c>
      <c r="D349" s="1106">
        <v>224</v>
      </c>
      <c r="E349" s="926">
        <v>69</v>
      </c>
      <c r="F349" s="2597">
        <v>123</v>
      </c>
      <c r="G349" s="631"/>
      <c r="H349" s="634" t="s">
        <v>1519</v>
      </c>
      <c r="I349" s="631"/>
      <c r="J349" s="632">
        <v>100</v>
      </c>
      <c r="K349" s="633">
        <v>8</v>
      </c>
      <c r="L349" s="633">
        <v>18</v>
      </c>
      <c r="M349" s="633">
        <v>38</v>
      </c>
      <c r="N349" s="635">
        <f t="shared" si="10"/>
        <v>164</v>
      </c>
      <c r="O349" s="636" t="s">
        <v>1186</v>
      </c>
      <c r="P349" s="630"/>
      <c r="Q349" s="637">
        <v>346</v>
      </c>
      <c r="R349" s="630"/>
    </row>
    <row r="350" spans="1:18" ht="90.75" thickBot="1" x14ac:dyDescent="0.25">
      <c r="A350" s="642"/>
      <c r="B350" s="2511" t="s">
        <v>2923</v>
      </c>
      <c r="C350" s="1347" t="s">
        <v>2924</v>
      </c>
      <c r="D350" s="711">
        <v>206</v>
      </c>
      <c r="E350" s="698">
        <v>0</v>
      </c>
      <c r="F350" s="2619">
        <v>55</v>
      </c>
      <c r="G350" s="643"/>
      <c r="H350" s="652" t="s">
        <v>1520</v>
      </c>
      <c r="I350" s="643"/>
      <c r="J350" s="650">
        <v>100</v>
      </c>
      <c r="K350" s="651">
        <v>15</v>
      </c>
      <c r="L350" s="651">
        <v>26</v>
      </c>
      <c r="M350" s="651">
        <v>70</v>
      </c>
      <c r="N350" s="651">
        <f t="shared" si="10"/>
        <v>211</v>
      </c>
      <c r="O350" s="653" t="s">
        <v>1186</v>
      </c>
      <c r="P350" s="642"/>
      <c r="Q350" s="649">
        <v>347</v>
      </c>
      <c r="R350" s="642"/>
    </row>
    <row r="351" spans="1:18" ht="90.75" thickBot="1" x14ac:dyDescent="0.25">
      <c r="A351" s="623"/>
      <c r="B351" s="2511" t="s">
        <v>2925</v>
      </c>
      <c r="C351" s="1348" t="s">
        <v>2926</v>
      </c>
      <c r="D351" s="1349">
        <v>165</v>
      </c>
      <c r="E351" s="698">
        <v>0</v>
      </c>
      <c r="F351" s="2572">
        <v>52</v>
      </c>
      <c r="G351" s="624"/>
      <c r="H351" s="656" t="s">
        <v>1521</v>
      </c>
      <c r="I351" s="624"/>
      <c r="J351" s="654">
        <v>50</v>
      </c>
      <c r="K351" s="655">
        <v>0</v>
      </c>
      <c r="L351" s="655">
        <v>12</v>
      </c>
      <c r="M351" s="655">
        <v>0</v>
      </c>
      <c r="N351" s="657">
        <f t="shared" si="10"/>
        <v>62</v>
      </c>
      <c r="O351" s="658" t="str">
        <f t="shared" si="9"/>
        <v>Yes</v>
      </c>
      <c r="P351" s="623"/>
      <c r="Q351" s="629">
        <v>348</v>
      </c>
      <c r="R351" s="623"/>
    </row>
    <row r="352" spans="1:18" ht="90.75" thickBot="1" x14ac:dyDescent="0.25">
      <c r="A352" s="630"/>
      <c r="B352" s="2511" t="s">
        <v>2927</v>
      </c>
      <c r="C352" s="1350" t="s">
        <v>2928</v>
      </c>
      <c r="D352" s="773">
        <v>134</v>
      </c>
      <c r="E352" s="1351">
        <v>31</v>
      </c>
      <c r="F352" s="2565">
        <v>65</v>
      </c>
      <c r="G352" s="631"/>
      <c r="H352" s="640" t="s">
        <v>1522</v>
      </c>
      <c r="I352" s="631"/>
      <c r="J352" s="638">
        <v>69</v>
      </c>
      <c r="K352" s="639">
        <v>0</v>
      </c>
      <c r="L352" s="639">
        <v>16</v>
      </c>
      <c r="M352" s="639">
        <v>0</v>
      </c>
      <c r="N352" s="639">
        <f t="shared" si="10"/>
        <v>85</v>
      </c>
      <c r="O352" s="641" t="str">
        <f t="shared" si="9"/>
        <v>Yes</v>
      </c>
      <c r="P352" s="630"/>
      <c r="Q352" s="637">
        <v>349</v>
      </c>
      <c r="R352" s="630"/>
    </row>
    <row r="353" spans="1:18" ht="90.75" thickBot="1" x14ac:dyDescent="0.25">
      <c r="A353" s="630"/>
      <c r="B353" s="2511" t="s">
        <v>2929</v>
      </c>
      <c r="C353" s="1352" t="s">
        <v>2930</v>
      </c>
      <c r="D353" s="1353">
        <v>111</v>
      </c>
      <c r="E353" s="1238">
        <v>38</v>
      </c>
      <c r="F353" s="2625">
        <v>61</v>
      </c>
      <c r="G353" s="631"/>
      <c r="H353" s="634" t="s">
        <v>1523</v>
      </c>
      <c r="I353" s="631"/>
      <c r="J353" s="632">
        <v>89</v>
      </c>
      <c r="K353" s="633">
        <v>0</v>
      </c>
      <c r="L353" s="633">
        <v>20</v>
      </c>
      <c r="M353" s="633">
        <v>0</v>
      </c>
      <c r="N353" s="635">
        <f t="shared" si="10"/>
        <v>109</v>
      </c>
      <c r="O353" s="636" t="str">
        <f t="shared" si="9"/>
        <v>Yes</v>
      </c>
      <c r="P353" s="630"/>
      <c r="Q353" s="637">
        <v>350</v>
      </c>
      <c r="R353" s="630"/>
    </row>
    <row r="354" spans="1:18" ht="90.75" thickBot="1" x14ac:dyDescent="0.25">
      <c r="A354" s="630"/>
      <c r="B354" s="2511" t="s">
        <v>2931</v>
      </c>
      <c r="C354" s="1354" t="s">
        <v>2932</v>
      </c>
      <c r="D354" s="705">
        <v>249</v>
      </c>
      <c r="E354" s="932">
        <v>159</v>
      </c>
      <c r="F354" s="2659">
        <v>201</v>
      </c>
      <c r="G354" s="631"/>
      <c r="H354" s="640" t="s">
        <v>1524</v>
      </c>
      <c r="I354" s="631"/>
      <c r="J354" s="638">
        <v>100</v>
      </c>
      <c r="K354" s="639">
        <v>1</v>
      </c>
      <c r="L354" s="639">
        <v>20</v>
      </c>
      <c r="M354" s="639">
        <v>3</v>
      </c>
      <c r="N354" s="639">
        <f t="shared" si="10"/>
        <v>124</v>
      </c>
      <c r="O354" s="641" t="s">
        <v>1186</v>
      </c>
      <c r="P354" s="630"/>
      <c r="Q354" s="637">
        <v>351</v>
      </c>
      <c r="R354" s="630"/>
    </row>
    <row r="355" spans="1:18" ht="90.75" thickBot="1" x14ac:dyDescent="0.25">
      <c r="A355" s="630"/>
      <c r="B355" s="2511" t="s">
        <v>2933</v>
      </c>
      <c r="C355" s="1355" t="s">
        <v>2934</v>
      </c>
      <c r="D355" s="825">
        <v>245</v>
      </c>
      <c r="E355" s="920">
        <v>126</v>
      </c>
      <c r="F355" s="2660">
        <v>182</v>
      </c>
      <c r="G355" s="631"/>
      <c r="H355" s="634" t="s">
        <v>1525</v>
      </c>
      <c r="I355" s="631"/>
      <c r="J355" s="632">
        <v>100</v>
      </c>
      <c r="K355" s="633">
        <v>5</v>
      </c>
      <c r="L355" s="633">
        <v>20</v>
      </c>
      <c r="M355" s="633">
        <v>22</v>
      </c>
      <c r="N355" s="635">
        <f t="shared" si="10"/>
        <v>147</v>
      </c>
      <c r="O355" s="636" t="s">
        <v>1186</v>
      </c>
      <c r="P355" s="630"/>
      <c r="Q355" s="637">
        <v>352</v>
      </c>
      <c r="R355" s="630"/>
    </row>
    <row r="356" spans="1:18" ht="90.75" thickBot="1" x14ac:dyDescent="0.25">
      <c r="A356" s="630"/>
      <c r="B356" s="2511" t="s">
        <v>2935</v>
      </c>
      <c r="C356" s="1356" t="s">
        <v>2936</v>
      </c>
      <c r="D356" s="993">
        <v>240</v>
      </c>
      <c r="E356" s="1277">
        <v>78</v>
      </c>
      <c r="F356" s="2516">
        <v>152</v>
      </c>
      <c r="G356" s="631"/>
      <c r="H356" s="640" t="s">
        <v>1526</v>
      </c>
      <c r="I356" s="631"/>
      <c r="J356" s="638">
        <v>100</v>
      </c>
      <c r="K356" s="639">
        <v>8</v>
      </c>
      <c r="L356" s="639">
        <v>26</v>
      </c>
      <c r="M356" s="639">
        <v>38</v>
      </c>
      <c r="N356" s="639">
        <f t="shared" si="10"/>
        <v>172</v>
      </c>
      <c r="O356" s="641" t="str">
        <f t="shared" si="9"/>
        <v>Yes</v>
      </c>
      <c r="P356" s="630"/>
      <c r="Q356" s="637">
        <v>353</v>
      </c>
      <c r="R356" s="630"/>
    </row>
    <row r="357" spans="1:18" ht="90.75" thickBot="1" x14ac:dyDescent="0.25">
      <c r="A357" s="642"/>
      <c r="B357" s="2511" t="s">
        <v>2937</v>
      </c>
      <c r="C357" s="1357" t="s">
        <v>2938</v>
      </c>
      <c r="D357" s="1100">
        <v>227</v>
      </c>
      <c r="E357" s="1358">
        <v>28</v>
      </c>
      <c r="F357" s="2654">
        <v>121</v>
      </c>
      <c r="G357" s="643"/>
      <c r="H357" s="646" t="s">
        <v>1527</v>
      </c>
      <c r="I357" s="643"/>
      <c r="J357" s="644">
        <v>100</v>
      </c>
      <c r="K357" s="645">
        <v>12</v>
      </c>
      <c r="L357" s="645">
        <v>28</v>
      </c>
      <c r="M357" s="645">
        <v>59</v>
      </c>
      <c r="N357" s="647">
        <f t="shared" si="10"/>
        <v>199</v>
      </c>
      <c r="O357" s="648" t="s">
        <v>1186</v>
      </c>
      <c r="P357" s="642"/>
      <c r="Q357" s="649">
        <v>354</v>
      </c>
      <c r="R357" s="642"/>
    </row>
    <row r="358" spans="1:18" ht="90.75" thickBot="1" x14ac:dyDescent="0.25">
      <c r="A358" s="623"/>
      <c r="B358" s="2511" t="s">
        <v>2939</v>
      </c>
      <c r="C358" s="1359" t="s">
        <v>2940</v>
      </c>
      <c r="D358" s="711">
        <v>206</v>
      </c>
      <c r="E358" s="1360">
        <v>15</v>
      </c>
      <c r="F358" s="2661">
        <v>105</v>
      </c>
      <c r="G358" s="624"/>
      <c r="H358" s="627" t="s">
        <v>1528</v>
      </c>
      <c r="I358" s="624"/>
      <c r="J358" s="625">
        <v>24</v>
      </c>
      <c r="K358" s="626">
        <v>0</v>
      </c>
      <c r="L358" s="626">
        <v>7</v>
      </c>
      <c r="M358" s="626">
        <v>0</v>
      </c>
      <c r="N358" s="626">
        <f t="shared" si="10"/>
        <v>31</v>
      </c>
      <c r="O358" s="628" t="str">
        <f t="shared" si="9"/>
        <v>Yes</v>
      </c>
      <c r="P358" s="623"/>
      <c r="Q358" s="629">
        <v>355</v>
      </c>
      <c r="R358" s="623"/>
    </row>
    <row r="359" spans="1:18" ht="90.75" thickBot="1" x14ac:dyDescent="0.25">
      <c r="A359" s="630"/>
      <c r="B359" s="2511" t="s">
        <v>2941</v>
      </c>
      <c r="C359" s="1361" t="s">
        <v>2942</v>
      </c>
      <c r="D359" s="867">
        <v>172</v>
      </c>
      <c r="E359" s="723">
        <v>20</v>
      </c>
      <c r="F359" s="2639">
        <v>90</v>
      </c>
      <c r="G359" s="631"/>
      <c r="H359" s="634" t="s">
        <v>1529</v>
      </c>
      <c r="I359" s="631"/>
      <c r="J359" s="632">
        <v>41</v>
      </c>
      <c r="K359" s="633">
        <v>0</v>
      </c>
      <c r="L359" s="633">
        <v>12</v>
      </c>
      <c r="M359" s="633">
        <v>0</v>
      </c>
      <c r="N359" s="635">
        <f t="shared" si="10"/>
        <v>53</v>
      </c>
      <c r="O359" s="636" t="str">
        <f t="shared" si="9"/>
        <v>Yes</v>
      </c>
      <c r="P359" s="630"/>
      <c r="Q359" s="637">
        <v>356</v>
      </c>
      <c r="R359" s="630"/>
    </row>
    <row r="360" spans="1:18" ht="90.75" thickBot="1" x14ac:dyDescent="0.25">
      <c r="A360" s="630"/>
      <c r="B360" s="2511" t="s">
        <v>2943</v>
      </c>
      <c r="C360" s="1362" t="s">
        <v>2944</v>
      </c>
      <c r="D360" s="945">
        <v>125</v>
      </c>
      <c r="E360" s="806">
        <v>34</v>
      </c>
      <c r="F360" s="2546">
        <v>72</v>
      </c>
      <c r="G360" s="631"/>
      <c r="H360" s="640" t="s">
        <v>1530</v>
      </c>
      <c r="I360" s="631"/>
      <c r="J360" s="638">
        <v>62</v>
      </c>
      <c r="K360" s="639">
        <v>0</v>
      </c>
      <c r="L360" s="639">
        <v>20</v>
      </c>
      <c r="M360" s="639">
        <v>0</v>
      </c>
      <c r="N360" s="639">
        <f t="shared" si="10"/>
        <v>82</v>
      </c>
      <c r="O360" s="641" t="str">
        <f t="shared" si="9"/>
        <v>Yes</v>
      </c>
      <c r="P360" s="630"/>
      <c r="Q360" s="637">
        <v>357</v>
      </c>
      <c r="R360" s="630"/>
    </row>
    <row r="361" spans="1:18" ht="90.75" thickBot="1" x14ac:dyDescent="0.25">
      <c r="A361" s="630"/>
      <c r="B361" s="2511" t="s">
        <v>2945</v>
      </c>
      <c r="C361" s="1363" t="s">
        <v>2946</v>
      </c>
      <c r="D361" s="834">
        <v>244</v>
      </c>
      <c r="E361" s="837">
        <v>205</v>
      </c>
      <c r="F361" s="2662">
        <v>212</v>
      </c>
      <c r="G361" s="631"/>
      <c r="H361" s="634" t="s">
        <v>1531</v>
      </c>
      <c r="I361" s="631"/>
      <c r="J361" s="632">
        <v>100</v>
      </c>
      <c r="K361" s="633">
        <v>0</v>
      </c>
      <c r="L361" s="633">
        <v>30</v>
      </c>
      <c r="M361" s="633">
        <v>2</v>
      </c>
      <c r="N361" s="635">
        <f t="shared" si="10"/>
        <v>132</v>
      </c>
      <c r="O361" s="636" t="str">
        <f t="shared" si="9"/>
        <v>Yes</v>
      </c>
      <c r="P361" s="630"/>
      <c r="Q361" s="637">
        <v>358</v>
      </c>
      <c r="R361" s="630"/>
    </row>
    <row r="362" spans="1:18" ht="90.75" thickBot="1" x14ac:dyDescent="0.25">
      <c r="A362" s="630"/>
      <c r="B362" s="2511" t="s">
        <v>2947</v>
      </c>
      <c r="C362" s="1364" t="s">
        <v>2948</v>
      </c>
      <c r="D362" s="1106">
        <v>224</v>
      </c>
      <c r="E362" s="946">
        <v>98</v>
      </c>
      <c r="F362" s="2595">
        <v>135</v>
      </c>
      <c r="G362" s="631"/>
      <c r="H362" s="640" t="s">
        <v>1532</v>
      </c>
      <c r="I362" s="631"/>
      <c r="J362" s="638">
        <v>100</v>
      </c>
      <c r="K362" s="639">
        <v>2</v>
      </c>
      <c r="L362" s="639">
        <v>32</v>
      </c>
      <c r="M362" s="639">
        <v>12</v>
      </c>
      <c r="N362" s="639">
        <f t="shared" si="10"/>
        <v>146</v>
      </c>
      <c r="O362" s="641" t="s">
        <v>1186</v>
      </c>
      <c r="P362" s="630"/>
      <c r="Q362" s="637">
        <v>359</v>
      </c>
      <c r="R362" s="630"/>
    </row>
    <row r="363" spans="1:18" ht="90.75" thickBot="1" x14ac:dyDescent="0.25">
      <c r="A363" s="630"/>
      <c r="B363" s="2511" t="s">
        <v>2949</v>
      </c>
      <c r="C363" s="1365" t="s">
        <v>2950</v>
      </c>
      <c r="D363" s="1366">
        <v>226</v>
      </c>
      <c r="E363" s="926">
        <v>69</v>
      </c>
      <c r="F363" s="2663">
        <v>133</v>
      </c>
      <c r="G363" s="631"/>
      <c r="H363" s="634" t="s">
        <v>1533</v>
      </c>
      <c r="I363" s="631"/>
      <c r="J363" s="632">
        <v>100</v>
      </c>
      <c r="K363" s="633">
        <v>6</v>
      </c>
      <c r="L363" s="633">
        <v>35</v>
      </c>
      <c r="M363" s="633">
        <v>32</v>
      </c>
      <c r="N363" s="635">
        <f t="shared" si="10"/>
        <v>173</v>
      </c>
      <c r="O363" s="636" t="s">
        <v>1186</v>
      </c>
      <c r="P363" s="630"/>
      <c r="Q363" s="637">
        <v>360</v>
      </c>
      <c r="R363" s="630"/>
    </row>
    <row r="364" spans="1:18" ht="90.75" thickBot="1" x14ac:dyDescent="0.25">
      <c r="A364" s="642"/>
      <c r="B364" s="2511" t="s">
        <v>2951</v>
      </c>
      <c r="C364" s="1367" t="s">
        <v>2952</v>
      </c>
      <c r="D364" s="907">
        <v>181</v>
      </c>
      <c r="E364" s="795">
        <v>37</v>
      </c>
      <c r="F364" s="2630">
        <v>85</v>
      </c>
      <c r="G364" s="643"/>
      <c r="H364" s="652" t="s">
        <v>1534</v>
      </c>
      <c r="I364" s="643"/>
      <c r="J364" s="650">
        <v>100</v>
      </c>
      <c r="K364" s="651">
        <v>10</v>
      </c>
      <c r="L364" s="651">
        <v>36</v>
      </c>
      <c r="M364" s="651">
        <v>48</v>
      </c>
      <c r="N364" s="651">
        <f t="shared" si="10"/>
        <v>194</v>
      </c>
      <c r="O364" s="653" t="s">
        <v>1186</v>
      </c>
      <c r="P364" s="642"/>
      <c r="Q364" s="649">
        <v>361</v>
      </c>
      <c r="R364" s="642"/>
    </row>
    <row r="365" spans="1:18" ht="90.75" thickBot="1" x14ac:dyDescent="0.25">
      <c r="A365" s="623"/>
      <c r="B365" s="2511" t="s">
        <v>2953</v>
      </c>
      <c r="C365" s="1368" t="s">
        <v>2954</v>
      </c>
      <c r="D365" s="1181">
        <v>164</v>
      </c>
      <c r="E365" s="1369">
        <v>18</v>
      </c>
      <c r="F365" s="2574">
        <v>63</v>
      </c>
      <c r="G365" s="624"/>
      <c r="H365" s="656" t="s">
        <v>1535</v>
      </c>
      <c r="I365" s="624"/>
      <c r="J365" s="654">
        <v>37</v>
      </c>
      <c r="K365" s="655">
        <v>0</v>
      </c>
      <c r="L365" s="655">
        <v>14</v>
      </c>
      <c r="M365" s="655">
        <v>0</v>
      </c>
      <c r="N365" s="657">
        <f t="shared" si="10"/>
        <v>51</v>
      </c>
      <c r="O365" s="658" t="str">
        <f t="shared" si="9"/>
        <v>Yes</v>
      </c>
      <c r="P365" s="623"/>
      <c r="Q365" s="629">
        <v>362</v>
      </c>
      <c r="R365" s="623"/>
    </row>
    <row r="366" spans="1:18" ht="90.75" thickBot="1" x14ac:dyDescent="0.25">
      <c r="A366" s="630"/>
      <c r="B366" s="2511" t="s">
        <v>2955</v>
      </c>
      <c r="C366" s="1370" t="s">
        <v>2956</v>
      </c>
      <c r="D366" s="1371">
        <v>151</v>
      </c>
      <c r="E366" s="1372">
        <v>27</v>
      </c>
      <c r="F366" s="2589">
        <v>47</v>
      </c>
      <c r="G366" s="631"/>
      <c r="H366" s="640" t="s">
        <v>1536</v>
      </c>
      <c r="I366" s="631"/>
      <c r="J366" s="638">
        <v>54</v>
      </c>
      <c r="K366" s="639">
        <v>0</v>
      </c>
      <c r="L366" s="639">
        <v>22</v>
      </c>
      <c r="M366" s="639">
        <v>0</v>
      </c>
      <c r="N366" s="639">
        <f t="shared" si="10"/>
        <v>76</v>
      </c>
      <c r="O366" s="641" t="str">
        <f t="shared" si="9"/>
        <v>Yes</v>
      </c>
      <c r="P366" s="630"/>
      <c r="Q366" s="637">
        <v>363</v>
      </c>
      <c r="R366" s="630"/>
    </row>
    <row r="367" spans="1:18" ht="90.75" thickBot="1" x14ac:dyDescent="0.25">
      <c r="A367" s="630"/>
      <c r="B367" s="2511" t="s">
        <v>2957</v>
      </c>
      <c r="C367" s="1373" t="s">
        <v>2958</v>
      </c>
      <c r="D367" s="1374">
        <v>106</v>
      </c>
      <c r="E367" s="1332">
        <v>44</v>
      </c>
      <c r="F367" s="2555">
        <v>62</v>
      </c>
      <c r="G367" s="631"/>
      <c r="H367" s="634" t="s">
        <v>1537</v>
      </c>
      <c r="I367" s="631"/>
      <c r="J367" s="632">
        <v>85</v>
      </c>
      <c r="K367" s="633">
        <v>0</v>
      </c>
      <c r="L367" s="633">
        <v>38</v>
      </c>
      <c r="M367" s="633">
        <v>0</v>
      </c>
      <c r="N367" s="635">
        <f t="shared" si="10"/>
        <v>123</v>
      </c>
      <c r="O367" s="636" t="str">
        <f t="shared" si="9"/>
        <v>Yes</v>
      </c>
      <c r="P367" s="630"/>
      <c r="Q367" s="637">
        <v>364</v>
      </c>
      <c r="R367" s="630"/>
    </row>
    <row r="368" spans="1:18" ht="90.75" thickBot="1" x14ac:dyDescent="0.25">
      <c r="A368" s="630"/>
      <c r="B368" s="2511" t="s">
        <v>2959</v>
      </c>
      <c r="C368" s="1375" t="s">
        <v>2960</v>
      </c>
      <c r="D368" s="794">
        <v>214</v>
      </c>
      <c r="E368" s="1376">
        <v>201</v>
      </c>
      <c r="F368" s="2521">
        <v>202</v>
      </c>
      <c r="G368" s="631"/>
      <c r="H368" s="640" t="s">
        <v>1538</v>
      </c>
      <c r="I368" s="631"/>
      <c r="J368" s="638">
        <v>100</v>
      </c>
      <c r="K368" s="639">
        <v>2</v>
      </c>
      <c r="L368" s="639">
        <v>49</v>
      </c>
      <c r="M368" s="639">
        <v>14</v>
      </c>
      <c r="N368" s="639">
        <f t="shared" si="10"/>
        <v>165</v>
      </c>
      <c r="O368" s="641" t="s">
        <v>1186</v>
      </c>
      <c r="P368" s="630"/>
      <c r="Q368" s="637">
        <v>365</v>
      </c>
      <c r="R368" s="630"/>
    </row>
    <row r="369" spans="1:18" ht="90.75" thickBot="1" x14ac:dyDescent="0.25">
      <c r="A369" s="630"/>
      <c r="B369" s="2511" t="s">
        <v>2961</v>
      </c>
      <c r="C369" s="1377" t="s">
        <v>2962</v>
      </c>
      <c r="D369" s="1138">
        <v>196</v>
      </c>
      <c r="E369" s="1378">
        <v>164</v>
      </c>
      <c r="F369" s="2664">
        <v>167</v>
      </c>
      <c r="G369" s="631"/>
      <c r="H369" s="634" t="s">
        <v>1539</v>
      </c>
      <c r="I369" s="631"/>
      <c r="J369" s="632">
        <v>100</v>
      </c>
      <c r="K369" s="633">
        <v>5</v>
      </c>
      <c r="L369" s="633">
        <v>50</v>
      </c>
      <c r="M369" s="633">
        <v>26</v>
      </c>
      <c r="N369" s="635">
        <f t="shared" si="10"/>
        <v>181</v>
      </c>
      <c r="O369" s="636" t="s">
        <v>1186</v>
      </c>
      <c r="P369" s="630"/>
      <c r="Q369" s="637">
        <v>366</v>
      </c>
      <c r="R369" s="630"/>
    </row>
    <row r="370" spans="1:18" ht="90.75" thickBot="1" x14ac:dyDescent="0.25">
      <c r="A370" s="630"/>
      <c r="B370" s="2511" t="s">
        <v>2963</v>
      </c>
      <c r="C370" s="1379" t="s">
        <v>2964</v>
      </c>
      <c r="D370" s="1007">
        <v>193</v>
      </c>
      <c r="E370" s="780">
        <v>103</v>
      </c>
      <c r="F370" s="2522">
        <v>132</v>
      </c>
      <c r="G370" s="631"/>
      <c r="H370" s="640" t="s">
        <v>1540</v>
      </c>
      <c r="I370" s="631"/>
      <c r="J370" s="638">
        <v>100</v>
      </c>
      <c r="K370" s="639">
        <v>8</v>
      </c>
      <c r="L370" s="639">
        <v>50</v>
      </c>
      <c r="M370" s="639">
        <v>40</v>
      </c>
      <c r="N370" s="639">
        <f t="shared" si="10"/>
        <v>198</v>
      </c>
      <c r="O370" s="641" t="s">
        <v>1186</v>
      </c>
      <c r="P370" s="630"/>
      <c r="Q370" s="637">
        <v>367</v>
      </c>
      <c r="R370" s="630"/>
    </row>
    <row r="371" spans="1:18" ht="90.75" thickBot="1" x14ac:dyDescent="0.25">
      <c r="A371" s="642"/>
      <c r="B371" s="2511" t="s">
        <v>2965</v>
      </c>
      <c r="C371" s="1380" t="s">
        <v>2966</v>
      </c>
      <c r="D371" s="893">
        <v>198</v>
      </c>
      <c r="E371" s="1245">
        <v>54</v>
      </c>
      <c r="F371" s="2596">
        <v>99</v>
      </c>
      <c r="G371" s="643"/>
      <c r="H371" s="646" t="s">
        <v>1541</v>
      </c>
      <c r="I371" s="643"/>
      <c r="J371" s="644">
        <v>95</v>
      </c>
      <c r="K371" s="645">
        <v>15</v>
      </c>
      <c r="L371" s="645">
        <v>47</v>
      </c>
      <c r="M371" s="645">
        <v>62</v>
      </c>
      <c r="N371" s="647">
        <f t="shared" si="10"/>
        <v>219</v>
      </c>
      <c r="O371" s="648" t="s">
        <v>1186</v>
      </c>
      <c r="P371" s="642"/>
      <c r="Q371" s="649">
        <v>368</v>
      </c>
      <c r="R371" s="642"/>
    </row>
    <row r="372" spans="1:18" ht="90.75" thickBot="1" x14ac:dyDescent="0.25">
      <c r="A372" s="623"/>
      <c r="B372" s="2511" t="s">
        <v>2967</v>
      </c>
      <c r="C372" s="1381" t="s">
        <v>2968</v>
      </c>
      <c r="D372" s="1194">
        <v>188</v>
      </c>
      <c r="E372" s="1382">
        <v>32</v>
      </c>
      <c r="F372" s="2537">
        <v>75</v>
      </c>
      <c r="G372" s="624"/>
      <c r="H372" s="627" t="s">
        <v>1542</v>
      </c>
      <c r="I372" s="624"/>
      <c r="J372" s="625">
        <v>46</v>
      </c>
      <c r="K372" s="626">
        <v>0</v>
      </c>
      <c r="L372" s="626">
        <v>18</v>
      </c>
      <c r="M372" s="626">
        <v>0</v>
      </c>
      <c r="N372" s="626">
        <f t="shared" si="10"/>
        <v>64</v>
      </c>
      <c r="O372" s="628" t="str">
        <f t="shared" si="9"/>
        <v>Yes</v>
      </c>
      <c r="P372" s="623"/>
      <c r="Q372" s="629">
        <v>369</v>
      </c>
      <c r="R372" s="623"/>
    </row>
    <row r="373" spans="1:18" ht="90.75" thickBot="1" x14ac:dyDescent="0.25">
      <c r="A373" s="630"/>
      <c r="B373" s="2511" t="s">
        <v>2969</v>
      </c>
      <c r="C373" s="1383" t="s">
        <v>2970</v>
      </c>
      <c r="D373" s="1384">
        <v>145</v>
      </c>
      <c r="E373" s="1260">
        <v>47</v>
      </c>
      <c r="F373" s="2648">
        <v>70</v>
      </c>
      <c r="G373" s="631"/>
      <c r="H373" s="634" t="s">
        <v>1543</v>
      </c>
      <c r="I373" s="631"/>
      <c r="J373" s="632">
        <v>54</v>
      </c>
      <c r="K373" s="633">
        <v>0</v>
      </c>
      <c r="L373" s="633">
        <v>24</v>
      </c>
      <c r="M373" s="633">
        <v>0</v>
      </c>
      <c r="N373" s="635">
        <f t="shared" si="10"/>
        <v>78</v>
      </c>
      <c r="O373" s="636" t="str">
        <f t="shared" si="9"/>
        <v>Yes</v>
      </c>
      <c r="P373" s="630"/>
      <c r="Q373" s="637">
        <v>370</v>
      </c>
      <c r="R373" s="630"/>
    </row>
    <row r="374" spans="1:18" ht="90.75" thickBot="1" x14ac:dyDescent="0.25">
      <c r="A374" s="630"/>
      <c r="B374" s="2511" t="s">
        <v>2971</v>
      </c>
      <c r="C374" s="1385" t="s">
        <v>2972</v>
      </c>
      <c r="D374" s="1386">
        <v>126</v>
      </c>
      <c r="E374" s="1273">
        <v>45</v>
      </c>
      <c r="F374" s="2514">
        <v>64</v>
      </c>
      <c r="G374" s="631"/>
      <c r="H374" s="640" t="s">
        <v>1544</v>
      </c>
      <c r="I374" s="631"/>
      <c r="J374" s="638">
        <v>78</v>
      </c>
      <c r="K374" s="639">
        <v>0</v>
      </c>
      <c r="L374" s="639">
        <v>32</v>
      </c>
      <c r="M374" s="639">
        <v>0</v>
      </c>
      <c r="N374" s="639">
        <f t="shared" si="10"/>
        <v>110</v>
      </c>
      <c r="O374" s="641" t="str">
        <f t="shared" si="9"/>
        <v>Yes</v>
      </c>
      <c r="P374" s="630"/>
      <c r="Q374" s="637">
        <v>371</v>
      </c>
      <c r="R374" s="630"/>
    </row>
    <row r="375" spans="1:18" ht="90.75" thickBot="1" x14ac:dyDescent="0.25">
      <c r="A375" s="630"/>
      <c r="B375" s="2511" t="s">
        <v>2973</v>
      </c>
      <c r="C375" s="1387" t="s">
        <v>2974</v>
      </c>
      <c r="D375" s="764">
        <v>234</v>
      </c>
      <c r="E375" s="978">
        <v>190</v>
      </c>
      <c r="F375" s="2665">
        <v>219</v>
      </c>
      <c r="G375" s="631"/>
      <c r="H375" s="634" t="s">
        <v>1545</v>
      </c>
      <c r="I375" s="631"/>
      <c r="J375" s="632">
        <v>98</v>
      </c>
      <c r="K375" s="633">
        <v>0</v>
      </c>
      <c r="L375" s="633">
        <v>42</v>
      </c>
      <c r="M375" s="633">
        <v>0</v>
      </c>
      <c r="N375" s="635">
        <f t="shared" si="10"/>
        <v>140</v>
      </c>
      <c r="O375" s="636" t="str">
        <f t="shared" si="9"/>
        <v>Yes</v>
      </c>
      <c r="P375" s="630"/>
      <c r="Q375" s="637">
        <v>372</v>
      </c>
      <c r="R375" s="630"/>
    </row>
    <row r="376" spans="1:18" ht="90.75" thickBot="1" x14ac:dyDescent="0.25">
      <c r="A376" s="630"/>
      <c r="B376" s="2511" t="s">
        <v>2975</v>
      </c>
      <c r="C376" s="1388" t="s">
        <v>2976</v>
      </c>
      <c r="D376" s="1053">
        <v>229</v>
      </c>
      <c r="E376" s="774">
        <v>109</v>
      </c>
      <c r="F376" s="2666">
        <v>177</v>
      </c>
      <c r="G376" s="631"/>
      <c r="H376" s="640" t="s">
        <v>1546</v>
      </c>
      <c r="I376" s="631"/>
      <c r="J376" s="638">
        <v>100</v>
      </c>
      <c r="K376" s="639">
        <v>0</v>
      </c>
      <c r="L376" s="639">
        <v>45</v>
      </c>
      <c r="M376" s="639">
        <v>12</v>
      </c>
      <c r="N376" s="639">
        <f t="shared" si="10"/>
        <v>157</v>
      </c>
      <c r="O376" s="641" t="str">
        <f t="shared" ref="O376:O439" si="11">IF(N376&lt;231,"Yes","No")</f>
        <v>Yes</v>
      </c>
      <c r="P376" s="630"/>
      <c r="Q376" s="637">
        <v>373</v>
      </c>
      <c r="R376" s="630"/>
    </row>
    <row r="377" spans="1:18" ht="90.75" thickBot="1" x14ac:dyDescent="0.25">
      <c r="A377" s="630"/>
      <c r="B377" s="2511" t="s">
        <v>2977</v>
      </c>
      <c r="C377" s="1389" t="s">
        <v>2978</v>
      </c>
      <c r="D377" s="851">
        <v>218</v>
      </c>
      <c r="E377" s="1390">
        <v>24</v>
      </c>
      <c r="F377" s="2522">
        <v>132</v>
      </c>
      <c r="G377" s="631"/>
      <c r="H377" s="634" t="s">
        <v>1547</v>
      </c>
      <c r="I377" s="631"/>
      <c r="J377" s="632">
        <v>100</v>
      </c>
      <c r="K377" s="633">
        <v>11</v>
      </c>
      <c r="L377" s="633">
        <v>48</v>
      </c>
      <c r="M377" s="633">
        <v>50</v>
      </c>
      <c r="N377" s="635">
        <f t="shared" si="10"/>
        <v>209</v>
      </c>
      <c r="O377" s="636" t="s">
        <v>1186</v>
      </c>
      <c r="P377" s="630"/>
      <c r="Q377" s="637">
        <v>374</v>
      </c>
      <c r="R377" s="630"/>
    </row>
    <row r="378" spans="1:18" ht="90.75" thickBot="1" x14ac:dyDescent="0.25">
      <c r="A378" s="642"/>
      <c r="B378" s="2511" t="s">
        <v>2979</v>
      </c>
      <c r="C378" s="1391" t="s">
        <v>2980</v>
      </c>
      <c r="D378" s="1349">
        <v>165</v>
      </c>
      <c r="E378" s="698">
        <v>0</v>
      </c>
      <c r="F378" s="2667">
        <v>80</v>
      </c>
      <c r="G378" s="643"/>
      <c r="H378" s="652" t="s">
        <v>1548</v>
      </c>
      <c r="I378" s="643"/>
      <c r="J378" s="650">
        <v>94</v>
      </c>
      <c r="K378" s="651">
        <v>16</v>
      </c>
      <c r="L378" s="651">
        <v>48</v>
      </c>
      <c r="M378" s="651">
        <v>65</v>
      </c>
      <c r="N378" s="651">
        <f t="shared" si="10"/>
        <v>223</v>
      </c>
      <c r="O378" s="653" t="s">
        <v>1186</v>
      </c>
      <c r="P378" s="642"/>
      <c r="Q378" s="649">
        <v>375</v>
      </c>
      <c r="R378" s="642"/>
    </row>
    <row r="379" spans="1:18" ht="15.75" thickBot="1" x14ac:dyDescent="0.25">
      <c r="A379" s="630"/>
      <c r="B379" s="2511" t="s">
        <v>2981</v>
      </c>
      <c r="C379" s="1392">
        <v>910048</v>
      </c>
      <c r="D379" s="1384">
        <v>145</v>
      </c>
      <c r="E379" s="698">
        <v>0</v>
      </c>
      <c r="F379" s="2546">
        <v>72</v>
      </c>
      <c r="G379" s="631"/>
      <c r="H379" s="634" t="s">
        <v>1549</v>
      </c>
      <c r="I379" s="631"/>
      <c r="J379" s="654">
        <v>45</v>
      </c>
      <c r="K379" s="655">
        <v>0</v>
      </c>
      <c r="L379" s="655">
        <v>21</v>
      </c>
      <c r="M379" s="655">
        <v>0</v>
      </c>
      <c r="N379" s="635">
        <f t="shared" si="10"/>
        <v>66</v>
      </c>
      <c r="O379" s="636" t="str">
        <f t="shared" si="11"/>
        <v>Yes</v>
      </c>
      <c r="P379" s="630"/>
      <c r="Q379" s="660">
        <v>376</v>
      </c>
      <c r="R379" s="630"/>
    </row>
    <row r="380" spans="1:18" ht="90.75" thickBot="1" x14ac:dyDescent="0.25">
      <c r="A380" s="630"/>
      <c r="B380" s="2511" t="s">
        <v>2982</v>
      </c>
      <c r="C380" s="1393" t="s">
        <v>2983</v>
      </c>
      <c r="D380" s="883">
        <v>108</v>
      </c>
      <c r="E380" s="1284">
        <v>29</v>
      </c>
      <c r="F380" s="2558">
        <v>69</v>
      </c>
      <c r="G380" s="631"/>
      <c r="H380" s="640" t="s">
        <v>1550</v>
      </c>
      <c r="I380" s="631"/>
      <c r="J380" s="638">
        <v>55</v>
      </c>
      <c r="K380" s="639">
        <v>0</v>
      </c>
      <c r="L380" s="639">
        <v>26</v>
      </c>
      <c r="M380" s="639">
        <v>0</v>
      </c>
      <c r="N380" s="639">
        <f t="shared" si="10"/>
        <v>81</v>
      </c>
      <c r="O380" s="641" t="str">
        <f t="shared" si="11"/>
        <v>Yes</v>
      </c>
      <c r="P380" s="630"/>
      <c r="Q380" s="637">
        <v>377</v>
      </c>
      <c r="R380" s="630"/>
    </row>
    <row r="381" spans="1:18" ht="90.75" thickBot="1" x14ac:dyDescent="0.25">
      <c r="A381" s="630"/>
      <c r="B381" s="2511" t="s">
        <v>2984</v>
      </c>
      <c r="C381" s="1394" t="s">
        <v>2985</v>
      </c>
      <c r="D381" s="1255">
        <v>147</v>
      </c>
      <c r="E381" s="774">
        <v>109</v>
      </c>
      <c r="F381" s="2657">
        <v>115</v>
      </c>
      <c r="G381" s="631"/>
      <c r="H381" s="634" t="s">
        <v>1551</v>
      </c>
      <c r="I381" s="631"/>
      <c r="J381" s="632">
        <v>76</v>
      </c>
      <c r="K381" s="633">
        <v>0</v>
      </c>
      <c r="L381" s="633">
        <v>38</v>
      </c>
      <c r="M381" s="633">
        <v>0</v>
      </c>
      <c r="N381" s="635">
        <f t="shared" si="10"/>
        <v>114</v>
      </c>
      <c r="O381" s="636" t="str">
        <f t="shared" si="11"/>
        <v>Yes</v>
      </c>
      <c r="P381" s="630"/>
      <c r="Q381" s="637">
        <v>378</v>
      </c>
      <c r="R381" s="630"/>
    </row>
    <row r="382" spans="1:18" ht="15.75" thickBot="1" x14ac:dyDescent="0.25">
      <c r="A382" s="630"/>
      <c r="B382" s="2511" t="s">
        <v>2986</v>
      </c>
      <c r="C382" s="1395">
        <v>934054</v>
      </c>
      <c r="D382" s="1255">
        <v>147</v>
      </c>
      <c r="E382" s="1396">
        <v>64</v>
      </c>
      <c r="F382" s="2601">
        <v>84</v>
      </c>
      <c r="G382" s="631"/>
      <c r="H382" s="640" t="s">
        <v>1552</v>
      </c>
      <c r="I382" s="631"/>
      <c r="J382" s="638">
        <v>94</v>
      </c>
      <c r="K382" s="639">
        <v>0</v>
      </c>
      <c r="L382" s="639">
        <v>47</v>
      </c>
      <c r="M382" s="639">
        <v>0</v>
      </c>
      <c r="N382" s="639">
        <f t="shared" si="10"/>
        <v>141</v>
      </c>
      <c r="O382" s="641" t="str">
        <f t="shared" si="11"/>
        <v>Yes</v>
      </c>
      <c r="P382" s="630"/>
      <c r="Q382" s="637">
        <v>379</v>
      </c>
      <c r="R382" s="630"/>
    </row>
    <row r="383" spans="1:18" ht="90.75" thickBot="1" x14ac:dyDescent="0.25">
      <c r="A383" s="630"/>
      <c r="B383" s="2511" t="s">
        <v>2987</v>
      </c>
      <c r="C383" s="1397" t="s">
        <v>2988</v>
      </c>
      <c r="D383" s="1398">
        <v>142</v>
      </c>
      <c r="E383" s="1332">
        <v>44</v>
      </c>
      <c r="F383" s="2546">
        <v>72</v>
      </c>
      <c r="G383" s="631"/>
      <c r="H383" s="634" t="s">
        <v>1553</v>
      </c>
      <c r="I383" s="631"/>
      <c r="J383" s="632">
        <v>97</v>
      </c>
      <c r="K383" s="633">
        <v>1</v>
      </c>
      <c r="L383" s="633">
        <v>49</v>
      </c>
      <c r="M383" s="633">
        <v>3</v>
      </c>
      <c r="N383" s="635">
        <f t="shared" si="10"/>
        <v>150</v>
      </c>
      <c r="O383" s="636" t="s">
        <v>1186</v>
      </c>
      <c r="P383" s="630"/>
      <c r="Q383" s="637">
        <v>380</v>
      </c>
      <c r="R383" s="630"/>
    </row>
    <row r="384" spans="1:18" ht="90.75" thickBot="1" x14ac:dyDescent="0.25">
      <c r="A384" s="630"/>
      <c r="B384" s="2511" t="s">
        <v>2989</v>
      </c>
      <c r="C384" s="1399" t="s">
        <v>2990</v>
      </c>
      <c r="D384" s="922">
        <v>115</v>
      </c>
      <c r="E384" s="1400">
        <v>46</v>
      </c>
      <c r="F384" s="2668">
        <v>74</v>
      </c>
      <c r="G384" s="631"/>
      <c r="H384" s="640" t="s">
        <v>1554</v>
      </c>
      <c r="I384" s="631"/>
      <c r="J384" s="638">
        <v>100</v>
      </c>
      <c r="K384" s="639">
        <v>5</v>
      </c>
      <c r="L384" s="639">
        <v>51</v>
      </c>
      <c r="M384" s="639">
        <v>23</v>
      </c>
      <c r="N384" s="639">
        <f t="shared" si="10"/>
        <v>179</v>
      </c>
      <c r="O384" s="641" t="s">
        <v>1186</v>
      </c>
      <c r="P384" s="630"/>
      <c r="Q384" s="637">
        <v>381</v>
      </c>
      <c r="R384" s="630"/>
    </row>
    <row r="385" spans="1:18" ht="15.75" thickBot="1" x14ac:dyDescent="0.25">
      <c r="A385" s="661"/>
      <c r="B385" s="2511" t="s">
        <v>2991</v>
      </c>
      <c r="C385" s="1401">
        <v>6.72E+47</v>
      </c>
      <c r="D385" s="1115">
        <v>103</v>
      </c>
      <c r="E385" s="1400">
        <v>46</v>
      </c>
      <c r="F385" s="2558">
        <v>69</v>
      </c>
      <c r="G385" s="662"/>
      <c r="H385" s="665" t="s">
        <v>1555</v>
      </c>
      <c r="I385" s="662"/>
      <c r="J385" s="663">
        <v>92</v>
      </c>
      <c r="K385" s="664">
        <v>17</v>
      </c>
      <c r="L385" s="664">
        <v>52</v>
      </c>
      <c r="M385" s="664">
        <v>65</v>
      </c>
      <c r="N385" s="666">
        <f t="shared" si="10"/>
        <v>226</v>
      </c>
      <c r="O385" s="667" t="s">
        <v>1186</v>
      </c>
      <c r="P385" s="661"/>
      <c r="Q385" s="668">
        <v>382</v>
      </c>
      <c r="R385" s="661"/>
    </row>
    <row r="386" spans="1:18" ht="90.75" thickBot="1" x14ac:dyDescent="0.25">
      <c r="A386" s="623"/>
      <c r="B386" s="2511" t="s">
        <v>2992</v>
      </c>
      <c r="C386" s="1402" t="s">
        <v>2993</v>
      </c>
      <c r="D386" s="1200">
        <v>88</v>
      </c>
      <c r="E386" s="1273">
        <v>45</v>
      </c>
      <c r="F386" s="2514">
        <v>64</v>
      </c>
      <c r="G386" s="624"/>
      <c r="H386" s="627" t="s">
        <v>1556</v>
      </c>
      <c r="I386" s="624"/>
      <c r="J386" s="625">
        <v>47</v>
      </c>
      <c r="K386" s="626">
        <v>0</v>
      </c>
      <c r="L386" s="626">
        <v>24</v>
      </c>
      <c r="M386" s="626">
        <v>0</v>
      </c>
      <c r="N386" s="626">
        <f t="shared" si="10"/>
        <v>71</v>
      </c>
      <c r="O386" s="628" t="str">
        <f t="shared" si="11"/>
        <v>Yes</v>
      </c>
      <c r="P386" s="623"/>
      <c r="Q386" s="629">
        <v>383</v>
      </c>
      <c r="R386" s="623"/>
    </row>
    <row r="387" spans="1:18" ht="90.75" thickBot="1" x14ac:dyDescent="0.25">
      <c r="A387" s="630"/>
      <c r="B387" s="2511" t="s">
        <v>2994</v>
      </c>
      <c r="C387" s="1403" t="s">
        <v>2995</v>
      </c>
      <c r="D387" s="1404">
        <v>80</v>
      </c>
      <c r="E387" s="1264">
        <v>43</v>
      </c>
      <c r="F387" s="2513">
        <v>58</v>
      </c>
      <c r="G387" s="631"/>
      <c r="H387" s="634" t="s">
        <v>1557</v>
      </c>
      <c r="I387" s="631"/>
      <c r="J387" s="632">
        <v>63</v>
      </c>
      <c r="K387" s="633">
        <v>0</v>
      </c>
      <c r="L387" s="633">
        <v>32</v>
      </c>
      <c r="M387" s="633">
        <v>0</v>
      </c>
      <c r="N387" s="635">
        <f t="shared" si="10"/>
        <v>95</v>
      </c>
      <c r="O387" s="636" t="str">
        <f t="shared" si="11"/>
        <v>Yes</v>
      </c>
      <c r="P387" s="630"/>
      <c r="Q387" s="637">
        <v>384</v>
      </c>
      <c r="R387" s="630"/>
    </row>
    <row r="388" spans="1:18" ht="90.75" thickBot="1" x14ac:dyDescent="0.25">
      <c r="A388" s="630"/>
      <c r="B388" s="2511" t="s">
        <v>2996</v>
      </c>
      <c r="C388" s="1405" t="s">
        <v>2997</v>
      </c>
      <c r="D388" s="708">
        <v>239</v>
      </c>
      <c r="E388" s="1406">
        <v>149</v>
      </c>
      <c r="F388" s="2669">
        <v>207</v>
      </c>
      <c r="G388" s="631"/>
      <c r="H388" s="640" t="s">
        <v>1558</v>
      </c>
      <c r="I388" s="631"/>
      <c r="J388" s="638">
        <v>89</v>
      </c>
      <c r="K388" s="639">
        <v>0</v>
      </c>
      <c r="L388" s="639">
        <v>50</v>
      </c>
      <c r="M388" s="639">
        <v>0</v>
      </c>
      <c r="N388" s="639">
        <f t="shared" ref="N388:N451" si="12">SUM(J388:M388)</f>
        <v>139</v>
      </c>
      <c r="O388" s="641" t="str">
        <f t="shared" si="11"/>
        <v>Yes</v>
      </c>
      <c r="P388" s="630"/>
      <c r="Q388" s="637">
        <v>385</v>
      </c>
      <c r="R388" s="630"/>
    </row>
    <row r="389" spans="1:18" ht="90.75" thickBot="1" x14ac:dyDescent="0.25">
      <c r="A389" s="630"/>
      <c r="B389" s="2511" t="s">
        <v>2998</v>
      </c>
      <c r="C389" s="1407" t="s">
        <v>2999</v>
      </c>
      <c r="D389" s="1408">
        <v>235</v>
      </c>
      <c r="E389" s="777">
        <v>111</v>
      </c>
      <c r="F389" s="2670">
        <v>189</v>
      </c>
      <c r="G389" s="631"/>
      <c r="H389" s="634" t="s">
        <v>1559</v>
      </c>
      <c r="I389" s="631"/>
      <c r="J389" s="632">
        <v>100</v>
      </c>
      <c r="K389" s="633">
        <v>0</v>
      </c>
      <c r="L389" s="633">
        <v>59</v>
      </c>
      <c r="M389" s="633">
        <v>0</v>
      </c>
      <c r="N389" s="635">
        <f t="shared" si="12"/>
        <v>159</v>
      </c>
      <c r="O389" s="636" t="str">
        <f t="shared" si="11"/>
        <v>Yes</v>
      </c>
      <c r="P389" s="630"/>
      <c r="Q389" s="637">
        <v>386</v>
      </c>
      <c r="R389" s="630"/>
    </row>
    <row r="390" spans="1:18" ht="90.75" thickBot="1" x14ac:dyDescent="0.25">
      <c r="A390" s="630"/>
      <c r="B390" s="2511" t="s">
        <v>3000</v>
      </c>
      <c r="C390" s="1409" t="s">
        <v>3001</v>
      </c>
      <c r="D390" s="1299">
        <v>223</v>
      </c>
      <c r="E390" s="1293">
        <v>25</v>
      </c>
      <c r="F390" s="2671">
        <v>149</v>
      </c>
      <c r="G390" s="631"/>
      <c r="H390" s="640" t="s">
        <v>1560</v>
      </c>
      <c r="I390" s="631"/>
      <c r="J390" s="638">
        <v>100</v>
      </c>
      <c r="K390" s="639">
        <v>3</v>
      </c>
      <c r="L390" s="639">
        <v>58</v>
      </c>
      <c r="M390" s="639">
        <v>16</v>
      </c>
      <c r="N390" s="639">
        <f t="shared" si="12"/>
        <v>177</v>
      </c>
      <c r="O390" s="641" t="s">
        <v>1186</v>
      </c>
      <c r="P390" s="630"/>
      <c r="Q390" s="637">
        <v>387</v>
      </c>
      <c r="R390" s="630"/>
    </row>
    <row r="391" spans="1:18" ht="90.75" thickBot="1" x14ac:dyDescent="0.25">
      <c r="A391" s="630"/>
      <c r="B391" s="2511" t="s">
        <v>3002</v>
      </c>
      <c r="C391" s="1410" t="s">
        <v>3003</v>
      </c>
      <c r="D391" s="1411">
        <v>208</v>
      </c>
      <c r="E391" s="698">
        <v>0</v>
      </c>
      <c r="F391" s="2647">
        <v>111</v>
      </c>
      <c r="G391" s="631"/>
      <c r="H391" s="634" t="s">
        <v>1561</v>
      </c>
      <c r="I391" s="631"/>
      <c r="J391" s="632">
        <v>100</v>
      </c>
      <c r="K391" s="633">
        <v>8</v>
      </c>
      <c r="L391" s="633">
        <v>59</v>
      </c>
      <c r="M391" s="633">
        <v>38</v>
      </c>
      <c r="N391" s="635">
        <f t="shared" si="12"/>
        <v>205</v>
      </c>
      <c r="O391" s="636" t="s">
        <v>1186</v>
      </c>
      <c r="P391" s="630"/>
      <c r="Q391" s="637">
        <v>388</v>
      </c>
      <c r="R391" s="630"/>
    </row>
    <row r="392" spans="1:18" ht="90.75" thickBot="1" x14ac:dyDescent="0.25">
      <c r="A392" s="642"/>
      <c r="B392" s="2511" t="s">
        <v>3004</v>
      </c>
      <c r="C392" s="1412" t="s">
        <v>3005</v>
      </c>
      <c r="D392" s="853">
        <v>170</v>
      </c>
      <c r="E392" s="698">
        <v>0</v>
      </c>
      <c r="F392" s="2545">
        <v>97</v>
      </c>
      <c r="G392" s="643"/>
      <c r="H392" s="652" t="s">
        <v>1562</v>
      </c>
      <c r="I392" s="643"/>
      <c r="J392" s="650">
        <v>100</v>
      </c>
      <c r="K392" s="651">
        <v>20</v>
      </c>
      <c r="L392" s="651">
        <v>59</v>
      </c>
      <c r="M392" s="651">
        <v>74</v>
      </c>
      <c r="N392" s="651">
        <f t="shared" si="12"/>
        <v>253</v>
      </c>
      <c r="O392" s="653" t="str">
        <f t="shared" si="11"/>
        <v>No</v>
      </c>
      <c r="P392" s="642"/>
      <c r="Q392" s="649">
        <v>389</v>
      </c>
      <c r="R392" s="642"/>
    </row>
    <row r="393" spans="1:18" ht="90.75" thickBot="1" x14ac:dyDescent="0.25">
      <c r="A393" s="623"/>
      <c r="B393" s="2511" t="s">
        <v>3006</v>
      </c>
      <c r="C393" s="1413" t="s">
        <v>3007</v>
      </c>
      <c r="D393" s="822">
        <v>137</v>
      </c>
      <c r="E393" s="1302">
        <v>12</v>
      </c>
      <c r="F393" s="2515">
        <v>88</v>
      </c>
      <c r="G393" s="624"/>
      <c r="H393" s="656" t="s">
        <v>1563</v>
      </c>
      <c r="I393" s="624"/>
      <c r="J393" s="654">
        <v>27</v>
      </c>
      <c r="K393" s="655">
        <v>0</v>
      </c>
      <c r="L393" s="655">
        <v>14</v>
      </c>
      <c r="M393" s="655">
        <v>0</v>
      </c>
      <c r="N393" s="657">
        <f t="shared" si="12"/>
        <v>41</v>
      </c>
      <c r="O393" s="658" t="str">
        <f t="shared" si="11"/>
        <v>Yes</v>
      </c>
      <c r="P393" s="623"/>
      <c r="Q393" s="629">
        <v>390</v>
      </c>
      <c r="R393" s="623"/>
    </row>
    <row r="394" spans="1:18" ht="15.75" thickBot="1" x14ac:dyDescent="0.25">
      <c r="A394" s="630"/>
      <c r="B394" s="2511" t="s">
        <v>3008</v>
      </c>
      <c r="C394" s="1414">
        <v>672146</v>
      </c>
      <c r="D394" s="1115">
        <v>103</v>
      </c>
      <c r="E394" s="1415">
        <v>33</v>
      </c>
      <c r="F394" s="2648">
        <v>70</v>
      </c>
      <c r="G394" s="631"/>
      <c r="H394" s="640" t="s">
        <v>1564</v>
      </c>
      <c r="I394" s="631"/>
      <c r="J394" s="638">
        <v>33</v>
      </c>
      <c r="K394" s="639">
        <v>0</v>
      </c>
      <c r="L394" s="639">
        <v>17</v>
      </c>
      <c r="M394" s="639">
        <v>0</v>
      </c>
      <c r="N394" s="639">
        <f t="shared" si="12"/>
        <v>50</v>
      </c>
      <c r="O394" s="641" t="str">
        <f t="shared" si="11"/>
        <v>Yes</v>
      </c>
      <c r="P394" s="630"/>
      <c r="Q394" s="637">
        <v>391</v>
      </c>
      <c r="R394" s="630"/>
    </row>
    <row r="395" spans="1:18" ht="90.75" thickBot="1" x14ac:dyDescent="0.25">
      <c r="A395" s="630"/>
      <c r="B395" s="2511" t="s">
        <v>3009</v>
      </c>
      <c r="C395" s="1416" t="s">
        <v>3010</v>
      </c>
      <c r="D395" s="834">
        <v>244</v>
      </c>
      <c r="E395" s="999">
        <v>166</v>
      </c>
      <c r="F395" s="2528">
        <v>215</v>
      </c>
      <c r="G395" s="631"/>
      <c r="H395" s="634" t="s">
        <v>1565</v>
      </c>
      <c r="I395" s="631"/>
      <c r="J395" s="632">
        <v>56</v>
      </c>
      <c r="K395" s="633">
        <v>0</v>
      </c>
      <c r="L395" s="633">
        <v>30</v>
      </c>
      <c r="M395" s="633">
        <v>0</v>
      </c>
      <c r="N395" s="635">
        <f t="shared" si="12"/>
        <v>86</v>
      </c>
      <c r="O395" s="636" t="str">
        <f t="shared" si="11"/>
        <v>Yes</v>
      </c>
      <c r="P395" s="630"/>
      <c r="Q395" s="637">
        <v>392</v>
      </c>
      <c r="R395" s="630"/>
    </row>
    <row r="396" spans="1:18" ht="90.75" thickBot="1" x14ac:dyDescent="0.25">
      <c r="A396" s="630"/>
      <c r="B396" s="2511" t="s">
        <v>3011</v>
      </c>
      <c r="C396" s="1417" t="s">
        <v>3012</v>
      </c>
      <c r="D396" s="731">
        <v>242</v>
      </c>
      <c r="E396" s="1064">
        <v>119</v>
      </c>
      <c r="F396" s="2672">
        <v>198</v>
      </c>
      <c r="G396" s="631"/>
      <c r="H396" s="640" t="s">
        <v>1566</v>
      </c>
      <c r="I396" s="631"/>
      <c r="J396" s="638">
        <v>95</v>
      </c>
      <c r="K396" s="639">
        <v>0</v>
      </c>
      <c r="L396" s="639">
        <v>58</v>
      </c>
      <c r="M396" s="639">
        <v>0</v>
      </c>
      <c r="N396" s="639">
        <f t="shared" si="12"/>
        <v>153</v>
      </c>
      <c r="O396" s="641" t="str">
        <f t="shared" si="11"/>
        <v>Yes</v>
      </c>
      <c r="P396" s="630"/>
      <c r="Q396" s="637">
        <v>393</v>
      </c>
      <c r="R396" s="630"/>
    </row>
    <row r="397" spans="1:18" ht="90.75" thickBot="1" x14ac:dyDescent="0.25">
      <c r="A397" s="630"/>
      <c r="B397" s="2511" t="s">
        <v>3013</v>
      </c>
      <c r="C397" s="1418" t="s">
        <v>3014</v>
      </c>
      <c r="D397" s="1419">
        <v>233</v>
      </c>
      <c r="E397" s="1227">
        <v>60</v>
      </c>
      <c r="F397" s="2673">
        <v>172</v>
      </c>
      <c r="G397" s="631"/>
      <c r="H397" s="634" t="s">
        <v>1567</v>
      </c>
      <c r="I397" s="631"/>
      <c r="J397" s="632">
        <v>100</v>
      </c>
      <c r="K397" s="633">
        <v>0</v>
      </c>
      <c r="L397" s="633">
        <v>60</v>
      </c>
      <c r="M397" s="633">
        <v>3</v>
      </c>
      <c r="N397" s="635">
        <f t="shared" si="12"/>
        <v>163</v>
      </c>
      <c r="O397" s="636" t="str">
        <f t="shared" si="11"/>
        <v>Yes</v>
      </c>
      <c r="P397" s="630"/>
      <c r="Q397" s="637">
        <v>394</v>
      </c>
      <c r="R397" s="630"/>
    </row>
    <row r="398" spans="1:18" ht="90.75" thickBot="1" x14ac:dyDescent="0.25">
      <c r="A398" s="630"/>
      <c r="B398" s="2511" t="s">
        <v>3015</v>
      </c>
      <c r="C398" s="1420" t="s">
        <v>3016</v>
      </c>
      <c r="D398" s="893">
        <v>198</v>
      </c>
      <c r="E398" s="698">
        <v>0</v>
      </c>
      <c r="F398" s="2627">
        <v>126</v>
      </c>
      <c r="G398" s="631"/>
      <c r="H398" s="640" t="s">
        <v>1568</v>
      </c>
      <c r="I398" s="631"/>
      <c r="J398" s="638">
        <v>100</v>
      </c>
      <c r="K398" s="639">
        <v>0</v>
      </c>
      <c r="L398" s="639">
        <v>58</v>
      </c>
      <c r="M398" s="639">
        <v>22</v>
      </c>
      <c r="N398" s="639">
        <f t="shared" si="12"/>
        <v>180</v>
      </c>
      <c r="O398" s="641" t="str">
        <f t="shared" si="11"/>
        <v>Yes</v>
      </c>
      <c r="P398" s="630"/>
      <c r="Q398" s="637">
        <v>395</v>
      </c>
      <c r="R398" s="630"/>
    </row>
    <row r="399" spans="1:18" ht="90.75" thickBot="1" x14ac:dyDescent="0.25">
      <c r="A399" s="642"/>
      <c r="B399" s="2511" t="s">
        <v>3017</v>
      </c>
      <c r="C399" s="1421" t="s">
        <v>3018</v>
      </c>
      <c r="D399" s="1422">
        <v>162</v>
      </c>
      <c r="E399" s="698">
        <v>0</v>
      </c>
      <c r="F399" s="2674">
        <v>103</v>
      </c>
      <c r="G399" s="643"/>
      <c r="H399" s="646" t="s">
        <v>1569</v>
      </c>
      <c r="I399" s="643"/>
      <c r="J399" s="644">
        <v>100</v>
      </c>
      <c r="K399" s="645">
        <v>9</v>
      </c>
      <c r="L399" s="645">
        <v>58</v>
      </c>
      <c r="M399" s="645">
        <v>45</v>
      </c>
      <c r="N399" s="647">
        <f t="shared" si="12"/>
        <v>212</v>
      </c>
      <c r="O399" s="648" t="s">
        <v>1186</v>
      </c>
      <c r="P399" s="642"/>
      <c r="Q399" s="649">
        <v>396</v>
      </c>
      <c r="R399" s="642"/>
    </row>
    <row r="400" spans="1:18" ht="90.75" thickBot="1" x14ac:dyDescent="0.25">
      <c r="A400" s="623"/>
      <c r="B400" s="2511" t="s">
        <v>3019</v>
      </c>
      <c r="C400" s="1423" t="s">
        <v>3020</v>
      </c>
      <c r="D400" s="767">
        <v>132</v>
      </c>
      <c r="E400" s="1424">
        <v>11</v>
      </c>
      <c r="F400" s="2630">
        <v>85</v>
      </c>
      <c r="G400" s="624"/>
      <c r="H400" s="627" t="s">
        <v>1570</v>
      </c>
      <c r="I400" s="624"/>
      <c r="J400" s="625">
        <v>40</v>
      </c>
      <c r="K400" s="626">
        <v>0</v>
      </c>
      <c r="L400" s="626">
        <v>23</v>
      </c>
      <c r="M400" s="626">
        <v>0</v>
      </c>
      <c r="N400" s="626">
        <f t="shared" si="12"/>
        <v>63</v>
      </c>
      <c r="O400" s="628" t="str">
        <f t="shared" si="11"/>
        <v>Yes</v>
      </c>
      <c r="P400" s="623"/>
      <c r="Q400" s="629">
        <v>397</v>
      </c>
      <c r="R400" s="623"/>
    </row>
    <row r="401" spans="1:18" ht="90.75" thickBot="1" x14ac:dyDescent="0.25">
      <c r="A401" s="630"/>
      <c r="B401" s="2511" t="s">
        <v>3021</v>
      </c>
      <c r="C401" s="1425" t="s">
        <v>3022</v>
      </c>
      <c r="D401" s="764">
        <v>234</v>
      </c>
      <c r="E401" s="1426">
        <v>211</v>
      </c>
      <c r="F401" s="2675">
        <v>226</v>
      </c>
      <c r="G401" s="631"/>
      <c r="H401" s="634" t="s">
        <v>1571</v>
      </c>
      <c r="I401" s="631"/>
      <c r="J401" s="632">
        <v>49</v>
      </c>
      <c r="K401" s="633">
        <v>0</v>
      </c>
      <c r="L401" s="633">
        <v>28</v>
      </c>
      <c r="M401" s="633">
        <v>0</v>
      </c>
      <c r="N401" s="635">
        <f t="shared" si="12"/>
        <v>77</v>
      </c>
      <c r="O401" s="636" t="str">
        <f t="shared" si="11"/>
        <v>Yes</v>
      </c>
      <c r="P401" s="630"/>
      <c r="Q401" s="637">
        <v>398</v>
      </c>
      <c r="R401" s="630"/>
    </row>
    <row r="402" spans="1:18" ht="90.75" thickBot="1" x14ac:dyDescent="0.25">
      <c r="A402" s="630"/>
      <c r="B402" s="2511" t="s">
        <v>3023</v>
      </c>
      <c r="C402" s="1427" t="s">
        <v>3024</v>
      </c>
      <c r="D402" s="998">
        <v>230</v>
      </c>
      <c r="E402" s="1190">
        <v>188</v>
      </c>
      <c r="F402" s="2676">
        <v>216</v>
      </c>
      <c r="G402" s="631"/>
      <c r="H402" s="640" t="s">
        <v>1572</v>
      </c>
      <c r="I402" s="631"/>
      <c r="J402" s="638">
        <v>84</v>
      </c>
      <c r="K402" s="639">
        <v>0</v>
      </c>
      <c r="L402" s="639">
        <v>54</v>
      </c>
      <c r="M402" s="639">
        <v>0</v>
      </c>
      <c r="N402" s="639">
        <f t="shared" si="12"/>
        <v>138</v>
      </c>
      <c r="O402" s="641" t="str">
        <f t="shared" si="11"/>
        <v>Yes</v>
      </c>
      <c r="P402" s="630"/>
      <c r="Q402" s="637">
        <v>399</v>
      </c>
      <c r="R402" s="630"/>
    </row>
    <row r="403" spans="1:18" ht="90.75" thickBot="1" x14ac:dyDescent="0.25">
      <c r="A403" s="630"/>
      <c r="B403" s="2511" t="s">
        <v>3025</v>
      </c>
      <c r="C403" s="1428" t="s">
        <v>3026</v>
      </c>
      <c r="D403" s="1299">
        <v>223</v>
      </c>
      <c r="E403" s="842">
        <v>160</v>
      </c>
      <c r="F403" s="2659">
        <v>201</v>
      </c>
      <c r="G403" s="631"/>
      <c r="H403" s="634" t="s">
        <v>1573</v>
      </c>
      <c r="I403" s="631"/>
      <c r="J403" s="632">
        <v>100</v>
      </c>
      <c r="K403" s="633">
        <v>0</v>
      </c>
      <c r="L403" s="633">
        <v>74</v>
      </c>
      <c r="M403" s="633">
        <v>0</v>
      </c>
      <c r="N403" s="635">
        <f t="shared" si="12"/>
        <v>174</v>
      </c>
      <c r="O403" s="636" t="str">
        <f t="shared" si="11"/>
        <v>Yes</v>
      </c>
      <c r="P403" s="630"/>
      <c r="Q403" s="637">
        <v>400</v>
      </c>
      <c r="R403" s="630"/>
    </row>
    <row r="404" spans="1:18" ht="90.75" thickBot="1" x14ac:dyDescent="0.25">
      <c r="A404" s="630"/>
      <c r="B404" s="2511" t="s">
        <v>3027</v>
      </c>
      <c r="C404" s="1429" t="s">
        <v>3028</v>
      </c>
      <c r="D404" s="1430">
        <v>217</v>
      </c>
      <c r="E404" s="1005">
        <v>134</v>
      </c>
      <c r="F404" s="2677">
        <v>186</v>
      </c>
      <c r="G404" s="631"/>
      <c r="H404" s="640" t="s">
        <v>1574</v>
      </c>
      <c r="I404" s="631"/>
      <c r="J404" s="638">
        <v>100</v>
      </c>
      <c r="K404" s="639">
        <v>0</v>
      </c>
      <c r="L404" s="639">
        <v>67</v>
      </c>
      <c r="M404" s="639">
        <v>30</v>
      </c>
      <c r="N404" s="639">
        <f t="shared" si="12"/>
        <v>197</v>
      </c>
      <c r="O404" s="641" t="str">
        <f t="shared" si="11"/>
        <v>Yes</v>
      </c>
      <c r="P404" s="630"/>
      <c r="Q404" s="637">
        <v>401</v>
      </c>
      <c r="R404" s="630"/>
    </row>
    <row r="405" spans="1:18" ht="90.75" thickBot="1" x14ac:dyDescent="0.25">
      <c r="A405" s="630"/>
      <c r="B405" s="2511" t="s">
        <v>3029</v>
      </c>
      <c r="C405" s="1431" t="s">
        <v>3030</v>
      </c>
      <c r="D405" s="893">
        <v>198</v>
      </c>
      <c r="E405" s="884">
        <v>87</v>
      </c>
      <c r="F405" s="2678">
        <v>154</v>
      </c>
      <c r="G405" s="631"/>
      <c r="H405" s="634" t="s">
        <v>1575</v>
      </c>
      <c r="I405" s="631"/>
      <c r="J405" s="632">
        <v>100</v>
      </c>
      <c r="K405" s="633">
        <v>9</v>
      </c>
      <c r="L405" s="633">
        <v>66</v>
      </c>
      <c r="M405" s="633">
        <v>41</v>
      </c>
      <c r="N405" s="635">
        <f t="shared" si="12"/>
        <v>216</v>
      </c>
      <c r="O405" s="636" t="s">
        <v>1186</v>
      </c>
      <c r="P405" s="630"/>
      <c r="Q405" s="637">
        <v>402</v>
      </c>
      <c r="R405" s="630"/>
    </row>
    <row r="406" spans="1:18" ht="90.75" thickBot="1" x14ac:dyDescent="0.25">
      <c r="A406" s="642"/>
      <c r="B406" s="2511" t="s">
        <v>3031</v>
      </c>
      <c r="C406" s="1432" t="s">
        <v>3032</v>
      </c>
      <c r="D406" s="1433">
        <v>174</v>
      </c>
      <c r="E406" s="795">
        <v>37</v>
      </c>
      <c r="F406" s="2657">
        <v>115</v>
      </c>
      <c r="G406" s="643"/>
      <c r="H406" s="652" t="s">
        <v>1576</v>
      </c>
      <c r="I406" s="643"/>
      <c r="J406" s="650">
        <v>95</v>
      </c>
      <c r="K406" s="651">
        <v>15</v>
      </c>
      <c r="L406" s="651">
        <v>62</v>
      </c>
      <c r="M406" s="651">
        <v>58</v>
      </c>
      <c r="N406" s="651">
        <f t="shared" si="12"/>
        <v>230</v>
      </c>
      <c r="O406" s="653" t="s">
        <v>1186</v>
      </c>
      <c r="P406" s="642"/>
      <c r="Q406" s="649">
        <v>403</v>
      </c>
      <c r="R406" s="642"/>
    </row>
    <row r="407" spans="1:18" ht="15.75" thickBot="1" x14ac:dyDescent="0.25">
      <c r="A407" s="669"/>
      <c r="B407" s="2511" t="s">
        <v>3033</v>
      </c>
      <c r="C407" s="1434">
        <v>960051</v>
      </c>
      <c r="D407" s="940">
        <v>150</v>
      </c>
      <c r="E407" s="698">
        <v>0</v>
      </c>
      <c r="F407" s="2679">
        <v>81</v>
      </c>
      <c r="G407" s="670"/>
      <c r="H407" s="673" t="s">
        <v>1577</v>
      </c>
      <c r="I407" s="670"/>
      <c r="J407" s="671">
        <v>40</v>
      </c>
      <c r="K407" s="672">
        <v>0</v>
      </c>
      <c r="L407" s="672">
        <v>26</v>
      </c>
      <c r="M407" s="672">
        <v>0</v>
      </c>
      <c r="N407" s="674">
        <f t="shared" si="12"/>
        <v>66</v>
      </c>
      <c r="O407" s="675" t="str">
        <f t="shared" si="11"/>
        <v>Yes</v>
      </c>
      <c r="P407" s="669"/>
      <c r="Q407" s="660">
        <v>404</v>
      </c>
      <c r="R407" s="669"/>
    </row>
    <row r="408" spans="1:18" ht="90.75" thickBot="1" x14ac:dyDescent="0.25">
      <c r="A408" s="630"/>
      <c r="B408" s="2511" t="s">
        <v>3034</v>
      </c>
      <c r="C408" s="1435" t="s">
        <v>3035</v>
      </c>
      <c r="D408" s="1053">
        <v>229</v>
      </c>
      <c r="E408" s="1326">
        <v>206</v>
      </c>
      <c r="F408" s="2665">
        <v>219</v>
      </c>
      <c r="G408" s="631"/>
      <c r="H408" s="640" t="s">
        <v>1578</v>
      </c>
      <c r="I408" s="631"/>
      <c r="J408" s="638">
        <v>54</v>
      </c>
      <c r="K408" s="639">
        <v>0</v>
      </c>
      <c r="L408" s="639">
        <v>37</v>
      </c>
      <c r="M408" s="639">
        <v>0</v>
      </c>
      <c r="N408" s="639">
        <f t="shared" si="12"/>
        <v>91</v>
      </c>
      <c r="O408" s="641" t="str">
        <f t="shared" si="11"/>
        <v>Yes</v>
      </c>
      <c r="P408" s="630"/>
      <c r="Q408" s="637">
        <v>405</v>
      </c>
      <c r="R408" s="630"/>
    </row>
    <row r="409" spans="1:18" ht="90.75" thickBot="1" x14ac:dyDescent="0.25">
      <c r="A409" s="630"/>
      <c r="B409" s="2511" t="s">
        <v>3036</v>
      </c>
      <c r="C409" s="1436" t="s">
        <v>3037</v>
      </c>
      <c r="D409" s="1100">
        <v>227</v>
      </c>
      <c r="E409" s="889">
        <v>200</v>
      </c>
      <c r="F409" s="2676">
        <v>216</v>
      </c>
      <c r="G409" s="631"/>
      <c r="H409" s="634" t="s">
        <v>1579</v>
      </c>
      <c r="I409" s="631"/>
      <c r="J409" s="632">
        <v>74</v>
      </c>
      <c r="K409" s="633">
        <v>0</v>
      </c>
      <c r="L409" s="633">
        <v>52</v>
      </c>
      <c r="M409" s="633">
        <v>0</v>
      </c>
      <c r="N409" s="635">
        <f t="shared" si="12"/>
        <v>126</v>
      </c>
      <c r="O409" s="636" t="str">
        <f t="shared" si="11"/>
        <v>Yes</v>
      </c>
      <c r="P409" s="630"/>
      <c r="Q409" s="637">
        <v>406</v>
      </c>
      <c r="R409" s="630"/>
    </row>
    <row r="410" spans="1:18" ht="90.75" thickBot="1" x14ac:dyDescent="0.25">
      <c r="A410" s="630"/>
      <c r="B410" s="2511" t="s">
        <v>3038</v>
      </c>
      <c r="C410" s="1437" t="s">
        <v>3039</v>
      </c>
      <c r="D410" s="957">
        <v>222</v>
      </c>
      <c r="E410" s="978">
        <v>190</v>
      </c>
      <c r="F410" s="2680">
        <v>210</v>
      </c>
      <c r="G410" s="631"/>
      <c r="H410" s="640" t="s">
        <v>1580</v>
      </c>
      <c r="I410" s="631"/>
      <c r="J410" s="638">
        <v>90</v>
      </c>
      <c r="K410" s="639">
        <v>0</v>
      </c>
      <c r="L410" s="639">
        <v>70</v>
      </c>
      <c r="M410" s="639">
        <v>0</v>
      </c>
      <c r="N410" s="639">
        <f t="shared" si="12"/>
        <v>160</v>
      </c>
      <c r="O410" s="641" t="str">
        <f t="shared" si="11"/>
        <v>Yes</v>
      </c>
      <c r="P410" s="630"/>
      <c r="Q410" s="637">
        <v>407</v>
      </c>
      <c r="R410" s="630"/>
    </row>
    <row r="411" spans="1:18" ht="90.75" thickBot="1" x14ac:dyDescent="0.25">
      <c r="A411" s="630"/>
      <c r="B411" s="2511" t="s">
        <v>3040</v>
      </c>
      <c r="C411" s="1438" t="s">
        <v>3041</v>
      </c>
      <c r="D411" s="865">
        <v>201</v>
      </c>
      <c r="E411" s="1439">
        <v>150</v>
      </c>
      <c r="F411" s="2660">
        <v>182</v>
      </c>
      <c r="G411" s="631"/>
      <c r="H411" s="634" t="s">
        <v>1581</v>
      </c>
      <c r="I411" s="631"/>
      <c r="J411" s="632">
        <v>100</v>
      </c>
      <c r="K411" s="633">
        <v>5</v>
      </c>
      <c r="L411" s="633">
        <v>72</v>
      </c>
      <c r="M411" s="633">
        <v>24</v>
      </c>
      <c r="N411" s="635">
        <f t="shared" si="12"/>
        <v>201</v>
      </c>
      <c r="O411" s="636" t="s">
        <v>1186</v>
      </c>
      <c r="P411" s="630"/>
      <c r="Q411" s="637">
        <v>408</v>
      </c>
      <c r="R411" s="630"/>
    </row>
    <row r="412" spans="1:18" ht="90.75" thickBot="1" x14ac:dyDescent="0.25">
      <c r="A412" s="630"/>
      <c r="B412" s="2511" t="s">
        <v>3042</v>
      </c>
      <c r="C412" s="1440" t="s">
        <v>3043</v>
      </c>
      <c r="D412" s="1281">
        <v>176</v>
      </c>
      <c r="E412" s="1008">
        <v>108</v>
      </c>
      <c r="F412" s="2681">
        <v>150</v>
      </c>
      <c r="G412" s="631"/>
      <c r="H412" s="640" t="s">
        <v>1582</v>
      </c>
      <c r="I412" s="631"/>
      <c r="J412" s="638">
        <v>100</v>
      </c>
      <c r="K412" s="639">
        <v>10</v>
      </c>
      <c r="L412" s="639">
        <v>69</v>
      </c>
      <c r="M412" s="639">
        <v>44</v>
      </c>
      <c r="N412" s="639">
        <f t="shared" si="12"/>
        <v>223</v>
      </c>
      <c r="O412" s="641" t="s">
        <v>1186</v>
      </c>
      <c r="P412" s="630"/>
      <c r="Q412" s="637">
        <v>409</v>
      </c>
      <c r="R412" s="630"/>
    </row>
    <row r="413" spans="1:18" ht="15.75" thickBot="1" x14ac:dyDescent="0.25">
      <c r="A413" s="661"/>
      <c r="B413" s="2511" t="s">
        <v>3044</v>
      </c>
      <c r="C413" s="1441">
        <v>994878</v>
      </c>
      <c r="D413" s="971">
        <v>153</v>
      </c>
      <c r="E413" s="1235">
        <v>72</v>
      </c>
      <c r="F413" s="2682">
        <v>120</v>
      </c>
      <c r="G413" s="643"/>
      <c r="H413" s="646" t="s">
        <v>1583</v>
      </c>
      <c r="I413" s="643"/>
      <c r="J413" s="644">
        <v>95</v>
      </c>
      <c r="K413" s="645">
        <v>19</v>
      </c>
      <c r="L413" s="645">
        <v>70</v>
      </c>
      <c r="M413" s="645">
        <v>72</v>
      </c>
      <c r="N413" s="647">
        <f t="shared" si="12"/>
        <v>256</v>
      </c>
      <c r="O413" s="648" t="str">
        <f t="shared" si="11"/>
        <v>No</v>
      </c>
      <c r="P413" s="642"/>
      <c r="Q413" s="649">
        <v>410</v>
      </c>
      <c r="R413" s="642"/>
    </row>
    <row r="414" spans="1:18" ht="90.75" thickBot="1" x14ac:dyDescent="0.25">
      <c r="A414" s="623"/>
      <c r="B414" s="2511" t="s">
        <v>3045</v>
      </c>
      <c r="C414" s="1442" t="s">
        <v>3046</v>
      </c>
      <c r="D414" s="1155">
        <v>124</v>
      </c>
      <c r="E414" s="1443">
        <v>40</v>
      </c>
      <c r="F414" s="2630">
        <v>85</v>
      </c>
      <c r="G414" s="624"/>
      <c r="H414" s="627" t="s">
        <v>1584</v>
      </c>
      <c r="I414" s="624"/>
      <c r="J414" s="625">
        <v>33</v>
      </c>
      <c r="K414" s="626">
        <v>0</v>
      </c>
      <c r="L414" s="626">
        <v>26</v>
      </c>
      <c r="M414" s="626">
        <v>0</v>
      </c>
      <c r="N414" s="626">
        <f t="shared" si="12"/>
        <v>59</v>
      </c>
      <c r="O414" s="628" t="str">
        <f t="shared" si="11"/>
        <v>Yes</v>
      </c>
      <c r="P414" s="623"/>
      <c r="Q414" s="629">
        <v>411</v>
      </c>
      <c r="R414" s="623"/>
    </row>
    <row r="415" spans="1:18" ht="90.75" thickBot="1" x14ac:dyDescent="0.25">
      <c r="A415" s="630"/>
      <c r="B415" s="2511" t="s">
        <v>3047</v>
      </c>
      <c r="C415" s="1444" t="s">
        <v>3048</v>
      </c>
      <c r="D415" s="1172">
        <v>228</v>
      </c>
      <c r="E415" s="912">
        <v>198</v>
      </c>
      <c r="F415" s="2662">
        <v>212</v>
      </c>
      <c r="G415" s="631"/>
      <c r="H415" s="634" t="s">
        <v>1585</v>
      </c>
      <c r="I415" s="631"/>
      <c r="J415" s="632">
        <v>43</v>
      </c>
      <c r="K415" s="633">
        <v>0</v>
      </c>
      <c r="L415" s="633">
        <v>33</v>
      </c>
      <c r="M415" s="633">
        <v>0</v>
      </c>
      <c r="N415" s="635">
        <f t="shared" si="12"/>
        <v>76</v>
      </c>
      <c r="O415" s="636" t="str">
        <f t="shared" si="11"/>
        <v>Yes</v>
      </c>
      <c r="P415" s="630"/>
      <c r="Q415" s="637">
        <v>412</v>
      </c>
      <c r="R415" s="630"/>
    </row>
    <row r="416" spans="1:18" ht="90.75" thickBot="1" x14ac:dyDescent="0.25">
      <c r="A416" s="630"/>
      <c r="B416" s="2511" t="s">
        <v>3049</v>
      </c>
      <c r="C416" s="1445" t="s">
        <v>3050</v>
      </c>
      <c r="D416" s="1004">
        <v>220</v>
      </c>
      <c r="E416" s="1315">
        <v>182</v>
      </c>
      <c r="F416" s="2659">
        <v>201</v>
      </c>
      <c r="G416" s="631"/>
      <c r="H416" s="640" t="s">
        <v>1586</v>
      </c>
      <c r="I416" s="631"/>
      <c r="J416" s="638">
        <v>56</v>
      </c>
      <c r="K416" s="639">
        <v>0</v>
      </c>
      <c r="L416" s="639">
        <v>42</v>
      </c>
      <c r="M416" s="639">
        <v>0</v>
      </c>
      <c r="N416" s="639">
        <f t="shared" si="12"/>
        <v>98</v>
      </c>
      <c r="O416" s="641" t="str">
        <f t="shared" si="11"/>
        <v>Yes</v>
      </c>
      <c r="P416" s="630"/>
      <c r="Q416" s="637">
        <v>413</v>
      </c>
      <c r="R416" s="630"/>
    </row>
    <row r="417" spans="1:18" ht="90.75" thickBot="1" x14ac:dyDescent="0.25">
      <c r="A417" s="630"/>
      <c r="B417" s="2511" t="s">
        <v>3051</v>
      </c>
      <c r="C417" s="1446" t="s">
        <v>3052</v>
      </c>
      <c r="D417" s="1411">
        <v>208</v>
      </c>
      <c r="E417" s="1061">
        <v>161</v>
      </c>
      <c r="F417" s="2677">
        <v>186</v>
      </c>
      <c r="G417" s="631"/>
      <c r="H417" s="634" t="s">
        <v>1587</v>
      </c>
      <c r="I417" s="631"/>
      <c r="J417" s="632">
        <v>96</v>
      </c>
      <c r="K417" s="633">
        <v>0</v>
      </c>
      <c r="L417" s="633">
        <v>88</v>
      </c>
      <c r="M417" s="633">
        <v>1</v>
      </c>
      <c r="N417" s="635">
        <f t="shared" si="12"/>
        <v>185</v>
      </c>
      <c r="O417" s="636" t="str">
        <f t="shared" si="11"/>
        <v>Yes</v>
      </c>
      <c r="P417" s="630"/>
      <c r="Q417" s="637">
        <v>414</v>
      </c>
      <c r="R417" s="630"/>
    </row>
    <row r="418" spans="1:18" ht="90.75" thickBot="1" x14ac:dyDescent="0.25">
      <c r="A418" s="630"/>
      <c r="B418" s="2511" t="s">
        <v>3053</v>
      </c>
      <c r="C418" s="1447" t="s">
        <v>3054</v>
      </c>
      <c r="D418" s="1044">
        <v>190</v>
      </c>
      <c r="E418" s="801">
        <v>132</v>
      </c>
      <c r="F418" s="2683">
        <v>163</v>
      </c>
      <c r="G418" s="631"/>
      <c r="H418" s="640" t="s">
        <v>1588</v>
      </c>
      <c r="I418" s="631"/>
      <c r="J418" s="638">
        <v>100</v>
      </c>
      <c r="K418" s="639">
        <v>4</v>
      </c>
      <c r="L418" s="639">
        <v>87</v>
      </c>
      <c r="M418" s="639">
        <v>18</v>
      </c>
      <c r="N418" s="639">
        <f t="shared" si="12"/>
        <v>209</v>
      </c>
      <c r="O418" s="641" t="s">
        <v>1186</v>
      </c>
      <c r="P418" s="630"/>
      <c r="Q418" s="637">
        <v>415</v>
      </c>
      <c r="R418" s="630"/>
    </row>
    <row r="419" spans="1:18" ht="90.75" thickBot="1" x14ac:dyDescent="0.25">
      <c r="A419" s="630"/>
      <c r="B419" s="2511" t="s">
        <v>3055</v>
      </c>
      <c r="C419" s="1448" t="s">
        <v>3056</v>
      </c>
      <c r="D419" s="987">
        <v>167</v>
      </c>
      <c r="E419" s="782">
        <v>99</v>
      </c>
      <c r="F419" s="2520">
        <v>137</v>
      </c>
      <c r="G419" s="631"/>
      <c r="H419" s="634" t="s">
        <v>1589</v>
      </c>
      <c r="I419" s="631"/>
      <c r="J419" s="632">
        <v>94</v>
      </c>
      <c r="K419" s="633">
        <v>11</v>
      </c>
      <c r="L419" s="633">
        <v>84</v>
      </c>
      <c r="M419" s="633">
        <v>43</v>
      </c>
      <c r="N419" s="635">
        <f t="shared" si="12"/>
        <v>232</v>
      </c>
      <c r="O419" s="636" t="str">
        <f t="shared" si="11"/>
        <v>No</v>
      </c>
      <c r="P419" s="630"/>
      <c r="Q419" s="637">
        <v>416</v>
      </c>
      <c r="R419" s="630"/>
    </row>
    <row r="420" spans="1:18" ht="90.75" thickBot="1" x14ac:dyDescent="0.25">
      <c r="A420" s="642"/>
      <c r="B420" s="2511" t="s">
        <v>3057</v>
      </c>
      <c r="C420" s="1449" t="s">
        <v>3058</v>
      </c>
      <c r="D420" s="822">
        <v>137</v>
      </c>
      <c r="E420" s="1184">
        <v>59</v>
      </c>
      <c r="F420" s="2674">
        <v>103</v>
      </c>
      <c r="G420" s="643"/>
      <c r="H420" s="652" t="s">
        <v>1590</v>
      </c>
      <c r="I420" s="643"/>
      <c r="J420" s="650">
        <v>80</v>
      </c>
      <c r="K420" s="651">
        <v>24</v>
      </c>
      <c r="L420" s="651">
        <v>69</v>
      </c>
      <c r="M420" s="651">
        <v>70</v>
      </c>
      <c r="N420" s="651">
        <f t="shared" si="12"/>
        <v>243</v>
      </c>
      <c r="O420" s="653" t="str">
        <f t="shared" si="11"/>
        <v>No</v>
      </c>
      <c r="P420" s="642"/>
      <c r="Q420" s="649">
        <v>417</v>
      </c>
      <c r="R420" s="642"/>
    </row>
    <row r="421" spans="1:18" ht="15.75" thickBot="1" x14ac:dyDescent="0.25">
      <c r="A421" s="623"/>
      <c r="B421" s="2511" t="s">
        <v>3059</v>
      </c>
      <c r="C421" s="1450">
        <v>612141</v>
      </c>
      <c r="D421" s="1451">
        <v>97</v>
      </c>
      <c r="E421" s="1415">
        <v>33</v>
      </c>
      <c r="F421" s="2565">
        <v>65</v>
      </c>
      <c r="G421" s="624"/>
      <c r="H421" s="656" t="s">
        <v>1591</v>
      </c>
      <c r="I421" s="624"/>
      <c r="J421" s="654">
        <v>34</v>
      </c>
      <c r="K421" s="655">
        <v>0</v>
      </c>
      <c r="L421" s="655">
        <v>26</v>
      </c>
      <c r="M421" s="655">
        <v>0</v>
      </c>
      <c r="N421" s="657">
        <f t="shared" si="12"/>
        <v>60</v>
      </c>
      <c r="O421" s="658" t="str">
        <f t="shared" si="11"/>
        <v>Yes</v>
      </c>
      <c r="P421" s="623"/>
      <c r="Q421" s="629">
        <v>418</v>
      </c>
      <c r="R421" s="623"/>
    </row>
    <row r="422" spans="1:18" ht="90.75" thickBot="1" x14ac:dyDescent="0.25">
      <c r="A422" s="630"/>
      <c r="B422" s="2511" t="s">
        <v>3060</v>
      </c>
      <c r="C422" s="1452" t="s">
        <v>3061</v>
      </c>
      <c r="D422" s="1408">
        <v>235</v>
      </c>
      <c r="E422" s="978">
        <v>190</v>
      </c>
      <c r="F422" s="2641">
        <v>203</v>
      </c>
      <c r="G422" s="631"/>
      <c r="H422" s="640" t="s">
        <v>1592</v>
      </c>
      <c r="I422" s="631"/>
      <c r="J422" s="638">
        <v>37</v>
      </c>
      <c r="K422" s="639">
        <v>0</v>
      </c>
      <c r="L422" s="639">
        <v>29</v>
      </c>
      <c r="M422" s="639">
        <v>0</v>
      </c>
      <c r="N422" s="639">
        <f t="shared" si="12"/>
        <v>66</v>
      </c>
      <c r="O422" s="641" t="str">
        <f t="shared" si="11"/>
        <v>Yes</v>
      </c>
      <c r="P422" s="630"/>
      <c r="Q422" s="637">
        <v>419</v>
      </c>
      <c r="R422" s="630"/>
    </row>
    <row r="423" spans="1:18" ht="90.75" thickBot="1" x14ac:dyDescent="0.25">
      <c r="A423" s="630"/>
      <c r="B423" s="2511" t="s">
        <v>3062</v>
      </c>
      <c r="C423" s="1453" t="s">
        <v>3063</v>
      </c>
      <c r="D423" s="1063">
        <v>232</v>
      </c>
      <c r="E423" s="994">
        <v>179</v>
      </c>
      <c r="F423" s="2684">
        <v>195</v>
      </c>
      <c r="G423" s="631"/>
      <c r="H423" s="634" t="s">
        <v>1593</v>
      </c>
      <c r="I423" s="631"/>
      <c r="J423" s="632">
        <v>46</v>
      </c>
      <c r="K423" s="633">
        <v>0</v>
      </c>
      <c r="L423" s="633">
        <v>36</v>
      </c>
      <c r="M423" s="633">
        <v>0</v>
      </c>
      <c r="N423" s="635">
        <f t="shared" si="12"/>
        <v>82</v>
      </c>
      <c r="O423" s="636" t="str">
        <f t="shared" si="11"/>
        <v>Yes</v>
      </c>
      <c r="P423" s="630"/>
      <c r="Q423" s="637">
        <v>420</v>
      </c>
      <c r="R423" s="630"/>
    </row>
    <row r="424" spans="1:18" ht="90.75" thickBot="1" x14ac:dyDescent="0.25">
      <c r="A424" s="630"/>
      <c r="B424" s="2511" t="s">
        <v>3064</v>
      </c>
      <c r="C424" s="1454" t="s">
        <v>3065</v>
      </c>
      <c r="D424" s="1172">
        <v>228</v>
      </c>
      <c r="E424" s="817">
        <v>169</v>
      </c>
      <c r="F424" s="2517">
        <v>187</v>
      </c>
      <c r="G424" s="631"/>
      <c r="H424" s="640" t="s">
        <v>1594</v>
      </c>
      <c r="I424" s="631"/>
      <c r="J424" s="638">
        <v>89</v>
      </c>
      <c r="K424" s="639">
        <v>0</v>
      </c>
      <c r="L424" s="639">
        <v>90</v>
      </c>
      <c r="M424" s="639">
        <v>0</v>
      </c>
      <c r="N424" s="639">
        <f t="shared" si="12"/>
        <v>179</v>
      </c>
      <c r="O424" s="641" t="str">
        <f t="shared" si="11"/>
        <v>Yes</v>
      </c>
      <c r="P424" s="630"/>
      <c r="Q424" s="637">
        <v>421</v>
      </c>
      <c r="R424" s="630"/>
    </row>
    <row r="425" spans="1:18" ht="90.75" thickBot="1" x14ac:dyDescent="0.25">
      <c r="A425" s="630"/>
      <c r="B425" s="2511" t="s">
        <v>3066</v>
      </c>
      <c r="C425" s="1455" t="s">
        <v>3067</v>
      </c>
      <c r="D425" s="968">
        <v>213</v>
      </c>
      <c r="E425" s="894">
        <v>146</v>
      </c>
      <c r="F425" s="2685">
        <v>170</v>
      </c>
      <c r="G425" s="631"/>
      <c r="H425" s="634" t="s">
        <v>1595</v>
      </c>
      <c r="I425" s="631"/>
      <c r="J425" s="632">
        <v>95</v>
      </c>
      <c r="K425" s="633">
        <v>0</v>
      </c>
      <c r="L425" s="633">
        <v>98</v>
      </c>
      <c r="M425" s="633">
        <v>0</v>
      </c>
      <c r="N425" s="635">
        <f t="shared" si="12"/>
        <v>193</v>
      </c>
      <c r="O425" s="636" t="str">
        <f t="shared" si="11"/>
        <v>Yes</v>
      </c>
      <c r="P425" s="630"/>
      <c r="Q425" s="637">
        <v>422</v>
      </c>
      <c r="R425" s="630"/>
    </row>
    <row r="426" spans="1:18" ht="90.75" thickBot="1" x14ac:dyDescent="0.25">
      <c r="A426" s="630"/>
      <c r="B426" s="2511" t="s">
        <v>3068</v>
      </c>
      <c r="C426" s="1456" t="s">
        <v>3069</v>
      </c>
      <c r="D426" s="767">
        <v>132</v>
      </c>
      <c r="E426" s="1187">
        <v>52</v>
      </c>
      <c r="F426" s="2536">
        <v>78</v>
      </c>
      <c r="G426" s="631"/>
      <c r="H426" s="640" t="s">
        <v>1596</v>
      </c>
      <c r="I426" s="631"/>
      <c r="J426" s="638">
        <v>95</v>
      </c>
      <c r="K426" s="639">
        <v>8</v>
      </c>
      <c r="L426" s="639">
        <v>93</v>
      </c>
      <c r="M426" s="639">
        <v>27</v>
      </c>
      <c r="N426" s="639">
        <f t="shared" si="12"/>
        <v>223</v>
      </c>
      <c r="O426" s="641" t="s">
        <v>1186</v>
      </c>
      <c r="P426" s="630"/>
      <c r="Q426" s="637">
        <v>423</v>
      </c>
      <c r="R426" s="630"/>
    </row>
    <row r="427" spans="1:18" ht="90.75" thickBot="1" x14ac:dyDescent="0.25">
      <c r="A427" s="642"/>
      <c r="B427" s="2511" t="s">
        <v>3070</v>
      </c>
      <c r="C427" s="1457" t="s">
        <v>3071</v>
      </c>
      <c r="D427" s="1353">
        <v>111</v>
      </c>
      <c r="E427" s="1332">
        <v>44</v>
      </c>
      <c r="F427" s="2574">
        <v>63</v>
      </c>
      <c r="G427" s="643"/>
      <c r="H427" s="646" t="s">
        <v>1597</v>
      </c>
      <c r="I427" s="643"/>
      <c r="J427" s="644">
        <v>83</v>
      </c>
      <c r="K427" s="645">
        <v>19</v>
      </c>
      <c r="L427" s="645">
        <v>73</v>
      </c>
      <c r="M427" s="645">
        <v>58</v>
      </c>
      <c r="N427" s="647">
        <f t="shared" si="12"/>
        <v>233</v>
      </c>
      <c r="O427" s="648" t="str">
        <f t="shared" si="11"/>
        <v>No</v>
      </c>
      <c r="P427" s="642"/>
      <c r="Q427" s="649">
        <v>424</v>
      </c>
      <c r="R427" s="642"/>
    </row>
    <row r="428" spans="1:18" ht="15.75" thickBot="1" x14ac:dyDescent="0.25">
      <c r="A428" s="623"/>
      <c r="B428" s="2511" t="s">
        <v>3072</v>
      </c>
      <c r="C428" s="1458">
        <v>572932</v>
      </c>
      <c r="D428" s="1272">
        <v>87</v>
      </c>
      <c r="E428" s="716">
        <v>41</v>
      </c>
      <c r="F428" s="2593">
        <v>50</v>
      </c>
      <c r="G428" s="624"/>
      <c r="H428" s="627" t="s">
        <v>1598</v>
      </c>
      <c r="I428" s="624"/>
      <c r="J428" s="625">
        <v>38</v>
      </c>
      <c r="K428" s="626">
        <v>0</v>
      </c>
      <c r="L428" s="626">
        <v>45</v>
      </c>
      <c r="M428" s="626">
        <v>0</v>
      </c>
      <c r="N428" s="626">
        <f t="shared" si="12"/>
        <v>83</v>
      </c>
      <c r="O428" s="628" t="str">
        <f t="shared" si="11"/>
        <v>Yes</v>
      </c>
      <c r="P428" s="623"/>
      <c r="Q428" s="629">
        <v>425</v>
      </c>
      <c r="R428" s="623"/>
    </row>
    <row r="429" spans="1:18" ht="90.75" thickBot="1" x14ac:dyDescent="0.25">
      <c r="A429" s="630"/>
      <c r="B429" s="2511" t="s">
        <v>3073</v>
      </c>
      <c r="C429" s="1459" t="s">
        <v>3074</v>
      </c>
      <c r="D429" s="1366">
        <v>226</v>
      </c>
      <c r="E429" s="1190">
        <v>188</v>
      </c>
      <c r="F429" s="2641">
        <v>203</v>
      </c>
      <c r="G429" s="631"/>
      <c r="H429" s="634" t="s">
        <v>1599</v>
      </c>
      <c r="I429" s="631"/>
      <c r="J429" s="632">
        <v>42</v>
      </c>
      <c r="K429" s="633">
        <v>0</v>
      </c>
      <c r="L429" s="633">
        <v>48</v>
      </c>
      <c r="M429" s="633">
        <v>0</v>
      </c>
      <c r="N429" s="635">
        <f t="shared" si="12"/>
        <v>90</v>
      </c>
      <c r="O429" s="636" t="str">
        <f t="shared" si="11"/>
        <v>Yes</v>
      </c>
      <c r="P429" s="630"/>
      <c r="Q429" s="637">
        <v>426</v>
      </c>
      <c r="R429" s="630"/>
    </row>
    <row r="430" spans="1:18" ht="90.75" thickBot="1" x14ac:dyDescent="0.25">
      <c r="A430" s="630"/>
      <c r="B430" s="2511" t="s">
        <v>3075</v>
      </c>
      <c r="C430" s="1460" t="s">
        <v>3076</v>
      </c>
      <c r="D430" s="1004">
        <v>220</v>
      </c>
      <c r="E430" s="817">
        <v>169</v>
      </c>
      <c r="F430" s="2686">
        <v>191</v>
      </c>
      <c r="G430" s="631"/>
      <c r="H430" s="640" t="s">
        <v>1600</v>
      </c>
      <c r="I430" s="631"/>
      <c r="J430" s="638">
        <v>62</v>
      </c>
      <c r="K430" s="639">
        <v>0</v>
      </c>
      <c r="L430" s="639">
        <v>78</v>
      </c>
      <c r="M430" s="639">
        <v>0</v>
      </c>
      <c r="N430" s="639">
        <f t="shared" si="12"/>
        <v>140</v>
      </c>
      <c r="O430" s="641" t="str">
        <f t="shared" si="11"/>
        <v>Yes</v>
      </c>
      <c r="P430" s="630"/>
      <c r="Q430" s="637">
        <v>427</v>
      </c>
      <c r="R430" s="630"/>
    </row>
    <row r="431" spans="1:18" ht="90.75" thickBot="1" x14ac:dyDescent="0.25">
      <c r="A431" s="630"/>
      <c r="B431" s="2511" t="s">
        <v>3077</v>
      </c>
      <c r="C431" s="1461" t="s">
        <v>3078</v>
      </c>
      <c r="D431" s="865">
        <v>201</v>
      </c>
      <c r="E431" s="1224">
        <v>128</v>
      </c>
      <c r="F431" s="2620">
        <v>158</v>
      </c>
      <c r="G431" s="631"/>
      <c r="H431" s="634" t="s">
        <v>1601</v>
      </c>
      <c r="I431" s="631"/>
      <c r="J431" s="632">
        <v>75</v>
      </c>
      <c r="K431" s="633">
        <v>0</v>
      </c>
      <c r="L431" s="633">
        <v>100</v>
      </c>
      <c r="M431" s="633">
        <v>0</v>
      </c>
      <c r="N431" s="635">
        <f t="shared" si="12"/>
        <v>175</v>
      </c>
      <c r="O431" s="636" t="str">
        <f t="shared" si="11"/>
        <v>Yes</v>
      </c>
      <c r="P431" s="630"/>
      <c r="Q431" s="637">
        <v>428</v>
      </c>
      <c r="R431" s="630"/>
    </row>
    <row r="432" spans="1:18" ht="90.75" thickBot="1" x14ac:dyDescent="0.25">
      <c r="A432" s="630"/>
      <c r="B432" s="2511" t="s">
        <v>3079</v>
      </c>
      <c r="C432" s="1462" t="s">
        <v>3080</v>
      </c>
      <c r="D432" s="907">
        <v>181</v>
      </c>
      <c r="E432" s="990">
        <v>92</v>
      </c>
      <c r="F432" s="2687">
        <v>128</v>
      </c>
      <c r="G432" s="631"/>
      <c r="H432" s="640" t="s">
        <v>1602</v>
      </c>
      <c r="I432" s="631"/>
      <c r="J432" s="638">
        <v>78</v>
      </c>
      <c r="K432" s="639">
        <v>2</v>
      </c>
      <c r="L432" s="639">
        <v>98</v>
      </c>
      <c r="M432" s="639">
        <v>9</v>
      </c>
      <c r="N432" s="639">
        <f t="shared" si="12"/>
        <v>187</v>
      </c>
      <c r="O432" s="641" t="s">
        <v>1186</v>
      </c>
      <c r="P432" s="630"/>
      <c r="Q432" s="637">
        <v>429</v>
      </c>
      <c r="R432" s="630"/>
    </row>
    <row r="433" spans="1:18" ht="90.75" thickBot="1" x14ac:dyDescent="0.25">
      <c r="A433" s="630"/>
      <c r="B433" s="2511" t="s">
        <v>3081</v>
      </c>
      <c r="C433" s="1463" t="s">
        <v>3082</v>
      </c>
      <c r="D433" s="987">
        <v>167</v>
      </c>
      <c r="E433" s="1156">
        <v>58</v>
      </c>
      <c r="F433" s="2688">
        <v>100</v>
      </c>
      <c r="G433" s="631"/>
      <c r="H433" s="634" t="s">
        <v>1603</v>
      </c>
      <c r="I433" s="631"/>
      <c r="J433" s="632">
        <v>78</v>
      </c>
      <c r="K433" s="633">
        <v>5</v>
      </c>
      <c r="L433" s="633">
        <v>98</v>
      </c>
      <c r="M433" s="633">
        <v>24</v>
      </c>
      <c r="N433" s="635">
        <f t="shared" si="12"/>
        <v>205</v>
      </c>
      <c r="O433" s="636" t="s">
        <v>1186</v>
      </c>
      <c r="P433" s="630"/>
      <c r="Q433" s="637">
        <v>430</v>
      </c>
      <c r="R433" s="630"/>
    </row>
    <row r="434" spans="1:18" ht="90.75" thickBot="1" x14ac:dyDescent="0.25">
      <c r="A434" s="642"/>
      <c r="B434" s="2511" t="s">
        <v>3083</v>
      </c>
      <c r="C434" s="1464" t="s">
        <v>3084</v>
      </c>
      <c r="D434" s="1056">
        <v>155</v>
      </c>
      <c r="E434" s="1270">
        <v>50</v>
      </c>
      <c r="F434" s="2621">
        <v>89</v>
      </c>
      <c r="G434" s="643"/>
      <c r="H434" s="652" t="s">
        <v>1604</v>
      </c>
      <c r="I434" s="643"/>
      <c r="J434" s="650">
        <v>73</v>
      </c>
      <c r="K434" s="651">
        <v>9</v>
      </c>
      <c r="L434" s="651">
        <v>94</v>
      </c>
      <c r="M434" s="651">
        <v>39</v>
      </c>
      <c r="N434" s="651">
        <f t="shared" si="12"/>
        <v>215</v>
      </c>
      <c r="O434" s="653" t="s">
        <v>1186</v>
      </c>
      <c r="P434" s="642"/>
      <c r="Q434" s="649">
        <v>431</v>
      </c>
      <c r="R434" s="642"/>
    </row>
    <row r="435" spans="1:18" ht="15.75" thickBot="1" x14ac:dyDescent="0.25">
      <c r="A435" s="623"/>
      <c r="B435" s="2511" t="s">
        <v>3085</v>
      </c>
      <c r="C435" s="1465">
        <v>872651</v>
      </c>
      <c r="D435" s="779">
        <v>135</v>
      </c>
      <c r="E435" s="1238">
        <v>38</v>
      </c>
      <c r="F435" s="2679">
        <v>81</v>
      </c>
      <c r="G435" s="624"/>
      <c r="H435" s="656" t="s">
        <v>1605</v>
      </c>
      <c r="I435" s="624"/>
      <c r="J435" s="654">
        <v>22</v>
      </c>
      <c r="K435" s="655">
        <v>0</v>
      </c>
      <c r="L435" s="655">
        <v>36</v>
      </c>
      <c r="M435" s="655">
        <v>0</v>
      </c>
      <c r="N435" s="657">
        <f t="shared" si="12"/>
        <v>58</v>
      </c>
      <c r="O435" s="658" t="str">
        <f t="shared" si="11"/>
        <v>Yes</v>
      </c>
      <c r="P435" s="623"/>
      <c r="Q435" s="629">
        <v>432</v>
      </c>
      <c r="R435" s="623"/>
    </row>
    <row r="436" spans="1:18" ht="90.75" thickBot="1" x14ac:dyDescent="0.25">
      <c r="A436" s="630"/>
      <c r="B436" s="2511" t="s">
        <v>3086</v>
      </c>
      <c r="C436" s="1466" t="s">
        <v>3087</v>
      </c>
      <c r="D436" s="1419">
        <v>233</v>
      </c>
      <c r="E436" s="837">
        <v>205</v>
      </c>
      <c r="F436" s="2689">
        <v>208</v>
      </c>
      <c r="G436" s="631"/>
      <c r="H436" s="640" t="s">
        <v>1606</v>
      </c>
      <c r="I436" s="631"/>
      <c r="J436" s="638">
        <v>29</v>
      </c>
      <c r="K436" s="639">
        <v>0</v>
      </c>
      <c r="L436" s="639">
        <v>45</v>
      </c>
      <c r="M436" s="639">
        <v>0</v>
      </c>
      <c r="N436" s="639">
        <f t="shared" si="12"/>
        <v>74</v>
      </c>
      <c r="O436" s="641" t="str">
        <f t="shared" si="11"/>
        <v>Yes</v>
      </c>
      <c r="P436" s="630"/>
      <c r="Q436" s="637">
        <v>433</v>
      </c>
      <c r="R436" s="630"/>
    </row>
    <row r="437" spans="1:18" ht="90.75" thickBot="1" x14ac:dyDescent="0.25">
      <c r="A437" s="630"/>
      <c r="B437" s="2511" t="s">
        <v>3088</v>
      </c>
      <c r="C437" s="1467" t="s">
        <v>3089</v>
      </c>
      <c r="D437" s="1172">
        <v>228</v>
      </c>
      <c r="E437" s="978">
        <v>190</v>
      </c>
      <c r="F437" s="2684">
        <v>195</v>
      </c>
      <c r="G437" s="631"/>
      <c r="H437" s="634" t="s">
        <v>1607</v>
      </c>
      <c r="I437" s="631"/>
      <c r="J437" s="632">
        <v>37</v>
      </c>
      <c r="K437" s="633">
        <v>0</v>
      </c>
      <c r="L437" s="633">
        <v>58</v>
      </c>
      <c r="M437" s="633">
        <v>0</v>
      </c>
      <c r="N437" s="635">
        <f t="shared" si="12"/>
        <v>95</v>
      </c>
      <c r="O437" s="636" t="str">
        <f t="shared" si="11"/>
        <v>Yes</v>
      </c>
      <c r="P437" s="630"/>
      <c r="Q437" s="637">
        <v>434</v>
      </c>
      <c r="R437" s="630"/>
    </row>
    <row r="438" spans="1:18" ht="90.75" thickBot="1" x14ac:dyDescent="0.25">
      <c r="A438" s="630"/>
      <c r="B438" s="2511" t="s">
        <v>3090</v>
      </c>
      <c r="C438" s="1468" t="s">
        <v>3091</v>
      </c>
      <c r="D438" s="1024">
        <v>215</v>
      </c>
      <c r="E438" s="955">
        <v>163</v>
      </c>
      <c r="F438" s="2615">
        <v>171</v>
      </c>
      <c r="G438" s="631"/>
      <c r="H438" s="640" t="s">
        <v>1608</v>
      </c>
      <c r="I438" s="631"/>
      <c r="J438" s="638">
        <v>63</v>
      </c>
      <c r="K438" s="639">
        <v>0</v>
      </c>
      <c r="L438" s="639">
        <v>97</v>
      </c>
      <c r="M438" s="639">
        <v>0</v>
      </c>
      <c r="N438" s="639">
        <f t="shared" si="12"/>
        <v>160</v>
      </c>
      <c r="O438" s="641" t="str">
        <f t="shared" si="11"/>
        <v>Yes</v>
      </c>
      <c r="P438" s="630"/>
      <c r="Q438" s="637">
        <v>435</v>
      </c>
      <c r="R438" s="630"/>
    </row>
    <row r="439" spans="1:18" ht="90.75" thickBot="1" x14ac:dyDescent="0.25">
      <c r="A439" s="630"/>
      <c r="B439" s="2511" t="s">
        <v>3092</v>
      </c>
      <c r="C439" s="1469" t="s">
        <v>3093</v>
      </c>
      <c r="D439" s="1138">
        <v>196</v>
      </c>
      <c r="E439" s="801">
        <v>132</v>
      </c>
      <c r="F439" s="2606">
        <v>144</v>
      </c>
      <c r="G439" s="631"/>
      <c r="H439" s="634" t="s">
        <v>1609</v>
      </c>
      <c r="I439" s="631"/>
      <c r="J439" s="632">
        <v>67</v>
      </c>
      <c r="K439" s="633">
        <v>0</v>
      </c>
      <c r="L439" s="633">
        <v>98</v>
      </c>
      <c r="M439" s="633">
        <v>5</v>
      </c>
      <c r="N439" s="635">
        <f t="shared" si="12"/>
        <v>170</v>
      </c>
      <c r="O439" s="636" t="str">
        <f t="shared" si="11"/>
        <v>Yes</v>
      </c>
      <c r="P439" s="630"/>
      <c r="Q439" s="637">
        <v>436</v>
      </c>
      <c r="R439" s="630"/>
    </row>
    <row r="440" spans="1:18" ht="90.75" thickBot="1" x14ac:dyDescent="0.25">
      <c r="A440" s="630"/>
      <c r="B440" s="2511" t="s">
        <v>3094</v>
      </c>
      <c r="C440" s="1470" t="s">
        <v>3095</v>
      </c>
      <c r="D440" s="919">
        <v>180</v>
      </c>
      <c r="E440" s="899">
        <v>107</v>
      </c>
      <c r="F440" s="2690">
        <v>122</v>
      </c>
      <c r="G440" s="631"/>
      <c r="H440" s="640" t="s">
        <v>1610</v>
      </c>
      <c r="I440" s="631"/>
      <c r="J440" s="638">
        <v>64</v>
      </c>
      <c r="K440" s="639">
        <v>5</v>
      </c>
      <c r="L440" s="639">
        <v>100</v>
      </c>
      <c r="M440" s="639">
        <v>24</v>
      </c>
      <c r="N440" s="639">
        <f t="shared" si="12"/>
        <v>193</v>
      </c>
      <c r="O440" s="641" t="s">
        <v>1186</v>
      </c>
      <c r="P440" s="630"/>
      <c r="Q440" s="637">
        <v>437</v>
      </c>
      <c r="R440" s="630"/>
    </row>
    <row r="441" spans="1:18" ht="15.75" thickBot="1" x14ac:dyDescent="0.25">
      <c r="A441" s="642"/>
      <c r="B441" s="2511" t="s">
        <v>3096</v>
      </c>
      <c r="C441" s="1471">
        <v>984856</v>
      </c>
      <c r="D441" s="1472">
        <v>152</v>
      </c>
      <c r="E441" s="1235">
        <v>72</v>
      </c>
      <c r="F441" s="2541">
        <v>86</v>
      </c>
      <c r="G441" s="643"/>
      <c r="H441" s="646" t="s">
        <v>1611</v>
      </c>
      <c r="I441" s="643"/>
      <c r="J441" s="644">
        <v>53</v>
      </c>
      <c r="K441" s="645">
        <v>14</v>
      </c>
      <c r="L441" s="645">
        <v>89</v>
      </c>
      <c r="M441" s="645">
        <v>56</v>
      </c>
      <c r="N441" s="647">
        <f t="shared" si="12"/>
        <v>212</v>
      </c>
      <c r="O441" s="648" t="s">
        <v>1186</v>
      </c>
      <c r="P441" s="642"/>
      <c r="Q441" s="649">
        <v>438</v>
      </c>
      <c r="R441" s="642"/>
    </row>
    <row r="442" spans="1:18" ht="90.75" thickBot="1" x14ac:dyDescent="0.25">
      <c r="A442" s="623"/>
      <c r="B442" s="2511" t="s">
        <v>3097</v>
      </c>
      <c r="C442" s="1473" t="s">
        <v>3098</v>
      </c>
      <c r="D442" s="822">
        <v>137</v>
      </c>
      <c r="E442" s="1227">
        <v>60</v>
      </c>
      <c r="F442" s="2550">
        <v>71</v>
      </c>
      <c r="G442" s="624"/>
      <c r="H442" s="627" t="s">
        <v>1612</v>
      </c>
      <c r="I442" s="624"/>
      <c r="J442" s="625">
        <v>16</v>
      </c>
      <c r="K442" s="626">
        <v>0</v>
      </c>
      <c r="L442" s="626">
        <v>36</v>
      </c>
      <c r="M442" s="626">
        <v>0</v>
      </c>
      <c r="N442" s="626">
        <f t="shared" si="12"/>
        <v>52</v>
      </c>
      <c r="O442" s="628" t="str">
        <f>IF(N442&lt;231,"Yes","No")</f>
        <v>Yes</v>
      </c>
      <c r="P442" s="623"/>
      <c r="Q442" s="629">
        <v>439</v>
      </c>
      <c r="R442" s="623"/>
    </row>
    <row r="443" spans="1:18" ht="90.75" thickBot="1" x14ac:dyDescent="0.25">
      <c r="A443" s="630"/>
      <c r="B443" s="2511" t="s">
        <v>3099</v>
      </c>
      <c r="C443" s="1474" t="s">
        <v>3100</v>
      </c>
      <c r="D443" s="731">
        <v>242</v>
      </c>
      <c r="E443" s="912">
        <v>198</v>
      </c>
      <c r="F443" s="2669">
        <v>207</v>
      </c>
      <c r="G443" s="631"/>
      <c r="H443" s="634" t="s">
        <v>1613</v>
      </c>
      <c r="I443" s="631"/>
      <c r="J443" s="632">
        <v>20</v>
      </c>
      <c r="K443" s="633">
        <v>0</v>
      </c>
      <c r="L443" s="633">
        <v>42</v>
      </c>
      <c r="M443" s="633">
        <v>0</v>
      </c>
      <c r="N443" s="635">
        <f t="shared" si="12"/>
        <v>62</v>
      </c>
      <c r="O443" s="636" t="str">
        <f>IF(N443&lt;231,"Yes","No")</f>
        <v>Yes</v>
      </c>
      <c r="P443" s="630"/>
      <c r="Q443" s="637">
        <v>440</v>
      </c>
      <c r="R443" s="630"/>
    </row>
    <row r="444" spans="1:18" ht="90.75" thickBot="1" x14ac:dyDescent="0.25">
      <c r="A444" s="630"/>
      <c r="B444" s="2511" t="s">
        <v>3101</v>
      </c>
      <c r="C444" s="1475" t="s">
        <v>3102</v>
      </c>
      <c r="D444" s="737">
        <v>241</v>
      </c>
      <c r="E444" s="1476">
        <v>189</v>
      </c>
      <c r="F444" s="2691">
        <v>200</v>
      </c>
      <c r="G444" s="631"/>
      <c r="H444" s="640" t="s">
        <v>1614</v>
      </c>
      <c r="I444" s="631"/>
      <c r="J444" s="638">
        <v>27</v>
      </c>
      <c r="K444" s="639">
        <v>0</v>
      </c>
      <c r="L444" s="639">
        <v>55</v>
      </c>
      <c r="M444" s="639">
        <v>0</v>
      </c>
      <c r="N444" s="639">
        <f t="shared" si="12"/>
        <v>82</v>
      </c>
      <c r="O444" s="641" t="str">
        <f>IF(N444&lt;231,"Yes","No")</f>
        <v>Yes</v>
      </c>
      <c r="P444" s="630"/>
      <c r="Q444" s="637">
        <v>441</v>
      </c>
      <c r="R444" s="630"/>
    </row>
    <row r="445" spans="1:18" ht="90.75" thickBot="1" x14ac:dyDescent="0.25">
      <c r="A445" s="630"/>
      <c r="B445" s="2511" t="s">
        <v>3103</v>
      </c>
      <c r="C445" s="1477" t="s">
        <v>3104</v>
      </c>
      <c r="D445" s="1419">
        <v>233</v>
      </c>
      <c r="E445" s="1478">
        <v>162</v>
      </c>
      <c r="F445" s="2631">
        <v>178</v>
      </c>
      <c r="G445" s="631"/>
      <c r="H445" s="634" t="s">
        <v>1615</v>
      </c>
      <c r="I445" s="631"/>
      <c r="J445" s="632">
        <v>47</v>
      </c>
      <c r="K445" s="633">
        <v>0</v>
      </c>
      <c r="L445" s="633">
        <v>94</v>
      </c>
      <c r="M445" s="633">
        <v>0</v>
      </c>
      <c r="N445" s="635">
        <f t="shared" si="12"/>
        <v>141</v>
      </c>
      <c r="O445" s="636" t="str">
        <f>IF(N445&lt;231,"Yes","No")</f>
        <v>Yes</v>
      </c>
      <c r="P445" s="630"/>
      <c r="Q445" s="637">
        <v>442</v>
      </c>
      <c r="R445" s="630"/>
    </row>
    <row r="446" spans="1:18" ht="90.75" thickBot="1" x14ac:dyDescent="0.25">
      <c r="A446" s="630"/>
      <c r="B446" s="2511" t="s">
        <v>3105</v>
      </c>
      <c r="C446" s="1479" t="s">
        <v>3106</v>
      </c>
      <c r="D446" s="1004">
        <v>220</v>
      </c>
      <c r="E446" s="1005">
        <v>134</v>
      </c>
      <c r="F446" s="2518">
        <v>153</v>
      </c>
      <c r="G446" s="631"/>
      <c r="H446" s="640" t="s">
        <v>1616</v>
      </c>
      <c r="I446" s="631"/>
      <c r="J446" s="638">
        <v>53</v>
      </c>
      <c r="K446" s="639">
        <v>0</v>
      </c>
      <c r="L446" s="639">
        <v>96</v>
      </c>
      <c r="M446" s="639">
        <v>0</v>
      </c>
      <c r="N446" s="639">
        <f t="shared" si="12"/>
        <v>149</v>
      </c>
      <c r="O446" s="641" t="str">
        <f>IF(N446&lt;231,"Yes","No")</f>
        <v>Yes</v>
      </c>
      <c r="P446" s="630"/>
      <c r="Q446" s="637">
        <v>443</v>
      </c>
      <c r="R446" s="630"/>
    </row>
    <row r="447" spans="1:18" ht="90.75" thickBot="1" x14ac:dyDescent="0.25">
      <c r="A447" s="630"/>
      <c r="B447" s="2511" t="s">
        <v>3107</v>
      </c>
      <c r="C447" s="1480" t="s">
        <v>3108</v>
      </c>
      <c r="D447" s="942">
        <v>143</v>
      </c>
      <c r="E447" s="1270">
        <v>50</v>
      </c>
      <c r="F447" s="2619">
        <v>55</v>
      </c>
      <c r="G447" s="631"/>
      <c r="H447" s="634" t="s">
        <v>1617</v>
      </c>
      <c r="I447" s="631"/>
      <c r="J447" s="632">
        <v>51</v>
      </c>
      <c r="K447" s="633">
        <v>5</v>
      </c>
      <c r="L447" s="633">
        <v>98</v>
      </c>
      <c r="M447" s="633">
        <v>23</v>
      </c>
      <c r="N447" s="635">
        <f t="shared" si="12"/>
        <v>177</v>
      </c>
      <c r="O447" s="636" t="s">
        <v>1186</v>
      </c>
      <c r="P447" s="630"/>
      <c r="Q447" s="637">
        <v>444</v>
      </c>
      <c r="R447" s="630"/>
    </row>
    <row r="448" spans="1:18" ht="90.75" thickBot="1" x14ac:dyDescent="0.25">
      <c r="A448" s="642"/>
      <c r="B448" s="2511" t="s">
        <v>3109</v>
      </c>
      <c r="C448" s="1481" t="s">
        <v>3110</v>
      </c>
      <c r="D448" s="1482">
        <v>127</v>
      </c>
      <c r="E448" s="1220">
        <v>48</v>
      </c>
      <c r="F448" s="2583">
        <v>53</v>
      </c>
      <c r="G448" s="643"/>
      <c r="H448" s="652" t="s">
        <v>1618</v>
      </c>
      <c r="I448" s="643"/>
      <c r="J448" s="650">
        <v>43</v>
      </c>
      <c r="K448" s="651">
        <v>13</v>
      </c>
      <c r="L448" s="651">
        <v>98</v>
      </c>
      <c r="M448" s="651">
        <v>62</v>
      </c>
      <c r="N448" s="651">
        <f t="shared" si="12"/>
        <v>216</v>
      </c>
      <c r="O448" s="653" t="s">
        <v>1186</v>
      </c>
      <c r="P448" s="642"/>
      <c r="Q448" s="649">
        <v>445</v>
      </c>
      <c r="R448" s="642"/>
    </row>
    <row r="449" spans="1:18" ht="90.75" thickBot="1" x14ac:dyDescent="0.25">
      <c r="A449" s="623"/>
      <c r="B449" s="2511" t="s">
        <v>3111</v>
      </c>
      <c r="C449" s="1483" t="s">
        <v>3112</v>
      </c>
      <c r="D449" s="1484">
        <v>93</v>
      </c>
      <c r="E449" s="1257">
        <v>42</v>
      </c>
      <c r="F449" s="2531">
        <v>44</v>
      </c>
      <c r="G449" s="624"/>
      <c r="H449" s="656" t="s">
        <v>1619</v>
      </c>
      <c r="I449" s="624"/>
      <c r="J449" s="654">
        <v>10</v>
      </c>
      <c r="K449" s="655">
        <v>0</v>
      </c>
      <c r="L449" s="655">
        <v>54</v>
      </c>
      <c r="M449" s="655">
        <v>0</v>
      </c>
      <c r="N449" s="657">
        <f t="shared" si="12"/>
        <v>64</v>
      </c>
      <c r="O449" s="658" t="str">
        <f>IF(N449&lt;231,"Yes","No")</f>
        <v>Yes</v>
      </c>
      <c r="P449" s="623"/>
      <c r="Q449" s="629">
        <v>446</v>
      </c>
      <c r="R449" s="623"/>
    </row>
    <row r="450" spans="1:18" ht="90.75" thickBot="1" x14ac:dyDescent="0.25">
      <c r="A450" s="630"/>
      <c r="B450" s="2511" t="s">
        <v>3113</v>
      </c>
      <c r="C450" s="1485" t="s">
        <v>3114</v>
      </c>
      <c r="D450" s="1419">
        <v>233</v>
      </c>
      <c r="E450" s="839">
        <v>196</v>
      </c>
      <c r="F450" s="2692">
        <v>199</v>
      </c>
      <c r="G450" s="631"/>
      <c r="H450" s="640" t="s">
        <v>1620</v>
      </c>
      <c r="I450" s="631"/>
      <c r="J450" s="638">
        <v>15</v>
      </c>
      <c r="K450" s="639">
        <v>0</v>
      </c>
      <c r="L450" s="639">
        <v>72</v>
      </c>
      <c r="M450" s="639">
        <v>0</v>
      </c>
      <c r="N450" s="639">
        <f t="shared" si="12"/>
        <v>87</v>
      </c>
      <c r="O450" s="641" t="str">
        <f>IF(N450&lt;231,"Yes","No")</f>
        <v>Yes</v>
      </c>
      <c r="P450" s="630"/>
      <c r="Q450" s="637">
        <v>447</v>
      </c>
      <c r="R450" s="630"/>
    </row>
    <row r="451" spans="1:18" ht="90.75" thickBot="1" x14ac:dyDescent="0.25">
      <c r="A451" s="630"/>
      <c r="B451" s="2511" t="s">
        <v>3115</v>
      </c>
      <c r="C451" s="1486" t="s">
        <v>3116</v>
      </c>
      <c r="D451" s="1053">
        <v>229</v>
      </c>
      <c r="E451" s="1213">
        <v>186</v>
      </c>
      <c r="F451" s="2693">
        <v>193</v>
      </c>
      <c r="G451" s="631"/>
      <c r="H451" s="634" t="s">
        <v>1621</v>
      </c>
      <c r="I451" s="631"/>
      <c r="J451" s="632">
        <v>23</v>
      </c>
      <c r="K451" s="633">
        <v>0</v>
      </c>
      <c r="L451" s="633">
        <v>89</v>
      </c>
      <c r="M451" s="633">
        <v>0</v>
      </c>
      <c r="N451" s="635">
        <f t="shared" si="12"/>
        <v>112</v>
      </c>
      <c r="O451" s="636" t="str">
        <f>IF(N451&lt;231,"Yes","No")</f>
        <v>Yes</v>
      </c>
      <c r="P451" s="630"/>
      <c r="Q451" s="637">
        <v>448</v>
      </c>
      <c r="R451" s="630"/>
    </row>
    <row r="452" spans="1:18" ht="90.75" thickBot="1" x14ac:dyDescent="0.25">
      <c r="A452" s="630"/>
      <c r="B452" s="2511" t="s">
        <v>3117</v>
      </c>
      <c r="C452" s="1487" t="s">
        <v>3118</v>
      </c>
      <c r="D452" s="851">
        <v>218</v>
      </c>
      <c r="E452" s="1488">
        <v>165</v>
      </c>
      <c r="F452" s="2694">
        <v>173</v>
      </c>
      <c r="G452" s="631"/>
      <c r="H452" s="640" t="s">
        <v>1622</v>
      </c>
      <c r="I452" s="631"/>
      <c r="J452" s="638">
        <v>28</v>
      </c>
      <c r="K452" s="639">
        <v>0</v>
      </c>
      <c r="L452" s="639">
        <v>92</v>
      </c>
      <c r="M452" s="639">
        <v>0</v>
      </c>
      <c r="N452" s="639">
        <f t="shared" ref="N452:N515" si="13">SUM(J452:M452)</f>
        <v>120</v>
      </c>
      <c r="O452" s="641" t="str">
        <f>IF(N452&lt;231,"Yes","No")</f>
        <v>Yes</v>
      </c>
      <c r="P452" s="630"/>
      <c r="Q452" s="637">
        <v>449</v>
      </c>
      <c r="R452" s="630"/>
    </row>
    <row r="453" spans="1:18" ht="90.75" thickBot="1" x14ac:dyDescent="0.25">
      <c r="A453" s="630"/>
      <c r="B453" s="2511" t="s">
        <v>3119</v>
      </c>
      <c r="C453" s="1489" t="s">
        <v>3120</v>
      </c>
      <c r="D453" s="893">
        <v>198</v>
      </c>
      <c r="E453" s="725">
        <v>133</v>
      </c>
      <c r="F453" s="2539">
        <v>143</v>
      </c>
      <c r="G453" s="631"/>
      <c r="H453" s="634" t="s">
        <v>1623</v>
      </c>
      <c r="I453" s="631"/>
      <c r="J453" s="632">
        <v>26</v>
      </c>
      <c r="K453" s="633">
        <v>3</v>
      </c>
      <c r="L453" s="633">
        <v>93</v>
      </c>
      <c r="M453" s="633">
        <v>17</v>
      </c>
      <c r="N453" s="635">
        <f t="shared" si="13"/>
        <v>139</v>
      </c>
      <c r="O453" s="636" t="s">
        <v>1186</v>
      </c>
      <c r="P453" s="630"/>
      <c r="Q453" s="637">
        <v>450</v>
      </c>
      <c r="R453" s="630"/>
    </row>
    <row r="454" spans="1:18" ht="90.75" thickBot="1" x14ac:dyDescent="0.25">
      <c r="A454" s="630"/>
      <c r="B454" s="2511" t="s">
        <v>3121</v>
      </c>
      <c r="C454" s="1490" t="s">
        <v>3122</v>
      </c>
      <c r="D454" s="1491">
        <v>122</v>
      </c>
      <c r="E454" s="762">
        <v>62</v>
      </c>
      <c r="F454" s="2513">
        <v>58</v>
      </c>
      <c r="G454" s="631"/>
      <c r="H454" s="640" t="s">
        <v>1624</v>
      </c>
      <c r="I454" s="631"/>
      <c r="J454" s="638">
        <v>24</v>
      </c>
      <c r="K454" s="639">
        <v>5</v>
      </c>
      <c r="L454" s="639">
        <v>98</v>
      </c>
      <c r="M454" s="639">
        <v>35</v>
      </c>
      <c r="N454" s="639">
        <f t="shared" si="13"/>
        <v>162</v>
      </c>
      <c r="O454" s="641" t="s">
        <v>1186</v>
      </c>
      <c r="P454" s="630"/>
      <c r="Q454" s="637">
        <v>451</v>
      </c>
      <c r="R454" s="630"/>
    </row>
    <row r="455" spans="1:18" ht="90.75" thickBot="1" x14ac:dyDescent="0.25">
      <c r="A455" s="642"/>
      <c r="B455" s="2511" t="s">
        <v>3123</v>
      </c>
      <c r="C455" s="1492" t="s">
        <v>3124</v>
      </c>
      <c r="D455" s="1374">
        <v>106</v>
      </c>
      <c r="E455" s="1493">
        <v>55</v>
      </c>
      <c r="F455" s="2583">
        <v>53</v>
      </c>
      <c r="G455" s="643"/>
      <c r="H455" s="646" t="s">
        <v>1625</v>
      </c>
      <c r="I455" s="643"/>
      <c r="J455" s="644">
        <v>22</v>
      </c>
      <c r="K455" s="645">
        <v>14</v>
      </c>
      <c r="L455" s="645">
        <v>92</v>
      </c>
      <c r="M455" s="645">
        <v>56</v>
      </c>
      <c r="N455" s="647">
        <f t="shared" si="13"/>
        <v>184</v>
      </c>
      <c r="O455" s="648" t="str">
        <f t="shared" ref="O455:O460" si="14">IF(N455&lt;231,"Yes","No")</f>
        <v>Yes</v>
      </c>
      <c r="P455" s="642"/>
      <c r="Q455" s="649">
        <v>452</v>
      </c>
      <c r="R455" s="642"/>
    </row>
    <row r="456" spans="1:18" ht="90.75" thickBot="1" x14ac:dyDescent="0.25">
      <c r="A456" s="623"/>
      <c r="B456" s="2511" t="s">
        <v>3125</v>
      </c>
      <c r="C456" s="1494" t="s">
        <v>3126</v>
      </c>
      <c r="D456" s="1495">
        <v>81</v>
      </c>
      <c r="E456" s="1260">
        <v>47</v>
      </c>
      <c r="F456" s="2571">
        <v>46</v>
      </c>
      <c r="G456" s="624"/>
      <c r="H456" s="627" t="s">
        <v>1626</v>
      </c>
      <c r="I456" s="624"/>
      <c r="J456" s="625">
        <v>6</v>
      </c>
      <c r="K456" s="626">
        <v>0</v>
      </c>
      <c r="L456" s="626">
        <v>54</v>
      </c>
      <c r="M456" s="626">
        <v>0</v>
      </c>
      <c r="N456" s="626">
        <f t="shared" si="13"/>
        <v>60</v>
      </c>
      <c r="O456" s="628" t="str">
        <f t="shared" si="14"/>
        <v>Yes</v>
      </c>
      <c r="P456" s="623"/>
      <c r="Q456" s="629">
        <v>453</v>
      </c>
      <c r="R456" s="623"/>
    </row>
    <row r="457" spans="1:18" ht="90.75" thickBot="1" x14ac:dyDescent="0.25">
      <c r="A457" s="630"/>
      <c r="B457" s="2511" t="s">
        <v>3127</v>
      </c>
      <c r="C457" s="1496" t="s">
        <v>3128</v>
      </c>
      <c r="D457" s="1299">
        <v>223</v>
      </c>
      <c r="E457" s="1049">
        <v>194</v>
      </c>
      <c r="F457" s="2684">
        <v>195</v>
      </c>
      <c r="G457" s="631"/>
      <c r="H457" s="634" t="s">
        <v>1627</v>
      </c>
      <c r="I457" s="631"/>
      <c r="J457" s="632">
        <v>10</v>
      </c>
      <c r="K457" s="633">
        <v>0</v>
      </c>
      <c r="L457" s="633">
        <v>72</v>
      </c>
      <c r="M457" s="633">
        <v>0</v>
      </c>
      <c r="N457" s="635">
        <f t="shared" si="13"/>
        <v>82</v>
      </c>
      <c r="O457" s="636" t="str">
        <f t="shared" si="14"/>
        <v>Yes</v>
      </c>
      <c r="P457" s="630"/>
      <c r="Q457" s="637">
        <v>454</v>
      </c>
      <c r="R457" s="630"/>
    </row>
    <row r="458" spans="1:18" ht="90.75" thickBot="1" x14ac:dyDescent="0.25">
      <c r="A458" s="630"/>
      <c r="B458" s="2511" t="s">
        <v>3129</v>
      </c>
      <c r="C458" s="1497" t="s">
        <v>3130</v>
      </c>
      <c r="D458" s="1013">
        <v>219</v>
      </c>
      <c r="E458" s="1498">
        <v>183</v>
      </c>
      <c r="F458" s="2517">
        <v>187</v>
      </c>
      <c r="G458" s="631"/>
      <c r="H458" s="640" t="s">
        <v>1628</v>
      </c>
      <c r="I458" s="631"/>
      <c r="J458" s="638">
        <v>14</v>
      </c>
      <c r="K458" s="639">
        <v>0</v>
      </c>
      <c r="L458" s="639">
        <v>76</v>
      </c>
      <c r="M458" s="639">
        <v>0</v>
      </c>
      <c r="N458" s="639">
        <f t="shared" si="13"/>
        <v>90</v>
      </c>
      <c r="O458" s="641" t="str">
        <f t="shared" si="14"/>
        <v>Yes</v>
      </c>
      <c r="P458" s="630"/>
      <c r="Q458" s="637">
        <v>455</v>
      </c>
      <c r="R458" s="630"/>
    </row>
    <row r="459" spans="1:18" ht="90.75" thickBot="1" x14ac:dyDescent="0.25">
      <c r="A459" s="630"/>
      <c r="B459" s="2511" t="s">
        <v>3131</v>
      </c>
      <c r="C459" s="1499" t="s">
        <v>3132</v>
      </c>
      <c r="D459" s="878">
        <v>204</v>
      </c>
      <c r="E459" s="1061">
        <v>161</v>
      </c>
      <c r="F459" s="2695">
        <v>166</v>
      </c>
      <c r="G459" s="631"/>
      <c r="H459" s="634" t="s">
        <v>1629</v>
      </c>
      <c r="I459" s="631"/>
      <c r="J459" s="632">
        <v>23</v>
      </c>
      <c r="K459" s="633">
        <v>0</v>
      </c>
      <c r="L459" s="633">
        <v>83</v>
      </c>
      <c r="M459" s="633">
        <v>0</v>
      </c>
      <c r="N459" s="635">
        <f t="shared" si="13"/>
        <v>106</v>
      </c>
      <c r="O459" s="636" t="str">
        <f t="shared" si="14"/>
        <v>Yes</v>
      </c>
      <c r="P459" s="630"/>
      <c r="Q459" s="637">
        <v>456</v>
      </c>
      <c r="R459" s="630"/>
    </row>
    <row r="460" spans="1:18" ht="90.75" thickBot="1" x14ac:dyDescent="0.25">
      <c r="A460" s="630"/>
      <c r="B460" s="2511" t="s">
        <v>3133</v>
      </c>
      <c r="C460" s="1500" t="s">
        <v>3134</v>
      </c>
      <c r="D460" s="1281">
        <v>176</v>
      </c>
      <c r="E460" s="958">
        <v>124</v>
      </c>
      <c r="F460" s="2629">
        <v>131</v>
      </c>
      <c r="G460" s="631"/>
      <c r="H460" s="640" t="s">
        <v>1630</v>
      </c>
      <c r="I460" s="631"/>
      <c r="J460" s="638">
        <v>24</v>
      </c>
      <c r="K460" s="639">
        <v>0</v>
      </c>
      <c r="L460" s="639">
        <v>98</v>
      </c>
      <c r="M460" s="639">
        <v>8</v>
      </c>
      <c r="N460" s="639">
        <f t="shared" si="13"/>
        <v>130</v>
      </c>
      <c r="O460" s="641" t="str">
        <f t="shared" si="14"/>
        <v>Yes</v>
      </c>
      <c r="P460" s="630"/>
      <c r="Q460" s="637">
        <v>457</v>
      </c>
      <c r="R460" s="630"/>
    </row>
    <row r="461" spans="1:18" ht="90.75" thickBot="1" x14ac:dyDescent="0.25">
      <c r="A461" s="630"/>
      <c r="B461" s="2511" t="s">
        <v>3135</v>
      </c>
      <c r="C461" s="1501" t="s">
        <v>3136</v>
      </c>
      <c r="D461" s="856">
        <v>156</v>
      </c>
      <c r="E461" s="1502">
        <v>97</v>
      </c>
      <c r="F461" s="2661">
        <v>105</v>
      </c>
      <c r="G461" s="631"/>
      <c r="H461" s="634" t="s">
        <v>1631</v>
      </c>
      <c r="I461" s="631"/>
      <c r="J461" s="632">
        <v>20</v>
      </c>
      <c r="K461" s="633">
        <v>4</v>
      </c>
      <c r="L461" s="633">
        <v>100</v>
      </c>
      <c r="M461" s="633">
        <v>32</v>
      </c>
      <c r="N461" s="635">
        <f t="shared" si="13"/>
        <v>156</v>
      </c>
      <c r="O461" s="636" t="s">
        <v>1186</v>
      </c>
      <c r="P461" s="630"/>
      <c r="Q461" s="637">
        <v>458</v>
      </c>
      <c r="R461" s="630"/>
    </row>
    <row r="462" spans="1:18" ht="90.75" thickBot="1" x14ac:dyDescent="0.25">
      <c r="A462" s="642"/>
      <c r="B462" s="2511" t="s">
        <v>3137</v>
      </c>
      <c r="C462" s="1503" t="s">
        <v>3138</v>
      </c>
      <c r="D462" s="779">
        <v>135</v>
      </c>
      <c r="E462" s="1504">
        <v>75</v>
      </c>
      <c r="F462" s="2549">
        <v>82</v>
      </c>
      <c r="G462" s="643"/>
      <c r="H462" s="652" t="s">
        <v>1632</v>
      </c>
      <c r="I462" s="643"/>
      <c r="J462" s="650">
        <v>20</v>
      </c>
      <c r="K462" s="651">
        <v>12</v>
      </c>
      <c r="L462" s="651">
        <v>100</v>
      </c>
      <c r="M462" s="651">
        <v>48</v>
      </c>
      <c r="N462" s="651">
        <f t="shared" si="13"/>
        <v>180</v>
      </c>
      <c r="O462" s="653" t="s">
        <v>1186</v>
      </c>
      <c r="P462" s="642"/>
      <c r="Q462" s="649">
        <v>459</v>
      </c>
      <c r="R462" s="642"/>
    </row>
    <row r="463" spans="1:18" ht="90.75" thickBot="1" x14ac:dyDescent="0.25">
      <c r="A463" s="623"/>
      <c r="B463" s="2511" t="s">
        <v>3139</v>
      </c>
      <c r="C463" s="1505" t="s">
        <v>3140</v>
      </c>
      <c r="D463" s="1506">
        <v>63</v>
      </c>
      <c r="E463" s="1382">
        <v>32</v>
      </c>
      <c r="F463" s="2614">
        <v>33</v>
      </c>
      <c r="G463" s="624"/>
      <c r="H463" s="656" t="s">
        <v>1633</v>
      </c>
      <c r="I463" s="624"/>
      <c r="J463" s="654">
        <v>3</v>
      </c>
      <c r="K463" s="655">
        <v>0</v>
      </c>
      <c r="L463" s="655">
        <v>48</v>
      </c>
      <c r="M463" s="655">
        <v>0</v>
      </c>
      <c r="N463" s="657">
        <f t="shared" si="13"/>
        <v>51</v>
      </c>
      <c r="O463" s="658" t="str">
        <f>IF(N463&lt;231,"Yes","No")</f>
        <v>Yes</v>
      </c>
      <c r="P463" s="623"/>
      <c r="Q463" s="629">
        <v>460</v>
      </c>
      <c r="R463" s="623"/>
    </row>
    <row r="464" spans="1:18" ht="90.75" thickBot="1" x14ac:dyDescent="0.25">
      <c r="A464" s="630"/>
      <c r="B464" s="2511" t="s">
        <v>3141</v>
      </c>
      <c r="C464" s="1507" t="s">
        <v>3142</v>
      </c>
      <c r="D464" s="737">
        <v>241</v>
      </c>
      <c r="E464" s="1215">
        <v>167</v>
      </c>
      <c r="F464" s="2525">
        <v>220</v>
      </c>
      <c r="G464" s="631"/>
      <c r="H464" s="640" t="s">
        <v>1634</v>
      </c>
      <c r="I464" s="631"/>
      <c r="J464" s="638">
        <v>3</v>
      </c>
      <c r="K464" s="639">
        <v>0</v>
      </c>
      <c r="L464" s="639">
        <v>66</v>
      </c>
      <c r="M464" s="639">
        <v>0</v>
      </c>
      <c r="N464" s="639">
        <f t="shared" si="13"/>
        <v>69</v>
      </c>
      <c r="O464" s="641" t="str">
        <f>IF(N464&lt;231,"Yes","No")</f>
        <v>Yes</v>
      </c>
      <c r="P464" s="630"/>
      <c r="Q464" s="637">
        <v>461</v>
      </c>
      <c r="R464" s="630"/>
    </row>
    <row r="465" spans="1:18" ht="90.75" thickBot="1" x14ac:dyDescent="0.25">
      <c r="A465" s="630"/>
      <c r="B465" s="2511" t="s">
        <v>3143</v>
      </c>
      <c r="C465" s="1508" t="s">
        <v>3144</v>
      </c>
      <c r="D465" s="828">
        <v>236</v>
      </c>
      <c r="E465" s="1005">
        <v>134</v>
      </c>
      <c r="F465" s="2689">
        <v>208</v>
      </c>
      <c r="G465" s="631"/>
      <c r="H465" s="634" t="s">
        <v>1635</v>
      </c>
      <c r="I465" s="631"/>
      <c r="J465" s="632">
        <v>7</v>
      </c>
      <c r="K465" s="633">
        <v>0</v>
      </c>
      <c r="L465" s="633">
        <v>79</v>
      </c>
      <c r="M465" s="633">
        <v>0</v>
      </c>
      <c r="N465" s="635">
        <f t="shared" si="13"/>
        <v>86</v>
      </c>
      <c r="O465" s="636" t="str">
        <f>IF(N465&lt;231,"Yes","No")</f>
        <v>Yes</v>
      </c>
      <c r="P465" s="630"/>
      <c r="Q465" s="637">
        <v>462</v>
      </c>
      <c r="R465" s="630"/>
    </row>
    <row r="466" spans="1:18" ht="90.75" thickBot="1" x14ac:dyDescent="0.25">
      <c r="A466" s="630"/>
      <c r="B466" s="2511" t="s">
        <v>3145</v>
      </c>
      <c r="C466" s="1509" t="s">
        <v>3146</v>
      </c>
      <c r="D466" s="1172">
        <v>228</v>
      </c>
      <c r="E466" s="948">
        <v>93</v>
      </c>
      <c r="F466" s="2686">
        <v>191</v>
      </c>
      <c r="G466" s="631"/>
      <c r="H466" s="640" t="s">
        <v>1636</v>
      </c>
      <c r="I466" s="631"/>
      <c r="J466" s="638">
        <v>11</v>
      </c>
      <c r="K466" s="639">
        <v>0</v>
      </c>
      <c r="L466" s="639">
        <v>90</v>
      </c>
      <c r="M466" s="639">
        <v>0</v>
      </c>
      <c r="N466" s="639">
        <f t="shared" si="13"/>
        <v>101</v>
      </c>
      <c r="O466" s="641" t="str">
        <f>IF(N466&lt;231,"Yes","No")</f>
        <v>Yes</v>
      </c>
      <c r="P466" s="630"/>
      <c r="Q466" s="637">
        <v>463</v>
      </c>
      <c r="R466" s="630"/>
    </row>
    <row r="467" spans="1:18" ht="90.75" thickBot="1" x14ac:dyDescent="0.25">
      <c r="A467" s="630"/>
      <c r="B467" s="2511" t="s">
        <v>3147</v>
      </c>
      <c r="C467" s="1510" t="s">
        <v>3148</v>
      </c>
      <c r="D467" s="1013">
        <v>219</v>
      </c>
      <c r="E467" s="762">
        <v>62</v>
      </c>
      <c r="F467" s="2666">
        <v>177</v>
      </c>
      <c r="G467" s="631"/>
      <c r="H467" s="634" t="s">
        <v>1637</v>
      </c>
      <c r="I467" s="631"/>
      <c r="J467" s="632">
        <v>10</v>
      </c>
      <c r="K467" s="633">
        <v>1</v>
      </c>
      <c r="L467" s="633">
        <v>98</v>
      </c>
      <c r="M467" s="633">
        <v>15</v>
      </c>
      <c r="N467" s="635">
        <f t="shared" si="13"/>
        <v>124</v>
      </c>
      <c r="O467" s="636" t="s">
        <v>1186</v>
      </c>
      <c r="P467" s="630"/>
      <c r="Q467" s="637">
        <v>464</v>
      </c>
      <c r="R467" s="630"/>
    </row>
    <row r="468" spans="1:18" ht="90.75" thickBot="1" x14ac:dyDescent="0.25">
      <c r="A468" s="630"/>
      <c r="B468" s="2511" t="s">
        <v>3149</v>
      </c>
      <c r="C468" s="1511" t="s">
        <v>3150</v>
      </c>
      <c r="D468" s="816">
        <v>197</v>
      </c>
      <c r="E468" s="716">
        <v>41</v>
      </c>
      <c r="F468" s="2594">
        <v>155</v>
      </c>
      <c r="G468" s="631"/>
      <c r="H468" s="640" t="s">
        <v>1638</v>
      </c>
      <c r="I468" s="631"/>
      <c r="J468" s="638">
        <v>11</v>
      </c>
      <c r="K468" s="639">
        <v>4</v>
      </c>
      <c r="L468" s="639">
        <v>100</v>
      </c>
      <c r="M468" s="639">
        <v>25</v>
      </c>
      <c r="N468" s="639">
        <f t="shared" si="13"/>
        <v>140</v>
      </c>
      <c r="O468" s="641" t="s">
        <v>1186</v>
      </c>
      <c r="P468" s="630"/>
      <c r="Q468" s="637">
        <v>465</v>
      </c>
      <c r="R468" s="630"/>
    </row>
    <row r="469" spans="1:18" ht="90.75" thickBot="1" x14ac:dyDescent="0.25">
      <c r="A469" s="642"/>
      <c r="B469" s="2511" t="s">
        <v>3151</v>
      </c>
      <c r="C469" s="1512" t="s">
        <v>3152</v>
      </c>
      <c r="D469" s="819">
        <v>175</v>
      </c>
      <c r="E469" s="1513">
        <v>22</v>
      </c>
      <c r="F469" s="2663">
        <v>133</v>
      </c>
      <c r="G469" s="643"/>
      <c r="H469" s="646" t="s">
        <v>1639</v>
      </c>
      <c r="I469" s="643"/>
      <c r="J469" s="644">
        <v>14</v>
      </c>
      <c r="K469" s="645">
        <v>10</v>
      </c>
      <c r="L469" s="645">
        <v>100</v>
      </c>
      <c r="M469" s="645">
        <v>35</v>
      </c>
      <c r="N469" s="647">
        <f t="shared" si="13"/>
        <v>159</v>
      </c>
      <c r="O469" s="648" t="s">
        <v>1186</v>
      </c>
      <c r="P469" s="642"/>
      <c r="Q469" s="649">
        <v>466</v>
      </c>
      <c r="R469" s="642"/>
    </row>
    <row r="470" spans="1:18" ht="90.75" thickBot="1" x14ac:dyDescent="0.25">
      <c r="A470" s="623"/>
      <c r="B470" s="2511" t="s">
        <v>3153</v>
      </c>
      <c r="C470" s="1514" t="s">
        <v>3154</v>
      </c>
      <c r="D470" s="1259">
        <v>128</v>
      </c>
      <c r="E470" s="806">
        <v>34</v>
      </c>
      <c r="F470" s="2696">
        <v>95</v>
      </c>
      <c r="G470" s="624"/>
      <c r="H470" s="627" t="s">
        <v>1640</v>
      </c>
      <c r="I470" s="624"/>
      <c r="J470" s="625">
        <v>1</v>
      </c>
      <c r="K470" s="626">
        <v>0</v>
      </c>
      <c r="L470" s="626">
        <v>58</v>
      </c>
      <c r="M470" s="626">
        <v>0</v>
      </c>
      <c r="N470" s="626">
        <f t="shared" si="13"/>
        <v>59</v>
      </c>
      <c r="O470" s="628" t="str">
        <f>IF(N470&lt;231,"Yes","No")</f>
        <v>Yes</v>
      </c>
      <c r="P470" s="623"/>
      <c r="Q470" s="629">
        <v>467</v>
      </c>
      <c r="R470" s="623"/>
    </row>
    <row r="471" spans="1:18" ht="90.75" thickBot="1" x14ac:dyDescent="0.25">
      <c r="A471" s="630"/>
      <c r="B471" s="2511" t="s">
        <v>3155</v>
      </c>
      <c r="C471" s="1515" t="s">
        <v>3156</v>
      </c>
      <c r="D471" s="708">
        <v>239</v>
      </c>
      <c r="E471" s="1213">
        <v>186</v>
      </c>
      <c r="F471" s="2697">
        <v>225</v>
      </c>
      <c r="G471" s="631"/>
      <c r="H471" s="634" t="s">
        <v>1641</v>
      </c>
      <c r="I471" s="631"/>
      <c r="J471" s="632">
        <v>1</v>
      </c>
      <c r="K471" s="633">
        <v>0</v>
      </c>
      <c r="L471" s="633">
        <v>73</v>
      </c>
      <c r="M471" s="633">
        <v>0</v>
      </c>
      <c r="N471" s="635">
        <f t="shared" si="13"/>
        <v>74</v>
      </c>
      <c r="O471" s="636" t="str">
        <f>IF(N471&lt;231,"Yes","No")</f>
        <v>Yes</v>
      </c>
      <c r="P471" s="630"/>
      <c r="Q471" s="637">
        <v>468</v>
      </c>
      <c r="R471" s="630"/>
    </row>
    <row r="472" spans="1:18" ht="90.75" thickBot="1" x14ac:dyDescent="0.25">
      <c r="A472" s="630"/>
      <c r="B472" s="2511" t="s">
        <v>3157</v>
      </c>
      <c r="C472" s="1516" t="s">
        <v>3158</v>
      </c>
      <c r="D472" s="1366">
        <v>226</v>
      </c>
      <c r="E472" s="1064">
        <v>119</v>
      </c>
      <c r="F472" s="2644">
        <v>205</v>
      </c>
      <c r="G472" s="631"/>
      <c r="H472" s="640" t="s">
        <v>1642</v>
      </c>
      <c r="I472" s="631"/>
      <c r="J472" s="638">
        <v>4</v>
      </c>
      <c r="K472" s="639">
        <v>0</v>
      </c>
      <c r="L472" s="639">
        <v>100</v>
      </c>
      <c r="M472" s="639">
        <v>0</v>
      </c>
      <c r="N472" s="639">
        <f t="shared" si="13"/>
        <v>104</v>
      </c>
      <c r="O472" s="641" t="str">
        <f>IF(N472&lt;231,"Yes","No")</f>
        <v>Yes</v>
      </c>
      <c r="P472" s="630"/>
      <c r="Q472" s="637">
        <v>469</v>
      </c>
      <c r="R472" s="630"/>
    </row>
    <row r="473" spans="1:18" ht="90.75" thickBot="1" x14ac:dyDescent="0.25">
      <c r="A473" s="630"/>
      <c r="B473" s="2511" t="s">
        <v>3159</v>
      </c>
      <c r="C473" s="1517" t="s">
        <v>3160</v>
      </c>
      <c r="D473" s="968">
        <v>213</v>
      </c>
      <c r="E473" s="1126">
        <v>57</v>
      </c>
      <c r="F473" s="2534">
        <v>181</v>
      </c>
      <c r="G473" s="631"/>
      <c r="H473" s="634" t="s">
        <v>1643</v>
      </c>
      <c r="I473" s="631"/>
      <c r="J473" s="632">
        <v>6</v>
      </c>
      <c r="K473" s="633">
        <v>0</v>
      </c>
      <c r="L473" s="633">
        <v>100</v>
      </c>
      <c r="M473" s="633">
        <v>0</v>
      </c>
      <c r="N473" s="635">
        <f t="shared" si="13"/>
        <v>106</v>
      </c>
      <c r="O473" s="636" t="str">
        <f>IF(N473&lt;231,"Yes","No")</f>
        <v>Yes</v>
      </c>
      <c r="P473" s="630"/>
      <c r="Q473" s="637">
        <v>470</v>
      </c>
      <c r="R473" s="630"/>
    </row>
    <row r="474" spans="1:18" ht="90.75" thickBot="1" x14ac:dyDescent="0.25">
      <c r="A474" s="630"/>
      <c r="B474" s="2511" t="s">
        <v>3161</v>
      </c>
      <c r="C474" s="1518" t="s">
        <v>3162</v>
      </c>
      <c r="D474" s="1290">
        <v>200</v>
      </c>
      <c r="E474" s="698">
        <v>0</v>
      </c>
      <c r="F474" s="2524">
        <v>161</v>
      </c>
      <c r="G474" s="631"/>
      <c r="H474" s="640" t="s">
        <v>1644</v>
      </c>
      <c r="I474" s="631"/>
      <c r="J474" s="638">
        <v>6</v>
      </c>
      <c r="K474" s="639">
        <v>9</v>
      </c>
      <c r="L474" s="639">
        <v>100</v>
      </c>
      <c r="M474" s="639">
        <v>22</v>
      </c>
      <c r="N474" s="639">
        <f t="shared" si="13"/>
        <v>137</v>
      </c>
      <c r="O474" s="641" t="s">
        <v>1186</v>
      </c>
      <c r="P474" s="630"/>
      <c r="Q474" s="637">
        <v>471</v>
      </c>
      <c r="R474" s="630"/>
    </row>
    <row r="475" spans="1:18" ht="90.75" thickBot="1" x14ac:dyDescent="0.25">
      <c r="A475" s="630"/>
      <c r="B475" s="2511" t="s">
        <v>3163</v>
      </c>
      <c r="C475" s="1519" t="s">
        <v>3164</v>
      </c>
      <c r="D475" s="1281">
        <v>176</v>
      </c>
      <c r="E475" s="698">
        <v>0</v>
      </c>
      <c r="F475" s="2529">
        <v>142</v>
      </c>
      <c r="G475" s="631"/>
      <c r="H475" s="634" t="s">
        <v>1645</v>
      </c>
      <c r="I475" s="631"/>
      <c r="J475" s="632">
        <v>11</v>
      </c>
      <c r="K475" s="633">
        <v>16</v>
      </c>
      <c r="L475" s="633">
        <v>100</v>
      </c>
      <c r="M475" s="633">
        <v>38</v>
      </c>
      <c r="N475" s="635">
        <f t="shared" si="13"/>
        <v>165</v>
      </c>
      <c r="O475" s="636" t="s">
        <v>1186</v>
      </c>
      <c r="P475" s="630"/>
      <c r="Q475" s="637">
        <v>472</v>
      </c>
      <c r="R475" s="630"/>
    </row>
    <row r="476" spans="1:18" ht="90.75" thickBot="1" x14ac:dyDescent="0.25">
      <c r="A476" s="642"/>
      <c r="B476" s="2511" t="s">
        <v>3165</v>
      </c>
      <c r="C476" s="1520" t="s">
        <v>3166</v>
      </c>
      <c r="D476" s="749">
        <v>158</v>
      </c>
      <c r="E476" s="698">
        <v>0</v>
      </c>
      <c r="F476" s="2627">
        <v>126</v>
      </c>
      <c r="G476" s="643"/>
      <c r="H476" s="652" t="s">
        <v>1646</v>
      </c>
      <c r="I476" s="643"/>
      <c r="J476" s="650">
        <v>17</v>
      </c>
      <c r="K476" s="651">
        <v>26</v>
      </c>
      <c r="L476" s="651">
        <v>100</v>
      </c>
      <c r="M476" s="651">
        <v>66</v>
      </c>
      <c r="N476" s="651">
        <f t="shared" si="13"/>
        <v>209</v>
      </c>
      <c r="O476" s="653" t="s">
        <v>1186</v>
      </c>
      <c r="P476" s="642"/>
      <c r="Q476" s="649">
        <v>473</v>
      </c>
      <c r="R476" s="642"/>
    </row>
    <row r="477" spans="1:18" ht="15.75" thickBot="1" x14ac:dyDescent="0.25">
      <c r="A477" s="669"/>
      <c r="B477" s="2511" t="s">
        <v>3167</v>
      </c>
      <c r="C477" s="1521">
        <v>830065</v>
      </c>
      <c r="D477" s="1035">
        <v>131</v>
      </c>
      <c r="E477" s="698">
        <v>0</v>
      </c>
      <c r="F477" s="2563">
        <v>101</v>
      </c>
      <c r="G477" s="670"/>
      <c r="H477" s="673" t="s">
        <v>1647</v>
      </c>
      <c r="I477" s="670"/>
      <c r="J477" s="671">
        <v>5</v>
      </c>
      <c r="K477" s="672">
        <v>6</v>
      </c>
      <c r="L477" s="672">
        <v>10</v>
      </c>
      <c r="M477" s="672">
        <v>14</v>
      </c>
      <c r="N477" s="674">
        <f t="shared" si="13"/>
        <v>35</v>
      </c>
      <c r="O477" s="675" t="s">
        <v>1186</v>
      </c>
      <c r="P477" s="669"/>
      <c r="Q477" s="660">
        <v>474</v>
      </c>
      <c r="R477" s="669"/>
    </row>
    <row r="478" spans="1:18" ht="90.75" thickBot="1" x14ac:dyDescent="0.25">
      <c r="A478" s="630"/>
      <c r="B478" s="2511" t="s">
        <v>3168</v>
      </c>
      <c r="C478" s="1522" t="s">
        <v>3169</v>
      </c>
      <c r="D478" s="764">
        <v>234</v>
      </c>
      <c r="E478" s="891">
        <v>184</v>
      </c>
      <c r="F478" s="2698">
        <v>228</v>
      </c>
      <c r="G478" s="631"/>
      <c r="H478" s="640" t="s">
        <v>1648</v>
      </c>
      <c r="I478" s="631"/>
      <c r="J478" s="638">
        <v>8</v>
      </c>
      <c r="K478" s="639">
        <v>9</v>
      </c>
      <c r="L478" s="639">
        <v>14</v>
      </c>
      <c r="M478" s="639">
        <v>24</v>
      </c>
      <c r="N478" s="639">
        <f t="shared" si="13"/>
        <v>55</v>
      </c>
      <c r="O478" s="641" t="s">
        <v>1186</v>
      </c>
      <c r="P478" s="630"/>
      <c r="Q478" s="637">
        <v>475</v>
      </c>
      <c r="R478" s="630"/>
    </row>
    <row r="479" spans="1:18" ht="90.75" thickBot="1" x14ac:dyDescent="0.25">
      <c r="A479" s="630"/>
      <c r="B479" s="2511" t="s">
        <v>3170</v>
      </c>
      <c r="C479" s="1523" t="s">
        <v>3171</v>
      </c>
      <c r="D479" s="1053">
        <v>229</v>
      </c>
      <c r="E479" s="741">
        <v>155</v>
      </c>
      <c r="F479" s="2525">
        <v>220</v>
      </c>
      <c r="G479" s="631"/>
      <c r="H479" s="634" t="s">
        <v>1649</v>
      </c>
      <c r="I479" s="631"/>
      <c r="J479" s="632">
        <v>10</v>
      </c>
      <c r="K479" s="633">
        <v>13</v>
      </c>
      <c r="L479" s="633">
        <v>16</v>
      </c>
      <c r="M479" s="633">
        <v>29</v>
      </c>
      <c r="N479" s="635">
        <f t="shared" si="13"/>
        <v>68</v>
      </c>
      <c r="O479" s="636" t="s">
        <v>1186</v>
      </c>
      <c r="P479" s="630"/>
      <c r="Q479" s="637">
        <v>476</v>
      </c>
      <c r="R479" s="630"/>
    </row>
    <row r="480" spans="1:18" ht="90.75" thickBot="1" x14ac:dyDescent="0.25">
      <c r="A480" s="630"/>
      <c r="B480" s="2511" t="s">
        <v>3172</v>
      </c>
      <c r="C480" s="1524" t="s">
        <v>3173</v>
      </c>
      <c r="D480" s="1189">
        <v>221</v>
      </c>
      <c r="E480" s="985">
        <v>127</v>
      </c>
      <c r="F480" s="2622">
        <v>211</v>
      </c>
      <c r="G480" s="631"/>
      <c r="H480" s="640" t="s">
        <v>1650</v>
      </c>
      <c r="I480" s="631"/>
      <c r="J480" s="638">
        <v>14</v>
      </c>
      <c r="K480" s="639">
        <v>18</v>
      </c>
      <c r="L480" s="639">
        <v>22</v>
      </c>
      <c r="M480" s="639">
        <v>42</v>
      </c>
      <c r="N480" s="639">
        <f t="shared" si="13"/>
        <v>96</v>
      </c>
      <c r="O480" s="641" t="s">
        <v>1186</v>
      </c>
      <c r="P480" s="630"/>
      <c r="Q480" s="637">
        <v>477</v>
      </c>
      <c r="R480" s="630"/>
    </row>
    <row r="481" spans="1:18" ht="90.75" thickBot="1" x14ac:dyDescent="0.25">
      <c r="A481" s="630"/>
      <c r="B481" s="2511" t="s">
        <v>3174</v>
      </c>
      <c r="C481" s="1525" t="s">
        <v>3175</v>
      </c>
      <c r="D481" s="1526">
        <v>199</v>
      </c>
      <c r="E481" s="1527">
        <v>36</v>
      </c>
      <c r="F481" s="2666">
        <v>177</v>
      </c>
      <c r="G481" s="631"/>
      <c r="H481" s="634" t="s">
        <v>1651</v>
      </c>
      <c r="I481" s="631"/>
      <c r="J481" s="632">
        <v>18</v>
      </c>
      <c r="K481" s="633">
        <v>23</v>
      </c>
      <c r="L481" s="633">
        <v>27</v>
      </c>
      <c r="M481" s="633">
        <v>55</v>
      </c>
      <c r="N481" s="635">
        <f t="shared" si="13"/>
        <v>123</v>
      </c>
      <c r="O481" s="636" t="s">
        <v>1186</v>
      </c>
      <c r="P481" s="630"/>
      <c r="Q481" s="637">
        <v>478</v>
      </c>
      <c r="R481" s="630"/>
    </row>
    <row r="482" spans="1:18" ht="90.75" thickBot="1" x14ac:dyDescent="0.25">
      <c r="A482" s="630"/>
      <c r="B482" s="2511" t="s">
        <v>3176</v>
      </c>
      <c r="C482" s="1528" t="s">
        <v>3177</v>
      </c>
      <c r="D482" s="715">
        <v>187</v>
      </c>
      <c r="E482" s="1513">
        <v>22</v>
      </c>
      <c r="F482" s="2683">
        <v>163</v>
      </c>
      <c r="G482" s="631"/>
      <c r="H482" s="640" t="s">
        <v>1652</v>
      </c>
      <c r="I482" s="631"/>
      <c r="J482" s="638">
        <v>23</v>
      </c>
      <c r="K482" s="639">
        <v>29</v>
      </c>
      <c r="L482" s="639">
        <v>32</v>
      </c>
      <c r="M482" s="639">
        <v>67</v>
      </c>
      <c r="N482" s="639">
        <f t="shared" si="13"/>
        <v>151</v>
      </c>
      <c r="O482" s="641" t="s">
        <v>1186</v>
      </c>
      <c r="P482" s="630"/>
      <c r="Q482" s="637">
        <v>479</v>
      </c>
      <c r="R482" s="630"/>
    </row>
    <row r="483" spans="1:18" ht="90.75" thickBot="1" x14ac:dyDescent="0.25">
      <c r="A483" s="661"/>
      <c r="B483" s="2511" t="s">
        <v>3178</v>
      </c>
      <c r="C483" s="1529" t="s">
        <v>3179</v>
      </c>
      <c r="D483" s="1349">
        <v>165</v>
      </c>
      <c r="E483" s="1390">
        <v>24</v>
      </c>
      <c r="F483" s="2606">
        <v>144</v>
      </c>
      <c r="G483" s="662"/>
      <c r="H483" s="665" t="s">
        <v>1653</v>
      </c>
      <c r="I483" s="662"/>
      <c r="J483" s="663">
        <v>56</v>
      </c>
      <c r="K483" s="664">
        <v>56</v>
      </c>
      <c r="L483" s="664">
        <v>53</v>
      </c>
      <c r="M483" s="664">
        <v>92</v>
      </c>
      <c r="N483" s="666">
        <f t="shared" si="13"/>
        <v>257</v>
      </c>
      <c r="O483" s="667" t="s">
        <v>1186</v>
      </c>
      <c r="P483" s="661"/>
      <c r="Q483" s="668">
        <v>480</v>
      </c>
      <c r="R483" s="661"/>
    </row>
    <row r="484" spans="1:18" ht="90.75" thickBot="1" x14ac:dyDescent="0.25">
      <c r="A484" s="623"/>
      <c r="B484" s="2511" t="s">
        <v>3180</v>
      </c>
      <c r="C484" s="1530" t="s">
        <v>3181</v>
      </c>
      <c r="D484" s="1259">
        <v>128</v>
      </c>
      <c r="E484" s="765">
        <v>39</v>
      </c>
      <c r="F484" s="2699">
        <v>108</v>
      </c>
      <c r="G484" s="624"/>
      <c r="H484" s="627" t="s">
        <v>1654</v>
      </c>
      <c r="I484" s="624"/>
      <c r="J484" s="625">
        <v>5</v>
      </c>
      <c r="K484" s="626">
        <v>9</v>
      </c>
      <c r="L484" s="626">
        <v>10</v>
      </c>
      <c r="M484" s="626">
        <v>13</v>
      </c>
      <c r="N484" s="626">
        <f t="shared" si="13"/>
        <v>37</v>
      </c>
      <c r="O484" s="628" t="s">
        <v>1186</v>
      </c>
      <c r="P484" s="623"/>
      <c r="Q484" s="629">
        <v>481</v>
      </c>
      <c r="R484" s="623"/>
    </row>
    <row r="485" spans="1:18" ht="90.75" thickBot="1" x14ac:dyDescent="0.25">
      <c r="A485" s="630"/>
      <c r="B485" s="2511" t="s">
        <v>3182</v>
      </c>
      <c r="C485" s="1531" t="s">
        <v>3183</v>
      </c>
      <c r="D485" s="1349">
        <v>165</v>
      </c>
      <c r="E485" s="1179">
        <v>110</v>
      </c>
      <c r="F485" s="2595">
        <v>135</v>
      </c>
      <c r="G485" s="631"/>
      <c r="H485" s="634" t="s">
        <v>1655</v>
      </c>
      <c r="I485" s="631"/>
      <c r="J485" s="632">
        <v>8</v>
      </c>
      <c r="K485" s="633">
        <v>15</v>
      </c>
      <c r="L485" s="633">
        <v>13</v>
      </c>
      <c r="M485" s="633">
        <v>24</v>
      </c>
      <c r="N485" s="635">
        <f t="shared" si="13"/>
        <v>60</v>
      </c>
      <c r="O485" s="636" t="s">
        <v>1186</v>
      </c>
      <c r="P485" s="630"/>
      <c r="Q485" s="637">
        <v>482</v>
      </c>
      <c r="R485" s="630"/>
    </row>
    <row r="486" spans="1:18" ht="90.75" thickBot="1" x14ac:dyDescent="0.25">
      <c r="A486" s="630"/>
      <c r="B486" s="2511" t="s">
        <v>3184</v>
      </c>
      <c r="C486" s="1532" t="s">
        <v>3185</v>
      </c>
      <c r="D486" s="1533">
        <v>168</v>
      </c>
      <c r="E486" s="929">
        <v>61</v>
      </c>
      <c r="F486" s="2557">
        <v>114</v>
      </c>
      <c r="G486" s="631"/>
      <c r="H486" s="640" t="s">
        <v>1656</v>
      </c>
      <c r="I486" s="631"/>
      <c r="J486" s="638">
        <v>11</v>
      </c>
      <c r="K486" s="639">
        <v>19</v>
      </c>
      <c r="L486" s="639">
        <v>18</v>
      </c>
      <c r="M486" s="639">
        <v>35</v>
      </c>
      <c r="N486" s="639">
        <f t="shared" si="13"/>
        <v>83</v>
      </c>
      <c r="O486" s="641" t="s">
        <v>1186</v>
      </c>
      <c r="P486" s="630"/>
      <c r="Q486" s="637">
        <v>483</v>
      </c>
      <c r="R486" s="630"/>
    </row>
    <row r="487" spans="1:18" ht="15.75" thickBot="1" x14ac:dyDescent="0.25">
      <c r="A487" s="630"/>
      <c r="B487" s="2511" t="s">
        <v>3186</v>
      </c>
      <c r="C487" s="1534">
        <v>9.9099999999999995E+68</v>
      </c>
      <c r="D487" s="971">
        <v>153</v>
      </c>
      <c r="E487" s="1535">
        <v>30</v>
      </c>
      <c r="F487" s="2700">
        <v>102</v>
      </c>
      <c r="G487" s="631"/>
      <c r="H487" s="634" t="s">
        <v>1657</v>
      </c>
      <c r="I487" s="631"/>
      <c r="J487" s="632">
        <v>16</v>
      </c>
      <c r="K487" s="633">
        <v>25</v>
      </c>
      <c r="L487" s="633">
        <v>21</v>
      </c>
      <c r="M487" s="633">
        <v>45</v>
      </c>
      <c r="N487" s="635">
        <f t="shared" si="13"/>
        <v>107</v>
      </c>
      <c r="O487" s="636" t="s">
        <v>1186</v>
      </c>
      <c r="P487" s="630"/>
      <c r="Q487" s="637">
        <v>484</v>
      </c>
      <c r="R487" s="630"/>
    </row>
    <row r="488" spans="1:18" ht="90.75" thickBot="1" x14ac:dyDescent="0.25">
      <c r="A488" s="630"/>
      <c r="B488" s="2511" t="s">
        <v>3187</v>
      </c>
      <c r="C488" s="1536" t="s">
        <v>3188</v>
      </c>
      <c r="D488" s="784">
        <v>138</v>
      </c>
      <c r="E488" s="1372">
        <v>27</v>
      </c>
      <c r="F488" s="2545">
        <v>97</v>
      </c>
      <c r="G488" s="631"/>
      <c r="H488" s="640" t="s">
        <v>1658</v>
      </c>
      <c r="I488" s="631"/>
      <c r="J488" s="638">
        <v>19</v>
      </c>
      <c r="K488" s="639">
        <v>31</v>
      </c>
      <c r="L488" s="639">
        <v>26</v>
      </c>
      <c r="M488" s="639">
        <v>56</v>
      </c>
      <c r="N488" s="639">
        <f t="shared" si="13"/>
        <v>132</v>
      </c>
      <c r="O488" s="641" t="s">
        <v>1186</v>
      </c>
      <c r="P488" s="630"/>
      <c r="Q488" s="637">
        <v>485</v>
      </c>
      <c r="R488" s="630"/>
    </row>
    <row r="489" spans="1:18" ht="15.75" thickBot="1" x14ac:dyDescent="0.25">
      <c r="A489" s="630"/>
      <c r="B489" s="2511" t="s">
        <v>3189</v>
      </c>
      <c r="C489" s="1537">
        <v>722257</v>
      </c>
      <c r="D489" s="1538">
        <v>114</v>
      </c>
      <c r="E489" s="806">
        <v>34</v>
      </c>
      <c r="F489" s="2564">
        <v>87</v>
      </c>
      <c r="G489" s="631"/>
      <c r="H489" s="634" t="s">
        <v>1659</v>
      </c>
      <c r="I489" s="631"/>
      <c r="J489" s="632">
        <v>27</v>
      </c>
      <c r="K489" s="633">
        <v>39</v>
      </c>
      <c r="L489" s="633">
        <v>30</v>
      </c>
      <c r="M489" s="633">
        <v>70</v>
      </c>
      <c r="N489" s="635">
        <f t="shared" si="13"/>
        <v>166</v>
      </c>
      <c r="O489" s="636" t="s">
        <v>1186</v>
      </c>
      <c r="P489" s="630"/>
      <c r="Q489" s="637">
        <v>486</v>
      </c>
      <c r="R489" s="630"/>
    </row>
    <row r="490" spans="1:18" ht="90.75" thickBot="1" x14ac:dyDescent="0.25">
      <c r="A490" s="642"/>
      <c r="B490" s="2511" t="s">
        <v>3190</v>
      </c>
      <c r="C490" s="1539" t="s">
        <v>3191</v>
      </c>
      <c r="D490" s="1374">
        <v>106</v>
      </c>
      <c r="E490" s="1257">
        <v>42</v>
      </c>
      <c r="F490" s="2598">
        <v>91</v>
      </c>
      <c r="G490" s="643"/>
      <c r="H490" s="652" t="s">
        <v>1660</v>
      </c>
      <c r="I490" s="643"/>
      <c r="J490" s="650">
        <v>53</v>
      </c>
      <c r="K490" s="651">
        <v>56</v>
      </c>
      <c r="L490" s="651">
        <v>45</v>
      </c>
      <c r="M490" s="651">
        <v>87</v>
      </c>
      <c r="N490" s="651">
        <f t="shared" si="13"/>
        <v>241</v>
      </c>
      <c r="O490" s="653" t="s">
        <v>1186</v>
      </c>
      <c r="P490" s="642"/>
      <c r="Q490" s="649">
        <v>487</v>
      </c>
      <c r="R490" s="642"/>
    </row>
    <row r="491" spans="1:18" ht="90.75" thickBot="1" x14ac:dyDescent="0.25">
      <c r="A491" s="623"/>
      <c r="B491" s="2511" t="s">
        <v>3192</v>
      </c>
      <c r="C491" s="1540" t="s">
        <v>3193</v>
      </c>
      <c r="D491" s="1541">
        <v>94</v>
      </c>
      <c r="E491" s="765">
        <v>39</v>
      </c>
      <c r="F491" s="2679">
        <v>81</v>
      </c>
      <c r="G491" s="624"/>
      <c r="H491" s="656" t="s">
        <v>1661</v>
      </c>
      <c r="I491" s="624"/>
      <c r="J491" s="654">
        <v>8</v>
      </c>
      <c r="K491" s="655">
        <v>5</v>
      </c>
      <c r="L491" s="655">
        <v>12</v>
      </c>
      <c r="M491" s="655">
        <v>15</v>
      </c>
      <c r="N491" s="657">
        <f t="shared" si="13"/>
        <v>40</v>
      </c>
      <c r="O491" s="658" t="s">
        <v>1186</v>
      </c>
      <c r="P491" s="623"/>
      <c r="Q491" s="629">
        <v>488</v>
      </c>
      <c r="R491" s="623"/>
    </row>
    <row r="492" spans="1:18" ht="90.75" thickBot="1" x14ac:dyDescent="0.25">
      <c r="A492" s="630"/>
      <c r="B492" s="2511" t="s">
        <v>3194</v>
      </c>
      <c r="C492" s="1542" t="s">
        <v>3195</v>
      </c>
      <c r="D492" s="1345">
        <v>231</v>
      </c>
      <c r="E492" s="1213">
        <v>186</v>
      </c>
      <c r="F492" s="2698">
        <v>228</v>
      </c>
      <c r="G492" s="631"/>
      <c r="H492" s="640" t="s">
        <v>1662</v>
      </c>
      <c r="I492" s="631"/>
      <c r="J492" s="638">
        <v>13</v>
      </c>
      <c r="K492" s="639">
        <v>8</v>
      </c>
      <c r="L492" s="639">
        <v>16</v>
      </c>
      <c r="M492" s="639">
        <v>26</v>
      </c>
      <c r="N492" s="639">
        <f t="shared" si="13"/>
        <v>63</v>
      </c>
      <c r="O492" s="641" t="s">
        <v>1186</v>
      </c>
      <c r="P492" s="630"/>
      <c r="Q492" s="637">
        <v>489</v>
      </c>
      <c r="R492" s="630"/>
    </row>
    <row r="493" spans="1:18" ht="90.75" thickBot="1" x14ac:dyDescent="0.25">
      <c r="A493" s="630"/>
      <c r="B493" s="2511" t="s">
        <v>3196</v>
      </c>
      <c r="C493" s="1543" t="s">
        <v>3197</v>
      </c>
      <c r="D493" s="1189">
        <v>221</v>
      </c>
      <c r="E493" s="1203">
        <v>156</v>
      </c>
      <c r="F493" s="2651">
        <v>223</v>
      </c>
      <c r="G493" s="631"/>
      <c r="H493" s="634" t="s">
        <v>1663</v>
      </c>
      <c r="I493" s="631"/>
      <c r="J493" s="632">
        <v>17</v>
      </c>
      <c r="K493" s="633">
        <v>12</v>
      </c>
      <c r="L493" s="633">
        <v>20</v>
      </c>
      <c r="M493" s="633">
        <v>34</v>
      </c>
      <c r="N493" s="635">
        <f t="shared" si="13"/>
        <v>83</v>
      </c>
      <c r="O493" s="636" t="s">
        <v>1186</v>
      </c>
      <c r="P493" s="630"/>
      <c r="Q493" s="637">
        <v>490</v>
      </c>
      <c r="R493" s="630"/>
    </row>
    <row r="494" spans="1:18" ht="90.75" thickBot="1" x14ac:dyDescent="0.25">
      <c r="A494" s="630"/>
      <c r="B494" s="2511" t="s">
        <v>3198</v>
      </c>
      <c r="C494" s="1544" t="s">
        <v>3199</v>
      </c>
      <c r="D494" s="865">
        <v>201</v>
      </c>
      <c r="E494" s="1018">
        <v>100</v>
      </c>
      <c r="F494" s="2669">
        <v>207</v>
      </c>
      <c r="G494" s="631"/>
      <c r="H494" s="640" t="s">
        <v>1664</v>
      </c>
      <c r="I494" s="631"/>
      <c r="J494" s="638">
        <v>22</v>
      </c>
      <c r="K494" s="639">
        <v>14</v>
      </c>
      <c r="L494" s="639">
        <v>24</v>
      </c>
      <c r="M494" s="639">
        <v>45</v>
      </c>
      <c r="N494" s="639">
        <f t="shared" si="13"/>
        <v>105</v>
      </c>
      <c r="O494" s="641" t="s">
        <v>1186</v>
      </c>
      <c r="P494" s="630"/>
      <c r="Q494" s="637">
        <v>491</v>
      </c>
      <c r="R494" s="630"/>
    </row>
    <row r="495" spans="1:18" ht="90.75" thickBot="1" x14ac:dyDescent="0.25">
      <c r="A495" s="630"/>
      <c r="B495" s="2511" t="s">
        <v>3200</v>
      </c>
      <c r="C495" s="1545" t="s">
        <v>3201</v>
      </c>
      <c r="D495" s="896">
        <v>173</v>
      </c>
      <c r="E495" s="1546">
        <v>26</v>
      </c>
      <c r="F495" s="2673">
        <v>172</v>
      </c>
      <c r="G495" s="631"/>
      <c r="H495" s="634" t="s">
        <v>1665</v>
      </c>
      <c r="I495" s="631"/>
      <c r="J495" s="632">
        <v>28</v>
      </c>
      <c r="K495" s="633">
        <v>18</v>
      </c>
      <c r="L495" s="633">
        <v>28</v>
      </c>
      <c r="M495" s="633">
        <v>54</v>
      </c>
      <c r="N495" s="635">
        <f t="shared" si="13"/>
        <v>128</v>
      </c>
      <c r="O495" s="636" t="s">
        <v>1186</v>
      </c>
      <c r="P495" s="630"/>
      <c r="Q495" s="637">
        <v>492</v>
      </c>
      <c r="R495" s="630"/>
    </row>
    <row r="496" spans="1:18" ht="90.75" thickBot="1" x14ac:dyDescent="0.25">
      <c r="A496" s="630"/>
      <c r="B496" s="2511" t="s">
        <v>3202</v>
      </c>
      <c r="C496" s="1547" t="s">
        <v>3203</v>
      </c>
      <c r="D496" s="1472">
        <v>152</v>
      </c>
      <c r="E496" s="1284">
        <v>29</v>
      </c>
      <c r="F496" s="2701">
        <v>151</v>
      </c>
      <c r="G496" s="631"/>
      <c r="H496" s="640" t="s">
        <v>1666</v>
      </c>
      <c r="I496" s="631"/>
      <c r="J496" s="638">
        <v>33</v>
      </c>
      <c r="K496" s="639">
        <v>23</v>
      </c>
      <c r="L496" s="639">
        <v>34</v>
      </c>
      <c r="M496" s="639">
        <v>68</v>
      </c>
      <c r="N496" s="639">
        <f t="shared" si="13"/>
        <v>158</v>
      </c>
      <c r="O496" s="641" t="s">
        <v>1186</v>
      </c>
      <c r="P496" s="630"/>
      <c r="Q496" s="637">
        <v>493</v>
      </c>
      <c r="R496" s="630"/>
    </row>
    <row r="497" spans="1:18" ht="90.75" thickBot="1" x14ac:dyDescent="0.25">
      <c r="A497" s="642"/>
      <c r="B497" s="2511" t="s">
        <v>3204</v>
      </c>
      <c r="C497" s="1548" t="s">
        <v>3205</v>
      </c>
      <c r="D497" s="1538">
        <v>114</v>
      </c>
      <c r="E497" s="1527">
        <v>36</v>
      </c>
      <c r="F497" s="2699">
        <v>108</v>
      </c>
      <c r="G497" s="643"/>
      <c r="H497" s="646" t="s">
        <v>1667</v>
      </c>
      <c r="I497" s="643"/>
      <c r="J497" s="644">
        <v>87</v>
      </c>
      <c r="K497" s="645">
        <v>74</v>
      </c>
      <c r="L497" s="645">
        <v>63</v>
      </c>
      <c r="M497" s="645">
        <v>95</v>
      </c>
      <c r="N497" s="647">
        <f t="shared" si="13"/>
        <v>319</v>
      </c>
      <c r="O497" s="648" t="s">
        <v>1186</v>
      </c>
      <c r="P497" s="642"/>
      <c r="Q497" s="649">
        <v>494</v>
      </c>
      <c r="R497" s="642"/>
    </row>
    <row r="498" spans="1:18" ht="90.75" thickBot="1" x14ac:dyDescent="0.25">
      <c r="A498" s="623"/>
      <c r="B498" s="2511" t="s">
        <v>3206</v>
      </c>
      <c r="C498" s="1549" t="s">
        <v>3207</v>
      </c>
      <c r="D498" s="1408">
        <v>235</v>
      </c>
      <c r="E498" s="912">
        <v>198</v>
      </c>
      <c r="F498" s="2651">
        <v>223</v>
      </c>
      <c r="G498" s="624"/>
      <c r="H498" s="627" t="s">
        <v>1668</v>
      </c>
      <c r="I498" s="624"/>
      <c r="J498" s="625">
        <v>6</v>
      </c>
      <c r="K498" s="626">
        <v>4</v>
      </c>
      <c r="L498" s="626">
        <v>7</v>
      </c>
      <c r="M498" s="626">
        <v>11</v>
      </c>
      <c r="N498" s="626">
        <f t="shared" si="13"/>
        <v>28</v>
      </c>
      <c r="O498" s="628" t="s">
        <v>1186</v>
      </c>
      <c r="P498" s="623"/>
      <c r="Q498" s="629">
        <v>495</v>
      </c>
      <c r="R498" s="623"/>
    </row>
    <row r="499" spans="1:18" ht="90.75" thickBot="1" x14ac:dyDescent="0.25">
      <c r="A499" s="630"/>
      <c r="B499" s="2511" t="s">
        <v>3208</v>
      </c>
      <c r="C499" s="1550" t="s">
        <v>3209</v>
      </c>
      <c r="D499" s="998">
        <v>230</v>
      </c>
      <c r="E499" s="978">
        <v>190</v>
      </c>
      <c r="F499" s="2702">
        <v>221</v>
      </c>
      <c r="G499" s="631"/>
      <c r="H499" s="634" t="s">
        <v>1669</v>
      </c>
      <c r="I499" s="631"/>
      <c r="J499" s="632">
        <v>12</v>
      </c>
      <c r="K499" s="633">
        <v>8</v>
      </c>
      <c r="L499" s="633">
        <v>9</v>
      </c>
      <c r="M499" s="633">
        <v>21</v>
      </c>
      <c r="N499" s="635">
        <f t="shared" si="13"/>
        <v>50</v>
      </c>
      <c r="O499" s="636" t="s">
        <v>1186</v>
      </c>
      <c r="P499" s="630"/>
      <c r="Q499" s="637">
        <v>496</v>
      </c>
      <c r="R499" s="630"/>
    </row>
    <row r="500" spans="1:18" ht="90.75" thickBot="1" x14ac:dyDescent="0.25">
      <c r="A500" s="630"/>
      <c r="B500" s="2511" t="s">
        <v>3210</v>
      </c>
      <c r="C500" s="1551" t="s">
        <v>3211</v>
      </c>
      <c r="D500" s="1366">
        <v>226</v>
      </c>
      <c r="E500" s="1336">
        <v>172</v>
      </c>
      <c r="F500" s="2528">
        <v>215</v>
      </c>
      <c r="G500" s="631"/>
      <c r="H500" s="640" t="s">
        <v>1670</v>
      </c>
      <c r="I500" s="631"/>
      <c r="J500" s="638">
        <v>16</v>
      </c>
      <c r="K500" s="639">
        <v>11</v>
      </c>
      <c r="L500" s="639">
        <v>11</v>
      </c>
      <c r="M500" s="639">
        <v>29</v>
      </c>
      <c r="N500" s="639">
        <f t="shared" si="13"/>
        <v>67</v>
      </c>
      <c r="O500" s="641" t="s">
        <v>1186</v>
      </c>
      <c r="P500" s="630"/>
      <c r="Q500" s="637">
        <v>497</v>
      </c>
      <c r="R500" s="630"/>
    </row>
    <row r="501" spans="1:18" ht="90.75" thickBot="1" x14ac:dyDescent="0.25">
      <c r="A501" s="630"/>
      <c r="B501" s="2511" t="s">
        <v>3212</v>
      </c>
      <c r="C501" s="1552" t="s">
        <v>3213</v>
      </c>
      <c r="D501" s="1042">
        <v>212</v>
      </c>
      <c r="E501" s="935">
        <v>139</v>
      </c>
      <c r="F501" s="2691">
        <v>200</v>
      </c>
      <c r="G501" s="631"/>
      <c r="H501" s="634" t="s">
        <v>1671</v>
      </c>
      <c r="I501" s="631"/>
      <c r="J501" s="632">
        <v>21</v>
      </c>
      <c r="K501" s="633">
        <v>14</v>
      </c>
      <c r="L501" s="633">
        <v>14</v>
      </c>
      <c r="M501" s="633">
        <v>38</v>
      </c>
      <c r="N501" s="635">
        <f t="shared" si="13"/>
        <v>87</v>
      </c>
      <c r="O501" s="636" t="s">
        <v>1186</v>
      </c>
      <c r="P501" s="630"/>
      <c r="Q501" s="637">
        <v>498</v>
      </c>
      <c r="R501" s="630"/>
    </row>
    <row r="502" spans="1:18" ht="90.75" thickBot="1" x14ac:dyDescent="0.25">
      <c r="A502" s="630"/>
      <c r="B502" s="2511" t="s">
        <v>3214</v>
      </c>
      <c r="C502" s="1553" t="s">
        <v>3215</v>
      </c>
      <c r="D502" s="1255">
        <v>147</v>
      </c>
      <c r="E502" s="1270">
        <v>50</v>
      </c>
      <c r="F502" s="2529">
        <v>142</v>
      </c>
      <c r="G502" s="631"/>
      <c r="H502" s="640" t="s">
        <v>1672</v>
      </c>
      <c r="I502" s="631"/>
      <c r="J502" s="638">
        <v>30</v>
      </c>
      <c r="K502" s="639">
        <v>22</v>
      </c>
      <c r="L502" s="639">
        <v>19</v>
      </c>
      <c r="M502" s="639">
        <v>53</v>
      </c>
      <c r="N502" s="639">
        <f t="shared" si="13"/>
        <v>124</v>
      </c>
      <c r="O502" s="641" t="s">
        <v>1186</v>
      </c>
      <c r="P502" s="630"/>
      <c r="Q502" s="637">
        <v>499</v>
      </c>
      <c r="R502" s="630"/>
    </row>
    <row r="503" spans="1:18" ht="15.75" thickBot="1" x14ac:dyDescent="0.25">
      <c r="A503" s="630"/>
      <c r="B503" s="2511" t="s">
        <v>3216</v>
      </c>
      <c r="C503" s="1554">
        <v>833177</v>
      </c>
      <c r="D503" s="1035">
        <v>131</v>
      </c>
      <c r="E503" s="1231">
        <v>49</v>
      </c>
      <c r="F503" s="2581">
        <v>119</v>
      </c>
      <c r="G503" s="631"/>
      <c r="H503" s="634" t="s">
        <v>1673</v>
      </c>
      <c r="I503" s="631"/>
      <c r="J503" s="632">
        <v>38</v>
      </c>
      <c r="K503" s="633">
        <v>28</v>
      </c>
      <c r="L503" s="633">
        <v>21</v>
      </c>
      <c r="M503" s="633">
        <v>63</v>
      </c>
      <c r="N503" s="635">
        <f t="shared" si="13"/>
        <v>150</v>
      </c>
      <c r="O503" s="636" t="s">
        <v>1186</v>
      </c>
      <c r="P503" s="630"/>
      <c r="Q503" s="637">
        <v>500</v>
      </c>
      <c r="R503" s="630"/>
    </row>
    <row r="504" spans="1:18" ht="90.75" thickBot="1" x14ac:dyDescent="0.25">
      <c r="A504" s="642"/>
      <c r="B504" s="2511" t="s">
        <v>3217</v>
      </c>
      <c r="C504" s="1555" t="s">
        <v>3218</v>
      </c>
      <c r="D504" s="1451">
        <v>97</v>
      </c>
      <c r="E504" s="1332">
        <v>44</v>
      </c>
      <c r="F504" s="2679">
        <v>81</v>
      </c>
      <c r="G504" s="643"/>
      <c r="H504" s="652" t="s">
        <v>1674</v>
      </c>
      <c r="I504" s="643"/>
      <c r="J504" s="650">
        <v>91</v>
      </c>
      <c r="K504" s="651">
        <v>74</v>
      </c>
      <c r="L504" s="651">
        <v>51</v>
      </c>
      <c r="M504" s="651">
        <v>93</v>
      </c>
      <c r="N504" s="651">
        <f t="shared" si="13"/>
        <v>309</v>
      </c>
      <c r="O504" s="653" t="s">
        <v>1186</v>
      </c>
      <c r="P504" s="642"/>
      <c r="Q504" s="649">
        <v>501</v>
      </c>
      <c r="R504" s="642"/>
    </row>
    <row r="505" spans="1:18" ht="90.75" thickBot="1" x14ac:dyDescent="0.25">
      <c r="A505" s="623"/>
      <c r="B505" s="2511" t="s">
        <v>3219</v>
      </c>
      <c r="C505" s="1556" t="s">
        <v>3220</v>
      </c>
      <c r="D505" s="831">
        <v>238</v>
      </c>
      <c r="E505" s="835">
        <v>218</v>
      </c>
      <c r="F505" s="2527">
        <v>234</v>
      </c>
      <c r="G505" s="624"/>
      <c r="H505" s="656" t="s">
        <v>1675</v>
      </c>
      <c r="I505" s="624"/>
      <c r="J505" s="654">
        <v>7</v>
      </c>
      <c r="K505" s="655">
        <v>3</v>
      </c>
      <c r="L505" s="655">
        <v>4</v>
      </c>
      <c r="M505" s="655">
        <v>8</v>
      </c>
      <c r="N505" s="657">
        <f t="shared" si="13"/>
        <v>22</v>
      </c>
      <c r="O505" s="658" t="s">
        <v>1186</v>
      </c>
      <c r="P505" s="623"/>
      <c r="Q505" s="629">
        <v>502</v>
      </c>
      <c r="R505" s="623"/>
    </row>
    <row r="506" spans="1:18" ht="90.75" thickBot="1" x14ac:dyDescent="0.25">
      <c r="A506" s="630"/>
      <c r="B506" s="2511" t="s">
        <v>3221</v>
      </c>
      <c r="C506" s="1557" t="s">
        <v>3222</v>
      </c>
      <c r="D506" s="878">
        <v>204</v>
      </c>
      <c r="E506" s="735">
        <v>174</v>
      </c>
      <c r="F506" s="2689">
        <v>208</v>
      </c>
      <c r="G506" s="631"/>
      <c r="H506" s="640" t="s">
        <v>1676</v>
      </c>
      <c r="I506" s="631"/>
      <c r="J506" s="638">
        <v>12</v>
      </c>
      <c r="K506" s="639">
        <v>6</v>
      </c>
      <c r="L506" s="639">
        <v>5</v>
      </c>
      <c r="M506" s="639">
        <v>12</v>
      </c>
      <c r="N506" s="639">
        <f t="shared" si="13"/>
        <v>35</v>
      </c>
      <c r="O506" s="641" t="s">
        <v>1186</v>
      </c>
      <c r="P506" s="630"/>
      <c r="Q506" s="637">
        <v>503</v>
      </c>
      <c r="R506" s="630"/>
    </row>
    <row r="507" spans="1:18" ht="90.75" thickBot="1" x14ac:dyDescent="0.25">
      <c r="A507" s="630"/>
      <c r="B507" s="2511" t="s">
        <v>3223</v>
      </c>
      <c r="C507" s="1558" t="s">
        <v>3224</v>
      </c>
      <c r="D507" s="968">
        <v>213</v>
      </c>
      <c r="E507" s="966">
        <v>158</v>
      </c>
      <c r="F507" s="2528">
        <v>215</v>
      </c>
      <c r="G507" s="631"/>
      <c r="H507" s="634" t="s">
        <v>1677</v>
      </c>
      <c r="I507" s="631"/>
      <c r="J507" s="632">
        <v>21</v>
      </c>
      <c r="K507" s="633">
        <v>11</v>
      </c>
      <c r="L507" s="633">
        <v>9</v>
      </c>
      <c r="M507" s="633">
        <v>22</v>
      </c>
      <c r="N507" s="635">
        <f t="shared" si="13"/>
        <v>63</v>
      </c>
      <c r="O507" s="636" t="s">
        <v>1186</v>
      </c>
      <c r="P507" s="630"/>
      <c r="Q507" s="637">
        <v>504</v>
      </c>
      <c r="R507" s="630"/>
    </row>
    <row r="508" spans="1:18" ht="90.75" thickBot="1" x14ac:dyDescent="0.25">
      <c r="A508" s="630"/>
      <c r="B508" s="2511" t="s">
        <v>3225</v>
      </c>
      <c r="C508" s="1559" t="s">
        <v>3226</v>
      </c>
      <c r="D508" s="1560">
        <v>178</v>
      </c>
      <c r="E508" s="1025">
        <v>136</v>
      </c>
      <c r="F508" s="2656">
        <v>185</v>
      </c>
      <c r="G508" s="631"/>
      <c r="H508" s="640" t="s">
        <v>1678</v>
      </c>
      <c r="I508" s="631"/>
      <c r="J508" s="638">
        <v>33</v>
      </c>
      <c r="K508" s="639">
        <v>18</v>
      </c>
      <c r="L508" s="639">
        <v>13</v>
      </c>
      <c r="M508" s="639">
        <v>37</v>
      </c>
      <c r="N508" s="639">
        <f t="shared" si="13"/>
        <v>101</v>
      </c>
      <c r="O508" s="641" t="s">
        <v>1186</v>
      </c>
      <c r="P508" s="630"/>
      <c r="Q508" s="637">
        <v>505</v>
      </c>
      <c r="R508" s="630"/>
    </row>
    <row r="509" spans="1:18" ht="90.75" thickBot="1" x14ac:dyDescent="0.25">
      <c r="A509" s="630"/>
      <c r="B509" s="2511" t="s">
        <v>3227</v>
      </c>
      <c r="C509" s="1561" t="s">
        <v>3228</v>
      </c>
      <c r="D509" s="1422">
        <v>162</v>
      </c>
      <c r="E509" s="1064">
        <v>119</v>
      </c>
      <c r="F509" s="2695">
        <v>166</v>
      </c>
      <c r="G509" s="631"/>
      <c r="H509" s="634" t="s">
        <v>1679</v>
      </c>
      <c r="I509" s="631"/>
      <c r="J509" s="632">
        <v>45</v>
      </c>
      <c r="K509" s="633">
        <v>27</v>
      </c>
      <c r="L509" s="633">
        <v>17</v>
      </c>
      <c r="M509" s="633">
        <v>51</v>
      </c>
      <c r="N509" s="635">
        <f t="shared" si="13"/>
        <v>140</v>
      </c>
      <c r="O509" s="636" t="s">
        <v>1186</v>
      </c>
      <c r="P509" s="630"/>
      <c r="Q509" s="637">
        <v>506</v>
      </c>
      <c r="R509" s="630"/>
    </row>
    <row r="510" spans="1:18" ht="90.75" thickBot="1" x14ac:dyDescent="0.25">
      <c r="A510" s="630"/>
      <c r="B510" s="2511" t="s">
        <v>3229</v>
      </c>
      <c r="C510" s="1562" t="s">
        <v>3230</v>
      </c>
      <c r="D510" s="937">
        <v>159</v>
      </c>
      <c r="E510" s="990">
        <v>92</v>
      </c>
      <c r="F510" s="2636">
        <v>192</v>
      </c>
      <c r="G510" s="631"/>
      <c r="H510" s="640" t="s">
        <v>1680</v>
      </c>
      <c r="I510" s="631"/>
      <c r="J510" s="638">
        <v>67</v>
      </c>
      <c r="K510" s="639">
        <v>45</v>
      </c>
      <c r="L510" s="639">
        <v>27</v>
      </c>
      <c r="M510" s="639">
        <v>70</v>
      </c>
      <c r="N510" s="639">
        <f t="shared" si="13"/>
        <v>209</v>
      </c>
      <c r="O510" s="641" t="s">
        <v>1186</v>
      </c>
      <c r="P510" s="630"/>
      <c r="Q510" s="637">
        <v>507</v>
      </c>
      <c r="R510" s="630"/>
    </row>
    <row r="511" spans="1:18" ht="90.75" thickBot="1" x14ac:dyDescent="0.25">
      <c r="A511" s="642"/>
      <c r="B511" s="2511" t="s">
        <v>3231</v>
      </c>
      <c r="C511" s="1563" t="s">
        <v>3232</v>
      </c>
      <c r="D511" s="940">
        <v>150</v>
      </c>
      <c r="E511" s="1227">
        <v>60</v>
      </c>
      <c r="F511" s="2670">
        <v>189</v>
      </c>
      <c r="G511" s="643"/>
      <c r="H511" s="646" t="s">
        <v>1681</v>
      </c>
      <c r="I511" s="643"/>
      <c r="J511" s="644">
        <v>90</v>
      </c>
      <c r="K511" s="645">
        <v>69</v>
      </c>
      <c r="L511" s="645">
        <v>40</v>
      </c>
      <c r="M511" s="645">
        <v>89</v>
      </c>
      <c r="N511" s="647">
        <f t="shared" si="13"/>
        <v>288</v>
      </c>
      <c r="O511" s="648" t="s">
        <v>1186</v>
      </c>
      <c r="P511" s="642"/>
      <c r="Q511" s="649">
        <v>508</v>
      </c>
      <c r="R511" s="642"/>
    </row>
    <row r="512" spans="1:18" ht="90.75" thickBot="1" x14ac:dyDescent="0.25">
      <c r="A512" s="623"/>
      <c r="B512" s="2511" t="s">
        <v>3233</v>
      </c>
      <c r="C512" s="1564" t="s">
        <v>3234</v>
      </c>
      <c r="D512" s="1024">
        <v>215</v>
      </c>
      <c r="E512" s="817">
        <v>169</v>
      </c>
      <c r="F512" s="2703">
        <v>227</v>
      </c>
      <c r="G512" s="624"/>
      <c r="H512" s="627" t="s">
        <v>1682</v>
      </c>
      <c r="I512" s="624"/>
      <c r="J512" s="625">
        <v>5</v>
      </c>
      <c r="K512" s="626">
        <v>11</v>
      </c>
      <c r="L512" s="626">
        <v>8</v>
      </c>
      <c r="M512" s="626">
        <v>12</v>
      </c>
      <c r="N512" s="626">
        <f t="shared" si="13"/>
        <v>36</v>
      </c>
      <c r="O512" s="628" t="s">
        <v>1186</v>
      </c>
      <c r="P512" s="623"/>
      <c r="Q512" s="629">
        <v>509</v>
      </c>
      <c r="R512" s="623"/>
    </row>
    <row r="513" spans="1:18" ht="90.75" thickBot="1" x14ac:dyDescent="0.25">
      <c r="A513" s="630"/>
      <c r="B513" s="2511" t="s">
        <v>3235</v>
      </c>
      <c r="C513" s="1565" t="s">
        <v>3236</v>
      </c>
      <c r="D513" s="865">
        <v>201</v>
      </c>
      <c r="E513" s="935">
        <v>139</v>
      </c>
      <c r="F513" s="2665">
        <v>219</v>
      </c>
      <c r="G513" s="631"/>
      <c r="H513" s="634" t="s">
        <v>1683</v>
      </c>
      <c r="I513" s="631"/>
      <c r="J513" s="632">
        <v>9</v>
      </c>
      <c r="K513" s="633">
        <v>17</v>
      </c>
      <c r="L513" s="633">
        <v>8</v>
      </c>
      <c r="M513" s="633">
        <v>18</v>
      </c>
      <c r="N513" s="635">
        <f t="shared" si="13"/>
        <v>52</v>
      </c>
      <c r="O513" s="636" t="s">
        <v>1186</v>
      </c>
      <c r="P513" s="630"/>
      <c r="Q513" s="637">
        <v>510</v>
      </c>
      <c r="R513" s="630"/>
    </row>
    <row r="514" spans="1:18" ht="90.75" thickBot="1" x14ac:dyDescent="0.25">
      <c r="A514" s="630"/>
      <c r="B514" s="2511" t="s">
        <v>3237</v>
      </c>
      <c r="C514" s="1566" t="s">
        <v>3238</v>
      </c>
      <c r="D514" s="867">
        <v>172</v>
      </c>
      <c r="E514" s="1567">
        <v>79</v>
      </c>
      <c r="F514" s="2672">
        <v>198</v>
      </c>
      <c r="G514" s="631"/>
      <c r="H514" s="640" t="s">
        <v>1684</v>
      </c>
      <c r="I514" s="631"/>
      <c r="J514" s="638">
        <v>14</v>
      </c>
      <c r="K514" s="639">
        <v>23</v>
      </c>
      <c r="L514" s="639">
        <v>10</v>
      </c>
      <c r="M514" s="639">
        <v>26</v>
      </c>
      <c r="N514" s="639">
        <f t="shared" si="13"/>
        <v>73</v>
      </c>
      <c r="O514" s="641" t="s">
        <v>1186</v>
      </c>
      <c r="P514" s="630"/>
      <c r="Q514" s="637">
        <v>511</v>
      </c>
      <c r="R514" s="630"/>
    </row>
    <row r="515" spans="1:18" ht="90.75" thickBot="1" x14ac:dyDescent="0.25">
      <c r="A515" s="630"/>
      <c r="B515" s="2511" t="s">
        <v>3239</v>
      </c>
      <c r="C515" s="1568" t="s">
        <v>3240</v>
      </c>
      <c r="D515" s="1056">
        <v>155</v>
      </c>
      <c r="E515" s="1238">
        <v>38</v>
      </c>
      <c r="F515" s="2660">
        <v>182</v>
      </c>
      <c r="G515" s="631"/>
      <c r="H515" s="634" t="s">
        <v>1685</v>
      </c>
      <c r="I515" s="631"/>
      <c r="J515" s="632">
        <v>21</v>
      </c>
      <c r="K515" s="633">
        <v>37</v>
      </c>
      <c r="L515" s="633">
        <v>18</v>
      </c>
      <c r="M515" s="633">
        <v>50</v>
      </c>
      <c r="N515" s="635">
        <f t="shared" si="13"/>
        <v>126</v>
      </c>
      <c r="O515" s="636" t="s">
        <v>1186</v>
      </c>
      <c r="P515" s="630"/>
      <c r="Q515" s="637">
        <v>512</v>
      </c>
      <c r="R515" s="630"/>
    </row>
    <row r="516" spans="1:18" ht="90.75" thickBot="1" x14ac:dyDescent="0.25">
      <c r="A516" s="630"/>
      <c r="B516" s="2511" t="s">
        <v>3241</v>
      </c>
      <c r="C516" s="1569" t="s">
        <v>3242</v>
      </c>
      <c r="D516" s="779">
        <v>135</v>
      </c>
      <c r="E516" s="1390">
        <v>24</v>
      </c>
      <c r="F516" s="2704">
        <v>157</v>
      </c>
      <c r="G516" s="631"/>
      <c r="H516" s="640" t="s">
        <v>1686</v>
      </c>
      <c r="I516" s="631"/>
      <c r="J516" s="638">
        <v>37</v>
      </c>
      <c r="K516" s="639">
        <v>51</v>
      </c>
      <c r="L516" s="639">
        <v>33</v>
      </c>
      <c r="M516" s="639">
        <v>78</v>
      </c>
      <c r="N516" s="639">
        <f t="shared" ref="N516:N579" si="15">SUM(J516:M516)</f>
        <v>199</v>
      </c>
      <c r="O516" s="641" t="s">
        <v>1186</v>
      </c>
      <c r="P516" s="630"/>
      <c r="Q516" s="637">
        <v>513</v>
      </c>
      <c r="R516" s="630"/>
    </row>
    <row r="517" spans="1:18" ht="15.75" thickBot="1" x14ac:dyDescent="0.25">
      <c r="A517" s="630"/>
      <c r="B517" s="2511" t="s">
        <v>3243</v>
      </c>
      <c r="C517" s="1570">
        <v>772583</v>
      </c>
      <c r="D517" s="1021">
        <v>119</v>
      </c>
      <c r="E517" s="795">
        <v>37</v>
      </c>
      <c r="F517" s="2629">
        <v>131</v>
      </c>
      <c r="G517" s="631"/>
      <c r="H517" s="634" t="s">
        <v>1687</v>
      </c>
      <c r="I517" s="631"/>
      <c r="J517" s="632">
        <v>41</v>
      </c>
      <c r="K517" s="633">
        <v>54</v>
      </c>
      <c r="L517" s="633">
        <v>37</v>
      </c>
      <c r="M517" s="633">
        <v>84</v>
      </c>
      <c r="N517" s="635">
        <f t="shared" si="15"/>
        <v>216</v>
      </c>
      <c r="O517" s="636" t="s">
        <v>1186</v>
      </c>
      <c r="P517" s="630"/>
      <c r="Q517" s="637">
        <v>514</v>
      </c>
      <c r="R517" s="630"/>
    </row>
    <row r="518" spans="1:18" ht="15.75" thickBot="1" x14ac:dyDescent="0.25">
      <c r="A518" s="642"/>
      <c r="B518" s="2511" t="s">
        <v>3244</v>
      </c>
      <c r="C518" s="1571">
        <v>653165</v>
      </c>
      <c r="D518" s="1082">
        <v>101</v>
      </c>
      <c r="E518" s="1231">
        <v>49</v>
      </c>
      <c r="F518" s="2563">
        <v>101</v>
      </c>
      <c r="G518" s="643"/>
      <c r="H518" s="652" t="s">
        <v>1688</v>
      </c>
      <c r="I518" s="643"/>
      <c r="J518" s="650">
        <v>52</v>
      </c>
      <c r="K518" s="651">
        <v>61</v>
      </c>
      <c r="L518" s="651">
        <v>47</v>
      </c>
      <c r="M518" s="651">
        <v>92</v>
      </c>
      <c r="N518" s="651">
        <f t="shared" si="15"/>
        <v>252</v>
      </c>
      <c r="O518" s="653" t="s">
        <v>1186</v>
      </c>
      <c r="P518" s="642"/>
      <c r="Q518" s="649">
        <v>515</v>
      </c>
      <c r="R518" s="642"/>
    </row>
    <row r="519" spans="1:18" ht="15.75" thickBot="1" x14ac:dyDescent="0.25">
      <c r="A519" s="623"/>
      <c r="B519" s="2511" t="s">
        <v>3245</v>
      </c>
      <c r="C519" s="1572">
        <v>948794</v>
      </c>
      <c r="D519" s="1080">
        <v>148</v>
      </c>
      <c r="E519" s="1573">
        <v>135</v>
      </c>
      <c r="F519" s="2633">
        <v>148</v>
      </c>
      <c r="G519" s="624"/>
      <c r="H519" s="656" t="s">
        <v>1689</v>
      </c>
      <c r="I519" s="624"/>
      <c r="J519" s="654">
        <v>18</v>
      </c>
      <c r="K519" s="655">
        <v>4</v>
      </c>
      <c r="L519" s="655">
        <v>10</v>
      </c>
      <c r="M519" s="655">
        <v>13</v>
      </c>
      <c r="N519" s="657">
        <f t="shared" si="15"/>
        <v>45</v>
      </c>
      <c r="O519" s="658" t="s">
        <v>1186</v>
      </c>
      <c r="P519" s="623"/>
      <c r="Q519" s="629">
        <v>516</v>
      </c>
      <c r="R519" s="623"/>
    </row>
    <row r="520" spans="1:18" ht="90.75" thickBot="1" x14ac:dyDescent="0.25">
      <c r="A520" s="630"/>
      <c r="B520" s="2511" t="s">
        <v>3246</v>
      </c>
      <c r="C520" s="1574" t="s">
        <v>3247</v>
      </c>
      <c r="D520" s="1422">
        <v>162</v>
      </c>
      <c r="E520" s="969">
        <v>120</v>
      </c>
      <c r="F520" s="2542">
        <v>156</v>
      </c>
      <c r="G520" s="631"/>
      <c r="H520" s="640" t="s">
        <v>1690</v>
      </c>
      <c r="I520" s="631"/>
      <c r="J520" s="638">
        <v>23</v>
      </c>
      <c r="K520" s="639">
        <v>7</v>
      </c>
      <c r="L520" s="639">
        <v>12</v>
      </c>
      <c r="M520" s="639">
        <v>18</v>
      </c>
      <c r="N520" s="639">
        <f t="shared" si="15"/>
        <v>60</v>
      </c>
      <c r="O520" s="641" t="s">
        <v>1186</v>
      </c>
      <c r="P520" s="630"/>
      <c r="Q520" s="637">
        <v>517</v>
      </c>
      <c r="R520" s="630"/>
    </row>
    <row r="521" spans="1:18" ht="90.75" thickBot="1" x14ac:dyDescent="0.25">
      <c r="A521" s="630"/>
      <c r="B521" s="2511" t="s">
        <v>3248</v>
      </c>
      <c r="C521" s="1575" t="s">
        <v>3249</v>
      </c>
      <c r="D521" s="1067">
        <v>161</v>
      </c>
      <c r="E521" s="1057">
        <v>90</v>
      </c>
      <c r="F521" s="2671">
        <v>149</v>
      </c>
      <c r="G521" s="631"/>
      <c r="H521" s="634" t="s">
        <v>1691</v>
      </c>
      <c r="I521" s="631"/>
      <c r="J521" s="632">
        <v>29</v>
      </c>
      <c r="K521" s="633">
        <v>10</v>
      </c>
      <c r="L521" s="633">
        <v>14</v>
      </c>
      <c r="M521" s="633">
        <v>28</v>
      </c>
      <c r="N521" s="635">
        <f t="shared" si="15"/>
        <v>81</v>
      </c>
      <c r="O521" s="636" t="s">
        <v>1186</v>
      </c>
      <c r="P521" s="630"/>
      <c r="Q521" s="637">
        <v>518</v>
      </c>
      <c r="R521" s="630"/>
    </row>
    <row r="522" spans="1:18" ht="90.75" thickBot="1" x14ac:dyDescent="0.25">
      <c r="A522" s="630"/>
      <c r="B522" s="2511" t="s">
        <v>3250</v>
      </c>
      <c r="C522" s="1576" t="s">
        <v>3251</v>
      </c>
      <c r="D522" s="1398">
        <v>142</v>
      </c>
      <c r="E522" s="1156">
        <v>58</v>
      </c>
      <c r="F522" s="2687">
        <v>128</v>
      </c>
      <c r="G522" s="631"/>
      <c r="H522" s="640" t="s">
        <v>1692</v>
      </c>
      <c r="I522" s="631"/>
      <c r="J522" s="638">
        <v>38</v>
      </c>
      <c r="K522" s="639">
        <v>15</v>
      </c>
      <c r="L522" s="639">
        <v>18</v>
      </c>
      <c r="M522" s="639">
        <v>43</v>
      </c>
      <c r="N522" s="639">
        <f t="shared" si="15"/>
        <v>114</v>
      </c>
      <c r="O522" s="641" t="s">
        <v>1186</v>
      </c>
      <c r="P522" s="630"/>
      <c r="Q522" s="637">
        <v>519</v>
      </c>
      <c r="R522" s="630"/>
    </row>
    <row r="523" spans="1:18" ht="90.75" thickBot="1" x14ac:dyDescent="0.25">
      <c r="A523" s="630"/>
      <c r="B523" s="2511" t="s">
        <v>3252</v>
      </c>
      <c r="C523" s="1577" t="s">
        <v>3253</v>
      </c>
      <c r="D523" s="974">
        <v>110</v>
      </c>
      <c r="E523" s="1264">
        <v>43</v>
      </c>
      <c r="F523" s="2603">
        <v>98</v>
      </c>
      <c r="G523" s="631"/>
      <c r="H523" s="634" t="s">
        <v>1693</v>
      </c>
      <c r="I523" s="631"/>
      <c r="J523" s="632">
        <v>50</v>
      </c>
      <c r="K523" s="633">
        <v>28</v>
      </c>
      <c r="L523" s="633">
        <v>24</v>
      </c>
      <c r="M523" s="633">
        <v>65</v>
      </c>
      <c r="N523" s="635">
        <f t="shared" si="15"/>
        <v>167</v>
      </c>
      <c r="O523" s="636" t="s">
        <v>1186</v>
      </c>
      <c r="P523" s="630"/>
      <c r="Q523" s="637">
        <v>520</v>
      </c>
      <c r="R523" s="630"/>
    </row>
    <row r="524" spans="1:18" ht="90.75" thickBot="1" x14ac:dyDescent="0.25">
      <c r="A524" s="630"/>
      <c r="B524" s="2511" t="s">
        <v>3254</v>
      </c>
      <c r="C524" s="1578" t="s">
        <v>3255</v>
      </c>
      <c r="D524" s="1374">
        <v>106</v>
      </c>
      <c r="E524" s="1187">
        <v>52</v>
      </c>
      <c r="F524" s="2586">
        <v>96</v>
      </c>
      <c r="G524" s="631"/>
      <c r="H524" s="640" t="s">
        <v>1694</v>
      </c>
      <c r="I524" s="631"/>
      <c r="J524" s="638">
        <v>52</v>
      </c>
      <c r="K524" s="639">
        <v>32</v>
      </c>
      <c r="L524" s="639">
        <v>30</v>
      </c>
      <c r="M524" s="639">
        <v>76</v>
      </c>
      <c r="N524" s="639">
        <f t="shared" si="15"/>
        <v>190</v>
      </c>
      <c r="O524" s="641" t="s">
        <v>1186</v>
      </c>
      <c r="P524" s="630"/>
      <c r="Q524" s="637">
        <v>521</v>
      </c>
      <c r="R524" s="630"/>
    </row>
    <row r="525" spans="1:18" ht="90.75" thickBot="1" x14ac:dyDescent="0.25">
      <c r="A525" s="642"/>
      <c r="B525" s="2511" t="s">
        <v>3256</v>
      </c>
      <c r="C525" s="1579" t="s">
        <v>3257</v>
      </c>
      <c r="D525" s="1484">
        <v>93</v>
      </c>
      <c r="E525" s="1493">
        <v>55</v>
      </c>
      <c r="F525" s="2601">
        <v>84</v>
      </c>
      <c r="G525" s="643">
        <v>3535</v>
      </c>
      <c r="H525" s="646" t="s">
        <v>1695</v>
      </c>
      <c r="I525" s="643"/>
      <c r="J525" s="644">
        <v>55</v>
      </c>
      <c r="K525" s="645">
        <v>39</v>
      </c>
      <c r="L525" s="645">
        <v>38</v>
      </c>
      <c r="M525" s="645">
        <v>83</v>
      </c>
      <c r="N525" s="647">
        <f t="shared" si="15"/>
        <v>215</v>
      </c>
      <c r="O525" s="648" t="s">
        <v>1186</v>
      </c>
      <c r="P525" s="642"/>
      <c r="Q525" s="649">
        <v>522</v>
      </c>
      <c r="R525" s="642"/>
    </row>
    <row r="526" spans="1:18" ht="90.75" thickBot="1" x14ac:dyDescent="0.25">
      <c r="A526" s="623"/>
      <c r="B526" s="2511" t="s">
        <v>3258</v>
      </c>
      <c r="C526" s="1580" t="s">
        <v>3259</v>
      </c>
      <c r="D526" s="968">
        <v>213</v>
      </c>
      <c r="E526" s="1049">
        <v>194</v>
      </c>
      <c r="F526" s="2676">
        <v>216</v>
      </c>
      <c r="G526" s="624"/>
      <c r="H526" s="627" t="s">
        <v>1696</v>
      </c>
      <c r="I526" s="624"/>
      <c r="J526" s="625">
        <v>2</v>
      </c>
      <c r="K526" s="626">
        <v>3</v>
      </c>
      <c r="L526" s="626">
        <v>4</v>
      </c>
      <c r="M526" s="626">
        <v>5</v>
      </c>
      <c r="N526" s="626">
        <f t="shared" si="15"/>
        <v>14</v>
      </c>
      <c r="O526" s="628" t="s">
        <v>1186</v>
      </c>
      <c r="P526" s="623"/>
      <c r="Q526" s="629">
        <v>523</v>
      </c>
      <c r="R526" s="623"/>
    </row>
    <row r="527" spans="1:18" ht="90.75" thickBot="1" x14ac:dyDescent="0.25">
      <c r="A527" s="630"/>
      <c r="B527" s="2511" t="s">
        <v>3260</v>
      </c>
      <c r="C527" s="1581" t="s">
        <v>3261</v>
      </c>
      <c r="D527" s="865">
        <v>201</v>
      </c>
      <c r="E527" s="1222">
        <v>177</v>
      </c>
      <c r="F527" s="2689">
        <v>208</v>
      </c>
      <c r="G527" s="631"/>
      <c r="H527" s="634" t="s">
        <v>1697</v>
      </c>
      <c r="I527" s="631"/>
      <c r="J527" s="632">
        <v>4</v>
      </c>
      <c r="K527" s="633">
        <v>5</v>
      </c>
      <c r="L527" s="633">
        <v>7</v>
      </c>
      <c r="M527" s="633">
        <v>10</v>
      </c>
      <c r="N527" s="635">
        <f t="shared" si="15"/>
        <v>26</v>
      </c>
      <c r="O527" s="636" t="s">
        <v>1186</v>
      </c>
      <c r="P527" s="630"/>
      <c r="Q527" s="637">
        <v>524</v>
      </c>
      <c r="R527" s="630"/>
    </row>
    <row r="528" spans="1:18" ht="90.75" thickBot="1" x14ac:dyDescent="0.25">
      <c r="A528" s="630"/>
      <c r="B528" s="2511" t="s">
        <v>3262</v>
      </c>
      <c r="C528" s="1582" t="s">
        <v>3263</v>
      </c>
      <c r="D528" s="1140">
        <v>186</v>
      </c>
      <c r="E528" s="1203">
        <v>156</v>
      </c>
      <c r="F528" s="2705">
        <v>197</v>
      </c>
      <c r="G528" s="631"/>
      <c r="H528" s="640" t="s">
        <v>1698</v>
      </c>
      <c r="I528" s="631"/>
      <c r="J528" s="638">
        <v>6</v>
      </c>
      <c r="K528" s="639">
        <v>7</v>
      </c>
      <c r="L528" s="639">
        <v>9</v>
      </c>
      <c r="M528" s="639">
        <v>15</v>
      </c>
      <c r="N528" s="639">
        <f t="shared" si="15"/>
        <v>37</v>
      </c>
      <c r="O528" s="641" t="s">
        <v>1186</v>
      </c>
      <c r="P528" s="630"/>
      <c r="Q528" s="637">
        <v>525</v>
      </c>
      <c r="R528" s="630"/>
    </row>
    <row r="529" spans="1:18" ht="90.75" thickBot="1" x14ac:dyDescent="0.25">
      <c r="A529" s="630"/>
      <c r="B529" s="2511" t="s">
        <v>3264</v>
      </c>
      <c r="C529" s="1583" t="s">
        <v>3265</v>
      </c>
      <c r="D529" s="1349">
        <v>165</v>
      </c>
      <c r="E529" s="985">
        <v>127</v>
      </c>
      <c r="F529" s="2631">
        <v>178</v>
      </c>
      <c r="G529" s="631"/>
      <c r="H529" s="634" t="s">
        <v>1699</v>
      </c>
      <c r="I529" s="631"/>
      <c r="J529" s="632">
        <v>9</v>
      </c>
      <c r="K529" s="633">
        <v>11</v>
      </c>
      <c r="L529" s="633">
        <v>13</v>
      </c>
      <c r="M529" s="633">
        <v>23</v>
      </c>
      <c r="N529" s="635">
        <f t="shared" si="15"/>
        <v>56</v>
      </c>
      <c r="O529" s="636" t="s">
        <v>1186</v>
      </c>
      <c r="P529" s="630"/>
      <c r="Q529" s="637">
        <v>526</v>
      </c>
      <c r="R529" s="630"/>
    </row>
    <row r="530" spans="1:18" ht="90.75" thickBot="1" x14ac:dyDescent="0.25">
      <c r="A530" s="642"/>
      <c r="B530" s="2511" t="s">
        <v>3266</v>
      </c>
      <c r="C530" s="1584" t="s">
        <v>3267</v>
      </c>
      <c r="D530" s="1249">
        <v>100</v>
      </c>
      <c r="E530" s="1260">
        <v>47</v>
      </c>
      <c r="F530" s="2699">
        <v>108</v>
      </c>
      <c r="G530" s="643"/>
      <c r="H530" s="652" t="s">
        <v>1700</v>
      </c>
      <c r="I530" s="643"/>
      <c r="J530" s="650">
        <v>11</v>
      </c>
      <c r="K530" s="651">
        <v>13</v>
      </c>
      <c r="L530" s="651">
        <v>14</v>
      </c>
      <c r="M530" s="651">
        <v>26</v>
      </c>
      <c r="N530" s="651">
        <f t="shared" si="15"/>
        <v>64</v>
      </c>
      <c r="O530" s="653" t="s">
        <v>1186</v>
      </c>
      <c r="P530" s="642"/>
      <c r="Q530" s="668">
        <v>527</v>
      </c>
      <c r="R530" s="642"/>
    </row>
    <row r="531" spans="1:18" ht="90.75" thickBot="1" x14ac:dyDescent="0.25">
      <c r="A531" s="623"/>
      <c r="B531" s="2511" t="s">
        <v>3268</v>
      </c>
      <c r="C531" s="1585" t="s">
        <v>3269</v>
      </c>
      <c r="D531" s="1586">
        <v>89</v>
      </c>
      <c r="E531" s="1231">
        <v>49</v>
      </c>
      <c r="F531" s="2696">
        <v>95</v>
      </c>
      <c r="G531" s="624"/>
      <c r="H531" s="656" t="s">
        <v>1701</v>
      </c>
      <c r="I531" s="624"/>
      <c r="J531" s="654">
        <v>11</v>
      </c>
      <c r="K531" s="655">
        <v>16</v>
      </c>
      <c r="L531" s="655">
        <v>18</v>
      </c>
      <c r="M531" s="655">
        <v>32</v>
      </c>
      <c r="N531" s="657">
        <f t="shared" si="15"/>
        <v>77</v>
      </c>
      <c r="O531" s="658" t="s">
        <v>1186</v>
      </c>
      <c r="P531" s="676"/>
      <c r="Q531" s="629">
        <v>528</v>
      </c>
      <c r="R531" s="677"/>
    </row>
    <row r="532" spans="1:18" ht="90.75" thickBot="1" x14ac:dyDescent="0.25">
      <c r="A532" s="630"/>
      <c r="B532" s="2511" t="s">
        <v>3270</v>
      </c>
      <c r="C532" s="1587" t="s">
        <v>3271</v>
      </c>
      <c r="D532" s="928">
        <v>75</v>
      </c>
      <c r="E532" s="1220">
        <v>48</v>
      </c>
      <c r="F532" s="2546">
        <v>72</v>
      </c>
      <c r="G532" s="631"/>
      <c r="H532" s="640" t="s">
        <v>1702</v>
      </c>
      <c r="I532" s="631"/>
      <c r="J532" s="638">
        <v>14</v>
      </c>
      <c r="K532" s="639">
        <v>19</v>
      </c>
      <c r="L532" s="639">
        <v>21</v>
      </c>
      <c r="M532" s="639">
        <v>38</v>
      </c>
      <c r="N532" s="639">
        <f t="shared" si="15"/>
        <v>92</v>
      </c>
      <c r="O532" s="641" t="s">
        <v>1186</v>
      </c>
      <c r="P532" s="678"/>
      <c r="Q532" s="637">
        <v>529</v>
      </c>
      <c r="R532" s="679"/>
    </row>
    <row r="533" spans="1:18" ht="90.75" thickBot="1" x14ac:dyDescent="0.25">
      <c r="A533" s="630"/>
      <c r="B533" s="2511" t="s">
        <v>3272</v>
      </c>
      <c r="C533" s="1588" t="s">
        <v>3273</v>
      </c>
      <c r="D533" s="1013">
        <v>219</v>
      </c>
      <c r="E533" s="837">
        <v>205</v>
      </c>
      <c r="F533" s="2622">
        <v>211</v>
      </c>
      <c r="G533" s="631"/>
      <c r="H533" s="634" t="s">
        <v>1703</v>
      </c>
      <c r="I533" s="631"/>
      <c r="J533" s="632">
        <v>16</v>
      </c>
      <c r="K533" s="633">
        <v>23</v>
      </c>
      <c r="L533" s="633">
        <v>23</v>
      </c>
      <c r="M533" s="633">
        <v>44</v>
      </c>
      <c r="N533" s="635">
        <f t="shared" si="15"/>
        <v>106</v>
      </c>
      <c r="O533" s="636" t="s">
        <v>1186</v>
      </c>
      <c r="P533" s="678"/>
      <c r="Q533" s="637">
        <v>530</v>
      </c>
      <c r="R533" s="679"/>
    </row>
    <row r="534" spans="1:18" ht="90.75" thickBot="1" x14ac:dyDescent="0.25">
      <c r="A534" s="630"/>
      <c r="B534" s="2511" t="s">
        <v>3274</v>
      </c>
      <c r="C534" s="1589" t="s">
        <v>3275</v>
      </c>
      <c r="D534" s="1411">
        <v>208</v>
      </c>
      <c r="E534" s="978">
        <v>190</v>
      </c>
      <c r="F534" s="2692">
        <v>199</v>
      </c>
      <c r="G534" s="631"/>
      <c r="H534" s="640" t="s">
        <v>1704</v>
      </c>
      <c r="I534" s="631"/>
      <c r="J534" s="638">
        <v>17</v>
      </c>
      <c r="K534" s="639">
        <v>25</v>
      </c>
      <c r="L534" s="639">
        <v>25</v>
      </c>
      <c r="M534" s="639">
        <v>49</v>
      </c>
      <c r="N534" s="639">
        <f t="shared" si="15"/>
        <v>116</v>
      </c>
      <c r="O534" s="641" t="s">
        <v>1186</v>
      </c>
      <c r="P534" s="678"/>
      <c r="Q534" s="637">
        <v>531</v>
      </c>
      <c r="R534" s="679"/>
    </row>
    <row r="535" spans="1:18" ht="90.75" thickBot="1" x14ac:dyDescent="0.25">
      <c r="A535" s="630"/>
      <c r="B535" s="2511" t="s">
        <v>3276</v>
      </c>
      <c r="C535" s="1590" t="s">
        <v>3277</v>
      </c>
      <c r="D535" s="893">
        <v>198</v>
      </c>
      <c r="E535" s="803">
        <v>176</v>
      </c>
      <c r="F535" s="2646">
        <v>188</v>
      </c>
      <c r="G535" s="631"/>
      <c r="H535" s="634" t="s">
        <v>1705</v>
      </c>
      <c r="I535" s="631"/>
      <c r="J535" s="632">
        <v>20</v>
      </c>
      <c r="K535" s="633">
        <v>29</v>
      </c>
      <c r="L535" s="633">
        <v>28</v>
      </c>
      <c r="M535" s="633">
        <v>56</v>
      </c>
      <c r="N535" s="635">
        <f t="shared" si="15"/>
        <v>133</v>
      </c>
      <c r="O535" s="636" t="s">
        <v>1186</v>
      </c>
      <c r="P535" s="678"/>
      <c r="Q535" s="637">
        <v>532</v>
      </c>
      <c r="R535" s="679"/>
    </row>
    <row r="536" spans="1:18" ht="90.75" thickBot="1" x14ac:dyDescent="0.25">
      <c r="A536" s="642"/>
      <c r="B536" s="2511" t="s">
        <v>3278</v>
      </c>
      <c r="C536" s="1591" t="s">
        <v>3279</v>
      </c>
      <c r="D536" s="819">
        <v>175</v>
      </c>
      <c r="E536" s="1406">
        <v>149</v>
      </c>
      <c r="F536" s="2695">
        <v>166</v>
      </c>
      <c r="G536" s="643"/>
      <c r="H536" s="652" t="s">
        <v>1706</v>
      </c>
      <c r="I536" s="643"/>
      <c r="J536" s="650">
        <v>23</v>
      </c>
      <c r="K536" s="651">
        <v>32</v>
      </c>
      <c r="L536" s="651">
        <v>31</v>
      </c>
      <c r="M536" s="651">
        <v>64</v>
      </c>
      <c r="N536" s="651">
        <f t="shared" si="15"/>
        <v>150</v>
      </c>
      <c r="O536" s="653" t="s">
        <v>1186</v>
      </c>
      <c r="P536" s="680"/>
      <c r="Q536" s="668">
        <v>533</v>
      </c>
      <c r="R536" s="681"/>
    </row>
    <row r="537" spans="1:18" ht="90.75" thickBot="1" x14ac:dyDescent="0.25">
      <c r="A537" s="623"/>
      <c r="B537" s="2511" t="s">
        <v>3280</v>
      </c>
      <c r="C537" s="1592" t="s">
        <v>3281</v>
      </c>
      <c r="D537" s="773">
        <v>134</v>
      </c>
      <c r="E537" s="1018">
        <v>100</v>
      </c>
      <c r="F537" s="2690">
        <v>122</v>
      </c>
      <c r="G537" s="624"/>
      <c r="H537" s="656" t="s">
        <v>1707</v>
      </c>
      <c r="I537" s="624"/>
      <c r="J537" s="654">
        <v>3</v>
      </c>
      <c r="K537" s="655">
        <v>2</v>
      </c>
      <c r="L537" s="655">
        <v>4</v>
      </c>
      <c r="M537" s="655">
        <v>5</v>
      </c>
      <c r="N537" s="657">
        <f t="shared" si="15"/>
        <v>14</v>
      </c>
      <c r="O537" s="658" t="s">
        <v>1186</v>
      </c>
      <c r="P537" s="676"/>
      <c r="Q537" s="629">
        <v>534</v>
      </c>
      <c r="R537" s="677"/>
    </row>
    <row r="538" spans="1:18" ht="90.75" thickBot="1" x14ac:dyDescent="0.25">
      <c r="A538" s="630"/>
      <c r="B538" s="2511" t="s">
        <v>3282</v>
      </c>
      <c r="C538" s="1593" t="s">
        <v>3283</v>
      </c>
      <c r="D538" s="1594">
        <v>102</v>
      </c>
      <c r="E538" s="1124">
        <v>67</v>
      </c>
      <c r="F538" s="2639">
        <v>90</v>
      </c>
      <c r="G538" s="631"/>
      <c r="H538" s="640" t="s">
        <v>1708</v>
      </c>
      <c r="I538" s="631"/>
      <c r="J538" s="638">
        <v>5</v>
      </c>
      <c r="K538" s="639">
        <v>3</v>
      </c>
      <c r="L538" s="639">
        <v>4</v>
      </c>
      <c r="M538" s="639">
        <v>8</v>
      </c>
      <c r="N538" s="639">
        <f t="shared" si="15"/>
        <v>20</v>
      </c>
      <c r="O538" s="641" t="s">
        <v>1186</v>
      </c>
      <c r="P538" s="678"/>
      <c r="Q538" s="637">
        <v>535</v>
      </c>
      <c r="R538" s="679"/>
    </row>
    <row r="539" spans="1:18" ht="90.75" thickBot="1" x14ac:dyDescent="0.25">
      <c r="A539" s="630"/>
      <c r="B539" s="2511" t="s">
        <v>3284</v>
      </c>
      <c r="C539" s="1595" t="s">
        <v>3285</v>
      </c>
      <c r="D539" s="1596">
        <v>74</v>
      </c>
      <c r="E539" s="1220">
        <v>48</v>
      </c>
      <c r="F539" s="2565">
        <v>65</v>
      </c>
      <c r="G539" s="631"/>
      <c r="H539" s="634" t="s">
        <v>1709</v>
      </c>
      <c r="I539" s="631"/>
      <c r="J539" s="632">
        <v>8</v>
      </c>
      <c r="K539" s="633">
        <v>5</v>
      </c>
      <c r="L539" s="633">
        <v>6</v>
      </c>
      <c r="M539" s="633">
        <v>13</v>
      </c>
      <c r="N539" s="635">
        <f t="shared" si="15"/>
        <v>32</v>
      </c>
      <c r="O539" s="636" t="s">
        <v>1186</v>
      </c>
      <c r="P539" s="678"/>
      <c r="Q539" s="637">
        <v>536</v>
      </c>
      <c r="R539" s="679"/>
    </row>
    <row r="540" spans="1:18" ht="90.75" thickBot="1" x14ac:dyDescent="0.25">
      <c r="A540" s="630"/>
      <c r="B540" s="2511" t="s">
        <v>3286</v>
      </c>
      <c r="C540" s="1597" t="s">
        <v>3287</v>
      </c>
      <c r="D540" s="1089">
        <v>216</v>
      </c>
      <c r="E540" s="889">
        <v>200</v>
      </c>
      <c r="F540" s="2706">
        <v>209</v>
      </c>
      <c r="G540" s="631"/>
      <c r="H540" s="640" t="s">
        <v>1710</v>
      </c>
      <c r="I540" s="631"/>
      <c r="J540" s="638">
        <v>12</v>
      </c>
      <c r="K540" s="639">
        <v>7</v>
      </c>
      <c r="L540" s="639">
        <v>6</v>
      </c>
      <c r="M540" s="639">
        <v>17</v>
      </c>
      <c r="N540" s="639">
        <f t="shared" si="15"/>
        <v>42</v>
      </c>
      <c r="O540" s="641" t="s">
        <v>1186</v>
      </c>
      <c r="P540" s="678"/>
      <c r="Q540" s="637">
        <v>537</v>
      </c>
      <c r="R540" s="679"/>
    </row>
    <row r="541" spans="1:18" ht="90.75" thickBot="1" x14ac:dyDescent="0.25">
      <c r="A541" s="642"/>
      <c r="B541" s="2511" t="s">
        <v>3288</v>
      </c>
      <c r="C541" s="1598" t="s">
        <v>3289</v>
      </c>
      <c r="D541" s="1001">
        <v>211</v>
      </c>
      <c r="E541" s="1599">
        <v>192</v>
      </c>
      <c r="F541" s="2644">
        <v>205</v>
      </c>
      <c r="G541" s="643"/>
      <c r="H541" s="646" t="s">
        <v>1711</v>
      </c>
      <c r="I541" s="643"/>
      <c r="J541" s="644">
        <v>15</v>
      </c>
      <c r="K541" s="645">
        <v>9</v>
      </c>
      <c r="L541" s="645">
        <v>8</v>
      </c>
      <c r="M541" s="645">
        <v>22</v>
      </c>
      <c r="N541" s="647">
        <f t="shared" si="15"/>
        <v>54</v>
      </c>
      <c r="O541" s="648" t="s">
        <v>1186</v>
      </c>
      <c r="P541" s="680"/>
      <c r="Q541" s="649">
        <v>538</v>
      </c>
      <c r="R541" s="681"/>
    </row>
    <row r="542" spans="1:18" ht="90.75" thickBot="1" x14ac:dyDescent="0.25">
      <c r="A542" s="630"/>
      <c r="B542" s="2511" t="s">
        <v>3290</v>
      </c>
      <c r="C542" s="1600" t="s">
        <v>3291</v>
      </c>
      <c r="D542" s="740">
        <v>191</v>
      </c>
      <c r="E542" s="1488">
        <v>165</v>
      </c>
      <c r="F542" s="2707">
        <v>184</v>
      </c>
      <c r="G542" s="631"/>
      <c r="H542" s="640" t="s">
        <v>1712</v>
      </c>
      <c r="I542" s="631"/>
      <c r="J542" s="638">
        <v>18</v>
      </c>
      <c r="K542" s="639">
        <v>11</v>
      </c>
      <c r="L542" s="639">
        <v>8</v>
      </c>
      <c r="M542" s="639">
        <v>23</v>
      </c>
      <c r="N542" s="639">
        <f t="shared" si="15"/>
        <v>60</v>
      </c>
      <c r="O542" s="641" t="s">
        <v>1186</v>
      </c>
      <c r="P542" s="678"/>
      <c r="Q542" s="629">
        <v>539</v>
      </c>
      <c r="R542" s="679"/>
    </row>
    <row r="543" spans="1:18" ht="90.75" thickBot="1" x14ac:dyDescent="0.25">
      <c r="A543" s="630"/>
      <c r="B543" s="2511" t="s">
        <v>3292</v>
      </c>
      <c r="C543" s="1601" t="s">
        <v>3293</v>
      </c>
      <c r="D543" s="1056">
        <v>155</v>
      </c>
      <c r="E543" s="1064">
        <v>119</v>
      </c>
      <c r="F543" s="2708">
        <v>147</v>
      </c>
      <c r="G543" s="631"/>
      <c r="H543" s="634" t="s">
        <v>1713</v>
      </c>
      <c r="I543" s="631"/>
      <c r="J543" s="632">
        <v>22</v>
      </c>
      <c r="K543" s="633">
        <v>15</v>
      </c>
      <c r="L543" s="633">
        <v>11</v>
      </c>
      <c r="M543" s="633">
        <v>32</v>
      </c>
      <c r="N543" s="635">
        <f t="shared" si="15"/>
        <v>80</v>
      </c>
      <c r="O543" s="636" t="s">
        <v>1186</v>
      </c>
      <c r="P543" s="678"/>
      <c r="Q543" s="637">
        <v>540</v>
      </c>
      <c r="R543" s="679"/>
    </row>
    <row r="544" spans="1:18" ht="90.75" thickBot="1" x14ac:dyDescent="0.25">
      <c r="A544" s="630"/>
      <c r="B544" s="2511" t="s">
        <v>3294</v>
      </c>
      <c r="C544" s="1602" t="s">
        <v>3295</v>
      </c>
      <c r="D544" s="1386">
        <v>126</v>
      </c>
      <c r="E544" s="1279">
        <v>84</v>
      </c>
      <c r="F544" s="2643">
        <v>117</v>
      </c>
      <c r="G544" s="631"/>
      <c r="H544" s="640" t="s">
        <v>1714</v>
      </c>
      <c r="I544" s="631"/>
      <c r="J544" s="638">
        <v>23</v>
      </c>
      <c r="K544" s="639">
        <v>17</v>
      </c>
      <c r="L544" s="639">
        <v>13</v>
      </c>
      <c r="M544" s="639">
        <v>41</v>
      </c>
      <c r="N544" s="639">
        <f t="shared" si="15"/>
        <v>94</v>
      </c>
      <c r="O544" s="641" t="s">
        <v>1186</v>
      </c>
      <c r="P544" s="678"/>
      <c r="Q544" s="637">
        <v>541</v>
      </c>
      <c r="R544" s="679"/>
    </row>
    <row r="545" spans="1:18" ht="90.75" thickBot="1" x14ac:dyDescent="0.25">
      <c r="A545" s="630"/>
      <c r="B545" s="2511" t="s">
        <v>3296</v>
      </c>
      <c r="C545" s="1603" t="s">
        <v>3297</v>
      </c>
      <c r="D545" s="1604">
        <v>105</v>
      </c>
      <c r="E545" s="1227">
        <v>60</v>
      </c>
      <c r="F545" s="2635">
        <v>94</v>
      </c>
      <c r="G545" s="631"/>
      <c r="H545" s="634" t="s">
        <v>1715</v>
      </c>
      <c r="I545" s="631"/>
      <c r="J545" s="632">
        <v>29</v>
      </c>
      <c r="K545" s="633">
        <v>23</v>
      </c>
      <c r="L545" s="633">
        <v>16</v>
      </c>
      <c r="M545" s="633">
        <v>51</v>
      </c>
      <c r="N545" s="635">
        <f t="shared" si="15"/>
        <v>119</v>
      </c>
      <c r="O545" s="636" t="s">
        <v>1186</v>
      </c>
      <c r="P545" s="678"/>
      <c r="Q545" s="637">
        <v>542</v>
      </c>
      <c r="R545" s="679"/>
    </row>
    <row r="546" spans="1:18" ht="90.75" thickBot="1" x14ac:dyDescent="0.25">
      <c r="A546" s="630"/>
      <c r="B546" s="2511" t="s">
        <v>3298</v>
      </c>
      <c r="C546" s="1605" t="s">
        <v>3299</v>
      </c>
      <c r="D546" s="1495">
        <v>81</v>
      </c>
      <c r="E546" s="1257">
        <v>42</v>
      </c>
      <c r="F546" s="2709">
        <v>68</v>
      </c>
      <c r="G546" s="631"/>
      <c r="H546" s="640" t="s">
        <v>1716</v>
      </c>
      <c r="I546" s="631"/>
      <c r="J546" s="638">
        <v>38</v>
      </c>
      <c r="K546" s="639">
        <v>29</v>
      </c>
      <c r="L546" s="639">
        <v>20</v>
      </c>
      <c r="M546" s="639">
        <v>58</v>
      </c>
      <c r="N546" s="639">
        <f t="shared" si="15"/>
        <v>145</v>
      </c>
      <c r="O546" s="641" t="s">
        <v>1186</v>
      </c>
      <c r="P546" s="678"/>
      <c r="Q546" s="637">
        <v>543</v>
      </c>
      <c r="R546" s="679"/>
    </row>
    <row r="547" spans="1:18" ht="90.75" thickBot="1" x14ac:dyDescent="0.25">
      <c r="A547" s="642"/>
      <c r="B547" s="2511" t="s">
        <v>3300</v>
      </c>
      <c r="C547" s="1606" t="s">
        <v>3301</v>
      </c>
      <c r="D547" s="1299">
        <v>223</v>
      </c>
      <c r="E547" s="889">
        <v>200</v>
      </c>
      <c r="F547" s="2710">
        <v>231</v>
      </c>
      <c r="G547" s="643"/>
      <c r="H547" s="646" t="s">
        <v>1717</v>
      </c>
      <c r="I547" s="643"/>
      <c r="J547" s="644">
        <v>48</v>
      </c>
      <c r="K547" s="645">
        <v>36</v>
      </c>
      <c r="L547" s="645">
        <v>24</v>
      </c>
      <c r="M547" s="645">
        <v>66</v>
      </c>
      <c r="N547" s="647">
        <f t="shared" si="15"/>
        <v>174</v>
      </c>
      <c r="O547" s="648" t="s">
        <v>1186</v>
      </c>
      <c r="P547" s="680"/>
      <c r="Q547" s="649">
        <v>544</v>
      </c>
      <c r="R547" s="681"/>
    </row>
    <row r="548" spans="1:18" ht="90.75" thickBot="1" x14ac:dyDescent="0.25">
      <c r="A548" s="623"/>
      <c r="B548" s="2511" t="s">
        <v>3302</v>
      </c>
      <c r="C548" s="1607" t="s">
        <v>3303</v>
      </c>
      <c r="D548" s="1024">
        <v>215</v>
      </c>
      <c r="E548" s="1084">
        <v>185</v>
      </c>
      <c r="F548" s="2698">
        <v>228</v>
      </c>
      <c r="G548" s="624"/>
      <c r="H548" s="627" t="s">
        <v>1718</v>
      </c>
      <c r="I548" s="624"/>
      <c r="J548" s="625">
        <v>39</v>
      </c>
      <c r="K548" s="626">
        <v>42</v>
      </c>
      <c r="L548" s="626">
        <v>68</v>
      </c>
      <c r="M548" s="626">
        <v>88</v>
      </c>
      <c r="N548" s="626">
        <f t="shared" si="15"/>
        <v>237</v>
      </c>
      <c r="O548" s="628" t="s">
        <v>1186</v>
      </c>
      <c r="P548" s="676"/>
      <c r="Q548" s="629">
        <v>545</v>
      </c>
      <c r="R548" s="677"/>
    </row>
    <row r="549" spans="1:18" ht="90.75" thickBot="1" x14ac:dyDescent="0.25">
      <c r="A549" s="630"/>
      <c r="B549" s="2511" t="s">
        <v>3304</v>
      </c>
      <c r="C549" s="1608" t="s">
        <v>3305</v>
      </c>
      <c r="D549" s="1192">
        <v>202</v>
      </c>
      <c r="E549" s="1478">
        <v>162</v>
      </c>
      <c r="F549" s="2702">
        <v>221</v>
      </c>
      <c r="G549" s="631"/>
      <c r="H549" s="634" t="s">
        <v>1719</v>
      </c>
      <c r="I549" s="631"/>
      <c r="J549" s="632">
        <v>72</v>
      </c>
      <c r="K549" s="633">
        <v>46</v>
      </c>
      <c r="L549" s="633">
        <v>56</v>
      </c>
      <c r="M549" s="633">
        <v>95</v>
      </c>
      <c r="N549" s="635">
        <f t="shared" si="15"/>
        <v>269</v>
      </c>
      <c r="O549" s="636" t="s">
        <v>1186</v>
      </c>
      <c r="P549" s="678"/>
      <c r="Q549" s="637">
        <v>546</v>
      </c>
      <c r="R549" s="679"/>
    </row>
    <row r="550" spans="1:18" ht="90.75" thickBot="1" x14ac:dyDescent="0.25">
      <c r="A550" s="630"/>
      <c r="B550" s="2511" t="s">
        <v>3306</v>
      </c>
      <c r="C550" s="1609" t="s">
        <v>3307</v>
      </c>
      <c r="D550" s="907">
        <v>181</v>
      </c>
      <c r="E550" s="1224">
        <v>128</v>
      </c>
      <c r="F550" s="2706">
        <v>209</v>
      </c>
      <c r="G550" s="631"/>
      <c r="H550" s="640" t="s">
        <v>1720</v>
      </c>
      <c r="I550" s="631"/>
      <c r="J550" s="638">
        <v>40</v>
      </c>
      <c r="K550" s="639">
        <v>53</v>
      </c>
      <c r="L550" s="639">
        <v>59</v>
      </c>
      <c r="M550" s="639">
        <v>89</v>
      </c>
      <c r="N550" s="639">
        <f t="shared" si="15"/>
        <v>241</v>
      </c>
      <c r="O550" s="641" t="s">
        <v>1186</v>
      </c>
      <c r="P550" s="678"/>
      <c r="Q550" s="637">
        <v>547</v>
      </c>
      <c r="R550" s="679"/>
    </row>
    <row r="551" spans="1:18" ht="90.75" thickBot="1" x14ac:dyDescent="0.25">
      <c r="A551" s="630"/>
      <c r="B551" s="2511" t="s">
        <v>3308</v>
      </c>
      <c r="C551" s="1610" t="s">
        <v>3309</v>
      </c>
      <c r="D551" s="1259">
        <v>128</v>
      </c>
      <c r="E551" s="1231">
        <v>49</v>
      </c>
      <c r="F551" s="2664">
        <v>167</v>
      </c>
      <c r="G551" s="631"/>
      <c r="H551" s="634" t="s">
        <v>1721</v>
      </c>
      <c r="I551" s="631"/>
      <c r="J551" s="632">
        <v>37</v>
      </c>
      <c r="K551" s="633">
        <v>60</v>
      </c>
      <c r="L551" s="633">
        <v>35</v>
      </c>
      <c r="M551" s="633">
        <v>80</v>
      </c>
      <c r="N551" s="635">
        <f t="shared" si="15"/>
        <v>212</v>
      </c>
      <c r="O551" s="636" t="s">
        <v>1186</v>
      </c>
      <c r="P551" s="678"/>
      <c r="Q551" s="637">
        <v>548</v>
      </c>
      <c r="R551" s="679"/>
    </row>
    <row r="552" spans="1:18" ht="90.75" thickBot="1" x14ac:dyDescent="0.25">
      <c r="A552" s="630"/>
      <c r="B552" s="2511" t="s">
        <v>3310</v>
      </c>
      <c r="C552" s="1611" t="s">
        <v>3311</v>
      </c>
      <c r="D552" s="1612">
        <v>112</v>
      </c>
      <c r="E552" s="1260">
        <v>47</v>
      </c>
      <c r="F552" s="2624">
        <v>138</v>
      </c>
      <c r="G552" s="631"/>
      <c r="H552" s="640" t="s">
        <v>1722</v>
      </c>
      <c r="I552" s="631"/>
      <c r="J552" s="638">
        <v>100</v>
      </c>
      <c r="K552" s="639">
        <v>78</v>
      </c>
      <c r="L552" s="639">
        <v>44</v>
      </c>
      <c r="M552" s="639">
        <v>91</v>
      </c>
      <c r="N552" s="639">
        <f t="shared" si="15"/>
        <v>313</v>
      </c>
      <c r="O552" s="641" t="s">
        <v>1186</v>
      </c>
      <c r="P552" s="678"/>
      <c r="Q552" s="637">
        <v>549</v>
      </c>
      <c r="R552" s="679"/>
    </row>
    <row r="553" spans="1:18" ht="90.75" thickBot="1" x14ac:dyDescent="0.25">
      <c r="A553" s="630"/>
      <c r="B553" s="2511" t="s">
        <v>3312</v>
      </c>
      <c r="C553" s="1613" t="s">
        <v>3313</v>
      </c>
      <c r="D553" s="1272">
        <v>87</v>
      </c>
      <c r="E553" s="1332">
        <v>44</v>
      </c>
      <c r="F553" s="2696">
        <v>95</v>
      </c>
      <c r="G553" s="631"/>
      <c r="H553" s="634" t="s">
        <v>1723</v>
      </c>
      <c r="I553" s="631"/>
      <c r="J553" s="632">
        <v>51</v>
      </c>
      <c r="K553" s="633">
        <v>44</v>
      </c>
      <c r="L553" s="633">
        <v>36</v>
      </c>
      <c r="M553" s="633">
        <v>84</v>
      </c>
      <c r="N553" s="635">
        <f t="shared" si="15"/>
        <v>215</v>
      </c>
      <c r="O553" s="636" t="s">
        <v>1186</v>
      </c>
      <c r="P553" s="678"/>
      <c r="Q553" s="649">
        <v>550</v>
      </c>
      <c r="R553" s="679"/>
    </row>
    <row r="554" spans="1:18" ht="90.75" thickBot="1" x14ac:dyDescent="0.25">
      <c r="A554" s="623"/>
      <c r="B554" s="2511" t="s">
        <v>3314</v>
      </c>
      <c r="C554" s="1614" t="s">
        <v>3315</v>
      </c>
      <c r="D554" s="794">
        <v>214</v>
      </c>
      <c r="E554" s="953">
        <v>191</v>
      </c>
      <c r="F554" s="2702">
        <v>221</v>
      </c>
      <c r="G554" s="624"/>
      <c r="H554" s="627" t="s">
        <v>1724</v>
      </c>
      <c r="I554" s="624"/>
      <c r="J554" s="625">
        <v>30</v>
      </c>
      <c r="K554" s="626">
        <v>35</v>
      </c>
      <c r="L554" s="626">
        <v>62</v>
      </c>
      <c r="M554" s="626">
        <v>79</v>
      </c>
      <c r="N554" s="626">
        <f t="shared" si="15"/>
        <v>206</v>
      </c>
      <c r="O554" s="628" t="s">
        <v>1186</v>
      </c>
      <c r="P554" s="676"/>
      <c r="Q554" s="629">
        <v>551</v>
      </c>
      <c r="R554" s="677"/>
    </row>
    <row r="555" spans="1:18" ht="90.75" thickBot="1" x14ac:dyDescent="0.25">
      <c r="A555" s="630"/>
      <c r="B555" s="2511" t="s">
        <v>3316</v>
      </c>
      <c r="C555" s="1615" t="s">
        <v>3317</v>
      </c>
      <c r="D555" s="893">
        <v>198</v>
      </c>
      <c r="E555" s="1061">
        <v>161</v>
      </c>
      <c r="F555" s="2669">
        <v>207</v>
      </c>
      <c r="G555" s="631"/>
      <c r="H555" s="634" t="s">
        <v>1725</v>
      </c>
      <c r="I555" s="631"/>
      <c r="J555" s="632">
        <v>32</v>
      </c>
      <c r="K555" s="633">
        <v>36</v>
      </c>
      <c r="L555" s="633">
        <v>73</v>
      </c>
      <c r="M555" s="633">
        <v>77</v>
      </c>
      <c r="N555" s="635">
        <f t="shared" si="15"/>
        <v>218</v>
      </c>
      <c r="O555" s="636" t="s">
        <v>1186</v>
      </c>
      <c r="P555" s="678"/>
      <c r="Q555" s="637">
        <v>552</v>
      </c>
      <c r="R555" s="679"/>
    </row>
    <row r="556" spans="1:18" ht="90.75" thickBot="1" x14ac:dyDescent="0.25">
      <c r="A556" s="630"/>
      <c r="B556" s="2511" t="s">
        <v>3318</v>
      </c>
      <c r="C556" s="1616" t="s">
        <v>3319</v>
      </c>
      <c r="D556" s="1617">
        <v>140</v>
      </c>
      <c r="E556" s="1078">
        <v>71</v>
      </c>
      <c r="F556" s="2518">
        <v>153</v>
      </c>
      <c r="G556" s="631"/>
      <c r="H556" s="640" t="s">
        <v>1726</v>
      </c>
      <c r="I556" s="631"/>
      <c r="J556" s="638">
        <v>31</v>
      </c>
      <c r="K556" s="639">
        <v>31</v>
      </c>
      <c r="L556" s="639">
        <v>77</v>
      </c>
      <c r="M556" s="639">
        <v>74</v>
      </c>
      <c r="N556" s="639">
        <f t="shared" si="15"/>
        <v>213</v>
      </c>
      <c r="O556" s="641" t="s">
        <v>1186</v>
      </c>
      <c r="P556" s="678"/>
      <c r="Q556" s="637">
        <v>553</v>
      </c>
      <c r="R556" s="679"/>
    </row>
    <row r="557" spans="1:18" ht="90.75" thickBot="1" x14ac:dyDescent="0.25">
      <c r="A557" s="630"/>
      <c r="B557" s="2511" t="s">
        <v>3320</v>
      </c>
      <c r="C557" s="1618" t="s">
        <v>3321</v>
      </c>
      <c r="D557" s="1267">
        <v>109</v>
      </c>
      <c r="E557" s="1382">
        <v>32</v>
      </c>
      <c r="F557" s="2581">
        <v>119</v>
      </c>
      <c r="G557" s="631"/>
      <c r="H557" s="634" t="s">
        <v>1727</v>
      </c>
      <c r="I557" s="631"/>
      <c r="J557" s="632">
        <v>17</v>
      </c>
      <c r="K557" s="633">
        <v>13</v>
      </c>
      <c r="L557" s="633">
        <v>45</v>
      </c>
      <c r="M557" s="633">
        <v>34</v>
      </c>
      <c r="N557" s="635">
        <f t="shared" si="15"/>
        <v>109</v>
      </c>
      <c r="O557" s="636" t="s">
        <v>1186</v>
      </c>
      <c r="P557" s="678"/>
      <c r="Q557" s="637">
        <v>554</v>
      </c>
      <c r="R557" s="679"/>
    </row>
    <row r="558" spans="1:18" ht="15.75" thickBot="1" x14ac:dyDescent="0.25">
      <c r="A558" s="630"/>
      <c r="B558" s="2511" t="s">
        <v>3322</v>
      </c>
      <c r="C558" s="1619">
        <v>642667</v>
      </c>
      <c r="D558" s="1249">
        <v>100</v>
      </c>
      <c r="E558" s="1238">
        <v>38</v>
      </c>
      <c r="F558" s="2674">
        <v>103</v>
      </c>
      <c r="G558" s="631"/>
      <c r="H558" s="640" t="s">
        <v>1728</v>
      </c>
      <c r="I558" s="631"/>
      <c r="J558" s="638">
        <v>12</v>
      </c>
      <c r="K558" s="639">
        <v>8</v>
      </c>
      <c r="L558" s="639">
        <v>35</v>
      </c>
      <c r="M558" s="639">
        <v>22</v>
      </c>
      <c r="N558" s="639">
        <f t="shared" si="15"/>
        <v>77</v>
      </c>
      <c r="O558" s="641" t="s">
        <v>1186</v>
      </c>
      <c r="P558" s="678"/>
      <c r="Q558" s="637">
        <v>555</v>
      </c>
      <c r="R558" s="679"/>
    </row>
    <row r="559" spans="1:18" ht="90.75" thickBot="1" x14ac:dyDescent="0.25">
      <c r="A559" s="630"/>
      <c r="B559" s="2511" t="s">
        <v>3323</v>
      </c>
      <c r="C559" s="1620" t="s">
        <v>3324</v>
      </c>
      <c r="D559" s="1484">
        <v>93</v>
      </c>
      <c r="E559" s="1443">
        <v>40</v>
      </c>
      <c r="F559" s="2696">
        <v>95</v>
      </c>
      <c r="G559" s="631"/>
      <c r="H559" s="634" t="s">
        <v>1729</v>
      </c>
      <c r="I559" s="631"/>
      <c r="J559" s="632">
        <v>10</v>
      </c>
      <c r="K559" s="633">
        <v>6</v>
      </c>
      <c r="L559" s="633">
        <v>28</v>
      </c>
      <c r="M559" s="633">
        <v>14</v>
      </c>
      <c r="N559" s="635">
        <f t="shared" si="15"/>
        <v>58</v>
      </c>
      <c r="O559" s="636" t="s">
        <v>1186</v>
      </c>
      <c r="P559" s="678"/>
      <c r="Q559" s="637">
        <v>556</v>
      </c>
      <c r="R559" s="679"/>
    </row>
    <row r="560" spans="1:18" ht="90.75" thickBot="1" x14ac:dyDescent="0.25">
      <c r="A560" s="642"/>
      <c r="B560" s="2511" t="s">
        <v>3325</v>
      </c>
      <c r="C560" s="1621" t="s">
        <v>3326</v>
      </c>
      <c r="D560" s="1495">
        <v>81</v>
      </c>
      <c r="E560" s="1443">
        <v>40</v>
      </c>
      <c r="F560" s="2538">
        <v>79</v>
      </c>
      <c r="G560" s="643"/>
      <c r="H560" s="652" t="s">
        <v>1730</v>
      </c>
      <c r="I560" s="643"/>
      <c r="J560" s="650">
        <v>7</v>
      </c>
      <c r="K560" s="651">
        <v>4</v>
      </c>
      <c r="L560" s="651">
        <v>22</v>
      </c>
      <c r="M560" s="651">
        <v>8</v>
      </c>
      <c r="N560" s="651">
        <f t="shared" si="15"/>
        <v>41</v>
      </c>
      <c r="O560" s="653" t="s">
        <v>1186</v>
      </c>
      <c r="P560" s="680"/>
      <c r="Q560" s="649">
        <v>557</v>
      </c>
      <c r="R560" s="681"/>
    </row>
    <row r="561" spans="1:18" ht="90.75" thickBot="1" x14ac:dyDescent="0.25">
      <c r="A561" s="623"/>
      <c r="B561" s="2511" t="s">
        <v>3327</v>
      </c>
      <c r="C561" s="1622" t="s">
        <v>3328</v>
      </c>
      <c r="D561" s="841">
        <v>203</v>
      </c>
      <c r="E561" s="955">
        <v>163</v>
      </c>
      <c r="F561" s="2676">
        <v>216</v>
      </c>
      <c r="G561" s="624"/>
      <c r="H561" s="656" t="s">
        <v>1731</v>
      </c>
      <c r="I561" s="624"/>
      <c r="J561" s="654">
        <v>24</v>
      </c>
      <c r="K561" s="655">
        <v>42</v>
      </c>
      <c r="L561" s="655">
        <v>89</v>
      </c>
      <c r="M561" s="655">
        <v>72</v>
      </c>
      <c r="N561" s="657">
        <f t="shared" si="15"/>
        <v>227</v>
      </c>
      <c r="O561" s="658" t="s">
        <v>1186</v>
      </c>
      <c r="P561" s="676"/>
      <c r="Q561" s="629">
        <v>558</v>
      </c>
      <c r="R561" s="677"/>
    </row>
    <row r="562" spans="1:18" ht="90.75" thickBot="1" x14ac:dyDescent="0.25">
      <c r="A562" s="630"/>
      <c r="B562" s="2511" t="s">
        <v>3329</v>
      </c>
      <c r="C562" s="1623" t="s">
        <v>3330</v>
      </c>
      <c r="D562" s="1341">
        <v>184</v>
      </c>
      <c r="E562" s="801">
        <v>132</v>
      </c>
      <c r="F562" s="2641">
        <v>203</v>
      </c>
      <c r="G562" s="631"/>
      <c r="H562" s="640" t="s">
        <v>1732</v>
      </c>
      <c r="I562" s="631"/>
      <c r="J562" s="638">
        <v>16</v>
      </c>
      <c r="K562" s="639">
        <v>31</v>
      </c>
      <c r="L562" s="639">
        <v>80</v>
      </c>
      <c r="M562" s="639">
        <v>51</v>
      </c>
      <c r="N562" s="639">
        <f t="shared" si="15"/>
        <v>178</v>
      </c>
      <c r="O562" s="641" t="s">
        <v>1186</v>
      </c>
      <c r="P562" s="678"/>
      <c r="Q562" s="637">
        <v>559</v>
      </c>
      <c r="R562" s="679"/>
    </row>
    <row r="563" spans="1:18" ht="90.75" thickBot="1" x14ac:dyDescent="0.25">
      <c r="A563" s="630"/>
      <c r="B563" s="2511" t="s">
        <v>3331</v>
      </c>
      <c r="C563" s="1624" t="s">
        <v>3332</v>
      </c>
      <c r="D563" s="880">
        <v>160</v>
      </c>
      <c r="E563" s="789">
        <v>94</v>
      </c>
      <c r="F563" s="2534">
        <v>181</v>
      </c>
      <c r="G563" s="631"/>
      <c r="H563" s="634" t="s">
        <v>1733</v>
      </c>
      <c r="I563" s="631"/>
      <c r="J563" s="632">
        <v>13</v>
      </c>
      <c r="K563" s="633">
        <v>23</v>
      </c>
      <c r="L563" s="633">
        <v>67</v>
      </c>
      <c r="M563" s="633">
        <v>38</v>
      </c>
      <c r="N563" s="635">
        <f t="shared" si="15"/>
        <v>141</v>
      </c>
      <c r="O563" s="636" t="s">
        <v>1186</v>
      </c>
      <c r="P563" s="678"/>
      <c r="Q563" s="637">
        <v>560</v>
      </c>
      <c r="R563" s="679"/>
    </row>
    <row r="564" spans="1:18" ht="90.75" thickBot="1" x14ac:dyDescent="0.25">
      <c r="A564" s="630"/>
      <c r="B564" s="2511" t="s">
        <v>3333</v>
      </c>
      <c r="C564" s="1625" t="s">
        <v>3334</v>
      </c>
      <c r="D564" s="767">
        <v>132</v>
      </c>
      <c r="E564" s="1270">
        <v>50</v>
      </c>
      <c r="F564" s="2594">
        <v>155</v>
      </c>
      <c r="G564" s="631"/>
      <c r="H564" s="640" t="s">
        <v>1734</v>
      </c>
      <c r="I564" s="631"/>
      <c r="J564" s="638">
        <v>8</v>
      </c>
      <c r="K564" s="639">
        <v>14</v>
      </c>
      <c r="L564" s="639">
        <v>50</v>
      </c>
      <c r="M564" s="639">
        <v>24</v>
      </c>
      <c r="N564" s="639">
        <f t="shared" si="15"/>
        <v>96</v>
      </c>
      <c r="O564" s="641" t="s">
        <v>1186</v>
      </c>
      <c r="P564" s="678"/>
      <c r="Q564" s="637">
        <v>561</v>
      </c>
      <c r="R564" s="679"/>
    </row>
    <row r="565" spans="1:18" ht="15.75" thickBot="1" x14ac:dyDescent="0.25">
      <c r="A565" s="630"/>
      <c r="B565" s="2511" t="s">
        <v>3335</v>
      </c>
      <c r="C565" s="1626">
        <v>702082</v>
      </c>
      <c r="D565" s="1612">
        <v>112</v>
      </c>
      <c r="E565" s="1382">
        <v>32</v>
      </c>
      <c r="F565" s="2711">
        <v>130</v>
      </c>
      <c r="G565" s="631"/>
      <c r="H565" s="634" t="s">
        <v>1735</v>
      </c>
      <c r="I565" s="631"/>
      <c r="J565" s="632">
        <v>6</v>
      </c>
      <c r="K565" s="633">
        <v>9</v>
      </c>
      <c r="L565" s="633">
        <v>39</v>
      </c>
      <c r="M565" s="633">
        <v>16</v>
      </c>
      <c r="N565" s="635">
        <f t="shared" si="15"/>
        <v>70</v>
      </c>
      <c r="O565" s="636" t="s">
        <v>1186</v>
      </c>
      <c r="P565" s="678"/>
      <c r="Q565" s="637">
        <v>562</v>
      </c>
      <c r="R565" s="679"/>
    </row>
    <row r="566" spans="1:18" ht="15.75" thickBot="1" x14ac:dyDescent="0.25">
      <c r="A566" s="630"/>
      <c r="B566" s="2511" t="s">
        <v>3336</v>
      </c>
      <c r="C566" s="1627">
        <v>6.7100000000000002E+77</v>
      </c>
      <c r="D566" s="1115">
        <v>103</v>
      </c>
      <c r="E566" s="1535">
        <v>30</v>
      </c>
      <c r="F566" s="2643">
        <v>117</v>
      </c>
      <c r="G566" s="631"/>
      <c r="H566" s="640" t="s">
        <v>1736</v>
      </c>
      <c r="I566" s="631"/>
      <c r="J566" s="638">
        <v>5</v>
      </c>
      <c r="K566" s="639">
        <v>7</v>
      </c>
      <c r="L566" s="639">
        <v>32</v>
      </c>
      <c r="M566" s="639">
        <v>10</v>
      </c>
      <c r="N566" s="639">
        <f t="shared" si="15"/>
        <v>54</v>
      </c>
      <c r="O566" s="641" t="s">
        <v>1186</v>
      </c>
      <c r="P566" s="678"/>
      <c r="Q566" s="637">
        <v>563</v>
      </c>
      <c r="R566" s="679"/>
    </row>
    <row r="567" spans="1:18" ht="90.75" thickBot="1" x14ac:dyDescent="0.25">
      <c r="A567" s="642"/>
      <c r="B567" s="2511" t="s">
        <v>3337</v>
      </c>
      <c r="C567" s="1628" t="s">
        <v>3338</v>
      </c>
      <c r="D567" s="1629">
        <v>95</v>
      </c>
      <c r="E567" s="1415">
        <v>33</v>
      </c>
      <c r="F567" s="2674">
        <v>103</v>
      </c>
      <c r="G567" s="643"/>
      <c r="H567" s="646" t="s">
        <v>1737</v>
      </c>
      <c r="I567" s="643"/>
      <c r="J567" s="644">
        <v>3</v>
      </c>
      <c r="K567" s="645">
        <v>5</v>
      </c>
      <c r="L567" s="645">
        <v>25</v>
      </c>
      <c r="M567" s="645">
        <v>5</v>
      </c>
      <c r="N567" s="647">
        <f t="shared" si="15"/>
        <v>38</v>
      </c>
      <c r="O567" s="648" t="s">
        <v>1186</v>
      </c>
      <c r="P567" s="680"/>
      <c r="Q567" s="649">
        <v>564</v>
      </c>
      <c r="R567" s="681"/>
    </row>
    <row r="568" spans="1:18" ht="90.75" thickBot="1" x14ac:dyDescent="0.25">
      <c r="A568" s="623"/>
      <c r="B568" s="2511" t="s">
        <v>3339</v>
      </c>
      <c r="C568" s="1630" t="s">
        <v>3340</v>
      </c>
      <c r="D568" s="971">
        <v>153</v>
      </c>
      <c r="E568" s="1631">
        <v>145</v>
      </c>
      <c r="F568" s="2548">
        <v>164</v>
      </c>
      <c r="G568" s="624"/>
      <c r="H568" s="627" t="s">
        <v>1738</v>
      </c>
      <c r="I568" s="624"/>
      <c r="J568" s="625">
        <v>21</v>
      </c>
      <c r="K568" s="626">
        <v>34</v>
      </c>
      <c r="L568" s="626">
        <v>93</v>
      </c>
      <c r="M568" s="626">
        <v>66</v>
      </c>
      <c r="N568" s="626">
        <f t="shared" si="15"/>
        <v>214</v>
      </c>
      <c r="O568" s="628" t="s">
        <v>1186</v>
      </c>
      <c r="P568" s="676"/>
      <c r="Q568" s="629">
        <v>565</v>
      </c>
      <c r="R568" s="677"/>
    </row>
    <row r="569" spans="1:18" ht="90.75" thickBot="1" x14ac:dyDescent="0.25">
      <c r="A569" s="630"/>
      <c r="B569" s="2511" t="s">
        <v>3341</v>
      </c>
      <c r="C569" s="1632" t="s">
        <v>3342</v>
      </c>
      <c r="D569" s="1165">
        <v>141</v>
      </c>
      <c r="E569" s="1179">
        <v>110</v>
      </c>
      <c r="F569" s="2701">
        <v>151</v>
      </c>
      <c r="G569" s="631"/>
      <c r="H569" s="634" t="s">
        <v>1739</v>
      </c>
      <c r="I569" s="631"/>
      <c r="J569" s="632">
        <v>9</v>
      </c>
      <c r="K569" s="633">
        <v>25</v>
      </c>
      <c r="L569" s="633">
        <v>98</v>
      </c>
      <c r="M569" s="633">
        <v>41</v>
      </c>
      <c r="N569" s="635">
        <f t="shared" si="15"/>
        <v>173</v>
      </c>
      <c r="O569" s="636" t="s">
        <v>1186</v>
      </c>
      <c r="P569" s="678"/>
      <c r="Q569" s="637">
        <v>566</v>
      </c>
      <c r="R569" s="679"/>
    </row>
    <row r="570" spans="1:18" ht="90.75" thickBot="1" x14ac:dyDescent="0.25">
      <c r="A570" s="630"/>
      <c r="B570" s="2511" t="s">
        <v>3343</v>
      </c>
      <c r="C570" s="1633" t="s">
        <v>3344</v>
      </c>
      <c r="D570" s="1491">
        <v>122</v>
      </c>
      <c r="E570" s="1160">
        <v>65</v>
      </c>
      <c r="F570" s="2629">
        <v>131</v>
      </c>
      <c r="G570" s="631"/>
      <c r="H570" s="640" t="s">
        <v>1740</v>
      </c>
      <c r="I570" s="631"/>
      <c r="J570" s="638">
        <v>6</v>
      </c>
      <c r="K570" s="639">
        <v>23</v>
      </c>
      <c r="L570" s="639">
        <v>97</v>
      </c>
      <c r="M570" s="639">
        <v>26</v>
      </c>
      <c r="N570" s="639">
        <f t="shared" si="15"/>
        <v>152</v>
      </c>
      <c r="O570" s="641" t="s">
        <v>1186</v>
      </c>
      <c r="P570" s="678"/>
      <c r="Q570" s="637">
        <v>567</v>
      </c>
      <c r="R570" s="679"/>
    </row>
    <row r="571" spans="1:18" ht="90.75" thickBot="1" x14ac:dyDescent="0.25">
      <c r="A571" s="630"/>
      <c r="B571" s="2511" t="s">
        <v>3345</v>
      </c>
      <c r="C571" s="1634" t="s">
        <v>3346</v>
      </c>
      <c r="D571" s="1135">
        <v>107</v>
      </c>
      <c r="E571" s="1220">
        <v>48</v>
      </c>
      <c r="F571" s="2581">
        <v>119</v>
      </c>
      <c r="G571" s="631"/>
      <c r="H571" s="634" t="s">
        <v>1741</v>
      </c>
      <c r="I571" s="631"/>
      <c r="J571" s="632">
        <v>2</v>
      </c>
      <c r="K571" s="633">
        <v>7</v>
      </c>
      <c r="L571" s="633">
        <v>58</v>
      </c>
      <c r="M571" s="633">
        <v>7</v>
      </c>
      <c r="N571" s="635">
        <f t="shared" si="15"/>
        <v>74</v>
      </c>
      <c r="O571" s="636" t="s">
        <v>1186</v>
      </c>
      <c r="P571" s="678"/>
      <c r="Q571" s="637">
        <v>568</v>
      </c>
      <c r="R571" s="679"/>
    </row>
    <row r="572" spans="1:18" ht="15.75" thickBot="1" x14ac:dyDescent="0.25">
      <c r="A572" s="630"/>
      <c r="B572" s="2511" t="s">
        <v>3347</v>
      </c>
      <c r="C572" s="1635">
        <v>653279</v>
      </c>
      <c r="D572" s="1082">
        <v>101</v>
      </c>
      <c r="E572" s="1270">
        <v>50</v>
      </c>
      <c r="F572" s="2654">
        <v>121</v>
      </c>
      <c r="G572" s="631"/>
      <c r="H572" s="640" t="s">
        <v>1742</v>
      </c>
      <c r="I572" s="631"/>
      <c r="J572" s="638">
        <v>2</v>
      </c>
      <c r="K572" s="639">
        <v>5</v>
      </c>
      <c r="L572" s="639">
        <v>53</v>
      </c>
      <c r="M572" s="639">
        <v>5</v>
      </c>
      <c r="N572" s="639">
        <f t="shared" si="15"/>
        <v>65</v>
      </c>
      <c r="O572" s="641" t="s">
        <v>1186</v>
      </c>
      <c r="P572" s="678"/>
      <c r="Q572" s="637">
        <v>569</v>
      </c>
      <c r="R572" s="679"/>
    </row>
    <row r="573" spans="1:18" ht="90.75" thickBot="1" x14ac:dyDescent="0.25">
      <c r="A573" s="630"/>
      <c r="B573" s="2511" t="s">
        <v>3348</v>
      </c>
      <c r="C573" s="1636" t="s">
        <v>3349</v>
      </c>
      <c r="D573" s="1541">
        <v>94</v>
      </c>
      <c r="E573" s="1245">
        <v>54</v>
      </c>
      <c r="F573" s="2573">
        <v>110</v>
      </c>
      <c r="G573" s="631"/>
      <c r="H573" s="634" t="s">
        <v>1743</v>
      </c>
      <c r="I573" s="631"/>
      <c r="J573" s="632">
        <v>2</v>
      </c>
      <c r="K573" s="633">
        <v>2</v>
      </c>
      <c r="L573" s="633">
        <v>43</v>
      </c>
      <c r="M573" s="633">
        <v>3</v>
      </c>
      <c r="N573" s="635">
        <f t="shared" si="15"/>
        <v>50</v>
      </c>
      <c r="O573" s="636" t="s">
        <v>1186</v>
      </c>
      <c r="P573" s="678"/>
      <c r="Q573" s="637">
        <v>570</v>
      </c>
      <c r="R573" s="679"/>
    </row>
    <row r="574" spans="1:18" ht="90.75" thickBot="1" x14ac:dyDescent="0.25">
      <c r="A574" s="642"/>
      <c r="B574" s="2511" t="s">
        <v>3350</v>
      </c>
      <c r="C574" s="1637" t="s">
        <v>3351</v>
      </c>
      <c r="D574" s="1148">
        <v>92</v>
      </c>
      <c r="E574" s="1277">
        <v>78</v>
      </c>
      <c r="F574" s="2596">
        <v>99</v>
      </c>
      <c r="G574" s="643"/>
      <c r="H574" s="652" t="s">
        <v>1744</v>
      </c>
      <c r="I574" s="643"/>
      <c r="J574" s="650">
        <v>2</v>
      </c>
      <c r="K574" s="651">
        <v>1</v>
      </c>
      <c r="L574" s="651">
        <v>33</v>
      </c>
      <c r="M574" s="651">
        <v>1</v>
      </c>
      <c r="N574" s="651">
        <f t="shared" si="15"/>
        <v>37</v>
      </c>
      <c r="O574" s="653" t="s">
        <v>1186</v>
      </c>
      <c r="P574" s="680"/>
      <c r="Q574" s="649">
        <v>571</v>
      </c>
      <c r="R574" s="681"/>
    </row>
    <row r="575" spans="1:18" ht="90.75" thickBot="1" x14ac:dyDescent="0.25">
      <c r="A575" s="623"/>
      <c r="B575" s="2511" t="s">
        <v>3352</v>
      </c>
      <c r="C575" s="1638" t="s">
        <v>3353</v>
      </c>
      <c r="D575" s="1007">
        <v>193</v>
      </c>
      <c r="E575" s="842">
        <v>160</v>
      </c>
      <c r="F575" s="2712">
        <v>218</v>
      </c>
      <c r="G575" s="624"/>
      <c r="H575" s="656" t="s">
        <v>1745</v>
      </c>
      <c r="I575" s="624"/>
      <c r="J575" s="654">
        <v>28</v>
      </c>
      <c r="K575" s="655">
        <v>48</v>
      </c>
      <c r="L575" s="655">
        <v>71</v>
      </c>
      <c r="M575" s="655">
        <v>72</v>
      </c>
      <c r="N575" s="657">
        <f t="shared" si="15"/>
        <v>219</v>
      </c>
      <c r="O575" s="658" t="s">
        <v>1186</v>
      </c>
      <c r="P575" s="676"/>
      <c r="Q575" s="629">
        <v>572</v>
      </c>
      <c r="R575" s="677"/>
    </row>
    <row r="576" spans="1:18" ht="90.75" thickBot="1" x14ac:dyDescent="0.25">
      <c r="A576" s="630"/>
      <c r="B576" s="2511" t="s">
        <v>3354</v>
      </c>
      <c r="C576" s="1639" t="s">
        <v>3355</v>
      </c>
      <c r="D576" s="987">
        <v>167</v>
      </c>
      <c r="E576" s="1640">
        <v>123</v>
      </c>
      <c r="F576" s="2521">
        <v>202</v>
      </c>
      <c r="G576" s="631"/>
      <c r="H576" s="640" t="s">
        <v>1746</v>
      </c>
      <c r="I576" s="631"/>
      <c r="J576" s="638">
        <v>17</v>
      </c>
      <c r="K576" s="639">
        <v>52</v>
      </c>
      <c r="L576" s="639">
        <v>87</v>
      </c>
      <c r="M576" s="639">
        <v>63</v>
      </c>
      <c r="N576" s="639">
        <f t="shared" si="15"/>
        <v>219</v>
      </c>
      <c r="O576" s="641" t="s">
        <v>1186</v>
      </c>
      <c r="P576" s="678"/>
      <c r="Q576" s="637">
        <v>573</v>
      </c>
      <c r="R576" s="679"/>
    </row>
    <row r="577" spans="1:18" ht="90.75" thickBot="1" x14ac:dyDescent="0.25">
      <c r="A577" s="630"/>
      <c r="B577" s="2511" t="s">
        <v>3356</v>
      </c>
      <c r="C577" s="1641" t="s">
        <v>3357</v>
      </c>
      <c r="D577" s="1183">
        <v>130</v>
      </c>
      <c r="E577" s="1131">
        <v>70</v>
      </c>
      <c r="F577" s="2713">
        <v>175</v>
      </c>
      <c r="G577" s="631"/>
      <c r="H577" s="634" t="s">
        <v>1747</v>
      </c>
      <c r="I577" s="631"/>
      <c r="J577" s="632">
        <v>13</v>
      </c>
      <c r="K577" s="633">
        <v>51</v>
      </c>
      <c r="L577" s="633">
        <v>87</v>
      </c>
      <c r="M577" s="633">
        <v>48</v>
      </c>
      <c r="N577" s="635">
        <f t="shared" si="15"/>
        <v>199</v>
      </c>
      <c r="O577" s="636" t="s">
        <v>1186</v>
      </c>
      <c r="P577" s="678"/>
      <c r="Q577" s="637">
        <v>574</v>
      </c>
      <c r="R577" s="679"/>
    </row>
    <row r="578" spans="1:18" ht="90.75" thickBot="1" x14ac:dyDescent="0.25">
      <c r="A578" s="630"/>
      <c r="B578" s="2511" t="s">
        <v>3358</v>
      </c>
      <c r="C578" s="1642" t="s">
        <v>3359</v>
      </c>
      <c r="D578" s="1148">
        <v>92</v>
      </c>
      <c r="E578" s="721">
        <v>6</v>
      </c>
      <c r="F578" s="2714">
        <v>140</v>
      </c>
      <c r="G578" s="631"/>
      <c r="H578" s="640" t="s">
        <v>1748</v>
      </c>
      <c r="I578" s="631"/>
      <c r="J578" s="638">
        <v>7</v>
      </c>
      <c r="K578" s="639">
        <v>27</v>
      </c>
      <c r="L578" s="639">
        <v>55</v>
      </c>
      <c r="M578" s="639">
        <v>22</v>
      </c>
      <c r="N578" s="639">
        <f t="shared" si="15"/>
        <v>111</v>
      </c>
      <c r="O578" s="641" t="s">
        <v>1186</v>
      </c>
      <c r="P578" s="678"/>
      <c r="Q578" s="637">
        <v>575</v>
      </c>
      <c r="R578" s="679"/>
    </row>
    <row r="579" spans="1:18" ht="15.75" thickBot="1" x14ac:dyDescent="0.25">
      <c r="A579" s="630"/>
      <c r="B579" s="2511" t="s">
        <v>3360</v>
      </c>
      <c r="C579" s="1643">
        <v>500778</v>
      </c>
      <c r="D579" s="1404">
        <v>80</v>
      </c>
      <c r="E579" s="1644">
        <v>7</v>
      </c>
      <c r="F579" s="2682">
        <v>120</v>
      </c>
      <c r="G579" s="631"/>
      <c r="H579" s="634" t="s">
        <v>1749</v>
      </c>
      <c r="I579" s="631"/>
      <c r="J579" s="632">
        <v>5</v>
      </c>
      <c r="K579" s="633">
        <v>17</v>
      </c>
      <c r="L579" s="633">
        <v>42</v>
      </c>
      <c r="M579" s="633">
        <v>14</v>
      </c>
      <c r="N579" s="635">
        <f t="shared" si="15"/>
        <v>78</v>
      </c>
      <c r="O579" s="636" t="s">
        <v>1186</v>
      </c>
      <c r="P579" s="678"/>
      <c r="Q579" s="637">
        <v>576</v>
      </c>
      <c r="R579" s="679"/>
    </row>
    <row r="580" spans="1:18" ht="90.75" thickBot="1" x14ac:dyDescent="0.25">
      <c r="A580" s="630"/>
      <c r="B580" s="2511" t="s">
        <v>3361</v>
      </c>
      <c r="C580" s="1645" t="s">
        <v>3362</v>
      </c>
      <c r="D580" s="1646">
        <v>71</v>
      </c>
      <c r="E580" s="1647">
        <v>10</v>
      </c>
      <c r="F580" s="2715">
        <v>104</v>
      </c>
      <c r="G580" s="631"/>
      <c r="H580" s="640" t="s">
        <v>1750</v>
      </c>
      <c r="I580" s="631"/>
      <c r="J580" s="638">
        <v>3</v>
      </c>
      <c r="K580" s="639">
        <v>12</v>
      </c>
      <c r="L580" s="639">
        <v>34</v>
      </c>
      <c r="M580" s="639">
        <v>10</v>
      </c>
      <c r="N580" s="639">
        <f t="shared" ref="N580:N643" si="16">SUM(J580:M580)</f>
        <v>59</v>
      </c>
      <c r="O580" s="641" t="s">
        <v>1186</v>
      </c>
      <c r="P580" s="678"/>
      <c r="Q580" s="637">
        <v>577</v>
      </c>
      <c r="R580" s="679"/>
    </row>
    <row r="581" spans="1:18" ht="90.75" thickBot="1" x14ac:dyDescent="0.25">
      <c r="A581" s="642"/>
      <c r="B581" s="2511" t="s">
        <v>3363</v>
      </c>
      <c r="C581" s="1648" t="s">
        <v>3364</v>
      </c>
      <c r="D581" s="1649">
        <v>60</v>
      </c>
      <c r="E581" s="1291">
        <v>16</v>
      </c>
      <c r="F581" s="2552">
        <v>83</v>
      </c>
      <c r="G581" s="643"/>
      <c r="H581" s="646" t="s">
        <v>1751</v>
      </c>
      <c r="I581" s="643"/>
      <c r="J581" s="644">
        <v>2</v>
      </c>
      <c r="K581" s="645">
        <v>7</v>
      </c>
      <c r="L581" s="645">
        <v>26</v>
      </c>
      <c r="M581" s="645">
        <v>5</v>
      </c>
      <c r="N581" s="647">
        <f t="shared" si="16"/>
        <v>40</v>
      </c>
      <c r="O581" s="648" t="s">
        <v>1186</v>
      </c>
      <c r="P581" s="680"/>
      <c r="Q581" s="649">
        <v>578</v>
      </c>
      <c r="R581" s="681"/>
    </row>
    <row r="582" spans="1:18" ht="90.75" thickBot="1" x14ac:dyDescent="0.25">
      <c r="A582" s="623"/>
      <c r="B582" s="2511" t="s">
        <v>3365</v>
      </c>
      <c r="C582" s="1650" t="s">
        <v>3366</v>
      </c>
      <c r="D582" s="1024">
        <v>215</v>
      </c>
      <c r="E582" s="912">
        <v>198</v>
      </c>
      <c r="F582" s="2716">
        <v>230</v>
      </c>
      <c r="G582" s="624"/>
      <c r="H582" s="627" t="s">
        <v>1752</v>
      </c>
      <c r="I582" s="624"/>
      <c r="J582" s="625">
        <v>29</v>
      </c>
      <c r="K582" s="626">
        <v>78</v>
      </c>
      <c r="L582" s="626">
        <v>91</v>
      </c>
      <c r="M582" s="626">
        <v>78</v>
      </c>
      <c r="N582" s="626">
        <f t="shared" si="16"/>
        <v>276</v>
      </c>
      <c r="O582" s="628" t="str">
        <f>IF(N582&lt;231,"Yes","No")</f>
        <v>No</v>
      </c>
      <c r="P582" s="676"/>
      <c r="Q582" s="629">
        <v>579</v>
      </c>
      <c r="R582" s="677"/>
    </row>
    <row r="583" spans="1:18" ht="90.75" thickBot="1" x14ac:dyDescent="0.25">
      <c r="A583" s="630"/>
      <c r="B583" s="2511" t="s">
        <v>3367</v>
      </c>
      <c r="C583" s="1651" t="s">
        <v>3368</v>
      </c>
      <c r="D583" s="1007">
        <v>193</v>
      </c>
      <c r="E583" s="1215">
        <v>167</v>
      </c>
      <c r="F583" s="2675">
        <v>226</v>
      </c>
      <c r="G583" s="631"/>
      <c r="H583" s="634" t="s">
        <v>1753</v>
      </c>
      <c r="I583" s="631"/>
      <c r="J583" s="632">
        <v>13</v>
      </c>
      <c r="K583" s="633">
        <v>53</v>
      </c>
      <c r="L583" s="633">
        <v>68</v>
      </c>
      <c r="M583" s="633">
        <v>40</v>
      </c>
      <c r="N583" s="635">
        <f t="shared" si="16"/>
        <v>174</v>
      </c>
      <c r="O583" s="636" t="s">
        <v>1186</v>
      </c>
      <c r="P583" s="678"/>
      <c r="Q583" s="637">
        <v>580</v>
      </c>
      <c r="R583" s="679"/>
    </row>
    <row r="584" spans="1:18" ht="90.75" thickBot="1" x14ac:dyDescent="0.25">
      <c r="A584" s="630"/>
      <c r="B584" s="2511" t="s">
        <v>3369</v>
      </c>
      <c r="C584" s="1652" t="s">
        <v>3370</v>
      </c>
      <c r="D584" s="1653">
        <v>144</v>
      </c>
      <c r="E584" s="782">
        <v>99</v>
      </c>
      <c r="F584" s="2644">
        <v>205</v>
      </c>
      <c r="G584" s="631"/>
      <c r="H584" s="640" t="s">
        <v>1754</v>
      </c>
      <c r="I584" s="631"/>
      <c r="J584" s="638">
        <v>8</v>
      </c>
      <c r="K584" s="639">
        <v>43</v>
      </c>
      <c r="L584" s="639">
        <v>50</v>
      </c>
      <c r="M584" s="639">
        <v>26</v>
      </c>
      <c r="N584" s="639">
        <f t="shared" si="16"/>
        <v>127</v>
      </c>
      <c r="O584" s="641" t="s">
        <v>1186</v>
      </c>
      <c r="P584" s="678"/>
      <c r="Q584" s="637">
        <v>581</v>
      </c>
      <c r="R584" s="679"/>
    </row>
    <row r="585" spans="1:18" ht="90.75" thickBot="1" x14ac:dyDescent="0.25">
      <c r="A585" s="630"/>
      <c r="B585" s="2511" t="s">
        <v>3371</v>
      </c>
      <c r="C585" s="1654" t="s">
        <v>3372</v>
      </c>
      <c r="D585" s="1655">
        <v>117</v>
      </c>
      <c r="E585" s="1184">
        <v>59</v>
      </c>
      <c r="F585" s="2670">
        <v>189</v>
      </c>
      <c r="G585" s="631"/>
      <c r="H585" s="634" t="s">
        <v>1755</v>
      </c>
      <c r="I585" s="631"/>
      <c r="J585" s="632">
        <v>6</v>
      </c>
      <c r="K585" s="633">
        <v>38</v>
      </c>
      <c r="L585" s="633">
        <v>42</v>
      </c>
      <c r="M585" s="633">
        <v>18</v>
      </c>
      <c r="N585" s="635">
        <f t="shared" si="16"/>
        <v>104</v>
      </c>
      <c r="O585" s="636" t="s">
        <v>1186</v>
      </c>
      <c r="P585" s="678"/>
      <c r="Q585" s="637">
        <v>582</v>
      </c>
      <c r="R585" s="679"/>
    </row>
    <row r="586" spans="1:18" ht="90.75" thickBot="1" x14ac:dyDescent="0.25">
      <c r="A586" s="630"/>
      <c r="B586" s="2511" t="s">
        <v>3373</v>
      </c>
      <c r="C586" s="1656" t="s">
        <v>3374</v>
      </c>
      <c r="D586" s="1629">
        <v>95</v>
      </c>
      <c r="E586" s="795">
        <v>37</v>
      </c>
      <c r="F586" s="2519">
        <v>159</v>
      </c>
      <c r="G586" s="631"/>
      <c r="H586" s="640" t="s">
        <v>1756</v>
      </c>
      <c r="I586" s="631"/>
      <c r="J586" s="638">
        <v>4</v>
      </c>
      <c r="K586" s="639">
        <v>27</v>
      </c>
      <c r="L586" s="639">
        <v>33</v>
      </c>
      <c r="M586" s="639">
        <v>11</v>
      </c>
      <c r="N586" s="639">
        <f t="shared" si="16"/>
        <v>75</v>
      </c>
      <c r="O586" s="641" t="s">
        <v>1186</v>
      </c>
      <c r="P586" s="678"/>
      <c r="Q586" s="637">
        <v>583</v>
      </c>
      <c r="R586" s="679"/>
    </row>
    <row r="587" spans="1:18" ht="90.75" thickBot="1" x14ac:dyDescent="0.25">
      <c r="A587" s="630"/>
      <c r="B587" s="2511" t="s">
        <v>3375</v>
      </c>
      <c r="C587" s="1657" t="s">
        <v>3376</v>
      </c>
      <c r="D587" s="1200">
        <v>88</v>
      </c>
      <c r="E587" s="1332">
        <v>44</v>
      </c>
      <c r="F587" s="2629">
        <v>131</v>
      </c>
      <c r="G587" s="631"/>
      <c r="H587" s="634" t="s">
        <v>1757</v>
      </c>
      <c r="I587" s="631"/>
      <c r="J587" s="632">
        <v>2</v>
      </c>
      <c r="K587" s="633">
        <v>18</v>
      </c>
      <c r="L587" s="633">
        <v>24</v>
      </c>
      <c r="M587" s="633">
        <v>6</v>
      </c>
      <c r="N587" s="635">
        <f t="shared" si="16"/>
        <v>50</v>
      </c>
      <c r="O587" s="636" t="s">
        <v>1186</v>
      </c>
      <c r="P587" s="678"/>
      <c r="Q587" s="637">
        <v>584</v>
      </c>
      <c r="R587" s="679"/>
    </row>
    <row r="588" spans="1:18" ht="90.75" thickBot="1" x14ac:dyDescent="0.25">
      <c r="A588" s="642"/>
      <c r="B588" s="2511" t="s">
        <v>3377</v>
      </c>
      <c r="C588" s="1658" t="s">
        <v>3378</v>
      </c>
      <c r="D588" s="1495">
        <v>81</v>
      </c>
      <c r="E588" s="1273">
        <v>45</v>
      </c>
      <c r="F588" s="2554">
        <v>109</v>
      </c>
      <c r="G588" s="643"/>
      <c r="H588" s="652" t="s">
        <v>1758</v>
      </c>
      <c r="I588" s="643"/>
      <c r="J588" s="650">
        <v>1</v>
      </c>
      <c r="K588" s="651">
        <v>14</v>
      </c>
      <c r="L588" s="651">
        <v>20</v>
      </c>
      <c r="M588" s="651">
        <v>4</v>
      </c>
      <c r="N588" s="651">
        <f t="shared" si="16"/>
        <v>39</v>
      </c>
      <c r="O588" s="653" t="s">
        <v>1186</v>
      </c>
      <c r="P588" s="680"/>
      <c r="Q588" s="649">
        <v>585</v>
      </c>
      <c r="R588" s="681"/>
    </row>
    <row r="589" spans="1:18" ht="90.75" thickBot="1" x14ac:dyDescent="0.25">
      <c r="A589" s="623"/>
      <c r="B589" s="2511" t="s">
        <v>3379</v>
      </c>
      <c r="C589" s="1659" t="s">
        <v>3380</v>
      </c>
      <c r="D589" s="816">
        <v>197</v>
      </c>
      <c r="E589" s="980">
        <v>180</v>
      </c>
      <c r="F589" s="2703">
        <v>227</v>
      </c>
      <c r="G589" s="624"/>
      <c r="H589" s="656" t="s">
        <v>1759</v>
      </c>
      <c r="I589" s="624"/>
      <c r="J589" s="654">
        <v>21</v>
      </c>
      <c r="K589" s="655">
        <v>70</v>
      </c>
      <c r="L589" s="655">
        <v>92</v>
      </c>
      <c r="M589" s="655">
        <v>70</v>
      </c>
      <c r="N589" s="657">
        <f t="shared" si="16"/>
        <v>253</v>
      </c>
      <c r="O589" s="658" t="str">
        <f>IF(N589&lt;231,"Yes","No")</f>
        <v>No</v>
      </c>
      <c r="P589" s="676"/>
      <c r="Q589" s="629">
        <v>586</v>
      </c>
      <c r="R589" s="677"/>
    </row>
    <row r="590" spans="1:18" ht="90.75" thickBot="1" x14ac:dyDescent="0.25">
      <c r="A590" s="630"/>
      <c r="B590" s="2511" t="s">
        <v>3381</v>
      </c>
      <c r="C590" s="1660" t="s">
        <v>3382</v>
      </c>
      <c r="D590" s="896">
        <v>173</v>
      </c>
      <c r="E590" s="1439">
        <v>150</v>
      </c>
      <c r="F590" s="2525">
        <v>220</v>
      </c>
      <c r="G590" s="631"/>
      <c r="H590" s="640" t="s">
        <v>1760</v>
      </c>
      <c r="I590" s="631"/>
      <c r="J590" s="638">
        <v>8</v>
      </c>
      <c r="K590" s="639">
        <v>68</v>
      </c>
      <c r="L590" s="639">
        <v>94</v>
      </c>
      <c r="M590" s="639">
        <v>34</v>
      </c>
      <c r="N590" s="639">
        <f t="shared" si="16"/>
        <v>204</v>
      </c>
      <c r="O590" s="641" t="s">
        <v>1186</v>
      </c>
      <c r="P590" s="678"/>
      <c r="Q590" s="637">
        <v>587</v>
      </c>
      <c r="R590" s="679"/>
    </row>
    <row r="591" spans="1:18" ht="90.75" thickBot="1" x14ac:dyDescent="0.25">
      <c r="A591" s="630"/>
      <c r="B591" s="2511" t="s">
        <v>3383</v>
      </c>
      <c r="C591" s="1661" t="s">
        <v>3384</v>
      </c>
      <c r="D591" s="940">
        <v>150</v>
      </c>
      <c r="E591" s="969">
        <v>120</v>
      </c>
      <c r="F591" s="2622">
        <v>211</v>
      </c>
      <c r="G591" s="631"/>
      <c r="H591" s="634" t="s">
        <v>1761</v>
      </c>
      <c r="I591" s="631"/>
      <c r="J591" s="632">
        <v>5</v>
      </c>
      <c r="K591" s="633">
        <v>70</v>
      </c>
      <c r="L591" s="633">
        <v>97</v>
      </c>
      <c r="M591" s="633">
        <v>20</v>
      </c>
      <c r="N591" s="635">
        <f t="shared" si="16"/>
        <v>192</v>
      </c>
      <c r="O591" s="682" t="s">
        <v>1186</v>
      </c>
      <c r="P591" s="631"/>
      <c r="Q591" s="637">
        <v>588</v>
      </c>
      <c r="R591" s="679"/>
    </row>
    <row r="592" spans="1:18" ht="90.75" thickBot="1" x14ac:dyDescent="0.25">
      <c r="A592" s="630"/>
      <c r="B592" s="2511" t="s">
        <v>3385</v>
      </c>
      <c r="C592" s="1662" t="s">
        <v>3386</v>
      </c>
      <c r="D592" s="945">
        <v>125</v>
      </c>
      <c r="E592" s="1092">
        <v>85</v>
      </c>
      <c r="F592" s="2692">
        <v>199</v>
      </c>
      <c r="G592" s="631"/>
      <c r="H592" s="640" t="s">
        <v>1762</v>
      </c>
      <c r="I592" s="631"/>
      <c r="J592" s="638">
        <v>0</v>
      </c>
      <c r="K592" s="639">
        <v>44</v>
      </c>
      <c r="L592" s="639">
        <v>54</v>
      </c>
      <c r="M592" s="639">
        <v>1</v>
      </c>
      <c r="N592" s="639">
        <f t="shared" si="16"/>
        <v>99</v>
      </c>
      <c r="O592" s="683" t="str">
        <f>IF(N592&lt;231,"Yes","No")</f>
        <v>Yes</v>
      </c>
      <c r="P592" s="631"/>
      <c r="Q592" s="637">
        <v>589</v>
      </c>
      <c r="R592" s="679"/>
    </row>
    <row r="593" spans="1:18" ht="15.75" thickBot="1" x14ac:dyDescent="0.25">
      <c r="A593" s="630"/>
      <c r="B593" s="2511" t="s">
        <v>3387</v>
      </c>
      <c r="C593" s="1663">
        <v>330072</v>
      </c>
      <c r="D593" s="1664">
        <v>51</v>
      </c>
      <c r="E593" s="698">
        <v>0</v>
      </c>
      <c r="F593" s="2557">
        <v>114</v>
      </c>
      <c r="G593" s="631"/>
      <c r="H593" s="634" t="s">
        <v>1763</v>
      </c>
      <c r="I593" s="631"/>
      <c r="J593" s="632">
        <v>0</v>
      </c>
      <c r="K593" s="633">
        <v>26</v>
      </c>
      <c r="L593" s="633">
        <v>31</v>
      </c>
      <c r="M593" s="633">
        <v>0</v>
      </c>
      <c r="N593" s="635">
        <f t="shared" si="16"/>
        <v>57</v>
      </c>
      <c r="O593" s="682" t="str">
        <f>IF(N593&lt;231,"Yes","No")</f>
        <v>Yes</v>
      </c>
      <c r="P593" s="631"/>
      <c r="Q593" s="637">
        <v>590</v>
      </c>
      <c r="R593" s="679"/>
    </row>
    <row r="594" spans="1:18" ht="90.75" thickBot="1" x14ac:dyDescent="0.25">
      <c r="A594" s="630"/>
      <c r="B594" s="2511" t="s">
        <v>3388</v>
      </c>
      <c r="C594" s="1665" t="s">
        <v>3389</v>
      </c>
      <c r="D594" s="1666">
        <v>46</v>
      </c>
      <c r="E594" s="1546">
        <v>26</v>
      </c>
      <c r="F594" s="2550">
        <v>71</v>
      </c>
      <c r="G594" s="631"/>
      <c r="H594" s="640" t="s">
        <v>1764</v>
      </c>
      <c r="I594" s="631"/>
      <c r="J594" s="638">
        <v>0</v>
      </c>
      <c r="K594" s="639">
        <v>23</v>
      </c>
      <c r="L594" s="639">
        <v>30</v>
      </c>
      <c r="M594" s="639">
        <v>0</v>
      </c>
      <c r="N594" s="639">
        <f t="shared" si="16"/>
        <v>53</v>
      </c>
      <c r="O594" s="683" t="str">
        <f>IF(N594&lt;231,"Yes","No")</f>
        <v>Yes</v>
      </c>
      <c r="P594" s="631"/>
      <c r="Q594" s="637">
        <v>591</v>
      </c>
      <c r="R594" s="679"/>
    </row>
    <row r="595" spans="1:18" ht="90.75" thickBot="1" x14ac:dyDescent="0.25">
      <c r="A595" s="642"/>
      <c r="B595" s="2511" t="s">
        <v>3390</v>
      </c>
      <c r="C595" s="1667" t="s">
        <v>3391</v>
      </c>
      <c r="D595" s="919">
        <v>180</v>
      </c>
      <c r="E595" s="914">
        <v>181</v>
      </c>
      <c r="F595" s="2651">
        <v>223</v>
      </c>
      <c r="G595" s="643"/>
      <c r="H595" s="646" t="s">
        <v>1765</v>
      </c>
      <c r="I595" s="643"/>
      <c r="J595" s="644">
        <v>0</v>
      </c>
      <c r="K595" s="645">
        <v>18</v>
      </c>
      <c r="L595" s="645">
        <v>25</v>
      </c>
      <c r="M595" s="645">
        <v>0</v>
      </c>
      <c r="N595" s="647">
        <f t="shared" si="16"/>
        <v>43</v>
      </c>
      <c r="O595" s="684" t="str">
        <f>IF(N595&lt;231,"Yes","No")</f>
        <v>Yes</v>
      </c>
      <c r="P595" s="643"/>
      <c r="Q595" s="649">
        <v>592</v>
      </c>
      <c r="R595" s="681"/>
    </row>
    <row r="596" spans="1:18" ht="90.75" thickBot="1" x14ac:dyDescent="0.25">
      <c r="A596" s="669"/>
      <c r="B596" s="2511" t="s">
        <v>3392</v>
      </c>
      <c r="C596" s="1668" t="s">
        <v>3393</v>
      </c>
      <c r="D596" s="1669">
        <v>149</v>
      </c>
      <c r="E596" s="1406">
        <v>149</v>
      </c>
      <c r="F596" s="2680">
        <v>210</v>
      </c>
      <c r="G596" s="670"/>
      <c r="H596" s="687" t="s">
        <v>1766</v>
      </c>
      <c r="I596" s="670"/>
      <c r="J596" s="685">
        <v>29</v>
      </c>
      <c r="K596" s="686">
        <v>79</v>
      </c>
      <c r="L596" s="686">
        <v>71</v>
      </c>
      <c r="M596" s="686">
        <v>73</v>
      </c>
      <c r="N596" s="686">
        <f t="shared" si="16"/>
        <v>252</v>
      </c>
      <c r="O596" s="688" t="str">
        <f>IF(N596&lt;231,"Yes","No")</f>
        <v>No</v>
      </c>
      <c r="P596" s="689"/>
      <c r="Q596" s="660">
        <v>593</v>
      </c>
      <c r="R596" s="690"/>
    </row>
    <row r="597" spans="1:18" ht="90.75" thickBot="1" x14ac:dyDescent="0.25">
      <c r="A597" s="630"/>
      <c r="B597" s="2511" t="s">
        <v>3394</v>
      </c>
      <c r="C597" s="1670" t="s">
        <v>3395</v>
      </c>
      <c r="D597" s="743">
        <v>116</v>
      </c>
      <c r="E597" s="881">
        <v>116</v>
      </c>
      <c r="F597" s="2693">
        <v>193</v>
      </c>
      <c r="G597" s="631"/>
      <c r="H597" s="634" t="s">
        <v>1767</v>
      </c>
      <c r="I597" s="631"/>
      <c r="J597" s="632">
        <v>17</v>
      </c>
      <c r="K597" s="633">
        <v>64</v>
      </c>
      <c r="L597" s="633">
        <v>60</v>
      </c>
      <c r="M597" s="633">
        <v>51</v>
      </c>
      <c r="N597" s="635">
        <f t="shared" si="16"/>
        <v>192</v>
      </c>
      <c r="O597" s="636" t="s">
        <v>1186</v>
      </c>
      <c r="P597" s="678"/>
      <c r="Q597" s="637">
        <v>594</v>
      </c>
      <c r="R597" s="679"/>
    </row>
    <row r="598" spans="1:18" ht="90.75" thickBot="1" x14ac:dyDescent="0.25">
      <c r="A598" s="630"/>
      <c r="B598" s="2511" t="s">
        <v>3396</v>
      </c>
      <c r="C598" s="1671" t="s">
        <v>3397</v>
      </c>
      <c r="D598" s="1672">
        <v>36</v>
      </c>
      <c r="E598" s="1673">
        <v>19</v>
      </c>
      <c r="F598" s="2696">
        <v>95</v>
      </c>
      <c r="G598" s="631"/>
      <c r="H598" s="640" t="s">
        <v>1768</v>
      </c>
      <c r="I598" s="631"/>
      <c r="J598" s="638">
        <v>13</v>
      </c>
      <c r="K598" s="639">
        <v>47</v>
      </c>
      <c r="L598" s="639">
        <v>43</v>
      </c>
      <c r="M598" s="639">
        <v>38</v>
      </c>
      <c r="N598" s="639">
        <f t="shared" si="16"/>
        <v>141</v>
      </c>
      <c r="O598" s="641" t="s">
        <v>1186</v>
      </c>
      <c r="P598" s="678"/>
      <c r="Q598" s="637">
        <v>595</v>
      </c>
      <c r="R598" s="679"/>
    </row>
    <row r="599" spans="1:18" ht="15.75" thickBot="1" x14ac:dyDescent="0.25">
      <c r="A599" s="630"/>
      <c r="B599" s="2511" t="s">
        <v>3398</v>
      </c>
      <c r="C599" s="1674">
        <v>211551</v>
      </c>
      <c r="D599" s="1675">
        <v>33</v>
      </c>
      <c r="E599" s="1323">
        <v>21</v>
      </c>
      <c r="F599" s="2679">
        <v>81</v>
      </c>
      <c r="G599" s="631"/>
      <c r="H599" s="634" t="s">
        <v>1769</v>
      </c>
      <c r="I599" s="631"/>
      <c r="J599" s="632">
        <v>9</v>
      </c>
      <c r="K599" s="633">
        <v>36</v>
      </c>
      <c r="L599" s="633">
        <v>33</v>
      </c>
      <c r="M599" s="633">
        <v>26</v>
      </c>
      <c r="N599" s="635">
        <f t="shared" si="16"/>
        <v>104</v>
      </c>
      <c r="O599" s="636" t="s">
        <v>1186</v>
      </c>
      <c r="P599" s="678"/>
      <c r="Q599" s="637">
        <v>596</v>
      </c>
      <c r="R599" s="679"/>
    </row>
    <row r="600" spans="1:18" ht="15.75" thickBot="1" x14ac:dyDescent="0.25">
      <c r="A600" s="630"/>
      <c r="B600" s="2511" t="s">
        <v>3399</v>
      </c>
      <c r="C600" s="1676">
        <v>201747</v>
      </c>
      <c r="D600" s="1677">
        <v>32</v>
      </c>
      <c r="E600" s="1678">
        <v>23</v>
      </c>
      <c r="F600" s="2550">
        <v>71</v>
      </c>
      <c r="G600" s="631"/>
      <c r="H600" s="640" t="s">
        <v>1770</v>
      </c>
      <c r="I600" s="631"/>
      <c r="J600" s="638">
        <v>6</v>
      </c>
      <c r="K600" s="639">
        <v>27</v>
      </c>
      <c r="L600" s="639">
        <v>25</v>
      </c>
      <c r="M600" s="639">
        <v>17</v>
      </c>
      <c r="N600" s="639">
        <f t="shared" si="16"/>
        <v>75</v>
      </c>
      <c r="O600" s="641" t="s">
        <v>1186</v>
      </c>
      <c r="P600" s="678"/>
      <c r="Q600" s="637">
        <v>597</v>
      </c>
      <c r="R600" s="679"/>
    </row>
    <row r="601" spans="1:18" ht="90.75" thickBot="1" x14ac:dyDescent="0.25">
      <c r="A601" s="630"/>
      <c r="B601" s="2511" t="s">
        <v>3400</v>
      </c>
      <c r="C601" s="1679" t="s">
        <v>3401</v>
      </c>
      <c r="D601" s="805">
        <v>34</v>
      </c>
      <c r="E601" s="1358">
        <v>28</v>
      </c>
      <c r="F601" s="2583">
        <v>53</v>
      </c>
      <c r="G601" s="631"/>
      <c r="H601" s="634" t="s">
        <v>1771</v>
      </c>
      <c r="I601" s="631"/>
      <c r="J601" s="632">
        <v>4</v>
      </c>
      <c r="K601" s="633">
        <v>20</v>
      </c>
      <c r="L601" s="633">
        <v>22</v>
      </c>
      <c r="M601" s="633">
        <v>12</v>
      </c>
      <c r="N601" s="635">
        <f t="shared" si="16"/>
        <v>58</v>
      </c>
      <c r="O601" s="636" t="s">
        <v>1186</v>
      </c>
      <c r="P601" s="678"/>
      <c r="Q601" s="637">
        <v>598</v>
      </c>
      <c r="R601" s="679"/>
    </row>
    <row r="602" spans="1:18" ht="90.75" thickBot="1" x14ac:dyDescent="0.25">
      <c r="A602" s="642"/>
      <c r="B602" s="2511" t="s">
        <v>3402</v>
      </c>
      <c r="C602" s="1680" t="s">
        <v>3403</v>
      </c>
      <c r="D602" s="987">
        <v>167</v>
      </c>
      <c r="E602" s="1378">
        <v>164</v>
      </c>
      <c r="F602" s="2717">
        <v>224</v>
      </c>
      <c r="G602" s="643"/>
      <c r="H602" s="652" t="s">
        <v>1772</v>
      </c>
      <c r="I602" s="643"/>
      <c r="J602" s="650">
        <v>3</v>
      </c>
      <c r="K602" s="651">
        <v>14</v>
      </c>
      <c r="L602" s="651">
        <v>16</v>
      </c>
      <c r="M602" s="651">
        <v>7</v>
      </c>
      <c r="N602" s="651">
        <f t="shared" si="16"/>
        <v>40</v>
      </c>
      <c r="O602" s="653" t="s">
        <v>1186</v>
      </c>
      <c r="P602" s="680"/>
      <c r="Q602" s="649">
        <v>599</v>
      </c>
      <c r="R602" s="681"/>
    </row>
    <row r="603" spans="1:18" ht="90.75" thickBot="1" x14ac:dyDescent="0.25">
      <c r="A603" s="623"/>
      <c r="B603" s="2511" t="s">
        <v>3404</v>
      </c>
      <c r="C603" s="1681" t="s">
        <v>3405</v>
      </c>
      <c r="D603" s="776">
        <v>139</v>
      </c>
      <c r="E603" s="801">
        <v>132</v>
      </c>
      <c r="F603" s="2528">
        <v>215</v>
      </c>
      <c r="G603" s="624"/>
      <c r="H603" s="656" t="s">
        <v>1773</v>
      </c>
      <c r="I603" s="624"/>
      <c r="J603" s="654">
        <v>32</v>
      </c>
      <c r="K603" s="655">
        <v>67</v>
      </c>
      <c r="L603" s="655">
        <v>63</v>
      </c>
      <c r="M603" s="655">
        <v>78</v>
      </c>
      <c r="N603" s="657">
        <f t="shared" si="16"/>
        <v>240</v>
      </c>
      <c r="O603" s="658" t="str">
        <f>IF(N603&lt;231,"Yes","No")</f>
        <v>No</v>
      </c>
      <c r="P603" s="676"/>
      <c r="Q603" s="629">
        <v>600</v>
      </c>
      <c r="R603" s="677"/>
    </row>
    <row r="604" spans="1:18" ht="90.75" thickBot="1" x14ac:dyDescent="0.25">
      <c r="A604" s="630"/>
      <c r="B604" s="2511" t="s">
        <v>3406</v>
      </c>
      <c r="C604" s="1682" t="s">
        <v>3407</v>
      </c>
      <c r="D604" s="1186">
        <v>104</v>
      </c>
      <c r="E604" s="1339">
        <v>91</v>
      </c>
      <c r="F604" s="2692">
        <v>199</v>
      </c>
      <c r="G604" s="631"/>
      <c r="H604" s="640" t="s">
        <v>1774</v>
      </c>
      <c r="I604" s="631"/>
      <c r="J604" s="638">
        <v>25</v>
      </c>
      <c r="K604" s="639">
        <v>75</v>
      </c>
      <c r="L604" s="639">
        <v>73</v>
      </c>
      <c r="M604" s="639">
        <v>68</v>
      </c>
      <c r="N604" s="639">
        <f t="shared" si="16"/>
        <v>241</v>
      </c>
      <c r="O604" s="641" t="str">
        <f>IF(N604&lt;231,"Yes","No")</f>
        <v>No</v>
      </c>
      <c r="P604" s="678"/>
      <c r="Q604" s="637">
        <v>601</v>
      </c>
      <c r="R604" s="679"/>
    </row>
    <row r="605" spans="1:18" ht="90.75" thickBot="1" x14ac:dyDescent="0.25">
      <c r="A605" s="630"/>
      <c r="B605" s="2511" t="s">
        <v>3408</v>
      </c>
      <c r="C605" s="1683" t="s">
        <v>3409</v>
      </c>
      <c r="D605" s="1666">
        <v>46</v>
      </c>
      <c r="E605" s="698">
        <v>0</v>
      </c>
      <c r="F605" s="2543">
        <v>139</v>
      </c>
      <c r="G605" s="631"/>
      <c r="H605" s="634" t="s">
        <v>1775</v>
      </c>
      <c r="I605" s="631"/>
      <c r="J605" s="632">
        <v>19</v>
      </c>
      <c r="K605" s="633">
        <v>75</v>
      </c>
      <c r="L605" s="633">
        <v>74</v>
      </c>
      <c r="M605" s="633">
        <v>58</v>
      </c>
      <c r="N605" s="635">
        <f t="shared" si="16"/>
        <v>226</v>
      </c>
      <c r="O605" s="636" t="s">
        <v>1186</v>
      </c>
      <c r="P605" s="678"/>
      <c r="Q605" s="637">
        <v>602</v>
      </c>
      <c r="R605" s="679"/>
    </row>
    <row r="606" spans="1:18" ht="15.75" thickBot="1" x14ac:dyDescent="0.25">
      <c r="A606" s="630"/>
      <c r="B606" s="2511" t="s">
        <v>3410</v>
      </c>
      <c r="C606" s="1684">
        <v>280071</v>
      </c>
      <c r="D606" s="1685">
        <v>40</v>
      </c>
      <c r="E606" s="698">
        <v>0</v>
      </c>
      <c r="F606" s="2718">
        <v>113</v>
      </c>
      <c r="G606" s="631"/>
      <c r="H606" s="640" t="s">
        <v>1776</v>
      </c>
      <c r="I606" s="631"/>
      <c r="J606" s="638">
        <v>9</v>
      </c>
      <c r="K606" s="639">
        <v>43</v>
      </c>
      <c r="L606" s="639">
        <v>45</v>
      </c>
      <c r="M606" s="639">
        <v>27</v>
      </c>
      <c r="N606" s="639">
        <f t="shared" si="16"/>
        <v>124</v>
      </c>
      <c r="O606" s="641" t="s">
        <v>1186</v>
      </c>
      <c r="P606" s="678"/>
      <c r="Q606" s="637">
        <v>603</v>
      </c>
      <c r="R606" s="679"/>
    </row>
    <row r="607" spans="1:18" ht="15.75" thickBot="1" x14ac:dyDescent="0.25">
      <c r="A607" s="630"/>
      <c r="B607" s="2511" t="s">
        <v>3411</v>
      </c>
      <c r="C607" s="1686">
        <v>2.5E+64</v>
      </c>
      <c r="D607" s="1687">
        <v>37</v>
      </c>
      <c r="E607" s="1688">
        <v>14</v>
      </c>
      <c r="F607" s="2603">
        <v>98</v>
      </c>
      <c r="G607" s="631"/>
      <c r="H607" s="634" t="s">
        <v>1777</v>
      </c>
      <c r="I607" s="631"/>
      <c r="J607" s="632">
        <v>4</v>
      </c>
      <c r="K607" s="633">
        <v>25</v>
      </c>
      <c r="L607" s="633">
        <v>27</v>
      </c>
      <c r="M607" s="633">
        <v>14</v>
      </c>
      <c r="N607" s="635">
        <f t="shared" si="16"/>
        <v>70</v>
      </c>
      <c r="O607" s="636" t="s">
        <v>1186</v>
      </c>
      <c r="P607" s="678"/>
      <c r="Q607" s="637">
        <v>604</v>
      </c>
      <c r="R607" s="679"/>
    </row>
    <row r="608" spans="1:18" ht="15.75" thickBot="1" x14ac:dyDescent="0.25">
      <c r="A608" s="630"/>
      <c r="B608" s="2511" t="s">
        <v>3412</v>
      </c>
      <c r="C608" s="1689">
        <v>201547</v>
      </c>
      <c r="D608" s="1677">
        <v>32</v>
      </c>
      <c r="E608" s="1323">
        <v>21</v>
      </c>
      <c r="F608" s="2550">
        <v>71</v>
      </c>
      <c r="G608" s="631"/>
      <c r="H608" s="640" t="s">
        <v>1778</v>
      </c>
      <c r="I608" s="631"/>
      <c r="J608" s="638">
        <v>3</v>
      </c>
      <c r="K608" s="639">
        <v>17</v>
      </c>
      <c r="L608" s="639">
        <v>21</v>
      </c>
      <c r="M608" s="639">
        <v>8</v>
      </c>
      <c r="N608" s="639">
        <f t="shared" si="16"/>
        <v>49</v>
      </c>
      <c r="O608" s="641" t="s">
        <v>1186</v>
      </c>
      <c r="P608" s="678"/>
      <c r="Q608" s="637">
        <v>605</v>
      </c>
      <c r="R608" s="679"/>
    </row>
    <row r="609" spans="1:18" ht="90.75" thickBot="1" x14ac:dyDescent="0.25">
      <c r="A609" s="642"/>
      <c r="B609" s="2511" t="s">
        <v>3413</v>
      </c>
      <c r="C609" s="1690" t="s">
        <v>3414</v>
      </c>
      <c r="D609" s="974">
        <v>110</v>
      </c>
      <c r="E609" s="958">
        <v>124</v>
      </c>
      <c r="F609" s="2719">
        <v>160</v>
      </c>
      <c r="G609" s="643"/>
      <c r="H609" s="646" t="s">
        <v>1779</v>
      </c>
      <c r="I609" s="643"/>
      <c r="J609" s="644">
        <v>2</v>
      </c>
      <c r="K609" s="645">
        <v>13</v>
      </c>
      <c r="L609" s="645">
        <v>18</v>
      </c>
      <c r="M609" s="645">
        <v>6</v>
      </c>
      <c r="N609" s="647">
        <f t="shared" si="16"/>
        <v>39</v>
      </c>
      <c r="O609" s="648" t="s">
        <v>1186</v>
      </c>
      <c r="P609" s="680"/>
      <c r="Q609" s="649">
        <v>606</v>
      </c>
      <c r="R609" s="681"/>
    </row>
    <row r="610" spans="1:18" ht="90.75" thickBot="1" x14ac:dyDescent="0.25">
      <c r="A610" s="623"/>
      <c r="B610" s="2511" t="s">
        <v>3415</v>
      </c>
      <c r="C610" s="1691" t="s">
        <v>3416</v>
      </c>
      <c r="D610" s="1186">
        <v>104</v>
      </c>
      <c r="E610" s="1179">
        <v>110</v>
      </c>
      <c r="F610" s="2519">
        <v>159</v>
      </c>
      <c r="G610" s="624"/>
      <c r="H610" s="627" t="s">
        <v>1780</v>
      </c>
      <c r="I610" s="624"/>
      <c r="J610" s="625">
        <v>20</v>
      </c>
      <c r="K610" s="626">
        <v>81</v>
      </c>
      <c r="L610" s="626">
        <v>76</v>
      </c>
      <c r="M610" s="626">
        <v>61</v>
      </c>
      <c r="N610" s="626">
        <f t="shared" si="16"/>
        <v>238</v>
      </c>
      <c r="O610" s="628" t="str">
        <f>IF(N610&lt;231,"Yes","No")</f>
        <v>No</v>
      </c>
      <c r="P610" s="676"/>
      <c r="Q610" s="629">
        <v>607</v>
      </c>
      <c r="R610" s="677"/>
    </row>
    <row r="611" spans="1:18" ht="90.75" thickBot="1" x14ac:dyDescent="0.25">
      <c r="A611" s="630"/>
      <c r="B611" s="2511" t="s">
        <v>3417</v>
      </c>
      <c r="C611" s="1692" t="s">
        <v>3418</v>
      </c>
      <c r="D611" s="1451">
        <v>97</v>
      </c>
      <c r="E611" s="789">
        <v>94</v>
      </c>
      <c r="F611" s="2594">
        <v>155</v>
      </c>
      <c r="G611" s="631"/>
      <c r="H611" s="634" t="s">
        <v>1781</v>
      </c>
      <c r="I611" s="631"/>
      <c r="J611" s="632">
        <v>8</v>
      </c>
      <c r="K611" s="633">
        <v>91</v>
      </c>
      <c r="L611" s="633">
        <v>92</v>
      </c>
      <c r="M611" s="633">
        <v>33</v>
      </c>
      <c r="N611" s="635">
        <f t="shared" si="16"/>
        <v>224</v>
      </c>
      <c r="O611" s="636" t="s">
        <v>1186</v>
      </c>
      <c r="P611" s="678"/>
      <c r="Q611" s="637">
        <v>608</v>
      </c>
      <c r="R611" s="679"/>
    </row>
    <row r="612" spans="1:18" ht="15.75" thickBot="1" x14ac:dyDescent="0.25">
      <c r="A612" s="630"/>
      <c r="B612" s="2511" t="s">
        <v>3419</v>
      </c>
      <c r="C612" s="1693">
        <v>565294</v>
      </c>
      <c r="D612" s="1694">
        <v>86</v>
      </c>
      <c r="E612" s="1101">
        <v>82</v>
      </c>
      <c r="F612" s="2633">
        <v>148</v>
      </c>
      <c r="G612" s="631"/>
      <c r="H612" s="640" t="s">
        <v>1782</v>
      </c>
      <c r="I612" s="631"/>
      <c r="J612" s="638">
        <v>0</v>
      </c>
      <c r="K612" s="639">
        <v>93</v>
      </c>
      <c r="L612" s="639">
        <v>95</v>
      </c>
      <c r="M612" s="639">
        <v>0</v>
      </c>
      <c r="N612" s="639">
        <f t="shared" si="16"/>
        <v>188</v>
      </c>
      <c r="O612" s="641" t="str">
        <f t="shared" ref="O612:O617" si="17">IF(N612&lt;231,"Yes","No")</f>
        <v>Yes</v>
      </c>
      <c r="P612" s="678"/>
      <c r="Q612" s="637">
        <v>609</v>
      </c>
      <c r="R612" s="679"/>
    </row>
    <row r="613" spans="1:18" ht="15.75" thickBot="1" x14ac:dyDescent="0.25">
      <c r="A613" s="630"/>
      <c r="B613" s="2511" t="s">
        <v>3420</v>
      </c>
      <c r="C613" s="1695">
        <v>514689</v>
      </c>
      <c r="D613" s="1495">
        <v>81</v>
      </c>
      <c r="E613" s="1131">
        <v>70</v>
      </c>
      <c r="F613" s="2520">
        <v>137</v>
      </c>
      <c r="G613" s="631"/>
      <c r="H613" s="634" t="s">
        <v>1783</v>
      </c>
      <c r="I613" s="631"/>
      <c r="J613" s="632">
        <v>0</v>
      </c>
      <c r="K613" s="633">
        <v>52</v>
      </c>
      <c r="L613" s="633">
        <v>43</v>
      </c>
      <c r="M613" s="633">
        <v>0</v>
      </c>
      <c r="N613" s="635">
        <f t="shared" si="16"/>
        <v>95</v>
      </c>
      <c r="O613" s="636" t="str">
        <f t="shared" si="17"/>
        <v>Yes</v>
      </c>
      <c r="P613" s="678"/>
      <c r="Q613" s="637">
        <v>610</v>
      </c>
      <c r="R613" s="679"/>
    </row>
    <row r="614" spans="1:18" ht="90.75" thickBot="1" x14ac:dyDescent="0.25">
      <c r="A614" s="630"/>
      <c r="B614" s="2511" t="s">
        <v>3421</v>
      </c>
      <c r="C614" s="1696" t="s">
        <v>3422</v>
      </c>
      <c r="D614" s="1697">
        <v>76</v>
      </c>
      <c r="E614" s="1160">
        <v>65</v>
      </c>
      <c r="F614" s="2522">
        <v>132</v>
      </c>
      <c r="G614" s="631"/>
      <c r="H614" s="640" t="s">
        <v>1784</v>
      </c>
      <c r="I614" s="631"/>
      <c r="J614" s="638">
        <v>0</v>
      </c>
      <c r="K614" s="639">
        <v>40</v>
      </c>
      <c r="L614" s="639">
        <v>33</v>
      </c>
      <c r="M614" s="639">
        <v>0</v>
      </c>
      <c r="N614" s="639">
        <f t="shared" si="16"/>
        <v>73</v>
      </c>
      <c r="O614" s="641" t="str">
        <f t="shared" si="17"/>
        <v>Yes</v>
      </c>
      <c r="P614" s="678"/>
      <c r="Q614" s="637">
        <v>611</v>
      </c>
      <c r="R614" s="679"/>
    </row>
    <row r="615" spans="1:18" ht="15.75" thickBot="1" x14ac:dyDescent="0.25">
      <c r="A615" s="630"/>
      <c r="B615" s="2511" t="s">
        <v>3423</v>
      </c>
      <c r="C615" s="1698">
        <v>535486</v>
      </c>
      <c r="D615" s="1699">
        <v>83</v>
      </c>
      <c r="E615" s="1279">
        <v>84</v>
      </c>
      <c r="F615" s="2576">
        <v>134</v>
      </c>
      <c r="G615" s="631"/>
      <c r="H615" s="634" t="s">
        <v>1785</v>
      </c>
      <c r="I615" s="631"/>
      <c r="J615" s="632">
        <v>0</v>
      </c>
      <c r="K615" s="633">
        <v>28</v>
      </c>
      <c r="L615" s="633">
        <v>24</v>
      </c>
      <c r="M615" s="633">
        <v>0</v>
      </c>
      <c r="N615" s="635">
        <f t="shared" si="16"/>
        <v>52</v>
      </c>
      <c r="O615" s="636" t="str">
        <f t="shared" si="17"/>
        <v>Yes</v>
      </c>
      <c r="P615" s="678"/>
      <c r="Q615" s="637">
        <v>612</v>
      </c>
      <c r="R615" s="679"/>
    </row>
    <row r="616" spans="1:18" ht="90.75" thickBot="1" x14ac:dyDescent="0.25">
      <c r="A616" s="642"/>
      <c r="B616" s="2511" t="s">
        <v>3424</v>
      </c>
      <c r="C616" s="1700" t="s">
        <v>3425</v>
      </c>
      <c r="D616" s="1189">
        <v>221</v>
      </c>
      <c r="E616" s="835">
        <v>218</v>
      </c>
      <c r="F616" s="2720">
        <v>232</v>
      </c>
      <c r="G616" s="643"/>
      <c r="H616" s="652" t="s">
        <v>1786</v>
      </c>
      <c r="I616" s="643"/>
      <c r="J616" s="650">
        <v>0</v>
      </c>
      <c r="K616" s="651">
        <v>21</v>
      </c>
      <c r="L616" s="651">
        <v>19</v>
      </c>
      <c r="M616" s="651">
        <v>0</v>
      </c>
      <c r="N616" s="651">
        <f t="shared" si="16"/>
        <v>40</v>
      </c>
      <c r="O616" s="653" t="str">
        <f t="shared" si="17"/>
        <v>Yes</v>
      </c>
      <c r="P616" s="680"/>
      <c r="Q616" s="649">
        <v>613</v>
      </c>
      <c r="R616" s="681"/>
    </row>
    <row r="617" spans="1:18" ht="90.75" thickBot="1" x14ac:dyDescent="0.25">
      <c r="A617" s="623"/>
      <c r="B617" s="2511" t="s">
        <v>3426</v>
      </c>
      <c r="C617" s="1701" t="s">
        <v>3427</v>
      </c>
      <c r="D617" s="1030">
        <v>182</v>
      </c>
      <c r="E617" s="891">
        <v>184</v>
      </c>
      <c r="F617" s="2525">
        <v>220</v>
      </c>
      <c r="G617" s="624"/>
      <c r="H617" s="656" t="s">
        <v>1787</v>
      </c>
      <c r="I617" s="624"/>
      <c r="J617" s="654">
        <v>29</v>
      </c>
      <c r="K617" s="655">
        <v>85</v>
      </c>
      <c r="L617" s="655">
        <v>54</v>
      </c>
      <c r="M617" s="655">
        <v>72</v>
      </c>
      <c r="N617" s="657">
        <f t="shared" si="16"/>
        <v>240</v>
      </c>
      <c r="O617" s="658" t="str">
        <f t="shared" si="17"/>
        <v>No</v>
      </c>
      <c r="P617" s="676"/>
      <c r="Q617" s="629">
        <v>614</v>
      </c>
      <c r="R617" s="677"/>
    </row>
    <row r="618" spans="1:18" ht="90.75" thickBot="1" x14ac:dyDescent="0.25">
      <c r="A618" s="630"/>
      <c r="B618" s="2511" t="s">
        <v>3428</v>
      </c>
      <c r="C618" s="1702" t="s">
        <v>3429</v>
      </c>
      <c r="D618" s="987">
        <v>167</v>
      </c>
      <c r="E618" s="1478">
        <v>162</v>
      </c>
      <c r="F618" s="2684">
        <v>195</v>
      </c>
      <c r="G618" s="631"/>
      <c r="H618" s="640" t="s">
        <v>1788</v>
      </c>
      <c r="I618" s="631"/>
      <c r="J618" s="638">
        <v>15</v>
      </c>
      <c r="K618" s="639">
        <v>85</v>
      </c>
      <c r="L618" s="639">
        <v>53</v>
      </c>
      <c r="M618" s="639">
        <v>54</v>
      </c>
      <c r="N618" s="639">
        <f t="shared" si="16"/>
        <v>207</v>
      </c>
      <c r="O618" s="641" t="s">
        <v>1186</v>
      </c>
      <c r="P618" s="678"/>
      <c r="Q618" s="637">
        <v>615</v>
      </c>
      <c r="R618" s="679"/>
    </row>
    <row r="619" spans="1:18" ht="90.75" thickBot="1" x14ac:dyDescent="0.25">
      <c r="A619" s="630"/>
      <c r="B619" s="2511" t="s">
        <v>3430</v>
      </c>
      <c r="C619" s="1703" t="s">
        <v>3431</v>
      </c>
      <c r="D619" s="822">
        <v>137</v>
      </c>
      <c r="E619" s="1005">
        <v>134</v>
      </c>
      <c r="F619" s="2521">
        <v>202</v>
      </c>
      <c r="G619" s="631"/>
      <c r="H619" s="634" t="s">
        <v>1789</v>
      </c>
      <c r="I619" s="631"/>
      <c r="J619" s="632">
        <v>12</v>
      </c>
      <c r="K619" s="633">
        <v>84</v>
      </c>
      <c r="L619" s="633">
        <v>53</v>
      </c>
      <c r="M619" s="633">
        <v>44</v>
      </c>
      <c r="N619" s="635">
        <f t="shared" si="16"/>
        <v>193</v>
      </c>
      <c r="O619" s="636" t="s">
        <v>1186</v>
      </c>
      <c r="P619" s="678"/>
      <c r="Q619" s="637">
        <v>616</v>
      </c>
      <c r="R619" s="679"/>
    </row>
    <row r="620" spans="1:18" ht="90.75" thickBot="1" x14ac:dyDescent="0.25">
      <c r="A620" s="630"/>
      <c r="B620" s="2511" t="s">
        <v>3432</v>
      </c>
      <c r="C620" s="1704" t="s">
        <v>3433</v>
      </c>
      <c r="D620" s="1484">
        <v>93</v>
      </c>
      <c r="E620" s="1078">
        <v>71</v>
      </c>
      <c r="F620" s="2581">
        <v>119</v>
      </c>
      <c r="G620" s="631"/>
      <c r="H620" s="640" t="s">
        <v>1790</v>
      </c>
      <c r="I620" s="631"/>
      <c r="J620" s="638">
        <v>1</v>
      </c>
      <c r="K620" s="639">
        <v>54</v>
      </c>
      <c r="L620" s="639">
        <v>17</v>
      </c>
      <c r="M620" s="639">
        <v>4</v>
      </c>
      <c r="N620" s="639">
        <f t="shared" si="16"/>
        <v>76</v>
      </c>
      <c r="O620" s="641" t="s">
        <v>1186</v>
      </c>
      <c r="P620" s="678"/>
      <c r="Q620" s="637">
        <v>617</v>
      </c>
      <c r="R620" s="679"/>
    </row>
    <row r="621" spans="1:18" ht="90.75" thickBot="1" x14ac:dyDescent="0.25">
      <c r="A621" s="630"/>
      <c r="B621" s="2511" t="s">
        <v>3434</v>
      </c>
      <c r="C621" s="1705" t="s">
        <v>3435</v>
      </c>
      <c r="D621" s="928">
        <v>75</v>
      </c>
      <c r="E621" s="791">
        <v>56</v>
      </c>
      <c r="F621" s="2628">
        <v>76</v>
      </c>
      <c r="G621" s="631"/>
      <c r="H621" s="634" t="s">
        <v>1791</v>
      </c>
      <c r="I621" s="631"/>
      <c r="J621" s="632">
        <v>0</v>
      </c>
      <c r="K621" s="633">
        <v>43</v>
      </c>
      <c r="L621" s="633">
        <v>10</v>
      </c>
      <c r="M621" s="633">
        <v>0</v>
      </c>
      <c r="N621" s="635">
        <f t="shared" si="16"/>
        <v>53</v>
      </c>
      <c r="O621" s="636" t="str">
        <f>IF(N621&lt;231,"Yes","No")</f>
        <v>Yes</v>
      </c>
      <c r="P621" s="678"/>
      <c r="Q621" s="637">
        <v>618</v>
      </c>
      <c r="R621" s="679"/>
    </row>
    <row r="622" spans="1:18" ht="90.75" thickBot="1" x14ac:dyDescent="0.25">
      <c r="A622" s="630"/>
      <c r="B622" s="2511" t="s">
        <v>3436</v>
      </c>
      <c r="C622" s="1706" t="s">
        <v>3437</v>
      </c>
      <c r="D622" s="1707">
        <v>65</v>
      </c>
      <c r="E622" s="765">
        <v>39</v>
      </c>
      <c r="F622" s="2637">
        <v>59</v>
      </c>
      <c r="G622" s="631"/>
      <c r="H622" s="640" t="s">
        <v>1792</v>
      </c>
      <c r="I622" s="631"/>
      <c r="J622" s="638">
        <v>0</v>
      </c>
      <c r="K622" s="639">
        <v>31</v>
      </c>
      <c r="L622" s="639">
        <v>6</v>
      </c>
      <c r="M622" s="639">
        <v>0</v>
      </c>
      <c r="N622" s="639">
        <f t="shared" si="16"/>
        <v>37</v>
      </c>
      <c r="O622" s="641" t="str">
        <f>IF(N622&lt;231,"Yes","No")</f>
        <v>Yes</v>
      </c>
      <c r="P622" s="678"/>
      <c r="Q622" s="637">
        <v>619</v>
      </c>
      <c r="R622" s="679"/>
    </row>
    <row r="623" spans="1:18" ht="90.75" thickBot="1" x14ac:dyDescent="0.25">
      <c r="A623" s="642"/>
      <c r="B623" s="2511" t="s">
        <v>3438</v>
      </c>
      <c r="C623" s="1708" t="s">
        <v>3439</v>
      </c>
      <c r="D623" s="779">
        <v>135</v>
      </c>
      <c r="E623" s="1709">
        <v>140</v>
      </c>
      <c r="F623" s="2623">
        <v>180</v>
      </c>
      <c r="G623" s="643"/>
      <c r="H623" s="646" t="s">
        <v>1793</v>
      </c>
      <c r="I623" s="643"/>
      <c r="J623" s="644">
        <v>0</v>
      </c>
      <c r="K623" s="645">
        <v>25</v>
      </c>
      <c r="L623" s="645">
        <v>5</v>
      </c>
      <c r="M623" s="645">
        <v>0</v>
      </c>
      <c r="N623" s="647">
        <f t="shared" si="16"/>
        <v>30</v>
      </c>
      <c r="O623" s="648" t="str">
        <f>IF(N623&lt;231,"Yes","No")</f>
        <v>Yes</v>
      </c>
      <c r="P623" s="680"/>
      <c r="Q623" s="649">
        <v>620</v>
      </c>
      <c r="R623" s="681"/>
    </row>
    <row r="624" spans="1:18" ht="90.75" thickBot="1" x14ac:dyDescent="0.25">
      <c r="A624" s="623"/>
      <c r="B624" s="2511" t="s">
        <v>3440</v>
      </c>
      <c r="C624" s="1710" t="s">
        <v>3441</v>
      </c>
      <c r="D624" s="1155">
        <v>124</v>
      </c>
      <c r="E624" s="985">
        <v>127</v>
      </c>
      <c r="F624" s="2615">
        <v>171</v>
      </c>
      <c r="G624" s="624"/>
      <c r="H624" s="627" t="s">
        <v>1794</v>
      </c>
      <c r="I624" s="624"/>
      <c r="J624" s="625">
        <v>32</v>
      </c>
      <c r="K624" s="626">
        <v>73</v>
      </c>
      <c r="L624" s="626">
        <v>52</v>
      </c>
      <c r="M624" s="626">
        <v>80</v>
      </c>
      <c r="N624" s="626">
        <f t="shared" si="16"/>
        <v>237</v>
      </c>
      <c r="O624" s="628" t="str">
        <f>IF(N624&lt;231,"Yes","No")</f>
        <v>No</v>
      </c>
      <c r="P624" s="676"/>
      <c r="Q624" s="629">
        <v>621</v>
      </c>
      <c r="R624" s="677"/>
    </row>
    <row r="625" spans="1:18" ht="90.75" thickBot="1" x14ac:dyDescent="0.25">
      <c r="A625" s="630"/>
      <c r="B625" s="2511" t="s">
        <v>3442</v>
      </c>
      <c r="C625" s="1711" t="s">
        <v>3443</v>
      </c>
      <c r="D625" s="1655">
        <v>117</v>
      </c>
      <c r="E625" s="1032">
        <v>102</v>
      </c>
      <c r="F625" s="2719">
        <v>160</v>
      </c>
      <c r="G625" s="631"/>
      <c r="H625" s="634" t="s">
        <v>1795</v>
      </c>
      <c r="I625" s="631"/>
      <c r="J625" s="632">
        <v>23</v>
      </c>
      <c r="K625" s="633">
        <v>74</v>
      </c>
      <c r="L625" s="633">
        <v>54</v>
      </c>
      <c r="M625" s="633">
        <v>63</v>
      </c>
      <c r="N625" s="635">
        <f t="shared" si="16"/>
        <v>214</v>
      </c>
      <c r="O625" s="636" t="s">
        <v>1186</v>
      </c>
      <c r="P625" s="678"/>
      <c r="Q625" s="637">
        <v>622</v>
      </c>
      <c r="R625" s="679"/>
    </row>
    <row r="626" spans="1:18" ht="90.75" thickBot="1" x14ac:dyDescent="0.25">
      <c r="A626" s="630"/>
      <c r="B626" s="2511" t="s">
        <v>3444</v>
      </c>
      <c r="C626" s="1712" t="s">
        <v>3445</v>
      </c>
      <c r="D626" s="1353">
        <v>111</v>
      </c>
      <c r="E626" s="703">
        <v>80</v>
      </c>
      <c r="F626" s="2721">
        <v>145</v>
      </c>
      <c r="G626" s="631"/>
      <c r="H626" s="640" t="s">
        <v>1796</v>
      </c>
      <c r="I626" s="631"/>
      <c r="J626" s="638">
        <v>19</v>
      </c>
      <c r="K626" s="639">
        <v>74</v>
      </c>
      <c r="L626" s="639">
        <v>58</v>
      </c>
      <c r="M626" s="639">
        <v>56</v>
      </c>
      <c r="N626" s="639">
        <f t="shared" si="16"/>
        <v>207</v>
      </c>
      <c r="O626" s="641" t="s">
        <v>1186</v>
      </c>
      <c r="P626" s="678"/>
      <c r="Q626" s="637">
        <v>623</v>
      </c>
      <c r="R626" s="679"/>
    </row>
    <row r="627" spans="1:18" ht="90.75" thickBot="1" x14ac:dyDescent="0.25">
      <c r="A627" s="630"/>
      <c r="B627" s="2511" t="s">
        <v>3446</v>
      </c>
      <c r="C627" s="1713" t="s">
        <v>3447</v>
      </c>
      <c r="D627" s="1186">
        <v>104</v>
      </c>
      <c r="E627" s="1078">
        <v>71</v>
      </c>
      <c r="F627" s="2722">
        <v>141</v>
      </c>
      <c r="G627" s="631"/>
      <c r="H627" s="634" t="s">
        <v>1797</v>
      </c>
      <c r="I627" s="631"/>
      <c r="J627" s="632">
        <v>5</v>
      </c>
      <c r="K627" s="633">
        <v>47</v>
      </c>
      <c r="L627" s="633">
        <v>20</v>
      </c>
      <c r="M627" s="633">
        <v>14</v>
      </c>
      <c r="N627" s="635">
        <f t="shared" si="16"/>
        <v>86</v>
      </c>
      <c r="O627" s="636" t="s">
        <v>1186</v>
      </c>
      <c r="P627" s="678"/>
      <c r="Q627" s="637">
        <v>624</v>
      </c>
      <c r="R627" s="679"/>
    </row>
    <row r="628" spans="1:18" ht="90.75" thickBot="1" x14ac:dyDescent="0.25">
      <c r="A628" s="630"/>
      <c r="B628" s="2511" t="s">
        <v>3448</v>
      </c>
      <c r="C628" s="1714" t="s">
        <v>3449</v>
      </c>
      <c r="D628" s="1694">
        <v>86</v>
      </c>
      <c r="E628" s="929">
        <v>61</v>
      </c>
      <c r="F628" s="2711">
        <v>130</v>
      </c>
      <c r="G628" s="631"/>
      <c r="H628" s="640" t="s">
        <v>1798</v>
      </c>
      <c r="I628" s="631"/>
      <c r="J628" s="638">
        <v>0</v>
      </c>
      <c r="K628" s="639">
        <v>36</v>
      </c>
      <c r="L628" s="639">
        <v>12</v>
      </c>
      <c r="M628" s="639">
        <v>4</v>
      </c>
      <c r="N628" s="639">
        <f t="shared" si="16"/>
        <v>52</v>
      </c>
      <c r="O628" s="641" t="str">
        <f>IF(N628&lt;231,"Yes","No")</f>
        <v>Yes</v>
      </c>
      <c r="P628" s="678"/>
      <c r="Q628" s="637">
        <v>625</v>
      </c>
      <c r="R628" s="679"/>
    </row>
    <row r="629" spans="1:18" ht="15.75" thickBot="1" x14ac:dyDescent="0.25">
      <c r="A629" s="630"/>
      <c r="B629" s="2511" t="s">
        <v>3450</v>
      </c>
      <c r="C629" s="1715">
        <v>523178</v>
      </c>
      <c r="D629" s="1716">
        <v>82</v>
      </c>
      <c r="E629" s="1231">
        <v>49</v>
      </c>
      <c r="F629" s="2682">
        <v>120</v>
      </c>
      <c r="G629" s="631"/>
      <c r="H629" s="634" t="s">
        <v>1799</v>
      </c>
      <c r="I629" s="631"/>
      <c r="J629" s="632">
        <v>0</v>
      </c>
      <c r="K629" s="633">
        <v>26</v>
      </c>
      <c r="L629" s="633">
        <v>9</v>
      </c>
      <c r="M629" s="633">
        <v>1</v>
      </c>
      <c r="N629" s="635">
        <f t="shared" si="16"/>
        <v>36</v>
      </c>
      <c r="O629" s="636" t="str">
        <f>IF(N629&lt;231,"Yes","No")</f>
        <v>Yes</v>
      </c>
      <c r="P629" s="678"/>
      <c r="Q629" s="637">
        <v>626</v>
      </c>
      <c r="R629" s="679"/>
    </row>
    <row r="630" spans="1:18" ht="90.75" thickBot="1" x14ac:dyDescent="0.25">
      <c r="A630" s="642"/>
      <c r="B630" s="2511" t="s">
        <v>3451</v>
      </c>
      <c r="C630" s="1717" t="s">
        <v>3452</v>
      </c>
      <c r="D630" s="1053">
        <v>229</v>
      </c>
      <c r="E630" s="826">
        <v>225</v>
      </c>
      <c r="F630" s="2716">
        <v>230</v>
      </c>
      <c r="G630" s="643"/>
      <c r="H630" s="652" t="s">
        <v>1800</v>
      </c>
      <c r="I630" s="643"/>
      <c r="J630" s="650">
        <v>0</v>
      </c>
      <c r="K630" s="651">
        <v>18</v>
      </c>
      <c r="L630" s="651">
        <v>6</v>
      </c>
      <c r="M630" s="651">
        <v>1</v>
      </c>
      <c r="N630" s="651">
        <f t="shared" si="16"/>
        <v>25</v>
      </c>
      <c r="O630" s="653" t="str">
        <f>IF(N630&lt;231,"Yes","No")</f>
        <v>Yes</v>
      </c>
      <c r="P630" s="680"/>
      <c r="Q630" s="649">
        <v>627</v>
      </c>
      <c r="R630" s="681"/>
    </row>
    <row r="631" spans="1:18" ht="90.75" thickBot="1" x14ac:dyDescent="0.25">
      <c r="A631" s="623"/>
      <c r="B631" s="2511" t="s">
        <v>3453</v>
      </c>
      <c r="C631" s="1718" t="s">
        <v>3454</v>
      </c>
      <c r="D631" s="1106">
        <v>224</v>
      </c>
      <c r="E631" s="848">
        <v>219</v>
      </c>
      <c r="F631" s="2703">
        <v>227</v>
      </c>
      <c r="G631" s="624"/>
      <c r="H631" s="656" t="s">
        <v>1801</v>
      </c>
      <c r="I631" s="624"/>
      <c r="J631" s="654">
        <v>36</v>
      </c>
      <c r="K631" s="655">
        <v>84</v>
      </c>
      <c r="L631" s="655">
        <v>59</v>
      </c>
      <c r="M631" s="655">
        <v>83</v>
      </c>
      <c r="N631" s="657">
        <f t="shared" si="16"/>
        <v>262</v>
      </c>
      <c r="O631" s="658" t="s">
        <v>1186</v>
      </c>
      <c r="P631" s="676"/>
      <c r="Q631" s="629">
        <v>628</v>
      </c>
      <c r="R631" s="677"/>
    </row>
    <row r="632" spans="1:18" ht="90.75" thickBot="1" x14ac:dyDescent="0.25">
      <c r="A632" s="630"/>
      <c r="B632" s="2511" t="s">
        <v>3455</v>
      </c>
      <c r="C632" s="1719" t="s">
        <v>3456</v>
      </c>
      <c r="D632" s="893">
        <v>198</v>
      </c>
      <c r="E632" s="1190">
        <v>188</v>
      </c>
      <c r="F632" s="2689">
        <v>208</v>
      </c>
      <c r="G632" s="631"/>
      <c r="H632" s="640" t="s">
        <v>1802</v>
      </c>
      <c r="I632" s="631"/>
      <c r="J632" s="638">
        <v>16</v>
      </c>
      <c r="K632" s="639">
        <v>63</v>
      </c>
      <c r="L632" s="639">
        <v>32</v>
      </c>
      <c r="M632" s="639">
        <v>47</v>
      </c>
      <c r="N632" s="639">
        <f t="shared" si="16"/>
        <v>158</v>
      </c>
      <c r="O632" s="641" t="s">
        <v>1186</v>
      </c>
      <c r="P632" s="678"/>
      <c r="Q632" s="637">
        <v>629</v>
      </c>
      <c r="R632" s="679"/>
    </row>
    <row r="633" spans="1:18" ht="90.75" thickBot="1" x14ac:dyDescent="0.25">
      <c r="A633" s="630"/>
      <c r="B633" s="2511" t="s">
        <v>3457</v>
      </c>
      <c r="C633" s="1720" t="s">
        <v>3458</v>
      </c>
      <c r="D633" s="1067">
        <v>161</v>
      </c>
      <c r="E633" s="894">
        <v>146</v>
      </c>
      <c r="F633" s="2631">
        <v>178</v>
      </c>
      <c r="G633" s="631"/>
      <c r="H633" s="634" t="s">
        <v>1803</v>
      </c>
      <c r="I633" s="631"/>
      <c r="J633" s="632">
        <v>11</v>
      </c>
      <c r="K633" s="633">
        <v>53</v>
      </c>
      <c r="L633" s="633">
        <v>25</v>
      </c>
      <c r="M633" s="633">
        <v>33</v>
      </c>
      <c r="N633" s="635">
        <f t="shared" si="16"/>
        <v>122</v>
      </c>
      <c r="O633" s="636" t="s">
        <v>1186</v>
      </c>
      <c r="P633" s="678"/>
      <c r="Q633" s="637">
        <v>630</v>
      </c>
      <c r="R633" s="679"/>
    </row>
    <row r="634" spans="1:18" ht="90.75" thickBot="1" x14ac:dyDescent="0.25">
      <c r="A634" s="630"/>
      <c r="B634" s="2511" t="s">
        <v>3459</v>
      </c>
      <c r="C634" s="1721" t="s">
        <v>3460</v>
      </c>
      <c r="D634" s="1155">
        <v>124</v>
      </c>
      <c r="E634" s="1075">
        <v>105</v>
      </c>
      <c r="F634" s="2723">
        <v>146</v>
      </c>
      <c r="G634" s="631"/>
      <c r="H634" s="640" t="s">
        <v>1804</v>
      </c>
      <c r="I634" s="631"/>
      <c r="J634" s="638">
        <v>8</v>
      </c>
      <c r="K634" s="639">
        <v>44</v>
      </c>
      <c r="L634" s="639">
        <v>18</v>
      </c>
      <c r="M634" s="639">
        <v>21</v>
      </c>
      <c r="N634" s="639">
        <f t="shared" si="16"/>
        <v>91</v>
      </c>
      <c r="O634" s="641" t="s">
        <v>1186</v>
      </c>
      <c r="P634" s="678"/>
      <c r="Q634" s="637">
        <v>631</v>
      </c>
      <c r="R634" s="679"/>
    </row>
    <row r="635" spans="1:18" ht="90.75" thickBot="1" x14ac:dyDescent="0.25">
      <c r="A635" s="630"/>
      <c r="B635" s="2511" t="s">
        <v>3461</v>
      </c>
      <c r="C635" s="1722" t="s">
        <v>3462</v>
      </c>
      <c r="D635" s="1451">
        <v>97</v>
      </c>
      <c r="E635" s="1504">
        <v>75</v>
      </c>
      <c r="F635" s="2654">
        <v>121</v>
      </c>
      <c r="G635" s="631"/>
      <c r="H635" s="634" t="s">
        <v>1805</v>
      </c>
      <c r="I635" s="631"/>
      <c r="J635" s="632">
        <v>3</v>
      </c>
      <c r="K635" s="633">
        <v>31</v>
      </c>
      <c r="L635" s="633">
        <v>13</v>
      </c>
      <c r="M635" s="633">
        <v>10</v>
      </c>
      <c r="N635" s="635">
        <f t="shared" si="16"/>
        <v>57</v>
      </c>
      <c r="O635" s="636" t="s">
        <v>1186</v>
      </c>
      <c r="P635" s="678"/>
      <c r="Q635" s="637">
        <v>632</v>
      </c>
      <c r="R635" s="679"/>
    </row>
    <row r="636" spans="1:18" ht="90.75" thickBot="1" x14ac:dyDescent="0.25">
      <c r="A636" s="630"/>
      <c r="B636" s="2511" t="s">
        <v>3463</v>
      </c>
      <c r="C636" s="1723" t="s">
        <v>3464</v>
      </c>
      <c r="D636" s="1506">
        <v>63</v>
      </c>
      <c r="E636" s="1257">
        <v>42</v>
      </c>
      <c r="F636" s="2541">
        <v>86</v>
      </c>
      <c r="G636" s="631"/>
      <c r="H636" s="640" t="s">
        <v>1806</v>
      </c>
      <c r="I636" s="631"/>
      <c r="J636" s="638">
        <v>2</v>
      </c>
      <c r="K636" s="639">
        <v>24</v>
      </c>
      <c r="L636" s="639">
        <v>10</v>
      </c>
      <c r="M636" s="639">
        <v>5</v>
      </c>
      <c r="N636" s="639">
        <f t="shared" si="16"/>
        <v>41</v>
      </c>
      <c r="O636" s="641" t="s">
        <v>1186</v>
      </c>
      <c r="P636" s="678"/>
      <c r="Q636" s="637">
        <v>633</v>
      </c>
      <c r="R636" s="679"/>
    </row>
    <row r="637" spans="1:18" ht="90.75" thickBot="1" x14ac:dyDescent="0.25">
      <c r="A637" s="642"/>
      <c r="B637" s="2511" t="s">
        <v>3465</v>
      </c>
      <c r="C637" s="1724" t="s">
        <v>3466</v>
      </c>
      <c r="D637" s="1089">
        <v>216</v>
      </c>
      <c r="E637" s="701">
        <v>215</v>
      </c>
      <c r="F637" s="2651">
        <v>223</v>
      </c>
      <c r="G637" s="643"/>
      <c r="H637" s="646" t="s">
        <v>1807</v>
      </c>
      <c r="I637" s="643"/>
      <c r="J637" s="644">
        <v>1</v>
      </c>
      <c r="K637" s="645">
        <v>17</v>
      </c>
      <c r="L637" s="645">
        <v>7</v>
      </c>
      <c r="M637" s="645">
        <v>3</v>
      </c>
      <c r="N637" s="647">
        <f t="shared" si="16"/>
        <v>28</v>
      </c>
      <c r="O637" s="648" t="s">
        <v>1186</v>
      </c>
      <c r="P637" s="680"/>
      <c r="Q637" s="649">
        <v>634</v>
      </c>
      <c r="R637" s="681"/>
    </row>
    <row r="638" spans="1:18" ht="90.75" thickBot="1" x14ac:dyDescent="0.25">
      <c r="A638" s="623"/>
      <c r="B638" s="2511" t="s">
        <v>3467</v>
      </c>
      <c r="C638" s="1725" t="s">
        <v>3468</v>
      </c>
      <c r="D638" s="893">
        <v>198</v>
      </c>
      <c r="E638" s="839">
        <v>196</v>
      </c>
      <c r="F638" s="2680">
        <v>210</v>
      </c>
      <c r="G638" s="624"/>
      <c r="H638" s="627" t="s">
        <v>1808</v>
      </c>
      <c r="I638" s="624"/>
      <c r="J638" s="625">
        <v>30</v>
      </c>
      <c r="K638" s="626">
        <v>82</v>
      </c>
      <c r="L638" s="626">
        <v>44</v>
      </c>
      <c r="M638" s="626">
        <v>73</v>
      </c>
      <c r="N638" s="626">
        <f t="shared" si="16"/>
        <v>229</v>
      </c>
      <c r="O638" s="628" t="s">
        <v>1186</v>
      </c>
      <c r="P638" s="676"/>
      <c r="Q638" s="629">
        <v>635</v>
      </c>
      <c r="R638" s="677"/>
    </row>
    <row r="639" spans="1:18" ht="90.75" thickBot="1" x14ac:dyDescent="0.25">
      <c r="A639" s="630"/>
      <c r="B639" s="2511" t="s">
        <v>3469</v>
      </c>
      <c r="C639" s="1726" t="s">
        <v>3470</v>
      </c>
      <c r="D639" s="1163">
        <v>179</v>
      </c>
      <c r="E639" s="803">
        <v>176</v>
      </c>
      <c r="F639" s="2652">
        <v>196</v>
      </c>
      <c r="G639" s="631"/>
      <c r="H639" s="634" t="s">
        <v>1809</v>
      </c>
      <c r="I639" s="631"/>
      <c r="J639" s="632">
        <v>20</v>
      </c>
      <c r="K639" s="633">
        <v>86</v>
      </c>
      <c r="L639" s="633">
        <v>38</v>
      </c>
      <c r="M639" s="633">
        <v>62</v>
      </c>
      <c r="N639" s="635">
        <f t="shared" si="16"/>
        <v>206</v>
      </c>
      <c r="O639" s="636" t="s">
        <v>1186</v>
      </c>
      <c r="P639" s="678"/>
      <c r="Q639" s="637">
        <v>636</v>
      </c>
      <c r="R639" s="679"/>
    </row>
    <row r="640" spans="1:18" ht="90.75" thickBot="1" x14ac:dyDescent="0.25">
      <c r="A640" s="630"/>
      <c r="B640" s="2511" t="s">
        <v>3471</v>
      </c>
      <c r="C640" s="1727" t="s">
        <v>3472</v>
      </c>
      <c r="D640" s="1165">
        <v>141</v>
      </c>
      <c r="E640" s="1728">
        <v>137</v>
      </c>
      <c r="F640" s="2653">
        <v>165</v>
      </c>
      <c r="G640" s="631"/>
      <c r="H640" s="640" t="s">
        <v>1810</v>
      </c>
      <c r="I640" s="631"/>
      <c r="J640" s="638">
        <v>14</v>
      </c>
      <c r="K640" s="639">
        <v>83</v>
      </c>
      <c r="L640" s="639">
        <v>32</v>
      </c>
      <c r="M640" s="639">
        <v>49</v>
      </c>
      <c r="N640" s="639">
        <f t="shared" si="16"/>
        <v>178</v>
      </c>
      <c r="O640" s="641" t="s">
        <v>1186</v>
      </c>
      <c r="P640" s="678"/>
      <c r="Q640" s="637">
        <v>637</v>
      </c>
      <c r="R640" s="679"/>
    </row>
    <row r="641" spans="1:18" ht="15.75" thickBot="1" x14ac:dyDescent="0.25">
      <c r="A641" s="630"/>
      <c r="B641" s="2511" t="s">
        <v>3473</v>
      </c>
      <c r="C641" s="1729">
        <v>595478</v>
      </c>
      <c r="D641" s="1586">
        <v>89</v>
      </c>
      <c r="E641" s="1279">
        <v>84</v>
      </c>
      <c r="F641" s="2682">
        <v>120</v>
      </c>
      <c r="G641" s="631"/>
      <c r="H641" s="634" t="s">
        <v>1811</v>
      </c>
      <c r="I641" s="631"/>
      <c r="J641" s="632">
        <v>2</v>
      </c>
      <c r="K641" s="633">
        <v>45</v>
      </c>
      <c r="L641" s="633">
        <v>6</v>
      </c>
      <c r="M641" s="633">
        <v>6</v>
      </c>
      <c r="N641" s="635">
        <f t="shared" si="16"/>
        <v>59</v>
      </c>
      <c r="O641" s="636" t="s">
        <v>1186</v>
      </c>
      <c r="P641" s="678"/>
      <c r="Q641" s="637">
        <v>638</v>
      </c>
      <c r="R641" s="679"/>
    </row>
    <row r="642" spans="1:18" ht="90.75" thickBot="1" x14ac:dyDescent="0.25">
      <c r="A642" s="630"/>
      <c r="B642" s="2511" t="s">
        <v>3474</v>
      </c>
      <c r="C642" s="1730" t="s">
        <v>3475</v>
      </c>
      <c r="D642" s="1731">
        <v>64</v>
      </c>
      <c r="E642" s="1156">
        <v>58</v>
      </c>
      <c r="F642" s="2586">
        <v>96</v>
      </c>
      <c r="G642" s="631"/>
      <c r="H642" s="640" t="s">
        <v>1812</v>
      </c>
      <c r="I642" s="631"/>
      <c r="J642" s="638">
        <v>2</v>
      </c>
      <c r="K642" s="639">
        <v>36</v>
      </c>
      <c r="L642" s="639">
        <v>4</v>
      </c>
      <c r="M642" s="639">
        <v>1</v>
      </c>
      <c r="N642" s="639">
        <f t="shared" si="16"/>
        <v>43</v>
      </c>
      <c r="O642" s="641" t="s">
        <v>1186</v>
      </c>
      <c r="P642" s="678"/>
      <c r="Q642" s="637">
        <v>639</v>
      </c>
      <c r="R642" s="679"/>
    </row>
    <row r="643" spans="1:18" ht="90.75" thickBot="1" x14ac:dyDescent="0.25">
      <c r="A643" s="630"/>
      <c r="B643" s="2511" t="s">
        <v>3476</v>
      </c>
      <c r="C643" s="1732" t="s">
        <v>3477</v>
      </c>
      <c r="D643" s="1733">
        <v>30</v>
      </c>
      <c r="E643" s="1546">
        <v>26</v>
      </c>
      <c r="F643" s="2572">
        <v>52</v>
      </c>
      <c r="G643" s="631"/>
      <c r="H643" s="634" t="s">
        <v>1813</v>
      </c>
      <c r="I643" s="631"/>
      <c r="J643" s="632">
        <v>0</v>
      </c>
      <c r="K643" s="633">
        <v>30</v>
      </c>
      <c r="L643" s="633">
        <v>4</v>
      </c>
      <c r="M643" s="633">
        <v>1</v>
      </c>
      <c r="N643" s="635">
        <f t="shared" si="16"/>
        <v>35</v>
      </c>
      <c r="O643" s="636" t="str">
        <f>IF(N643&lt;231,"Yes","No")</f>
        <v>Yes</v>
      </c>
      <c r="P643" s="678"/>
      <c r="Q643" s="637">
        <v>640</v>
      </c>
      <c r="R643" s="679"/>
    </row>
    <row r="644" spans="1:18" ht="90.75" thickBot="1" x14ac:dyDescent="0.25">
      <c r="A644" s="642"/>
      <c r="B644" s="2511" t="s">
        <v>3478</v>
      </c>
      <c r="C644" s="1734" t="s">
        <v>3479</v>
      </c>
      <c r="D644" s="816">
        <v>197</v>
      </c>
      <c r="E644" s="1735">
        <v>207</v>
      </c>
      <c r="F644" s="2712">
        <v>218</v>
      </c>
      <c r="G644" s="643"/>
      <c r="H644" s="652" t="s">
        <v>1814</v>
      </c>
      <c r="I644" s="643"/>
      <c r="J644" s="650">
        <v>0</v>
      </c>
      <c r="K644" s="651">
        <v>25</v>
      </c>
      <c r="L644" s="651">
        <v>4</v>
      </c>
      <c r="M644" s="651">
        <v>0</v>
      </c>
      <c r="N644" s="651">
        <f t="shared" ref="N644:N707" si="18">SUM(J644:M644)</f>
        <v>29</v>
      </c>
      <c r="O644" s="653" t="str">
        <f>IF(N644&lt;231,"Yes","No")</f>
        <v>Yes</v>
      </c>
      <c r="P644" s="680"/>
      <c r="Q644" s="649">
        <v>641</v>
      </c>
      <c r="R644" s="681"/>
    </row>
    <row r="645" spans="1:18" ht="90.75" thickBot="1" x14ac:dyDescent="0.25">
      <c r="A645" s="623"/>
      <c r="B645" s="2511" t="s">
        <v>3480</v>
      </c>
      <c r="C645" s="1736" t="s">
        <v>3481</v>
      </c>
      <c r="D645" s="715">
        <v>187</v>
      </c>
      <c r="E645" s="904">
        <v>199</v>
      </c>
      <c r="F645" s="2724">
        <v>214</v>
      </c>
      <c r="G645" s="624"/>
      <c r="H645" s="656" t="s">
        <v>1815</v>
      </c>
      <c r="I645" s="624"/>
      <c r="J645" s="654">
        <v>46</v>
      </c>
      <c r="K645" s="655">
        <v>90</v>
      </c>
      <c r="L645" s="655">
        <v>12</v>
      </c>
      <c r="M645" s="655">
        <v>50</v>
      </c>
      <c r="N645" s="657">
        <f t="shared" si="18"/>
        <v>198</v>
      </c>
      <c r="O645" s="658" t="s">
        <v>1186</v>
      </c>
      <c r="P645" s="676"/>
      <c r="Q645" s="629">
        <v>642</v>
      </c>
      <c r="R645" s="677"/>
    </row>
    <row r="646" spans="1:18" ht="90.75" thickBot="1" x14ac:dyDescent="0.25">
      <c r="A646" s="630"/>
      <c r="B646" s="2511" t="s">
        <v>3482</v>
      </c>
      <c r="C646" s="1737" t="s">
        <v>3483</v>
      </c>
      <c r="D646" s="1422">
        <v>162</v>
      </c>
      <c r="E646" s="738">
        <v>178</v>
      </c>
      <c r="F646" s="2691">
        <v>200</v>
      </c>
      <c r="G646" s="631"/>
      <c r="H646" s="640" t="s">
        <v>1816</v>
      </c>
      <c r="I646" s="631"/>
      <c r="J646" s="638">
        <v>55</v>
      </c>
      <c r="K646" s="639">
        <v>99</v>
      </c>
      <c r="L646" s="639">
        <v>3</v>
      </c>
      <c r="M646" s="639">
        <v>16</v>
      </c>
      <c r="N646" s="639">
        <f t="shared" si="18"/>
        <v>173</v>
      </c>
      <c r="O646" s="641" t="s">
        <v>1186</v>
      </c>
      <c r="P646" s="678"/>
      <c r="Q646" s="637">
        <v>643</v>
      </c>
      <c r="R646" s="679"/>
    </row>
    <row r="647" spans="1:18" ht="90.75" thickBot="1" x14ac:dyDescent="0.25">
      <c r="A647" s="630"/>
      <c r="B647" s="2511" t="s">
        <v>3484</v>
      </c>
      <c r="C647" s="1738" t="s">
        <v>3485</v>
      </c>
      <c r="D647" s="1398">
        <v>142</v>
      </c>
      <c r="E647" s="932">
        <v>159</v>
      </c>
      <c r="F647" s="2646">
        <v>188</v>
      </c>
      <c r="G647" s="631"/>
      <c r="H647" s="634" t="s">
        <v>1817</v>
      </c>
      <c r="I647" s="631"/>
      <c r="J647" s="632">
        <v>56</v>
      </c>
      <c r="K647" s="633">
        <v>98</v>
      </c>
      <c r="L647" s="633">
        <v>0</v>
      </c>
      <c r="M647" s="633">
        <v>0</v>
      </c>
      <c r="N647" s="635">
        <f t="shared" si="18"/>
        <v>154</v>
      </c>
      <c r="O647" s="636" t="str">
        <f>IF(N647&lt;231,"Yes","No")</f>
        <v>Yes</v>
      </c>
      <c r="P647" s="678"/>
      <c r="Q647" s="637">
        <v>644</v>
      </c>
      <c r="R647" s="679"/>
    </row>
    <row r="648" spans="1:18" ht="90.75" thickBot="1" x14ac:dyDescent="0.25">
      <c r="A648" s="630"/>
      <c r="B648" s="2511" t="s">
        <v>3486</v>
      </c>
      <c r="C648" s="1739" t="s">
        <v>3487</v>
      </c>
      <c r="D648" s="1740">
        <v>27</v>
      </c>
      <c r="E648" s="1245">
        <v>54</v>
      </c>
      <c r="F648" s="2582">
        <v>93</v>
      </c>
      <c r="G648" s="631"/>
      <c r="H648" s="640" t="s">
        <v>1818</v>
      </c>
      <c r="I648" s="631"/>
      <c r="J648" s="638">
        <v>17</v>
      </c>
      <c r="K648" s="639">
        <v>53</v>
      </c>
      <c r="L648" s="639">
        <v>0</v>
      </c>
      <c r="M648" s="639">
        <v>0</v>
      </c>
      <c r="N648" s="639">
        <f t="shared" si="18"/>
        <v>70</v>
      </c>
      <c r="O648" s="641" t="str">
        <f>IF(N648&lt;231,"Yes","No")</f>
        <v>Yes</v>
      </c>
      <c r="P648" s="678"/>
      <c r="Q648" s="637">
        <v>645</v>
      </c>
      <c r="R648" s="679"/>
    </row>
    <row r="649" spans="1:18" ht="90.75" thickBot="1" x14ac:dyDescent="0.25">
      <c r="A649" s="630"/>
      <c r="B649" s="2511" t="s">
        <v>3488</v>
      </c>
      <c r="C649" s="1741" t="s">
        <v>3489</v>
      </c>
      <c r="D649" s="1742">
        <v>31</v>
      </c>
      <c r="E649" s="1257">
        <v>42</v>
      </c>
      <c r="F649" s="2709">
        <v>68</v>
      </c>
      <c r="G649" s="631"/>
      <c r="H649" s="634" t="s">
        <v>1819</v>
      </c>
      <c r="I649" s="631"/>
      <c r="J649" s="632">
        <v>9</v>
      </c>
      <c r="K649" s="633">
        <v>39</v>
      </c>
      <c r="L649" s="633">
        <v>0</v>
      </c>
      <c r="M649" s="633">
        <v>0</v>
      </c>
      <c r="N649" s="635">
        <f t="shared" si="18"/>
        <v>48</v>
      </c>
      <c r="O649" s="636" t="str">
        <f>IF(N649&lt;231,"Yes","No")</f>
        <v>Yes</v>
      </c>
      <c r="P649" s="678"/>
      <c r="Q649" s="637">
        <v>646</v>
      </c>
      <c r="R649" s="679"/>
    </row>
    <row r="650" spans="1:18" ht="90.75" thickBot="1" x14ac:dyDescent="0.25">
      <c r="A650" s="630"/>
      <c r="B650" s="2511" t="s">
        <v>3490</v>
      </c>
      <c r="C650" s="1743" t="s">
        <v>3491</v>
      </c>
      <c r="D650" s="1744">
        <v>28</v>
      </c>
      <c r="E650" s="1351">
        <v>31</v>
      </c>
      <c r="F650" s="2568">
        <v>42</v>
      </c>
      <c r="G650" s="631"/>
      <c r="H650" s="640" t="s">
        <v>1820</v>
      </c>
      <c r="I650" s="631"/>
      <c r="J650" s="638">
        <v>4</v>
      </c>
      <c r="K650" s="639">
        <v>30</v>
      </c>
      <c r="L650" s="639">
        <v>0</v>
      </c>
      <c r="M650" s="639">
        <v>0</v>
      </c>
      <c r="N650" s="639">
        <f t="shared" si="18"/>
        <v>34</v>
      </c>
      <c r="O650" s="641" t="str">
        <f>IF(N650&lt;231,"Yes","No")</f>
        <v>Yes</v>
      </c>
      <c r="P650" s="678"/>
      <c r="Q650" s="637">
        <v>647</v>
      </c>
      <c r="R650" s="679"/>
    </row>
    <row r="651" spans="1:18" ht="90.75" thickBot="1" x14ac:dyDescent="0.25">
      <c r="A651" s="642"/>
      <c r="B651" s="2511" t="s">
        <v>3492</v>
      </c>
      <c r="C651" s="1745" t="s">
        <v>3493</v>
      </c>
      <c r="D651" s="1430">
        <v>217</v>
      </c>
      <c r="E651" s="826">
        <v>225</v>
      </c>
      <c r="F651" s="2675">
        <v>226</v>
      </c>
      <c r="G651" s="643"/>
      <c r="H651" s="646" t="s">
        <v>1821</v>
      </c>
      <c r="I651" s="643"/>
      <c r="J651" s="644">
        <v>2</v>
      </c>
      <c r="K651" s="645">
        <v>24</v>
      </c>
      <c r="L651" s="645">
        <v>0</v>
      </c>
      <c r="M651" s="645">
        <v>0</v>
      </c>
      <c r="N651" s="647">
        <f t="shared" si="18"/>
        <v>26</v>
      </c>
      <c r="O651" s="648" t="str">
        <f>IF(N651&lt;231,"Yes","No")</f>
        <v>Yes</v>
      </c>
      <c r="P651" s="680"/>
      <c r="Q651" s="649">
        <v>648</v>
      </c>
      <c r="R651" s="681"/>
    </row>
    <row r="652" spans="1:18" ht="90.75" thickBot="1" x14ac:dyDescent="0.25">
      <c r="A652" s="623"/>
      <c r="B652" s="2511" t="s">
        <v>3494</v>
      </c>
      <c r="C652" s="1746" t="s">
        <v>3495</v>
      </c>
      <c r="D652" s="1181">
        <v>164</v>
      </c>
      <c r="E652" s="1190">
        <v>188</v>
      </c>
      <c r="F652" s="2535">
        <v>194</v>
      </c>
      <c r="G652" s="624"/>
      <c r="H652" s="627" t="s">
        <v>1822</v>
      </c>
      <c r="I652" s="624"/>
      <c r="J652" s="625">
        <v>52</v>
      </c>
      <c r="K652" s="626">
        <v>85</v>
      </c>
      <c r="L652" s="626">
        <v>21</v>
      </c>
      <c r="M652" s="626">
        <v>64</v>
      </c>
      <c r="N652" s="626">
        <f t="shared" si="18"/>
        <v>222</v>
      </c>
      <c r="O652" s="628" t="s">
        <v>1186</v>
      </c>
      <c r="P652" s="676"/>
      <c r="Q652" s="629">
        <v>649</v>
      </c>
      <c r="R652" s="677"/>
    </row>
    <row r="653" spans="1:18" ht="90.75" thickBot="1" x14ac:dyDescent="0.25">
      <c r="A653" s="630"/>
      <c r="B653" s="2511" t="s">
        <v>3496</v>
      </c>
      <c r="C653" s="1747" t="s">
        <v>3497</v>
      </c>
      <c r="D653" s="1472">
        <v>152</v>
      </c>
      <c r="E653" s="1378">
        <v>164</v>
      </c>
      <c r="F653" s="2645">
        <v>174</v>
      </c>
      <c r="G653" s="631"/>
      <c r="H653" s="634" t="s">
        <v>1823</v>
      </c>
      <c r="I653" s="631"/>
      <c r="J653" s="632">
        <v>45</v>
      </c>
      <c r="K653" s="633">
        <v>77</v>
      </c>
      <c r="L653" s="633">
        <v>13</v>
      </c>
      <c r="M653" s="633">
        <v>42</v>
      </c>
      <c r="N653" s="635">
        <f t="shared" si="18"/>
        <v>177</v>
      </c>
      <c r="O653" s="636" t="s">
        <v>1186</v>
      </c>
      <c r="P653" s="678"/>
      <c r="Q653" s="637">
        <v>650</v>
      </c>
      <c r="R653" s="679"/>
    </row>
    <row r="654" spans="1:18" ht="15.75" thickBot="1" x14ac:dyDescent="0.25">
      <c r="A654" s="630"/>
      <c r="B654" s="2511" t="s">
        <v>3498</v>
      </c>
      <c r="C654" s="1748">
        <v>768692</v>
      </c>
      <c r="D654" s="1295">
        <v>118</v>
      </c>
      <c r="E654" s="1005">
        <v>134</v>
      </c>
      <c r="F654" s="2723">
        <v>146</v>
      </c>
      <c r="G654" s="631"/>
      <c r="H654" s="640" t="s">
        <v>1824</v>
      </c>
      <c r="I654" s="631"/>
      <c r="J654" s="638">
        <v>37</v>
      </c>
      <c r="K654" s="639">
        <v>61</v>
      </c>
      <c r="L654" s="639">
        <v>9</v>
      </c>
      <c r="M654" s="639">
        <v>26</v>
      </c>
      <c r="N654" s="639">
        <f t="shared" si="18"/>
        <v>133</v>
      </c>
      <c r="O654" s="641" t="s">
        <v>1186</v>
      </c>
      <c r="P654" s="678"/>
      <c r="Q654" s="637">
        <v>651</v>
      </c>
      <c r="R654" s="679"/>
    </row>
    <row r="655" spans="1:18" ht="15.75" thickBot="1" x14ac:dyDescent="0.25">
      <c r="A655" s="630"/>
      <c r="B655" s="2511" t="s">
        <v>3499</v>
      </c>
      <c r="C655" s="1749">
        <v>425563</v>
      </c>
      <c r="D655" s="1750">
        <v>66</v>
      </c>
      <c r="E655" s="1092">
        <v>85</v>
      </c>
      <c r="F655" s="2596">
        <v>99</v>
      </c>
      <c r="G655" s="631"/>
      <c r="H655" s="634" t="s">
        <v>1825</v>
      </c>
      <c r="I655" s="631"/>
      <c r="J655" s="632">
        <v>27</v>
      </c>
      <c r="K655" s="633">
        <v>46</v>
      </c>
      <c r="L655" s="633">
        <v>6</v>
      </c>
      <c r="M655" s="633">
        <v>18</v>
      </c>
      <c r="N655" s="635">
        <f t="shared" si="18"/>
        <v>97</v>
      </c>
      <c r="O655" s="636" t="s">
        <v>1186</v>
      </c>
      <c r="P655" s="678"/>
      <c r="Q655" s="637">
        <v>652</v>
      </c>
      <c r="R655" s="679"/>
    </row>
    <row r="656" spans="1:18" ht="15.75" thickBot="1" x14ac:dyDescent="0.25">
      <c r="A656" s="630"/>
      <c r="B656" s="2511" t="s">
        <v>3500</v>
      </c>
      <c r="C656" s="1751">
        <v>253746</v>
      </c>
      <c r="D656" s="1687">
        <v>37</v>
      </c>
      <c r="E656" s="1493">
        <v>55</v>
      </c>
      <c r="F656" s="2648">
        <v>70</v>
      </c>
      <c r="G656" s="631"/>
      <c r="H656" s="640" t="s">
        <v>1826</v>
      </c>
      <c r="I656" s="631"/>
      <c r="J656" s="638">
        <v>13</v>
      </c>
      <c r="K656" s="639">
        <v>29</v>
      </c>
      <c r="L656" s="639">
        <v>3</v>
      </c>
      <c r="M656" s="639">
        <v>8</v>
      </c>
      <c r="N656" s="639">
        <f t="shared" si="18"/>
        <v>53</v>
      </c>
      <c r="O656" s="641" t="s">
        <v>1186</v>
      </c>
      <c r="P656" s="678"/>
      <c r="Q656" s="637">
        <v>653</v>
      </c>
      <c r="R656" s="679"/>
    </row>
    <row r="657" spans="1:18" ht="15.75" thickBot="1" x14ac:dyDescent="0.25">
      <c r="A657" s="630"/>
      <c r="B657" s="2511" t="s">
        <v>3501</v>
      </c>
      <c r="C657" s="1752">
        <v>1.3099999999999999E+31</v>
      </c>
      <c r="D657" s="1753">
        <v>19</v>
      </c>
      <c r="E657" s="1535">
        <v>30</v>
      </c>
      <c r="F657" s="2618">
        <v>41</v>
      </c>
      <c r="G657" s="631"/>
      <c r="H657" s="634" t="s">
        <v>1827</v>
      </c>
      <c r="I657" s="631"/>
      <c r="J657" s="632">
        <v>6</v>
      </c>
      <c r="K657" s="633">
        <v>17</v>
      </c>
      <c r="L657" s="633">
        <v>2</v>
      </c>
      <c r="M657" s="633">
        <v>4</v>
      </c>
      <c r="N657" s="635">
        <f t="shared" si="18"/>
        <v>29</v>
      </c>
      <c r="O657" s="636" t="s">
        <v>1186</v>
      </c>
      <c r="P657" s="678"/>
      <c r="Q657" s="637">
        <v>654</v>
      </c>
      <c r="R657" s="679"/>
    </row>
    <row r="658" spans="1:18" ht="90.75" thickBot="1" x14ac:dyDescent="0.25">
      <c r="A658" s="642"/>
      <c r="B658" s="2511" t="s">
        <v>3502</v>
      </c>
      <c r="C658" s="1754" t="s">
        <v>3503</v>
      </c>
      <c r="D658" s="1077">
        <v>185</v>
      </c>
      <c r="E658" s="1426">
        <v>211</v>
      </c>
      <c r="F658" s="2525">
        <v>220</v>
      </c>
      <c r="G658" s="643"/>
      <c r="H658" s="652" t="s">
        <v>1828</v>
      </c>
      <c r="I658" s="643"/>
      <c r="J658" s="650">
        <v>4</v>
      </c>
      <c r="K658" s="651">
        <v>14</v>
      </c>
      <c r="L658" s="651">
        <v>2</v>
      </c>
      <c r="M658" s="651">
        <v>4</v>
      </c>
      <c r="N658" s="651">
        <f t="shared" si="18"/>
        <v>24</v>
      </c>
      <c r="O658" s="653" t="s">
        <v>1186</v>
      </c>
      <c r="P658" s="680"/>
      <c r="Q658" s="649">
        <v>655</v>
      </c>
      <c r="R658" s="681"/>
    </row>
    <row r="659" spans="1:18" ht="90.75" thickBot="1" x14ac:dyDescent="0.25">
      <c r="A659" s="623"/>
      <c r="B659" s="2511" t="s">
        <v>3504</v>
      </c>
      <c r="C659" s="1755" t="s">
        <v>3505</v>
      </c>
      <c r="D659" s="1196">
        <v>163</v>
      </c>
      <c r="E659" s="904">
        <v>199</v>
      </c>
      <c r="F659" s="2680">
        <v>210</v>
      </c>
      <c r="G659" s="624"/>
      <c r="H659" s="656" t="s">
        <v>1829</v>
      </c>
      <c r="I659" s="624"/>
      <c r="J659" s="654">
        <v>56</v>
      </c>
      <c r="K659" s="655">
        <v>80</v>
      </c>
      <c r="L659" s="655">
        <v>19</v>
      </c>
      <c r="M659" s="655">
        <v>57</v>
      </c>
      <c r="N659" s="657">
        <f t="shared" si="18"/>
        <v>212</v>
      </c>
      <c r="O659" s="658" t="s">
        <v>1186</v>
      </c>
      <c r="P659" s="676"/>
      <c r="Q659" s="629">
        <v>656</v>
      </c>
      <c r="R659" s="677"/>
    </row>
    <row r="660" spans="1:18" ht="90.75" thickBot="1" x14ac:dyDescent="0.25">
      <c r="A660" s="630"/>
      <c r="B660" s="2511" t="s">
        <v>3506</v>
      </c>
      <c r="C660" s="1756" t="s">
        <v>3507</v>
      </c>
      <c r="D660" s="1165">
        <v>141</v>
      </c>
      <c r="E660" s="1084">
        <v>185</v>
      </c>
      <c r="F660" s="2521">
        <v>202</v>
      </c>
      <c r="G660" s="631"/>
      <c r="H660" s="640" t="s">
        <v>1830</v>
      </c>
      <c r="I660" s="631"/>
      <c r="J660" s="638">
        <v>64</v>
      </c>
      <c r="K660" s="639">
        <v>88</v>
      </c>
      <c r="L660" s="639">
        <v>10</v>
      </c>
      <c r="M660" s="639">
        <v>39</v>
      </c>
      <c r="N660" s="639">
        <f t="shared" si="18"/>
        <v>201</v>
      </c>
      <c r="O660" s="641" t="s">
        <v>1186</v>
      </c>
      <c r="P660" s="678"/>
      <c r="Q660" s="637">
        <v>657</v>
      </c>
      <c r="R660" s="679"/>
    </row>
    <row r="661" spans="1:18" ht="90.75" thickBot="1" x14ac:dyDescent="0.25">
      <c r="A661" s="630"/>
      <c r="B661" s="2511" t="s">
        <v>3508</v>
      </c>
      <c r="C661" s="1757" t="s">
        <v>3509</v>
      </c>
      <c r="D661" s="1135">
        <v>107</v>
      </c>
      <c r="E661" s="1378">
        <v>164</v>
      </c>
      <c r="F661" s="2707">
        <v>184</v>
      </c>
      <c r="G661" s="631"/>
      <c r="H661" s="634" t="s">
        <v>1831</v>
      </c>
      <c r="I661" s="631"/>
      <c r="J661" s="632">
        <v>66</v>
      </c>
      <c r="K661" s="633">
        <v>86</v>
      </c>
      <c r="L661" s="633">
        <v>5</v>
      </c>
      <c r="M661" s="633">
        <v>17</v>
      </c>
      <c r="N661" s="635">
        <f t="shared" si="18"/>
        <v>174</v>
      </c>
      <c r="O661" s="636" t="s">
        <v>1186</v>
      </c>
      <c r="P661" s="678"/>
      <c r="Q661" s="637">
        <v>658</v>
      </c>
      <c r="R661" s="679"/>
    </row>
    <row r="662" spans="1:18" ht="90.75" thickBot="1" x14ac:dyDescent="0.25">
      <c r="A662" s="630"/>
      <c r="B662" s="2511" t="s">
        <v>3510</v>
      </c>
      <c r="C662" s="1758" t="s">
        <v>1513</v>
      </c>
      <c r="D662" s="698">
        <v>0</v>
      </c>
      <c r="E662" s="929">
        <v>61</v>
      </c>
      <c r="F662" s="2628">
        <v>76</v>
      </c>
      <c r="G662" s="631"/>
      <c r="H662" s="640" t="s">
        <v>1832</v>
      </c>
      <c r="I662" s="631"/>
      <c r="J662" s="638">
        <v>35</v>
      </c>
      <c r="K662" s="639">
        <v>49</v>
      </c>
      <c r="L662" s="639">
        <v>0</v>
      </c>
      <c r="M662" s="639">
        <v>0</v>
      </c>
      <c r="N662" s="639">
        <f t="shared" si="18"/>
        <v>84</v>
      </c>
      <c r="O662" s="641" t="str">
        <f>IF(N662&lt;231,"Yes","No")</f>
        <v>Yes</v>
      </c>
      <c r="P662" s="678"/>
      <c r="Q662" s="637">
        <v>659</v>
      </c>
      <c r="R662" s="679"/>
    </row>
    <row r="663" spans="1:18" ht="90.75" thickBot="1" x14ac:dyDescent="0.25">
      <c r="A663" s="630"/>
      <c r="B663" s="2511" t="s">
        <v>3511</v>
      </c>
      <c r="C663" s="1759" t="s">
        <v>3512</v>
      </c>
      <c r="D663" s="698">
        <v>0</v>
      </c>
      <c r="E663" s="1231">
        <v>49</v>
      </c>
      <c r="F663" s="2609">
        <v>60</v>
      </c>
      <c r="G663" s="631"/>
      <c r="H663" s="634" t="s">
        <v>1833</v>
      </c>
      <c r="I663" s="631"/>
      <c r="J663" s="632">
        <v>23</v>
      </c>
      <c r="K663" s="633">
        <v>36</v>
      </c>
      <c r="L663" s="633">
        <v>0</v>
      </c>
      <c r="M663" s="633">
        <v>0</v>
      </c>
      <c r="N663" s="635">
        <f t="shared" si="18"/>
        <v>59</v>
      </c>
      <c r="O663" s="636" t="str">
        <f>IF(N663&lt;231,"Yes","No")</f>
        <v>Yes</v>
      </c>
      <c r="P663" s="678"/>
      <c r="Q663" s="637">
        <v>660</v>
      </c>
      <c r="R663" s="679"/>
    </row>
    <row r="664" spans="1:18" ht="90.75" thickBot="1" x14ac:dyDescent="0.25">
      <c r="A664" s="630"/>
      <c r="B664" s="2511" t="s">
        <v>3513</v>
      </c>
      <c r="C664" s="1760" t="s">
        <v>3514</v>
      </c>
      <c r="D664" s="1761">
        <v>7</v>
      </c>
      <c r="E664" s="1264">
        <v>43</v>
      </c>
      <c r="F664" s="2610">
        <v>49</v>
      </c>
      <c r="G664" s="631"/>
      <c r="H664" s="640" t="s">
        <v>1834</v>
      </c>
      <c r="I664" s="631"/>
      <c r="J664" s="638">
        <v>16</v>
      </c>
      <c r="K664" s="639">
        <v>27</v>
      </c>
      <c r="L664" s="639">
        <v>0</v>
      </c>
      <c r="M664" s="639">
        <v>0</v>
      </c>
      <c r="N664" s="639">
        <f t="shared" si="18"/>
        <v>43</v>
      </c>
      <c r="O664" s="641" t="str">
        <f>IF(N664&lt;231,"Yes","No")</f>
        <v>Yes</v>
      </c>
      <c r="P664" s="678"/>
      <c r="Q664" s="637">
        <v>661</v>
      </c>
      <c r="R664" s="679"/>
    </row>
    <row r="665" spans="1:18" ht="90.75" thickBot="1" x14ac:dyDescent="0.25">
      <c r="A665" s="642"/>
      <c r="B665" s="2511" t="s">
        <v>3515</v>
      </c>
      <c r="C665" s="1762" t="s">
        <v>3516</v>
      </c>
      <c r="D665" s="740">
        <v>191</v>
      </c>
      <c r="E665" s="1326">
        <v>206</v>
      </c>
      <c r="F665" s="2724">
        <v>214</v>
      </c>
      <c r="G665" s="643"/>
      <c r="H665" s="646" t="s">
        <v>1835</v>
      </c>
      <c r="I665" s="643"/>
      <c r="J665" s="644">
        <v>11</v>
      </c>
      <c r="K665" s="645">
        <v>19</v>
      </c>
      <c r="L665" s="645">
        <v>0</v>
      </c>
      <c r="M665" s="645">
        <v>0</v>
      </c>
      <c r="N665" s="647">
        <f t="shared" si="18"/>
        <v>30</v>
      </c>
      <c r="O665" s="648" t="str">
        <f>IF(N665&lt;231,"Yes","No")</f>
        <v>Yes</v>
      </c>
      <c r="P665" s="680"/>
      <c r="Q665" s="649">
        <v>662</v>
      </c>
      <c r="R665" s="681"/>
    </row>
    <row r="666" spans="1:18" ht="90.75" thickBot="1" x14ac:dyDescent="0.25">
      <c r="A666" s="623"/>
      <c r="B666" s="2511" t="s">
        <v>3517</v>
      </c>
      <c r="C666" s="1763" t="s">
        <v>3518</v>
      </c>
      <c r="D666" s="934">
        <v>183</v>
      </c>
      <c r="E666" s="1376">
        <v>201</v>
      </c>
      <c r="F666" s="2622">
        <v>211</v>
      </c>
      <c r="G666" s="624"/>
      <c r="H666" s="627" t="s">
        <v>1836</v>
      </c>
      <c r="I666" s="624"/>
      <c r="J666" s="625">
        <v>52</v>
      </c>
      <c r="K666" s="626">
        <v>74</v>
      </c>
      <c r="L666" s="626">
        <v>26</v>
      </c>
      <c r="M666" s="626">
        <v>68</v>
      </c>
      <c r="N666" s="626">
        <f t="shared" si="18"/>
        <v>220</v>
      </c>
      <c r="O666" s="628" t="s">
        <v>1186</v>
      </c>
      <c r="P666" s="676"/>
      <c r="Q666" s="629">
        <v>663</v>
      </c>
      <c r="R666" s="677"/>
    </row>
    <row r="667" spans="1:18" ht="90.75" thickBot="1" x14ac:dyDescent="0.25">
      <c r="A667" s="630"/>
      <c r="B667" s="2511" t="s">
        <v>3519</v>
      </c>
      <c r="C667" s="1764" t="s">
        <v>3520</v>
      </c>
      <c r="D667" s="1091">
        <v>166</v>
      </c>
      <c r="E667" s="1174">
        <v>187</v>
      </c>
      <c r="F667" s="2691">
        <v>200</v>
      </c>
      <c r="G667" s="631"/>
      <c r="H667" s="634" t="s">
        <v>1837</v>
      </c>
      <c r="I667" s="631"/>
      <c r="J667" s="632">
        <v>42</v>
      </c>
      <c r="K667" s="633">
        <v>67</v>
      </c>
      <c r="L667" s="633">
        <v>18</v>
      </c>
      <c r="M667" s="633">
        <v>52</v>
      </c>
      <c r="N667" s="635">
        <f t="shared" si="18"/>
        <v>179</v>
      </c>
      <c r="O667" s="636" t="s">
        <v>1186</v>
      </c>
      <c r="P667" s="678"/>
      <c r="Q667" s="637">
        <v>664</v>
      </c>
      <c r="R667" s="679"/>
    </row>
    <row r="668" spans="1:18" ht="90.75" thickBot="1" x14ac:dyDescent="0.25">
      <c r="A668" s="630"/>
      <c r="B668" s="2511" t="s">
        <v>3521</v>
      </c>
      <c r="C668" s="1765" t="s">
        <v>3522</v>
      </c>
      <c r="D668" s="1491">
        <v>122</v>
      </c>
      <c r="E668" s="1766">
        <v>153</v>
      </c>
      <c r="F668" s="2673">
        <v>172</v>
      </c>
      <c r="G668" s="631"/>
      <c r="H668" s="640" t="s">
        <v>1838</v>
      </c>
      <c r="I668" s="631"/>
      <c r="J668" s="638">
        <v>27</v>
      </c>
      <c r="K668" s="639">
        <v>48</v>
      </c>
      <c r="L668" s="639">
        <v>11</v>
      </c>
      <c r="M668" s="639">
        <v>34</v>
      </c>
      <c r="N668" s="639">
        <f t="shared" si="18"/>
        <v>120</v>
      </c>
      <c r="O668" s="641" t="s">
        <v>1186</v>
      </c>
      <c r="P668" s="678"/>
      <c r="Q668" s="637">
        <v>665</v>
      </c>
      <c r="R668" s="679"/>
    </row>
    <row r="669" spans="1:18" ht="90.75" thickBot="1" x14ac:dyDescent="0.25">
      <c r="A669" s="630"/>
      <c r="B669" s="2511" t="s">
        <v>3523</v>
      </c>
      <c r="C669" s="1767" t="s">
        <v>3524</v>
      </c>
      <c r="D669" s="1768">
        <v>91</v>
      </c>
      <c r="E669" s="985">
        <v>127</v>
      </c>
      <c r="F669" s="2671">
        <v>149</v>
      </c>
      <c r="G669" s="631"/>
      <c r="H669" s="634" t="s">
        <v>1839</v>
      </c>
      <c r="I669" s="631"/>
      <c r="J669" s="632">
        <v>15</v>
      </c>
      <c r="K669" s="633">
        <v>33</v>
      </c>
      <c r="L669" s="633">
        <v>7</v>
      </c>
      <c r="M669" s="633">
        <v>20</v>
      </c>
      <c r="N669" s="635">
        <f t="shared" si="18"/>
        <v>75</v>
      </c>
      <c r="O669" s="636" t="s">
        <v>1186</v>
      </c>
      <c r="P669" s="678"/>
      <c r="Q669" s="637">
        <v>666</v>
      </c>
      <c r="R669" s="679"/>
    </row>
    <row r="670" spans="1:18" ht="90.75" thickBot="1" x14ac:dyDescent="0.25">
      <c r="A670" s="630"/>
      <c r="B670" s="2511" t="s">
        <v>3525</v>
      </c>
      <c r="C670" s="1769" t="s">
        <v>3526</v>
      </c>
      <c r="D670" s="1770">
        <v>79</v>
      </c>
      <c r="E670" s="768">
        <v>117</v>
      </c>
      <c r="F670" s="2543">
        <v>139</v>
      </c>
      <c r="G670" s="631"/>
      <c r="H670" s="640" t="s">
        <v>1840</v>
      </c>
      <c r="I670" s="631"/>
      <c r="J670" s="638">
        <v>9</v>
      </c>
      <c r="K670" s="639">
        <v>23</v>
      </c>
      <c r="L670" s="639">
        <v>4</v>
      </c>
      <c r="M670" s="639">
        <v>11</v>
      </c>
      <c r="N670" s="639">
        <f t="shared" si="18"/>
        <v>47</v>
      </c>
      <c r="O670" s="641" t="s">
        <v>1186</v>
      </c>
      <c r="P670" s="678"/>
      <c r="Q670" s="637">
        <v>667</v>
      </c>
      <c r="R670" s="679"/>
    </row>
    <row r="671" spans="1:18" ht="90.75" thickBot="1" x14ac:dyDescent="0.25">
      <c r="A671" s="630"/>
      <c r="B671" s="2511" t="s">
        <v>3527</v>
      </c>
      <c r="C671" s="1771" t="s">
        <v>3528</v>
      </c>
      <c r="D671" s="1772">
        <v>8</v>
      </c>
      <c r="E671" s="1351">
        <v>31</v>
      </c>
      <c r="F671" s="2531">
        <v>44</v>
      </c>
      <c r="G671" s="631"/>
      <c r="H671" s="634" t="s">
        <v>1841</v>
      </c>
      <c r="I671" s="631"/>
      <c r="J671" s="632">
        <v>5</v>
      </c>
      <c r="K671" s="633">
        <v>16</v>
      </c>
      <c r="L671" s="633">
        <v>3</v>
      </c>
      <c r="M671" s="633">
        <v>8</v>
      </c>
      <c r="N671" s="635">
        <f t="shared" si="18"/>
        <v>32</v>
      </c>
      <c r="O671" s="636" t="s">
        <v>1186</v>
      </c>
      <c r="P671" s="678"/>
      <c r="Q671" s="637">
        <v>668</v>
      </c>
      <c r="R671" s="679"/>
    </row>
    <row r="672" spans="1:18" ht="90.75" thickBot="1" x14ac:dyDescent="0.25">
      <c r="A672" s="642"/>
      <c r="B672" s="2511" t="s">
        <v>3529</v>
      </c>
      <c r="C672" s="1773" t="s">
        <v>3530</v>
      </c>
      <c r="D672" s="916">
        <v>209</v>
      </c>
      <c r="E672" s="697">
        <v>221</v>
      </c>
      <c r="F672" s="2716">
        <v>230</v>
      </c>
      <c r="G672" s="643"/>
      <c r="H672" s="652" t="s">
        <v>1842</v>
      </c>
      <c r="I672" s="643"/>
      <c r="J672" s="650">
        <v>2</v>
      </c>
      <c r="K672" s="651">
        <v>9</v>
      </c>
      <c r="L672" s="651">
        <v>3</v>
      </c>
      <c r="M672" s="651">
        <v>5</v>
      </c>
      <c r="N672" s="651">
        <f t="shared" si="18"/>
        <v>19</v>
      </c>
      <c r="O672" s="653" t="s">
        <v>1186</v>
      </c>
      <c r="P672" s="680"/>
      <c r="Q672" s="649">
        <v>669</v>
      </c>
      <c r="R672" s="681"/>
    </row>
    <row r="673" spans="1:18" ht="90.75" thickBot="1" x14ac:dyDescent="0.25">
      <c r="A673" s="623"/>
      <c r="B673" s="2511" t="s">
        <v>3531</v>
      </c>
      <c r="C673" s="1774" t="s">
        <v>3532</v>
      </c>
      <c r="D673" s="893">
        <v>198</v>
      </c>
      <c r="E673" s="754">
        <v>214</v>
      </c>
      <c r="F673" s="2703">
        <v>227</v>
      </c>
      <c r="G673" s="624"/>
      <c r="H673" s="656" t="s">
        <v>1843</v>
      </c>
      <c r="I673" s="624"/>
      <c r="J673" s="654">
        <v>71</v>
      </c>
      <c r="K673" s="655">
        <v>90</v>
      </c>
      <c r="L673" s="655">
        <v>9</v>
      </c>
      <c r="M673" s="655">
        <v>37</v>
      </c>
      <c r="N673" s="657">
        <f t="shared" si="18"/>
        <v>207</v>
      </c>
      <c r="O673" s="658" t="s">
        <v>1186</v>
      </c>
      <c r="P673" s="676"/>
      <c r="Q673" s="629">
        <v>670</v>
      </c>
      <c r="R673" s="677"/>
    </row>
    <row r="674" spans="1:18" ht="90.75" thickBot="1" x14ac:dyDescent="0.25">
      <c r="A674" s="630"/>
      <c r="B674" s="2511" t="s">
        <v>3533</v>
      </c>
      <c r="C674" s="1775" t="s">
        <v>3534</v>
      </c>
      <c r="D674" s="1056">
        <v>155</v>
      </c>
      <c r="E674" s="891">
        <v>184</v>
      </c>
      <c r="F674" s="2622">
        <v>211</v>
      </c>
      <c r="G674" s="631"/>
      <c r="H674" s="640" t="s">
        <v>1844</v>
      </c>
      <c r="I674" s="631"/>
      <c r="J674" s="638">
        <v>76</v>
      </c>
      <c r="K674" s="639">
        <v>99</v>
      </c>
      <c r="L674" s="639">
        <v>0</v>
      </c>
      <c r="M674" s="639">
        <v>0</v>
      </c>
      <c r="N674" s="639">
        <f t="shared" si="18"/>
        <v>175</v>
      </c>
      <c r="O674" s="641" t="str">
        <f t="shared" ref="O674:O679" si="19">IF(N674&lt;231,"Yes","No")</f>
        <v>Yes</v>
      </c>
      <c r="P674" s="678"/>
      <c r="Q674" s="637">
        <v>671</v>
      </c>
      <c r="R674" s="679"/>
    </row>
    <row r="675" spans="1:18" ht="90.75" thickBot="1" x14ac:dyDescent="0.25">
      <c r="A675" s="630"/>
      <c r="B675" s="2511" t="s">
        <v>3535</v>
      </c>
      <c r="C675" s="1776" t="s">
        <v>3536</v>
      </c>
      <c r="D675" s="945">
        <v>125</v>
      </c>
      <c r="E675" s="1061">
        <v>161</v>
      </c>
      <c r="F675" s="2652">
        <v>196</v>
      </c>
      <c r="G675" s="631"/>
      <c r="H675" s="634" t="s">
        <v>1845</v>
      </c>
      <c r="I675" s="631"/>
      <c r="J675" s="632">
        <v>75</v>
      </c>
      <c r="K675" s="633">
        <v>100</v>
      </c>
      <c r="L675" s="633">
        <v>0</v>
      </c>
      <c r="M675" s="633">
        <v>0</v>
      </c>
      <c r="N675" s="635">
        <f t="shared" si="18"/>
        <v>175</v>
      </c>
      <c r="O675" s="636" t="str">
        <f t="shared" si="19"/>
        <v>Yes</v>
      </c>
      <c r="P675" s="678"/>
      <c r="Q675" s="637">
        <v>672</v>
      </c>
      <c r="R675" s="679"/>
    </row>
    <row r="676" spans="1:18" ht="90.75" thickBot="1" x14ac:dyDescent="0.25">
      <c r="A676" s="630"/>
      <c r="B676" s="2511" t="s">
        <v>3537</v>
      </c>
      <c r="C676" s="1777" t="s">
        <v>3538</v>
      </c>
      <c r="D676" s="1541">
        <v>94</v>
      </c>
      <c r="E676" s="854">
        <v>138</v>
      </c>
      <c r="F676" s="2623">
        <v>180</v>
      </c>
      <c r="G676" s="631"/>
      <c r="H676" s="640" t="s">
        <v>1846</v>
      </c>
      <c r="I676" s="631"/>
      <c r="J676" s="638">
        <v>40</v>
      </c>
      <c r="K676" s="639">
        <v>56</v>
      </c>
      <c r="L676" s="639">
        <v>0</v>
      </c>
      <c r="M676" s="639">
        <v>0</v>
      </c>
      <c r="N676" s="639">
        <f t="shared" si="18"/>
        <v>96</v>
      </c>
      <c r="O676" s="641" t="str">
        <f t="shared" si="19"/>
        <v>Yes</v>
      </c>
      <c r="P676" s="678"/>
      <c r="Q676" s="637">
        <v>673</v>
      </c>
      <c r="R676" s="679"/>
    </row>
    <row r="677" spans="1:18" ht="15.75" thickBot="1" x14ac:dyDescent="0.25">
      <c r="A677" s="630"/>
      <c r="B677" s="2511" t="s">
        <v>3539</v>
      </c>
      <c r="C677" s="1778">
        <v>236192</v>
      </c>
      <c r="D677" s="1779">
        <v>35</v>
      </c>
      <c r="E677" s="1502">
        <v>97</v>
      </c>
      <c r="F677" s="2723">
        <v>146</v>
      </c>
      <c r="G677" s="631"/>
      <c r="H677" s="634" t="s">
        <v>1847</v>
      </c>
      <c r="I677" s="631"/>
      <c r="J677" s="632">
        <v>25</v>
      </c>
      <c r="K677" s="633">
        <v>37</v>
      </c>
      <c r="L677" s="633">
        <v>0</v>
      </c>
      <c r="M677" s="633">
        <v>0</v>
      </c>
      <c r="N677" s="635">
        <f t="shared" si="18"/>
        <v>62</v>
      </c>
      <c r="O677" s="636" t="str">
        <f t="shared" si="19"/>
        <v>Yes</v>
      </c>
      <c r="P677" s="678"/>
      <c r="Q677" s="637">
        <v>674</v>
      </c>
      <c r="R677" s="679"/>
    </row>
    <row r="678" spans="1:18" ht="90.75" thickBot="1" x14ac:dyDescent="0.25">
      <c r="A678" s="630"/>
      <c r="B678" s="2511" t="s">
        <v>3540</v>
      </c>
      <c r="C678" s="1780" t="s">
        <v>3541</v>
      </c>
      <c r="D678" s="698">
        <v>0</v>
      </c>
      <c r="E678" s="1400">
        <v>46</v>
      </c>
      <c r="F678" s="2582">
        <v>93</v>
      </c>
      <c r="G678" s="631"/>
      <c r="H678" s="640" t="s">
        <v>1848</v>
      </c>
      <c r="I678" s="631"/>
      <c r="J678" s="638">
        <v>13</v>
      </c>
      <c r="K678" s="639">
        <v>28</v>
      </c>
      <c r="L678" s="639">
        <v>0</v>
      </c>
      <c r="M678" s="639">
        <v>0</v>
      </c>
      <c r="N678" s="639">
        <f t="shared" si="18"/>
        <v>41</v>
      </c>
      <c r="O678" s="641" t="str">
        <f t="shared" si="19"/>
        <v>Yes</v>
      </c>
      <c r="P678" s="678"/>
      <c r="Q678" s="637">
        <v>675</v>
      </c>
      <c r="R678" s="679"/>
    </row>
    <row r="679" spans="1:18" ht="90.75" thickBot="1" x14ac:dyDescent="0.25">
      <c r="A679" s="642"/>
      <c r="B679" s="2511" t="s">
        <v>3542</v>
      </c>
      <c r="C679" s="1781" t="s">
        <v>3543</v>
      </c>
      <c r="D679" s="1013">
        <v>219</v>
      </c>
      <c r="E679" s="1782">
        <v>226</v>
      </c>
      <c r="F679" s="2725">
        <v>233</v>
      </c>
      <c r="G679" s="643"/>
      <c r="H679" s="646" t="s">
        <v>1849</v>
      </c>
      <c r="I679" s="643"/>
      <c r="J679" s="644">
        <v>10</v>
      </c>
      <c r="K679" s="645">
        <v>20</v>
      </c>
      <c r="L679" s="645">
        <v>0</v>
      </c>
      <c r="M679" s="645">
        <v>0</v>
      </c>
      <c r="N679" s="647">
        <f t="shared" si="18"/>
        <v>30</v>
      </c>
      <c r="O679" s="648" t="str">
        <f t="shared" si="19"/>
        <v>Yes</v>
      </c>
      <c r="P679" s="680"/>
      <c r="Q679" s="649">
        <v>676</v>
      </c>
      <c r="R679" s="681"/>
    </row>
    <row r="680" spans="1:18" ht="90.75" thickBot="1" x14ac:dyDescent="0.25">
      <c r="A680" s="623"/>
      <c r="B680" s="2511" t="s">
        <v>3544</v>
      </c>
      <c r="C680" s="1783" t="s">
        <v>3545</v>
      </c>
      <c r="D680" s="711">
        <v>206</v>
      </c>
      <c r="E680" s="787">
        <v>217</v>
      </c>
      <c r="F680" s="2726">
        <v>229</v>
      </c>
      <c r="G680" s="624"/>
      <c r="H680" s="627" t="s">
        <v>1850</v>
      </c>
      <c r="I680" s="624"/>
      <c r="J680" s="625">
        <v>97</v>
      </c>
      <c r="K680" s="626">
        <v>95</v>
      </c>
      <c r="L680" s="626">
        <v>15</v>
      </c>
      <c r="M680" s="626">
        <v>65</v>
      </c>
      <c r="N680" s="626">
        <f t="shared" si="18"/>
        <v>272</v>
      </c>
      <c r="O680" s="628" t="s">
        <v>1186</v>
      </c>
      <c r="P680" s="676"/>
      <c r="Q680" s="629">
        <v>677</v>
      </c>
      <c r="R680" s="677"/>
    </row>
    <row r="681" spans="1:18" ht="90.75" thickBot="1" x14ac:dyDescent="0.25">
      <c r="A681" s="630"/>
      <c r="B681" s="2511" t="s">
        <v>3546</v>
      </c>
      <c r="C681" s="1784" t="s">
        <v>3547</v>
      </c>
      <c r="D681" s="987">
        <v>167</v>
      </c>
      <c r="E681" s="1190">
        <v>188</v>
      </c>
      <c r="F681" s="2724">
        <v>214</v>
      </c>
      <c r="G681" s="631"/>
      <c r="H681" s="634" t="s">
        <v>1851</v>
      </c>
      <c r="I681" s="631"/>
      <c r="J681" s="632">
        <v>84</v>
      </c>
      <c r="K681" s="633">
        <v>79</v>
      </c>
      <c r="L681" s="633">
        <v>10</v>
      </c>
      <c r="M681" s="633">
        <v>38</v>
      </c>
      <c r="N681" s="635">
        <f t="shared" si="18"/>
        <v>211</v>
      </c>
      <c r="O681" s="636" t="s">
        <v>1186</v>
      </c>
      <c r="P681" s="678"/>
      <c r="Q681" s="637">
        <v>678</v>
      </c>
      <c r="R681" s="679"/>
    </row>
    <row r="682" spans="1:18" ht="90.75" thickBot="1" x14ac:dyDescent="0.25">
      <c r="A682" s="630"/>
      <c r="B682" s="2511" t="s">
        <v>3548</v>
      </c>
      <c r="C682" s="1785" t="s">
        <v>3549</v>
      </c>
      <c r="D682" s="945">
        <v>125</v>
      </c>
      <c r="E682" s="741">
        <v>155</v>
      </c>
      <c r="F682" s="2693">
        <v>193</v>
      </c>
      <c r="G682" s="631"/>
      <c r="H682" s="640" t="s">
        <v>1852</v>
      </c>
      <c r="I682" s="631"/>
      <c r="J682" s="638">
        <v>73</v>
      </c>
      <c r="K682" s="639">
        <v>62</v>
      </c>
      <c r="L682" s="639">
        <v>8</v>
      </c>
      <c r="M682" s="639">
        <v>26</v>
      </c>
      <c r="N682" s="639">
        <f t="shared" si="18"/>
        <v>169</v>
      </c>
      <c r="O682" s="641" t="s">
        <v>1186</v>
      </c>
      <c r="P682" s="678"/>
      <c r="Q682" s="637">
        <v>679</v>
      </c>
      <c r="R682" s="679"/>
    </row>
    <row r="683" spans="1:18" ht="15.75" thickBot="1" x14ac:dyDescent="0.25">
      <c r="A683" s="630"/>
      <c r="B683" s="2511" t="s">
        <v>3550</v>
      </c>
      <c r="C683" s="1786">
        <v>326295</v>
      </c>
      <c r="D683" s="1787">
        <v>50</v>
      </c>
      <c r="E683" s="946">
        <v>98</v>
      </c>
      <c r="F683" s="2671">
        <v>149</v>
      </c>
      <c r="G683" s="631"/>
      <c r="H683" s="634" t="s">
        <v>1853</v>
      </c>
      <c r="I683" s="631"/>
      <c r="J683" s="632">
        <v>48</v>
      </c>
      <c r="K683" s="633">
        <v>39</v>
      </c>
      <c r="L683" s="633">
        <v>5</v>
      </c>
      <c r="M683" s="633">
        <v>14</v>
      </c>
      <c r="N683" s="635">
        <f t="shared" si="18"/>
        <v>106</v>
      </c>
      <c r="O683" s="636" t="s">
        <v>1186</v>
      </c>
      <c r="P683" s="678"/>
      <c r="Q683" s="637">
        <v>680</v>
      </c>
      <c r="R683" s="679"/>
    </row>
    <row r="684" spans="1:18" ht="90.75" thickBot="1" x14ac:dyDescent="0.25">
      <c r="A684" s="630"/>
      <c r="B684" s="2511" t="s">
        <v>3551</v>
      </c>
      <c r="C684" s="1788" t="s">
        <v>3552</v>
      </c>
      <c r="D684" s="698">
        <v>0</v>
      </c>
      <c r="E684" s="1156">
        <v>58</v>
      </c>
      <c r="F684" s="2727">
        <v>112</v>
      </c>
      <c r="G684" s="631"/>
      <c r="H684" s="640" t="s">
        <v>1854</v>
      </c>
      <c r="I684" s="631"/>
      <c r="J684" s="638">
        <v>27</v>
      </c>
      <c r="K684" s="639">
        <v>20</v>
      </c>
      <c r="L684" s="639">
        <v>2</v>
      </c>
      <c r="M684" s="639">
        <v>7</v>
      </c>
      <c r="N684" s="639">
        <f t="shared" si="18"/>
        <v>56</v>
      </c>
      <c r="O684" s="641" t="s">
        <v>1186</v>
      </c>
      <c r="P684" s="678"/>
      <c r="Q684" s="637">
        <v>681</v>
      </c>
      <c r="R684" s="679"/>
    </row>
    <row r="685" spans="1:18" ht="15.75" thickBot="1" x14ac:dyDescent="0.25">
      <c r="A685" s="630"/>
      <c r="B685" s="2511" t="s">
        <v>3553</v>
      </c>
      <c r="C685" s="1789">
        <v>2554</v>
      </c>
      <c r="D685" s="698">
        <v>0</v>
      </c>
      <c r="E685" s="795">
        <v>37</v>
      </c>
      <c r="F685" s="2601">
        <v>84</v>
      </c>
      <c r="G685" s="631"/>
      <c r="H685" s="634" t="s">
        <v>1855</v>
      </c>
      <c r="I685" s="631"/>
      <c r="J685" s="632">
        <v>19</v>
      </c>
      <c r="K685" s="633">
        <v>15</v>
      </c>
      <c r="L685" s="633">
        <v>2</v>
      </c>
      <c r="M685" s="633">
        <v>5</v>
      </c>
      <c r="N685" s="635">
        <f t="shared" si="18"/>
        <v>41</v>
      </c>
      <c r="O685" s="636" t="s">
        <v>1186</v>
      </c>
      <c r="P685" s="678"/>
      <c r="Q685" s="637">
        <v>682</v>
      </c>
      <c r="R685" s="679"/>
    </row>
    <row r="686" spans="1:18" ht="90.75" thickBot="1" x14ac:dyDescent="0.25">
      <c r="A686" s="642"/>
      <c r="B686" s="2511" t="s">
        <v>3554</v>
      </c>
      <c r="C686" s="1790" t="s">
        <v>3555</v>
      </c>
      <c r="D686" s="1189">
        <v>221</v>
      </c>
      <c r="E686" s="844">
        <v>229</v>
      </c>
      <c r="F686" s="2728">
        <v>237</v>
      </c>
      <c r="G686" s="643"/>
      <c r="H686" s="652" t="s">
        <v>1856</v>
      </c>
      <c r="I686" s="643"/>
      <c r="J686" s="650">
        <v>10</v>
      </c>
      <c r="K686" s="651">
        <v>7</v>
      </c>
      <c r="L686" s="651">
        <v>1</v>
      </c>
      <c r="M686" s="651">
        <v>4</v>
      </c>
      <c r="N686" s="651">
        <f t="shared" si="18"/>
        <v>22</v>
      </c>
      <c r="O686" s="653" t="s">
        <v>1186</v>
      </c>
      <c r="P686" s="680"/>
      <c r="Q686" s="649">
        <v>683</v>
      </c>
      <c r="R686" s="681"/>
    </row>
    <row r="687" spans="1:18" ht="90.75" thickBot="1" x14ac:dyDescent="0.25">
      <c r="A687" s="623"/>
      <c r="B687" s="2511" t="s">
        <v>3556</v>
      </c>
      <c r="C687" s="1791" t="s">
        <v>3557</v>
      </c>
      <c r="D687" s="1290">
        <v>200</v>
      </c>
      <c r="E687" s="829">
        <v>216</v>
      </c>
      <c r="F687" s="2729">
        <v>235</v>
      </c>
      <c r="G687" s="624"/>
      <c r="H687" s="656" t="s">
        <v>1857</v>
      </c>
      <c r="I687" s="624"/>
      <c r="J687" s="654">
        <v>84</v>
      </c>
      <c r="K687" s="655">
        <v>70</v>
      </c>
      <c r="L687" s="655">
        <v>30</v>
      </c>
      <c r="M687" s="655">
        <v>76</v>
      </c>
      <c r="N687" s="657">
        <f t="shared" si="18"/>
        <v>260</v>
      </c>
      <c r="O687" s="658" t="str">
        <f>IF(N687&lt;231,"Yes","No")</f>
        <v>No</v>
      </c>
      <c r="P687" s="676"/>
      <c r="Q687" s="629">
        <v>684</v>
      </c>
      <c r="R687" s="677"/>
    </row>
    <row r="688" spans="1:18" ht="90.75" thickBot="1" x14ac:dyDescent="0.25">
      <c r="A688" s="630"/>
      <c r="B688" s="2511" t="s">
        <v>3558</v>
      </c>
      <c r="C688" s="1792" t="s">
        <v>3559</v>
      </c>
      <c r="D688" s="1152">
        <v>177</v>
      </c>
      <c r="E688" s="1376">
        <v>201</v>
      </c>
      <c r="F688" s="2720">
        <v>232</v>
      </c>
      <c r="G688" s="631"/>
      <c r="H688" s="640" t="s">
        <v>1858</v>
      </c>
      <c r="I688" s="631"/>
      <c r="J688" s="638">
        <v>95</v>
      </c>
      <c r="K688" s="639">
        <v>72</v>
      </c>
      <c r="L688" s="639">
        <v>15</v>
      </c>
      <c r="M688" s="639">
        <v>62</v>
      </c>
      <c r="N688" s="639">
        <f t="shared" si="18"/>
        <v>244</v>
      </c>
      <c r="O688" s="641" t="str">
        <f>IF(N688&lt;231,"Yes","No")</f>
        <v>No</v>
      </c>
      <c r="P688" s="678"/>
      <c r="Q688" s="637">
        <v>685</v>
      </c>
      <c r="R688" s="679"/>
    </row>
    <row r="689" spans="1:18" ht="90.75" thickBot="1" x14ac:dyDescent="0.25">
      <c r="A689" s="630"/>
      <c r="B689" s="2511" t="s">
        <v>3560</v>
      </c>
      <c r="C689" s="1793" t="s">
        <v>3561</v>
      </c>
      <c r="D689" s="1146">
        <v>123</v>
      </c>
      <c r="E689" s="1378">
        <v>164</v>
      </c>
      <c r="F689" s="2665">
        <v>219</v>
      </c>
      <c r="G689" s="631"/>
      <c r="H689" s="634" t="s">
        <v>1859</v>
      </c>
      <c r="I689" s="631"/>
      <c r="J689" s="632">
        <v>95</v>
      </c>
      <c r="K689" s="633">
        <v>72</v>
      </c>
      <c r="L689" s="633">
        <v>9</v>
      </c>
      <c r="M689" s="633">
        <v>38</v>
      </c>
      <c r="N689" s="635">
        <f t="shared" si="18"/>
        <v>214</v>
      </c>
      <c r="O689" s="636" t="s">
        <v>1186</v>
      </c>
      <c r="P689" s="678"/>
      <c r="Q689" s="637">
        <v>686</v>
      </c>
      <c r="R689" s="679"/>
    </row>
    <row r="690" spans="1:18" ht="90.75" thickBot="1" x14ac:dyDescent="0.25">
      <c r="A690" s="630"/>
      <c r="B690" s="2511" t="s">
        <v>3562</v>
      </c>
      <c r="C690" s="1794" t="s">
        <v>3563</v>
      </c>
      <c r="D690" s="1731">
        <v>64</v>
      </c>
      <c r="E690" s="920">
        <v>126</v>
      </c>
      <c r="F690" s="2659">
        <v>201</v>
      </c>
      <c r="G690" s="631"/>
      <c r="H690" s="640" t="s">
        <v>1860</v>
      </c>
      <c r="I690" s="631"/>
      <c r="J690" s="638">
        <v>43</v>
      </c>
      <c r="K690" s="639">
        <v>26</v>
      </c>
      <c r="L690" s="639">
        <v>3</v>
      </c>
      <c r="M690" s="639">
        <v>8</v>
      </c>
      <c r="N690" s="639">
        <f t="shared" si="18"/>
        <v>80</v>
      </c>
      <c r="O690" s="641" t="s">
        <v>1186</v>
      </c>
      <c r="P690" s="678"/>
      <c r="Q690" s="637">
        <v>687</v>
      </c>
      <c r="R690" s="679"/>
    </row>
    <row r="691" spans="1:18" ht="15.75" thickBot="1" x14ac:dyDescent="0.25">
      <c r="A691" s="630"/>
      <c r="B691" s="2511" t="s">
        <v>3564</v>
      </c>
      <c r="C691" s="1795">
        <v>3594</v>
      </c>
      <c r="D691" s="698">
        <v>0</v>
      </c>
      <c r="E691" s="1136">
        <v>53</v>
      </c>
      <c r="F691" s="2633">
        <v>148</v>
      </c>
      <c r="G691" s="631"/>
      <c r="H691" s="634" t="s">
        <v>1861</v>
      </c>
      <c r="I691" s="631"/>
      <c r="J691" s="632">
        <v>34</v>
      </c>
      <c r="K691" s="633">
        <v>18</v>
      </c>
      <c r="L691" s="633">
        <v>2</v>
      </c>
      <c r="M691" s="633">
        <v>7</v>
      </c>
      <c r="N691" s="635">
        <f t="shared" si="18"/>
        <v>61</v>
      </c>
      <c r="O691" s="636" t="s">
        <v>1186</v>
      </c>
      <c r="P691" s="678"/>
      <c r="Q691" s="637">
        <v>688</v>
      </c>
      <c r="R691" s="679"/>
    </row>
    <row r="692" spans="1:18" ht="90.75" thickBot="1" x14ac:dyDescent="0.25">
      <c r="A692" s="630"/>
      <c r="B692" s="2511" t="s">
        <v>3565</v>
      </c>
      <c r="C692" s="1796" t="s">
        <v>3566</v>
      </c>
      <c r="D692" s="698">
        <v>0</v>
      </c>
      <c r="E692" s="1546">
        <v>26</v>
      </c>
      <c r="F692" s="2727">
        <v>112</v>
      </c>
      <c r="G692" s="631"/>
      <c r="H692" s="640" t="s">
        <v>1862</v>
      </c>
      <c r="I692" s="631"/>
      <c r="J692" s="638">
        <v>21</v>
      </c>
      <c r="K692" s="639">
        <v>9</v>
      </c>
      <c r="L692" s="639">
        <v>1</v>
      </c>
      <c r="M692" s="639">
        <v>4</v>
      </c>
      <c r="N692" s="639">
        <f t="shared" si="18"/>
        <v>35</v>
      </c>
      <c r="O692" s="641" t="s">
        <v>1186</v>
      </c>
      <c r="P692" s="678"/>
      <c r="Q692" s="637">
        <v>689</v>
      </c>
      <c r="R692" s="679"/>
    </row>
    <row r="693" spans="1:18" ht="90.75" thickBot="1" x14ac:dyDescent="0.25">
      <c r="A693" s="642"/>
      <c r="B693" s="2511" t="s">
        <v>3567</v>
      </c>
      <c r="C693" s="1797" t="s">
        <v>3568</v>
      </c>
      <c r="D693" s="1010">
        <v>189</v>
      </c>
      <c r="E693" s="963">
        <v>197</v>
      </c>
      <c r="F693" s="2665">
        <v>219</v>
      </c>
      <c r="G693" s="643"/>
      <c r="H693" s="646" t="s">
        <v>1863</v>
      </c>
      <c r="I693" s="643"/>
      <c r="J693" s="644">
        <v>14</v>
      </c>
      <c r="K693" s="645">
        <v>5</v>
      </c>
      <c r="L693" s="645">
        <v>1</v>
      </c>
      <c r="M693" s="645">
        <v>3</v>
      </c>
      <c r="N693" s="647">
        <f t="shared" si="18"/>
        <v>23</v>
      </c>
      <c r="O693" s="648" t="s">
        <v>1186</v>
      </c>
      <c r="P693" s="680"/>
      <c r="Q693" s="649">
        <v>690</v>
      </c>
      <c r="R693" s="681"/>
    </row>
    <row r="694" spans="1:18" ht="90.75" thickBot="1" x14ac:dyDescent="0.25">
      <c r="A694" s="623"/>
      <c r="B694" s="2511" t="s">
        <v>3569</v>
      </c>
      <c r="C694" s="1798" t="s">
        <v>3570</v>
      </c>
      <c r="D694" s="822">
        <v>137</v>
      </c>
      <c r="E694" s="727">
        <v>171</v>
      </c>
      <c r="F694" s="2703">
        <v>227</v>
      </c>
      <c r="G694" s="624"/>
      <c r="H694" s="627" t="s">
        <v>1864</v>
      </c>
      <c r="I694" s="624"/>
      <c r="J694" s="625">
        <v>100</v>
      </c>
      <c r="K694" s="626">
        <v>58</v>
      </c>
      <c r="L694" s="626">
        <v>23</v>
      </c>
      <c r="M694" s="626">
        <v>77</v>
      </c>
      <c r="N694" s="626">
        <f t="shared" si="18"/>
        <v>258</v>
      </c>
      <c r="O694" s="628" t="str">
        <f>IF(N694&lt;231,"Yes","No")</f>
        <v>No</v>
      </c>
      <c r="P694" s="676"/>
      <c r="Q694" s="629">
        <v>691</v>
      </c>
      <c r="R694" s="677"/>
    </row>
    <row r="695" spans="1:18" ht="90.75" thickBot="1" x14ac:dyDescent="0.25">
      <c r="A695" s="630"/>
      <c r="B695" s="2511" t="s">
        <v>3571</v>
      </c>
      <c r="C695" s="1799" t="s">
        <v>3572</v>
      </c>
      <c r="D695" s="1259">
        <v>128</v>
      </c>
      <c r="E695" s="1800">
        <v>148</v>
      </c>
      <c r="F695" s="2702">
        <v>221</v>
      </c>
      <c r="G695" s="631"/>
      <c r="H695" s="634" t="s">
        <v>1865</v>
      </c>
      <c r="I695" s="631"/>
      <c r="J695" s="632">
        <v>100</v>
      </c>
      <c r="K695" s="633">
        <v>57</v>
      </c>
      <c r="L695" s="633">
        <v>12</v>
      </c>
      <c r="M695" s="633">
        <v>61</v>
      </c>
      <c r="N695" s="635">
        <f t="shared" si="18"/>
        <v>230</v>
      </c>
      <c r="O695" s="636" t="s">
        <v>1186</v>
      </c>
      <c r="P695" s="678"/>
      <c r="Q695" s="637">
        <v>692</v>
      </c>
      <c r="R695" s="679"/>
    </row>
    <row r="696" spans="1:18" ht="90.75" thickBot="1" x14ac:dyDescent="0.25">
      <c r="A696" s="630"/>
      <c r="B696" s="2511" t="s">
        <v>3573</v>
      </c>
      <c r="C696" s="1801" t="s">
        <v>3574</v>
      </c>
      <c r="D696" s="1146">
        <v>123</v>
      </c>
      <c r="E696" s="999">
        <v>166</v>
      </c>
      <c r="F696" s="2526">
        <v>222</v>
      </c>
      <c r="G696" s="631"/>
      <c r="H696" s="640" t="s">
        <v>1866</v>
      </c>
      <c r="I696" s="631"/>
      <c r="J696" s="638">
        <v>100</v>
      </c>
      <c r="K696" s="639">
        <v>58</v>
      </c>
      <c r="L696" s="639">
        <v>9</v>
      </c>
      <c r="M696" s="639">
        <v>42</v>
      </c>
      <c r="N696" s="639">
        <f t="shared" si="18"/>
        <v>209</v>
      </c>
      <c r="O696" s="641" t="s">
        <v>1186</v>
      </c>
      <c r="P696" s="678"/>
      <c r="Q696" s="637">
        <v>693</v>
      </c>
      <c r="R696" s="679"/>
    </row>
    <row r="697" spans="1:18" ht="90.75" thickBot="1" x14ac:dyDescent="0.25">
      <c r="A697" s="630"/>
      <c r="B697" s="2511" t="s">
        <v>3575</v>
      </c>
      <c r="C697" s="1802" t="s">
        <v>3576</v>
      </c>
      <c r="D697" s="1629">
        <v>95</v>
      </c>
      <c r="E697" s="1073">
        <v>143</v>
      </c>
      <c r="F697" s="2623">
        <v>180</v>
      </c>
      <c r="G697" s="631"/>
      <c r="H697" s="634" t="s">
        <v>1867</v>
      </c>
      <c r="I697" s="631"/>
      <c r="J697" s="632">
        <v>64</v>
      </c>
      <c r="K697" s="633">
        <v>19</v>
      </c>
      <c r="L697" s="633">
        <v>1</v>
      </c>
      <c r="M697" s="633">
        <v>4</v>
      </c>
      <c r="N697" s="635">
        <f t="shared" si="18"/>
        <v>88</v>
      </c>
      <c r="O697" s="636" t="s">
        <v>1186</v>
      </c>
      <c r="P697" s="678"/>
      <c r="Q697" s="637">
        <v>694</v>
      </c>
      <c r="R697" s="679"/>
    </row>
    <row r="698" spans="1:18" ht="90.75" thickBot="1" x14ac:dyDescent="0.25">
      <c r="A698" s="630"/>
      <c r="B698" s="2511" t="s">
        <v>3577</v>
      </c>
      <c r="C698" s="1803" t="s">
        <v>3578</v>
      </c>
      <c r="D698" s="1804">
        <v>58</v>
      </c>
      <c r="E698" s="948">
        <v>93</v>
      </c>
      <c r="F698" s="2645">
        <v>174</v>
      </c>
      <c r="G698" s="631"/>
      <c r="H698" s="640" t="s">
        <v>1868</v>
      </c>
      <c r="I698" s="631"/>
      <c r="J698" s="638">
        <v>39</v>
      </c>
      <c r="K698" s="639">
        <v>8</v>
      </c>
      <c r="L698" s="639">
        <v>0</v>
      </c>
      <c r="M698" s="639">
        <v>1</v>
      </c>
      <c r="N698" s="639">
        <f t="shared" si="18"/>
        <v>48</v>
      </c>
      <c r="O698" s="641" t="str">
        <f>IF(N698&lt;231,"Yes","No")</f>
        <v>Yes</v>
      </c>
      <c r="P698" s="678"/>
      <c r="Q698" s="637">
        <v>695</v>
      </c>
      <c r="R698" s="679"/>
    </row>
    <row r="699" spans="1:18" ht="90.75" thickBot="1" x14ac:dyDescent="0.25">
      <c r="A699" s="630"/>
      <c r="B699" s="2511" t="s">
        <v>3579</v>
      </c>
      <c r="C699" s="1805" t="s">
        <v>3580</v>
      </c>
      <c r="D699" s="1070">
        <v>96</v>
      </c>
      <c r="E699" s="1179">
        <v>110</v>
      </c>
      <c r="F699" s="2631">
        <v>178</v>
      </c>
      <c r="G699" s="631"/>
      <c r="H699" s="634" t="s">
        <v>1869</v>
      </c>
      <c r="I699" s="631"/>
      <c r="J699" s="632">
        <v>27</v>
      </c>
      <c r="K699" s="633">
        <v>4</v>
      </c>
      <c r="L699" s="633">
        <v>1</v>
      </c>
      <c r="M699" s="633">
        <v>1</v>
      </c>
      <c r="N699" s="635">
        <f t="shared" si="18"/>
        <v>33</v>
      </c>
      <c r="O699" s="636" t="s">
        <v>1186</v>
      </c>
      <c r="P699" s="678"/>
      <c r="Q699" s="637">
        <v>696</v>
      </c>
      <c r="R699" s="679"/>
    </row>
    <row r="700" spans="1:18" ht="90.75" thickBot="1" x14ac:dyDescent="0.25">
      <c r="A700" s="642"/>
      <c r="B700" s="2511" t="s">
        <v>3581</v>
      </c>
      <c r="C700" s="1806" t="s">
        <v>3582</v>
      </c>
      <c r="D700" s="841">
        <v>203</v>
      </c>
      <c r="E700" s="1426">
        <v>211</v>
      </c>
      <c r="F700" s="2729">
        <v>235</v>
      </c>
      <c r="G700" s="643"/>
      <c r="H700" s="652" t="s">
        <v>1870</v>
      </c>
      <c r="I700" s="643"/>
      <c r="J700" s="650">
        <v>21</v>
      </c>
      <c r="K700" s="651">
        <v>2</v>
      </c>
      <c r="L700" s="651">
        <v>0</v>
      </c>
      <c r="M700" s="651">
        <v>1</v>
      </c>
      <c r="N700" s="651">
        <f t="shared" si="18"/>
        <v>24</v>
      </c>
      <c r="O700" s="653" t="str">
        <f>IF(N700&lt;231,"Yes","No")</f>
        <v>Yes</v>
      </c>
      <c r="P700" s="680"/>
      <c r="Q700" s="649">
        <v>697</v>
      </c>
      <c r="R700" s="681"/>
    </row>
    <row r="701" spans="1:18" ht="90.75" thickBot="1" x14ac:dyDescent="0.25">
      <c r="A701" s="623"/>
      <c r="B701" s="2511" t="s">
        <v>3583</v>
      </c>
      <c r="C701" s="1807" t="s">
        <v>3584</v>
      </c>
      <c r="D701" s="937">
        <v>159</v>
      </c>
      <c r="E701" s="735">
        <v>174</v>
      </c>
      <c r="F701" s="2726">
        <v>229</v>
      </c>
      <c r="G701" s="624"/>
      <c r="H701" s="656" t="s">
        <v>1871</v>
      </c>
      <c r="I701" s="624"/>
      <c r="J701" s="654">
        <v>100</v>
      </c>
      <c r="K701" s="655">
        <v>70</v>
      </c>
      <c r="L701" s="655">
        <v>36</v>
      </c>
      <c r="M701" s="655">
        <v>86</v>
      </c>
      <c r="N701" s="657">
        <f t="shared" si="18"/>
        <v>292</v>
      </c>
      <c r="O701" s="658" t="str">
        <f>IF(N701&lt;231,"Yes","No")</f>
        <v>No</v>
      </c>
      <c r="P701" s="676"/>
      <c r="Q701" s="629">
        <v>698</v>
      </c>
      <c r="R701" s="677"/>
    </row>
    <row r="702" spans="1:18" ht="90.75" thickBot="1" x14ac:dyDescent="0.25">
      <c r="A702" s="630"/>
      <c r="B702" s="2511" t="s">
        <v>3585</v>
      </c>
      <c r="C702" s="1808" t="s">
        <v>3586</v>
      </c>
      <c r="D702" s="1809">
        <v>72</v>
      </c>
      <c r="E702" s="990">
        <v>92</v>
      </c>
      <c r="F702" s="2692">
        <v>199</v>
      </c>
      <c r="G702" s="631"/>
      <c r="H702" s="640" t="s">
        <v>1872</v>
      </c>
      <c r="I702" s="631"/>
      <c r="J702" s="638">
        <v>71</v>
      </c>
      <c r="K702" s="639">
        <v>30</v>
      </c>
      <c r="L702" s="639">
        <v>13</v>
      </c>
      <c r="M702" s="639">
        <v>41</v>
      </c>
      <c r="N702" s="639">
        <f t="shared" si="18"/>
        <v>155</v>
      </c>
      <c r="O702" s="641" t="s">
        <v>1186</v>
      </c>
      <c r="P702" s="678"/>
      <c r="Q702" s="637">
        <v>699</v>
      </c>
      <c r="R702" s="679"/>
    </row>
    <row r="703" spans="1:18" ht="90.75" thickBot="1" x14ac:dyDescent="0.25">
      <c r="A703" s="630"/>
      <c r="B703" s="2511" t="s">
        <v>3587</v>
      </c>
      <c r="C703" s="1810" t="s">
        <v>3588</v>
      </c>
      <c r="D703" s="1733">
        <v>30</v>
      </c>
      <c r="E703" s="806">
        <v>34</v>
      </c>
      <c r="F703" s="2685">
        <v>170</v>
      </c>
      <c r="G703" s="631"/>
      <c r="H703" s="634" t="s">
        <v>1873</v>
      </c>
      <c r="I703" s="631"/>
      <c r="J703" s="632">
        <v>57</v>
      </c>
      <c r="K703" s="633">
        <v>23</v>
      </c>
      <c r="L703" s="633">
        <v>10</v>
      </c>
      <c r="M703" s="633">
        <v>31</v>
      </c>
      <c r="N703" s="635">
        <f t="shared" si="18"/>
        <v>121</v>
      </c>
      <c r="O703" s="636" t="s">
        <v>1186</v>
      </c>
      <c r="P703" s="678"/>
      <c r="Q703" s="637">
        <v>700</v>
      </c>
      <c r="R703" s="679"/>
    </row>
    <row r="704" spans="1:18" ht="90.75" thickBot="1" x14ac:dyDescent="0.25">
      <c r="A704" s="630"/>
      <c r="B704" s="2511" t="s">
        <v>3589</v>
      </c>
      <c r="C704" s="1811" t="s">
        <v>3590</v>
      </c>
      <c r="D704" s="1812">
        <v>23</v>
      </c>
      <c r="E704" s="1358">
        <v>28</v>
      </c>
      <c r="F704" s="2539">
        <v>143</v>
      </c>
      <c r="G704" s="631"/>
      <c r="H704" s="640" t="s">
        <v>1874</v>
      </c>
      <c r="I704" s="631"/>
      <c r="J704" s="638">
        <v>44</v>
      </c>
      <c r="K704" s="639">
        <v>15</v>
      </c>
      <c r="L704" s="639">
        <v>7</v>
      </c>
      <c r="M704" s="639">
        <v>22</v>
      </c>
      <c r="N704" s="639">
        <f t="shared" si="18"/>
        <v>88</v>
      </c>
      <c r="O704" s="641" t="s">
        <v>1186</v>
      </c>
      <c r="P704" s="678"/>
      <c r="Q704" s="637">
        <v>701</v>
      </c>
      <c r="R704" s="679"/>
    </row>
    <row r="705" spans="1:18" ht="90.75" thickBot="1" x14ac:dyDescent="0.25">
      <c r="A705" s="630"/>
      <c r="B705" s="2511" t="s">
        <v>3591</v>
      </c>
      <c r="C705" s="1813" t="s">
        <v>3592</v>
      </c>
      <c r="D705" s="1814">
        <v>21</v>
      </c>
      <c r="E705" s="1351">
        <v>31</v>
      </c>
      <c r="F705" s="2554">
        <v>109</v>
      </c>
      <c r="G705" s="631"/>
      <c r="H705" s="634" t="s">
        <v>1875</v>
      </c>
      <c r="I705" s="631"/>
      <c r="J705" s="632">
        <v>28</v>
      </c>
      <c r="K705" s="633">
        <v>7</v>
      </c>
      <c r="L705" s="633">
        <v>4</v>
      </c>
      <c r="M705" s="633">
        <v>12</v>
      </c>
      <c r="N705" s="635">
        <f t="shared" si="18"/>
        <v>51</v>
      </c>
      <c r="O705" s="636" t="s">
        <v>1186</v>
      </c>
      <c r="P705" s="678"/>
      <c r="Q705" s="637">
        <v>702</v>
      </c>
      <c r="R705" s="679"/>
    </row>
    <row r="706" spans="1:18" ht="90.75" thickBot="1" x14ac:dyDescent="0.25">
      <c r="A706" s="630"/>
      <c r="B706" s="2511" t="s">
        <v>3593</v>
      </c>
      <c r="C706" s="1815" t="s">
        <v>3594</v>
      </c>
      <c r="D706" s="1816">
        <v>20</v>
      </c>
      <c r="E706" s="1372">
        <v>27</v>
      </c>
      <c r="F706" s="2532">
        <v>77</v>
      </c>
      <c r="G706" s="631"/>
      <c r="H706" s="640" t="s">
        <v>1876</v>
      </c>
      <c r="I706" s="631"/>
      <c r="J706" s="638">
        <v>21</v>
      </c>
      <c r="K706" s="639">
        <v>4</v>
      </c>
      <c r="L706" s="639">
        <v>3</v>
      </c>
      <c r="M706" s="639">
        <v>8</v>
      </c>
      <c r="N706" s="639">
        <f t="shared" si="18"/>
        <v>36</v>
      </c>
      <c r="O706" s="641" t="s">
        <v>1186</v>
      </c>
      <c r="P706" s="678"/>
      <c r="Q706" s="637">
        <v>703</v>
      </c>
      <c r="R706" s="679"/>
    </row>
    <row r="707" spans="1:18" ht="90.75" thickBot="1" x14ac:dyDescent="0.25">
      <c r="A707" s="642"/>
      <c r="B707" s="2511" t="s">
        <v>3595</v>
      </c>
      <c r="C707" s="1817" t="s">
        <v>3596</v>
      </c>
      <c r="D707" s="1341">
        <v>184</v>
      </c>
      <c r="E707" s="1818">
        <v>204</v>
      </c>
      <c r="F707" s="2527">
        <v>234</v>
      </c>
      <c r="G707" s="643"/>
      <c r="H707" s="646" t="s">
        <v>1877</v>
      </c>
      <c r="I707" s="643"/>
      <c r="J707" s="644">
        <v>16</v>
      </c>
      <c r="K707" s="645">
        <v>3</v>
      </c>
      <c r="L707" s="645">
        <v>3</v>
      </c>
      <c r="M707" s="645">
        <v>5</v>
      </c>
      <c r="N707" s="647">
        <f t="shared" si="18"/>
        <v>27</v>
      </c>
      <c r="O707" s="648" t="s">
        <v>1186</v>
      </c>
      <c r="P707" s="680"/>
      <c r="Q707" s="649">
        <v>704</v>
      </c>
      <c r="R707" s="681"/>
    </row>
    <row r="708" spans="1:18" ht="90.75" thickBot="1" x14ac:dyDescent="0.25">
      <c r="A708" s="623"/>
      <c r="B708" s="2511" t="s">
        <v>3597</v>
      </c>
      <c r="C708" s="1819" t="s">
        <v>3598</v>
      </c>
      <c r="D708" s="1148">
        <v>92</v>
      </c>
      <c r="E708" s="1025">
        <v>136</v>
      </c>
      <c r="F708" s="2712">
        <v>218</v>
      </c>
      <c r="G708" s="624"/>
      <c r="H708" s="627" t="s">
        <v>1878</v>
      </c>
      <c r="I708" s="624"/>
      <c r="J708" s="625">
        <v>100</v>
      </c>
      <c r="K708" s="626">
        <v>40</v>
      </c>
      <c r="L708" s="626">
        <v>32</v>
      </c>
      <c r="M708" s="626">
        <v>83</v>
      </c>
      <c r="N708" s="626">
        <f t="shared" ref="N708:N771" si="20">SUM(J708:M708)</f>
        <v>255</v>
      </c>
      <c r="O708" s="628" t="str">
        <f>IF(N708&lt;231,"Yes","No")</f>
        <v>No</v>
      </c>
      <c r="P708" s="676"/>
      <c r="Q708" s="629">
        <v>705</v>
      </c>
      <c r="R708" s="677"/>
    </row>
    <row r="709" spans="1:18" ht="90.75" thickBot="1" x14ac:dyDescent="0.25">
      <c r="A709" s="630"/>
      <c r="B709" s="2511" t="s">
        <v>3599</v>
      </c>
      <c r="C709" s="1820" t="s">
        <v>3600</v>
      </c>
      <c r="D709" s="698">
        <v>0</v>
      </c>
      <c r="E709" s="1078">
        <v>71</v>
      </c>
      <c r="F709" s="2517">
        <v>187</v>
      </c>
      <c r="G709" s="631"/>
      <c r="H709" s="634" t="s">
        <v>1879</v>
      </c>
      <c r="I709" s="631"/>
      <c r="J709" s="632">
        <v>100</v>
      </c>
      <c r="K709" s="633">
        <v>29</v>
      </c>
      <c r="L709" s="633">
        <v>27</v>
      </c>
      <c r="M709" s="633">
        <v>79</v>
      </c>
      <c r="N709" s="635">
        <f t="shared" si="20"/>
        <v>235</v>
      </c>
      <c r="O709" s="636" t="str">
        <f>IF(N709&lt;231,"Yes","No")</f>
        <v>No</v>
      </c>
      <c r="P709" s="678"/>
      <c r="Q709" s="637">
        <v>706</v>
      </c>
      <c r="R709" s="679"/>
    </row>
    <row r="710" spans="1:18" ht="90.75" thickBot="1" x14ac:dyDescent="0.25">
      <c r="A710" s="630"/>
      <c r="B710" s="2511" t="s">
        <v>3601</v>
      </c>
      <c r="C710" s="1821" t="s">
        <v>3602</v>
      </c>
      <c r="D710" s="1822">
        <v>6</v>
      </c>
      <c r="E710" s="1823">
        <v>3</v>
      </c>
      <c r="F710" s="2722">
        <v>141</v>
      </c>
      <c r="G710" s="631"/>
      <c r="H710" s="640" t="s">
        <v>1880</v>
      </c>
      <c r="I710" s="631"/>
      <c r="J710" s="638">
        <v>100</v>
      </c>
      <c r="K710" s="639">
        <v>19</v>
      </c>
      <c r="L710" s="639">
        <v>25</v>
      </c>
      <c r="M710" s="639">
        <v>74</v>
      </c>
      <c r="N710" s="639">
        <f t="shared" si="20"/>
        <v>218</v>
      </c>
      <c r="O710" s="641" t="s">
        <v>1186</v>
      </c>
      <c r="P710" s="678"/>
      <c r="Q710" s="637">
        <v>707</v>
      </c>
      <c r="R710" s="679"/>
    </row>
    <row r="711" spans="1:18" ht="15.75" thickBot="1" x14ac:dyDescent="0.25">
      <c r="A711" s="630"/>
      <c r="B711" s="2511" t="s">
        <v>3603</v>
      </c>
      <c r="C711" s="1824">
        <v>1871</v>
      </c>
      <c r="D711" s="698">
        <v>0</v>
      </c>
      <c r="E711" s="1390">
        <v>24</v>
      </c>
      <c r="F711" s="2718">
        <v>113</v>
      </c>
      <c r="G711" s="631"/>
      <c r="H711" s="634" t="s">
        <v>1881</v>
      </c>
      <c r="I711" s="631"/>
      <c r="J711" s="632">
        <v>59</v>
      </c>
      <c r="K711" s="633">
        <v>8</v>
      </c>
      <c r="L711" s="633">
        <v>9</v>
      </c>
      <c r="M711" s="633">
        <v>19</v>
      </c>
      <c r="N711" s="635">
        <f t="shared" si="20"/>
        <v>95</v>
      </c>
      <c r="O711" s="636" t="s">
        <v>1186</v>
      </c>
      <c r="P711" s="678"/>
      <c r="Q711" s="637">
        <v>708</v>
      </c>
      <c r="R711" s="679"/>
    </row>
    <row r="712" spans="1:18" ht="15.75" thickBot="1" x14ac:dyDescent="0.25">
      <c r="A712" s="630"/>
      <c r="B712" s="2511" t="s">
        <v>3604</v>
      </c>
      <c r="C712" s="1825">
        <v>1E+62</v>
      </c>
      <c r="D712" s="698">
        <v>0</v>
      </c>
      <c r="E712" s="1535">
        <v>30</v>
      </c>
      <c r="F712" s="2603">
        <v>98</v>
      </c>
      <c r="G712" s="631"/>
      <c r="H712" s="640" t="s">
        <v>1882</v>
      </c>
      <c r="I712" s="631"/>
      <c r="J712" s="638">
        <v>43</v>
      </c>
      <c r="K712" s="639">
        <v>5</v>
      </c>
      <c r="L712" s="639">
        <v>6</v>
      </c>
      <c r="M712" s="639">
        <v>10</v>
      </c>
      <c r="N712" s="639">
        <f t="shared" si="20"/>
        <v>64</v>
      </c>
      <c r="O712" s="641" t="s">
        <v>1186</v>
      </c>
      <c r="P712" s="678"/>
      <c r="Q712" s="637">
        <v>709</v>
      </c>
      <c r="R712" s="679"/>
    </row>
    <row r="713" spans="1:18" ht="90.75" thickBot="1" x14ac:dyDescent="0.25">
      <c r="A713" s="630"/>
      <c r="B713" s="2511" t="s">
        <v>3605</v>
      </c>
      <c r="C713" s="1826" t="s">
        <v>3606</v>
      </c>
      <c r="D713" s="1761">
        <v>7</v>
      </c>
      <c r="E713" s="1284">
        <v>29</v>
      </c>
      <c r="F713" s="2577">
        <v>73</v>
      </c>
      <c r="G713" s="631"/>
      <c r="H713" s="634" t="s">
        <v>1883</v>
      </c>
      <c r="I713" s="631"/>
      <c r="J713" s="632">
        <v>35</v>
      </c>
      <c r="K713" s="633">
        <v>3</v>
      </c>
      <c r="L713" s="633">
        <v>5</v>
      </c>
      <c r="M713" s="633">
        <v>7</v>
      </c>
      <c r="N713" s="635">
        <f t="shared" si="20"/>
        <v>50</v>
      </c>
      <c r="O713" s="636" t="s">
        <v>1186</v>
      </c>
      <c r="P713" s="678"/>
      <c r="Q713" s="637">
        <v>710</v>
      </c>
      <c r="R713" s="679"/>
    </row>
    <row r="714" spans="1:18" ht="90.75" thickBot="1" x14ac:dyDescent="0.25">
      <c r="A714" s="642"/>
      <c r="B714" s="2511" t="s">
        <v>3607</v>
      </c>
      <c r="C714" s="1827" t="s">
        <v>3608</v>
      </c>
      <c r="D714" s="1828">
        <v>195</v>
      </c>
      <c r="E714" s="701">
        <v>215</v>
      </c>
      <c r="F714" s="2730">
        <v>238</v>
      </c>
      <c r="G714" s="643"/>
      <c r="H714" s="652" t="s">
        <v>1884</v>
      </c>
      <c r="I714" s="643"/>
      <c r="J714" s="650">
        <v>22</v>
      </c>
      <c r="K714" s="651">
        <v>2</v>
      </c>
      <c r="L714" s="651">
        <v>3</v>
      </c>
      <c r="M714" s="651">
        <v>3</v>
      </c>
      <c r="N714" s="651">
        <f t="shared" si="20"/>
        <v>30</v>
      </c>
      <c r="O714" s="653" t="s">
        <v>1186</v>
      </c>
      <c r="P714" s="680"/>
      <c r="Q714" s="649">
        <v>711</v>
      </c>
      <c r="R714" s="681"/>
    </row>
    <row r="715" spans="1:18" ht="90.75" thickBot="1" x14ac:dyDescent="0.25">
      <c r="A715" s="623"/>
      <c r="B715" s="2511" t="s">
        <v>3609</v>
      </c>
      <c r="C715" s="1829" t="s">
        <v>3610</v>
      </c>
      <c r="D715" s="987">
        <v>167</v>
      </c>
      <c r="E715" s="912">
        <v>198</v>
      </c>
      <c r="F715" s="2728">
        <v>237</v>
      </c>
      <c r="G715" s="624"/>
      <c r="H715" s="656" t="s">
        <v>1885</v>
      </c>
      <c r="I715" s="624"/>
      <c r="J715" s="654">
        <v>100</v>
      </c>
      <c r="K715" s="655">
        <v>46</v>
      </c>
      <c r="L715" s="655">
        <v>34</v>
      </c>
      <c r="M715" s="655">
        <v>84</v>
      </c>
      <c r="N715" s="657">
        <f t="shared" si="20"/>
        <v>264</v>
      </c>
      <c r="O715" s="658" t="str">
        <f>IF(N715&lt;231,"Yes","No")</f>
        <v>No</v>
      </c>
      <c r="P715" s="676"/>
      <c r="Q715" s="629">
        <v>712</v>
      </c>
      <c r="R715" s="677"/>
    </row>
    <row r="716" spans="1:18" ht="90.75" thickBot="1" x14ac:dyDescent="0.25">
      <c r="A716" s="630"/>
      <c r="B716" s="2511" t="s">
        <v>3611</v>
      </c>
      <c r="C716" s="1830" t="s">
        <v>3612</v>
      </c>
      <c r="D716" s="1831">
        <v>48</v>
      </c>
      <c r="E716" s="985">
        <v>127</v>
      </c>
      <c r="F716" s="2675">
        <v>226</v>
      </c>
      <c r="G716" s="631"/>
      <c r="H716" s="640" t="s">
        <v>1886</v>
      </c>
      <c r="I716" s="631"/>
      <c r="J716" s="638">
        <v>83</v>
      </c>
      <c r="K716" s="639">
        <v>14</v>
      </c>
      <c r="L716" s="639">
        <v>23</v>
      </c>
      <c r="M716" s="639">
        <v>50</v>
      </c>
      <c r="N716" s="639">
        <f t="shared" si="20"/>
        <v>170</v>
      </c>
      <c r="O716" s="641" t="s">
        <v>1186</v>
      </c>
      <c r="P716" s="678"/>
      <c r="Q716" s="637">
        <v>713</v>
      </c>
      <c r="R716" s="679"/>
    </row>
    <row r="717" spans="1:18" ht="90.75" thickBot="1" x14ac:dyDescent="0.25">
      <c r="A717" s="630"/>
      <c r="B717" s="2511" t="s">
        <v>3613</v>
      </c>
      <c r="C717" s="1832" t="s">
        <v>3614</v>
      </c>
      <c r="D717" s="698">
        <v>0</v>
      </c>
      <c r="E717" s="1546">
        <v>26</v>
      </c>
      <c r="F717" s="2557">
        <v>114</v>
      </c>
      <c r="G717" s="631"/>
      <c r="H717" s="634" t="s">
        <v>1887</v>
      </c>
      <c r="I717" s="631"/>
      <c r="J717" s="632">
        <v>62</v>
      </c>
      <c r="K717" s="633">
        <v>9</v>
      </c>
      <c r="L717" s="633">
        <v>20</v>
      </c>
      <c r="M717" s="633">
        <v>27</v>
      </c>
      <c r="N717" s="635">
        <f t="shared" si="20"/>
        <v>118</v>
      </c>
      <c r="O717" s="636" t="s">
        <v>1186</v>
      </c>
      <c r="P717" s="678"/>
      <c r="Q717" s="637">
        <v>714</v>
      </c>
      <c r="R717" s="679"/>
    </row>
    <row r="718" spans="1:18" ht="15.75" thickBot="1" x14ac:dyDescent="0.25">
      <c r="A718" s="630"/>
      <c r="B718" s="2511" t="s">
        <v>3615</v>
      </c>
      <c r="C718" s="1833">
        <v>9.9999999999999995E+59</v>
      </c>
      <c r="D718" s="698">
        <v>0</v>
      </c>
      <c r="E718" s="1535">
        <v>30</v>
      </c>
      <c r="F718" s="2586">
        <v>96</v>
      </c>
      <c r="G718" s="631"/>
      <c r="H718" s="640" t="s">
        <v>1888</v>
      </c>
      <c r="I718" s="631"/>
      <c r="J718" s="638">
        <v>46</v>
      </c>
      <c r="K718" s="639">
        <v>5</v>
      </c>
      <c r="L718" s="639">
        <v>14</v>
      </c>
      <c r="M718" s="639">
        <v>14</v>
      </c>
      <c r="N718" s="639">
        <f t="shared" si="20"/>
        <v>79</v>
      </c>
      <c r="O718" s="641" t="s">
        <v>1186</v>
      </c>
      <c r="P718" s="678"/>
      <c r="Q718" s="637">
        <v>715</v>
      </c>
      <c r="R718" s="679"/>
    </row>
    <row r="719" spans="1:18" ht="90.75" thickBot="1" x14ac:dyDescent="0.25">
      <c r="A719" s="630"/>
      <c r="B719" s="2511" t="s">
        <v>3616</v>
      </c>
      <c r="C719" s="1834" t="s">
        <v>3617</v>
      </c>
      <c r="D719" s="1753">
        <v>19</v>
      </c>
      <c r="E719" s="716">
        <v>41</v>
      </c>
      <c r="F719" s="2537">
        <v>75</v>
      </c>
      <c r="G719" s="631"/>
      <c r="H719" s="634" t="s">
        <v>1889</v>
      </c>
      <c r="I719" s="631"/>
      <c r="J719" s="632">
        <v>39</v>
      </c>
      <c r="K719" s="633">
        <v>3</v>
      </c>
      <c r="L719" s="633">
        <v>11</v>
      </c>
      <c r="M719" s="633">
        <v>8</v>
      </c>
      <c r="N719" s="635">
        <f t="shared" si="20"/>
        <v>61</v>
      </c>
      <c r="O719" s="636" t="s">
        <v>1186</v>
      </c>
      <c r="P719" s="678"/>
      <c r="Q719" s="637">
        <v>716</v>
      </c>
      <c r="R719" s="679"/>
    </row>
    <row r="720" spans="1:18" ht="90.75" thickBot="1" x14ac:dyDescent="0.25">
      <c r="A720" s="630"/>
      <c r="B720" s="2511" t="s">
        <v>3618</v>
      </c>
      <c r="C720" s="1835" t="s">
        <v>3619</v>
      </c>
      <c r="D720" s="1206">
        <v>171</v>
      </c>
      <c r="E720" s="1836">
        <v>202</v>
      </c>
      <c r="F720" s="2725">
        <v>233</v>
      </c>
      <c r="G720" s="631"/>
      <c r="H720" s="640" t="s">
        <v>1890</v>
      </c>
      <c r="I720" s="631"/>
      <c r="J720" s="638">
        <v>28</v>
      </c>
      <c r="K720" s="639">
        <v>2</v>
      </c>
      <c r="L720" s="639">
        <v>8</v>
      </c>
      <c r="M720" s="639">
        <v>5</v>
      </c>
      <c r="N720" s="639">
        <f t="shared" si="20"/>
        <v>43</v>
      </c>
      <c r="O720" s="641" t="s">
        <v>1186</v>
      </c>
      <c r="P720" s="678"/>
      <c r="Q720" s="637">
        <v>717</v>
      </c>
      <c r="R720" s="679"/>
    </row>
    <row r="721" spans="1:18" ht="90.75" thickBot="1" x14ac:dyDescent="0.25">
      <c r="A721" s="642"/>
      <c r="B721" s="2511" t="s">
        <v>3620</v>
      </c>
      <c r="C721" s="1837" t="s">
        <v>3621</v>
      </c>
      <c r="D721" s="776">
        <v>139</v>
      </c>
      <c r="E721" s="891">
        <v>184</v>
      </c>
      <c r="F721" s="2720">
        <v>232</v>
      </c>
      <c r="G721" s="643"/>
      <c r="H721" s="646" t="s">
        <v>1891</v>
      </c>
      <c r="I721" s="643"/>
      <c r="J721" s="644">
        <v>19</v>
      </c>
      <c r="K721" s="645">
        <v>1</v>
      </c>
      <c r="L721" s="645">
        <v>7</v>
      </c>
      <c r="M721" s="645">
        <v>3</v>
      </c>
      <c r="N721" s="647">
        <f t="shared" si="20"/>
        <v>30</v>
      </c>
      <c r="O721" s="648" t="s">
        <v>1186</v>
      </c>
      <c r="P721" s="680"/>
      <c r="Q721" s="649">
        <v>718</v>
      </c>
      <c r="R721" s="681"/>
    </row>
    <row r="722" spans="1:18" ht="90.75" thickBot="1" x14ac:dyDescent="0.25">
      <c r="A722" s="623"/>
      <c r="B722" s="2511" t="s">
        <v>3622</v>
      </c>
      <c r="C722" s="1838" t="s">
        <v>3623</v>
      </c>
      <c r="D722" s="1707">
        <v>65</v>
      </c>
      <c r="E722" s="1073">
        <v>143</v>
      </c>
      <c r="F722" s="2526">
        <v>222</v>
      </c>
      <c r="G722" s="624"/>
      <c r="H722" s="627" t="s">
        <v>1892</v>
      </c>
      <c r="I722" s="624"/>
      <c r="J722" s="625">
        <v>85</v>
      </c>
      <c r="K722" s="626">
        <v>38</v>
      </c>
      <c r="L722" s="626">
        <v>50</v>
      </c>
      <c r="M722" s="626">
        <v>84</v>
      </c>
      <c r="N722" s="626">
        <f t="shared" si="20"/>
        <v>257</v>
      </c>
      <c r="O722" s="628" t="str">
        <f>IF(N722&lt;231,"Yes","No")</f>
        <v>No</v>
      </c>
      <c r="P722" s="676"/>
      <c r="Q722" s="629">
        <v>719</v>
      </c>
      <c r="R722" s="677"/>
    </row>
    <row r="723" spans="1:18" ht="15.75" thickBot="1" x14ac:dyDescent="0.25">
      <c r="A723" s="630"/>
      <c r="B723" s="2511" t="s">
        <v>3624</v>
      </c>
      <c r="C723" s="1839">
        <v>12169</v>
      </c>
      <c r="D723" s="1840">
        <v>1</v>
      </c>
      <c r="E723" s="1415">
        <v>33</v>
      </c>
      <c r="F723" s="2661">
        <v>105</v>
      </c>
      <c r="G723" s="631"/>
      <c r="H723" s="634" t="s">
        <v>1893</v>
      </c>
      <c r="I723" s="631"/>
      <c r="J723" s="632">
        <v>64</v>
      </c>
      <c r="K723" s="633">
        <v>21</v>
      </c>
      <c r="L723" s="633">
        <v>36</v>
      </c>
      <c r="M723" s="633">
        <v>59</v>
      </c>
      <c r="N723" s="635">
        <f t="shared" si="20"/>
        <v>180</v>
      </c>
      <c r="O723" s="636" t="s">
        <v>1186</v>
      </c>
      <c r="P723" s="678"/>
      <c r="Q723" s="637">
        <v>720</v>
      </c>
      <c r="R723" s="679"/>
    </row>
    <row r="724" spans="1:18" ht="90.75" thickBot="1" x14ac:dyDescent="0.25">
      <c r="A724" s="630"/>
      <c r="B724" s="2511" t="s">
        <v>3625</v>
      </c>
      <c r="C724" s="1841" t="s">
        <v>3626</v>
      </c>
      <c r="D724" s="698">
        <v>0</v>
      </c>
      <c r="E724" s="1382">
        <v>32</v>
      </c>
      <c r="F724" s="2598">
        <v>91</v>
      </c>
      <c r="G724" s="631"/>
      <c r="H724" s="640" t="s">
        <v>1894</v>
      </c>
      <c r="I724" s="631"/>
      <c r="J724" s="638">
        <v>46</v>
      </c>
      <c r="K724" s="639">
        <v>14</v>
      </c>
      <c r="L724" s="639">
        <v>26</v>
      </c>
      <c r="M724" s="639">
        <v>43</v>
      </c>
      <c r="N724" s="639">
        <f t="shared" si="20"/>
        <v>129</v>
      </c>
      <c r="O724" s="641" t="s">
        <v>1186</v>
      </c>
      <c r="P724" s="678"/>
      <c r="Q724" s="637">
        <v>721</v>
      </c>
      <c r="R724" s="679"/>
    </row>
    <row r="725" spans="1:18" ht="15.75" thickBot="1" x14ac:dyDescent="0.25">
      <c r="A725" s="630"/>
      <c r="B725" s="2511" t="s">
        <v>3627</v>
      </c>
      <c r="C725" s="1842">
        <v>4.1E+43</v>
      </c>
      <c r="D725" s="1843">
        <v>4</v>
      </c>
      <c r="E725" s="1535">
        <v>30</v>
      </c>
      <c r="F725" s="2640">
        <v>66</v>
      </c>
      <c r="G725" s="631"/>
      <c r="H725" s="634" t="s">
        <v>1895</v>
      </c>
      <c r="I725" s="631"/>
      <c r="J725" s="632">
        <v>35</v>
      </c>
      <c r="K725" s="633">
        <v>8</v>
      </c>
      <c r="L725" s="633">
        <v>19</v>
      </c>
      <c r="M725" s="633">
        <v>25</v>
      </c>
      <c r="N725" s="635">
        <f t="shared" si="20"/>
        <v>87</v>
      </c>
      <c r="O725" s="636" t="s">
        <v>1186</v>
      </c>
      <c r="P725" s="678"/>
      <c r="Q725" s="637">
        <v>722</v>
      </c>
      <c r="R725" s="679"/>
    </row>
    <row r="726" spans="1:18" ht="90.75" thickBot="1" x14ac:dyDescent="0.25">
      <c r="A726" s="630"/>
      <c r="B726" s="2511" t="s">
        <v>3628</v>
      </c>
      <c r="C726" s="1844" t="s">
        <v>3629</v>
      </c>
      <c r="D726" s="1144">
        <v>146</v>
      </c>
      <c r="E726" s="1845">
        <v>193</v>
      </c>
      <c r="F726" s="2725">
        <v>233</v>
      </c>
      <c r="G726" s="631"/>
      <c r="H726" s="640" t="s">
        <v>1896</v>
      </c>
      <c r="I726" s="631"/>
      <c r="J726" s="638">
        <v>26</v>
      </c>
      <c r="K726" s="639">
        <v>5</v>
      </c>
      <c r="L726" s="639">
        <v>13</v>
      </c>
      <c r="M726" s="639">
        <v>15</v>
      </c>
      <c r="N726" s="639">
        <f t="shared" si="20"/>
        <v>59</v>
      </c>
      <c r="O726" s="641" t="s">
        <v>1186</v>
      </c>
      <c r="P726" s="678"/>
      <c r="Q726" s="637">
        <v>723</v>
      </c>
      <c r="R726" s="679"/>
    </row>
    <row r="727" spans="1:18" ht="90.75" thickBot="1" x14ac:dyDescent="0.25">
      <c r="A727" s="630"/>
      <c r="B727" s="2511" t="s">
        <v>3630</v>
      </c>
      <c r="C727" s="1846" t="s">
        <v>3631</v>
      </c>
      <c r="D727" s="883">
        <v>108</v>
      </c>
      <c r="E727" s="1336">
        <v>172</v>
      </c>
      <c r="F727" s="2698">
        <v>228</v>
      </c>
      <c r="G727" s="631"/>
      <c r="H727" s="634" t="s">
        <v>1897</v>
      </c>
      <c r="I727" s="631"/>
      <c r="J727" s="632">
        <v>18</v>
      </c>
      <c r="K727" s="633">
        <v>3</v>
      </c>
      <c r="L727" s="633">
        <v>9</v>
      </c>
      <c r="M727" s="633">
        <v>10</v>
      </c>
      <c r="N727" s="635">
        <f t="shared" si="20"/>
        <v>40</v>
      </c>
      <c r="O727" s="636" t="s">
        <v>1186</v>
      </c>
      <c r="P727" s="678"/>
      <c r="Q727" s="637">
        <v>724</v>
      </c>
      <c r="R727" s="679"/>
    </row>
    <row r="728" spans="1:18" ht="90.75" thickBot="1" x14ac:dyDescent="0.25">
      <c r="A728" s="642"/>
      <c r="B728" s="2511" t="s">
        <v>3632</v>
      </c>
      <c r="C728" s="1847" t="s">
        <v>3633</v>
      </c>
      <c r="D728" s="698">
        <v>0</v>
      </c>
      <c r="E728" s="760">
        <v>114</v>
      </c>
      <c r="F728" s="2530">
        <v>206</v>
      </c>
      <c r="G728" s="643"/>
      <c r="H728" s="652" t="s">
        <v>1898</v>
      </c>
      <c r="I728" s="643"/>
      <c r="J728" s="650">
        <v>13</v>
      </c>
      <c r="K728" s="651">
        <v>2</v>
      </c>
      <c r="L728" s="651">
        <v>6</v>
      </c>
      <c r="M728" s="651">
        <v>6</v>
      </c>
      <c r="N728" s="651">
        <f t="shared" si="20"/>
        <v>27</v>
      </c>
      <c r="O728" s="653" t="s">
        <v>1186</v>
      </c>
      <c r="P728" s="680"/>
      <c r="Q728" s="649">
        <v>725</v>
      </c>
      <c r="R728" s="681"/>
    </row>
    <row r="729" spans="1:18" ht="90.75" thickBot="1" x14ac:dyDescent="0.25">
      <c r="A729" s="623"/>
      <c r="B729" s="2511" t="s">
        <v>3634</v>
      </c>
      <c r="C729" s="1848" t="s">
        <v>3635</v>
      </c>
      <c r="D729" s="698">
        <v>0</v>
      </c>
      <c r="E729" s="709">
        <v>51</v>
      </c>
      <c r="F729" s="2719">
        <v>160</v>
      </c>
      <c r="G729" s="624"/>
      <c r="H729" s="656" t="s">
        <v>1899</v>
      </c>
      <c r="I729" s="624"/>
      <c r="J729" s="654">
        <v>81</v>
      </c>
      <c r="K729" s="655">
        <v>30</v>
      </c>
      <c r="L729" s="655">
        <v>63</v>
      </c>
      <c r="M729" s="655">
        <v>75</v>
      </c>
      <c r="N729" s="657">
        <f t="shared" si="20"/>
        <v>249</v>
      </c>
      <c r="O729" s="658" t="str">
        <f>IF(N729&lt;231,"Yes","No")</f>
        <v>No</v>
      </c>
      <c r="P729" s="676"/>
      <c r="Q729" s="629">
        <v>726</v>
      </c>
      <c r="R729" s="677"/>
    </row>
    <row r="730" spans="1:18" ht="15.75" thickBot="1" x14ac:dyDescent="0.25">
      <c r="A730" s="630"/>
      <c r="B730" s="2511" t="s">
        <v>3636</v>
      </c>
      <c r="C730" s="1849">
        <v>3087</v>
      </c>
      <c r="D730" s="698">
        <v>0</v>
      </c>
      <c r="E730" s="1220">
        <v>48</v>
      </c>
      <c r="F730" s="2595">
        <v>135</v>
      </c>
      <c r="G730" s="631"/>
      <c r="H730" s="640" t="s">
        <v>1900</v>
      </c>
      <c r="I730" s="631"/>
      <c r="J730" s="638">
        <v>83</v>
      </c>
      <c r="K730" s="639">
        <v>17</v>
      </c>
      <c r="L730" s="639">
        <v>62</v>
      </c>
      <c r="M730" s="639">
        <v>56</v>
      </c>
      <c r="N730" s="639">
        <f t="shared" si="20"/>
        <v>218</v>
      </c>
      <c r="O730" s="641" t="s">
        <v>1186</v>
      </c>
      <c r="P730" s="678"/>
      <c r="Q730" s="637">
        <v>727</v>
      </c>
      <c r="R730" s="679"/>
    </row>
    <row r="731" spans="1:18" ht="90.75" thickBot="1" x14ac:dyDescent="0.25">
      <c r="A731" s="630"/>
      <c r="B731" s="2511" t="s">
        <v>3637</v>
      </c>
      <c r="C731" s="1850" t="s">
        <v>3638</v>
      </c>
      <c r="D731" s="698">
        <v>0</v>
      </c>
      <c r="E731" s="1273">
        <v>45</v>
      </c>
      <c r="F731" s="2557">
        <v>114</v>
      </c>
      <c r="G731" s="631"/>
      <c r="H731" s="634" t="s">
        <v>1901</v>
      </c>
      <c r="I731" s="631"/>
      <c r="J731" s="632">
        <v>82</v>
      </c>
      <c r="K731" s="633">
        <v>13</v>
      </c>
      <c r="L731" s="633">
        <v>64</v>
      </c>
      <c r="M731" s="633">
        <v>45</v>
      </c>
      <c r="N731" s="635">
        <f t="shared" si="20"/>
        <v>204</v>
      </c>
      <c r="O731" s="636" t="s">
        <v>1186</v>
      </c>
      <c r="P731" s="678"/>
      <c r="Q731" s="637">
        <v>728</v>
      </c>
      <c r="R731" s="679"/>
    </row>
    <row r="732" spans="1:18" ht="90.75" thickBot="1" x14ac:dyDescent="0.25">
      <c r="A732" s="630"/>
      <c r="B732" s="2511" t="s">
        <v>3639</v>
      </c>
      <c r="C732" s="1851" t="s">
        <v>3640</v>
      </c>
      <c r="D732" s="1852">
        <v>12</v>
      </c>
      <c r="E732" s="799">
        <v>35</v>
      </c>
      <c r="F732" s="2514">
        <v>64</v>
      </c>
      <c r="G732" s="631"/>
      <c r="H732" s="640" t="s">
        <v>1902</v>
      </c>
      <c r="I732" s="631"/>
      <c r="J732" s="638">
        <v>51</v>
      </c>
      <c r="K732" s="639">
        <v>5</v>
      </c>
      <c r="L732" s="639">
        <v>37</v>
      </c>
      <c r="M732" s="639">
        <v>15</v>
      </c>
      <c r="N732" s="639">
        <f t="shared" si="20"/>
        <v>108</v>
      </c>
      <c r="O732" s="641" t="s">
        <v>1186</v>
      </c>
      <c r="P732" s="678"/>
      <c r="Q732" s="637">
        <v>729</v>
      </c>
      <c r="R732" s="679"/>
    </row>
    <row r="733" spans="1:18" ht="90.75" thickBot="1" x14ac:dyDescent="0.25">
      <c r="A733" s="630"/>
      <c r="B733" s="2511" t="s">
        <v>3641</v>
      </c>
      <c r="C733" s="1853" t="s">
        <v>3642</v>
      </c>
      <c r="D733" s="1080">
        <v>148</v>
      </c>
      <c r="E733" s="817">
        <v>169</v>
      </c>
      <c r="F733" s="2641">
        <v>203</v>
      </c>
      <c r="G733" s="631"/>
      <c r="H733" s="634" t="s">
        <v>1903</v>
      </c>
      <c r="I733" s="631"/>
      <c r="J733" s="632">
        <v>41</v>
      </c>
      <c r="K733" s="633">
        <v>3</v>
      </c>
      <c r="L733" s="633">
        <v>28</v>
      </c>
      <c r="M733" s="633">
        <v>8</v>
      </c>
      <c r="N733" s="635">
        <f t="shared" si="20"/>
        <v>80</v>
      </c>
      <c r="O733" s="636" t="s">
        <v>1186</v>
      </c>
      <c r="P733" s="678"/>
      <c r="Q733" s="637">
        <v>730</v>
      </c>
      <c r="R733" s="679"/>
    </row>
    <row r="734" spans="1:18" ht="90.75" thickBot="1" x14ac:dyDescent="0.25">
      <c r="A734" s="630"/>
      <c r="B734" s="2511" t="s">
        <v>3643</v>
      </c>
      <c r="C734" s="1854" t="s">
        <v>3644</v>
      </c>
      <c r="D734" s="1115">
        <v>103</v>
      </c>
      <c r="E734" s="1573">
        <v>135</v>
      </c>
      <c r="F734" s="2731">
        <v>183</v>
      </c>
      <c r="G734" s="631"/>
      <c r="H734" s="640" t="s">
        <v>1904</v>
      </c>
      <c r="I734" s="631"/>
      <c r="J734" s="638">
        <v>32</v>
      </c>
      <c r="K734" s="639">
        <v>2</v>
      </c>
      <c r="L734" s="639">
        <v>22</v>
      </c>
      <c r="M734" s="639">
        <v>4</v>
      </c>
      <c r="N734" s="639">
        <f t="shared" si="20"/>
        <v>60</v>
      </c>
      <c r="O734" s="641" t="s">
        <v>1186</v>
      </c>
      <c r="P734" s="678"/>
      <c r="Q734" s="637">
        <v>731</v>
      </c>
      <c r="R734" s="679"/>
    </row>
    <row r="735" spans="1:18" ht="90.75" thickBot="1" x14ac:dyDescent="0.25">
      <c r="A735" s="642"/>
      <c r="B735" s="2511" t="s">
        <v>3645</v>
      </c>
      <c r="C735" s="1855" t="s">
        <v>3646</v>
      </c>
      <c r="D735" s="1750">
        <v>66</v>
      </c>
      <c r="E735" s="774">
        <v>109</v>
      </c>
      <c r="F735" s="2658">
        <v>169</v>
      </c>
      <c r="G735" s="643"/>
      <c r="H735" s="646" t="s">
        <v>1905</v>
      </c>
      <c r="I735" s="643"/>
      <c r="J735" s="644">
        <v>23</v>
      </c>
      <c r="K735" s="645">
        <v>1</v>
      </c>
      <c r="L735" s="645">
        <v>18</v>
      </c>
      <c r="M735" s="645">
        <v>3</v>
      </c>
      <c r="N735" s="647">
        <f t="shared" si="20"/>
        <v>45</v>
      </c>
      <c r="O735" s="648" t="s">
        <v>1186</v>
      </c>
      <c r="P735" s="680"/>
      <c r="Q735" s="649">
        <v>732</v>
      </c>
      <c r="R735" s="681"/>
    </row>
    <row r="736" spans="1:18" ht="90.75" thickBot="1" x14ac:dyDescent="0.25">
      <c r="A736" s="623"/>
      <c r="B736" s="2511" t="s">
        <v>3647</v>
      </c>
      <c r="C736" s="1856" t="s">
        <v>3648</v>
      </c>
      <c r="D736" s="1857">
        <v>56</v>
      </c>
      <c r="E736" s="789">
        <v>94</v>
      </c>
      <c r="F736" s="2704">
        <v>157</v>
      </c>
      <c r="G736" s="624"/>
      <c r="H736" s="627" t="s">
        <v>1906</v>
      </c>
      <c r="I736" s="624"/>
      <c r="J736" s="625">
        <v>83</v>
      </c>
      <c r="K736" s="626">
        <v>35</v>
      </c>
      <c r="L736" s="626">
        <v>51</v>
      </c>
      <c r="M736" s="626">
        <v>81</v>
      </c>
      <c r="N736" s="626">
        <f t="shared" si="20"/>
        <v>250</v>
      </c>
      <c r="O736" s="628" t="str">
        <f>IF(N736&lt;231,"Yes","No")</f>
        <v>No</v>
      </c>
      <c r="P736" s="676"/>
      <c r="Q736" s="629">
        <v>733</v>
      </c>
      <c r="R736" s="677"/>
    </row>
    <row r="737" spans="1:18" ht="90.75" thickBot="1" x14ac:dyDescent="0.25">
      <c r="A737" s="630"/>
      <c r="B737" s="2511" t="s">
        <v>3649</v>
      </c>
      <c r="C737" s="1858" t="s">
        <v>3650</v>
      </c>
      <c r="D737" s="1859">
        <v>44</v>
      </c>
      <c r="E737" s="1068">
        <v>86</v>
      </c>
      <c r="F737" s="2701">
        <v>151</v>
      </c>
      <c r="G737" s="631"/>
      <c r="H737" s="634" t="s">
        <v>1907</v>
      </c>
      <c r="I737" s="631"/>
      <c r="J737" s="632">
        <v>60</v>
      </c>
      <c r="K737" s="633">
        <v>17</v>
      </c>
      <c r="L737" s="633">
        <v>38</v>
      </c>
      <c r="M737" s="633">
        <v>48</v>
      </c>
      <c r="N737" s="635">
        <f t="shared" si="20"/>
        <v>163</v>
      </c>
      <c r="O737" s="636" t="s">
        <v>1186</v>
      </c>
      <c r="P737" s="678"/>
      <c r="Q737" s="637">
        <v>734</v>
      </c>
      <c r="R737" s="679"/>
    </row>
    <row r="738" spans="1:18" ht="90.75" thickBot="1" x14ac:dyDescent="0.25">
      <c r="A738" s="630"/>
      <c r="B738" s="2511" t="s">
        <v>3651</v>
      </c>
      <c r="C738" s="1860" t="s">
        <v>3652</v>
      </c>
      <c r="D738" s="1861">
        <v>29</v>
      </c>
      <c r="E738" s="1567">
        <v>79</v>
      </c>
      <c r="F738" s="2721">
        <v>145</v>
      </c>
      <c r="G738" s="631"/>
      <c r="H738" s="640" t="s">
        <v>1908</v>
      </c>
      <c r="I738" s="631"/>
      <c r="J738" s="638">
        <v>47</v>
      </c>
      <c r="K738" s="639">
        <v>11</v>
      </c>
      <c r="L738" s="639">
        <v>30</v>
      </c>
      <c r="M738" s="639">
        <v>33</v>
      </c>
      <c r="N738" s="639">
        <f t="shared" si="20"/>
        <v>121</v>
      </c>
      <c r="O738" s="641" t="s">
        <v>1186</v>
      </c>
      <c r="P738" s="678"/>
      <c r="Q738" s="637">
        <v>735</v>
      </c>
      <c r="R738" s="679"/>
    </row>
    <row r="739" spans="1:18" ht="90.75" thickBot="1" x14ac:dyDescent="0.25">
      <c r="A739" s="630"/>
      <c r="B739" s="2511" t="s">
        <v>3653</v>
      </c>
      <c r="C739" s="1862" t="s">
        <v>3654</v>
      </c>
      <c r="D739" s="1861">
        <v>29</v>
      </c>
      <c r="E739" s="706">
        <v>66</v>
      </c>
      <c r="F739" s="2624">
        <v>138</v>
      </c>
      <c r="G739" s="631"/>
      <c r="H739" s="634" t="s">
        <v>1909</v>
      </c>
      <c r="I739" s="631"/>
      <c r="J739" s="632">
        <v>39</v>
      </c>
      <c r="K739" s="633">
        <v>7</v>
      </c>
      <c r="L739" s="633">
        <v>23</v>
      </c>
      <c r="M739" s="633">
        <v>21</v>
      </c>
      <c r="N739" s="635">
        <f t="shared" si="20"/>
        <v>90</v>
      </c>
      <c r="O739" s="636" t="s">
        <v>1186</v>
      </c>
      <c r="P739" s="678"/>
      <c r="Q739" s="637">
        <v>736</v>
      </c>
      <c r="R739" s="679"/>
    </row>
    <row r="740" spans="1:18" ht="90.75" thickBot="1" x14ac:dyDescent="0.25">
      <c r="A740" s="630"/>
      <c r="B740" s="2511" t="s">
        <v>3655</v>
      </c>
      <c r="C740" s="1863" t="s">
        <v>3656</v>
      </c>
      <c r="D740" s="893">
        <v>198</v>
      </c>
      <c r="E740" s="835">
        <v>218</v>
      </c>
      <c r="F740" s="2710">
        <v>231</v>
      </c>
      <c r="G740" s="631"/>
      <c r="H740" s="640" t="s">
        <v>1910</v>
      </c>
      <c r="I740" s="631"/>
      <c r="J740" s="638">
        <v>31</v>
      </c>
      <c r="K740" s="639">
        <v>5</v>
      </c>
      <c r="L740" s="639">
        <v>19</v>
      </c>
      <c r="M740" s="639">
        <v>14</v>
      </c>
      <c r="N740" s="639">
        <f t="shared" si="20"/>
        <v>69</v>
      </c>
      <c r="O740" s="641" t="s">
        <v>1186</v>
      </c>
      <c r="P740" s="678"/>
      <c r="Q740" s="637">
        <v>737</v>
      </c>
      <c r="R740" s="679"/>
    </row>
    <row r="741" spans="1:18" ht="90.75" thickBot="1" x14ac:dyDescent="0.25">
      <c r="A741" s="630"/>
      <c r="B741" s="2511" t="s">
        <v>3657</v>
      </c>
      <c r="C741" s="1864" t="s">
        <v>3658</v>
      </c>
      <c r="D741" s="1010">
        <v>189</v>
      </c>
      <c r="E741" s="754">
        <v>214</v>
      </c>
      <c r="F741" s="2716">
        <v>230</v>
      </c>
      <c r="G741" s="631"/>
      <c r="H741" s="634" t="s">
        <v>1911</v>
      </c>
      <c r="I741" s="631"/>
      <c r="J741" s="632">
        <v>22</v>
      </c>
      <c r="K741" s="633">
        <v>3</v>
      </c>
      <c r="L741" s="633">
        <v>14</v>
      </c>
      <c r="M741" s="633">
        <v>8</v>
      </c>
      <c r="N741" s="635">
        <f t="shared" si="20"/>
        <v>47</v>
      </c>
      <c r="O741" s="636" t="s">
        <v>1186</v>
      </c>
      <c r="P741" s="678"/>
      <c r="Q741" s="637">
        <v>738</v>
      </c>
      <c r="R741" s="679"/>
    </row>
    <row r="742" spans="1:18" ht="90.75" thickBot="1" x14ac:dyDescent="0.25">
      <c r="A742" s="642"/>
      <c r="B742" s="2511" t="s">
        <v>3659</v>
      </c>
      <c r="C742" s="1865" t="s">
        <v>3660</v>
      </c>
      <c r="D742" s="1181">
        <v>164</v>
      </c>
      <c r="E742" s="889">
        <v>200</v>
      </c>
      <c r="F742" s="2697">
        <v>225</v>
      </c>
      <c r="G742" s="643"/>
      <c r="H742" s="652" t="s">
        <v>1912</v>
      </c>
      <c r="I742" s="643"/>
      <c r="J742" s="650">
        <v>14</v>
      </c>
      <c r="K742" s="651">
        <v>1</v>
      </c>
      <c r="L742" s="651">
        <v>10</v>
      </c>
      <c r="M742" s="651">
        <v>4</v>
      </c>
      <c r="N742" s="651">
        <f t="shared" si="20"/>
        <v>29</v>
      </c>
      <c r="O742" s="653" t="s">
        <v>1186</v>
      </c>
      <c r="P742" s="680"/>
      <c r="Q742" s="649">
        <v>739</v>
      </c>
      <c r="R742" s="681"/>
    </row>
    <row r="743" spans="1:18" ht="90.75" thickBot="1" x14ac:dyDescent="0.25">
      <c r="A743" s="623"/>
      <c r="B743" s="2511" t="s">
        <v>3661</v>
      </c>
      <c r="C743" s="1866" t="s">
        <v>3662</v>
      </c>
      <c r="D743" s="1146">
        <v>123</v>
      </c>
      <c r="E743" s="1242">
        <v>175</v>
      </c>
      <c r="F743" s="2662">
        <v>212</v>
      </c>
      <c r="G743" s="624"/>
      <c r="H743" s="656" t="s">
        <v>1913</v>
      </c>
      <c r="I743" s="624"/>
      <c r="J743" s="654">
        <v>81</v>
      </c>
      <c r="K743" s="655">
        <v>31</v>
      </c>
      <c r="L743" s="655">
        <v>51</v>
      </c>
      <c r="M743" s="655">
        <v>76</v>
      </c>
      <c r="N743" s="657">
        <f t="shared" si="20"/>
        <v>239</v>
      </c>
      <c r="O743" s="658" t="str">
        <f>IF(N743&lt;231,"Yes","No")</f>
        <v>No</v>
      </c>
      <c r="P743" s="676"/>
      <c r="Q743" s="629">
        <v>740</v>
      </c>
      <c r="R743" s="677"/>
    </row>
    <row r="744" spans="1:18" ht="90.75" thickBot="1" x14ac:dyDescent="0.25">
      <c r="A744" s="630"/>
      <c r="B744" s="2511" t="s">
        <v>3663</v>
      </c>
      <c r="C744" s="1867" t="s">
        <v>3664</v>
      </c>
      <c r="D744" s="698">
        <v>0</v>
      </c>
      <c r="E744" s="1227">
        <v>60</v>
      </c>
      <c r="F744" s="2718">
        <v>113</v>
      </c>
      <c r="G744" s="631"/>
      <c r="H744" s="640" t="s">
        <v>1914</v>
      </c>
      <c r="I744" s="631"/>
      <c r="J744" s="638">
        <v>83</v>
      </c>
      <c r="K744" s="639">
        <v>16</v>
      </c>
      <c r="L744" s="639">
        <v>45</v>
      </c>
      <c r="M744" s="639">
        <v>54</v>
      </c>
      <c r="N744" s="639">
        <f t="shared" si="20"/>
        <v>198</v>
      </c>
      <c r="O744" s="641" t="s">
        <v>1186</v>
      </c>
      <c r="P744" s="678"/>
      <c r="Q744" s="637">
        <v>741</v>
      </c>
      <c r="R744" s="679"/>
    </row>
    <row r="745" spans="1:18" ht="15.75" thickBot="1" x14ac:dyDescent="0.25">
      <c r="A745" s="630"/>
      <c r="B745" s="2511" t="s">
        <v>3665</v>
      </c>
      <c r="C745" s="1868">
        <v>3057</v>
      </c>
      <c r="D745" s="698">
        <v>0</v>
      </c>
      <c r="E745" s="1220">
        <v>48</v>
      </c>
      <c r="F745" s="2564">
        <v>87</v>
      </c>
      <c r="G745" s="631"/>
      <c r="H745" s="634" t="s">
        <v>1915</v>
      </c>
      <c r="I745" s="631"/>
      <c r="J745" s="632">
        <v>83</v>
      </c>
      <c r="K745" s="633">
        <v>10</v>
      </c>
      <c r="L745" s="633">
        <v>41</v>
      </c>
      <c r="M745" s="633">
        <v>37</v>
      </c>
      <c r="N745" s="635">
        <f t="shared" si="20"/>
        <v>171</v>
      </c>
      <c r="O745" s="636" t="s">
        <v>1186</v>
      </c>
      <c r="P745" s="678"/>
      <c r="Q745" s="637">
        <v>742</v>
      </c>
      <c r="R745" s="679"/>
    </row>
    <row r="746" spans="1:18" ht="90.75" thickBot="1" x14ac:dyDescent="0.25">
      <c r="A746" s="630"/>
      <c r="B746" s="2511" t="s">
        <v>3666</v>
      </c>
      <c r="C746" s="1869" t="s">
        <v>3667</v>
      </c>
      <c r="D746" s="698">
        <v>0</v>
      </c>
      <c r="E746" s="1238">
        <v>38</v>
      </c>
      <c r="F746" s="2513">
        <v>58</v>
      </c>
      <c r="G746" s="631"/>
      <c r="H746" s="640" t="s">
        <v>1916</v>
      </c>
      <c r="I746" s="631"/>
      <c r="J746" s="638">
        <v>52</v>
      </c>
      <c r="K746" s="639">
        <v>1</v>
      </c>
      <c r="L746" s="639">
        <v>26</v>
      </c>
      <c r="M746" s="639">
        <v>3</v>
      </c>
      <c r="N746" s="639">
        <f t="shared" si="20"/>
        <v>82</v>
      </c>
      <c r="O746" s="641" t="s">
        <v>1186</v>
      </c>
      <c r="P746" s="678"/>
      <c r="Q746" s="637">
        <v>743</v>
      </c>
      <c r="R746" s="679"/>
    </row>
    <row r="747" spans="1:18" ht="90.75" thickBot="1" x14ac:dyDescent="0.25">
      <c r="A747" s="630"/>
      <c r="B747" s="2511" t="s">
        <v>3668</v>
      </c>
      <c r="C747" s="1870" t="s">
        <v>3669</v>
      </c>
      <c r="D747" s="1077">
        <v>185</v>
      </c>
      <c r="E747" s="787">
        <v>217</v>
      </c>
      <c r="F747" s="2729">
        <v>235</v>
      </c>
      <c r="G747" s="631"/>
      <c r="H747" s="634" t="s">
        <v>1917</v>
      </c>
      <c r="I747" s="631"/>
      <c r="J747" s="632">
        <v>41</v>
      </c>
      <c r="K747" s="633">
        <v>0</v>
      </c>
      <c r="L747" s="633">
        <v>20</v>
      </c>
      <c r="M747" s="633">
        <v>1</v>
      </c>
      <c r="N747" s="635">
        <f t="shared" si="20"/>
        <v>62</v>
      </c>
      <c r="O747" s="636" t="str">
        <f>IF(N747&lt;231,"Yes","No")</f>
        <v>Yes</v>
      </c>
      <c r="P747" s="678"/>
      <c r="Q747" s="637">
        <v>744</v>
      </c>
      <c r="R747" s="679"/>
    </row>
    <row r="748" spans="1:18" ht="90.75" thickBot="1" x14ac:dyDescent="0.25">
      <c r="A748" s="630"/>
      <c r="B748" s="2511" t="s">
        <v>3670</v>
      </c>
      <c r="C748" s="1871" t="s">
        <v>3671</v>
      </c>
      <c r="D748" s="1056">
        <v>155</v>
      </c>
      <c r="E748" s="1047">
        <v>203</v>
      </c>
      <c r="F748" s="2729">
        <v>235</v>
      </c>
      <c r="G748" s="631"/>
      <c r="H748" s="640" t="s">
        <v>1918</v>
      </c>
      <c r="I748" s="631"/>
      <c r="J748" s="638">
        <v>32</v>
      </c>
      <c r="K748" s="639">
        <v>0</v>
      </c>
      <c r="L748" s="639">
        <v>14</v>
      </c>
      <c r="M748" s="639">
        <v>0</v>
      </c>
      <c r="N748" s="639">
        <f t="shared" si="20"/>
        <v>46</v>
      </c>
      <c r="O748" s="641" t="str">
        <f>IF(N748&lt;231,"Yes","No")</f>
        <v>Yes</v>
      </c>
      <c r="P748" s="678"/>
      <c r="Q748" s="637">
        <v>745</v>
      </c>
      <c r="R748" s="679"/>
    </row>
    <row r="749" spans="1:18" ht="90.75" thickBot="1" x14ac:dyDescent="0.25">
      <c r="A749" s="642"/>
      <c r="B749" s="2511" t="s">
        <v>3672</v>
      </c>
      <c r="C749" s="1872" t="s">
        <v>3673</v>
      </c>
      <c r="D749" s="1604">
        <v>105</v>
      </c>
      <c r="E749" s="994">
        <v>179</v>
      </c>
      <c r="F749" s="2710">
        <v>231</v>
      </c>
      <c r="G749" s="643"/>
      <c r="H749" s="646" t="s">
        <v>1919</v>
      </c>
      <c r="I749" s="643"/>
      <c r="J749" s="644">
        <v>17</v>
      </c>
      <c r="K749" s="645">
        <v>0</v>
      </c>
      <c r="L749" s="645">
        <v>8</v>
      </c>
      <c r="M749" s="645">
        <v>0</v>
      </c>
      <c r="N749" s="647">
        <f t="shared" si="20"/>
        <v>25</v>
      </c>
      <c r="O749" s="648" t="str">
        <f>IF(N749&lt;231,"Yes","No")</f>
        <v>Yes</v>
      </c>
      <c r="P749" s="680"/>
      <c r="Q749" s="649">
        <v>746</v>
      </c>
      <c r="R749" s="681"/>
    </row>
    <row r="750" spans="1:18" ht="90.75" thickBot="1" x14ac:dyDescent="0.25">
      <c r="A750" s="623"/>
      <c r="B750" s="2511" t="s">
        <v>3674</v>
      </c>
      <c r="C750" s="1873" t="s">
        <v>3675</v>
      </c>
      <c r="D750" s="698">
        <v>0</v>
      </c>
      <c r="E750" s="929">
        <v>61</v>
      </c>
      <c r="F750" s="2653">
        <v>165</v>
      </c>
      <c r="G750" s="624"/>
      <c r="H750" s="627" t="s">
        <v>1920</v>
      </c>
      <c r="I750" s="624"/>
      <c r="J750" s="625">
        <v>82</v>
      </c>
      <c r="K750" s="626">
        <v>37</v>
      </c>
      <c r="L750" s="626">
        <v>64</v>
      </c>
      <c r="M750" s="626">
        <v>83</v>
      </c>
      <c r="N750" s="626">
        <f t="shared" si="20"/>
        <v>266</v>
      </c>
      <c r="O750" s="628" t="str">
        <f>IF(N750&lt;231,"Yes","No")</f>
        <v>No</v>
      </c>
      <c r="P750" s="676"/>
      <c r="Q750" s="629">
        <v>747</v>
      </c>
      <c r="R750" s="677"/>
    </row>
    <row r="751" spans="1:18" ht="90.75" thickBot="1" x14ac:dyDescent="0.25">
      <c r="A751" s="630"/>
      <c r="B751" s="2511" t="s">
        <v>3676</v>
      </c>
      <c r="C751" s="1874" t="s">
        <v>3677</v>
      </c>
      <c r="D751" s="698">
        <v>0</v>
      </c>
      <c r="E751" s="1260">
        <v>47</v>
      </c>
      <c r="F751" s="2699">
        <v>108</v>
      </c>
      <c r="G751" s="631"/>
      <c r="H751" s="634" t="s">
        <v>1921</v>
      </c>
      <c r="I751" s="631"/>
      <c r="J751" s="632">
        <v>48</v>
      </c>
      <c r="K751" s="633">
        <v>17</v>
      </c>
      <c r="L751" s="633">
        <v>41</v>
      </c>
      <c r="M751" s="633">
        <v>51</v>
      </c>
      <c r="N751" s="635">
        <f t="shared" si="20"/>
        <v>157</v>
      </c>
      <c r="O751" s="636" t="s">
        <v>1186</v>
      </c>
      <c r="P751" s="678"/>
      <c r="Q751" s="637">
        <v>748</v>
      </c>
      <c r="R751" s="679"/>
    </row>
    <row r="752" spans="1:18" ht="15.75" thickBot="1" x14ac:dyDescent="0.25">
      <c r="A752" s="630"/>
      <c r="B752" s="2511" t="s">
        <v>3678</v>
      </c>
      <c r="C752" s="1875">
        <v>2855</v>
      </c>
      <c r="D752" s="698">
        <v>0</v>
      </c>
      <c r="E752" s="1443">
        <v>40</v>
      </c>
      <c r="F752" s="2630">
        <v>85</v>
      </c>
      <c r="G752" s="631"/>
      <c r="H752" s="640" t="s">
        <v>1922</v>
      </c>
      <c r="I752" s="631"/>
      <c r="J752" s="638">
        <v>41</v>
      </c>
      <c r="K752" s="639">
        <v>13</v>
      </c>
      <c r="L752" s="639">
        <v>34</v>
      </c>
      <c r="M752" s="639">
        <v>39</v>
      </c>
      <c r="N752" s="639">
        <f t="shared" si="20"/>
        <v>127</v>
      </c>
      <c r="O752" s="641" t="s">
        <v>1186</v>
      </c>
      <c r="P752" s="678"/>
      <c r="Q752" s="637">
        <v>749</v>
      </c>
      <c r="R752" s="679"/>
    </row>
    <row r="753" spans="1:18" ht="90.75" thickBot="1" x14ac:dyDescent="0.25">
      <c r="A753" s="630"/>
      <c r="B753" s="2511" t="s">
        <v>3679</v>
      </c>
      <c r="C753" s="1876" t="s">
        <v>3680</v>
      </c>
      <c r="D753" s="1843">
        <v>4</v>
      </c>
      <c r="E753" s="1358">
        <v>28</v>
      </c>
      <c r="F753" s="2531">
        <v>44</v>
      </c>
      <c r="G753" s="631"/>
      <c r="H753" s="634" t="s">
        <v>1923</v>
      </c>
      <c r="I753" s="631"/>
      <c r="J753" s="632">
        <v>29</v>
      </c>
      <c r="K753" s="633">
        <v>8</v>
      </c>
      <c r="L753" s="633">
        <v>25</v>
      </c>
      <c r="M753" s="633">
        <v>24</v>
      </c>
      <c r="N753" s="635">
        <f t="shared" si="20"/>
        <v>86</v>
      </c>
      <c r="O753" s="636" t="s">
        <v>1186</v>
      </c>
      <c r="P753" s="678"/>
      <c r="Q753" s="637">
        <v>750</v>
      </c>
      <c r="R753" s="679"/>
    </row>
    <row r="754" spans="1:18" ht="90.75" thickBot="1" x14ac:dyDescent="0.25">
      <c r="A754" s="630"/>
      <c r="B754" s="2511" t="s">
        <v>3681</v>
      </c>
      <c r="C754" s="1877" t="s">
        <v>3682</v>
      </c>
      <c r="D754" s="1165">
        <v>141</v>
      </c>
      <c r="E754" s="889">
        <v>200</v>
      </c>
      <c r="F754" s="2720">
        <v>232</v>
      </c>
      <c r="G754" s="631"/>
      <c r="H754" s="640" t="s">
        <v>1924</v>
      </c>
      <c r="I754" s="631"/>
      <c r="J754" s="638">
        <v>22</v>
      </c>
      <c r="K754" s="639">
        <v>5</v>
      </c>
      <c r="L754" s="639">
        <v>19</v>
      </c>
      <c r="M754" s="639">
        <v>16</v>
      </c>
      <c r="N754" s="639">
        <f t="shared" si="20"/>
        <v>62</v>
      </c>
      <c r="O754" s="641" t="s">
        <v>1186</v>
      </c>
      <c r="P754" s="678"/>
      <c r="Q754" s="637">
        <v>751</v>
      </c>
      <c r="R754" s="679"/>
    </row>
    <row r="755" spans="1:18" ht="90.75" thickBot="1" x14ac:dyDescent="0.25">
      <c r="A755" s="630"/>
      <c r="B755" s="2511" t="s">
        <v>3683</v>
      </c>
      <c r="C755" s="1878" t="s">
        <v>3684</v>
      </c>
      <c r="D755" s="1879">
        <v>98</v>
      </c>
      <c r="E755" s="914">
        <v>181</v>
      </c>
      <c r="F755" s="2726">
        <v>229</v>
      </c>
      <c r="G755" s="631"/>
      <c r="H755" s="634" t="s">
        <v>1925</v>
      </c>
      <c r="I755" s="631"/>
      <c r="J755" s="632">
        <v>17</v>
      </c>
      <c r="K755" s="633">
        <v>4</v>
      </c>
      <c r="L755" s="633">
        <v>16</v>
      </c>
      <c r="M755" s="633">
        <v>12</v>
      </c>
      <c r="N755" s="635">
        <f t="shared" si="20"/>
        <v>49</v>
      </c>
      <c r="O755" s="636" t="s">
        <v>1186</v>
      </c>
      <c r="P755" s="678"/>
      <c r="Q755" s="637">
        <v>752</v>
      </c>
      <c r="R755" s="679"/>
    </row>
    <row r="756" spans="1:18" ht="90.75" thickBot="1" x14ac:dyDescent="0.25">
      <c r="A756" s="642"/>
      <c r="B756" s="2511" t="s">
        <v>3685</v>
      </c>
      <c r="C756" s="1880" t="s">
        <v>3686</v>
      </c>
      <c r="D756" s="698">
        <v>0</v>
      </c>
      <c r="E756" s="1203">
        <v>156</v>
      </c>
      <c r="F756" s="2526">
        <v>222</v>
      </c>
      <c r="G756" s="643"/>
      <c r="H756" s="652" t="s">
        <v>1926</v>
      </c>
      <c r="I756" s="643"/>
      <c r="J756" s="650">
        <v>12</v>
      </c>
      <c r="K756" s="651">
        <v>3</v>
      </c>
      <c r="L756" s="651">
        <v>13</v>
      </c>
      <c r="M756" s="651">
        <v>8</v>
      </c>
      <c r="N756" s="651">
        <f t="shared" si="20"/>
        <v>36</v>
      </c>
      <c r="O756" s="653" t="s">
        <v>1186</v>
      </c>
      <c r="P756" s="680"/>
      <c r="Q756" s="649">
        <v>753</v>
      </c>
      <c r="R756" s="681"/>
    </row>
    <row r="757" spans="1:18" ht="90.75" thickBot="1" x14ac:dyDescent="0.25">
      <c r="A757" s="669"/>
      <c r="B757" s="2511" t="s">
        <v>3687</v>
      </c>
      <c r="C757" s="1881" t="s">
        <v>3688</v>
      </c>
      <c r="D757" s="698">
        <v>0</v>
      </c>
      <c r="E757" s="884">
        <v>87</v>
      </c>
      <c r="F757" s="2707">
        <v>184</v>
      </c>
      <c r="G757" s="670"/>
      <c r="H757" s="673" t="s">
        <v>1927</v>
      </c>
      <c r="I757" s="670"/>
      <c r="J757" s="671">
        <v>87</v>
      </c>
      <c r="K757" s="672">
        <v>26</v>
      </c>
      <c r="L757" s="672">
        <v>53</v>
      </c>
      <c r="M757" s="672">
        <v>76</v>
      </c>
      <c r="N757" s="674">
        <f t="shared" si="20"/>
        <v>242</v>
      </c>
      <c r="O757" s="675" t="str">
        <f>IF(N757&lt;231,"Yes","No")</f>
        <v>No</v>
      </c>
      <c r="P757" s="689"/>
      <c r="Q757" s="629">
        <v>754</v>
      </c>
      <c r="R757" s="690"/>
    </row>
    <row r="758" spans="1:18" ht="90.75" thickBot="1" x14ac:dyDescent="0.25">
      <c r="A758" s="630"/>
      <c r="B758" s="2511" t="s">
        <v>3689</v>
      </c>
      <c r="C758" s="1882" t="s">
        <v>3690</v>
      </c>
      <c r="D758" s="698">
        <v>0</v>
      </c>
      <c r="E758" s="975">
        <v>76</v>
      </c>
      <c r="F758" s="2701">
        <v>151</v>
      </c>
      <c r="G758" s="631"/>
      <c r="H758" s="640" t="s">
        <v>1928</v>
      </c>
      <c r="I758" s="631"/>
      <c r="J758" s="638">
        <v>89</v>
      </c>
      <c r="K758" s="639">
        <v>11</v>
      </c>
      <c r="L758" s="639">
        <v>48</v>
      </c>
      <c r="M758" s="639">
        <v>47</v>
      </c>
      <c r="N758" s="639">
        <f t="shared" si="20"/>
        <v>195</v>
      </c>
      <c r="O758" s="641" t="s">
        <v>1186</v>
      </c>
      <c r="P758" s="678"/>
      <c r="Q758" s="637">
        <v>755</v>
      </c>
      <c r="R758" s="679"/>
    </row>
    <row r="759" spans="1:18" ht="15.75" thickBot="1" x14ac:dyDescent="0.25">
      <c r="A759" s="630"/>
      <c r="B759" s="2511" t="s">
        <v>3691</v>
      </c>
      <c r="C759" s="1883">
        <v>3865</v>
      </c>
      <c r="D759" s="698">
        <v>0</v>
      </c>
      <c r="E759" s="791">
        <v>56</v>
      </c>
      <c r="F759" s="2563">
        <v>101</v>
      </c>
      <c r="G759" s="631"/>
      <c r="H759" s="634" t="s">
        <v>1929</v>
      </c>
      <c r="I759" s="631"/>
      <c r="J759" s="632">
        <v>86</v>
      </c>
      <c r="K759" s="633">
        <v>6</v>
      </c>
      <c r="L759" s="633">
        <v>45</v>
      </c>
      <c r="M759" s="633">
        <v>20</v>
      </c>
      <c r="N759" s="635">
        <f t="shared" si="20"/>
        <v>157</v>
      </c>
      <c r="O759" s="636" t="s">
        <v>1186</v>
      </c>
      <c r="P759" s="678"/>
      <c r="Q759" s="637">
        <v>756</v>
      </c>
      <c r="R759" s="679"/>
    </row>
    <row r="760" spans="1:18" ht="90.75" thickBot="1" x14ac:dyDescent="0.25">
      <c r="A760" s="630"/>
      <c r="B760" s="2511" t="s">
        <v>3692</v>
      </c>
      <c r="C760" s="1884" t="s">
        <v>3693</v>
      </c>
      <c r="D760" s="698">
        <v>0</v>
      </c>
      <c r="E760" s="1238">
        <v>38</v>
      </c>
      <c r="F760" s="2555">
        <v>62</v>
      </c>
      <c r="G760" s="631"/>
      <c r="H760" s="640" t="s">
        <v>1930</v>
      </c>
      <c r="I760" s="631"/>
      <c r="J760" s="638">
        <v>50</v>
      </c>
      <c r="K760" s="639">
        <v>0</v>
      </c>
      <c r="L760" s="639">
        <v>24</v>
      </c>
      <c r="M760" s="639">
        <v>0</v>
      </c>
      <c r="N760" s="639">
        <f t="shared" si="20"/>
        <v>74</v>
      </c>
      <c r="O760" s="641" t="str">
        <f>IF(N760&lt;231,"Yes","No")</f>
        <v>Yes</v>
      </c>
      <c r="P760" s="678"/>
      <c r="Q760" s="637">
        <v>757</v>
      </c>
      <c r="R760" s="679"/>
    </row>
    <row r="761" spans="1:18" ht="90.75" thickBot="1" x14ac:dyDescent="0.25">
      <c r="A761" s="630"/>
      <c r="B761" s="2511" t="s">
        <v>3694</v>
      </c>
      <c r="C761" s="1885" t="s">
        <v>3695</v>
      </c>
      <c r="D761" s="989">
        <v>113</v>
      </c>
      <c r="E761" s="963">
        <v>197</v>
      </c>
      <c r="F761" s="2720">
        <v>232</v>
      </c>
      <c r="G761" s="631"/>
      <c r="H761" s="634" t="s">
        <v>1931</v>
      </c>
      <c r="I761" s="631"/>
      <c r="J761" s="632">
        <v>35</v>
      </c>
      <c r="K761" s="633">
        <v>0</v>
      </c>
      <c r="L761" s="633">
        <v>19</v>
      </c>
      <c r="M761" s="633">
        <v>0</v>
      </c>
      <c r="N761" s="635">
        <f t="shared" si="20"/>
        <v>54</v>
      </c>
      <c r="O761" s="636" t="str">
        <f>IF(N761&lt;231,"Yes","No")</f>
        <v>Yes</v>
      </c>
      <c r="P761" s="678"/>
      <c r="Q761" s="637">
        <v>758</v>
      </c>
      <c r="R761" s="679"/>
    </row>
    <row r="762" spans="1:18" ht="90.75" thickBot="1" x14ac:dyDescent="0.25">
      <c r="A762" s="630"/>
      <c r="B762" s="2511" t="s">
        <v>3696</v>
      </c>
      <c r="C762" s="1886" t="s">
        <v>3697</v>
      </c>
      <c r="D762" s="1707">
        <v>65</v>
      </c>
      <c r="E762" s="1315">
        <v>182</v>
      </c>
      <c r="F762" s="2716">
        <v>230</v>
      </c>
      <c r="G762" s="631"/>
      <c r="H762" s="640" t="s">
        <v>1932</v>
      </c>
      <c r="I762" s="631"/>
      <c r="J762" s="638">
        <v>29</v>
      </c>
      <c r="K762" s="639">
        <v>0</v>
      </c>
      <c r="L762" s="639">
        <v>13</v>
      </c>
      <c r="M762" s="639">
        <v>0</v>
      </c>
      <c r="N762" s="639">
        <f t="shared" si="20"/>
        <v>42</v>
      </c>
      <c r="O762" s="641" t="str">
        <f>IF(N762&lt;231,"Yes","No")</f>
        <v>Yes</v>
      </c>
      <c r="P762" s="678"/>
      <c r="Q762" s="637">
        <v>759</v>
      </c>
      <c r="R762" s="679"/>
    </row>
    <row r="763" spans="1:18" ht="90.75" thickBot="1" x14ac:dyDescent="0.25">
      <c r="A763" s="642"/>
      <c r="B763" s="2511" t="s">
        <v>3698</v>
      </c>
      <c r="C763" s="1887" t="s">
        <v>3699</v>
      </c>
      <c r="D763" s="698">
        <v>0</v>
      </c>
      <c r="E763" s="955">
        <v>163</v>
      </c>
      <c r="F763" s="2717">
        <v>224</v>
      </c>
      <c r="G763" s="643"/>
      <c r="H763" s="646" t="s">
        <v>1933</v>
      </c>
      <c r="I763" s="643"/>
      <c r="J763" s="644">
        <v>22</v>
      </c>
      <c r="K763" s="645">
        <v>0</v>
      </c>
      <c r="L763" s="645">
        <v>10</v>
      </c>
      <c r="M763" s="645">
        <v>0</v>
      </c>
      <c r="N763" s="647">
        <f t="shared" si="20"/>
        <v>32</v>
      </c>
      <c r="O763" s="648" t="str">
        <f>IF(N763&lt;231,"Yes","No")</f>
        <v>Yes</v>
      </c>
      <c r="P763" s="680"/>
      <c r="Q763" s="649">
        <v>760</v>
      </c>
      <c r="R763" s="679"/>
    </row>
    <row r="764" spans="1:18" ht="90.75" thickBot="1" x14ac:dyDescent="0.25">
      <c r="A764" s="623"/>
      <c r="B764" s="2511" t="s">
        <v>3700</v>
      </c>
      <c r="C764" s="1888" t="s">
        <v>3701</v>
      </c>
      <c r="D764" s="698">
        <v>0</v>
      </c>
      <c r="E764" s="789">
        <v>94</v>
      </c>
      <c r="F764" s="2707">
        <v>184</v>
      </c>
      <c r="G764" s="624"/>
      <c r="H764" s="627" t="s">
        <v>1934</v>
      </c>
      <c r="I764" s="624"/>
      <c r="J764" s="625">
        <v>54</v>
      </c>
      <c r="K764" s="626">
        <v>24</v>
      </c>
      <c r="L764" s="626">
        <v>85</v>
      </c>
      <c r="M764" s="626">
        <v>69</v>
      </c>
      <c r="N764" s="626">
        <f t="shared" si="20"/>
        <v>232</v>
      </c>
      <c r="O764" s="628" t="str">
        <f>IF(N764&lt;231,"Yes","No")</f>
        <v>No</v>
      </c>
      <c r="P764" s="676"/>
      <c r="Q764" s="629">
        <v>761</v>
      </c>
      <c r="R764" s="679"/>
    </row>
    <row r="765" spans="1:18" ht="90.75" thickBot="1" x14ac:dyDescent="0.25">
      <c r="A765" s="630"/>
      <c r="B765" s="2511" t="s">
        <v>3702</v>
      </c>
      <c r="C765" s="1889" t="s">
        <v>3703</v>
      </c>
      <c r="D765" s="698">
        <v>0</v>
      </c>
      <c r="E765" s="1504">
        <v>75</v>
      </c>
      <c r="F765" s="2595">
        <v>135</v>
      </c>
      <c r="G765" s="631"/>
      <c r="H765" s="634" t="s">
        <v>1935</v>
      </c>
      <c r="I765" s="631"/>
      <c r="J765" s="632">
        <v>57</v>
      </c>
      <c r="K765" s="633">
        <v>11</v>
      </c>
      <c r="L765" s="633">
        <v>85</v>
      </c>
      <c r="M765" s="633">
        <v>45</v>
      </c>
      <c r="N765" s="635">
        <f t="shared" si="20"/>
        <v>198</v>
      </c>
      <c r="O765" s="636" t="s">
        <v>1186</v>
      </c>
      <c r="P765" s="678"/>
      <c r="Q765" s="637">
        <v>762</v>
      </c>
      <c r="R765" s="679"/>
    </row>
    <row r="766" spans="1:18" ht="90.75" thickBot="1" x14ac:dyDescent="0.25">
      <c r="A766" s="630"/>
      <c r="B766" s="2511" t="s">
        <v>3704</v>
      </c>
      <c r="C766" s="1890" t="s">
        <v>3705</v>
      </c>
      <c r="D766" s="698">
        <v>0</v>
      </c>
      <c r="E766" s="1184">
        <v>59</v>
      </c>
      <c r="F766" s="2580">
        <v>92</v>
      </c>
      <c r="G766" s="631"/>
      <c r="H766" s="640" t="s">
        <v>1936</v>
      </c>
      <c r="I766" s="631"/>
      <c r="J766" s="638">
        <v>52</v>
      </c>
      <c r="K766" s="639">
        <v>6</v>
      </c>
      <c r="L766" s="639">
        <v>79</v>
      </c>
      <c r="M766" s="639">
        <v>25</v>
      </c>
      <c r="N766" s="639">
        <f t="shared" si="20"/>
        <v>162</v>
      </c>
      <c r="O766" s="641" t="s">
        <v>1186</v>
      </c>
      <c r="P766" s="678"/>
      <c r="Q766" s="637">
        <v>763</v>
      </c>
      <c r="R766" s="679"/>
    </row>
    <row r="767" spans="1:18" ht="90.75" thickBot="1" x14ac:dyDescent="0.25">
      <c r="A767" s="630"/>
      <c r="B767" s="2511" t="s">
        <v>3706</v>
      </c>
      <c r="C767" s="1891" t="s">
        <v>3707</v>
      </c>
      <c r="D767" s="698">
        <v>0</v>
      </c>
      <c r="E767" s="1257">
        <v>42</v>
      </c>
      <c r="F767" s="2513">
        <v>58</v>
      </c>
      <c r="G767" s="631"/>
      <c r="H767" s="634" t="s">
        <v>1937</v>
      </c>
      <c r="I767" s="631"/>
      <c r="J767" s="632">
        <v>33</v>
      </c>
      <c r="K767" s="633">
        <v>1</v>
      </c>
      <c r="L767" s="633">
        <v>49</v>
      </c>
      <c r="M767" s="633">
        <v>4</v>
      </c>
      <c r="N767" s="635">
        <f t="shared" si="20"/>
        <v>87</v>
      </c>
      <c r="O767" s="636" t="s">
        <v>1186</v>
      </c>
      <c r="P767" s="678"/>
      <c r="Q767" s="637">
        <v>764</v>
      </c>
      <c r="R767" s="679"/>
    </row>
    <row r="768" spans="1:18" ht="90.75" thickBot="1" x14ac:dyDescent="0.25">
      <c r="A768" s="630"/>
      <c r="B768" s="2511" t="s">
        <v>3708</v>
      </c>
      <c r="C768" s="1892" t="s">
        <v>3709</v>
      </c>
      <c r="D768" s="1893">
        <v>70</v>
      </c>
      <c r="E768" s="820">
        <v>152</v>
      </c>
      <c r="F768" s="2641">
        <v>203</v>
      </c>
      <c r="G768" s="631"/>
      <c r="H768" s="640" t="s">
        <v>1938</v>
      </c>
      <c r="I768" s="631"/>
      <c r="J768" s="638">
        <v>27</v>
      </c>
      <c r="K768" s="639">
        <v>1</v>
      </c>
      <c r="L768" s="639">
        <v>42</v>
      </c>
      <c r="M768" s="639">
        <v>3</v>
      </c>
      <c r="N768" s="639">
        <f t="shared" si="20"/>
        <v>73</v>
      </c>
      <c r="O768" s="641" t="s">
        <v>1186</v>
      </c>
      <c r="P768" s="678"/>
      <c r="Q768" s="637">
        <v>765</v>
      </c>
      <c r="R768" s="679"/>
    </row>
    <row r="769" spans="1:18" ht="90.75" thickBot="1" x14ac:dyDescent="0.25">
      <c r="A769" s="630"/>
      <c r="B769" s="2511" t="s">
        <v>3710</v>
      </c>
      <c r="C769" s="1894" t="s">
        <v>3711</v>
      </c>
      <c r="D769" s="1895">
        <v>41</v>
      </c>
      <c r="E769" s="1073">
        <v>143</v>
      </c>
      <c r="F769" s="2535">
        <v>194</v>
      </c>
      <c r="G769" s="631"/>
      <c r="H769" s="634" t="s">
        <v>1939</v>
      </c>
      <c r="I769" s="631"/>
      <c r="J769" s="632">
        <v>23</v>
      </c>
      <c r="K769" s="633">
        <v>1</v>
      </c>
      <c r="L769" s="633">
        <v>37</v>
      </c>
      <c r="M769" s="633">
        <v>2</v>
      </c>
      <c r="N769" s="635">
        <f t="shared" si="20"/>
        <v>63</v>
      </c>
      <c r="O769" s="636" t="s">
        <v>1186</v>
      </c>
      <c r="P769" s="678"/>
      <c r="Q769" s="637">
        <v>766</v>
      </c>
      <c r="R769" s="679"/>
    </row>
    <row r="770" spans="1:18" ht="90.75" thickBot="1" x14ac:dyDescent="0.25">
      <c r="A770" s="642"/>
      <c r="B770" s="2511" t="s">
        <v>3712</v>
      </c>
      <c r="C770" s="1896" t="s">
        <v>3713</v>
      </c>
      <c r="D770" s="698">
        <v>0</v>
      </c>
      <c r="E770" s="910">
        <v>118</v>
      </c>
      <c r="F770" s="2632">
        <v>168</v>
      </c>
      <c r="G770" s="643"/>
      <c r="H770" s="652" t="s">
        <v>1940</v>
      </c>
      <c r="I770" s="643"/>
      <c r="J770" s="650">
        <v>16</v>
      </c>
      <c r="K770" s="651">
        <v>0</v>
      </c>
      <c r="L770" s="651">
        <v>30</v>
      </c>
      <c r="M770" s="651">
        <v>0</v>
      </c>
      <c r="N770" s="651">
        <f t="shared" si="20"/>
        <v>46</v>
      </c>
      <c r="O770" s="653" t="str">
        <f>IF(N770&lt;231,"Yes","No")</f>
        <v>Yes</v>
      </c>
      <c r="P770" s="680"/>
      <c r="Q770" s="649">
        <v>767</v>
      </c>
      <c r="R770" s="681"/>
    </row>
    <row r="771" spans="1:18" ht="15.75" thickBot="1" x14ac:dyDescent="0.25">
      <c r="A771" s="669"/>
      <c r="B771" s="2511" t="s">
        <v>3714</v>
      </c>
      <c r="C771" s="1897">
        <v>6298</v>
      </c>
      <c r="D771" s="698">
        <v>0</v>
      </c>
      <c r="E771" s="946">
        <v>98</v>
      </c>
      <c r="F771" s="2516">
        <v>152</v>
      </c>
      <c r="G771" s="670"/>
      <c r="H771" s="673" t="s">
        <v>1941</v>
      </c>
      <c r="I771" s="670"/>
      <c r="J771" s="671">
        <v>52</v>
      </c>
      <c r="K771" s="672">
        <v>28</v>
      </c>
      <c r="L771" s="672">
        <v>74</v>
      </c>
      <c r="M771" s="672">
        <v>74</v>
      </c>
      <c r="N771" s="674">
        <f t="shared" si="20"/>
        <v>228</v>
      </c>
      <c r="O771" s="675" t="s">
        <v>1186</v>
      </c>
      <c r="P771" s="689"/>
      <c r="Q771" s="629">
        <v>768</v>
      </c>
      <c r="R771" s="690"/>
    </row>
    <row r="772" spans="1:18" ht="15.75" thickBot="1" x14ac:dyDescent="0.25">
      <c r="A772" s="630"/>
      <c r="B772" s="2511" t="s">
        <v>3715</v>
      </c>
      <c r="C772" s="1898">
        <v>5587</v>
      </c>
      <c r="D772" s="698">
        <v>0</v>
      </c>
      <c r="E772" s="1092">
        <v>85</v>
      </c>
      <c r="F772" s="2595">
        <v>135</v>
      </c>
      <c r="G772" s="631"/>
      <c r="H772" s="640" t="s">
        <v>1942</v>
      </c>
      <c r="I772" s="631"/>
      <c r="J772" s="638">
        <v>40</v>
      </c>
      <c r="K772" s="639">
        <v>19</v>
      </c>
      <c r="L772" s="639">
        <v>66</v>
      </c>
      <c r="M772" s="639">
        <v>58</v>
      </c>
      <c r="N772" s="639">
        <f t="shared" ref="N772:N835" si="21">SUM(J772:M772)</f>
        <v>183</v>
      </c>
      <c r="O772" s="641" t="s">
        <v>1186</v>
      </c>
      <c r="P772" s="678"/>
      <c r="Q772" s="637">
        <v>769</v>
      </c>
      <c r="R772" s="679"/>
    </row>
    <row r="773" spans="1:18" ht="15.75" thickBot="1" x14ac:dyDescent="0.25">
      <c r="A773" s="630"/>
      <c r="B773" s="2511" t="s">
        <v>3716</v>
      </c>
      <c r="C773" s="1899">
        <v>4976</v>
      </c>
      <c r="D773" s="698">
        <v>0</v>
      </c>
      <c r="E773" s="1169">
        <v>73</v>
      </c>
      <c r="F773" s="2533">
        <v>118</v>
      </c>
      <c r="G773" s="631"/>
      <c r="H773" s="634" t="s">
        <v>1943</v>
      </c>
      <c r="I773" s="631"/>
      <c r="J773" s="632">
        <v>36</v>
      </c>
      <c r="K773" s="633">
        <v>16</v>
      </c>
      <c r="L773" s="633">
        <v>62</v>
      </c>
      <c r="M773" s="633">
        <v>48</v>
      </c>
      <c r="N773" s="635">
        <f t="shared" si="21"/>
        <v>162</v>
      </c>
      <c r="O773" s="636" t="s">
        <v>1186</v>
      </c>
      <c r="P773" s="678"/>
      <c r="Q773" s="637">
        <v>770</v>
      </c>
      <c r="R773" s="679"/>
    </row>
    <row r="774" spans="1:18" ht="90.75" thickBot="1" x14ac:dyDescent="0.25">
      <c r="A774" s="630"/>
      <c r="B774" s="2511" t="s">
        <v>3717</v>
      </c>
      <c r="C774" s="1900" t="s">
        <v>3718</v>
      </c>
      <c r="D774" s="1840">
        <v>1</v>
      </c>
      <c r="E774" s="706">
        <v>66</v>
      </c>
      <c r="F774" s="2607">
        <v>106</v>
      </c>
      <c r="G774" s="631"/>
      <c r="H774" s="640" t="s">
        <v>1944</v>
      </c>
      <c r="I774" s="631"/>
      <c r="J774" s="638">
        <v>28</v>
      </c>
      <c r="K774" s="639">
        <v>10</v>
      </c>
      <c r="L774" s="639">
        <v>48</v>
      </c>
      <c r="M774" s="639">
        <v>31</v>
      </c>
      <c r="N774" s="639">
        <f t="shared" si="21"/>
        <v>117</v>
      </c>
      <c r="O774" s="641" t="s">
        <v>1186</v>
      </c>
      <c r="P774" s="678"/>
      <c r="Q774" s="637">
        <v>771</v>
      </c>
      <c r="R774" s="679"/>
    </row>
    <row r="775" spans="1:18" ht="90.75" thickBot="1" x14ac:dyDescent="0.25">
      <c r="A775" s="630"/>
      <c r="B775" s="2511" t="s">
        <v>3719</v>
      </c>
      <c r="C775" s="1901" t="s">
        <v>3720</v>
      </c>
      <c r="D775" s="971">
        <v>153</v>
      </c>
      <c r="E775" s="754">
        <v>214</v>
      </c>
      <c r="F775" s="2527">
        <v>234</v>
      </c>
      <c r="G775" s="631"/>
      <c r="H775" s="634" t="s">
        <v>1945</v>
      </c>
      <c r="I775" s="631"/>
      <c r="J775" s="632">
        <v>20</v>
      </c>
      <c r="K775" s="633">
        <v>7</v>
      </c>
      <c r="L775" s="633">
        <v>35</v>
      </c>
      <c r="M775" s="633">
        <v>20</v>
      </c>
      <c r="N775" s="635">
        <f t="shared" si="21"/>
        <v>82</v>
      </c>
      <c r="O775" s="636" t="s">
        <v>1186</v>
      </c>
      <c r="P775" s="678"/>
      <c r="Q775" s="637">
        <v>772</v>
      </c>
      <c r="R775" s="679"/>
    </row>
    <row r="776" spans="1:18" ht="90.75" thickBot="1" x14ac:dyDescent="0.25">
      <c r="A776" s="630"/>
      <c r="B776" s="2511" t="s">
        <v>3721</v>
      </c>
      <c r="C776" s="1902" t="s">
        <v>3722</v>
      </c>
      <c r="D776" s="1768">
        <v>91</v>
      </c>
      <c r="E776" s="1049">
        <v>194</v>
      </c>
      <c r="F776" s="2710">
        <v>231</v>
      </c>
      <c r="G776" s="631"/>
      <c r="H776" s="640" t="s">
        <v>1946</v>
      </c>
      <c r="I776" s="631"/>
      <c r="J776" s="638">
        <v>16</v>
      </c>
      <c r="K776" s="639">
        <v>5</v>
      </c>
      <c r="L776" s="639">
        <v>28</v>
      </c>
      <c r="M776" s="639">
        <v>15</v>
      </c>
      <c r="N776" s="639">
        <f t="shared" si="21"/>
        <v>64</v>
      </c>
      <c r="O776" s="641" t="s">
        <v>1186</v>
      </c>
      <c r="P776" s="678"/>
      <c r="Q776" s="637">
        <v>773</v>
      </c>
      <c r="R776" s="679"/>
    </row>
    <row r="777" spans="1:18" ht="90.75" thickBot="1" x14ac:dyDescent="0.25">
      <c r="A777" s="642"/>
      <c r="B777" s="2511" t="s">
        <v>3723</v>
      </c>
      <c r="C777" s="1903" t="s">
        <v>1502</v>
      </c>
      <c r="D777" s="698">
        <v>0</v>
      </c>
      <c r="E777" s="817">
        <v>169</v>
      </c>
      <c r="F777" s="2717">
        <v>224</v>
      </c>
      <c r="G777" s="643"/>
      <c r="H777" s="646" t="s">
        <v>1947</v>
      </c>
      <c r="I777" s="643"/>
      <c r="J777" s="644">
        <v>10</v>
      </c>
      <c r="K777" s="645">
        <v>3</v>
      </c>
      <c r="L777" s="645">
        <v>22</v>
      </c>
      <c r="M777" s="645">
        <v>9</v>
      </c>
      <c r="N777" s="647">
        <f t="shared" si="21"/>
        <v>44</v>
      </c>
      <c r="O777" s="648" t="s">
        <v>1186</v>
      </c>
      <c r="P777" s="680"/>
      <c r="Q777" s="649">
        <v>774</v>
      </c>
      <c r="R777" s="679"/>
    </row>
    <row r="778" spans="1:18" ht="90.75" thickBot="1" x14ac:dyDescent="0.25">
      <c r="A778" s="623"/>
      <c r="B778" s="2511" t="s">
        <v>3724</v>
      </c>
      <c r="C778" s="1904" t="s">
        <v>3725</v>
      </c>
      <c r="D778" s="698">
        <v>0</v>
      </c>
      <c r="E778" s="1064">
        <v>119</v>
      </c>
      <c r="F778" s="2691">
        <v>200</v>
      </c>
      <c r="G778" s="624"/>
      <c r="H778" s="627" t="s">
        <v>1948</v>
      </c>
      <c r="I778" s="624"/>
      <c r="J778" s="625">
        <v>49</v>
      </c>
      <c r="K778" s="626">
        <v>27</v>
      </c>
      <c r="L778" s="626">
        <v>98</v>
      </c>
      <c r="M778" s="626">
        <v>79</v>
      </c>
      <c r="N778" s="626">
        <f t="shared" si="21"/>
        <v>253</v>
      </c>
      <c r="O778" s="628" t="str">
        <f>IF(N778&lt;231,"Yes","No")</f>
        <v>No</v>
      </c>
      <c r="P778" s="676"/>
      <c r="Q778" s="629">
        <v>775</v>
      </c>
      <c r="R778" s="679"/>
    </row>
    <row r="779" spans="1:18" ht="90.75" thickBot="1" x14ac:dyDescent="0.25">
      <c r="A779" s="630"/>
      <c r="B779" s="2511" t="s">
        <v>3726</v>
      </c>
      <c r="C779" s="1905" t="s">
        <v>3727</v>
      </c>
      <c r="D779" s="698">
        <v>0</v>
      </c>
      <c r="E779" s="946">
        <v>98</v>
      </c>
      <c r="F779" s="2594">
        <v>155</v>
      </c>
      <c r="G779" s="631"/>
      <c r="H779" s="634" t="s">
        <v>1949</v>
      </c>
      <c r="I779" s="631"/>
      <c r="J779" s="632">
        <v>35</v>
      </c>
      <c r="K779" s="633">
        <v>16</v>
      </c>
      <c r="L779" s="633">
        <v>82</v>
      </c>
      <c r="M779" s="633">
        <v>52</v>
      </c>
      <c r="N779" s="635">
        <f t="shared" si="21"/>
        <v>185</v>
      </c>
      <c r="O779" s="636" t="s">
        <v>1186</v>
      </c>
      <c r="P779" s="678"/>
      <c r="Q779" s="637">
        <v>776</v>
      </c>
      <c r="R779" s="679"/>
    </row>
    <row r="780" spans="1:18" ht="90.75" thickBot="1" x14ac:dyDescent="0.25">
      <c r="A780" s="630"/>
      <c r="B780" s="2511" t="s">
        <v>3728</v>
      </c>
      <c r="C780" s="1906" t="s">
        <v>3729</v>
      </c>
      <c r="D780" s="698">
        <v>0</v>
      </c>
      <c r="E780" s="1567">
        <v>79</v>
      </c>
      <c r="F780" s="2718">
        <v>113</v>
      </c>
      <c r="G780" s="631"/>
      <c r="H780" s="640" t="s">
        <v>1950</v>
      </c>
      <c r="I780" s="631"/>
      <c r="J780" s="638">
        <v>30</v>
      </c>
      <c r="K780" s="639">
        <v>12</v>
      </c>
      <c r="L780" s="639">
        <v>66</v>
      </c>
      <c r="M780" s="639">
        <v>36</v>
      </c>
      <c r="N780" s="639">
        <f t="shared" si="21"/>
        <v>144</v>
      </c>
      <c r="O780" s="641" t="s">
        <v>1186</v>
      </c>
      <c r="P780" s="678"/>
      <c r="Q780" s="637">
        <v>777</v>
      </c>
      <c r="R780" s="679"/>
    </row>
    <row r="781" spans="1:18" ht="15.75" thickBot="1" x14ac:dyDescent="0.25">
      <c r="A781" s="630"/>
      <c r="B781" s="2511" t="s">
        <v>3730</v>
      </c>
      <c r="C781" s="1907">
        <v>3E+51</v>
      </c>
      <c r="D781" s="698">
        <v>0</v>
      </c>
      <c r="E781" s="762">
        <v>62</v>
      </c>
      <c r="F781" s="2679">
        <v>81</v>
      </c>
      <c r="G781" s="631"/>
      <c r="H781" s="634" t="s">
        <v>1951</v>
      </c>
      <c r="I781" s="631"/>
      <c r="J781" s="632">
        <v>22</v>
      </c>
      <c r="K781" s="633">
        <v>7</v>
      </c>
      <c r="L781" s="633">
        <v>51</v>
      </c>
      <c r="M781" s="633">
        <v>22</v>
      </c>
      <c r="N781" s="635">
        <f t="shared" si="21"/>
        <v>102</v>
      </c>
      <c r="O781" s="636" t="s">
        <v>1186</v>
      </c>
      <c r="P781" s="678"/>
      <c r="Q781" s="637">
        <v>778</v>
      </c>
      <c r="R781" s="679"/>
    </row>
    <row r="782" spans="1:18" ht="90.75" thickBot="1" x14ac:dyDescent="0.25">
      <c r="A782" s="630"/>
      <c r="B782" s="2511" t="s">
        <v>3731</v>
      </c>
      <c r="C782" s="1908" t="s">
        <v>3732</v>
      </c>
      <c r="D782" s="1146">
        <v>123</v>
      </c>
      <c r="E782" s="1215">
        <v>167</v>
      </c>
      <c r="F782" s="2646">
        <v>188</v>
      </c>
      <c r="G782" s="631"/>
      <c r="H782" s="640" t="s">
        <v>1952</v>
      </c>
      <c r="I782" s="631"/>
      <c r="J782" s="638">
        <v>14</v>
      </c>
      <c r="K782" s="639">
        <v>4</v>
      </c>
      <c r="L782" s="639">
        <v>36</v>
      </c>
      <c r="M782" s="639">
        <v>12</v>
      </c>
      <c r="N782" s="639">
        <f t="shared" si="21"/>
        <v>66</v>
      </c>
      <c r="O782" s="641" t="s">
        <v>1186</v>
      </c>
      <c r="P782" s="678"/>
      <c r="Q782" s="637">
        <v>779</v>
      </c>
      <c r="R782" s="679"/>
    </row>
    <row r="783" spans="1:18" ht="90.75" thickBot="1" x14ac:dyDescent="0.25">
      <c r="A783" s="630"/>
      <c r="B783" s="2511" t="s">
        <v>3733</v>
      </c>
      <c r="C783" s="1909" t="s">
        <v>3734</v>
      </c>
      <c r="D783" s="1269">
        <v>99</v>
      </c>
      <c r="E783" s="1766">
        <v>153</v>
      </c>
      <c r="F783" s="2645">
        <v>174</v>
      </c>
      <c r="G783" s="631"/>
      <c r="H783" s="634" t="s">
        <v>1953</v>
      </c>
      <c r="I783" s="631"/>
      <c r="J783" s="632">
        <v>10</v>
      </c>
      <c r="K783" s="633">
        <v>3</v>
      </c>
      <c r="L783" s="633">
        <v>29</v>
      </c>
      <c r="M783" s="633">
        <v>8</v>
      </c>
      <c r="N783" s="635">
        <f t="shared" si="21"/>
        <v>50</v>
      </c>
      <c r="O783" s="636" t="s">
        <v>1186</v>
      </c>
      <c r="P783" s="678"/>
      <c r="Q783" s="637">
        <v>780</v>
      </c>
      <c r="R783" s="679"/>
    </row>
    <row r="784" spans="1:18" ht="90.75" thickBot="1" x14ac:dyDescent="0.25">
      <c r="A784" s="642"/>
      <c r="B784" s="2511" t="s">
        <v>3735</v>
      </c>
      <c r="C784" s="1910" t="s">
        <v>3736</v>
      </c>
      <c r="D784" s="797">
        <v>78</v>
      </c>
      <c r="E784" s="1573">
        <v>135</v>
      </c>
      <c r="F784" s="2719">
        <v>160</v>
      </c>
      <c r="G784" s="643"/>
      <c r="H784" s="652" t="s">
        <v>1954</v>
      </c>
      <c r="I784" s="643"/>
      <c r="J784" s="650">
        <v>7</v>
      </c>
      <c r="K784" s="651">
        <v>2</v>
      </c>
      <c r="L784" s="651">
        <v>21</v>
      </c>
      <c r="M784" s="651">
        <v>5</v>
      </c>
      <c r="N784" s="651">
        <f t="shared" si="21"/>
        <v>35</v>
      </c>
      <c r="O784" s="653" t="s">
        <v>1186</v>
      </c>
      <c r="P784" s="680"/>
      <c r="Q784" s="649">
        <v>781</v>
      </c>
      <c r="R784" s="681"/>
    </row>
    <row r="785" spans="1:18" ht="90.75" thickBot="1" x14ac:dyDescent="0.25">
      <c r="A785" s="669"/>
      <c r="B785" s="2511" t="s">
        <v>3737</v>
      </c>
      <c r="C785" s="1911" t="s">
        <v>3738</v>
      </c>
      <c r="D785" s="1707">
        <v>65</v>
      </c>
      <c r="E785" s="881">
        <v>116</v>
      </c>
      <c r="F785" s="2722">
        <v>141</v>
      </c>
      <c r="G785" s="670"/>
      <c r="H785" s="673" t="s">
        <v>1955</v>
      </c>
      <c r="I785" s="670"/>
      <c r="J785" s="671">
        <v>26</v>
      </c>
      <c r="K785" s="672">
        <v>21</v>
      </c>
      <c r="L785" s="672">
        <v>100</v>
      </c>
      <c r="M785" s="672">
        <v>68</v>
      </c>
      <c r="N785" s="674">
        <f t="shared" si="21"/>
        <v>215</v>
      </c>
      <c r="O785" s="675" t="s">
        <v>1186</v>
      </c>
      <c r="P785" s="689"/>
      <c r="Q785" s="629">
        <v>782</v>
      </c>
      <c r="R785" s="690"/>
    </row>
    <row r="786" spans="1:18" ht="90.75" thickBot="1" x14ac:dyDescent="0.25">
      <c r="A786" s="630"/>
      <c r="B786" s="2511" t="s">
        <v>3739</v>
      </c>
      <c r="C786" s="1912" t="s">
        <v>3740</v>
      </c>
      <c r="D786" s="1913">
        <v>52</v>
      </c>
      <c r="E786" s="1914">
        <v>101</v>
      </c>
      <c r="F786" s="2732">
        <v>127</v>
      </c>
      <c r="G786" s="631"/>
      <c r="H786" s="640" t="s">
        <v>1956</v>
      </c>
      <c r="I786" s="631"/>
      <c r="J786" s="638">
        <v>22</v>
      </c>
      <c r="K786" s="639">
        <v>9</v>
      </c>
      <c r="L786" s="639">
        <v>100</v>
      </c>
      <c r="M786" s="639">
        <v>39</v>
      </c>
      <c r="N786" s="639">
        <f t="shared" si="21"/>
        <v>170</v>
      </c>
      <c r="O786" s="641" t="s">
        <v>1186</v>
      </c>
      <c r="P786" s="678"/>
      <c r="Q786" s="637">
        <v>783</v>
      </c>
      <c r="R786" s="679"/>
    </row>
    <row r="787" spans="1:18" ht="90.75" thickBot="1" x14ac:dyDescent="0.25">
      <c r="A787" s="630"/>
      <c r="B787" s="2511" t="s">
        <v>3741</v>
      </c>
      <c r="C787" s="1915" t="s">
        <v>3742</v>
      </c>
      <c r="D787" s="1916">
        <v>22</v>
      </c>
      <c r="E787" s="990">
        <v>92</v>
      </c>
      <c r="F787" s="2600">
        <v>125</v>
      </c>
      <c r="G787" s="631"/>
      <c r="H787" s="634" t="s">
        <v>1957</v>
      </c>
      <c r="I787" s="631"/>
      <c r="J787" s="632">
        <v>25</v>
      </c>
      <c r="K787" s="633">
        <v>3</v>
      </c>
      <c r="L787" s="633">
        <v>100</v>
      </c>
      <c r="M787" s="633">
        <v>14</v>
      </c>
      <c r="N787" s="635">
        <f t="shared" si="21"/>
        <v>142</v>
      </c>
      <c r="O787" s="636" t="s">
        <v>1186</v>
      </c>
      <c r="P787" s="678"/>
      <c r="Q787" s="637">
        <v>784</v>
      </c>
      <c r="R787" s="679"/>
    </row>
    <row r="788" spans="1:18" ht="15.75" thickBot="1" x14ac:dyDescent="0.25">
      <c r="A788" s="630"/>
      <c r="B788" s="2511" t="s">
        <v>3743</v>
      </c>
      <c r="C788" s="1917">
        <v>5776</v>
      </c>
      <c r="D788" s="698">
        <v>0</v>
      </c>
      <c r="E788" s="884">
        <v>87</v>
      </c>
      <c r="F788" s="2533">
        <v>118</v>
      </c>
      <c r="G788" s="631"/>
      <c r="H788" s="640" t="s">
        <v>1958</v>
      </c>
      <c r="I788" s="631"/>
      <c r="J788" s="638">
        <v>15</v>
      </c>
      <c r="K788" s="639">
        <v>0</v>
      </c>
      <c r="L788" s="639">
        <v>73</v>
      </c>
      <c r="M788" s="639">
        <v>1</v>
      </c>
      <c r="N788" s="691">
        <f t="shared" si="21"/>
        <v>89</v>
      </c>
      <c r="O788" s="641" t="str">
        <f>IF(N788&lt;231,"Yes","No")</f>
        <v>Yes</v>
      </c>
      <c r="P788" s="678"/>
      <c r="Q788" s="637">
        <v>785</v>
      </c>
      <c r="R788" s="679"/>
    </row>
    <row r="789" spans="1:18" ht="90.75" thickBot="1" x14ac:dyDescent="0.25">
      <c r="A789" s="630"/>
      <c r="B789" s="2511" t="s">
        <v>3744</v>
      </c>
      <c r="C789" s="1918" t="s">
        <v>3745</v>
      </c>
      <c r="D789" s="715">
        <v>187</v>
      </c>
      <c r="E789" s="697">
        <v>221</v>
      </c>
      <c r="F789" s="2716">
        <v>230</v>
      </c>
      <c r="G789" s="631"/>
      <c r="H789" s="634" t="s">
        <v>1959</v>
      </c>
      <c r="I789" s="631"/>
      <c r="J789" s="632">
        <v>10</v>
      </c>
      <c r="K789" s="633">
        <v>0</v>
      </c>
      <c r="L789" s="633">
        <v>56</v>
      </c>
      <c r="M789" s="633">
        <v>0</v>
      </c>
      <c r="N789" s="635">
        <f t="shared" si="21"/>
        <v>66</v>
      </c>
      <c r="O789" s="636" t="str">
        <f>IF(N789&lt;231,"Yes","No")</f>
        <v>Yes</v>
      </c>
      <c r="P789" s="678"/>
      <c r="Q789" s="637">
        <v>786</v>
      </c>
      <c r="R789" s="679"/>
    </row>
    <row r="790" spans="1:18" ht="90.75" thickBot="1" x14ac:dyDescent="0.25">
      <c r="A790" s="630"/>
      <c r="B790" s="2511" t="s">
        <v>3746</v>
      </c>
      <c r="C790" s="1919" t="s">
        <v>3747</v>
      </c>
      <c r="D790" s="989">
        <v>113</v>
      </c>
      <c r="E790" s="738">
        <v>178</v>
      </c>
      <c r="F790" s="2659">
        <v>201</v>
      </c>
      <c r="G790" s="631"/>
      <c r="H790" s="640" t="s">
        <v>1960</v>
      </c>
      <c r="I790" s="631"/>
      <c r="J790" s="638">
        <v>8</v>
      </c>
      <c r="K790" s="639">
        <v>0</v>
      </c>
      <c r="L790" s="639">
        <v>50</v>
      </c>
      <c r="M790" s="639">
        <v>0</v>
      </c>
      <c r="N790" s="639">
        <f t="shared" si="21"/>
        <v>58</v>
      </c>
      <c r="O790" s="641" t="str">
        <f>IF(N790&lt;231,"Yes","No")</f>
        <v>Yes</v>
      </c>
      <c r="P790" s="678"/>
      <c r="Q790" s="637">
        <v>787</v>
      </c>
      <c r="R790" s="679"/>
    </row>
    <row r="791" spans="1:18" ht="90.75" thickBot="1" x14ac:dyDescent="0.25">
      <c r="A791" s="642"/>
      <c r="B791" s="2511" t="s">
        <v>3748</v>
      </c>
      <c r="C791" s="1920" t="s">
        <v>3749</v>
      </c>
      <c r="D791" s="1750">
        <v>66</v>
      </c>
      <c r="E791" s="820">
        <v>152</v>
      </c>
      <c r="F791" s="2534">
        <v>181</v>
      </c>
      <c r="G791" s="643"/>
      <c r="H791" s="646" t="s">
        <v>1961</v>
      </c>
      <c r="I791" s="643"/>
      <c r="J791" s="644">
        <v>5</v>
      </c>
      <c r="K791" s="645">
        <v>0</v>
      </c>
      <c r="L791" s="645">
        <v>43</v>
      </c>
      <c r="M791" s="645">
        <v>0</v>
      </c>
      <c r="N791" s="647">
        <f t="shared" si="21"/>
        <v>48</v>
      </c>
      <c r="O791" s="648" t="str">
        <f>IF(N791&lt;231,"Yes","No")</f>
        <v>Yes</v>
      </c>
      <c r="P791" s="680"/>
      <c r="Q791" s="649">
        <v>788</v>
      </c>
      <c r="R791" s="679"/>
    </row>
    <row r="792" spans="1:18" ht="90.75" thickBot="1" x14ac:dyDescent="0.25">
      <c r="A792" s="623"/>
      <c r="B792" s="2511" t="s">
        <v>3750</v>
      </c>
      <c r="C792" s="1921" t="s">
        <v>3751</v>
      </c>
      <c r="D792" s="698">
        <v>0</v>
      </c>
      <c r="E792" s="1005">
        <v>134</v>
      </c>
      <c r="F792" s="2686">
        <v>191</v>
      </c>
      <c r="G792" s="624"/>
      <c r="H792" s="627" t="s">
        <v>1962</v>
      </c>
      <c r="I792" s="624"/>
      <c r="J792" s="625">
        <v>32</v>
      </c>
      <c r="K792" s="626">
        <v>31</v>
      </c>
      <c r="L792" s="626">
        <v>96</v>
      </c>
      <c r="M792" s="626">
        <v>79</v>
      </c>
      <c r="N792" s="626">
        <f t="shared" si="21"/>
        <v>238</v>
      </c>
      <c r="O792" s="628" t="str">
        <f>IF(N792&lt;231,"Yes","No")</f>
        <v>No</v>
      </c>
      <c r="P792" s="676"/>
      <c r="Q792" s="629">
        <v>789</v>
      </c>
      <c r="R792" s="679"/>
    </row>
    <row r="793" spans="1:18" ht="90.75" thickBot="1" x14ac:dyDescent="0.25">
      <c r="A793" s="630"/>
      <c r="B793" s="2511" t="s">
        <v>3752</v>
      </c>
      <c r="C793" s="1922" t="s">
        <v>3753</v>
      </c>
      <c r="D793" s="698">
        <v>0</v>
      </c>
      <c r="E793" s="938">
        <v>125</v>
      </c>
      <c r="F793" s="2677">
        <v>186</v>
      </c>
      <c r="G793" s="631"/>
      <c r="H793" s="634" t="s">
        <v>1963</v>
      </c>
      <c r="I793" s="631"/>
      <c r="J793" s="632">
        <v>21</v>
      </c>
      <c r="K793" s="633">
        <v>17</v>
      </c>
      <c r="L793" s="633">
        <v>76</v>
      </c>
      <c r="M793" s="633">
        <v>48</v>
      </c>
      <c r="N793" s="635">
        <f t="shared" si="21"/>
        <v>162</v>
      </c>
      <c r="O793" s="636" t="s">
        <v>1186</v>
      </c>
      <c r="P793" s="678"/>
      <c r="Q793" s="637">
        <v>790</v>
      </c>
      <c r="R793" s="679"/>
    </row>
    <row r="794" spans="1:18" ht="90.75" thickBot="1" x14ac:dyDescent="0.25">
      <c r="A794" s="630"/>
      <c r="B794" s="2511" t="s">
        <v>3754</v>
      </c>
      <c r="C794" s="1923" t="s">
        <v>3755</v>
      </c>
      <c r="D794" s="698">
        <v>0</v>
      </c>
      <c r="E794" s="1092">
        <v>85</v>
      </c>
      <c r="F794" s="2714">
        <v>140</v>
      </c>
      <c r="G794" s="631"/>
      <c r="H794" s="640" t="s">
        <v>1964</v>
      </c>
      <c r="I794" s="631"/>
      <c r="J794" s="638">
        <v>15</v>
      </c>
      <c r="K794" s="639">
        <v>12</v>
      </c>
      <c r="L794" s="639">
        <v>57</v>
      </c>
      <c r="M794" s="639">
        <v>30</v>
      </c>
      <c r="N794" s="639">
        <f t="shared" si="21"/>
        <v>114</v>
      </c>
      <c r="O794" s="641" t="s">
        <v>1186</v>
      </c>
      <c r="P794" s="678"/>
      <c r="Q794" s="637">
        <v>791</v>
      </c>
      <c r="R794" s="679"/>
    </row>
    <row r="795" spans="1:18" ht="90.75" thickBot="1" x14ac:dyDescent="0.25">
      <c r="A795" s="630"/>
      <c r="B795" s="2511" t="s">
        <v>3756</v>
      </c>
      <c r="C795" s="1924" t="s">
        <v>3757</v>
      </c>
      <c r="D795" s="698">
        <v>0</v>
      </c>
      <c r="E795" s="1264">
        <v>43</v>
      </c>
      <c r="F795" s="2577">
        <v>73</v>
      </c>
      <c r="G795" s="631"/>
      <c r="H795" s="634" t="s">
        <v>1965</v>
      </c>
      <c r="I795" s="631"/>
      <c r="J795" s="632">
        <v>14</v>
      </c>
      <c r="K795" s="633">
        <v>9</v>
      </c>
      <c r="L795" s="633">
        <v>51</v>
      </c>
      <c r="M795" s="633">
        <v>25</v>
      </c>
      <c r="N795" s="635">
        <f t="shared" si="21"/>
        <v>99</v>
      </c>
      <c r="O795" s="636" t="s">
        <v>1186</v>
      </c>
      <c r="P795" s="678"/>
      <c r="Q795" s="637">
        <v>792</v>
      </c>
      <c r="R795" s="679"/>
    </row>
    <row r="796" spans="1:18" ht="90.75" thickBot="1" x14ac:dyDescent="0.25">
      <c r="A796" s="630"/>
      <c r="B796" s="2511" t="s">
        <v>3758</v>
      </c>
      <c r="C796" s="1925" t="s">
        <v>3759</v>
      </c>
      <c r="D796" s="909">
        <v>154</v>
      </c>
      <c r="E796" s="848">
        <v>219</v>
      </c>
      <c r="F796" s="2720">
        <v>232</v>
      </c>
      <c r="G796" s="631"/>
      <c r="H796" s="640" t="s">
        <v>1966</v>
      </c>
      <c r="I796" s="631"/>
      <c r="J796" s="638">
        <v>10</v>
      </c>
      <c r="K796" s="639">
        <v>5</v>
      </c>
      <c r="L796" s="639">
        <v>37</v>
      </c>
      <c r="M796" s="639">
        <v>14</v>
      </c>
      <c r="N796" s="639">
        <f t="shared" si="21"/>
        <v>66</v>
      </c>
      <c r="O796" s="641" t="s">
        <v>1186</v>
      </c>
      <c r="P796" s="678"/>
      <c r="Q796" s="637">
        <v>793</v>
      </c>
      <c r="R796" s="679"/>
    </row>
    <row r="797" spans="1:18" ht="90.75" thickBot="1" x14ac:dyDescent="0.25">
      <c r="A797" s="630"/>
      <c r="B797" s="2511" t="s">
        <v>3760</v>
      </c>
      <c r="C797" s="1926" t="s">
        <v>3761</v>
      </c>
      <c r="D797" s="1586">
        <v>89</v>
      </c>
      <c r="E797" s="1047">
        <v>203</v>
      </c>
      <c r="F797" s="2720">
        <v>232</v>
      </c>
      <c r="G797" s="631"/>
      <c r="H797" s="634" t="s">
        <v>1967</v>
      </c>
      <c r="I797" s="631"/>
      <c r="J797" s="632">
        <v>7</v>
      </c>
      <c r="K797" s="633">
        <v>4</v>
      </c>
      <c r="L797" s="633">
        <v>31</v>
      </c>
      <c r="M797" s="633">
        <v>9</v>
      </c>
      <c r="N797" s="635">
        <f t="shared" si="21"/>
        <v>51</v>
      </c>
      <c r="O797" s="636" t="s">
        <v>1186</v>
      </c>
      <c r="P797" s="678"/>
      <c r="Q797" s="637">
        <v>794</v>
      </c>
      <c r="R797" s="679"/>
    </row>
    <row r="798" spans="1:18" ht="90.75" thickBot="1" x14ac:dyDescent="0.25">
      <c r="A798" s="642"/>
      <c r="B798" s="2511" t="s">
        <v>3762</v>
      </c>
      <c r="C798" s="1927" t="s">
        <v>3763</v>
      </c>
      <c r="D798" s="698">
        <v>0</v>
      </c>
      <c r="E798" s="914">
        <v>181</v>
      </c>
      <c r="F798" s="2675">
        <v>226</v>
      </c>
      <c r="G798" s="643"/>
      <c r="H798" s="652" t="s">
        <v>1968</v>
      </c>
      <c r="I798" s="643"/>
      <c r="J798" s="650">
        <v>5</v>
      </c>
      <c r="K798" s="651">
        <v>3</v>
      </c>
      <c r="L798" s="651">
        <v>26</v>
      </c>
      <c r="M798" s="651">
        <v>6</v>
      </c>
      <c r="N798" s="651">
        <f t="shared" si="21"/>
        <v>40</v>
      </c>
      <c r="O798" s="653" t="s">
        <v>1186</v>
      </c>
      <c r="P798" s="680"/>
      <c r="Q798" s="649">
        <v>795</v>
      </c>
      <c r="R798" s="681"/>
    </row>
    <row r="799" spans="1:18" ht="90.75" thickBot="1" x14ac:dyDescent="0.25">
      <c r="A799" s="669"/>
      <c r="B799" s="2511" t="s">
        <v>3764</v>
      </c>
      <c r="C799" s="1928" t="s">
        <v>3765</v>
      </c>
      <c r="D799" s="698">
        <v>0</v>
      </c>
      <c r="E799" s="899">
        <v>107</v>
      </c>
      <c r="F799" s="2695">
        <v>166</v>
      </c>
      <c r="G799" s="670"/>
      <c r="H799" s="673" t="s">
        <v>1969</v>
      </c>
      <c r="I799" s="670"/>
      <c r="J799" s="671">
        <v>1</v>
      </c>
      <c r="K799" s="672">
        <v>0</v>
      </c>
      <c r="L799" s="672">
        <v>34</v>
      </c>
      <c r="M799" s="672">
        <v>0</v>
      </c>
      <c r="N799" s="674">
        <f t="shared" si="21"/>
        <v>35</v>
      </c>
      <c r="O799" s="675" t="str">
        <f t="shared" ref="O799:O807" si="22">IF(N799&lt;231,"Yes","No")</f>
        <v>Yes</v>
      </c>
      <c r="P799" s="689"/>
      <c r="Q799" s="629">
        <v>796</v>
      </c>
      <c r="R799" s="690"/>
    </row>
    <row r="800" spans="1:18" ht="90.75" thickBot="1" x14ac:dyDescent="0.25">
      <c r="A800" s="630"/>
      <c r="B800" s="2511" t="s">
        <v>3766</v>
      </c>
      <c r="C800" s="1929" t="s">
        <v>3767</v>
      </c>
      <c r="D800" s="698">
        <v>0</v>
      </c>
      <c r="E800" s="1109">
        <v>88</v>
      </c>
      <c r="F800" s="2634">
        <v>124</v>
      </c>
      <c r="G800" s="631"/>
      <c r="H800" s="640" t="s">
        <v>1970</v>
      </c>
      <c r="I800" s="631"/>
      <c r="J800" s="638">
        <v>1</v>
      </c>
      <c r="K800" s="639">
        <v>0</v>
      </c>
      <c r="L800" s="639">
        <v>40</v>
      </c>
      <c r="M800" s="639">
        <v>0</v>
      </c>
      <c r="N800" s="639">
        <f t="shared" si="21"/>
        <v>41</v>
      </c>
      <c r="O800" s="641" t="str">
        <f t="shared" si="22"/>
        <v>Yes</v>
      </c>
      <c r="P800" s="678"/>
      <c r="Q800" s="637">
        <v>797</v>
      </c>
      <c r="R800" s="679"/>
    </row>
    <row r="801" spans="1:18" ht="90.75" thickBot="1" x14ac:dyDescent="0.25">
      <c r="A801" s="630"/>
      <c r="B801" s="2511" t="s">
        <v>3768</v>
      </c>
      <c r="C801" s="1930" t="s">
        <v>3769</v>
      </c>
      <c r="D801" s="698">
        <v>0</v>
      </c>
      <c r="E801" s="1184">
        <v>59</v>
      </c>
      <c r="F801" s="2577">
        <v>73</v>
      </c>
      <c r="G801" s="631"/>
      <c r="H801" s="634" t="s">
        <v>1971</v>
      </c>
      <c r="I801" s="631"/>
      <c r="J801" s="632">
        <v>2</v>
      </c>
      <c r="K801" s="633">
        <v>0</v>
      </c>
      <c r="L801" s="633">
        <v>47</v>
      </c>
      <c r="M801" s="633">
        <v>0</v>
      </c>
      <c r="N801" s="635">
        <f t="shared" si="21"/>
        <v>49</v>
      </c>
      <c r="O801" s="636" t="str">
        <f t="shared" si="22"/>
        <v>Yes</v>
      </c>
      <c r="P801" s="678"/>
      <c r="Q801" s="637">
        <v>798</v>
      </c>
      <c r="R801" s="679"/>
    </row>
    <row r="802" spans="1:18" ht="90.75" thickBot="1" x14ac:dyDescent="0.25">
      <c r="A802" s="630"/>
      <c r="B802" s="2511" t="s">
        <v>3770</v>
      </c>
      <c r="C802" s="1931" t="s">
        <v>3771</v>
      </c>
      <c r="D802" s="1181">
        <v>164</v>
      </c>
      <c r="E802" s="848">
        <v>219</v>
      </c>
      <c r="F802" s="2720">
        <v>232</v>
      </c>
      <c r="G802" s="631"/>
      <c r="H802" s="640" t="s">
        <v>1972</v>
      </c>
      <c r="I802" s="631"/>
      <c r="J802" s="638">
        <v>2</v>
      </c>
      <c r="K802" s="639">
        <v>1</v>
      </c>
      <c r="L802" s="639">
        <v>66</v>
      </c>
      <c r="M802" s="639">
        <v>0</v>
      </c>
      <c r="N802" s="639">
        <f t="shared" si="21"/>
        <v>69</v>
      </c>
      <c r="O802" s="641" t="str">
        <f t="shared" si="22"/>
        <v>Yes</v>
      </c>
      <c r="P802" s="678"/>
      <c r="Q802" s="637">
        <v>799</v>
      </c>
      <c r="R802" s="679"/>
    </row>
    <row r="803" spans="1:18" ht="90.75" thickBot="1" x14ac:dyDescent="0.25">
      <c r="A803" s="630"/>
      <c r="B803" s="2511" t="s">
        <v>3772</v>
      </c>
      <c r="C803" s="1932" t="s">
        <v>3773</v>
      </c>
      <c r="D803" s="776">
        <v>139</v>
      </c>
      <c r="E803" s="1426">
        <v>211</v>
      </c>
      <c r="F803" s="2716">
        <v>230</v>
      </c>
      <c r="G803" s="631"/>
      <c r="H803" s="634" t="s">
        <v>1973</v>
      </c>
      <c r="I803" s="631"/>
      <c r="J803" s="632">
        <v>2</v>
      </c>
      <c r="K803" s="633">
        <v>2</v>
      </c>
      <c r="L803" s="633">
        <v>80</v>
      </c>
      <c r="M803" s="633">
        <v>2</v>
      </c>
      <c r="N803" s="635">
        <f t="shared" si="21"/>
        <v>86</v>
      </c>
      <c r="O803" s="636" t="s">
        <v>1186</v>
      </c>
      <c r="P803" s="678"/>
      <c r="Q803" s="637">
        <v>800</v>
      </c>
      <c r="R803" s="679"/>
    </row>
    <row r="804" spans="1:18" ht="90.75" thickBot="1" x14ac:dyDescent="0.25">
      <c r="A804" s="630"/>
      <c r="B804" s="2511" t="s">
        <v>3774</v>
      </c>
      <c r="C804" s="1933" t="s">
        <v>3775</v>
      </c>
      <c r="D804" s="797">
        <v>78</v>
      </c>
      <c r="E804" s="1211">
        <v>195</v>
      </c>
      <c r="F804" s="2717">
        <v>224</v>
      </c>
      <c r="G804" s="631"/>
      <c r="H804" s="640" t="s">
        <v>1974</v>
      </c>
      <c r="I804" s="631"/>
      <c r="J804" s="638">
        <v>0</v>
      </c>
      <c r="K804" s="639">
        <v>2</v>
      </c>
      <c r="L804" s="639">
        <v>100</v>
      </c>
      <c r="M804" s="639">
        <v>8</v>
      </c>
      <c r="N804" s="639">
        <f t="shared" si="21"/>
        <v>110</v>
      </c>
      <c r="O804" s="641" t="str">
        <f t="shared" si="22"/>
        <v>Yes</v>
      </c>
      <c r="P804" s="678"/>
      <c r="Q804" s="637">
        <v>801</v>
      </c>
      <c r="R804" s="679"/>
    </row>
    <row r="805" spans="1:18" ht="90.75" thickBot="1" x14ac:dyDescent="0.25">
      <c r="A805" s="642"/>
      <c r="B805" s="2511" t="s">
        <v>3776</v>
      </c>
      <c r="C805" s="1934" t="s">
        <v>3777</v>
      </c>
      <c r="D805" s="698">
        <v>0</v>
      </c>
      <c r="E805" s="1242">
        <v>175</v>
      </c>
      <c r="F805" s="2528">
        <v>215</v>
      </c>
      <c r="G805" s="643"/>
      <c r="H805" s="646" t="s">
        <v>1975</v>
      </c>
      <c r="I805" s="643"/>
      <c r="J805" s="644">
        <v>0</v>
      </c>
      <c r="K805" s="645">
        <v>6</v>
      </c>
      <c r="L805" s="645">
        <v>100</v>
      </c>
      <c r="M805" s="645">
        <v>14</v>
      </c>
      <c r="N805" s="647">
        <f t="shared" si="21"/>
        <v>120</v>
      </c>
      <c r="O805" s="648" t="str">
        <f t="shared" si="22"/>
        <v>Yes</v>
      </c>
      <c r="P805" s="680"/>
      <c r="Q805" s="649">
        <v>802</v>
      </c>
      <c r="R805" s="679"/>
    </row>
    <row r="806" spans="1:18" ht="90.75" thickBot="1" x14ac:dyDescent="0.25">
      <c r="A806" s="623"/>
      <c r="B806" s="2511" t="s">
        <v>3778</v>
      </c>
      <c r="C806" s="1935" t="s">
        <v>3779</v>
      </c>
      <c r="D806" s="698">
        <v>0</v>
      </c>
      <c r="E806" s="1406">
        <v>149</v>
      </c>
      <c r="F806" s="2691">
        <v>200</v>
      </c>
      <c r="G806" s="624"/>
      <c r="H806" s="627" t="s">
        <v>1976</v>
      </c>
      <c r="I806" s="624"/>
      <c r="J806" s="625">
        <v>1</v>
      </c>
      <c r="K806" s="626">
        <v>0</v>
      </c>
      <c r="L806" s="626">
        <v>29</v>
      </c>
      <c r="M806" s="626">
        <v>0</v>
      </c>
      <c r="N806" s="626">
        <f t="shared" si="21"/>
        <v>30</v>
      </c>
      <c r="O806" s="628" t="str">
        <f t="shared" si="22"/>
        <v>Yes</v>
      </c>
      <c r="P806" s="676"/>
      <c r="Q806" s="629">
        <v>803</v>
      </c>
      <c r="R806" s="679"/>
    </row>
    <row r="807" spans="1:18" ht="90.75" thickBot="1" x14ac:dyDescent="0.25">
      <c r="A807" s="630"/>
      <c r="B807" s="2511" t="s">
        <v>3780</v>
      </c>
      <c r="C807" s="1936" t="s">
        <v>3781</v>
      </c>
      <c r="D807" s="698">
        <v>0</v>
      </c>
      <c r="E807" s="1002">
        <v>130</v>
      </c>
      <c r="F807" s="2677">
        <v>186</v>
      </c>
      <c r="G807" s="631"/>
      <c r="H807" s="634" t="s">
        <v>1977</v>
      </c>
      <c r="I807" s="631"/>
      <c r="J807" s="632">
        <v>1</v>
      </c>
      <c r="K807" s="633">
        <v>0</v>
      </c>
      <c r="L807" s="633">
        <v>38</v>
      </c>
      <c r="M807" s="633">
        <v>1</v>
      </c>
      <c r="N807" s="635">
        <f t="shared" si="21"/>
        <v>40</v>
      </c>
      <c r="O807" s="636" t="str">
        <f t="shared" si="22"/>
        <v>Yes</v>
      </c>
      <c r="P807" s="678"/>
      <c r="Q807" s="637">
        <v>804</v>
      </c>
      <c r="R807" s="679"/>
    </row>
    <row r="808" spans="1:18" ht="90.75" thickBot="1" x14ac:dyDescent="0.25">
      <c r="A808" s="630"/>
      <c r="B808" s="2511" t="s">
        <v>3782</v>
      </c>
      <c r="C808" s="1937" t="s">
        <v>3783</v>
      </c>
      <c r="D808" s="698">
        <v>0</v>
      </c>
      <c r="E808" s="780">
        <v>103</v>
      </c>
      <c r="F808" s="2719">
        <v>160</v>
      </c>
      <c r="G808" s="631"/>
      <c r="H808" s="640" t="s">
        <v>1978</v>
      </c>
      <c r="I808" s="631"/>
      <c r="J808" s="638">
        <v>2</v>
      </c>
      <c r="K808" s="639">
        <v>1</v>
      </c>
      <c r="L808" s="639">
        <v>47</v>
      </c>
      <c r="M808" s="639">
        <v>2</v>
      </c>
      <c r="N808" s="639">
        <f t="shared" si="21"/>
        <v>52</v>
      </c>
      <c r="O808" s="641" t="s">
        <v>1186</v>
      </c>
      <c r="P808" s="678"/>
      <c r="Q808" s="637">
        <v>805</v>
      </c>
      <c r="R808" s="679"/>
    </row>
    <row r="809" spans="1:18" ht="90.75" thickBot="1" x14ac:dyDescent="0.25">
      <c r="A809" s="630"/>
      <c r="B809" s="2511" t="s">
        <v>3784</v>
      </c>
      <c r="C809" s="1938" t="s">
        <v>3785</v>
      </c>
      <c r="D809" s="1809">
        <v>72</v>
      </c>
      <c r="E809" s="817">
        <v>169</v>
      </c>
      <c r="F809" s="2705">
        <v>197</v>
      </c>
      <c r="G809" s="631"/>
      <c r="H809" s="634" t="s">
        <v>1979</v>
      </c>
      <c r="I809" s="631"/>
      <c r="J809" s="632">
        <v>3</v>
      </c>
      <c r="K809" s="633">
        <v>2</v>
      </c>
      <c r="L809" s="633">
        <v>62</v>
      </c>
      <c r="M809" s="633">
        <v>5</v>
      </c>
      <c r="N809" s="635">
        <f t="shared" si="21"/>
        <v>72</v>
      </c>
      <c r="O809" s="636" t="s">
        <v>1186</v>
      </c>
      <c r="P809" s="678"/>
      <c r="Q809" s="637">
        <v>806</v>
      </c>
      <c r="R809" s="679"/>
    </row>
    <row r="810" spans="1:18" ht="90.75" thickBot="1" x14ac:dyDescent="0.25">
      <c r="A810" s="630"/>
      <c r="B810" s="2511" t="s">
        <v>3786</v>
      </c>
      <c r="C810" s="1939" t="s">
        <v>3787</v>
      </c>
      <c r="D810" s="698">
        <v>0</v>
      </c>
      <c r="E810" s="1203">
        <v>156</v>
      </c>
      <c r="F810" s="2670">
        <v>189</v>
      </c>
      <c r="G810" s="631"/>
      <c r="H810" s="640" t="s">
        <v>1980</v>
      </c>
      <c r="I810" s="631"/>
      <c r="J810" s="638">
        <v>5</v>
      </c>
      <c r="K810" s="639">
        <v>3</v>
      </c>
      <c r="L810" s="639">
        <v>76</v>
      </c>
      <c r="M810" s="639">
        <v>11</v>
      </c>
      <c r="N810" s="639">
        <f t="shared" si="21"/>
        <v>95</v>
      </c>
      <c r="O810" s="641" t="s">
        <v>1186</v>
      </c>
      <c r="P810" s="678"/>
      <c r="Q810" s="637">
        <v>807</v>
      </c>
      <c r="R810" s="679"/>
    </row>
    <row r="811" spans="1:18" ht="90.75" thickBot="1" x14ac:dyDescent="0.25">
      <c r="A811" s="630"/>
      <c r="B811" s="2511" t="s">
        <v>3788</v>
      </c>
      <c r="C811" s="1940" t="s">
        <v>3789</v>
      </c>
      <c r="D811" s="698">
        <v>0</v>
      </c>
      <c r="E811" s="725">
        <v>133</v>
      </c>
      <c r="F811" s="2694">
        <v>173</v>
      </c>
      <c r="G811" s="631"/>
      <c r="H811" s="634" t="s">
        <v>1981</v>
      </c>
      <c r="I811" s="631"/>
      <c r="J811" s="632">
        <v>0</v>
      </c>
      <c r="K811" s="633">
        <v>2</v>
      </c>
      <c r="L811" s="633">
        <v>100</v>
      </c>
      <c r="M811" s="633">
        <v>22</v>
      </c>
      <c r="N811" s="635">
        <f t="shared" si="21"/>
        <v>124</v>
      </c>
      <c r="O811" s="636" t="str">
        <f>IF(N811&lt;231,"Yes","No")</f>
        <v>Yes</v>
      </c>
      <c r="P811" s="678"/>
      <c r="Q811" s="637">
        <v>808</v>
      </c>
      <c r="R811" s="679"/>
    </row>
    <row r="812" spans="1:18" ht="15.75" thickBot="1" x14ac:dyDescent="0.25">
      <c r="A812" s="642"/>
      <c r="B812" s="2511" t="s">
        <v>3790</v>
      </c>
      <c r="C812" s="1941">
        <v>7096</v>
      </c>
      <c r="D812" s="698">
        <v>0</v>
      </c>
      <c r="E812" s="1942">
        <v>112</v>
      </c>
      <c r="F812" s="2681">
        <v>150</v>
      </c>
      <c r="G812" s="643"/>
      <c r="H812" s="652" t="s">
        <v>1982</v>
      </c>
      <c r="I812" s="643"/>
      <c r="J812" s="650">
        <v>0</v>
      </c>
      <c r="K812" s="651">
        <v>4</v>
      </c>
      <c r="L812" s="651">
        <v>100</v>
      </c>
      <c r="M812" s="651">
        <v>30</v>
      </c>
      <c r="N812" s="651">
        <f t="shared" si="21"/>
        <v>134</v>
      </c>
      <c r="O812" s="653" t="str">
        <f>IF(N812&lt;231,"Yes","No")</f>
        <v>Yes</v>
      </c>
      <c r="P812" s="680"/>
      <c r="Q812" s="649">
        <v>809</v>
      </c>
      <c r="R812" s="681"/>
    </row>
    <row r="813" spans="1:18" ht="90.75" thickBot="1" x14ac:dyDescent="0.25">
      <c r="A813" s="669"/>
      <c r="B813" s="2511" t="s">
        <v>3791</v>
      </c>
      <c r="C813" s="1943" t="s">
        <v>3792</v>
      </c>
      <c r="D813" s="698">
        <v>0</v>
      </c>
      <c r="E813" s="943">
        <v>106</v>
      </c>
      <c r="F813" s="2529">
        <v>142</v>
      </c>
      <c r="G813" s="670"/>
      <c r="H813" s="673" t="s">
        <v>1983</v>
      </c>
      <c r="I813" s="670"/>
      <c r="J813" s="671">
        <v>3</v>
      </c>
      <c r="K813" s="672">
        <v>2</v>
      </c>
      <c r="L813" s="672">
        <v>29</v>
      </c>
      <c r="M813" s="672">
        <v>3</v>
      </c>
      <c r="N813" s="674">
        <f t="shared" si="21"/>
        <v>37</v>
      </c>
      <c r="O813" s="675" t="s">
        <v>1186</v>
      </c>
      <c r="P813" s="689"/>
      <c r="Q813" s="629">
        <v>810</v>
      </c>
      <c r="R813" s="690"/>
    </row>
    <row r="814" spans="1:18" ht="90.75" thickBot="1" x14ac:dyDescent="0.25">
      <c r="A814" s="630"/>
      <c r="B814" s="2511" t="s">
        <v>3793</v>
      </c>
      <c r="C814" s="1944" t="s">
        <v>3794</v>
      </c>
      <c r="D814" s="698">
        <v>0</v>
      </c>
      <c r="E814" s="1502">
        <v>97</v>
      </c>
      <c r="F814" s="2732">
        <v>127</v>
      </c>
      <c r="G814" s="631"/>
      <c r="H814" s="640" t="s">
        <v>1984</v>
      </c>
      <c r="I814" s="631"/>
      <c r="J814" s="638">
        <v>4</v>
      </c>
      <c r="K814" s="639">
        <v>3</v>
      </c>
      <c r="L814" s="639">
        <v>35</v>
      </c>
      <c r="M814" s="639">
        <v>6</v>
      </c>
      <c r="N814" s="639">
        <f t="shared" si="21"/>
        <v>48</v>
      </c>
      <c r="O814" s="641" t="s">
        <v>1186</v>
      </c>
      <c r="P814" s="678"/>
      <c r="Q814" s="637">
        <v>811</v>
      </c>
      <c r="R814" s="679"/>
    </row>
    <row r="815" spans="1:18" ht="15.75" thickBot="1" x14ac:dyDescent="0.25">
      <c r="A815" s="630"/>
      <c r="B815" s="2511" t="s">
        <v>3795</v>
      </c>
      <c r="C815" s="1945">
        <v>5670</v>
      </c>
      <c r="D815" s="698">
        <v>0</v>
      </c>
      <c r="E815" s="1068">
        <v>86</v>
      </c>
      <c r="F815" s="2727">
        <v>112</v>
      </c>
      <c r="G815" s="631"/>
      <c r="H815" s="634" t="s">
        <v>1985</v>
      </c>
      <c r="I815" s="631"/>
      <c r="J815" s="632">
        <v>5</v>
      </c>
      <c r="K815" s="633">
        <v>4</v>
      </c>
      <c r="L815" s="633">
        <v>42</v>
      </c>
      <c r="M815" s="633">
        <v>9</v>
      </c>
      <c r="N815" s="635">
        <f t="shared" si="21"/>
        <v>60</v>
      </c>
      <c r="O815" s="636" t="s">
        <v>1186</v>
      </c>
      <c r="P815" s="678"/>
      <c r="Q815" s="637">
        <v>812</v>
      </c>
      <c r="R815" s="679"/>
    </row>
    <row r="816" spans="1:18" ht="90.75" thickBot="1" x14ac:dyDescent="0.25">
      <c r="A816" s="630"/>
      <c r="B816" s="2511" t="s">
        <v>3796</v>
      </c>
      <c r="C816" s="1946" t="s">
        <v>3797</v>
      </c>
      <c r="D816" s="1341">
        <v>184</v>
      </c>
      <c r="E816" s="697">
        <v>221</v>
      </c>
      <c r="F816" s="2697">
        <v>225</v>
      </c>
      <c r="G816" s="631"/>
      <c r="H816" s="640" t="s">
        <v>1986</v>
      </c>
      <c r="I816" s="631"/>
      <c r="J816" s="638">
        <v>7</v>
      </c>
      <c r="K816" s="639">
        <v>6</v>
      </c>
      <c r="L816" s="639">
        <v>52</v>
      </c>
      <c r="M816" s="639">
        <v>15</v>
      </c>
      <c r="N816" s="639">
        <f t="shared" si="21"/>
        <v>80</v>
      </c>
      <c r="O816" s="641" t="s">
        <v>1186</v>
      </c>
      <c r="P816" s="678"/>
      <c r="Q816" s="637">
        <v>813</v>
      </c>
      <c r="R816" s="679"/>
    </row>
    <row r="817" spans="1:18" ht="90.75" thickBot="1" x14ac:dyDescent="0.25">
      <c r="A817" s="630"/>
      <c r="B817" s="2511" t="s">
        <v>3798</v>
      </c>
      <c r="C817" s="1947" t="s">
        <v>3799</v>
      </c>
      <c r="D817" s="1056">
        <v>155</v>
      </c>
      <c r="E817" s="1426">
        <v>211</v>
      </c>
      <c r="F817" s="2702">
        <v>221</v>
      </c>
      <c r="G817" s="631"/>
      <c r="H817" s="634" t="s">
        <v>1987</v>
      </c>
      <c r="I817" s="631"/>
      <c r="J817" s="632">
        <v>11</v>
      </c>
      <c r="K817" s="633">
        <v>10</v>
      </c>
      <c r="L817" s="633">
        <v>68</v>
      </c>
      <c r="M817" s="633">
        <v>25</v>
      </c>
      <c r="N817" s="635">
        <f t="shared" si="21"/>
        <v>114</v>
      </c>
      <c r="O817" s="636" t="s">
        <v>1186</v>
      </c>
      <c r="P817" s="678"/>
      <c r="Q817" s="637">
        <v>814</v>
      </c>
      <c r="R817" s="679"/>
    </row>
    <row r="818" spans="1:18" ht="90.75" thickBot="1" x14ac:dyDescent="0.25">
      <c r="A818" s="630"/>
      <c r="B818" s="2511" t="s">
        <v>3800</v>
      </c>
      <c r="C818" s="1948" t="s">
        <v>3801</v>
      </c>
      <c r="D818" s="1021">
        <v>119</v>
      </c>
      <c r="E818" s="963">
        <v>197</v>
      </c>
      <c r="F818" s="2733">
        <v>213</v>
      </c>
      <c r="G818" s="631"/>
      <c r="H818" s="640" t="s">
        <v>1988</v>
      </c>
      <c r="I818" s="631"/>
      <c r="J818" s="638">
        <v>13</v>
      </c>
      <c r="K818" s="639">
        <v>17</v>
      </c>
      <c r="L818" s="639">
        <v>78</v>
      </c>
      <c r="M818" s="639">
        <v>35</v>
      </c>
      <c r="N818" s="639">
        <f t="shared" si="21"/>
        <v>143</v>
      </c>
      <c r="O818" s="641" t="s">
        <v>1186</v>
      </c>
      <c r="P818" s="678"/>
      <c r="Q818" s="637">
        <v>815</v>
      </c>
      <c r="R818" s="679"/>
    </row>
    <row r="819" spans="1:18" ht="90.75" thickBot="1" x14ac:dyDescent="0.25">
      <c r="A819" s="642"/>
      <c r="B819" s="2511" t="s">
        <v>3802</v>
      </c>
      <c r="C819" s="1949" t="s">
        <v>3803</v>
      </c>
      <c r="D819" s="1950">
        <v>62</v>
      </c>
      <c r="E819" s="1222">
        <v>177</v>
      </c>
      <c r="F819" s="2691">
        <v>200</v>
      </c>
      <c r="G819" s="643"/>
      <c r="H819" s="646" t="s">
        <v>1989</v>
      </c>
      <c r="I819" s="643"/>
      <c r="J819" s="644">
        <v>15</v>
      </c>
      <c r="K819" s="645">
        <v>20</v>
      </c>
      <c r="L819" s="645">
        <v>96</v>
      </c>
      <c r="M819" s="645">
        <v>48</v>
      </c>
      <c r="N819" s="647">
        <f t="shared" si="21"/>
        <v>179</v>
      </c>
      <c r="O819" s="648" t="s">
        <v>1186</v>
      </c>
      <c r="P819" s="680"/>
      <c r="Q819" s="649">
        <v>816</v>
      </c>
      <c r="R819" s="679"/>
    </row>
    <row r="820" spans="1:18" ht="90.75" thickBot="1" x14ac:dyDescent="0.25">
      <c r="A820" s="623"/>
      <c r="B820" s="2511" t="s">
        <v>3804</v>
      </c>
      <c r="C820" s="1951" t="s">
        <v>3805</v>
      </c>
      <c r="D820" s="698">
        <v>0</v>
      </c>
      <c r="E820" s="1176">
        <v>147</v>
      </c>
      <c r="F820" s="2631">
        <v>178</v>
      </c>
      <c r="G820" s="624"/>
      <c r="H820" s="627" t="s">
        <v>1990</v>
      </c>
      <c r="I820" s="624"/>
      <c r="J820" s="625">
        <v>12</v>
      </c>
      <c r="K820" s="626">
        <v>1</v>
      </c>
      <c r="L820" s="626">
        <v>9</v>
      </c>
      <c r="M820" s="626">
        <v>2</v>
      </c>
      <c r="N820" s="626">
        <f t="shared" si="21"/>
        <v>24</v>
      </c>
      <c r="O820" s="628" t="s">
        <v>1186</v>
      </c>
      <c r="P820" s="676"/>
      <c r="Q820" s="629">
        <v>817</v>
      </c>
      <c r="R820" s="679"/>
    </row>
    <row r="821" spans="1:18" ht="15.75" thickBot="1" x14ac:dyDescent="0.25">
      <c r="A821" s="630"/>
      <c r="B821" s="2511" t="s">
        <v>3806</v>
      </c>
      <c r="C821" s="1952">
        <v>7396</v>
      </c>
      <c r="D821" s="698">
        <v>0</v>
      </c>
      <c r="E821" s="869">
        <v>115</v>
      </c>
      <c r="F821" s="2681">
        <v>150</v>
      </c>
      <c r="G821" s="631"/>
      <c r="H821" s="634" t="s">
        <v>1991</v>
      </c>
      <c r="I821" s="631"/>
      <c r="J821" s="632">
        <v>25</v>
      </c>
      <c r="K821" s="633">
        <v>2</v>
      </c>
      <c r="L821" s="633">
        <v>14</v>
      </c>
      <c r="M821" s="633">
        <v>5</v>
      </c>
      <c r="N821" s="635">
        <f t="shared" si="21"/>
        <v>46</v>
      </c>
      <c r="O821" s="636" t="s">
        <v>1186</v>
      </c>
      <c r="P821" s="678"/>
      <c r="Q821" s="637">
        <v>818</v>
      </c>
      <c r="R821" s="679"/>
    </row>
    <row r="822" spans="1:18" ht="90.75" thickBot="1" x14ac:dyDescent="0.25">
      <c r="A822" s="630"/>
      <c r="B822" s="2511" t="s">
        <v>3807</v>
      </c>
      <c r="C822" s="1953" t="s">
        <v>3808</v>
      </c>
      <c r="D822" s="698">
        <v>0</v>
      </c>
      <c r="E822" s="1954">
        <v>95</v>
      </c>
      <c r="F822" s="2629">
        <v>131</v>
      </c>
      <c r="G822" s="631"/>
      <c r="H822" s="640" t="s">
        <v>1992</v>
      </c>
      <c r="I822" s="631"/>
      <c r="J822" s="638">
        <v>36</v>
      </c>
      <c r="K822" s="639">
        <v>3</v>
      </c>
      <c r="L822" s="639">
        <v>21</v>
      </c>
      <c r="M822" s="639">
        <v>10</v>
      </c>
      <c r="N822" s="639">
        <f t="shared" si="21"/>
        <v>70</v>
      </c>
      <c r="O822" s="641" t="s">
        <v>1186</v>
      </c>
      <c r="P822" s="678"/>
      <c r="Q822" s="637">
        <v>819</v>
      </c>
      <c r="R822" s="679"/>
    </row>
    <row r="823" spans="1:18" ht="90.75" thickBot="1" x14ac:dyDescent="0.25">
      <c r="A823" s="630"/>
      <c r="B823" s="2511" t="s">
        <v>3809</v>
      </c>
      <c r="C823" s="1955" t="s">
        <v>3810</v>
      </c>
      <c r="D823" s="1374">
        <v>106</v>
      </c>
      <c r="E823" s="744">
        <v>209</v>
      </c>
      <c r="F823" s="2703">
        <v>227</v>
      </c>
      <c r="G823" s="631"/>
      <c r="H823" s="634" t="s">
        <v>1993</v>
      </c>
      <c r="I823" s="631"/>
      <c r="J823" s="632">
        <v>47</v>
      </c>
      <c r="K823" s="633">
        <v>6</v>
      </c>
      <c r="L823" s="633">
        <v>28</v>
      </c>
      <c r="M823" s="633">
        <v>18</v>
      </c>
      <c r="N823" s="635">
        <f t="shared" si="21"/>
        <v>99</v>
      </c>
      <c r="O823" s="636" t="s">
        <v>1186</v>
      </c>
      <c r="P823" s="678"/>
      <c r="Q823" s="637">
        <v>820</v>
      </c>
      <c r="R823" s="679"/>
    </row>
    <row r="824" spans="1:18" ht="90.75" thickBot="1" x14ac:dyDescent="0.25">
      <c r="A824" s="630"/>
      <c r="B824" s="2511" t="s">
        <v>3811</v>
      </c>
      <c r="C824" s="1956" t="s">
        <v>3812</v>
      </c>
      <c r="D824" s="1957">
        <v>5</v>
      </c>
      <c r="E824" s="1211">
        <v>195</v>
      </c>
      <c r="F824" s="2526">
        <v>222</v>
      </c>
      <c r="G824" s="631"/>
      <c r="H824" s="640" t="s">
        <v>1994</v>
      </c>
      <c r="I824" s="631"/>
      <c r="J824" s="638">
        <v>61</v>
      </c>
      <c r="K824" s="639">
        <v>10</v>
      </c>
      <c r="L824" s="639">
        <v>38</v>
      </c>
      <c r="M824" s="639">
        <v>32</v>
      </c>
      <c r="N824" s="639">
        <f t="shared" si="21"/>
        <v>141</v>
      </c>
      <c r="O824" s="641" t="s">
        <v>1186</v>
      </c>
      <c r="P824" s="678"/>
      <c r="Q824" s="637">
        <v>821</v>
      </c>
      <c r="R824" s="679"/>
    </row>
    <row r="825" spans="1:18" ht="90.75" thickBot="1" x14ac:dyDescent="0.25">
      <c r="A825" s="630"/>
      <c r="B825" s="2511" t="s">
        <v>3813</v>
      </c>
      <c r="C825" s="1958" t="s">
        <v>3814</v>
      </c>
      <c r="D825" s="698">
        <v>0</v>
      </c>
      <c r="E825" s="817">
        <v>169</v>
      </c>
      <c r="F825" s="2530">
        <v>206</v>
      </c>
      <c r="G825" s="631"/>
      <c r="H825" s="634" t="s">
        <v>1995</v>
      </c>
      <c r="I825" s="631"/>
      <c r="J825" s="632">
        <v>79</v>
      </c>
      <c r="K825" s="633">
        <v>17</v>
      </c>
      <c r="L825" s="633">
        <v>49</v>
      </c>
      <c r="M825" s="633">
        <v>56</v>
      </c>
      <c r="N825" s="635">
        <f t="shared" si="21"/>
        <v>201</v>
      </c>
      <c r="O825" s="636" t="s">
        <v>1186</v>
      </c>
      <c r="P825" s="678"/>
      <c r="Q825" s="637">
        <v>822</v>
      </c>
      <c r="R825" s="679"/>
    </row>
    <row r="826" spans="1:18" ht="90.75" thickBot="1" x14ac:dyDescent="0.25">
      <c r="A826" s="642"/>
      <c r="B826" s="2511" t="s">
        <v>3815</v>
      </c>
      <c r="C826" s="1959" t="s">
        <v>3816</v>
      </c>
      <c r="D826" s="698">
        <v>0</v>
      </c>
      <c r="E826" s="894">
        <v>146</v>
      </c>
      <c r="F826" s="2646">
        <v>188</v>
      </c>
      <c r="G826" s="643"/>
      <c r="H826" s="652" t="s">
        <v>1996</v>
      </c>
      <c r="I826" s="643"/>
      <c r="J826" s="650">
        <v>94</v>
      </c>
      <c r="K826" s="650">
        <v>34</v>
      </c>
      <c r="L826" s="651">
        <v>60</v>
      </c>
      <c r="M826" s="651">
        <v>82</v>
      </c>
      <c r="N826" s="651">
        <f t="shared" si="21"/>
        <v>270</v>
      </c>
      <c r="O826" s="653" t="s">
        <v>1186</v>
      </c>
      <c r="P826" s="680"/>
      <c r="Q826" s="649">
        <v>823</v>
      </c>
      <c r="R826" s="681"/>
    </row>
    <row r="827" spans="1:18" ht="90.75" thickBot="1" x14ac:dyDescent="0.25">
      <c r="A827" s="669"/>
      <c r="B827" s="2511" t="s">
        <v>3817</v>
      </c>
      <c r="C827" s="1960" t="s">
        <v>3818</v>
      </c>
      <c r="D827" s="698">
        <v>0</v>
      </c>
      <c r="E827" s="985">
        <v>127</v>
      </c>
      <c r="F827" s="2683">
        <v>163</v>
      </c>
      <c r="G827" s="670"/>
      <c r="H827" s="673" t="s">
        <v>1997</v>
      </c>
      <c r="I827" s="670"/>
      <c r="J827" s="671">
        <v>20</v>
      </c>
      <c r="K827" s="672">
        <v>0</v>
      </c>
      <c r="L827" s="672">
        <v>4</v>
      </c>
      <c r="M827" s="672">
        <v>0</v>
      </c>
      <c r="N827" s="674">
        <f t="shared" si="21"/>
        <v>24</v>
      </c>
      <c r="O827" s="675" t="str">
        <f>IF(N827&lt;231,"Yes","No")</f>
        <v>Yes</v>
      </c>
      <c r="P827" s="689"/>
      <c r="Q827" s="629">
        <v>824</v>
      </c>
      <c r="R827" s="690"/>
    </row>
    <row r="828" spans="1:18" ht="90.75" thickBot="1" x14ac:dyDescent="0.25">
      <c r="A828" s="630"/>
      <c r="B828" s="2511" t="s">
        <v>3819</v>
      </c>
      <c r="C828" s="1961" t="s">
        <v>3820</v>
      </c>
      <c r="D828" s="698">
        <v>0</v>
      </c>
      <c r="E828" s="780">
        <v>103</v>
      </c>
      <c r="F828" s="2732">
        <v>127</v>
      </c>
      <c r="G828" s="631"/>
      <c r="H828" s="640" t="s">
        <v>1998</v>
      </c>
      <c r="I828" s="631"/>
      <c r="J828" s="638">
        <v>37</v>
      </c>
      <c r="K828" s="639">
        <v>0</v>
      </c>
      <c r="L828" s="639">
        <v>7</v>
      </c>
      <c r="M828" s="639">
        <v>0</v>
      </c>
      <c r="N828" s="639">
        <f t="shared" si="21"/>
        <v>44</v>
      </c>
      <c r="O828" s="641" t="str">
        <f>IF(N828&lt;231,"Yes","No")</f>
        <v>Yes</v>
      </c>
      <c r="P828" s="678"/>
      <c r="Q828" s="637">
        <v>825</v>
      </c>
      <c r="R828" s="679"/>
    </row>
    <row r="829" spans="1:18" ht="15.75" thickBot="1" x14ac:dyDescent="0.25">
      <c r="A829" s="630"/>
      <c r="B829" s="2511" t="s">
        <v>3821</v>
      </c>
      <c r="C829" s="1962">
        <v>4851</v>
      </c>
      <c r="D829" s="698">
        <v>0</v>
      </c>
      <c r="E829" s="1235">
        <v>72</v>
      </c>
      <c r="F829" s="2679">
        <v>81</v>
      </c>
      <c r="G829" s="631"/>
      <c r="H829" s="634" t="s">
        <v>1999</v>
      </c>
      <c r="I829" s="631"/>
      <c r="J829" s="632">
        <v>49</v>
      </c>
      <c r="K829" s="633">
        <v>0</v>
      </c>
      <c r="L829" s="633">
        <v>8</v>
      </c>
      <c r="M829" s="633">
        <v>0</v>
      </c>
      <c r="N829" s="635">
        <f t="shared" si="21"/>
        <v>57</v>
      </c>
      <c r="O829" s="636" t="str">
        <f>IF(N829&lt;231,"Yes","No")</f>
        <v>Yes</v>
      </c>
      <c r="P829" s="678"/>
      <c r="Q829" s="637">
        <v>826</v>
      </c>
      <c r="R829" s="679"/>
    </row>
    <row r="830" spans="1:18" ht="90.75" thickBot="1" x14ac:dyDescent="0.25">
      <c r="A830" s="630"/>
      <c r="B830" s="2511" t="s">
        <v>3822</v>
      </c>
      <c r="C830" s="1963" t="s">
        <v>3823</v>
      </c>
      <c r="D830" s="1186">
        <v>104</v>
      </c>
      <c r="E830" s="950">
        <v>210</v>
      </c>
      <c r="F830" s="2651">
        <v>223</v>
      </c>
      <c r="G830" s="631"/>
      <c r="H830" s="640" t="s">
        <v>2000</v>
      </c>
      <c r="I830" s="631"/>
      <c r="J830" s="638">
        <v>73</v>
      </c>
      <c r="K830" s="639">
        <v>0</v>
      </c>
      <c r="L830" s="639">
        <v>11</v>
      </c>
      <c r="M830" s="639">
        <v>0</v>
      </c>
      <c r="N830" s="639">
        <f t="shared" si="21"/>
        <v>84</v>
      </c>
      <c r="O830" s="641" t="str">
        <f>IF(N830&lt;231,"Yes","No")</f>
        <v>Yes</v>
      </c>
      <c r="P830" s="678"/>
      <c r="Q830" s="637">
        <v>827</v>
      </c>
      <c r="R830" s="679"/>
    </row>
    <row r="831" spans="1:18" ht="90.75" thickBot="1" x14ac:dyDescent="0.25">
      <c r="A831" s="630"/>
      <c r="B831" s="2511" t="s">
        <v>3824</v>
      </c>
      <c r="C831" s="1964" t="s">
        <v>3825</v>
      </c>
      <c r="D831" s="698">
        <v>0</v>
      </c>
      <c r="E831" s="1845">
        <v>193</v>
      </c>
      <c r="F831" s="2733">
        <v>213</v>
      </c>
      <c r="G831" s="631"/>
      <c r="H831" s="634" t="s">
        <v>2001</v>
      </c>
      <c r="I831" s="631"/>
      <c r="J831" s="632">
        <v>93</v>
      </c>
      <c r="K831" s="633">
        <v>2</v>
      </c>
      <c r="L831" s="633">
        <v>13</v>
      </c>
      <c r="M831" s="633">
        <v>6</v>
      </c>
      <c r="N831" s="635">
        <f t="shared" si="21"/>
        <v>114</v>
      </c>
      <c r="O831" s="636" t="s">
        <v>1186</v>
      </c>
      <c r="P831" s="678"/>
      <c r="Q831" s="637">
        <v>828</v>
      </c>
      <c r="R831" s="679"/>
    </row>
    <row r="832" spans="1:18" ht="90.75" thickBot="1" x14ac:dyDescent="0.25">
      <c r="A832" s="630"/>
      <c r="B832" s="2511" t="s">
        <v>3826</v>
      </c>
      <c r="C832" s="1965" t="s">
        <v>3827</v>
      </c>
      <c r="D832" s="698">
        <v>0</v>
      </c>
      <c r="E832" s="735">
        <v>174</v>
      </c>
      <c r="F832" s="2692">
        <v>199</v>
      </c>
      <c r="G832" s="631"/>
      <c r="H832" s="640" t="s">
        <v>2002</v>
      </c>
      <c r="I832" s="631"/>
      <c r="J832" s="638">
        <v>100</v>
      </c>
      <c r="K832" s="639">
        <v>6</v>
      </c>
      <c r="L832" s="639">
        <v>10</v>
      </c>
      <c r="M832" s="639">
        <v>28</v>
      </c>
      <c r="N832" s="639">
        <f t="shared" si="21"/>
        <v>144</v>
      </c>
      <c r="O832" s="641" t="s">
        <v>1186</v>
      </c>
      <c r="P832" s="678"/>
      <c r="Q832" s="637">
        <v>829</v>
      </c>
      <c r="R832" s="679"/>
    </row>
    <row r="833" spans="1:18" ht="90.75" thickBot="1" x14ac:dyDescent="0.25">
      <c r="A833" s="642"/>
      <c r="B833" s="2511" t="s">
        <v>3828</v>
      </c>
      <c r="C833" s="1966" t="s">
        <v>3829</v>
      </c>
      <c r="D833" s="698">
        <v>0</v>
      </c>
      <c r="E833" s="1967">
        <v>142</v>
      </c>
      <c r="F833" s="2685">
        <v>170</v>
      </c>
      <c r="G833" s="643"/>
      <c r="H833" s="646" t="s">
        <v>2003</v>
      </c>
      <c r="I833" s="643"/>
      <c r="J833" s="644">
        <v>100</v>
      </c>
      <c r="K833" s="645">
        <v>15</v>
      </c>
      <c r="L833" s="645">
        <v>8</v>
      </c>
      <c r="M833" s="645">
        <v>36</v>
      </c>
      <c r="N833" s="647">
        <f t="shared" si="21"/>
        <v>159</v>
      </c>
      <c r="O833" s="648" t="s">
        <v>1186</v>
      </c>
      <c r="P833" s="680"/>
      <c r="Q833" s="649">
        <v>830</v>
      </c>
      <c r="R833" s="679"/>
    </row>
    <row r="834" spans="1:18" ht="90.75" thickBot="1" x14ac:dyDescent="0.25">
      <c r="A834" s="623"/>
      <c r="B834" s="2511" t="s">
        <v>3830</v>
      </c>
      <c r="C834" s="1968" t="s">
        <v>3831</v>
      </c>
      <c r="D834" s="698">
        <v>0</v>
      </c>
      <c r="E834" s="1064">
        <v>119</v>
      </c>
      <c r="F834" s="2543">
        <v>139</v>
      </c>
      <c r="G834" s="624"/>
      <c r="H834" s="627" t="s">
        <v>2004</v>
      </c>
      <c r="I834" s="624"/>
      <c r="J834" s="625">
        <v>30</v>
      </c>
      <c r="K834" s="626">
        <v>0</v>
      </c>
      <c r="L834" s="626">
        <v>6</v>
      </c>
      <c r="M834" s="626">
        <v>0</v>
      </c>
      <c r="N834" s="626">
        <f t="shared" si="21"/>
        <v>36</v>
      </c>
      <c r="O834" s="628" t="str">
        <f>IF(N834&lt;231,"Yes","No")</f>
        <v>Yes</v>
      </c>
      <c r="P834" s="676"/>
      <c r="Q834" s="629">
        <v>831</v>
      </c>
      <c r="R834" s="679"/>
    </row>
    <row r="835" spans="1:18" ht="15.75" thickBot="1" x14ac:dyDescent="0.25">
      <c r="A835" s="630"/>
      <c r="B835" s="2511" t="s">
        <v>3832</v>
      </c>
      <c r="C835" s="1969">
        <v>6272</v>
      </c>
      <c r="D835" s="698">
        <v>0</v>
      </c>
      <c r="E835" s="946">
        <v>98</v>
      </c>
      <c r="F835" s="2557">
        <v>114</v>
      </c>
      <c r="G835" s="631"/>
      <c r="H835" s="634" t="s">
        <v>2005</v>
      </c>
      <c r="I835" s="631"/>
      <c r="J835" s="632">
        <v>38</v>
      </c>
      <c r="K835" s="633">
        <v>0</v>
      </c>
      <c r="L835" s="633">
        <v>5</v>
      </c>
      <c r="M835" s="633">
        <v>0</v>
      </c>
      <c r="N835" s="635">
        <f t="shared" si="21"/>
        <v>43</v>
      </c>
      <c r="O835" s="636" t="str">
        <f>IF(N835&lt;231,"Yes","No")</f>
        <v>Yes</v>
      </c>
      <c r="P835" s="678"/>
      <c r="Q835" s="637">
        <v>832</v>
      </c>
      <c r="R835" s="679"/>
    </row>
    <row r="836" spans="1:18" ht="90.75" thickBot="1" x14ac:dyDescent="0.25">
      <c r="A836" s="630"/>
      <c r="B836" s="2511" t="s">
        <v>3833</v>
      </c>
      <c r="C836" s="1970" t="s">
        <v>3834</v>
      </c>
      <c r="D836" s="698">
        <v>0</v>
      </c>
      <c r="E836" s="1567">
        <v>79</v>
      </c>
      <c r="F836" s="2621">
        <v>89</v>
      </c>
      <c r="G836" s="631"/>
      <c r="H836" s="640" t="s">
        <v>2006</v>
      </c>
      <c r="I836" s="631"/>
      <c r="J836" s="638">
        <v>65</v>
      </c>
      <c r="K836" s="639">
        <v>0</v>
      </c>
      <c r="L836" s="639">
        <v>7</v>
      </c>
      <c r="M836" s="639">
        <v>0</v>
      </c>
      <c r="N836" s="639">
        <f t="shared" ref="N836:N899" si="23">SUM(J836:M836)</f>
        <v>72</v>
      </c>
      <c r="O836" s="641" t="str">
        <f>IF(N836&lt;231,"Yes","No")</f>
        <v>Yes</v>
      </c>
      <c r="P836" s="678"/>
      <c r="Q836" s="637">
        <v>833</v>
      </c>
      <c r="R836" s="679"/>
    </row>
    <row r="837" spans="1:18" ht="90.75" thickBot="1" x14ac:dyDescent="0.25">
      <c r="A837" s="630"/>
      <c r="B837" s="2511" t="s">
        <v>3835</v>
      </c>
      <c r="C837" s="1971" t="s">
        <v>3836</v>
      </c>
      <c r="D837" s="1269">
        <v>99</v>
      </c>
      <c r="E837" s="1222">
        <v>177</v>
      </c>
      <c r="F837" s="2646">
        <v>188</v>
      </c>
      <c r="G837" s="631"/>
      <c r="H837" s="634" t="s">
        <v>2007</v>
      </c>
      <c r="I837" s="631"/>
      <c r="J837" s="632">
        <v>89</v>
      </c>
      <c r="K837" s="633">
        <v>0</v>
      </c>
      <c r="L837" s="633">
        <v>7</v>
      </c>
      <c r="M837" s="633">
        <v>0</v>
      </c>
      <c r="N837" s="635">
        <f t="shared" si="23"/>
        <v>96</v>
      </c>
      <c r="O837" s="636" t="str">
        <f>IF(N837&lt;231,"Yes","No")</f>
        <v>Yes</v>
      </c>
      <c r="P837" s="678"/>
      <c r="Q837" s="637">
        <v>834</v>
      </c>
      <c r="R837" s="679"/>
    </row>
    <row r="838" spans="1:18" ht="90.75" thickBot="1" x14ac:dyDescent="0.25">
      <c r="A838" s="630"/>
      <c r="B838" s="2511" t="s">
        <v>3837</v>
      </c>
      <c r="C838" s="1972" t="s">
        <v>3838</v>
      </c>
      <c r="D838" s="698">
        <v>0</v>
      </c>
      <c r="E838" s="1215">
        <v>167</v>
      </c>
      <c r="F838" s="2534">
        <v>181</v>
      </c>
      <c r="G838" s="631"/>
      <c r="H838" s="640" t="s">
        <v>2008</v>
      </c>
      <c r="I838" s="631"/>
      <c r="J838" s="638">
        <v>100</v>
      </c>
      <c r="K838" s="639">
        <v>1</v>
      </c>
      <c r="L838" s="639">
        <v>5</v>
      </c>
      <c r="M838" s="639">
        <v>5</v>
      </c>
      <c r="N838" s="639">
        <f t="shared" si="23"/>
        <v>111</v>
      </c>
      <c r="O838" s="641" t="s">
        <v>1186</v>
      </c>
      <c r="P838" s="678"/>
      <c r="Q838" s="637">
        <v>835</v>
      </c>
      <c r="R838" s="679"/>
    </row>
    <row r="839" spans="1:18" ht="90.75" thickBot="1" x14ac:dyDescent="0.25">
      <c r="A839" s="630"/>
      <c r="B839" s="2511" t="s">
        <v>3839</v>
      </c>
      <c r="C839" s="1973" t="s">
        <v>3840</v>
      </c>
      <c r="D839" s="698">
        <v>0</v>
      </c>
      <c r="E839" s="750">
        <v>151</v>
      </c>
      <c r="F839" s="2658">
        <v>169</v>
      </c>
      <c r="G839" s="631"/>
      <c r="H839" s="634" t="s">
        <v>2009</v>
      </c>
      <c r="I839" s="631"/>
      <c r="J839" s="632">
        <v>100</v>
      </c>
      <c r="K839" s="633">
        <v>11</v>
      </c>
      <c r="L839" s="633">
        <v>3</v>
      </c>
      <c r="M839" s="633">
        <v>16</v>
      </c>
      <c r="N839" s="635">
        <f t="shared" si="23"/>
        <v>130</v>
      </c>
      <c r="O839" s="636" t="s">
        <v>1186</v>
      </c>
      <c r="P839" s="678"/>
      <c r="Q839" s="637">
        <v>836</v>
      </c>
      <c r="R839" s="679"/>
    </row>
    <row r="840" spans="1:18" ht="90.75" thickBot="1" x14ac:dyDescent="0.25">
      <c r="A840" s="642"/>
      <c r="B840" s="2511" t="s">
        <v>3841</v>
      </c>
      <c r="C840" s="1974" t="s">
        <v>3842</v>
      </c>
      <c r="D840" s="698">
        <v>0</v>
      </c>
      <c r="E840" s="725">
        <v>133</v>
      </c>
      <c r="F840" s="2594">
        <v>155</v>
      </c>
      <c r="G840" s="643"/>
      <c r="H840" s="652" t="s">
        <v>2010</v>
      </c>
      <c r="I840" s="643"/>
      <c r="J840" s="650">
        <v>100</v>
      </c>
      <c r="K840" s="651">
        <v>25</v>
      </c>
      <c r="L840" s="651">
        <v>0</v>
      </c>
      <c r="M840" s="651">
        <v>18</v>
      </c>
      <c r="N840" s="651">
        <f t="shared" si="23"/>
        <v>143</v>
      </c>
      <c r="O840" s="653" t="str">
        <f>IF(N840&lt;231,"Yes","No")</f>
        <v>Yes</v>
      </c>
      <c r="P840" s="680"/>
      <c r="Q840" s="649">
        <v>837</v>
      </c>
      <c r="R840" s="681"/>
    </row>
    <row r="841" spans="1:18" ht="90.75" thickBot="1" x14ac:dyDescent="0.25">
      <c r="A841" s="669"/>
      <c r="B841" s="2511" t="s">
        <v>3843</v>
      </c>
      <c r="C841" s="1975" t="s">
        <v>3844</v>
      </c>
      <c r="D841" s="698">
        <v>0</v>
      </c>
      <c r="E841" s="938">
        <v>125</v>
      </c>
      <c r="F841" s="2624">
        <v>138</v>
      </c>
      <c r="G841" s="670"/>
      <c r="H841" s="673" t="s">
        <v>2011</v>
      </c>
      <c r="I841" s="670"/>
      <c r="J841" s="671">
        <v>13</v>
      </c>
      <c r="K841" s="672">
        <v>2</v>
      </c>
      <c r="L841" s="672">
        <v>1</v>
      </c>
      <c r="M841" s="672">
        <v>1</v>
      </c>
      <c r="N841" s="674">
        <f t="shared" si="23"/>
        <v>17</v>
      </c>
      <c r="O841" s="675" t="s">
        <v>1186</v>
      </c>
      <c r="P841" s="689"/>
      <c r="Q841" s="629">
        <v>838</v>
      </c>
      <c r="R841" s="690"/>
    </row>
    <row r="842" spans="1:18" ht="15.75" thickBot="1" x14ac:dyDescent="0.25">
      <c r="A842" s="630"/>
      <c r="B842" s="2511" t="s">
        <v>3845</v>
      </c>
      <c r="C842" s="1976">
        <v>7680</v>
      </c>
      <c r="D842" s="698">
        <v>0</v>
      </c>
      <c r="E842" s="910">
        <v>118</v>
      </c>
      <c r="F842" s="2687">
        <v>128</v>
      </c>
      <c r="G842" s="631"/>
      <c r="H842" s="640" t="s">
        <v>2012</v>
      </c>
      <c r="I842" s="631"/>
      <c r="J842" s="638">
        <v>21</v>
      </c>
      <c r="K842" s="639">
        <v>3</v>
      </c>
      <c r="L842" s="639">
        <v>1</v>
      </c>
      <c r="M842" s="639">
        <v>2</v>
      </c>
      <c r="N842" s="639">
        <f t="shared" si="23"/>
        <v>27</v>
      </c>
      <c r="O842" s="641" t="s">
        <v>1186</v>
      </c>
      <c r="P842" s="678"/>
      <c r="Q842" s="637">
        <v>839</v>
      </c>
      <c r="R842" s="679"/>
    </row>
    <row r="843" spans="1:18" ht="15.75" thickBot="1" x14ac:dyDescent="0.25">
      <c r="A843" s="630"/>
      <c r="B843" s="2511" t="s">
        <v>3846</v>
      </c>
      <c r="C843" s="1977">
        <v>6269</v>
      </c>
      <c r="D843" s="698">
        <v>0</v>
      </c>
      <c r="E843" s="946">
        <v>98</v>
      </c>
      <c r="F843" s="2661">
        <v>105</v>
      </c>
      <c r="G843" s="631"/>
      <c r="H843" s="634" t="s">
        <v>2013</v>
      </c>
      <c r="I843" s="631"/>
      <c r="J843" s="632">
        <v>41</v>
      </c>
      <c r="K843" s="633">
        <v>11</v>
      </c>
      <c r="L843" s="633">
        <v>2</v>
      </c>
      <c r="M843" s="633">
        <v>6</v>
      </c>
      <c r="N843" s="635">
        <f t="shared" si="23"/>
        <v>60</v>
      </c>
      <c r="O843" s="636" t="s">
        <v>1186</v>
      </c>
      <c r="P843" s="678"/>
      <c r="Q843" s="637">
        <v>840</v>
      </c>
      <c r="R843" s="679"/>
    </row>
    <row r="844" spans="1:18" ht="90.75" thickBot="1" x14ac:dyDescent="0.25">
      <c r="A844" s="630"/>
      <c r="B844" s="2511" t="s">
        <v>3847</v>
      </c>
      <c r="C844" s="1978" t="s">
        <v>3848</v>
      </c>
      <c r="D844" s="1152">
        <v>177</v>
      </c>
      <c r="E844" s="1979">
        <v>228</v>
      </c>
      <c r="F844" s="2703">
        <v>227</v>
      </c>
      <c r="G844" s="631"/>
      <c r="H844" s="640" t="s">
        <v>2014</v>
      </c>
      <c r="I844" s="631"/>
      <c r="J844" s="638">
        <v>55</v>
      </c>
      <c r="K844" s="639">
        <v>24</v>
      </c>
      <c r="L844" s="639">
        <v>2</v>
      </c>
      <c r="M844" s="639">
        <v>8</v>
      </c>
      <c r="N844" s="639">
        <f t="shared" si="23"/>
        <v>89</v>
      </c>
      <c r="O844" s="641" t="s">
        <v>1186</v>
      </c>
      <c r="P844" s="678"/>
      <c r="Q844" s="637">
        <v>841</v>
      </c>
      <c r="R844" s="679"/>
    </row>
    <row r="845" spans="1:18" ht="90.75" thickBot="1" x14ac:dyDescent="0.25">
      <c r="A845" s="630"/>
      <c r="B845" s="2511" t="s">
        <v>3849</v>
      </c>
      <c r="C845" s="1980" t="s">
        <v>3850</v>
      </c>
      <c r="D845" s="898">
        <v>136</v>
      </c>
      <c r="E845" s="848">
        <v>219</v>
      </c>
      <c r="F845" s="2651">
        <v>223</v>
      </c>
      <c r="G845" s="631"/>
      <c r="H845" s="634" t="s">
        <v>2015</v>
      </c>
      <c r="I845" s="631"/>
      <c r="J845" s="632">
        <v>73</v>
      </c>
      <c r="K845" s="633">
        <v>30</v>
      </c>
      <c r="L845" s="633">
        <v>3</v>
      </c>
      <c r="M845" s="633">
        <v>10</v>
      </c>
      <c r="N845" s="635">
        <f t="shared" si="23"/>
        <v>116</v>
      </c>
      <c r="O845" s="636" t="s">
        <v>1186</v>
      </c>
      <c r="P845" s="678"/>
      <c r="Q845" s="637">
        <v>842</v>
      </c>
      <c r="R845" s="679"/>
    </row>
    <row r="846" spans="1:18" ht="90.75" thickBot="1" x14ac:dyDescent="0.25">
      <c r="A846" s="630"/>
      <c r="B846" s="2511" t="s">
        <v>3851</v>
      </c>
      <c r="C846" s="1981" t="s">
        <v>3852</v>
      </c>
      <c r="D846" s="729">
        <v>45</v>
      </c>
      <c r="E846" s="1818">
        <v>204</v>
      </c>
      <c r="F846" s="2622">
        <v>211</v>
      </c>
      <c r="G846" s="631"/>
      <c r="H846" s="640" t="s">
        <v>2016</v>
      </c>
      <c r="I846" s="631"/>
      <c r="J846" s="638">
        <v>96</v>
      </c>
      <c r="K846" s="639">
        <v>53</v>
      </c>
      <c r="L846" s="639">
        <v>5</v>
      </c>
      <c r="M846" s="639">
        <v>24</v>
      </c>
      <c r="N846" s="639">
        <f t="shared" si="23"/>
        <v>178</v>
      </c>
      <c r="O846" s="641" t="s">
        <v>1186</v>
      </c>
      <c r="P846" s="678"/>
      <c r="Q846" s="637">
        <v>843</v>
      </c>
      <c r="R846" s="679"/>
    </row>
    <row r="847" spans="1:18" ht="90.75" thickBot="1" x14ac:dyDescent="0.25">
      <c r="A847" s="642"/>
      <c r="B847" s="2511" t="s">
        <v>3853</v>
      </c>
      <c r="C847" s="1982" t="s">
        <v>3854</v>
      </c>
      <c r="D847" s="698">
        <v>0</v>
      </c>
      <c r="E847" s="1203">
        <v>156</v>
      </c>
      <c r="F847" s="2695">
        <v>166</v>
      </c>
      <c r="G847" s="643"/>
      <c r="H847" s="646" t="s">
        <v>2017</v>
      </c>
      <c r="I847" s="643"/>
      <c r="J847" s="644">
        <v>100</v>
      </c>
      <c r="K847" s="645">
        <v>71</v>
      </c>
      <c r="L847" s="645">
        <v>9</v>
      </c>
      <c r="M847" s="645">
        <v>54</v>
      </c>
      <c r="N847" s="647">
        <f t="shared" si="23"/>
        <v>234</v>
      </c>
      <c r="O847" s="648" t="s">
        <v>1186</v>
      </c>
      <c r="P847" s="680"/>
      <c r="Q847" s="649">
        <v>844</v>
      </c>
      <c r="R847" s="679"/>
    </row>
    <row r="848" spans="1:18" ht="90.75" thickBot="1" x14ac:dyDescent="0.25">
      <c r="A848" s="623"/>
      <c r="B848" s="2511" t="s">
        <v>3855</v>
      </c>
      <c r="C848" s="1983" t="s">
        <v>3856</v>
      </c>
      <c r="D848" s="698">
        <v>0</v>
      </c>
      <c r="E848" s="1709">
        <v>140</v>
      </c>
      <c r="F848" s="2671">
        <v>149</v>
      </c>
      <c r="G848" s="624"/>
      <c r="H848" s="627" t="s">
        <v>2018</v>
      </c>
      <c r="I848" s="624"/>
      <c r="J848" s="625">
        <v>10</v>
      </c>
      <c r="K848" s="626">
        <v>3</v>
      </c>
      <c r="L848" s="626">
        <v>1</v>
      </c>
      <c r="M848" s="626">
        <v>0</v>
      </c>
      <c r="N848" s="626">
        <f t="shared" si="23"/>
        <v>14</v>
      </c>
      <c r="O848" s="628" t="str">
        <f>IF(N848&lt;231,"Yes","No")</f>
        <v>Yes</v>
      </c>
      <c r="P848" s="676"/>
      <c r="Q848" s="629">
        <v>845</v>
      </c>
      <c r="R848" s="679"/>
    </row>
    <row r="849" spans="1:18" ht="15.75" thickBot="1" x14ac:dyDescent="0.25">
      <c r="A849" s="630"/>
      <c r="B849" s="2511" t="s">
        <v>3857</v>
      </c>
      <c r="C849" s="1984">
        <v>7377</v>
      </c>
      <c r="D849" s="698">
        <v>0</v>
      </c>
      <c r="E849" s="869">
        <v>115</v>
      </c>
      <c r="F849" s="2581">
        <v>119</v>
      </c>
      <c r="G849" s="631"/>
      <c r="H849" s="634" t="s">
        <v>2019</v>
      </c>
      <c r="I849" s="631"/>
      <c r="J849" s="632">
        <v>18</v>
      </c>
      <c r="K849" s="633">
        <v>6</v>
      </c>
      <c r="L849" s="633">
        <v>1</v>
      </c>
      <c r="M849" s="633">
        <v>2</v>
      </c>
      <c r="N849" s="635">
        <f t="shared" si="23"/>
        <v>27</v>
      </c>
      <c r="O849" s="636" t="s">
        <v>1186</v>
      </c>
      <c r="P849" s="678"/>
      <c r="Q849" s="637">
        <v>846</v>
      </c>
      <c r="R849" s="679"/>
    </row>
    <row r="850" spans="1:18" ht="90.75" thickBot="1" x14ac:dyDescent="0.25">
      <c r="A850" s="630"/>
      <c r="B850" s="2511" t="s">
        <v>3858</v>
      </c>
      <c r="C850" s="1985" t="s">
        <v>3859</v>
      </c>
      <c r="D850" s="698">
        <v>0</v>
      </c>
      <c r="E850" s="1954">
        <v>95</v>
      </c>
      <c r="F850" s="2545">
        <v>97</v>
      </c>
      <c r="G850" s="631"/>
      <c r="H850" s="640" t="s">
        <v>2020</v>
      </c>
      <c r="I850" s="631"/>
      <c r="J850" s="638">
        <v>40</v>
      </c>
      <c r="K850" s="639">
        <v>16</v>
      </c>
      <c r="L850" s="639">
        <v>1</v>
      </c>
      <c r="M850" s="639">
        <v>2</v>
      </c>
      <c r="N850" s="639">
        <f t="shared" si="23"/>
        <v>59</v>
      </c>
      <c r="O850" s="641" t="s">
        <v>1186</v>
      </c>
      <c r="P850" s="678"/>
      <c r="Q850" s="637">
        <v>847</v>
      </c>
      <c r="R850" s="679"/>
    </row>
    <row r="851" spans="1:18" ht="90.75" thickBot="1" x14ac:dyDescent="0.25">
      <c r="A851" s="630"/>
      <c r="B851" s="2511" t="s">
        <v>3860</v>
      </c>
      <c r="C851" s="1986" t="s">
        <v>3861</v>
      </c>
      <c r="D851" s="880">
        <v>160</v>
      </c>
      <c r="E851" s="744">
        <v>209</v>
      </c>
      <c r="F851" s="2521">
        <v>202</v>
      </c>
      <c r="G851" s="631"/>
      <c r="H851" s="634" t="s">
        <v>2021</v>
      </c>
      <c r="I851" s="631"/>
      <c r="J851" s="632">
        <v>62</v>
      </c>
      <c r="K851" s="633">
        <v>28</v>
      </c>
      <c r="L851" s="633">
        <v>2</v>
      </c>
      <c r="M851" s="633">
        <v>3</v>
      </c>
      <c r="N851" s="635">
        <f t="shared" si="23"/>
        <v>95</v>
      </c>
      <c r="O851" s="636" t="s">
        <v>1186</v>
      </c>
      <c r="P851" s="678"/>
      <c r="Q851" s="637">
        <v>848</v>
      </c>
      <c r="R851" s="679"/>
    </row>
    <row r="852" spans="1:18" ht="90.75" thickBot="1" x14ac:dyDescent="0.25">
      <c r="A852" s="630"/>
      <c r="B852" s="2511" t="s">
        <v>3862</v>
      </c>
      <c r="C852" s="1987" t="s">
        <v>3863</v>
      </c>
      <c r="D852" s="1731">
        <v>64</v>
      </c>
      <c r="E852" s="1845">
        <v>193</v>
      </c>
      <c r="F852" s="2673">
        <v>172</v>
      </c>
      <c r="G852" s="631"/>
      <c r="H852" s="640" t="s">
        <v>2022</v>
      </c>
      <c r="I852" s="631"/>
      <c r="J852" s="638">
        <v>96</v>
      </c>
      <c r="K852" s="639">
        <v>59</v>
      </c>
      <c r="L852" s="639">
        <v>4</v>
      </c>
      <c r="M852" s="639">
        <v>17</v>
      </c>
      <c r="N852" s="639">
        <f t="shared" si="23"/>
        <v>176</v>
      </c>
      <c r="O852" s="641" t="s">
        <v>1186</v>
      </c>
      <c r="P852" s="678"/>
      <c r="Q852" s="637">
        <v>849</v>
      </c>
      <c r="R852" s="679"/>
    </row>
    <row r="853" spans="1:18" ht="90.75" thickBot="1" x14ac:dyDescent="0.25">
      <c r="A853" s="630"/>
      <c r="B853" s="2511" t="s">
        <v>3864</v>
      </c>
      <c r="C853" s="1988" t="s">
        <v>3865</v>
      </c>
      <c r="D853" s="698">
        <v>0</v>
      </c>
      <c r="E853" s="803">
        <v>176</v>
      </c>
      <c r="F853" s="2656">
        <v>185</v>
      </c>
      <c r="G853" s="631"/>
      <c r="H853" s="634" t="s">
        <v>2023</v>
      </c>
      <c r="I853" s="631"/>
      <c r="J853" s="632">
        <v>100</v>
      </c>
      <c r="K853" s="633">
        <v>73</v>
      </c>
      <c r="L853" s="633">
        <v>10</v>
      </c>
      <c r="M853" s="633">
        <v>48</v>
      </c>
      <c r="N853" s="635">
        <f t="shared" si="23"/>
        <v>231</v>
      </c>
      <c r="O853" s="636" t="s">
        <v>1186</v>
      </c>
      <c r="P853" s="678"/>
      <c r="Q853" s="637">
        <v>850</v>
      </c>
      <c r="R853" s="679"/>
    </row>
    <row r="854" spans="1:18" ht="90.75" thickBot="1" x14ac:dyDescent="0.25">
      <c r="A854" s="642"/>
      <c r="B854" s="2511" t="s">
        <v>3866</v>
      </c>
      <c r="C854" s="1989" t="s">
        <v>3867</v>
      </c>
      <c r="D854" s="698">
        <v>0</v>
      </c>
      <c r="E854" s="955">
        <v>163</v>
      </c>
      <c r="F854" s="2694">
        <v>173</v>
      </c>
      <c r="G854" s="643"/>
      <c r="H854" s="652" t="s">
        <v>2024</v>
      </c>
      <c r="I854" s="643"/>
      <c r="J854" s="650">
        <v>100</v>
      </c>
      <c r="K854" s="651">
        <v>80</v>
      </c>
      <c r="L854" s="651">
        <v>12</v>
      </c>
      <c r="M854" s="651">
        <v>63</v>
      </c>
      <c r="N854" s="651">
        <f t="shared" si="23"/>
        <v>255</v>
      </c>
      <c r="O854" s="653" t="s">
        <v>1186</v>
      </c>
      <c r="P854" s="680"/>
      <c r="Q854" s="649">
        <v>851</v>
      </c>
      <c r="R854" s="681"/>
    </row>
    <row r="855" spans="1:18" ht="15.75" thickBot="1" x14ac:dyDescent="0.25">
      <c r="A855" s="669"/>
      <c r="B855" s="2511" t="s">
        <v>3868</v>
      </c>
      <c r="C855" s="1990">
        <v>7398</v>
      </c>
      <c r="D855" s="698">
        <v>0</v>
      </c>
      <c r="E855" s="869">
        <v>115</v>
      </c>
      <c r="F855" s="2516">
        <v>152</v>
      </c>
      <c r="G855" s="670"/>
      <c r="H855" s="673" t="s">
        <v>2025</v>
      </c>
      <c r="I855" s="670"/>
      <c r="J855" s="671">
        <v>10</v>
      </c>
      <c r="K855" s="672">
        <v>2</v>
      </c>
      <c r="L855" s="672">
        <v>0</v>
      </c>
      <c r="M855" s="672">
        <v>0</v>
      </c>
      <c r="N855" s="674">
        <f t="shared" si="23"/>
        <v>12</v>
      </c>
      <c r="O855" s="675" t="str">
        <f t="shared" ref="O855:O862" si="24">IF(N855&lt;231,"Yes","No")</f>
        <v>Yes</v>
      </c>
      <c r="P855" s="689"/>
      <c r="Q855" s="629">
        <v>852</v>
      </c>
      <c r="R855" s="690"/>
    </row>
    <row r="856" spans="1:18" ht="90.75" thickBot="1" x14ac:dyDescent="0.25">
      <c r="A856" s="630"/>
      <c r="B856" s="2511" t="s">
        <v>3869</v>
      </c>
      <c r="C856" s="1991" t="s">
        <v>3870</v>
      </c>
      <c r="D856" s="698">
        <v>0</v>
      </c>
      <c r="E856" s="1954">
        <v>95</v>
      </c>
      <c r="F856" s="2576">
        <v>134</v>
      </c>
      <c r="G856" s="631"/>
      <c r="H856" s="640" t="s">
        <v>2026</v>
      </c>
      <c r="I856" s="631"/>
      <c r="J856" s="638">
        <v>23</v>
      </c>
      <c r="K856" s="639">
        <v>6</v>
      </c>
      <c r="L856" s="639">
        <v>0</v>
      </c>
      <c r="M856" s="639">
        <v>0</v>
      </c>
      <c r="N856" s="639">
        <f t="shared" si="23"/>
        <v>29</v>
      </c>
      <c r="O856" s="641" t="str">
        <f t="shared" si="24"/>
        <v>Yes</v>
      </c>
      <c r="P856" s="678"/>
      <c r="Q856" s="637">
        <v>853</v>
      </c>
      <c r="R856" s="679"/>
    </row>
    <row r="857" spans="1:18" ht="90.75" thickBot="1" x14ac:dyDescent="0.25">
      <c r="A857" s="630"/>
      <c r="B857" s="2511" t="s">
        <v>3871</v>
      </c>
      <c r="C857" s="1992" t="s">
        <v>3872</v>
      </c>
      <c r="D857" s="698">
        <v>0</v>
      </c>
      <c r="E857" s="1057">
        <v>90</v>
      </c>
      <c r="F857" s="2727">
        <v>112</v>
      </c>
      <c r="G857" s="631"/>
      <c r="H857" s="634" t="s">
        <v>2027</v>
      </c>
      <c r="I857" s="631"/>
      <c r="J857" s="632">
        <v>39</v>
      </c>
      <c r="K857" s="633">
        <v>12</v>
      </c>
      <c r="L857" s="633">
        <v>0</v>
      </c>
      <c r="M857" s="633">
        <v>0</v>
      </c>
      <c r="N857" s="635">
        <f t="shared" si="23"/>
        <v>51</v>
      </c>
      <c r="O857" s="636" t="str">
        <f t="shared" si="24"/>
        <v>Yes</v>
      </c>
      <c r="P857" s="678"/>
      <c r="Q857" s="637">
        <v>854</v>
      </c>
      <c r="R857" s="679"/>
    </row>
    <row r="858" spans="1:18" ht="90.75" thickBot="1" x14ac:dyDescent="0.25">
      <c r="A858" s="630"/>
      <c r="B858" s="2511" t="s">
        <v>3873</v>
      </c>
      <c r="C858" s="1993" t="s">
        <v>3874</v>
      </c>
      <c r="D858" s="1386">
        <v>126</v>
      </c>
      <c r="E858" s="697">
        <v>221</v>
      </c>
      <c r="F858" s="2622">
        <v>211</v>
      </c>
      <c r="G858" s="631"/>
      <c r="H858" s="640" t="s">
        <v>2028</v>
      </c>
      <c r="I858" s="631"/>
      <c r="J858" s="638">
        <v>60</v>
      </c>
      <c r="K858" s="639">
        <v>29</v>
      </c>
      <c r="L858" s="639">
        <v>0</v>
      </c>
      <c r="M858" s="639">
        <v>0</v>
      </c>
      <c r="N858" s="639">
        <f t="shared" si="23"/>
        <v>89</v>
      </c>
      <c r="O858" s="641" t="str">
        <f t="shared" si="24"/>
        <v>Yes</v>
      </c>
      <c r="P858" s="678"/>
      <c r="Q858" s="637">
        <v>855</v>
      </c>
      <c r="R858" s="679"/>
    </row>
    <row r="859" spans="1:18" ht="90.75" thickBot="1" x14ac:dyDescent="0.25">
      <c r="A859" s="630"/>
      <c r="B859" s="2511" t="s">
        <v>3875</v>
      </c>
      <c r="C859" s="1994" t="s">
        <v>3876</v>
      </c>
      <c r="D859" s="1148">
        <v>92</v>
      </c>
      <c r="E859" s="891">
        <v>184</v>
      </c>
      <c r="F859" s="2631">
        <v>178</v>
      </c>
      <c r="G859" s="631"/>
      <c r="H859" s="634" t="s">
        <v>2029</v>
      </c>
      <c r="I859" s="631"/>
      <c r="J859" s="632">
        <v>91</v>
      </c>
      <c r="K859" s="633">
        <v>53</v>
      </c>
      <c r="L859" s="633">
        <v>0</v>
      </c>
      <c r="M859" s="633">
        <v>0</v>
      </c>
      <c r="N859" s="635">
        <f t="shared" si="23"/>
        <v>144</v>
      </c>
      <c r="O859" s="636" t="str">
        <f t="shared" si="24"/>
        <v>Yes</v>
      </c>
      <c r="P859" s="678"/>
      <c r="Q859" s="637">
        <v>856</v>
      </c>
      <c r="R859" s="679"/>
    </row>
    <row r="860" spans="1:18" ht="15.75" thickBot="1" x14ac:dyDescent="0.25">
      <c r="A860" s="630"/>
      <c r="B860" s="2511" t="s">
        <v>3877</v>
      </c>
      <c r="C860" s="1995">
        <v>279989</v>
      </c>
      <c r="D860" s="1996">
        <v>39</v>
      </c>
      <c r="E860" s="1766">
        <v>153</v>
      </c>
      <c r="F860" s="2520">
        <v>137</v>
      </c>
      <c r="G860" s="631"/>
      <c r="H860" s="640" t="s">
        <v>2030</v>
      </c>
      <c r="I860" s="631"/>
      <c r="J860" s="638">
        <v>100</v>
      </c>
      <c r="K860" s="639">
        <v>75</v>
      </c>
      <c r="L860" s="639">
        <v>0</v>
      </c>
      <c r="M860" s="639">
        <v>5</v>
      </c>
      <c r="N860" s="639">
        <f t="shared" si="23"/>
        <v>180</v>
      </c>
      <c r="O860" s="641" t="str">
        <f t="shared" si="24"/>
        <v>Yes</v>
      </c>
      <c r="P860" s="678"/>
      <c r="Q860" s="637">
        <v>857</v>
      </c>
      <c r="R860" s="679"/>
    </row>
    <row r="861" spans="1:18" ht="15.75" thickBot="1" x14ac:dyDescent="0.25">
      <c r="A861" s="642"/>
      <c r="B861" s="2511" t="s">
        <v>3878</v>
      </c>
      <c r="C861" s="1997">
        <v>7681</v>
      </c>
      <c r="D861" s="698">
        <v>0</v>
      </c>
      <c r="E861" s="910">
        <v>118</v>
      </c>
      <c r="F861" s="2650">
        <v>129</v>
      </c>
      <c r="G861" s="643"/>
      <c r="H861" s="646" t="s">
        <v>2031</v>
      </c>
      <c r="I861" s="643"/>
      <c r="J861" s="644">
        <v>100</v>
      </c>
      <c r="K861" s="645">
        <v>88</v>
      </c>
      <c r="L861" s="645">
        <v>0</v>
      </c>
      <c r="M861" s="645">
        <v>20</v>
      </c>
      <c r="N861" s="647">
        <f t="shared" si="23"/>
        <v>208</v>
      </c>
      <c r="O861" s="648" t="str">
        <f t="shared" si="24"/>
        <v>Yes</v>
      </c>
      <c r="P861" s="680"/>
      <c r="Q861" s="649">
        <v>858</v>
      </c>
      <c r="R861" s="679"/>
    </row>
    <row r="862" spans="1:18" ht="90.75" thickBot="1" x14ac:dyDescent="0.25">
      <c r="A862" s="623"/>
      <c r="B862" s="2511" t="s">
        <v>3879</v>
      </c>
      <c r="C862" s="1998" t="s">
        <v>3880</v>
      </c>
      <c r="D862" s="1809">
        <v>72</v>
      </c>
      <c r="E862" s="823">
        <v>122</v>
      </c>
      <c r="F862" s="2597">
        <v>123</v>
      </c>
      <c r="G862" s="624"/>
      <c r="H862" s="627" t="s">
        <v>2032</v>
      </c>
      <c r="I862" s="624"/>
      <c r="J862" s="625">
        <v>4</v>
      </c>
      <c r="K862" s="626">
        <v>6</v>
      </c>
      <c r="L862" s="626">
        <v>0</v>
      </c>
      <c r="M862" s="626">
        <v>1</v>
      </c>
      <c r="N862" s="626">
        <f t="shared" si="23"/>
        <v>11</v>
      </c>
      <c r="O862" s="628" t="str">
        <f t="shared" si="24"/>
        <v>Yes</v>
      </c>
      <c r="P862" s="676"/>
      <c r="Q862" s="629">
        <v>859</v>
      </c>
      <c r="R862" s="679"/>
    </row>
    <row r="863" spans="1:18" ht="90.75" thickBot="1" x14ac:dyDescent="0.25">
      <c r="A863" s="630"/>
      <c r="B863" s="2511" t="s">
        <v>3881</v>
      </c>
      <c r="C863" s="1999" t="s">
        <v>3882</v>
      </c>
      <c r="D863" s="2000">
        <v>13</v>
      </c>
      <c r="E863" s="1101">
        <v>82</v>
      </c>
      <c r="F863" s="2564">
        <v>87</v>
      </c>
      <c r="G863" s="631"/>
      <c r="H863" s="634" t="s">
        <v>2033</v>
      </c>
      <c r="I863" s="631"/>
      <c r="J863" s="632">
        <v>5</v>
      </c>
      <c r="K863" s="633">
        <v>7</v>
      </c>
      <c r="L863" s="633">
        <v>1</v>
      </c>
      <c r="M863" s="633">
        <v>4</v>
      </c>
      <c r="N863" s="635">
        <f t="shared" si="23"/>
        <v>17</v>
      </c>
      <c r="O863" s="636" t="s">
        <v>1186</v>
      </c>
      <c r="P863" s="678"/>
      <c r="Q863" s="637">
        <v>860</v>
      </c>
      <c r="R863" s="679"/>
    </row>
    <row r="864" spans="1:18" ht="90.75" thickBot="1" x14ac:dyDescent="0.25">
      <c r="A864" s="630"/>
      <c r="B864" s="2511" t="s">
        <v>3883</v>
      </c>
      <c r="C864" s="2001" t="s">
        <v>3884</v>
      </c>
      <c r="D864" s="1672">
        <v>36</v>
      </c>
      <c r="E864" s="975">
        <v>76</v>
      </c>
      <c r="F864" s="2639">
        <v>90</v>
      </c>
      <c r="G864" s="631"/>
      <c r="H864" s="640" t="s">
        <v>2034</v>
      </c>
      <c r="I864" s="631"/>
      <c r="J864" s="638">
        <v>20</v>
      </c>
      <c r="K864" s="639">
        <v>20</v>
      </c>
      <c r="L864" s="639">
        <v>0</v>
      </c>
      <c r="M864" s="639">
        <v>1</v>
      </c>
      <c r="N864" s="639">
        <f t="shared" si="23"/>
        <v>41</v>
      </c>
      <c r="O864" s="641" t="str">
        <f>IF(N864&lt;231,"Yes","No")</f>
        <v>Yes</v>
      </c>
      <c r="P864" s="678"/>
      <c r="Q864" s="637">
        <v>861</v>
      </c>
      <c r="R864" s="679"/>
    </row>
    <row r="865" spans="1:18" ht="90.75" thickBot="1" x14ac:dyDescent="0.25">
      <c r="A865" s="630"/>
      <c r="B865" s="2511" t="s">
        <v>3885</v>
      </c>
      <c r="C865" s="2002" t="s">
        <v>3886</v>
      </c>
      <c r="D865" s="1030">
        <v>182</v>
      </c>
      <c r="E865" s="1735">
        <v>207</v>
      </c>
      <c r="F865" s="2689">
        <v>208</v>
      </c>
      <c r="G865" s="631"/>
      <c r="H865" s="634" t="s">
        <v>2035</v>
      </c>
      <c r="I865" s="631"/>
      <c r="J865" s="632">
        <v>40</v>
      </c>
      <c r="K865" s="633">
        <v>39</v>
      </c>
      <c r="L865" s="633">
        <v>2</v>
      </c>
      <c r="M865" s="633">
        <v>5</v>
      </c>
      <c r="N865" s="635">
        <f t="shared" si="23"/>
        <v>86</v>
      </c>
      <c r="O865" s="636" t="s">
        <v>1186</v>
      </c>
      <c r="P865" s="678"/>
      <c r="Q865" s="637">
        <v>862</v>
      </c>
      <c r="R865" s="679"/>
    </row>
    <row r="866" spans="1:18" ht="90.75" thickBot="1" x14ac:dyDescent="0.25">
      <c r="A866" s="630"/>
      <c r="B866" s="2511" t="s">
        <v>3887</v>
      </c>
      <c r="C866" s="2003" t="s">
        <v>3888</v>
      </c>
      <c r="D866" s="1206">
        <v>171</v>
      </c>
      <c r="E866" s="904">
        <v>199</v>
      </c>
      <c r="F866" s="2521">
        <v>202</v>
      </c>
      <c r="G866" s="631"/>
      <c r="H866" s="640" t="s">
        <v>2036</v>
      </c>
      <c r="I866" s="631"/>
      <c r="J866" s="638">
        <v>59</v>
      </c>
      <c r="K866" s="639">
        <v>58</v>
      </c>
      <c r="L866" s="639">
        <v>4</v>
      </c>
      <c r="M866" s="639">
        <v>12</v>
      </c>
      <c r="N866" s="639">
        <f t="shared" si="23"/>
        <v>133</v>
      </c>
      <c r="O866" s="641" t="s">
        <v>1186</v>
      </c>
      <c r="P866" s="678"/>
      <c r="Q866" s="637">
        <v>863</v>
      </c>
      <c r="R866" s="679"/>
    </row>
    <row r="867" spans="1:18" ht="90.75" thickBot="1" x14ac:dyDescent="0.25">
      <c r="A867" s="630"/>
      <c r="B867" s="2511" t="s">
        <v>3889</v>
      </c>
      <c r="C867" s="2004" t="s">
        <v>3890</v>
      </c>
      <c r="D867" s="1080">
        <v>148</v>
      </c>
      <c r="E867" s="1498">
        <v>183</v>
      </c>
      <c r="F867" s="2517">
        <v>187</v>
      </c>
      <c r="G867" s="631"/>
      <c r="H867" s="634" t="s">
        <v>2037</v>
      </c>
      <c r="I867" s="631"/>
      <c r="J867" s="632">
        <v>74</v>
      </c>
      <c r="K867" s="633">
        <v>73</v>
      </c>
      <c r="L867" s="633">
        <v>7</v>
      </c>
      <c r="M867" s="633">
        <v>20</v>
      </c>
      <c r="N867" s="635">
        <f t="shared" si="23"/>
        <v>174</v>
      </c>
      <c r="O867" s="636" t="s">
        <v>1186</v>
      </c>
      <c r="P867" s="678"/>
      <c r="Q867" s="637">
        <v>864</v>
      </c>
      <c r="R867" s="679"/>
    </row>
    <row r="868" spans="1:18" ht="90.75" thickBot="1" x14ac:dyDescent="0.25">
      <c r="A868" s="642"/>
      <c r="B868" s="2511" t="s">
        <v>3891</v>
      </c>
      <c r="C868" s="2005" t="s">
        <v>3892</v>
      </c>
      <c r="D868" s="1482">
        <v>127</v>
      </c>
      <c r="E868" s="817">
        <v>169</v>
      </c>
      <c r="F868" s="2645">
        <v>174</v>
      </c>
      <c r="G868" s="643"/>
      <c r="H868" s="652" t="s">
        <v>2038</v>
      </c>
      <c r="I868" s="643"/>
      <c r="J868" s="650">
        <v>90</v>
      </c>
      <c r="K868" s="651">
        <v>95</v>
      </c>
      <c r="L868" s="651">
        <v>10</v>
      </c>
      <c r="M868" s="651">
        <v>41</v>
      </c>
      <c r="N868" s="651">
        <f t="shared" si="23"/>
        <v>236</v>
      </c>
      <c r="O868" s="653" t="str">
        <f t="shared" ref="O868:O873" si="25">IF(N868&lt;231,"Yes","No")</f>
        <v>No</v>
      </c>
      <c r="P868" s="680"/>
      <c r="Q868" s="649">
        <v>865</v>
      </c>
      <c r="R868" s="681"/>
    </row>
    <row r="869" spans="1:18" ht="90.75" thickBot="1" x14ac:dyDescent="0.25">
      <c r="A869" s="669"/>
      <c r="B869" s="2511" t="s">
        <v>3893</v>
      </c>
      <c r="C869" s="2006" t="s">
        <v>3894</v>
      </c>
      <c r="D869" s="1770">
        <v>79</v>
      </c>
      <c r="E869" s="1005">
        <v>134</v>
      </c>
      <c r="F869" s="2529">
        <v>142</v>
      </c>
      <c r="G869" s="670"/>
      <c r="H869" s="673" t="s">
        <v>2039</v>
      </c>
      <c r="I869" s="670"/>
      <c r="J869" s="671">
        <v>1</v>
      </c>
      <c r="K869" s="672">
        <v>14</v>
      </c>
      <c r="L869" s="672">
        <v>1</v>
      </c>
      <c r="M869" s="672">
        <v>0</v>
      </c>
      <c r="N869" s="674">
        <f t="shared" si="23"/>
        <v>16</v>
      </c>
      <c r="O869" s="675" t="str">
        <f t="shared" si="25"/>
        <v>Yes</v>
      </c>
      <c r="P869" s="689"/>
      <c r="Q869" s="629">
        <v>866</v>
      </c>
      <c r="R869" s="690"/>
    </row>
    <row r="870" spans="1:18" ht="15.75" thickBot="1" x14ac:dyDescent="0.25">
      <c r="A870" s="630"/>
      <c r="B870" s="2511" t="s">
        <v>3895</v>
      </c>
      <c r="C870" s="2007">
        <v>1.1500000000000001E+69</v>
      </c>
      <c r="D870" s="2008">
        <v>17</v>
      </c>
      <c r="E870" s="789">
        <v>94</v>
      </c>
      <c r="F870" s="2674">
        <v>103</v>
      </c>
      <c r="G870" s="631"/>
      <c r="H870" s="640" t="s">
        <v>2040</v>
      </c>
      <c r="I870" s="631"/>
      <c r="J870" s="638">
        <v>2</v>
      </c>
      <c r="K870" s="639">
        <v>25</v>
      </c>
      <c r="L870" s="639">
        <v>0</v>
      </c>
      <c r="M870" s="639">
        <v>0</v>
      </c>
      <c r="N870" s="639">
        <f t="shared" si="23"/>
        <v>27</v>
      </c>
      <c r="O870" s="641" t="str">
        <f t="shared" si="25"/>
        <v>Yes</v>
      </c>
      <c r="P870" s="678"/>
      <c r="Q870" s="637">
        <v>867</v>
      </c>
      <c r="R870" s="679"/>
    </row>
    <row r="871" spans="1:18" ht="90.75" thickBot="1" x14ac:dyDescent="0.25">
      <c r="A871" s="630"/>
      <c r="B871" s="2511" t="s">
        <v>3896</v>
      </c>
      <c r="C871" s="2009" t="s">
        <v>3897</v>
      </c>
      <c r="D871" s="1761">
        <v>7</v>
      </c>
      <c r="E871" s="765">
        <v>39</v>
      </c>
      <c r="F871" s="2587">
        <v>45</v>
      </c>
      <c r="G871" s="631"/>
      <c r="H871" s="634" t="s">
        <v>2041</v>
      </c>
      <c r="I871" s="631"/>
      <c r="J871" s="632">
        <v>4</v>
      </c>
      <c r="K871" s="633">
        <v>41</v>
      </c>
      <c r="L871" s="633">
        <v>0</v>
      </c>
      <c r="M871" s="633">
        <v>0</v>
      </c>
      <c r="N871" s="635">
        <f t="shared" si="23"/>
        <v>45</v>
      </c>
      <c r="O871" s="636" t="str">
        <f t="shared" si="25"/>
        <v>Yes</v>
      </c>
      <c r="P871" s="678"/>
      <c r="Q871" s="637">
        <v>868</v>
      </c>
      <c r="R871" s="679"/>
    </row>
    <row r="872" spans="1:18" ht="90.75" thickBot="1" x14ac:dyDescent="0.25">
      <c r="A872" s="630"/>
      <c r="B872" s="2511" t="s">
        <v>3898</v>
      </c>
      <c r="C872" s="2010" t="s">
        <v>3899</v>
      </c>
      <c r="D872" s="698">
        <v>0</v>
      </c>
      <c r="E872" s="1439">
        <v>150</v>
      </c>
      <c r="F872" s="2539">
        <v>143</v>
      </c>
      <c r="G872" s="631"/>
      <c r="H872" s="640" t="s">
        <v>2042</v>
      </c>
      <c r="I872" s="631"/>
      <c r="J872" s="638">
        <v>8</v>
      </c>
      <c r="K872" s="639">
        <v>51</v>
      </c>
      <c r="L872" s="639">
        <v>0</v>
      </c>
      <c r="M872" s="639">
        <v>0</v>
      </c>
      <c r="N872" s="639">
        <f t="shared" si="23"/>
        <v>59</v>
      </c>
      <c r="O872" s="641" t="str">
        <f t="shared" si="25"/>
        <v>Yes</v>
      </c>
      <c r="P872" s="678"/>
      <c r="Q872" s="637">
        <v>869</v>
      </c>
      <c r="R872" s="679"/>
    </row>
    <row r="873" spans="1:18" ht="90.75" thickBot="1" x14ac:dyDescent="0.25">
      <c r="A873" s="630"/>
      <c r="B873" s="2511" t="s">
        <v>3900</v>
      </c>
      <c r="C873" s="2011" t="s">
        <v>3901</v>
      </c>
      <c r="D873" s="698">
        <v>0</v>
      </c>
      <c r="E873" s="725">
        <v>133</v>
      </c>
      <c r="F873" s="2600">
        <v>125</v>
      </c>
      <c r="G873" s="631"/>
      <c r="H873" s="634" t="s">
        <v>2043</v>
      </c>
      <c r="I873" s="631"/>
      <c r="J873" s="632">
        <v>14</v>
      </c>
      <c r="K873" s="633">
        <v>71</v>
      </c>
      <c r="L873" s="633">
        <v>0</v>
      </c>
      <c r="M873" s="633">
        <v>0</v>
      </c>
      <c r="N873" s="635">
        <f t="shared" si="23"/>
        <v>85</v>
      </c>
      <c r="O873" s="636" t="str">
        <f t="shared" si="25"/>
        <v>Yes</v>
      </c>
      <c r="P873" s="678"/>
      <c r="Q873" s="637">
        <v>870</v>
      </c>
      <c r="R873" s="679"/>
    </row>
    <row r="874" spans="1:18" ht="15.75" thickBot="1" x14ac:dyDescent="0.25">
      <c r="A874" s="630"/>
      <c r="B874" s="2511" t="s">
        <v>3902</v>
      </c>
      <c r="C874" s="2012">
        <v>7672</v>
      </c>
      <c r="D874" s="698">
        <v>0</v>
      </c>
      <c r="E874" s="910">
        <v>118</v>
      </c>
      <c r="F874" s="2557">
        <v>114</v>
      </c>
      <c r="G874" s="631"/>
      <c r="H874" s="640" t="s">
        <v>2044</v>
      </c>
      <c r="I874" s="631"/>
      <c r="J874" s="638">
        <v>15</v>
      </c>
      <c r="K874" s="639">
        <v>94</v>
      </c>
      <c r="L874" s="639">
        <v>3</v>
      </c>
      <c r="M874" s="639">
        <v>12</v>
      </c>
      <c r="N874" s="639">
        <f t="shared" si="23"/>
        <v>124</v>
      </c>
      <c r="O874" s="641" t="s">
        <v>1186</v>
      </c>
      <c r="P874" s="678"/>
      <c r="Q874" s="637">
        <v>871</v>
      </c>
      <c r="R874" s="679"/>
    </row>
    <row r="875" spans="1:18" ht="90.75" thickBot="1" x14ac:dyDescent="0.25">
      <c r="A875" s="642"/>
      <c r="B875" s="2511" t="s">
        <v>3903</v>
      </c>
      <c r="C875" s="2013" t="s">
        <v>3904</v>
      </c>
      <c r="D875" s="698">
        <v>0</v>
      </c>
      <c r="E875" s="774">
        <v>109</v>
      </c>
      <c r="F875" s="2715">
        <v>104</v>
      </c>
      <c r="G875" s="643"/>
      <c r="H875" s="646" t="s">
        <v>2045</v>
      </c>
      <c r="I875" s="643"/>
      <c r="J875" s="644">
        <v>9</v>
      </c>
      <c r="K875" s="645">
        <v>100</v>
      </c>
      <c r="L875" s="645">
        <v>12</v>
      </c>
      <c r="M875" s="645">
        <v>32</v>
      </c>
      <c r="N875" s="647">
        <f t="shared" si="23"/>
        <v>153</v>
      </c>
      <c r="O875" s="648" t="s">
        <v>1186</v>
      </c>
      <c r="P875" s="680"/>
      <c r="Q875" s="649">
        <v>872</v>
      </c>
      <c r="R875" s="679"/>
    </row>
    <row r="876" spans="1:18" ht="90.75" thickBot="1" x14ac:dyDescent="0.25">
      <c r="A876" s="623"/>
      <c r="B876" s="2511" t="s">
        <v>3905</v>
      </c>
      <c r="C876" s="2014" t="s">
        <v>3906</v>
      </c>
      <c r="D876" s="698">
        <v>0</v>
      </c>
      <c r="E876" s="782">
        <v>99</v>
      </c>
      <c r="F876" s="2598">
        <v>91</v>
      </c>
      <c r="G876" s="624"/>
      <c r="H876" s="627" t="s">
        <v>2046</v>
      </c>
      <c r="I876" s="624"/>
      <c r="J876" s="625">
        <v>2</v>
      </c>
      <c r="K876" s="626">
        <v>14</v>
      </c>
      <c r="L876" s="626">
        <v>2</v>
      </c>
      <c r="M876" s="626">
        <v>1</v>
      </c>
      <c r="N876" s="626">
        <f t="shared" si="23"/>
        <v>19</v>
      </c>
      <c r="O876" s="628" t="s">
        <v>1186</v>
      </c>
      <c r="P876" s="676"/>
      <c r="Q876" s="629">
        <v>873</v>
      </c>
      <c r="R876" s="679"/>
    </row>
    <row r="877" spans="1:18" ht="90.75" thickBot="1" x14ac:dyDescent="0.25">
      <c r="A877" s="630"/>
      <c r="B877" s="2511" t="s">
        <v>3907</v>
      </c>
      <c r="C877" s="2015" t="s">
        <v>3908</v>
      </c>
      <c r="D877" s="698">
        <v>0</v>
      </c>
      <c r="E877" s="789">
        <v>94</v>
      </c>
      <c r="F877" s="2582">
        <v>93</v>
      </c>
      <c r="G877" s="631"/>
      <c r="H877" s="634" t="s">
        <v>2047</v>
      </c>
      <c r="I877" s="631"/>
      <c r="J877" s="632">
        <v>3</v>
      </c>
      <c r="K877" s="633">
        <v>18</v>
      </c>
      <c r="L877" s="633">
        <v>1</v>
      </c>
      <c r="M877" s="633">
        <v>0</v>
      </c>
      <c r="N877" s="635">
        <f t="shared" si="23"/>
        <v>22</v>
      </c>
      <c r="O877" s="636" t="str">
        <f>IF(N877&lt;231,"Yes","No")</f>
        <v>Yes</v>
      </c>
      <c r="P877" s="678"/>
      <c r="Q877" s="637">
        <v>874</v>
      </c>
      <c r="R877" s="679"/>
    </row>
    <row r="878" spans="1:18" ht="15.75" thickBot="1" x14ac:dyDescent="0.25">
      <c r="A878" s="630"/>
      <c r="B878" s="2511" t="s">
        <v>3909</v>
      </c>
      <c r="C878" s="2016">
        <v>5151</v>
      </c>
      <c r="D878" s="698">
        <v>0</v>
      </c>
      <c r="E878" s="1022">
        <v>81</v>
      </c>
      <c r="F878" s="2679">
        <v>81</v>
      </c>
      <c r="G878" s="631"/>
      <c r="H878" s="640" t="s">
        <v>2048</v>
      </c>
      <c r="I878" s="631"/>
      <c r="J878" s="638">
        <v>4</v>
      </c>
      <c r="K878" s="639">
        <v>23</v>
      </c>
      <c r="L878" s="639">
        <v>0</v>
      </c>
      <c r="M878" s="639">
        <v>0</v>
      </c>
      <c r="N878" s="639">
        <f t="shared" si="23"/>
        <v>27</v>
      </c>
      <c r="O878" s="641" t="str">
        <f>IF(N878&lt;231,"Yes","No")</f>
        <v>Yes</v>
      </c>
      <c r="P878" s="678"/>
      <c r="Q878" s="637">
        <v>875</v>
      </c>
      <c r="R878" s="679"/>
    </row>
    <row r="879" spans="1:18" ht="90.75" thickBot="1" x14ac:dyDescent="0.25">
      <c r="A879" s="630"/>
      <c r="B879" s="2511" t="s">
        <v>3910</v>
      </c>
      <c r="C879" s="2017" t="s">
        <v>3911</v>
      </c>
      <c r="D879" s="856">
        <v>156</v>
      </c>
      <c r="E879" s="848">
        <v>219</v>
      </c>
      <c r="F879" s="2734">
        <v>217</v>
      </c>
      <c r="G879" s="631"/>
      <c r="H879" s="634" t="s">
        <v>2049</v>
      </c>
      <c r="I879" s="631"/>
      <c r="J879" s="632">
        <v>10</v>
      </c>
      <c r="K879" s="633">
        <v>43</v>
      </c>
      <c r="L879" s="633">
        <v>1</v>
      </c>
      <c r="M879" s="633">
        <v>2</v>
      </c>
      <c r="N879" s="635">
        <f t="shared" si="23"/>
        <v>56</v>
      </c>
      <c r="O879" s="636" t="s">
        <v>1186</v>
      </c>
      <c r="P879" s="678"/>
      <c r="Q879" s="637">
        <v>876</v>
      </c>
      <c r="R879" s="679"/>
    </row>
    <row r="880" spans="1:18" ht="90.75" thickBot="1" x14ac:dyDescent="0.25">
      <c r="A880" s="630"/>
      <c r="B880" s="2511" t="s">
        <v>3912</v>
      </c>
      <c r="C880" s="2018" t="s">
        <v>3913</v>
      </c>
      <c r="D880" s="1249">
        <v>100</v>
      </c>
      <c r="E880" s="1818">
        <v>204</v>
      </c>
      <c r="F880" s="2659">
        <v>201</v>
      </c>
      <c r="G880" s="631"/>
      <c r="H880" s="640" t="s">
        <v>2050</v>
      </c>
      <c r="I880" s="631"/>
      <c r="J880" s="638">
        <v>18</v>
      </c>
      <c r="K880" s="639">
        <v>57</v>
      </c>
      <c r="L880" s="639">
        <v>3</v>
      </c>
      <c r="M880" s="639">
        <v>8</v>
      </c>
      <c r="N880" s="639">
        <f t="shared" si="23"/>
        <v>86</v>
      </c>
      <c r="O880" s="641" t="s">
        <v>1186</v>
      </c>
      <c r="P880" s="678"/>
      <c r="Q880" s="637">
        <v>877</v>
      </c>
      <c r="R880" s="679"/>
    </row>
    <row r="881" spans="1:18" ht="90.75" thickBot="1" x14ac:dyDescent="0.25">
      <c r="A881" s="630"/>
      <c r="B881" s="2511" t="s">
        <v>3914</v>
      </c>
      <c r="C881" s="2019" t="s">
        <v>1537</v>
      </c>
      <c r="D881" s="698">
        <v>0</v>
      </c>
      <c r="E881" s="738">
        <v>178</v>
      </c>
      <c r="F881" s="2658">
        <v>169</v>
      </c>
      <c r="G881" s="631"/>
      <c r="H881" s="634" t="s">
        <v>2051</v>
      </c>
      <c r="I881" s="631"/>
      <c r="J881" s="632">
        <v>27</v>
      </c>
      <c r="K881" s="633">
        <v>76</v>
      </c>
      <c r="L881" s="633">
        <v>7</v>
      </c>
      <c r="M881" s="633">
        <v>21</v>
      </c>
      <c r="N881" s="635">
        <f t="shared" si="23"/>
        <v>131</v>
      </c>
      <c r="O881" s="636" t="s">
        <v>1186</v>
      </c>
      <c r="P881" s="678"/>
      <c r="Q881" s="637">
        <v>878</v>
      </c>
      <c r="R881" s="679"/>
    </row>
    <row r="882" spans="1:18" ht="15.75" thickBot="1" x14ac:dyDescent="0.25">
      <c r="A882" s="642"/>
      <c r="B882" s="2511" t="s">
        <v>3915</v>
      </c>
      <c r="C882" s="2020">
        <v>8675</v>
      </c>
      <c r="D882" s="698">
        <v>0</v>
      </c>
      <c r="E882" s="1005">
        <v>134</v>
      </c>
      <c r="F882" s="2643">
        <v>117</v>
      </c>
      <c r="G882" s="643"/>
      <c r="H882" s="652" t="s">
        <v>2052</v>
      </c>
      <c r="I882" s="643"/>
      <c r="J882" s="650">
        <v>23</v>
      </c>
      <c r="K882" s="651">
        <v>88</v>
      </c>
      <c r="L882" s="651">
        <v>11</v>
      </c>
      <c r="M882" s="651">
        <v>47</v>
      </c>
      <c r="N882" s="651">
        <f t="shared" si="23"/>
        <v>169</v>
      </c>
      <c r="O882" s="653" t="s">
        <v>1186</v>
      </c>
      <c r="P882" s="680"/>
      <c r="Q882" s="649">
        <v>879</v>
      </c>
      <c r="R882" s="681"/>
    </row>
    <row r="883" spans="1:18" ht="15.75" thickBot="1" x14ac:dyDescent="0.25">
      <c r="A883" s="669"/>
      <c r="B883" s="2511" t="s">
        <v>3916</v>
      </c>
      <c r="C883" s="2021">
        <v>7367</v>
      </c>
      <c r="D883" s="698">
        <v>0</v>
      </c>
      <c r="E883" s="869">
        <v>115</v>
      </c>
      <c r="F883" s="2674">
        <v>103</v>
      </c>
      <c r="G883" s="670"/>
      <c r="H883" s="673" t="s">
        <v>2053</v>
      </c>
      <c r="I883" s="670"/>
      <c r="J883" s="671">
        <v>2</v>
      </c>
      <c r="K883" s="672">
        <v>20</v>
      </c>
      <c r="L883" s="672">
        <v>2</v>
      </c>
      <c r="M883" s="672">
        <v>1</v>
      </c>
      <c r="N883" s="674">
        <f t="shared" si="23"/>
        <v>25</v>
      </c>
      <c r="O883" s="675" t="s">
        <v>1186</v>
      </c>
      <c r="P883" s="689"/>
      <c r="Q883" s="629">
        <v>880</v>
      </c>
      <c r="R883" s="690"/>
    </row>
    <row r="884" spans="1:18" ht="90.75" thickBot="1" x14ac:dyDescent="0.25">
      <c r="A884" s="630"/>
      <c r="B884" s="2511" t="s">
        <v>3917</v>
      </c>
      <c r="C884" s="2022" t="s">
        <v>3918</v>
      </c>
      <c r="D884" s="698">
        <v>0</v>
      </c>
      <c r="E884" s="2023">
        <v>104</v>
      </c>
      <c r="F884" s="2635">
        <v>94</v>
      </c>
      <c r="G884" s="631"/>
      <c r="H884" s="640" t="s">
        <v>2054</v>
      </c>
      <c r="I884" s="631"/>
      <c r="J884" s="638">
        <v>3</v>
      </c>
      <c r="K884" s="639">
        <v>27</v>
      </c>
      <c r="L884" s="639">
        <v>1</v>
      </c>
      <c r="M884" s="639">
        <v>0</v>
      </c>
      <c r="N884" s="639">
        <f t="shared" si="23"/>
        <v>31</v>
      </c>
      <c r="O884" s="641" t="str">
        <f>IF(N884&lt;231,"Yes","No")</f>
        <v>Yes</v>
      </c>
      <c r="P884" s="678"/>
      <c r="Q884" s="637">
        <v>881</v>
      </c>
      <c r="R884" s="679"/>
    </row>
    <row r="885" spans="1:18" ht="90.75" thickBot="1" x14ac:dyDescent="0.25">
      <c r="A885" s="630"/>
      <c r="B885" s="2511" t="s">
        <v>3919</v>
      </c>
      <c r="C885" s="2024" t="s">
        <v>3920</v>
      </c>
      <c r="D885" s="698">
        <v>0</v>
      </c>
      <c r="E885" s="923">
        <v>83</v>
      </c>
      <c r="F885" s="2628">
        <v>76</v>
      </c>
      <c r="G885" s="631"/>
      <c r="H885" s="634" t="s">
        <v>2055</v>
      </c>
      <c r="I885" s="631"/>
      <c r="J885" s="632">
        <v>5</v>
      </c>
      <c r="K885" s="633">
        <v>36</v>
      </c>
      <c r="L885" s="633">
        <v>1</v>
      </c>
      <c r="M885" s="633">
        <v>2</v>
      </c>
      <c r="N885" s="635">
        <f t="shared" si="23"/>
        <v>44</v>
      </c>
      <c r="O885" s="636" t="s">
        <v>1186</v>
      </c>
      <c r="P885" s="678"/>
      <c r="Q885" s="637">
        <v>882</v>
      </c>
      <c r="R885" s="679"/>
    </row>
    <row r="886" spans="1:18" ht="90.75" thickBot="1" x14ac:dyDescent="0.25">
      <c r="A886" s="630"/>
      <c r="B886" s="2511" t="s">
        <v>3921</v>
      </c>
      <c r="C886" s="2025" t="s">
        <v>3922</v>
      </c>
      <c r="D886" s="989">
        <v>113</v>
      </c>
      <c r="E886" s="848">
        <v>219</v>
      </c>
      <c r="F886" s="2662">
        <v>212</v>
      </c>
      <c r="G886" s="631"/>
      <c r="H886" s="640" t="s">
        <v>2056</v>
      </c>
      <c r="I886" s="631"/>
      <c r="J886" s="638">
        <v>10</v>
      </c>
      <c r="K886" s="639">
        <v>48</v>
      </c>
      <c r="L886" s="639">
        <v>2</v>
      </c>
      <c r="M886" s="639">
        <v>7</v>
      </c>
      <c r="N886" s="639">
        <f t="shared" si="23"/>
        <v>67</v>
      </c>
      <c r="O886" s="641" t="s">
        <v>1186</v>
      </c>
      <c r="P886" s="678"/>
      <c r="Q886" s="637">
        <v>883</v>
      </c>
      <c r="R886" s="679"/>
    </row>
    <row r="887" spans="1:18" ht="90.75" thickBot="1" x14ac:dyDescent="0.25">
      <c r="A887" s="630"/>
      <c r="B887" s="2511" t="s">
        <v>3923</v>
      </c>
      <c r="C887" s="2026" t="s">
        <v>3924</v>
      </c>
      <c r="D887" s="2027">
        <v>42</v>
      </c>
      <c r="E887" s="950">
        <v>210</v>
      </c>
      <c r="F887" s="2659">
        <v>201</v>
      </c>
      <c r="G887" s="631"/>
      <c r="H887" s="634" t="s">
        <v>2057</v>
      </c>
      <c r="I887" s="631"/>
      <c r="J887" s="632">
        <v>18</v>
      </c>
      <c r="K887" s="633">
        <v>63</v>
      </c>
      <c r="L887" s="633">
        <v>4</v>
      </c>
      <c r="M887" s="633">
        <v>11</v>
      </c>
      <c r="N887" s="635">
        <f t="shared" si="23"/>
        <v>96</v>
      </c>
      <c r="O887" s="636" t="s">
        <v>1186</v>
      </c>
      <c r="P887" s="678"/>
      <c r="Q887" s="637">
        <v>884</v>
      </c>
      <c r="R887" s="679"/>
    </row>
    <row r="888" spans="1:18" ht="90.75" thickBot="1" x14ac:dyDescent="0.25">
      <c r="A888" s="630"/>
      <c r="B888" s="2511" t="s">
        <v>3925</v>
      </c>
      <c r="C888" s="2028" t="s">
        <v>3926</v>
      </c>
      <c r="D888" s="698">
        <v>0</v>
      </c>
      <c r="E888" s="953">
        <v>191</v>
      </c>
      <c r="F888" s="2642">
        <v>179</v>
      </c>
      <c r="G888" s="631"/>
      <c r="H888" s="640" t="s">
        <v>2058</v>
      </c>
      <c r="I888" s="631"/>
      <c r="J888" s="638">
        <v>27</v>
      </c>
      <c r="K888" s="639">
        <v>81</v>
      </c>
      <c r="L888" s="639">
        <v>8</v>
      </c>
      <c r="M888" s="639">
        <v>28</v>
      </c>
      <c r="N888" s="639">
        <f t="shared" si="23"/>
        <v>144</v>
      </c>
      <c r="O888" s="641" t="s">
        <v>1186</v>
      </c>
      <c r="P888" s="678"/>
      <c r="Q888" s="637">
        <v>885</v>
      </c>
      <c r="R888" s="679"/>
    </row>
    <row r="889" spans="1:18" ht="90.75" thickBot="1" x14ac:dyDescent="0.25">
      <c r="A889" s="642"/>
      <c r="B889" s="2511" t="s">
        <v>3927</v>
      </c>
      <c r="C889" s="2029" t="s">
        <v>3928</v>
      </c>
      <c r="D889" s="698">
        <v>0</v>
      </c>
      <c r="E889" s="1378">
        <v>164</v>
      </c>
      <c r="F889" s="2518">
        <v>153</v>
      </c>
      <c r="G889" s="643"/>
      <c r="H889" s="646" t="s">
        <v>2059</v>
      </c>
      <c r="I889" s="643"/>
      <c r="J889" s="644">
        <v>25</v>
      </c>
      <c r="K889" s="645">
        <v>96</v>
      </c>
      <c r="L889" s="645">
        <v>15</v>
      </c>
      <c r="M889" s="645">
        <v>60</v>
      </c>
      <c r="N889" s="647">
        <f t="shared" si="23"/>
        <v>196</v>
      </c>
      <c r="O889" s="648" t="s">
        <v>1186</v>
      </c>
      <c r="P889" s="680"/>
      <c r="Q889" s="649">
        <v>886</v>
      </c>
      <c r="R889" s="679"/>
    </row>
    <row r="890" spans="1:18" ht="15.75" thickBot="1" x14ac:dyDescent="0.25">
      <c r="A890" s="623"/>
      <c r="B890" s="2511" t="s">
        <v>3929</v>
      </c>
      <c r="C890" s="2030">
        <v>8578</v>
      </c>
      <c r="D890" s="698">
        <v>0</v>
      </c>
      <c r="E890" s="725">
        <v>133</v>
      </c>
      <c r="F890" s="2682">
        <v>120</v>
      </c>
      <c r="G890" s="624"/>
      <c r="H890" s="627" t="s">
        <v>2060</v>
      </c>
      <c r="I890" s="624"/>
      <c r="J890" s="625">
        <v>0</v>
      </c>
      <c r="K890" s="626">
        <v>14</v>
      </c>
      <c r="L890" s="626">
        <v>5</v>
      </c>
      <c r="M890" s="626">
        <v>1</v>
      </c>
      <c r="N890" s="626">
        <f t="shared" si="23"/>
        <v>20</v>
      </c>
      <c r="O890" s="628" t="str">
        <f>IF(N890&lt;231,"Yes","No")</f>
        <v>Yes</v>
      </c>
      <c r="P890" s="676"/>
      <c r="Q890" s="629">
        <v>887</v>
      </c>
      <c r="R890" s="679"/>
    </row>
    <row r="891" spans="1:18" ht="90.75" thickBot="1" x14ac:dyDescent="0.25">
      <c r="A891" s="630"/>
      <c r="B891" s="2511" t="s">
        <v>3930</v>
      </c>
      <c r="C891" s="2031" t="s">
        <v>3931</v>
      </c>
      <c r="D891" s="698">
        <v>0</v>
      </c>
      <c r="E891" s="2032">
        <v>89</v>
      </c>
      <c r="F891" s="2538">
        <v>79</v>
      </c>
      <c r="G891" s="631"/>
      <c r="H891" s="634" t="s">
        <v>2061</v>
      </c>
      <c r="I891" s="631"/>
      <c r="J891" s="632">
        <v>1</v>
      </c>
      <c r="K891" s="633">
        <v>22</v>
      </c>
      <c r="L891" s="633">
        <v>8</v>
      </c>
      <c r="M891" s="633">
        <v>2</v>
      </c>
      <c r="N891" s="635">
        <f t="shared" si="23"/>
        <v>33</v>
      </c>
      <c r="O891" s="636" t="s">
        <v>1186</v>
      </c>
      <c r="P891" s="678"/>
      <c r="Q891" s="637">
        <v>888</v>
      </c>
      <c r="R891" s="679"/>
    </row>
    <row r="892" spans="1:18" ht="90.75" thickBot="1" x14ac:dyDescent="0.25">
      <c r="A892" s="630"/>
      <c r="B892" s="2511" t="s">
        <v>3932</v>
      </c>
      <c r="C892" s="2033" t="s">
        <v>3933</v>
      </c>
      <c r="D892" s="698">
        <v>0</v>
      </c>
      <c r="E892" s="975">
        <v>76</v>
      </c>
      <c r="F892" s="2558">
        <v>69</v>
      </c>
      <c r="G892" s="631"/>
      <c r="H892" s="640" t="s">
        <v>2062</v>
      </c>
      <c r="I892" s="631"/>
      <c r="J892" s="638">
        <v>2</v>
      </c>
      <c r="K892" s="639">
        <v>33</v>
      </c>
      <c r="L892" s="639">
        <v>9</v>
      </c>
      <c r="M892" s="639">
        <v>6</v>
      </c>
      <c r="N892" s="639">
        <f t="shared" si="23"/>
        <v>50</v>
      </c>
      <c r="O892" s="641" t="s">
        <v>1186</v>
      </c>
      <c r="P892" s="678"/>
      <c r="Q892" s="637">
        <v>889</v>
      </c>
      <c r="R892" s="679"/>
    </row>
    <row r="893" spans="1:18" ht="90.75" thickBot="1" x14ac:dyDescent="0.25">
      <c r="A893" s="630"/>
      <c r="B893" s="2511" t="s">
        <v>3934</v>
      </c>
      <c r="C893" s="2034" t="s">
        <v>3935</v>
      </c>
      <c r="D893" s="1155">
        <v>124</v>
      </c>
      <c r="E893" s="859">
        <v>224</v>
      </c>
      <c r="F893" s="2622">
        <v>211</v>
      </c>
      <c r="G893" s="631"/>
      <c r="H893" s="634" t="s">
        <v>2063</v>
      </c>
      <c r="I893" s="631"/>
      <c r="J893" s="632">
        <v>4</v>
      </c>
      <c r="K893" s="633">
        <v>43</v>
      </c>
      <c r="L893" s="633">
        <v>14</v>
      </c>
      <c r="M893" s="633">
        <v>12</v>
      </c>
      <c r="N893" s="635">
        <f t="shared" si="23"/>
        <v>73</v>
      </c>
      <c r="O893" s="636" t="s">
        <v>1186</v>
      </c>
      <c r="P893" s="678"/>
      <c r="Q893" s="637">
        <v>890</v>
      </c>
      <c r="R893" s="679"/>
    </row>
    <row r="894" spans="1:18" ht="90.75" thickBot="1" x14ac:dyDescent="0.25">
      <c r="A894" s="630"/>
      <c r="B894" s="2511" t="s">
        <v>3936</v>
      </c>
      <c r="C894" s="2035" t="s">
        <v>3937</v>
      </c>
      <c r="D894" s="1859">
        <v>44</v>
      </c>
      <c r="E894" s="873">
        <v>213</v>
      </c>
      <c r="F894" s="2652">
        <v>196</v>
      </c>
      <c r="G894" s="631"/>
      <c r="H894" s="640" t="s">
        <v>2064</v>
      </c>
      <c r="I894" s="631"/>
      <c r="J894" s="638">
        <v>7</v>
      </c>
      <c r="K894" s="639">
        <v>56</v>
      </c>
      <c r="L894" s="639">
        <v>20</v>
      </c>
      <c r="M894" s="639">
        <v>23</v>
      </c>
      <c r="N894" s="639">
        <f t="shared" si="23"/>
        <v>106</v>
      </c>
      <c r="O894" s="641" t="s">
        <v>1186</v>
      </c>
      <c r="P894" s="678"/>
      <c r="Q894" s="637">
        <v>891</v>
      </c>
      <c r="R894" s="679"/>
    </row>
    <row r="895" spans="1:18" ht="90.75" thickBot="1" x14ac:dyDescent="0.25">
      <c r="A895" s="630"/>
      <c r="B895" s="2511" t="s">
        <v>3938</v>
      </c>
      <c r="C895" s="2036" t="s">
        <v>3939</v>
      </c>
      <c r="D895" s="698">
        <v>0</v>
      </c>
      <c r="E895" s="904">
        <v>199</v>
      </c>
      <c r="F895" s="2666">
        <v>177</v>
      </c>
      <c r="G895" s="631"/>
      <c r="H895" s="634" t="s">
        <v>2065</v>
      </c>
      <c r="I895" s="631"/>
      <c r="J895" s="632">
        <v>12</v>
      </c>
      <c r="K895" s="633">
        <v>75</v>
      </c>
      <c r="L895" s="633">
        <v>33</v>
      </c>
      <c r="M895" s="633">
        <v>43</v>
      </c>
      <c r="N895" s="635">
        <f t="shared" si="23"/>
        <v>163</v>
      </c>
      <c r="O895" s="636" t="s">
        <v>1186</v>
      </c>
      <c r="P895" s="678"/>
      <c r="Q895" s="637">
        <v>892</v>
      </c>
      <c r="R895" s="679"/>
    </row>
    <row r="896" spans="1:18" ht="90.75" thickBot="1" x14ac:dyDescent="0.25">
      <c r="A896" s="642"/>
      <c r="B896" s="2511" t="s">
        <v>3940</v>
      </c>
      <c r="C896" s="2037" t="s">
        <v>3941</v>
      </c>
      <c r="D896" s="698">
        <v>0</v>
      </c>
      <c r="E896" s="994">
        <v>179</v>
      </c>
      <c r="F896" s="2516">
        <v>152</v>
      </c>
      <c r="G896" s="643"/>
      <c r="H896" s="652" t="s">
        <v>2066</v>
      </c>
      <c r="I896" s="643"/>
      <c r="J896" s="650">
        <v>14</v>
      </c>
      <c r="K896" s="651">
        <v>80</v>
      </c>
      <c r="L896" s="651">
        <v>39</v>
      </c>
      <c r="M896" s="651">
        <v>45</v>
      </c>
      <c r="N896" s="651">
        <f t="shared" si="23"/>
        <v>178</v>
      </c>
      <c r="O896" s="653" t="s">
        <v>1186</v>
      </c>
      <c r="P896" s="680"/>
      <c r="Q896" s="649">
        <v>893</v>
      </c>
      <c r="R896" s="681"/>
    </row>
    <row r="897" spans="1:18" ht="15.75" thickBot="1" x14ac:dyDescent="0.25">
      <c r="A897" s="669"/>
      <c r="B897" s="2511" t="s">
        <v>3942</v>
      </c>
      <c r="C897" s="2038">
        <v>9681</v>
      </c>
      <c r="D897" s="698">
        <v>0</v>
      </c>
      <c r="E897" s="1439">
        <v>150</v>
      </c>
      <c r="F897" s="2650">
        <v>129</v>
      </c>
      <c r="G897" s="670"/>
      <c r="H897" s="673" t="s">
        <v>2067</v>
      </c>
      <c r="I897" s="670"/>
      <c r="J897" s="671">
        <v>0</v>
      </c>
      <c r="K897" s="672">
        <v>14</v>
      </c>
      <c r="L897" s="672">
        <v>4</v>
      </c>
      <c r="M897" s="672">
        <v>0</v>
      </c>
      <c r="N897" s="674">
        <f t="shared" si="23"/>
        <v>18</v>
      </c>
      <c r="O897" s="675" t="str">
        <f>IF(N897&lt;231,"Yes","No")</f>
        <v>Yes</v>
      </c>
      <c r="P897" s="689"/>
      <c r="Q897" s="629">
        <v>894</v>
      </c>
      <c r="R897" s="690"/>
    </row>
    <row r="898" spans="1:18" ht="15.75" thickBot="1" x14ac:dyDescent="0.25">
      <c r="A898" s="630"/>
      <c r="B898" s="2511" t="s">
        <v>3943</v>
      </c>
      <c r="C898" s="2039">
        <v>7864</v>
      </c>
      <c r="D898" s="698">
        <v>0</v>
      </c>
      <c r="E898" s="969">
        <v>120</v>
      </c>
      <c r="F898" s="2688">
        <v>100</v>
      </c>
      <c r="G898" s="631"/>
      <c r="H898" s="640" t="s">
        <v>2068</v>
      </c>
      <c r="I898" s="631"/>
      <c r="J898" s="638">
        <v>0</v>
      </c>
      <c r="K898" s="639">
        <v>24</v>
      </c>
      <c r="L898" s="639">
        <v>5</v>
      </c>
      <c r="M898" s="639">
        <v>0</v>
      </c>
      <c r="N898" s="639">
        <f t="shared" si="23"/>
        <v>29</v>
      </c>
      <c r="O898" s="641" t="str">
        <f>IF(N898&lt;231,"Yes","No")</f>
        <v>Yes</v>
      </c>
      <c r="P898" s="678"/>
      <c r="Q898" s="637">
        <v>895</v>
      </c>
      <c r="R898" s="679"/>
    </row>
    <row r="899" spans="1:18" ht="15.75" thickBot="1" x14ac:dyDescent="0.25">
      <c r="A899" s="630"/>
      <c r="B899" s="2511" t="s">
        <v>3944</v>
      </c>
      <c r="C899" s="2040">
        <v>4.0000000000000002E+42</v>
      </c>
      <c r="D899" s="698">
        <v>0</v>
      </c>
      <c r="E899" s="1277">
        <v>78</v>
      </c>
      <c r="F899" s="2640">
        <v>66</v>
      </c>
      <c r="G899" s="631"/>
      <c r="H899" s="634" t="s">
        <v>2069</v>
      </c>
      <c r="I899" s="631"/>
      <c r="J899" s="632">
        <v>0</v>
      </c>
      <c r="K899" s="633">
        <v>38</v>
      </c>
      <c r="L899" s="633">
        <v>8</v>
      </c>
      <c r="M899" s="633">
        <v>0</v>
      </c>
      <c r="N899" s="635">
        <f t="shared" si="23"/>
        <v>46</v>
      </c>
      <c r="O899" s="636" t="str">
        <f>IF(N899&lt;231,"Yes","No")</f>
        <v>Yes</v>
      </c>
      <c r="P899" s="678"/>
      <c r="Q899" s="637">
        <v>896</v>
      </c>
      <c r="R899" s="679"/>
    </row>
    <row r="900" spans="1:18" ht="90.75" thickBot="1" x14ac:dyDescent="0.25">
      <c r="A900" s="630"/>
      <c r="B900" s="2511" t="s">
        <v>3945</v>
      </c>
      <c r="C900" s="2041" t="s">
        <v>3946</v>
      </c>
      <c r="D900" s="1267">
        <v>109</v>
      </c>
      <c r="E900" s="837">
        <v>205</v>
      </c>
      <c r="F900" s="2707">
        <v>184</v>
      </c>
      <c r="G900" s="631"/>
      <c r="H900" s="640" t="s">
        <v>2070</v>
      </c>
      <c r="I900" s="631"/>
      <c r="J900" s="638">
        <v>0</v>
      </c>
      <c r="K900" s="639">
        <v>53</v>
      </c>
      <c r="L900" s="639">
        <v>14</v>
      </c>
      <c r="M900" s="639">
        <v>0</v>
      </c>
      <c r="N900" s="639">
        <f t="shared" ref="N900:N963" si="26">SUM(J900:M900)</f>
        <v>67</v>
      </c>
      <c r="O900" s="641" t="str">
        <f>IF(N900&lt;231,"Yes","No")</f>
        <v>Yes</v>
      </c>
      <c r="P900" s="678"/>
      <c r="Q900" s="637">
        <v>897</v>
      </c>
      <c r="R900" s="679"/>
    </row>
    <row r="901" spans="1:18" ht="90.75" thickBot="1" x14ac:dyDescent="0.25">
      <c r="A901" s="630"/>
      <c r="B901" s="2511" t="s">
        <v>3947</v>
      </c>
      <c r="C901" s="2042" t="s">
        <v>3948</v>
      </c>
      <c r="D901" s="2043">
        <v>73</v>
      </c>
      <c r="E901" s="963">
        <v>197</v>
      </c>
      <c r="F901" s="2666">
        <v>177</v>
      </c>
      <c r="G901" s="631"/>
      <c r="H901" s="634" t="s">
        <v>2071</v>
      </c>
      <c r="I901" s="631"/>
      <c r="J901" s="632">
        <v>1</v>
      </c>
      <c r="K901" s="633">
        <v>72</v>
      </c>
      <c r="L901" s="633">
        <v>24</v>
      </c>
      <c r="M901" s="633">
        <v>2</v>
      </c>
      <c r="N901" s="635">
        <f t="shared" si="26"/>
        <v>99</v>
      </c>
      <c r="O901" s="636" t="s">
        <v>1186</v>
      </c>
      <c r="P901" s="678"/>
      <c r="Q901" s="637">
        <v>898</v>
      </c>
      <c r="R901" s="679"/>
    </row>
    <row r="902" spans="1:18" ht="90.75" thickBot="1" x14ac:dyDescent="0.25">
      <c r="A902" s="630"/>
      <c r="B902" s="2511" t="s">
        <v>3949</v>
      </c>
      <c r="C902" s="2044" t="s">
        <v>3950</v>
      </c>
      <c r="D902" s="698">
        <v>0</v>
      </c>
      <c r="E902" s="727">
        <v>171</v>
      </c>
      <c r="F902" s="2529">
        <v>142</v>
      </c>
      <c r="G902" s="631"/>
      <c r="H902" s="640" t="s">
        <v>2072</v>
      </c>
      <c r="I902" s="631"/>
      <c r="J902" s="638">
        <v>4</v>
      </c>
      <c r="K902" s="639">
        <v>86</v>
      </c>
      <c r="L902" s="639">
        <v>43</v>
      </c>
      <c r="M902" s="639">
        <v>13</v>
      </c>
      <c r="N902" s="639">
        <f t="shared" si="26"/>
        <v>146</v>
      </c>
      <c r="O902" s="641" t="s">
        <v>1186</v>
      </c>
      <c r="P902" s="678"/>
      <c r="Q902" s="637">
        <v>899</v>
      </c>
      <c r="R902" s="679"/>
    </row>
    <row r="903" spans="1:18" ht="90.75" thickBot="1" x14ac:dyDescent="0.25">
      <c r="A903" s="642"/>
      <c r="B903" s="2511" t="s">
        <v>3951</v>
      </c>
      <c r="C903" s="2045" t="s">
        <v>3952</v>
      </c>
      <c r="D903" s="698">
        <v>0</v>
      </c>
      <c r="E903" s="741">
        <v>155</v>
      </c>
      <c r="F903" s="2581">
        <v>119</v>
      </c>
      <c r="G903" s="643"/>
      <c r="H903" s="646" t="s">
        <v>2073</v>
      </c>
      <c r="I903" s="643"/>
      <c r="J903" s="644">
        <v>6</v>
      </c>
      <c r="K903" s="645">
        <v>93</v>
      </c>
      <c r="L903" s="645">
        <v>58</v>
      </c>
      <c r="M903" s="645">
        <v>28</v>
      </c>
      <c r="N903" s="647">
        <f t="shared" si="26"/>
        <v>185</v>
      </c>
      <c r="O903" s="648" t="s">
        <v>1186</v>
      </c>
      <c r="P903" s="680"/>
      <c r="Q903" s="649">
        <v>900</v>
      </c>
      <c r="R903" s="679"/>
    </row>
    <row r="904" spans="1:18" ht="15.75" thickBot="1" x14ac:dyDescent="0.25">
      <c r="A904" s="623"/>
      <c r="B904" s="2511" t="s">
        <v>3953</v>
      </c>
      <c r="C904" s="2046">
        <v>8264</v>
      </c>
      <c r="D904" s="698">
        <v>0</v>
      </c>
      <c r="E904" s="1002">
        <v>130</v>
      </c>
      <c r="F904" s="2688">
        <v>100</v>
      </c>
      <c r="G904" s="624"/>
      <c r="H904" s="627" t="s">
        <v>2074</v>
      </c>
      <c r="I904" s="624"/>
      <c r="J904" s="625">
        <v>0</v>
      </c>
      <c r="K904" s="626">
        <v>10</v>
      </c>
      <c r="L904" s="626">
        <v>2</v>
      </c>
      <c r="M904" s="626">
        <v>0</v>
      </c>
      <c r="N904" s="626">
        <f t="shared" si="26"/>
        <v>12</v>
      </c>
      <c r="O904" s="628" t="str">
        <f t="shared" ref="O904:O920" si="27">IF(N904&lt;231,"Yes","No")</f>
        <v>Yes</v>
      </c>
      <c r="P904" s="676"/>
      <c r="Q904" s="629">
        <v>901</v>
      </c>
      <c r="R904" s="679"/>
    </row>
    <row r="905" spans="1:18" ht="90.75" thickBot="1" x14ac:dyDescent="0.25">
      <c r="A905" s="630"/>
      <c r="B905" s="2511" t="s">
        <v>3954</v>
      </c>
      <c r="C905" s="2047" t="s">
        <v>3955</v>
      </c>
      <c r="D905" s="698">
        <v>0</v>
      </c>
      <c r="E905" s="943">
        <v>106</v>
      </c>
      <c r="F905" s="2549">
        <v>82</v>
      </c>
      <c r="G905" s="631"/>
      <c r="H905" s="634" t="s">
        <v>2075</v>
      </c>
      <c r="I905" s="631"/>
      <c r="J905" s="632">
        <v>0</v>
      </c>
      <c r="K905" s="633">
        <v>20</v>
      </c>
      <c r="L905" s="633">
        <v>5</v>
      </c>
      <c r="M905" s="633">
        <v>0</v>
      </c>
      <c r="N905" s="635">
        <f t="shared" si="26"/>
        <v>25</v>
      </c>
      <c r="O905" s="636" t="str">
        <f t="shared" si="27"/>
        <v>Yes</v>
      </c>
      <c r="P905" s="678"/>
      <c r="Q905" s="637">
        <v>902</v>
      </c>
      <c r="R905" s="679"/>
    </row>
    <row r="906" spans="1:18" ht="15.75" thickBot="1" x14ac:dyDescent="0.25">
      <c r="A906" s="630"/>
      <c r="B906" s="2511" t="s">
        <v>3956</v>
      </c>
      <c r="C906" s="2048">
        <v>34638</v>
      </c>
      <c r="D906" s="2049">
        <v>3</v>
      </c>
      <c r="E906" s="1131">
        <v>70</v>
      </c>
      <c r="F906" s="2592">
        <v>56</v>
      </c>
      <c r="G906" s="631"/>
      <c r="H906" s="640" t="s">
        <v>2076</v>
      </c>
      <c r="I906" s="631"/>
      <c r="J906" s="638">
        <v>0</v>
      </c>
      <c r="K906" s="639">
        <v>34</v>
      </c>
      <c r="L906" s="639">
        <v>8</v>
      </c>
      <c r="M906" s="639">
        <v>0</v>
      </c>
      <c r="N906" s="639">
        <f t="shared" si="26"/>
        <v>42</v>
      </c>
      <c r="O906" s="641" t="str">
        <f t="shared" si="27"/>
        <v>Yes</v>
      </c>
      <c r="P906" s="678"/>
      <c r="Q906" s="637">
        <v>903</v>
      </c>
      <c r="R906" s="679"/>
    </row>
    <row r="907" spans="1:18" ht="90.75" thickBot="1" x14ac:dyDescent="0.25">
      <c r="A907" s="630"/>
      <c r="B907" s="2511" t="s">
        <v>3957</v>
      </c>
      <c r="C907" s="2050" t="s">
        <v>3958</v>
      </c>
      <c r="D907" s="1077">
        <v>185</v>
      </c>
      <c r="E907" s="2051">
        <v>220</v>
      </c>
      <c r="F907" s="2680">
        <v>210</v>
      </c>
      <c r="G907" s="631"/>
      <c r="H907" s="634" t="s">
        <v>2077</v>
      </c>
      <c r="I907" s="631"/>
      <c r="J907" s="632">
        <v>0</v>
      </c>
      <c r="K907" s="633">
        <v>52</v>
      </c>
      <c r="L907" s="633">
        <v>17</v>
      </c>
      <c r="M907" s="633">
        <v>0</v>
      </c>
      <c r="N907" s="635">
        <f t="shared" si="26"/>
        <v>69</v>
      </c>
      <c r="O907" s="636" t="str">
        <f t="shared" si="27"/>
        <v>Yes</v>
      </c>
      <c r="P907" s="678"/>
      <c r="Q907" s="637">
        <v>904</v>
      </c>
      <c r="R907" s="679"/>
    </row>
    <row r="908" spans="1:18" ht="90.75" thickBot="1" x14ac:dyDescent="0.25">
      <c r="A908" s="630"/>
      <c r="B908" s="2511" t="s">
        <v>3959</v>
      </c>
      <c r="C908" s="2052" t="s">
        <v>3960</v>
      </c>
      <c r="D908" s="1067">
        <v>161</v>
      </c>
      <c r="E908" s="754">
        <v>214</v>
      </c>
      <c r="F908" s="2521">
        <v>202</v>
      </c>
      <c r="G908" s="631"/>
      <c r="H908" s="640" t="s">
        <v>2078</v>
      </c>
      <c r="I908" s="631"/>
      <c r="J908" s="638">
        <v>0</v>
      </c>
      <c r="K908" s="639">
        <v>70</v>
      </c>
      <c r="L908" s="639">
        <v>27</v>
      </c>
      <c r="M908" s="639">
        <v>0</v>
      </c>
      <c r="N908" s="639">
        <f t="shared" si="26"/>
        <v>97</v>
      </c>
      <c r="O908" s="641" t="str">
        <f t="shared" si="27"/>
        <v>Yes</v>
      </c>
      <c r="P908" s="678"/>
      <c r="Q908" s="637">
        <v>905</v>
      </c>
      <c r="R908" s="679"/>
    </row>
    <row r="909" spans="1:18" ht="90.75" thickBot="1" x14ac:dyDescent="0.25">
      <c r="A909" s="630"/>
      <c r="B909" s="2511" t="s">
        <v>3961</v>
      </c>
      <c r="C909" s="2053" t="s">
        <v>3962</v>
      </c>
      <c r="D909" s="773">
        <v>134</v>
      </c>
      <c r="E909" s="889">
        <v>200</v>
      </c>
      <c r="F909" s="2646">
        <v>188</v>
      </c>
      <c r="G909" s="631"/>
      <c r="H909" s="634" t="s">
        <v>2079</v>
      </c>
      <c r="I909" s="631"/>
      <c r="J909" s="632">
        <v>0</v>
      </c>
      <c r="K909" s="633">
        <v>84</v>
      </c>
      <c r="L909" s="633">
        <v>41</v>
      </c>
      <c r="M909" s="633">
        <v>0</v>
      </c>
      <c r="N909" s="635">
        <f t="shared" si="26"/>
        <v>125</v>
      </c>
      <c r="O909" s="636" t="str">
        <f t="shared" si="27"/>
        <v>Yes</v>
      </c>
      <c r="P909" s="678"/>
      <c r="Q909" s="637">
        <v>906</v>
      </c>
      <c r="R909" s="679"/>
    </row>
    <row r="910" spans="1:18" ht="90.75" thickBot="1" x14ac:dyDescent="0.25">
      <c r="A910" s="642"/>
      <c r="B910" s="2511" t="s">
        <v>3963</v>
      </c>
      <c r="C910" s="2054" t="s">
        <v>3964</v>
      </c>
      <c r="D910" s="1135">
        <v>107</v>
      </c>
      <c r="E910" s="1174">
        <v>187</v>
      </c>
      <c r="F910" s="2645">
        <v>174</v>
      </c>
      <c r="G910" s="643"/>
      <c r="H910" s="652" t="s">
        <v>2080</v>
      </c>
      <c r="I910" s="643"/>
      <c r="J910" s="650">
        <v>0</v>
      </c>
      <c r="K910" s="651">
        <v>92</v>
      </c>
      <c r="L910" s="651">
        <v>56</v>
      </c>
      <c r="M910" s="651">
        <v>1</v>
      </c>
      <c r="N910" s="651">
        <f t="shared" si="26"/>
        <v>149</v>
      </c>
      <c r="O910" s="653" t="str">
        <f t="shared" si="27"/>
        <v>Yes</v>
      </c>
      <c r="P910" s="680"/>
      <c r="Q910" s="649">
        <v>907</v>
      </c>
      <c r="R910" s="681"/>
    </row>
    <row r="911" spans="1:18" ht="90.75" thickBot="1" x14ac:dyDescent="0.25">
      <c r="A911" s="669"/>
      <c r="B911" s="2511" t="s">
        <v>3965</v>
      </c>
      <c r="C911" s="2055" t="s">
        <v>3966</v>
      </c>
      <c r="D911" s="698">
        <v>0</v>
      </c>
      <c r="E911" s="777">
        <v>111</v>
      </c>
      <c r="F911" s="2603">
        <v>98</v>
      </c>
      <c r="G911" s="670"/>
      <c r="H911" s="673" t="s">
        <v>2081</v>
      </c>
      <c r="I911" s="670"/>
      <c r="J911" s="671">
        <v>0</v>
      </c>
      <c r="K911" s="672">
        <v>17</v>
      </c>
      <c r="L911" s="672">
        <v>30</v>
      </c>
      <c r="M911" s="672">
        <v>0</v>
      </c>
      <c r="N911" s="674">
        <f t="shared" si="26"/>
        <v>47</v>
      </c>
      <c r="O911" s="675" t="str">
        <f t="shared" si="27"/>
        <v>Yes</v>
      </c>
      <c r="P911" s="689"/>
      <c r="Q911" s="629">
        <v>908</v>
      </c>
      <c r="R911" s="690"/>
    </row>
    <row r="912" spans="1:18" ht="90.75" thickBot="1" x14ac:dyDescent="0.25">
      <c r="A912" s="630"/>
      <c r="B912" s="2511" t="s">
        <v>3967</v>
      </c>
      <c r="C912" s="2056" t="s">
        <v>3968</v>
      </c>
      <c r="D912" s="698">
        <v>0</v>
      </c>
      <c r="E912" s="2032">
        <v>89</v>
      </c>
      <c r="F912" s="2628">
        <v>76</v>
      </c>
      <c r="G912" s="631"/>
      <c r="H912" s="640" t="s">
        <v>2082</v>
      </c>
      <c r="I912" s="631"/>
      <c r="J912" s="638">
        <v>0</v>
      </c>
      <c r="K912" s="639">
        <v>25</v>
      </c>
      <c r="L912" s="639">
        <v>39</v>
      </c>
      <c r="M912" s="639">
        <v>0</v>
      </c>
      <c r="N912" s="639">
        <f t="shared" si="26"/>
        <v>64</v>
      </c>
      <c r="O912" s="641" t="str">
        <f t="shared" si="27"/>
        <v>Yes</v>
      </c>
      <c r="P912" s="678"/>
      <c r="Q912" s="637">
        <v>909</v>
      </c>
      <c r="R912" s="679"/>
    </row>
    <row r="913" spans="1:18" ht="90.75" thickBot="1" x14ac:dyDescent="0.25">
      <c r="A913" s="630"/>
      <c r="B913" s="2511" t="s">
        <v>3969</v>
      </c>
      <c r="C913" s="2057" t="s">
        <v>3970</v>
      </c>
      <c r="D913" s="1861">
        <v>29</v>
      </c>
      <c r="E913" s="1227">
        <v>60</v>
      </c>
      <c r="F913" s="2572">
        <v>52</v>
      </c>
      <c r="G913" s="631"/>
      <c r="H913" s="634" t="s">
        <v>2083</v>
      </c>
      <c r="I913" s="631"/>
      <c r="J913" s="632">
        <v>0</v>
      </c>
      <c r="K913" s="633">
        <v>30</v>
      </c>
      <c r="L913" s="633">
        <v>45</v>
      </c>
      <c r="M913" s="633">
        <v>0</v>
      </c>
      <c r="N913" s="635">
        <f t="shared" si="26"/>
        <v>75</v>
      </c>
      <c r="O913" s="636" t="str">
        <f t="shared" si="27"/>
        <v>Yes</v>
      </c>
      <c r="P913" s="678"/>
      <c r="Q913" s="637">
        <v>910</v>
      </c>
      <c r="R913" s="679"/>
    </row>
    <row r="914" spans="1:18" ht="90.75" thickBot="1" x14ac:dyDescent="0.25">
      <c r="A914" s="630"/>
      <c r="B914" s="2511" t="s">
        <v>3971</v>
      </c>
      <c r="C914" s="2058" t="s">
        <v>3972</v>
      </c>
      <c r="D914" s="907">
        <v>181</v>
      </c>
      <c r="E914" s="814">
        <v>227</v>
      </c>
      <c r="F914" s="2676">
        <v>216</v>
      </c>
      <c r="G914" s="631"/>
      <c r="H914" s="640" t="s">
        <v>2084</v>
      </c>
      <c r="I914" s="631"/>
      <c r="J914" s="638">
        <v>0</v>
      </c>
      <c r="K914" s="639">
        <v>46</v>
      </c>
      <c r="L914" s="639">
        <v>85</v>
      </c>
      <c r="M914" s="639">
        <v>0</v>
      </c>
      <c r="N914" s="639">
        <f t="shared" si="26"/>
        <v>131</v>
      </c>
      <c r="O914" s="641" t="str">
        <f t="shared" si="27"/>
        <v>Yes</v>
      </c>
      <c r="P914" s="678"/>
      <c r="Q914" s="637">
        <v>911</v>
      </c>
      <c r="R914" s="679"/>
    </row>
    <row r="915" spans="1:18" ht="90.75" thickBot="1" x14ac:dyDescent="0.25">
      <c r="A915" s="630"/>
      <c r="B915" s="2511" t="s">
        <v>3973</v>
      </c>
      <c r="C915" s="2059" t="s">
        <v>3974</v>
      </c>
      <c r="D915" s="1349">
        <v>165</v>
      </c>
      <c r="E915" s="2060">
        <v>223</v>
      </c>
      <c r="F915" s="2622">
        <v>211</v>
      </c>
      <c r="G915" s="631"/>
      <c r="H915" s="634" t="s">
        <v>2085</v>
      </c>
      <c r="I915" s="631"/>
      <c r="J915" s="632">
        <v>0</v>
      </c>
      <c r="K915" s="633">
        <v>55</v>
      </c>
      <c r="L915" s="633">
        <v>90</v>
      </c>
      <c r="M915" s="633">
        <v>0</v>
      </c>
      <c r="N915" s="635">
        <f t="shared" si="26"/>
        <v>145</v>
      </c>
      <c r="O915" s="636" t="str">
        <f t="shared" si="27"/>
        <v>Yes</v>
      </c>
      <c r="P915" s="678"/>
      <c r="Q915" s="637">
        <v>912</v>
      </c>
      <c r="R915" s="679"/>
    </row>
    <row r="916" spans="1:18" ht="90.75" thickBot="1" x14ac:dyDescent="0.25">
      <c r="A916" s="630"/>
      <c r="B916" s="2511" t="s">
        <v>3975</v>
      </c>
      <c r="C916" s="2061" t="s">
        <v>3976</v>
      </c>
      <c r="D916" s="1472">
        <v>152</v>
      </c>
      <c r="E916" s="848">
        <v>219</v>
      </c>
      <c r="F916" s="2530">
        <v>206</v>
      </c>
      <c r="G916" s="631"/>
      <c r="H916" s="640" t="s">
        <v>2086</v>
      </c>
      <c r="I916" s="631"/>
      <c r="J916" s="638">
        <v>0</v>
      </c>
      <c r="K916" s="639">
        <v>60</v>
      </c>
      <c r="L916" s="639">
        <v>100</v>
      </c>
      <c r="M916" s="639">
        <v>3</v>
      </c>
      <c r="N916" s="639">
        <f t="shared" si="26"/>
        <v>163</v>
      </c>
      <c r="O916" s="641" t="str">
        <f t="shared" si="27"/>
        <v>Yes</v>
      </c>
      <c r="P916" s="678"/>
      <c r="Q916" s="637">
        <v>913</v>
      </c>
      <c r="R916" s="679"/>
    </row>
    <row r="917" spans="1:18" ht="90.75" thickBot="1" x14ac:dyDescent="0.25">
      <c r="A917" s="642"/>
      <c r="B917" s="2511" t="s">
        <v>3977</v>
      </c>
      <c r="C917" s="2062" t="s">
        <v>3978</v>
      </c>
      <c r="D917" s="1135">
        <v>107</v>
      </c>
      <c r="E917" s="1836">
        <v>202</v>
      </c>
      <c r="F917" s="2677">
        <v>186</v>
      </c>
      <c r="G917" s="643"/>
      <c r="H917" s="646" t="s">
        <v>2087</v>
      </c>
      <c r="I917" s="643"/>
      <c r="J917" s="644">
        <v>0</v>
      </c>
      <c r="K917" s="645">
        <v>65</v>
      </c>
      <c r="L917" s="645">
        <v>100</v>
      </c>
      <c r="M917" s="645">
        <v>4</v>
      </c>
      <c r="N917" s="647">
        <f t="shared" si="26"/>
        <v>169</v>
      </c>
      <c r="O917" s="648" t="str">
        <f t="shared" si="27"/>
        <v>Yes</v>
      </c>
      <c r="P917" s="680"/>
      <c r="Q917" s="649">
        <v>914</v>
      </c>
      <c r="R917" s="679"/>
    </row>
    <row r="918" spans="1:18" ht="90.75" thickBot="1" x14ac:dyDescent="0.25">
      <c r="A918" s="623"/>
      <c r="B918" s="2511" t="s">
        <v>3979</v>
      </c>
      <c r="C918" s="2063" t="s">
        <v>3980</v>
      </c>
      <c r="D918" s="698">
        <v>0</v>
      </c>
      <c r="E918" s="2064">
        <v>129</v>
      </c>
      <c r="F918" s="2554">
        <v>109</v>
      </c>
      <c r="G918" s="624"/>
      <c r="H918" s="627" t="s">
        <v>2088</v>
      </c>
      <c r="I918" s="624"/>
      <c r="J918" s="625">
        <v>0</v>
      </c>
      <c r="K918" s="626">
        <v>14</v>
      </c>
      <c r="L918" s="626">
        <v>24</v>
      </c>
      <c r="M918" s="626">
        <v>0</v>
      </c>
      <c r="N918" s="626">
        <f t="shared" si="26"/>
        <v>38</v>
      </c>
      <c r="O918" s="628" t="str">
        <f t="shared" si="27"/>
        <v>Yes</v>
      </c>
      <c r="P918" s="676"/>
      <c r="Q918" s="629">
        <v>915</v>
      </c>
      <c r="R918" s="679"/>
    </row>
    <row r="919" spans="1:18" ht="90.75" thickBot="1" x14ac:dyDescent="0.25">
      <c r="A919" s="630"/>
      <c r="B919" s="2511" t="s">
        <v>3981</v>
      </c>
      <c r="C919" s="2065" t="s">
        <v>3982</v>
      </c>
      <c r="D919" s="698">
        <v>0</v>
      </c>
      <c r="E919" s="1008">
        <v>108</v>
      </c>
      <c r="F919" s="2598">
        <v>91</v>
      </c>
      <c r="G919" s="631"/>
      <c r="H919" s="634" t="s">
        <v>2089</v>
      </c>
      <c r="I919" s="631"/>
      <c r="J919" s="632">
        <v>0</v>
      </c>
      <c r="K919" s="633">
        <v>20</v>
      </c>
      <c r="L919" s="633">
        <v>32</v>
      </c>
      <c r="M919" s="633">
        <v>0</v>
      </c>
      <c r="N919" s="635">
        <v>2</v>
      </c>
      <c r="O919" s="636" t="str">
        <f t="shared" si="27"/>
        <v>Yes</v>
      </c>
      <c r="P919" s="678"/>
      <c r="Q919" s="637">
        <v>916</v>
      </c>
      <c r="R919" s="679"/>
    </row>
    <row r="920" spans="1:18" ht="90.75" thickBot="1" x14ac:dyDescent="0.25">
      <c r="A920" s="630"/>
      <c r="B920" s="2511" t="s">
        <v>3983</v>
      </c>
      <c r="C920" s="2066" t="s">
        <v>3984</v>
      </c>
      <c r="D920" s="1812">
        <v>23</v>
      </c>
      <c r="E920" s="1166">
        <v>63</v>
      </c>
      <c r="F920" s="2583">
        <v>53</v>
      </c>
      <c r="G920" s="631"/>
      <c r="H920" s="640" t="s">
        <v>2090</v>
      </c>
      <c r="I920" s="631"/>
      <c r="J920" s="638">
        <v>0</v>
      </c>
      <c r="K920" s="639">
        <v>31</v>
      </c>
      <c r="L920" s="639">
        <v>43</v>
      </c>
      <c r="M920" s="639">
        <v>2</v>
      </c>
      <c r="N920" s="639">
        <f t="shared" si="26"/>
        <v>76</v>
      </c>
      <c r="O920" s="641" t="str">
        <f t="shared" si="27"/>
        <v>Yes</v>
      </c>
      <c r="P920" s="678"/>
      <c r="Q920" s="637">
        <v>917</v>
      </c>
      <c r="R920" s="679"/>
    </row>
    <row r="921" spans="1:18" ht="90.75" thickBot="1" x14ac:dyDescent="0.25">
      <c r="A921" s="630"/>
      <c r="B921" s="2511" t="s">
        <v>3985</v>
      </c>
      <c r="C921" s="2067" t="s">
        <v>3986</v>
      </c>
      <c r="D921" s="896">
        <v>173</v>
      </c>
      <c r="E921" s="1836">
        <v>202</v>
      </c>
      <c r="F921" s="2707">
        <v>184</v>
      </c>
      <c r="G921" s="631"/>
      <c r="H921" s="634" t="s">
        <v>2091</v>
      </c>
      <c r="I921" s="631"/>
      <c r="J921" s="632">
        <v>3</v>
      </c>
      <c r="K921" s="633">
        <v>45</v>
      </c>
      <c r="L921" s="633">
        <v>64</v>
      </c>
      <c r="M921" s="633">
        <v>9</v>
      </c>
      <c r="N921" s="635">
        <f t="shared" si="26"/>
        <v>121</v>
      </c>
      <c r="O921" s="636" t="s">
        <v>1186</v>
      </c>
      <c r="P921" s="678"/>
      <c r="Q921" s="637">
        <v>918</v>
      </c>
      <c r="R921" s="679"/>
    </row>
    <row r="922" spans="1:18" ht="90.75" thickBot="1" x14ac:dyDescent="0.25">
      <c r="A922" s="630"/>
      <c r="B922" s="2511" t="s">
        <v>3987</v>
      </c>
      <c r="C922" s="2068" t="s">
        <v>3988</v>
      </c>
      <c r="D922" s="909">
        <v>154</v>
      </c>
      <c r="E922" s="978">
        <v>190</v>
      </c>
      <c r="F922" s="2685">
        <v>170</v>
      </c>
      <c r="G922" s="631"/>
      <c r="H922" s="640" t="s">
        <v>2092</v>
      </c>
      <c r="I922" s="631"/>
      <c r="J922" s="638">
        <v>5</v>
      </c>
      <c r="K922" s="639">
        <v>53</v>
      </c>
      <c r="L922" s="639">
        <v>79</v>
      </c>
      <c r="M922" s="639">
        <v>20</v>
      </c>
      <c r="N922" s="639">
        <f t="shared" si="26"/>
        <v>157</v>
      </c>
      <c r="O922" s="641" t="s">
        <v>1186</v>
      </c>
      <c r="P922" s="678"/>
      <c r="Q922" s="637">
        <v>919</v>
      </c>
      <c r="R922" s="679"/>
    </row>
    <row r="923" spans="1:18" ht="90.75" thickBot="1" x14ac:dyDescent="0.25">
      <c r="A923" s="630"/>
      <c r="B923" s="2511" t="s">
        <v>3989</v>
      </c>
      <c r="C923" s="2069" t="s">
        <v>3990</v>
      </c>
      <c r="D923" s="770">
        <v>133</v>
      </c>
      <c r="E923" s="803">
        <v>176</v>
      </c>
      <c r="F923" s="2678">
        <v>154</v>
      </c>
      <c r="G923" s="631"/>
      <c r="H923" s="634" t="s">
        <v>2093</v>
      </c>
      <c r="I923" s="631"/>
      <c r="J923" s="632">
        <v>7</v>
      </c>
      <c r="K923" s="633">
        <v>65</v>
      </c>
      <c r="L923" s="633">
        <v>100</v>
      </c>
      <c r="M923" s="633">
        <v>37</v>
      </c>
      <c r="N923" s="635">
        <f t="shared" si="26"/>
        <v>209</v>
      </c>
      <c r="O923" s="636" t="s">
        <v>1186</v>
      </c>
      <c r="P923" s="678"/>
      <c r="Q923" s="637">
        <v>920</v>
      </c>
      <c r="R923" s="679"/>
    </row>
    <row r="924" spans="1:18" ht="90.75" thickBot="1" x14ac:dyDescent="0.25">
      <c r="A924" s="642"/>
      <c r="B924" s="2511" t="s">
        <v>3991</v>
      </c>
      <c r="C924" s="2070" t="s">
        <v>3992</v>
      </c>
      <c r="D924" s="1353">
        <v>111</v>
      </c>
      <c r="E924" s="1478">
        <v>162</v>
      </c>
      <c r="F924" s="2595">
        <v>135</v>
      </c>
      <c r="G924" s="643"/>
      <c r="H924" s="652" t="s">
        <v>2094</v>
      </c>
      <c r="I924" s="643"/>
      <c r="J924" s="650">
        <v>11</v>
      </c>
      <c r="K924" s="651">
        <v>69</v>
      </c>
      <c r="L924" s="651">
        <v>100</v>
      </c>
      <c r="M924" s="651">
        <v>50</v>
      </c>
      <c r="N924" s="651">
        <f t="shared" si="26"/>
        <v>230</v>
      </c>
      <c r="O924" s="653" t="s">
        <v>1186</v>
      </c>
      <c r="P924" s="680"/>
      <c r="Q924" s="649">
        <v>921</v>
      </c>
      <c r="R924" s="681"/>
    </row>
    <row r="925" spans="1:18" ht="90.75" thickBot="1" x14ac:dyDescent="0.25">
      <c r="A925" s="669"/>
      <c r="B925" s="2511" t="s">
        <v>3993</v>
      </c>
      <c r="C925" s="2071" t="s">
        <v>3994</v>
      </c>
      <c r="D925" s="1685">
        <v>40</v>
      </c>
      <c r="E925" s="760">
        <v>114</v>
      </c>
      <c r="F925" s="2538">
        <v>79</v>
      </c>
      <c r="G925" s="670"/>
      <c r="H925" s="673" t="s">
        <v>2095</v>
      </c>
      <c r="I925" s="670"/>
      <c r="J925" s="671">
        <v>1</v>
      </c>
      <c r="K925" s="672">
        <v>15</v>
      </c>
      <c r="L925" s="672">
        <v>24</v>
      </c>
      <c r="M925" s="672">
        <v>2</v>
      </c>
      <c r="N925" s="674">
        <f t="shared" si="26"/>
        <v>42</v>
      </c>
      <c r="O925" s="675" t="s">
        <v>1186</v>
      </c>
      <c r="P925" s="689"/>
      <c r="Q925" s="629">
        <v>922</v>
      </c>
      <c r="R925" s="690"/>
    </row>
    <row r="926" spans="1:18" ht="90.75" thickBot="1" x14ac:dyDescent="0.25">
      <c r="A926" s="630"/>
      <c r="B926" s="2511" t="s">
        <v>3995</v>
      </c>
      <c r="C926" s="2072" t="s">
        <v>3996</v>
      </c>
      <c r="D926" s="1677">
        <v>32</v>
      </c>
      <c r="E926" s="990">
        <v>92</v>
      </c>
      <c r="F926" s="2514">
        <v>64</v>
      </c>
      <c r="G926" s="631"/>
      <c r="H926" s="640" t="s">
        <v>2096</v>
      </c>
      <c r="I926" s="631"/>
      <c r="J926" s="638">
        <v>2</v>
      </c>
      <c r="K926" s="639">
        <v>21</v>
      </c>
      <c r="L926" s="639">
        <v>30</v>
      </c>
      <c r="M926" s="639">
        <v>4</v>
      </c>
      <c r="N926" s="639">
        <f t="shared" si="26"/>
        <v>57</v>
      </c>
      <c r="O926" s="641" t="s">
        <v>1186</v>
      </c>
      <c r="P926" s="678"/>
      <c r="Q926" s="637">
        <v>923</v>
      </c>
      <c r="R926" s="679"/>
    </row>
    <row r="927" spans="1:18" ht="15.75" thickBot="1" x14ac:dyDescent="0.25">
      <c r="A927" s="630"/>
      <c r="B927" s="2511" t="s">
        <v>3997</v>
      </c>
      <c r="C927" s="2073">
        <v>284734</v>
      </c>
      <c r="D927" s="1685">
        <v>40</v>
      </c>
      <c r="E927" s="1078">
        <v>71</v>
      </c>
      <c r="F927" s="2572">
        <v>52</v>
      </c>
      <c r="G927" s="631"/>
      <c r="H927" s="634" t="s">
        <v>2097</v>
      </c>
      <c r="I927" s="631"/>
      <c r="J927" s="632">
        <v>3</v>
      </c>
      <c r="K927" s="633">
        <v>27</v>
      </c>
      <c r="L927" s="633">
        <v>38</v>
      </c>
      <c r="M927" s="633">
        <v>8</v>
      </c>
      <c r="N927" s="635">
        <f t="shared" si="26"/>
        <v>76</v>
      </c>
      <c r="O927" s="636" t="s">
        <v>1186</v>
      </c>
      <c r="P927" s="678"/>
      <c r="Q927" s="637">
        <v>924</v>
      </c>
      <c r="R927" s="679"/>
    </row>
    <row r="928" spans="1:18" ht="90.75" thickBot="1" x14ac:dyDescent="0.25">
      <c r="A928" s="630"/>
      <c r="B928" s="2511" t="s">
        <v>3998</v>
      </c>
      <c r="C928" s="2074" t="s">
        <v>3999</v>
      </c>
      <c r="D928" s="740">
        <v>191</v>
      </c>
      <c r="E928" s="1326">
        <v>206</v>
      </c>
      <c r="F928" s="2535">
        <v>194</v>
      </c>
      <c r="G928" s="631"/>
      <c r="H928" s="640" t="s">
        <v>2098</v>
      </c>
      <c r="I928" s="631"/>
      <c r="J928" s="638">
        <v>7</v>
      </c>
      <c r="K928" s="639">
        <v>39</v>
      </c>
      <c r="L928" s="639">
        <v>53</v>
      </c>
      <c r="M928" s="639">
        <v>17</v>
      </c>
      <c r="N928" s="639">
        <f t="shared" si="26"/>
        <v>116</v>
      </c>
      <c r="O928" s="641" t="s">
        <v>1186</v>
      </c>
      <c r="P928" s="678"/>
      <c r="Q928" s="637">
        <v>925</v>
      </c>
      <c r="R928" s="679"/>
    </row>
    <row r="929" spans="1:18" ht="90.75" thickBot="1" x14ac:dyDescent="0.25">
      <c r="A929" s="630"/>
      <c r="B929" s="2511" t="s">
        <v>4000</v>
      </c>
      <c r="C929" s="2075" t="s">
        <v>4001</v>
      </c>
      <c r="D929" s="987">
        <v>167</v>
      </c>
      <c r="E929" s="1476">
        <v>189</v>
      </c>
      <c r="F929" s="2666">
        <v>177</v>
      </c>
      <c r="G929" s="631"/>
      <c r="H929" s="634" t="s">
        <v>2099</v>
      </c>
      <c r="I929" s="631"/>
      <c r="J929" s="632">
        <v>10</v>
      </c>
      <c r="K929" s="633">
        <v>47</v>
      </c>
      <c r="L929" s="633">
        <v>67</v>
      </c>
      <c r="M929" s="633">
        <v>27</v>
      </c>
      <c r="N929" s="635">
        <f t="shared" si="26"/>
        <v>151</v>
      </c>
      <c r="O929" s="636" t="s">
        <v>1186</v>
      </c>
      <c r="P929" s="678"/>
      <c r="Q929" s="637">
        <v>926</v>
      </c>
      <c r="R929" s="679"/>
    </row>
    <row r="930" spans="1:18" ht="90.75" thickBot="1" x14ac:dyDescent="0.25">
      <c r="A930" s="630"/>
      <c r="B930" s="2511" t="s">
        <v>4002</v>
      </c>
      <c r="C930" s="2076" t="s">
        <v>4003</v>
      </c>
      <c r="D930" s="1144">
        <v>146</v>
      </c>
      <c r="E930" s="1336">
        <v>172</v>
      </c>
      <c r="F930" s="2719">
        <v>160</v>
      </c>
      <c r="G930" s="631"/>
      <c r="H930" s="640" t="s">
        <v>2100</v>
      </c>
      <c r="I930" s="631"/>
      <c r="J930" s="638">
        <v>12</v>
      </c>
      <c r="K930" s="639">
        <v>63</v>
      </c>
      <c r="L930" s="639">
        <v>100</v>
      </c>
      <c r="M930" s="639">
        <v>61</v>
      </c>
      <c r="N930" s="639">
        <f t="shared" si="26"/>
        <v>236</v>
      </c>
      <c r="O930" s="641" t="s">
        <v>1186</v>
      </c>
      <c r="P930" s="678"/>
      <c r="Q930" s="637">
        <v>927</v>
      </c>
      <c r="R930" s="679"/>
    </row>
    <row r="931" spans="1:18" ht="90.75" thickBot="1" x14ac:dyDescent="0.25">
      <c r="A931" s="642"/>
      <c r="B931" s="2511" t="s">
        <v>4004</v>
      </c>
      <c r="C931" s="2077" t="s">
        <v>4005</v>
      </c>
      <c r="D931" s="1482">
        <v>127</v>
      </c>
      <c r="E931" s="1203">
        <v>156</v>
      </c>
      <c r="F931" s="2606">
        <v>144</v>
      </c>
      <c r="G931" s="643"/>
      <c r="H931" s="646" t="s">
        <v>2101</v>
      </c>
      <c r="I931" s="643"/>
      <c r="J931" s="644">
        <v>16</v>
      </c>
      <c r="K931" s="645">
        <v>68</v>
      </c>
      <c r="L931" s="645">
        <v>100</v>
      </c>
      <c r="M931" s="645">
        <v>70</v>
      </c>
      <c r="N931" s="647">
        <f t="shared" si="26"/>
        <v>254</v>
      </c>
      <c r="O931" s="648" t="s">
        <v>1186</v>
      </c>
      <c r="P931" s="680"/>
      <c r="Q931" s="649">
        <v>928</v>
      </c>
      <c r="R931" s="679"/>
    </row>
    <row r="932" spans="1:18" ht="90.75" thickBot="1" x14ac:dyDescent="0.25">
      <c r="A932" s="623"/>
      <c r="B932" s="2511" t="s">
        <v>4006</v>
      </c>
      <c r="C932" s="2078" t="s">
        <v>4007</v>
      </c>
      <c r="D932" s="1148">
        <v>92</v>
      </c>
      <c r="E932" s="985">
        <v>127</v>
      </c>
      <c r="F932" s="2718">
        <v>113</v>
      </c>
      <c r="G932" s="624"/>
      <c r="H932" s="627" t="s">
        <v>2102</v>
      </c>
      <c r="I932" s="624"/>
      <c r="J932" s="625">
        <v>0</v>
      </c>
      <c r="K932" s="626">
        <v>5</v>
      </c>
      <c r="L932" s="626">
        <v>25</v>
      </c>
      <c r="M932" s="626">
        <v>0</v>
      </c>
      <c r="N932" s="626">
        <f t="shared" si="26"/>
        <v>30</v>
      </c>
      <c r="O932" s="628" t="str">
        <f t="shared" ref="O932:O937" si="28">IF(N932&lt;231,"Yes","No")</f>
        <v>Yes</v>
      </c>
      <c r="P932" s="676"/>
      <c r="Q932" s="629">
        <v>929</v>
      </c>
      <c r="R932" s="679"/>
    </row>
    <row r="933" spans="1:18" ht="90.75" thickBot="1" x14ac:dyDescent="0.25">
      <c r="A933" s="630"/>
      <c r="B933" s="2511" t="s">
        <v>4008</v>
      </c>
      <c r="C933" s="2079" t="s">
        <v>4009</v>
      </c>
      <c r="D933" s="2080">
        <v>67</v>
      </c>
      <c r="E933" s="1075">
        <v>105</v>
      </c>
      <c r="F933" s="2598">
        <v>91</v>
      </c>
      <c r="G933" s="631"/>
      <c r="H933" s="634" t="s">
        <v>2103</v>
      </c>
      <c r="I933" s="631"/>
      <c r="J933" s="632">
        <v>0</v>
      </c>
      <c r="K933" s="633">
        <v>6</v>
      </c>
      <c r="L933" s="633">
        <v>38</v>
      </c>
      <c r="M933" s="633">
        <v>0</v>
      </c>
      <c r="N933" s="635">
        <f t="shared" si="26"/>
        <v>44</v>
      </c>
      <c r="O933" s="636" t="str">
        <f t="shared" si="28"/>
        <v>Yes</v>
      </c>
      <c r="P933" s="678"/>
      <c r="Q933" s="637">
        <v>930</v>
      </c>
      <c r="R933" s="679"/>
    </row>
    <row r="934" spans="1:18" ht="15.75" thickBot="1" x14ac:dyDescent="0.25">
      <c r="A934" s="630"/>
      <c r="B934" s="2511" t="s">
        <v>4010</v>
      </c>
      <c r="C934" s="2081">
        <v>183028</v>
      </c>
      <c r="D934" s="2082">
        <v>24</v>
      </c>
      <c r="E934" s="1220">
        <v>48</v>
      </c>
      <c r="F934" s="2638">
        <v>40</v>
      </c>
      <c r="G934" s="631"/>
      <c r="H934" s="640" t="s">
        <v>2104</v>
      </c>
      <c r="I934" s="631"/>
      <c r="J934" s="638">
        <v>0</v>
      </c>
      <c r="K934" s="639">
        <v>11</v>
      </c>
      <c r="L934" s="639">
        <v>51</v>
      </c>
      <c r="M934" s="639">
        <v>0</v>
      </c>
      <c r="N934" s="639">
        <f t="shared" si="26"/>
        <v>62</v>
      </c>
      <c r="O934" s="641" t="str">
        <f t="shared" si="28"/>
        <v>Yes</v>
      </c>
      <c r="P934" s="678"/>
      <c r="Q934" s="637">
        <v>931</v>
      </c>
      <c r="R934" s="679"/>
    </row>
    <row r="935" spans="1:18" ht="90.75" thickBot="1" x14ac:dyDescent="0.25">
      <c r="A935" s="630"/>
      <c r="B935" s="2511" t="s">
        <v>4011</v>
      </c>
      <c r="C935" s="2083" t="s">
        <v>4012</v>
      </c>
      <c r="D935" s="1140">
        <v>186</v>
      </c>
      <c r="E935" s="963">
        <v>197</v>
      </c>
      <c r="F935" s="2656">
        <v>185</v>
      </c>
      <c r="G935" s="631"/>
      <c r="H935" s="634" t="s">
        <v>2105</v>
      </c>
      <c r="I935" s="631"/>
      <c r="J935" s="632">
        <v>0</v>
      </c>
      <c r="K935" s="633">
        <v>9</v>
      </c>
      <c r="L935" s="633">
        <v>86</v>
      </c>
      <c r="M935" s="633">
        <v>0</v>
      </c>
      <c r="N935" s="635">
        <f t="shared" si="26"/>
        <v>95</v>
      </c>
      <c r="O935" s="636" t="str">
        <f t="shared" si="28"/>
        <v>Yes</v>
      </c>
      <c r="P935" s="678"/>
      <c r="Q935" s="637">
        <v>932</v>
      </c>
      <c r="R935" s="679"/>
    </row>
    <row r="936" spans="1:18" ht="90.75" thickBot="1" x14ac:dyDescent="0.25">
      <c r="A936" s="630"/>
      <c r="B936" s="2511" t="s">
        <v>4013</v>
      </c>
      <c r="C936" s="2084" t="s">
        <v>4014</v>
      </c>
      <c r="D936" s="1281">
        <v>176</v>
      </c>
      <c r="E936" s="1476">
        <v>189</v>
      </c>
      <c r="F936" s="2626">
        <v>176</v>
      </c>
      <c r="G936" s="631"/>
      <c r="H936" s="640" t="s">
        <v>2106</v>
      </c>
      <c r="I936" s="631"/>
      <c r="J936" s="638">
        <v>0</v>
      </c>
      <c r="K936" s="639">
        <v>11</v>
      </c>
      <c r="L936" s="639">
        <v>97</v>
      </c>
      <c r="M936" s="639">
        <v>0</v>
      </c>
      <c r="N936" s="639">
        <f t="shared" si="26"/>
        <v>108</v>
      </c>
      <c r="O936" s="641" t="str">
        <f t="shared" si="28"/>
        <v>Yes</v>
      </c>
      <c r="P936" s="678"/>
      <c r="Q936" s="637">
        <v>933</v>
      </c>
      <c r="R936" s="679"/>
    </row>
    <row r="937" spans="1:18" ht="90.75" thickBot="1" x14ac:dyDescent="0.25">
      <c r="A937" s="630"/>
      <c r="B937" s="2511" t="s">
        <v>4015</v>
      </c>
      <c r="C937" s="2085" t="s">
        <v>4016</v>
      </c>
      <c r="D937" s="1196">
        <v>163</v>
      </c>
      <c r="E937" s="738">
        <v>178</v>
      </c>
      <c r="F937" s="2548">
        <v>164</v>
      </c>
      <c r="G937" s="631"/>
      <c r="H937" s="634" t="s">
        <v>2107</v>
      </c>
      <c r="I937" s="631"/>
      <c r="J937" s="632">
        <v>0</v>
      </c>
      <c r="K937" s="633">
        <v>17</v>
      </c>
      <c r="L937" s="633">
        <v>100</v>
      </c>
      <c r="M937" s="633">
        <v>0</v>
      </c>
      <c r="N937" s="635">
        <f t="shared" si="26"/>
        <v>117</v>
      </c>
      <c r="O937" s="636" t="str">
        <f t="shared" si="28"/>
        <v>Yes</v>
      </c>
      <c r="P937" s="678"/>
      <c r="Q937" s="637">
        <v>934</v>
      </c>
      <c r="R937" s="679"/>
    </row>
    <row r="938" spans="1:18" ht="90.75" thickBot="1" x14ac:dyDescent="0.25">
      <c r="A938" s="642"/>
      <c r="B938" s="2511" t="s">
        <v>4017</v>
      </c>
      <c r="C938" s="2086" t="s">
        <v>4018</v>
      </c>
      <c r="D938" s="1080">
        <v>148</v>
      </c>
      <c r="E938" s="1488">
        <v>165</v>
      </c>
      <c r="F938" s="2681">
        <v>150</v>
      </c>
      <c r="G938" s="643"/>
      <c r="H938" s="652" t="s">
        <v>2108</v>
      </c>
      <c r="I938" s="643"/>
      <c r="J938" s="650">
        <v>3</v>
      </c>
      <c r="K938" s="651">
        <v>34</v>
      </c>
      <c r="L938" s="651">
        <v>68</v>
      </c>
      <c r="M938" s="651">
        <v>8</v>
      </c>
      <c r="N938" s="651">
        <f t="shared" si="26"/>
        <v>113</v>
      </c>
      <c r="O938" s="653" t="s">
        <v>1186</v>
      </c>
      <c r="P938" s="680"/>
      <c r="Q938" s="649">
        <v>935</v>
      </c>
      <c r="R938" s="681"/>
    </row>
    <row r="939" spans="1:18" ht="15.75" thickBot="1" x14ac:dyDescent="0.25">
      <c r="A939" s="669"/>
      <c r="B939" s="2511" t="s">
        <v>4019</v>
      </c>
      <c r="C939" s="2087">
        <v>708573</v>
      </c>
      <c r="D939" s="1612">
        <v>112</v>
      </c>
      <c r="E939" s="725">
        <v>133</v>
      </c>
      <c r="F939" s="2657">
        <v>115</v>
      </c>
      <c r="G939" s="670"/>
      <c r="H939" s="673" t="s">
        <v>2109</v>
      </c>
      <c r="I939" s="670"/>
      <c r="J939" s="671">
        <v>0</v>
      </c>
      <c r="K939" s="672">
        <v>30</v>
      </c>
      <c r="L939" s="672">
        <v>99</v>
      </c>
      <c r="M939" s="672">
        <v>0</v>
      </c>
      <c r="N939" s="674">
        <f t="shared" si="26"/>
        <v>129</v>
      </c>
      <c r="O939" s="675" t="str">
        <f t="shared" ref="O939:O998" si="29">IF(N939&lt;231,"Yes","No")</f>
        <v>Yes</v>
      </c>
      <c r="P939" s="689"/>
      <c r="Q939" s="629">
        <v>936</v>
      </c>
      <c r="R939" s="690"/>
    </row>
    <row r="940" spans="1:18" ht="90.75" thickBot="1" x14ac:dyDescent="0.25">
      <c r="A940" s="630"/>
      <c r="B940" s="2511" t="s">
        <v>4020</v>
      </c>
      <c r="C940" s="2088" t="s">
        <v>4021</v>
      </c>
      <c r="D940" s="1541">
        <v>94</v>
      </c>
      <c r="E940" s="881">
        <v>116</v>
      </c>
      <c r="F940" s="2545">
        <v>97</v>
      </c>
      <c r="G940" s="631"/>
      <c r="H940" s="640" t="s">
        <v>2110</v>
      </c>
      <c r="I940" s="631"/>
      <c r="J940" s="638">
        <v>0</v>
      </c>
      <c r="K940" s="639">
        <v>33</v>
      </c>
      <c r="L940" s="639">
        <v>98</v>
      </c>
      <c r="M940" s="639">
        <v>0</v>
      </c>
      <c r="N940" s="639">
        <f t="shared" si="26"/>
        <v>131</v>
      </c>
      <c r="O940" s="641" t="str">
        <f t="shared" si="29"/>
        <v>Yes</v>
      </c>
      <c r="P940" s="678"/>
      <c r="Q940" s="637">
        <v>937</v>
      </c>
      <c r="R940" s="679"/>
    </row>
    <row r="941" spans="1:18" ht="90.75" thickBot="1" x14ac:dyDescent="0.25">
      <c r="A941" s="630"/>
      <c r="B941" s="2511" t="s">
        <v>4022</v>
      </c>
      <c r="C941" s="2089" t="s">
        <v>4023</v>
      </c>
      <c r="D941" s="805">
        <v>34</v>
      </c>
      <c r="E941" s="1493">
        <v>55</v>
      </c>
      <c r="F941" s="2590">
        <v>43</v>
      </c>
      <c r="G941" s="631"/>
      <c r="H941" s="634" t="s">
        <v>2111</v>
      </c>
      <c r="I941" s="631"/>
      <c r="J941" s="632">
        <v>0</v>
      </c>
      <c r="K941" s="633">
        <v>36</v>
      </c>
      <c r="L941" s="633">
        <v>50</v>
      </c>
      <c r="M941" s="633">
        <v>0</v>
      </c>
      <c r="N941" s="635">
        <f t="shared" si="26"/>
        <v>86</v>
      </c>
      <c r="O941" s="636" t="str">
        <f t="shared" si="29"/>
        <v>Yes</v>
      </c>
      <c r="P941" s="678"/>
      <c r="Q941" s="637">
        <v>938</v>
      </c>
      <c r="R941" s="679"/>
    </row>
    <row r="942" spans="1:18" ht="90.75" thickBot="1" x14ac:dyDescent="0.25">
      <c r="A942" s="630"/>
      <c r="B942" s="2511" t="s">
        <v>4024</v>
      </c>
      <c r="C942" s="2090" t="s">
        <v>4025</v>
      </c>
      <c r="D942" s="1194">
        <v>188</v>
      </c>
      <c r="E942" s="1376">
        <v>201</v>
      </c>
      <c r="F942" s="2705">
        <v>197</v>
      </c>
      <c r="G942" s="631"/>
      <c r="H942" s="640" t="s">
        <v>2112</v>
      </c>
      <c r="I942" s="631"/>
      <c r="J942" s="638">
        <v>0</v>
      </c>
      <c r="K942" s="639">
        <v>42</v>
      </c>
      <c r="L942" s="639">
        <v>69</v>
      </c>
      <c r="M942" s="639">
        <v>0</v>
      </c>
      <c r="N942" s="639">
        <f t="shared" si="26"/>
        <v>111</v>
      </c>
      <c r="O942" s="641" t="str">
        <f t="shared" si="29"/>
        <v>Yes</v>
      </c>
      <c r="P942" s="678"/>
      <c r="Q942" s="637">
        <v>939</v>
      </c>
      <c r="R942" s="679"/>
    </row>
    <row r="943" spans="1:18" ht="90.75" thickBot="1" x14ac:dyDescent="0.25">
      <c r="A943" s="630"/>
      <c r="B943" s="2511" t="s">
        <v>4026</v>
      </c>
      <c r="C943" s="2091" t="s">
        <v>4027</v>
      </c>
      <c r="D943" s="1152">
        <v>177</v>
      </c>
      <c r="E943" s="1599">
        <v>192</v>
      </c>
      <c r="F943" s="2646">
        <v>188</v>
      </c>
      <c r="G943" s="631"/>
      <c r="H943" s="634" t="s">
        <v>2113</v>
      </c>
      <c r="I943" s="631"/>
      <c r="J943" s="632">
        <v>3</v>
      </c>
      <c r="K943" s="633">
        <v>53</v>
      </c>
      <c r="L943" s="633">
        <v>79</v>
      </c>
      <c r="M943" s="633">
        <v>7</v>
      </c>
      <c r="N943" s="635">
        <f t="shared" si="26"/>
        <v>142</v>
      </c>
      <c r="O943" s="636" t="s">
        <v>1186</v>
      </c>
      <c r="P943" s="678"/>
      <c r="Q943" s="637">
        <v>940</v>
      </c>
      <c r="R943" s="679"/>
    </row>
    <row r="944" spans="1:18" ht="90.75" thickBot="1" x14ac:dyDescent="0.25">
      <c r="A944" s="630"/>
      <c r="B944" s="2511" t="s">
        <v>4028</v>
      </c>
      <c r="C944" s="2092" t="s">
        <v>4029</v>
      </c>
      <c r="D944" s="746">
        <v>157</v>
      </c>
      <c r="E944" s="803">
        <v>176</v>
      </c>
      <c r="F944" s="2673">
        <v>172</v>
      </c>
      <c r="G944" s="631"/>
      <c r="H944" s="640" t="s">
        <v>2114</v>
      </c>
      <c r="I944" s="631"/>
      <c r="J944" s="638">
        <v>1</v>
      </c>
      <c r="K944" s="639">
        <v>62</v>
      </c>
      <c r="L944" s="639">
        <v>95</v>
      </c>
      <c r="M944" s="639">
        <v>2</v>
      </c>
      <c r="N944" s="639">
        <f t="shared" si="26"/>
        <v>160</v>
      </c>
      <c r="O944" s="641" t="s">
        <v>1186</v>
      </c>
      <c r="P944" s="678"/>
      <c r="Q944" s="637">
        <v>941</v>
      </c>
      <c r="R944" s="679"/>
    </row>
    <row r="945" spans="1:18" ht="15.75" thickBot="1" x14ac:dyDescent="0.25">
      <c r="A945" s="642"/>
      <c r="B945" s="2511" t="s">
        <v>4030</v>
      </c>
      <c r="C945" s="2093">
        <v>829995</v>
      </c>
      <c r="D945" s="1183">
        <v>130</v>
      </c>
      <c r="E945" s="1766">
        <v>153</v>
      </c>
      <c r="F945" s="2671">
        <v>149</v>
      </c>
      <c r="G945" s="643"/>
      <c r="H945" s="646" t="s">
        <v>2115</v>
      </c>
      <c r="I945" s="643"/>
      <c r="J945" s="644">
        <v>4</v>
      </c>
      <c r="K945" s="645">
        <v>62</v>
      </c>
      <c r="L945" s="645">
        <v>99</v>
      </c>
      <c r="M945" s="645">
        <v>18</v>
      </c>
      <c r="N945" s="647">
        <f t="shared" si="26"/>
        <v>183</v>
      </c>
      <c r="O945" s="648" t="s">
        <v>1186</v>
      </c>
      <c r="P945" s="680"/>
      <c r="Q945" s="649">
        <v>942</v>
      </c>
      <c r="R945" s="679"/>
    </row>
    <row r="946" spans="1:18" ht="90.75" thickBot="1" x14ac:dyDescent="0.25">
      <c r="A946" s="623"/>
      <c r="B946" s="2511" t="s">
        <v>4031</v>
      </c>
      <c r="C946" s="2094" t="s">
        <v>4032</v>
      </c>
      <c r="D946" s="1484">
        <v>93</v>
      </c>
      <c r="E946" s="1016">
        <v>121</v>
      </c>
      <c r="F946" s="2643">
        <v>117</v>
      </c>
      <c r="G946" s="624"/>
      <c r="H946" s="627" t="s">
        <v>2116</v>
      </c>
      <c r="I946" s="624"/>
      <c r="J946" s="625">
        <v>0</v>
      </c>
      <c r="K946" s="626">
        <v>28</v>
      </c>
      <c r="L946" s="626">
        <v>26</v>
      </c>
      <c r="M946" s="626">
        <v>1</v>
      </c>
      <c r="N946" s="626">
        <f t="shared" si="26"/>
        <v>55</v>
      </c>
      <c r="O946" s="628" t="str">
        <f t="shared" si="29"/>
        <v>Yes</v>
      </c>
      <c r="P946" s="676"/>
      <c r="Q946" s="629">
        <v>943</v>
      </c>
      <c r="R946" s="679"/>
    </row>
    <row r="947" spans="1:18" ht="90.75" thickBot="1" x14ac:dyDescent="0.25">
      <c r="A947" s="630"/>
      <c r="B947" s="2511" t="s">
        <v>4033</v>
      </c>
      <c r="C947" s="2095" t="s">
        <v>4034</v>
      </c>
      <c r="D947" s="1950">
        <v>62</v>
      </c>
      <c r="E947" s="948">
        <v>93</v>
      </c>
      <c r="F947" s="2515">
        <v>88</v>
      </c>
      <c r="G947" s="631"/>
      <c r="H947" s="634" t="s">
        <v>2117</v>
      </c>
      <c r="I947" s="631"/>
      <c r="J947" s="632">
        <v>0</v>
      </c>
      <c r="K947" s="633">
        <v>69</v>
      </c>
      <c r="L947" s="633">
        <v>65</v>
      </c>
      <c r="M947" s="633">
        <v>0</v>
      </c>
      <c r="N947" s="635">
        <f t="shared" si="26"/>
        <v>134</v>
      </c>
      <c r="O947" s="636" t="str">
        <f t="shared" si="29"/>
        <v>Yes</v>
      </c>
      <c r="P947" s="678"/>
      <c r="Q947" s="637">
        <v>944</v>
      </c>
      <c r="R947" s="679"/>
    </row>
    <row r="948" spans="1:18" ht="90.75" thickBot="1" x14ac:dyDescent="0.25">
      <c r="A948" s="630"/>
      <c r="B948" s="2511" t="s">
        <v>4035</v>
      </c>
      <c r="C948" s="2096" t="s">
        <v>4036</v>
      </c>
      <c r="D948" s="2082">
        <v>24</v>
      </c>
      <c r="E948" s="709">
        <v>51</v>
      </c>
      <c r="F948" s="2589">
        <v>47</v>
      </c>
      <c r="G948" s="631"/>
      <c r="H948" s="640" t="s">
        <v>2118</v>
      </c>
      <c r="I948" s="631"/>
      <c r="J948" s="638">
        <v>0</v>
      </c>
      <c r="K948" s="639">
        <v>80</v>
      </c>
      <c r="L948" s="639">
        <v>80</v>
      </c>
      <c r="M948" s="639">
        <v>0</v>
      </c>
      <c r="N948" s="639">
        <f t="shared" si="26"/>
        <v>160</v>
      </c>
      <c r="O948" s="641" t="str">
        <f t="shared" si="29"/>
        <v>Yes</v>
      </c>
      <c r="P948" s="678"/>
      <c r="Q948" s="637">
        <v>945</v>
      </c>
      <c r="R948" s="679"/>
    </row>
    <row r="949" spans="1:18" ht="90.75" thickBot="1" x14ac:dyDescent="0.25">
      <c r="A949" s="630"/>
      <c r="B949" s="2511" t="s">
        <v>4037</v>
      </c>
      <c r="C949" s="2097" t="s">
        <v>4038</v>
      </c>
      <c r="D949" s="916">
        <v>209</v>
      </c>
      <c r="E949" s="859">
        <v>224</v>
      </c>
      <c r="F949" s="2528">
        <v>215</v>
      </c>
      <c r="G949" s="631"/>
      <c r="H949" s="634" t="s">
        <v>2119</v>
      </c>
      <c r="I949" s="631"/>
      <c r="J949" s="632">
        <v>3</v>
      </c>
      <c r="K949" s="633">
        <v>80</v>
      </c>
      <c r="L949" s="633">
        <v>48</v>
      </c>
      <c r="M949" s="633">
        <v>9</v>
      </c>
      <c r="N949" s="635">
        <f t="shared" si="26"/>
        <v>140</v>
      </c>
      <c r="O949" s="636" t="str">
        <f t="shared" si="29"/>
        <v>Yes</v>
      </c>
      <c r="P949" s="678"/>
      <c r="Q949" s="637">
        <v>946</v>
      </c>
      <c r="R949" s="679"/>
    </row>
    <row r="950" spans="1:18" ht="90.75" thickBot="1" x14ac:dyDescent="0.25">
      <c r="A950" s="630"/>
      <c r="B950" s="2511" t="s">
        <v>4039</v>
      </c>
      <c r="C950" s="2098" t="s">
        <v>4040</v>
      </c>
      <c r="D950" s="934">
        <v>183</v>
      </c>
      <c r="E950" s="837">
        <v>205</v>
      </c>
      <c r="F950" s="2535">
        <v>194</v>
      </c>
      <c r="G950" s="631"/>
      <c r="H950" s="640" t="s">
        <v>2120</v>
      </c>
      <c r="I950" s="631"/>
      <c r="J950" s="638">
        <v>8</v>
      </c>
      <c r="K950" s="639">
        <v>77</v>
      </c>
      <c r="L950" s="639">
        <v>37</v>
      </c>
      <c r="M950" s="639">
        <v>27</v>
      </c>
      <c r="N950" s="639">
        <f t="shared" si="26"/>
        <v>149</v>
      </c>
      <c r="O950" s="641" t="s">
        <v>1186</v>
      </c>
      <c r="P950" s="678"/>
      <c r="Q950" s="637">
        <v>947</v>
      </c>
      <c r="R950" s="679"/>
    </row>
    <row r="951" spans="1:18" ht="90.75" thickBot="1" x14ac:dyDescent="0.25">
      <c r="A951" s="630"/>
      <c r="B951" s="2511" t="s">
        <v>4041</v>
      </c>
      <c r="C951" s="2099" t="s">
        <v>4042</v>
      </c>
      <c r="D951" s="909">
        <v>154</v>
      </c>
      <c r="E951" s="1084">
        <v>185</v>
      </c>
      <c r="F951" s="2694">
        <v>173</v>
      </c>
      <c r="G951" s="631"/>
      <c r="H951" s="634" t="s">
        <v>2121</v>
      </c>
      <c r="I951" s="631"/>
      <c r="J951" s="632">
        <v>7</v>
      </c>
      <c r="K951" s="633">
        <v>98</v>
      </c>
      <c r="L951" s="633">
        <v>44</v>
      </c>
      <c r="M951" s="633">
        <v>33</v>
      </c>
      <c r="N951" s="635">
        <f t="shared" si="26"/>
        <v>182</v>
      </c>
      <c r="O951" s="636" t="s">
        <v>1186</v>
      </c>
      <c r="P951" s="678"/>
      <c r="Q951" s="637">
        <v>948</v>
      </c>
      <c r="R951" s="679"/>
    </row>
    <row r="952" spans="1:18" ht="90.75" thickBot="1" x14ac:dyDescent="0.25">
      <c r="A952" s="642"/>
      <c r="B952" s="2511" t="s">
        <v>4043</v>
      </c>
      <c r="C952" s="2100" t="s">
        <v>4044</v>
      </c>
      <c r="D952" s="1313">
        <v>120</v>
      </c>
      <c r="E952" s="932">
        <v>159</v>
      </c>
      <c r="F952" s="2606">
        <v>144</v>
      </c>
      <c r="G952" s="643"/>
      <c r="H952" s="652" t="s">
        <v>2122</v>
      </c>
      <c r="I952" s="643"/>
      <c r="J952" s="650">
        <v>15</v>
      </c>
      <c r="K952" s="651">
        <v>100</v>
      </c>
      <c r="L952" s="651">
        <v>39</v>
      </c>
      <c r="M952" s="651">
        <v>69</v>
      </c>
      <c r="N952" s="651">
        <f t="shared" si="26"/>
        <v>223</v>
      </c>
      <c r="O952" s="653" t="s">
        <v>1186</v>
      </c>
      <c r="P952" s="680"/>
      <c r="Q952" s="649">
        <v>949</v>
      </c>
      <c r="R952" s="681"/>
    </row>
    <row r="953" spans="1:18" ht="90.75" thickBot="1" x14ac:dyDescent="0.25">
      <c r="A953" s="669"/>
      <c r="B953" s="2511" t="s">
        <v>4045</v>
      </c>
      <c r="C953" s="2101" t="s">
        <v>4046</v>
      </c>
      <c r="D953" s="1404">
        <v>80</v>
      </c>
      <c r="E953" s="985">
        <v>127</v>
      </c>
      <c r="F953" s="2727">
        <v>112</v>
      </c>
      <c r="G953" s="670"/>
      <c r="H953" s="673" t="s">
        <v>2123</v>
      </c>
      <c r="I953" s="670"/>
      <c r="J953" s="671">
        <v>0</v>
      </c>
      <c r="K953" s="672">
        <v>14</v>
      </c>
      <c r="L953" s="672">
        <v>3</v>
      </c>
      <c r="M953" s="672">
        <v>0</v>
      </c>
      <c r="N953" s="674">
        <f t="shared" si="26"/>
        <v>17</v>
      </c>
      <c r="O953" s="675" t="str">
        <f t="shared" si="29"/>
        <v>Yes</v>
      </c>
      <c r="P953" s="689"/>
      <c r="Q953" s="629">
        <v>950</v>
      </c>
      <c r="R953" s="690"/>
    </row>
    <row r="954" spans="1:18" ht="90.75" thickBot="1" x14ac:dyDescent="0.25">
      <c r="A954" s="630"/>
      <c r="B954" s="2511" t="s">
        <v>4047</v>
      </c>
      <c r="C954" s="2102" t="s">
        <v>4048</v>
      </c>
      <c r="D954" s="1685">
        <v>40</v>
      </c>
      <c r="E954" s="990">
        <v>92</v>
      </c>
      <c r="F954" s="2532">
        <v>77</v>
      </c>
      <c r="G954" s="631"/>
      <c r="H954" s="640" t="s">
        <v>2124</v>
      </c>
      <c r="I954" s="631"/>
      <c r="J954" s="638">
        <v>0</v>
      </c>
      <c r="K954" s="639">
        <v>71</v>
      </c>
      <c r="L954" s="639">
        <v>16</v>
      </c>
      <c r="M954" s="639">
        <v>0</v>
      </c>
      <c r="N954" s="639">
        <f t="shared" si="26"/>
        <v>87</v>
      </c>
      <c r="O954" s="641" t="str">
        <f t="shared" si="29"/>
        <v>Yes</v>
      </c>
      <c r="P954" s="678"/>
      <c r="Q954" s="637">
        <v>951</v>
      </c>
      <c r="R954" s="679"/>
    </row>
    <row r="955" spans="1:18" ht="90.75" thickBot="1" x14ac:dyDescent="0.25">
      <c r="A955" s="630"/>
      <c r="B955" s="2511" t="s">
        <v>4049</v>
      </c>
      <c r="C955" s="2103" t="s">
        <v>4050</v>
      </c>
      <c r="D955" s="1753">
        <v>19</v>
      </c>
      <c r="E955" s="1270">
        <v>50</v>
      </c>
      <c r="F955" s="2590">
        <v>43</v>
      </c>
      <c r="G955" s="631"/>
      <c r="H955" s="634" t="s">
        <v>2125</v>
      </c>
      <c r="I955" s="631"/>
      <c r="J955" s="632">
        <v>0</v>
      </c>
      <c r="K955" s="633">
        <v>87</v>
      </c>
      <c r="L955" s="633">
        <v>12</v>
      </c>
      <c r="M955" s="633">
        <v>0</v>
      </c>
      <c r="N955" s="635">
        <f t="shared" si="26"/>
        <v>99</v>
      </c>
      <c r="O955" s="636" t="str">
        <f t="shared" si="29"/>
        <v>Yes</v>
      </c>
      <c r="P955" s="678"/>
      <c r="Q955" s="637">
        <v>952</v>
      </c>
      <c r="R955" s="679"/>
    </row>
    <row r="956" spans="1:18" ht="90.75" thickBot="1" x14ac:dyDescent="0.25">
      <c r="A956" s="630"/>
      <c r="B956" s="2511" t="s">
        <v>4051</v>
      </c>
      <c r="C956" s="2104" t="s">
        <v>4052</v>
      </c>
      <c r="D956" s="987">
        <v>167</v>
      </c>
      <c r="E956" s="2105">
        <v>230</v>
      </c>
      <c r="F956" s="2528">
        <v>215</v>
      </c>
      <c r="G956" s="631"/>
      <c r="H956" s="640" t="s">
        <v>2126</v>
      </c>
      <c r="I956" s="631"/>
      <c r="J956" s="638">
        <v>4</v>
      </c>
      <c r="K956" s="639">
        <v>93</v>
      </c>
      <c r="L956" s="639">
        <v>28</v>
      </c>
      <c r="M956" s="639">
        <v>14</v>
      </c>
      <c r="N956" s="639">
        <f t="shared" si="26"/>
        <v>139</v>
      </c>
      <c r="O956" s="641" t="s">
        <v>1186</v>
      </c>
      <c r="P956" s="678"/>
      <c r="Q956" s="637">
        <v>953</v>
      </c>
      <c r="R956" s="679"/>
    </row>
    <row r="957" spans="1:18" ht="90.75" thickBot="1" x14ac:dyDescent="0.25">
      <c r="A957" s="630"/>
      <c r="B957" s="2511" t="s">
        <v>4053</v>
      </c>
      <c r="C957" s="2106" t="s">
        <v>4054</v>
      </c>
      <c r="D957" s="1617">
        <v>140</v>
      </c>
      <c r="E957" s="1782">
        <v>226</v>
      </c>
      <c r="F957" s="2689">
        <v>208</v>
      </c>
      <c r="G957" s="631"/>
      <c r="H957" s="634" t="s">
        <v>2127</v>
      </c>
      <c r="I957" s="631"/>
      <c r="J957" s="632">
        <v>5</v>
      </c>
      <c r="K957" s="633">
        <v>98</v>
      </c>
      <c r="L957" s="633">
        <v>40</v>
      </c>
      <c r="M957" s="633">
        <v>20</v>
      </c>
      <c r="N957" s="635">
        <f t="shared" si="26"/>
        <v>163</v>
      </c>
      <c r="O957" s="636" t="s">
        <v>1186</v>
      </c>
      <c r="P957" s="678"/>
      <c r="Q957" s="637">
        <v>954</v>
      </c>
      <c r="R957" s="679"/>
    </row>
    <row r="958" spans="1:18" ht="90.75" thickBot="1" x14ac:dyDescent="0.25">
      <c r="A958" s="630"/>
      <c r="B958" s="2511" t="s">
        <v>4055</v>
      </c>
      <c r="C958" s="2107" t="s">
        <v>4056</v>
      </c>
      <c r="D958" s="1649">
        <v>60</v>
      </c>
      <c r="E958" s="848">
        <v>219</v>
      </c>
      <c r="F958" s="2636">
        <v>192</v>
      </c>
      <c r="G958" s="631"/>
      <c r="H958" s="640" t="s">
        <v>2128</v>
      </c>
      <c r="I958" s="631"/>
      <c r="J958" s="638">
        <v>7</v>
      </c>
      <c r="K958" s="639">
        <v>100</v>
      </c>
      <c r="L958" s="639">
        <v>67</v>
      </c>
      <c r="M958" s="639">
        <v>31</v>
      </c>
      <c r="N958" s="639">
        <f t="shared" si="26"/>
        <v>205</v>
      </c>
      <c r="O958" s="641" t="s">
        <v>1186</v>
      </c>
      <c r="P958" s="678"/>
      <c r="Q958" s="637">
        <v>955</v>
      </c>
      <c r="R958" s="679"/>
    </row>
    <row r="959" spans="1:18" ht="15.75" thickBot="1" x14ac:dyDescent="0.25">
      <c r="A959" s="642"/>
      <c r="B959" s="2511" t="s">
        <v>4057</v>
      </c>
      <c r="C959" s="2108">
        <v>9775</v>
      </c>
      <c r="D959" s="698">
        <v>0</v>
      </c>
      <c r="E959" s="750">
        <v>151</v>
      </c>
      <c r="F959" s="2643">
        <v>117</v>
      </c>
      <c r="G959" s="643"/>
      <c r="H959" s="646" t="s">
        <v>2129</v>
      </c>
      <c r="I959" s="643"/>
      <c r="J959" s="644">
        <v>18</v>
      </c>
      <c r="K959" s="645">
        <v>85</v>
      </c>
      <c r="L959" s="645">
        <v>31</v>
      </c>
      <c r="M959" s="645">
        <v>59</v>
      </c>
      <c r="N959" s="647">
        <f t="shared" si="26"/>
        <v>193</v>
      </c>
      <c r="O959" s="648" t="s">
        <v>1186</v>
      </c>
      <c r="P959" s="680"/>
      <c r="Q959" s="649">
        <v>956</v>
      </c>
      <c r="R959" s="679"/>
    </row>
    <row r="960" spans="1:18" ht="90.75" thickBot="1" x14ac:dyDescent="0.25">
      <c r="A960" s="623"/>
      <c r="B960" s="2511" t="s">
        <v>4058</v>
      </c>
      <c r="C960" s="2109" t="s">
        <v>4059</v>
      </c>
      <c r="D960" s="698">
        <v>0</v>
      </c>
      <c r="E960" s="1640">
        <v>123</v>
      </c>
      <c r="F960" s="2696">
        <v>95</v>
      </c>
      <c r="G960" s="624"/>
      <c r="H960" s="627" t="s">
        <v>2130</v>
      </c>
      <c r="I960" s="624"/>
      <c r="J960" s="625">
        <v>2</v>
      </c>
      <c r="K960" s="626">
        <v>23</v>
      </c>
      <c r="L960" s="626">
        <v>2</v>
      </c>
      <c r="M960" s="626">
        <v>0</v>
      </c>
      <c r="N960" s="626">
        <f t="shared" si="26"/>
        <v>27</v>
      </c>
      <c r="O960" s="628" t="str">
        <f t="shared" si="29"/>
        <v>Yes</v>
      </c>
      <c r="P960" s="676"/>
      <c r="Q960" s="629">
        <v>957</v>
      </c>
      <c r="R960" s="679"/>
    </row>
    <row r="961" spans="1:18" ht="90.75" thickBot="1" x14ac:dyDescent="0.25">
      <c r="A961" s="630"/>
      <c r="B961" s="2511" t="s">
        <v>4060</v>
      </c>
      <c r="C961" s="2110" t="s">
        <v>4061</v>
      </c>
      <c r="D961" s="698">
        <v>0</v>
      </c>
      <c r="E961" s="1032">
        <v>102</v>
      </c>
      <c r="F961" s="2538">
        <v>79</v>
      </c>
      <c r="G961" s="631"/>
      <c r="H961" s="634" t="s">
        <v>2131</v>
      </c>
      <c r="I961" s="631"/>
      <c r="J961" s="632">
        <v>2</v>
      </c>
      <c r="K961" s="633">
        <v>32</v>
      </c>
      <c r="L961" s="633">
        <v>2</v>
      </c>
      <c r="M961" s="633">
        <v>1</v>
      </c>
      <c r="N961" s="635">
        <f t="shared" si="26"/>
        <v>37</v>
      </c>
      <c r="O961" s="636" t="s">
        <v>1186</v>
      </c>
      <c r="P961" s="678"/>
      <c r="Q961" s="637">
        <v>958</v>
      </c>
      <c r="R961" s="679"/>
    </row>
    <row r="962" spans="1:18" ht="90.75" thickBot="1" x14ac:dyDescent="0.25">
      <c r="A962" s="630"/>
      <c r="B962" s="2511" t="s">
        <v>4062</v>
      </c>
      <c r="C962" s="2111" t="s">
        <v>4063</v>
      </c>
      <c r="D962" s="942">
        <v>143</v>
      </c>
      <c r="E962" s="754">
        <v>214</v>
      </c>
      <c r="F962" s="2670">
        <v>189</v>
      </c>
      <c r="G962" s="631"/>
      <c r="H962" s="640" t="s">
        <v>2132</v>
      </c>
      <c r="I962" s="631"/>
      <c r="J962" s="638">
        <v>3</v>
      </c>
      <c r="K962" s="639">
        <v>48</v>
      </c>
      <c r="L962" s="639">
        <v>5</v>
      </c>
      <c r="M962" s="639">
        <v>7</v>
      </c>
      <c r="N962" s="639">
        <f t="shared" si="26"/>
        <v>63</v>
      </c>
      <c r="O962" s="641" t="s">
        <v>1186</v>
      </c>
      <c r="P962" s="678"/>
      <c r="Q962" s="637">
        <v>959</v>
      </c>
      <c r="R962" s="679"/>
    </row>
    <row r="963" spans="1:18" ht="90.75" thickBot="1" x14ac:dyDescent="0.25">
      <c r="A963" s="630"/>
      <c r="B963" s="2511" t="s">
        <v>4064</v>
      </c>
      <c r="C963" s="2112" t="s">
        <v>4065</v>
      </c>
      <c r="D963" s="974">
        <v>110</v>
      </c>
      <c r="E963" s="1326">
        <v>206</v>
      </c>
      <c r="F963" s="2631">
        <v>178</v>
      </c>
      <c r="G963" s="631"/>
      <c r="H963" s="634" t="s">
        <v>2133</v>
      </c>
      <c r="I963" s="631"/>
      <c r="J963" s="632">
        <v>7</v>
      </c>
      <c r="K963" s="633">
        <v>68</v>
      </c>
      <c r="L963" s="633">
        <v>8</v>
      </c>
      <c r="M963" s="633">
        <v>16</v>
      </c>
      <c r="N963" s="635">
        <f t="shared" si="26"/>
        <v>99</v>
      </c>
      <c r="O963" s="636" t="s">
        <v>1186</v>
      </c>
      <c r="P963" s="678"/>
      <c r="Q963" s="637">
        <v>960</v>
      </c>
      <c r="R963" s="679"/>
    </row>
    <row r="964" spans="1:18" ht="90.75" thickBot="1" x14ac:dyDescent="0.25">
      <c r="A964" s="630"/>
      <c r="B964" s="2511" t="s">
        <v>4066</v>
      </c>
      <c r="C964" s="2113" t="s">
        <v>4067</v>
      </c>
      <c r="D964" s="698">
        <v>0</v>
      </c>
      <c r="E964" s="994">
        <v>179</v>
      </c>
      <c r="F964" s="2735">
        <v>136</v>
      </c>
      <c r="G964" s="631"/>
      <c r="H964" s="640" t="s">
        <v>2134</v>
      </c>
      <c r="I964" s="631"/>
      <c r="J964" s="638">
        <v>7</v>
      </c>
      <c r="K964" s="639">
        <v>83</v>
      </c>
      <c r="L964" s="639">
        <v>16</v>
      </c>
      <c r="M964" s="639">
        <v>23</v>
      </c>
      <c r="N964" s="639">
        <f t="shared" ref="N964:N1027" si="30">SUM(J964:M964)</f>
        <v>129</v>
      </c>
      <c r="O964" s="641" t="s">
        <v>1186</v>
      </c>
      <c r="P964" s="678"/>
      <c r="Q964" s="637">
        <v>961</v>
      </c>
      <c r="R964" s="679"/>
    </row>
    <row r="965" spans="1:18" ht="90.75" thickBot="1" x14ac:dyDescent="0.25">
      <c r="A965" s="630"/>
      <c r="B965" s="2511" t="s">
        <v>4068</v>
      </c>
      <c r="C965" s="2114" t="s">
        <v>4069</v>
      </c>
      <c r="D965" s="698">
        <v>0</v>
      </c>
      <c r="E965" s="1439">
        <v>150</v>
      </c>
      <c r="F965" s="2635">
        <v>94</v>
      </c>
      <c r="G965" s="631"/>
      <c r="H965" s="634" t="s">
        <v>2135</v>
      </c>
      <c r="I965" s="631"/>
      <c r="J965" s="632">
        <v>9</v>
      </c>
      <c r="K965" s="633">
        <v>89</v>
      </c>
      <c r="L965" s="633">
        <v>23</v>
      </c>
      <c r="M965" s="633">
        <v>34</v>
      </c>
      <c r="N965" s="635">
        <f t="shared" si="30"/>
        <v>155</v>
      </c>
      <c r="O965" s="636" t="s">
        <v>1186</v>
      </c>
      <c r="P965" s="678"/>
      <c r="Q965" s="637">
        <v>962</v>
      </c>
      <c r="R965" s="679"/>
    </row>
    <row r="966" spans="1:18" ht="90.75" thickBot="1" x14ac:dyDescent="0.25">
      <c r="A966" s="642"/>
      <c r="B966" s="2511" t="s">
        <v>4070</v>
      </c>
      <c r="C966" s="2115" t="s">
        <v>4071</v>
      </c>
      <c r="D966" s="698">
        <v>0</v>
      </c>
      <c r="E966" s="823">
        <v>122</v>
      </c>
      <c r="F966" s="2552">
        <v>83</v>
      </c>
      <c r="G966" s="643"/>
      <c r="H966" s="652" t="s">
        <v>2136</v>
      </c>
      <c r="I966" s="643"/>
      <c r="J966" s="650">
        <v>13</v>
      </c>
      <c r="K966" s="651">
        <v>94</v>
      </c>
      <c r="L966" s="651">
        <v>19</v>
      </c>
      <c r="M966" s="651">
        <v>45</v>
      </c>
      <c r="N966" s="651">
        <f t="shared" si="30"/>
        <v>171</v>
      </c>
      <c r="O966" s="653" t="s">
        <v>1186</v>
      </c>
      <c r="P966" s="680"/>
      <c r="Q966" s="649">
        <v>963</v>
      </c>
      <c r="R966" s="681"/>
    </row>
    <row r="967" spans="1:18" ht="15.75" thickBot="1" x14ac:dyDescent="0.25">
      <c r="A967" s="669"/>
      <c r="B967" s="2511" t="s">
        <v>4072</v>
      </c>
      <c r="C967" s="2116">
        <v>6747</v>
      </c>
      <c r="D967" s="698">
        <v>0</v>
      </c>
      <c r="E967" s="780">
        <v>103</v>
      </c>
      <c r="F967" s="2550">
        <v>71</v>
      </c>
      <c r="G967" s="670"/>
      <c r="H967" s="673" t="s">
        <v>2137</v>
      </c>
      <c r="I967" s="670"/>
      <c r="J967" s="671">
        <v>2</v>
      </c>
      <c r="K967" s="672">
        <v>11</v>
      </c>
      <c r="L967" s="672">
        <v>1</v>
      </c>
      <c r="M967" s="672">
        <v>0</v>
      </c>
      <c r="N967" s="674">
        <f t="shared" si="30"/>
        <v>14</v>
      </c>
      <c r="O967" s="675" t="str">
        <f t="shared" si="29"/>
        <v>Yes</v>
      </c>
      <c r="P967" s="689"/>
      <c r="Q967" s="629">
        <v>964</v>
      </c>
      <c r="R967" s="690"/>
    </row>
    <row r="968" spans="1:18" ht="15.75" thickBot="1" x14ac:dyDescent="0.25">
      <c r="A968" s="630"/>
      <c r="B968" s="2511" t="s">
        <v>4073</v>
      </c>
      <c r="C968" s="2117">
        <v>115740</v>
      </c>
      <c r="D968" s="2008">
        <v>17</v>
      </c>
      <c r="E968" s="884">
        <v>87</v>
      </c>
      <c r="F968" s="2514">
        <v>64</v>
      </c>
      <c r="G968" s="631"/>
      <c r="H968" s="640" t="s">
        <v>2138</v>
      </c>
      <c r="I968" s="631"/>
      <c r="J968" s="638">
        <v>15</v>
      </c>
      <c r="K968" s="639">
        <v>29</v>
      </c>
      <c r="L968" s="639">
        <v>0</v>
      </c>
      <c r="M968" s="639">
        <v>0</v>
      </c>
      <c r="N968" s="639">
        <f t="shared" si="30"/>
        <v>44</v>
      </c>
      <c r="O968" s="641" t="str">
        <f t="shared" si="29"/>
        <v>Yes</v>
      </c>
      <c r="P968" s="678"/>
      <c r="Q968" s="637">
        <v>965</v>
      </c>
      <c r="R968" s="679"/>
    </row>
    <row r="969" spans="1:18" ht="90.75" thickBot="1" x14ac:dyDescent="0.25">
      <c r="A969" s="630"/>
      <c r="B969" s="2511" t="s">
        <v>4074</v>
      </c>
      <c r="C969" s="2118" t="s">
        <v>4075</v>
      </c>
      <c r="D969" s="1404">
        <v>80</v>
      </c>
      <c r="E969" s="999">
        <v>166</v>
      </c>
      <c r="F969" s="2522">
        <v>132</v>
      </c>
      <c r="G969" s="631"/>
      <c r="H969" s="634" t="s">
        <v>2139</v>
      </c>
      <c r="I969" s="631"/>
      <c r="J969" s="632">
        <v>19</v>
      </c>
      <c r="K969" s="633">
        <v>43</v>
      </c>
      <c r="L969" s="633">
        <v>0</v>
      </c>
      <c r="M969" s="633">
        <v>0</v>
      </c>
      <c r="N969" s="635">
        <f t="shared" si="30"/>
        <v>62</v>
      </c>
      <c r="O969" s="636" t="str">
        <f t="shared" si="29"/>
        <v>Yes</v>
      </c>
      <c r="P969" s="678"/>
      <c r="Q969" s="637">
        <v>966</v>
      </c>
      <c r="R969" s="679"/>
    </row>
    <row r="970" spans="1:18" ht="90.75" thickBot="1" x14ac:dyDescent="0.25">
      <c r="A970" s="630"/>
      <c r="B970" s="2511" t="s">
        <v>4076</v>
      </c>
      <c r="C970" s="2119" t="s">
        <v>4077</v>
      </c>
      <c r="D970" s="698">
        <v>0</v>
      </c>
      <c r="E970" s="1439">
        <v>150</v>
      </c>
      <c r="F970" s="2699">
        <v>108</v>
      </c>
      <c r="G970" s="631"/>
      <c r="H970" s="640" t="s">
        <v>2140</v>
      </c>
      <c r="I970" s="631"/>
      <c r="J970" s="638">
        <v>30</v>
      </c>
      <c r="K970" s="639">
        <v>44</v>
      </c>
      <c r="L970" s="639">
        <v>0</v>
      </c>
      <c r="M970" s="639">
        <v>0</v>
      </c>
      <c r="N970" s="639">
        <f t="shared" si="30"/>
        <v>74</v>
      </c>
      <c r="O970" s="641" t="str">
        <f t="shared" si="29"/>
        <v>Yes</v>
      </c>
      <c r="P970" s="678"/>
      <c r="Q970" s="637">
        <v>967</v>
      </c>
      <c r="R970" s="679"/>
    </row>
    <row r="971" spans="1:18" ht="15.75" thickBot="1" x14ac:dyDescent="0.25">
      <c r="A971" s="630"/>
      <c r="B971" s="2511" t="s">
        <v>4078</v>
      </c>
      <c r="C971" s="2120">
        <v>8755</v>
      </c>
      <c r="D971" s="698">
        <v>0</v>
      </c>
      <c r="E971" s="1573">
        <v>135</v>
      </c>
      <c r="F971" s="2630">
        <v>85</v>
      </c>
      <c r="G971" s="631"/>
      <c r="H971" s="634" t="s">
        <v>2141</v>
      </c>
      <c r="I971" s="631"/>
      <c r="J971" s="632">
        <v>39</v>
      </c>
      <c r="K971" s="633">
        <v>54</v>
      </c>
      <c r="L971" s="633">
        <v>1</v>
      </c>
      <c r="M971" s="633">
        <v>2</v>
      </c>
      <c r="N971" s="635">
        <f t="shared" si="30"/>
        <v>96</v>
      </c>
      <c r="O971" s="636" t="s">
        <v>1186</v>
      </c>
      <c r="P971" s="678"/>
      <c r="Q971" s="637">
        <v>968</v>
      </c>
      <c r="R971" s="679"/>
    </row>
    <row r="972" spans="1:18" ht="90.75" thickBot="1" x14ac:dyDescent="0.25">
      <c r="A972" s="630"/>
      <c r="B972" s="2511" t="s">
        <v>4079</v>
      </c>
      <c r="C972" s="2121" t="s">
        <v>4080</v>
      </c>
      <c r="D972" s="698">
        <v>0</v>
      </c>
      <c r="E972" s="1640">
        <v>123</v>
      </c>
      <c r="F972" s="2537">
        <v>75</v>
      </c>
      <c r="G972" s="631"/>
      <c r="H972" s="640" t="s">
        <v>2142</v>
      </c>
      <c r="I972" s="631"/>
      <c r="J972" s="638">
        <v>51</v>
      </c>
      <c r="K972" s="639">
        <v>71</v>
      </c>
      <c r="L972" s="639">
        <v>0</v>
      </c>
      <c r="M972" s="639">
        <v>0</v>
      </c>
      <c r="N972" s="639">
        <f t="shared" si="30"/>
        <v>122</v>
      </c>
      <c r="O972" s="641" t="str">
        <f t="shared" si="29"/>
        <v>Yes</v>
      </c>
      <c r="P972" s="678"/>
      <c r="Q972" s="637">
        <v>969</v>
      </c>
      <c r="R972" s="679"/>
    </row>
    <row r="973" spans="1:18" ht="90.75" thickBot="1" x14ac:dyDescent="0.25">
      <c r="A973" s="642"/>
      <c r="B973" s="2511" t="s">
        <v>4081</v>
      </c>
      <c r="C973" s="2122" t="s">
        <v>4082</v>
      </c>
      <c r="D973" s="698">
        <v>0</v>
      </c>
      <c r="E973" s="777">
        <v>111</v>
      </c>
      <c r="F973" s="2709">
        <v>68</v>
      </c>
      <c r="G973" s="643"/>
      <c r="H973" s="646" t="s">
        <v>2143</v>
      </c>
      <c r="I973" s="643"/>
      <c r="J973" s="644">
        <v>70</v>
      </c>
      <c r="K973" s="645">
        <v>93</v>
      </c>
      <c r="L973" s="645">
        <v>0</v>
      </c>
      <c r="M973" s="645">
        <v>0</v>
      </c>
      <c r="N973" s="647">
        <f t="shared" si="30"/>
        <v>163</v>
      </c>
      <c r="O973" s="648" t="str">
        <f t="shared" si="29"/>
        <v>Yes</v>
      </c>
      <c r="P973" s="680"/>
      <c r="Q973" s="649">
        <v>970</v>
      </c>
      <c r="R973" s="679"/>
    </row>
    <row r="974" spans="1:18" ht="15.75" thickBot="1" x14ac:dyDescent="0.25">
      <c r="A974" s="623"/>
      <c r="B974" s="2511" t="s">
        <v>4083</v>
      </c>
      <c r="C974" s="2123">
        <v>6845</v>
      </c>
      <c r="D974" s="698">
        <v>0</v>
      </c>
      <c r="E974" s="2023">
        <v>104</v>
      </c>
      <c r="F974" s="2558">
        <v>69</v>
      </c>
      <c r="G974" s="624"/>
      <c r="H974" s="627" t="s">
        <v>2144</v>
      </c>
      <c r="I974" s="624"/>
      <c r="J974" s="625">
        <v>9</v>
      </c>
      <c r="K974" s="626">
        <v>7</v>
      </c>
      <c r="L974" s="626">
        <v>0</v>
      </c>
      <c r="M974" s="626">
        <v>1</v>
      </c>
      <c r="N974" s="626">
        <f t="shared" si="30"/>
        <v>17</v>
      </c>
      <c r="O974" s="628" t="str">
        <f t="shared" si="29"/>
        <v>Yes</v>
      </c>
      <c r="P974" s="676"/>
      <c r="Q974" s="629">
        <v>971</v>
      </c>
      <c r="R974" s="679"/>
    </row>
    <row r="975" spans="1:18" ht="15.75" thickBot="1" x14ac:dyDescent="0.25">
      <c r="A975" s="630"/>
      <c r="B975" s="2511" t="s">
        <v>4084</v>
      </c>
      <c r="C975" s="2124">
        <v>5844</v>
      </c>
      <c r="D975" s="698">
        <v>0</v>
      </c>
      <c r="E975" s="1109">
        <v>88</v>
      </c>
      <c r="F975" s="2709">
        <v>68</v>
      </c>
      <c r="G975" s="631"/>
      <c r="H975" s="634" t="s">
        <v>2145</v>
      </c>
      <c r="I975" s="631"/>
      <c r="J975" s="632">
        <v>28</v>
      </c>
      <c r="K975" s="633">
        <v>20</v>
      </c>
      <c r="L975" s="633">
        <v>0</v>
      </c>
      <c r="M975" s="633">
        <v>0</v>
      </c>
      <c r="N975" s="635">
        <f t="shared" si="30"/>
        <v>48</v>
      </c>
      <c r="O975" s="636" t="str">
        <f t="shared" si="29"/>
        <v>Yes</v>
      </c>
      <c r="P975" s="678"/>
      <c r="Q975" s="637">
        <v>972</v>
      </c>
      <c r="R975" s="679"/>
    </row>
    <row r="976" spans="1:18" ht="90.75" thickBot="1" x14ac:dyDescent="0.25">
      <c r="A976" s="630"/>
      <c r="B976" s="2511" t="s">
        <v>4085</v>
      </c>
      <c r="C976" s="2125" t="s">
        <v>4086</v>
      </c>
      <c r="D976" s="1491">
        <v>122</v>
      </c>
      <c r="E976" s="826">
        <v>225</v>
      </c>
      <c r="F976" s="2686">
        <v>191</v>
      </c>
      <c r="G976" s="631"/>
      <c r="H976" s="640" t="s">
        <v>2146</v>
      </c>
      <c r="I976" s="631"/>
      <c r="J976" s="638">
        <v>40</v>
      </c>
      <c r="K976" s="639">
        <v>30</v>
      </c>
      <c r="L976" s="639">
        <v>0</v>
      </c>
      <c r="M976" s="639">
        <v>2</v>
      </c>
      <c r="N976" s="639">
        <f t="shared" si="30"/>
        <v>72</v>
      </c>
      <c r="O976" s="641" t="str">
        <f t="shared" si="29"/>
        <v>Yes</v>
      </c>
      <c r="P976" s="678"/>
      <c r="Q976" s="637">
        <v>973</v>
      </c>
      <c r="R976" s="679"/>
    </row>
    <row r="977" spans="1:18" ht="90.75" thickBot="1" x14ac:dyDescent="0.25">
      <c r="A977" s="630"/>
      <c r="B977" s="2511" t="s">
        <v>4087</v>
      </c>
      <c r="C977" s="2126" t="s">
        <v>4088</v>
      </c>
      <c r="D977" s="1646">
        <v>71</v>
      </c>
      <c r="E977" s="701">
        <v>215</v>
      </c>
      <c r="F977" s="2673">
        <v>172</v>
      </c>
      <c r="G977" s="631"/>
      <c r="H977" s="634" t="s">
        <v>2147</v>
      </c>
      <c r="I977" s="631"/>
      <c r="J977" s="632">
        <v>51</v>
      </c>
      <c r="K977" s="633">
        <v>43</v>
      </c>
      <c r="L977" s="633">
        <v>0</v>
      </c>
      <c r="M977" s="633">
        <v>0</v>
      </c>
      <c r="N977" s="635">
        <f t="shared" si="30"/>
        <v>94</v>
      </c>
      <c r="O977" s="636" t="str">
        <f t="shared" si="29"/>
        <v>Yes</v>
      </c>
      <c r="P977" s="678"/>
      <c r="Q977" s="637">
        <v>974</v>
      </c>
      <c r="R977" s="679"/>
    </row>
    <row r="978" spans="1:18" ht="90.75" thickBot="1" x14ac:dyDescent="0.25">
      <c r="A978" s="630"/>
      <c r="B978" s="2511" t="s">
        <v>4089</v>
      </c>
      <c r="C978" s="2127" t="s">
        <v>4090</v>
      </c>
      <c r="D978" s="698">
        <v>0</v>
      </c>
      <c r="E978" s="1211">
        <v>195</v>
      </c>
      <c r="F978" s="2520">
        <v>137</v>
      </c>
      <c r="G978" s="631"/>
      <c r="H978" s="640" t="s">
        <v>2148</v>
      </c>
      <c r="I978" s="631"/>
      <c r="J978" s="638">
        <v>76</v>
      </c>
      <c r="K978" s="639">
        <v>77</v>
      </c>
      <c r="L978" s="639">
        <v>6</v>
      </c>
      <c r="M978" s="639">
        <v>18</v>
      </c>
      <c r="N978" s="639">
        <f t="shared" si="30"/>
        <v>177</v>
      </c>
      <c r="O978" s="641" t="s">
        <v>1186</v>
      </c>
      <c r="P978" s="678"/>
      <c r="Q978" s="637">
        <v>975</v>
      </c>
      <c r="R978" s="679"/>
    </row>
    <row r="979" spans="1:18" ht="90.75" thickBot="1" x14ac:dyDescent="0.25">
      <c r="A979" s="630"/>
      <c r="B979" s="2511" t="s">
        <v>4091</v>
      </c>
      <c r="C979" s="2128" t="s">
        <v>4092</v>
      </c>
      <c r="D979" s="698">
        <v>0</v>
      </c>
      <c r="E979" s="1242">
        <v>175</v>
      </c>
      <c r="F979" s="2700">
        <v>102</v>
      </c>
      <c r="G979" s="631"/>
      <c r="H979" s="634" t="s">
        <v>2149</v>
      </c>
      <c r="I979" s="631"/>
      <c r="J979" s="632">
        <v>70</v>
      </c>
      <c r="K979" s="633">
        <v>74</v>
      </c>
      <c r="L979" s="633">
        <v>19</v>
      </c>
      <c r="M979" s="633">
        <v>55</v>
      </c>
      <c r="N979" s="635">
        <f t="shared" si="30"/>
        <v>218</v>
      </c>
      <c r="O979" s="636" t="s">
        <v>1186</v>
      </c>
      <c r="P979" s="678"/>
      <c r="Q979" s="637">
        <v>976</v>
      </c>
      <c r="R979" s="679"/>
    </row>
    <row r="980" spans="1:18" ht="15.75" thickBot="1" x14ac:dyDescent="0.25">
      <c r="A980" s="642"/>
      <c r="B980" s="2511" t="s">
        <v>4093</v>
      </c>
      <c r="C980" s="2129">
        <v>7749</v>
      </c>
      <c r="D980" s="698">
        <v>0</v>
      </c>
      <c r="E980" s="1064">
        <v>119</v>
      </c>
      <c r="F980" s="2577">
        <v>73</v>
      </c>
      <c r="G980" s="643"/>
      <c r="H980" s="652" t="s">
        <v>2150</v>
      </c>
      <c r="I980" s="643"/>
      <c r="J980" s="650">
        <v>68</v>
      </c>
      <c r="K980" s="651">
        <v>85</v>
      </c>
      <c r="L980" s="651">
        <v>29</v>
      </c>
      <c r="M980" s="651">
        <v>74</v>
      </c>
      <c r="N980" s="651">
        <f t="shared" si="30"/>
        <v>256</v>
      </c>
      <c r="O980" s="653" t="str">
        <f t="shared" si="29"/>
        <v>No</v>
      </c>
      <c r="P980" s="680"/>
      <c r="Q980" s="649">
        <v>977</v>
      </c>
      <c r="R980" s="681"/>
    </row>
    <row r="981" spans="1:18" ht="15.75" thickBot="1" x14ac:dyDescent="0.25">
      <c r="A981" s="669"/>
      <c r="B981" s="2511" t="s">
        <v>4094</v>
      </c>
      <c r="C981" s="2130">
        <v>6341</v>
      </c>
      <c r="D981" s="698">
        <v>0</v>
      </c>
      <c r="E981" s="782">
        <v>99</v>
      </c>
      <c r="F981" s="2565">
        <v>65</v>
      </c>
      <c r="G981" s="670"/>
      <c r="H981" s="673" t="s">
        <v>2151</v>
      </c>
      <c r="I981" s="670"/>
      <c r="J981" s="671">
        <v>23</v>
      </c>
      <c r="K981" s="672">
        <v>12</v>
      </c>
      <c r="L981" s="672">
        <v>0</v>
      </c>
      <c r="M981" s="672">
        <v>0</v>
      </c>
      <c r="N981" s="674">
        <f t="shared" si="30"/>
        <v>35</v>
      </c>
      <c r="O981" s="675" t="str">
        <f t="shared" si="29"/>
        <v>Yes</v>
      </c>
      <c r="P981" s="689"/>
      <c r="Q981" s="629">
        <v>978</v>
      </c>
      <c r="R981" s="690"/>
    </row>
    <row r="982" spans="1:18" ht="15.75" thickBot="1" x14ac:dyDescent="0.25">
      <c r="A982" s="630"/>
      <c r="B982" s="2511" t="s">
        <v>4095</v>
      </c>
      <c r="C982" s="2131">
        <v>154734</v>
      </c>
      <c r="D982" s="1814">
        <v>21</v>
      </c>
      <c r="E982" s="1078">
        <v>71</v>
      </c>
      <c r="F982" s="2572">
        <v>52</v>
      </c>
      <c r="G982" s="631"/>
      <c r="H982" s="640" t="s">
        <v>2152</v>
      </c>
      <c r="I982" s="631"/>
      <c r="J982" s="638">
        <v>46</v>
      </c>
      <c r="K982" s="639">
        <v>26</v>
      </c>
      <c r="L982" s="639">
        <v>0</v>
      </c>
      <c r="M982" s="639">
        <v>0</v>
      </c>
      <c r="N982" s="639">
        <f t="shared" si="30"/>
        <v>72</v>
      </c>
      <c r="O982" s="641" t="str">
        <f t="shared" si="29"/>
        <v>Yes</v>
      </c>
      <c r="P982" s="678"/>
      <c r="Q982" s="637">
        <v>979</v>
      </c>
      <c r="R982" s="679"/>
    </row>
    <row r="983" spans="1:18" ht="90.75" thickBot="1" x14ac:dyDescent="0.25">
      <c r="A983" s="630"/>
      <c r="B983" s="2511" t="s">
        <v>4096</v>
      </c>
      <c r="C983" s="2132" t="s">
        <v>4097</v>
      </c>
      <c r="D983" s="880">
        <v>160</v>
      </c>
      <c r="E983" s="835">
        <v>218</v>
      </c>
      <c r="F983" s="2642">
        <v>179</v>
      </c>
      <c r="G983" s="631"/>
      <c r="H983" s="634" t="s">
        <v>2153</v>
      </c>
      <c r="I983" s="631"/>
      <c r="J983" s="632">
        <v>55</v>
      </c>
      <c r="K983" s="633">
        <v>33</v>
      </c>
      <c r="L983" s="633">
        <v>0</v>
      </c>
      <c r="M983" s="633">
        <v>0</v>
      </c>
      <c r="N983" s="635">
        <f t="shared" si="30"/>
        <v>88</v>
      </c>
      <c r="O983" s="636" t="str">
        <f t="shared" si="29"/>
        <v>Yes</v>
      </c>
      <c r="P983" s="678"/>
      <c r="Q983" s="637">
        <v>980</v>
      </c>
      <c r="R983" s="679"/>
    </row>
    <row r="984" spans="1:18" ht="90.75" thickBot="1" x14ac:dyDescent="0.25">
      <c r="A984" s="630"/>
      <c r="B984" s="2511" t="s">
        <v>4098</v>
      </c>
      <c r="C984" s="2133" t="s">
        <v>4099</v>
      </c>
      <c r="D984" s="1384">
        <v>145</v>
      </c>
      <c r="E984" s="754">
        <v>214</v>
      </c>
      <c r="F984" s="2673">
        <v>172</v>
      </c>
      <c r="G984" s="631"/>
      <c r="H984" s="640" t="s">
        <v>2154</v>
      </c>
      <c r="I984" s="631"/>
      <c r="J984" s="638">
        <v>55</v>
      </c>
      <c r="K984" s="639">
        <v>25</v>
      </c>
      <c r="L984" s="639">
        <v>0</v>
      </c>
      <c r="M984" s="639">
        <v>0</v>
      </c>
      <c r="N984" s="639">
        <f t="shared" si="30"/>
        <v>80</v>
      </c>
      <c r="O984" s="641" t="str">
        <f t="shared" si="29"/>
        <v>Yes</v>
      </c>
      <c r="P984" s="678"/>
      <c r="Q984" s="637">
        <v>981</v>
      </c>
      <c r="R984" s="679"/>
    </row>
    <row r="985" spans="1:18" ht="90.75" thickBot="1" x14ac:dyDescent="0.25">
      <c r="A985" s="630"/>
      <c r="B985" s="2511" t="s">
        <v>4100</v>
      </c>
      <c r="C985" s="2134" t="s">
        <v>4101</v>
      </c>
      <c r="D985" s="989">
        <v>113</v>
      </c>
      <c r="E985" s="1818">
        <v>204</v>
      </c>
      <c r="F985" s="2516">
        <v>152</v>
      </c>
      <c r="G985" s="631"/>
      <c r="H985" s="634" t="s">
        <v>2155</v>
      </c>
      <c r="I985" s="631"/>
      <c r="J985" s="632">
        <v>62</v>
      </c>
      <c r="K985" s="633">
        <v>22</v>
      </c>
      <c r="L985" s="633">
        <v>4</v>
      </c>
      <c r="M985" s="633">
        <v>11</v>
      </c>
      <c r="N985" s="635">
        <f t="shared" si="30"/>
        <v>99</v>
      </c>
      <c r="O985" s="636" t="s">
        <v>1186</v>
      </c>
      <c r="P985" s="678"/>
      <c r="Q985" s="637">
        <v>982</v>
      </c>
      <c r="R985" s="679"/>
    </row>
    <row r="986" spans="1:18" ht="90.75" thickBot="1" x14ac:dyDescent="0.25">
      <c r="A986" s="630"/>
      <c r="B986" s="2511" t="s">
        <v>4102</v>
      </c>
      <c r="C986" s="2135" t="s">
        <v>4103</v>
      </c>
      <c r="D986" s="698">
        <v>0</v>
      </c>
      <c r="E986" s="752">
        <v>154</v>
      </c>
      <c r="F986" s="2709">
        <v>68</v>
      </c>
      <c r="G986" s="631"/>
      <c r="H986" s="640" t="s">
        <v>2156</v>
      </c>
      <c r="I986" s="631"/>
      <c r="J986" s="638">
        <v>90</v>
      </c>
      <c r="K986" s="639">
        <v>60</v>
      </c>
      <c r="L986" s="639">
        <v>0</v>
      </c>
      <c r="M986" s="639">
        <v>0</v>
      </c>
      <c r="N986" s="639">
        <f t="shared" si="30"/>
        <v>150</v>
      </c>
      <c r="O986" s="641" t="str">
        <f t="shared" si="29"/>
        <v>Yes</v>
      </c>
      <c r="P986" s="678"/>
      <c r="Q986" s="637">
        <v>983</v>
      </c>
      <c r="R986" s="679"/>
    </row>
    <row r="987" spans="1:18" ht="90.75" thickBot="1" x14ac:dyDescent="0.25">
      <c r="A987" s="642"/>
      <c r="B987" s="2511" t="s">
        <v>4104</v>
      </c>
      <c r="C987" s="2136" t="s">
        <v>4105</v>
      </c>
      <c r="D987" s="698">
        <v>0</v>
      </c>
      <c r="E987" s="801">
        <v>132</v>
      </c>
      <c r="F987" s="2625">
        <v>61</v>
      </c>
      <c r="G987" s="643"/>
      <c r="H987" s="646" t="s">
        <v>2157</v>
      </c>
      <c r="I987" s="643"/>
      <c r="J987" s="644">
        <v>72</v>
      </c>
      <c r="K987" s="645">
        <v>50</v>
      </c>
      <c r="L987" s="645">
        <v>0</v>
      </c>
      <c r="M987" s="645">
        <v>0</v>
      </c>
      <c r="N987" s="647">
        <f t="shared" si="30"/>
        <v>122</v>
      </c>
      <c r="O987" s="648" t="str">
        <f t="shared" si="29"/>
        <v>Yes</v>
      </c>
      <c r="P987" s="680"/>
      <c r="Q987" s="649">
        <v>984</v>
      </c>
      <c r="R987" s="679"/>
    </row>
    <row r="988" spans="1:18" ht="90.75" thickBot="1" x14ac:dyDescent="0.25">
      <c r="A988" s="623"/>
      <c r="B988" s="2511" t="s">
        <v>4106</v>
      </c>
      <c r="C988" s="2137" t="s">
        <v>4107</v>
      </c>
      <c r="D988" s="1843">
        <v>4</v>
      </c>
      <c r="E988" s="943">
        <v>106</v>
      </c>
      <c r="F988" s="2592">
        <v>56</v>
      </c>
      <c r="G988" s="624"/>
      <c r="H988" s="627" t="s">
        <v>2158</v>
      </c>
      <c r="I988" s="624"/>
      <c r="J988" s="625">
        <v>17</v>
      </c>
      <c r="K988" s="626">
        <v>0</v>
      </c>
      <c r="L988" s="626">
        <v>2</v>
      </c>
      <c r="M988" s="626">
        <v>0</v>
      </c>
      <c r="N988" s="626">
        <f t="shared" si="30"/>
        <v>19</v>
      </c>
      <c r="O988" s="628" t="str">
        <f t="shared" si="29"/>
        <v>Yes</v>
      </c>
      <c r="P988" s="676"/>
      <c r="Q988" s="629">
        <v>985</v>
      </c>
      <c r="R988" s="679"/>
    </row>
    <row r="989" spans="1:18" ht="90.75" thickBot="1" x14ac:dyDescent="0.25">
      <c r="A989" s="630"/>
      <c r="B989" s="2511" t="s">
        <v>4108</v>
      </c>
      <c r="C989" s="2138" t="s">
        <v>4109</v>
      </c>
      <c r="D989" s="1859">
        <v>44</v>
      </c>
      <c r="E989" s="1101">
        <v>82</v>
      </c>
      <c r="F989" s="2572">
        <v>52</v>
      </c>
      <c r="G989" s="631"/>
      <c r="H989" s="634" t="s">
        <v>2159</v>
      </c>
      <c r="I989" s="631"/>
      <c r="J989" s="632">
        <v>52</v>
      </c>
      <c r="K989" s="633">
        <v>3</v>
      </c>
      <c r="L989" s="633">
        <v>6</v>
      </c>
      <c r="M989" s="633">
        <v>7</v>
      </c>
      <c r="N989" s="635">
        <f t="shared" si="30"/>
        <v>68</v>
      </c>
      <c r="O989" s="636" t="s">
        <v>1186</v>
      </c>
      <c r="P989" s="678"/>
      <c r="Q989" s="637">
        <v>986</v>
      </c>
      <c r="R989" s="679"/>
    </row>
    <row r="990" spans="1:18" ht="90.75" thickBot="1" x14ac:dyDescent="0.25">
      <c r="A990" s="630"/>
      <c r="B990" s="2511" t="s">
        <v>4110</v>
      </c>
      <c r="C990" s="2139" t="s">
        <v>4111</v>
      </c>
      <c r="D990" s="1422">
        <v>162</v>
      </c>
      <c r="E990" s="1979">
        <v>228</v>
      </c>
      <c r="F990" s="2707">
        <v>184</v>
      </c>
      <c r="G990" s="631"/>
      <c r="H990" s="640" t="s">
        <v>2160</v>
      </c>
      <c r="I990" s="631"/>
      <c r="J990" s="638">
        <v>76</v>
      </c>
      <c r="K990" s="639">
        <v>6</v>
      </c>
      <c r="L990" s="639">
        <v>8</v>
      </c>
      <c r="M990" s="639">
        <v>15</v>
      </c>
      <c r="N990" s="639">
        <f t="shared" si="30"/>
        <v>105</v>
      </c>
      <c r="O990" s="641" t="s">
        <v>1186</v>
      </c>
      <c r="P990" s="678"/>
      <c r="Q990" s="637">
        <v>987</v>
      </c>
      <c r="R990" s="679"/>
    </row>
    <row r="991" spans="1:18" ht="90.75" thickBot="1" x14ac:dyDescent="0.25">
      <c r="A991" s="630"/>
      <c r="B991" s="2511" t="s">
        <v>4112</v>
      </c>
      <c r="C991" s="2140" t="s">
        <v>4113</v>
      </c>
      <c r="D991" s="942">
        <v>143</v>
      </c>
      <c r="E991" s="1782">
        <v>226</v>
      </c>
      <c r="F991" s="2626">
        <v>176</v>
      </c>
      <c r="G991" s="631"/>
      <c r="H991" s="634" t="s">
        <v>2161</v>
      </c>
      <c r="I991" s="631"/>
      <c r="J991" s="632">
        <v>100</v>
      </c>
      <c r="K991" s="633">
        <v>6</v>
      </c>
      <c r="L991" s="633">
        <v>1</v>
      </c>
      <c r="M991" s="633">
        <v>12</v>
      </c>
      <c r="N991" s="635">
        <f t="shared" si="30"/>
        <v>119</v>
      </c>
      <c r="O991" s="636" t="s">
        <v>1186</v>
      </c>
      <c r="P991" s="678"/>
      <c r="Q991" s="637">
        <v>988</v>
      </c>
      <c r="R991" s="679"/>
    </row>
    <row r="992" spans="1:18" ht="90.75" thickBot="1" x14ac:dyDescent="0.25">
      <c r="A992" s="630"/>
      <c r="B992" s="2511" t="s">
        <v>4114</v>
      </c>
      <c r="C992" s="2141" t="s">
        <v>4115</v>
      </c>
      <c r="D992" s="1259">
        <v>128</v>
      </c>
      <c r="E992" s="859">
        <v>224</v>
      </c>
      <c r="F992" s="2664">
        <v>167</v>
      </c>
      <c r="G992" s="631"/>
      <c r="H992" s="640" t="s">
        <v>2162</v>
      </c>
      <c r="I992" s="631"/>
      <c r="J992" s="638">
        <v>98</v>
      </c>
      <c r="K992" s="639">
        <v>24</v>
      </c>
      <c r="L992" s="639">
        <v>1</v>
      </c>
      <c r="M992" s="639">
        <v>3</v>
      </c>
      <c r="N992" s="639">
        <f t="shared" si="30"/>
        <v>126</v>
      </c>
      <c r="O992" s="641" t="s">
        <v>1186</v>
      </c>
      <c r="P992" s="678"/>
      <c r="Q992" s="637">
        <v>989</v>
      </c>
      <c r="R992" s="679"/>
    </row>
    <row r="993" spans="1:18" ht="90.75" thickBot="1" x14ac:dyDescent="0.25">
      <c r="A993" s="630"/>
      <c r="B993" s="2511" t="s">
        <v>4116</v>
      </c>
      <c r="C993" s="2142" t="s">
        <v>4117</v>
      </c>
      <c r="D993" s="698">
        <v>0</v>
      </c>
      <c r="E993" s="1222">
        <v>177</v>
      </c>
      <c r="F993" s="2514">
        <v>64</v>
      </c>
      <c r="G993" s="631"/>
      <c r="H993" s="634" t="s">
        <v>2163</v>
      </c>
      <c r="I993" s="631"/>
      <c r="J993" s="632">
        <v>100</v>
      </c>
      <c r="K993" s="633">
        <v>45</v>
      </c>
      <c r="L993" s="633">
        <v>6</v>
      </c>
      <c r="M993" s="633">
        <v>27</v>
      </c>
      <c r="N993" s="635">
        <f t="shared" si="30"/>
        <v>178</v>
      </c>
      <c r="O993" s="636" t="s">
        <v>1186</v>
      </c>
      <c r="P993" s="678"/>
      <c r="Q993" s="637">
        <v>990</v>
      </c>
      <c r="R993" s="679"/>
    </row>
    <row r="994" spans="1:18" ht="15.75" thickBot="1" x14ac:dyDescent="0.25">
      <c r="A994" s="642"/>
      <c r="B994" s="2511" t="s">
        <v>4118</v>
      </c>
      <c r="C994" s="2143">
        <v>9639</v>
      </c>
      <c r="D994" s="698">
        <v>0</v>
      </c>
      <c r="E994" s="1439">
        <v>150</v>
      </c>
      <c r="F994" s="2612">
        <v>57</v>
      </c>
      <c r="G994" s="643"/>
      <c r="H994" s="652" t="s">
        <v>2164</v>
      </c>
      <c r="I994" s="643"/>
      <c r="J994" s="650">
        <v>100</v>
      </c>
      <c r="K994" s="651">
        <v>62</v>
      </c>
      <c r="L994" s="651">
        <v>12</v>
      </c>
      <c r="M994" s="651">
        <v>62</v>
      </c>
      <c r="N994" s="651">
        <f t="shared" si="30"/>
        <v>236</v>
      </c>
      <c r="O994" s="653" t="s">
        <v>1186</v>
      </c>
      <c r="P994" s="680"/>
      <c r="Q994" s="649">
        <v>991</v>
      </c>
      <c r="R994" s="681"/>
    </row>
    <row r="995" spans="1:18" ht="90.75" thickBot="1" x14ac:dyDescent="0.25">
      <c r="A995" s="669"/>
      <c r="B995" s="2511" t="s">
        <v>4119</v>
      </c>
      <c r="C995" s="2144" t="s">
        <v>4120</v>
      </c>
      <c r="D995" s="698">
        <v>0</v>
      </c>
      <c r="E995" s="823">
        <v>122</v>
      </c>
      <c r="F995" s="2584">
        <v>51</v>
      </c>
      <c r="G995" s="670"/>
      <c r="H995" s="673" t="s">
        <v>2165</v>
      </c>
      <c r="I995" s="670"/>
      <c r="J995" s="671">
        <v>36</v>
      </c>
      <c r="K995" s="672">
        <v>0</v>
      </c>
      <c r="L995" s="672">
        <v>14</v>
      </c>
      <c r="M995" s="672">
        <v>0</v>
      </c>
      <c r="N995" s="674">
        <f t="shared" si="30"/>
        <v>50</v>
      </c>
      <c r="O995" s="675" t="str">
        <f t="shared" si="29"/>
        <v>Yes</v>
      </c>
      <c r="P995" s="689"/>
      <c r="Q995" s="629">
        <v>992</v>
      </c>
      <c r="R995" s="690"/>
    </row>
    <row r="996" spans="1:18" ht="15.75" thickBot="1" x14ac:dyDescent="0.25">
      <c r="A996" s="630"/>
      <c r="B996" s="2511" t="s">
        <v>4121</v>
      </c>
      <c r="C996" s="2145">
        <v>215732</v>
      </c>
      <c r="D996" s="1675">
        <v>33</v>
      </c>
      <c r="E996" s="884">
        <v>87</v>
      </c>
      <c r="F996" s="2593">
        <v>50</v>
      </c>
      <c r="G996" s="631"/>
      <c r="H996" s="640" t="s">
        <v>2166</v>
      </c>
      <c r="I996" s="631"/>
      <c r="J996" s="638">
        <v>67</v>
      </c>
      <c r="K996" s="639">
        <v>0</v>
      </c>
      <c r="L996" s="639">
        <v>33</v>
      </c>
      <c r="M996" s="639">
        <v>0</v>
      </c>
      <c r="N996" s="639">
        <f t="shared" si="30"/>
        <v>100</v>
      </c>
      <c r="O996" s="641" t="str">
        <f t="shared" si="29"/>
        <v>Yes</v>
      </c>
      <c r="P996" s="678"/>
      <c r="Q996" s="637">
        <v>993</v>
      </c>
      <c r="R996" s="679"/>
    </row>
    <row r="997" spans="1:18" ht="90.75" thickBot="1" x14ac:dyDescent="0.25">
      <c r="A997" s="630"/>
      <c r="B997" s="2511" t="s">
        <v>4122</v>
      </c>
      <c r="C997" s="2146" t="s">
        <v>4123</v>
      </c>
      <c r="D997" s="1056">
        <v>155</v>
      </c>
      <c r="E997" s="814">
        <v>227</v>
      </c>
      <c r="F997" s="2686">
        <v>191</v>
      </c>
      <c r="G997" s="631"/>
      <c r="H997" s="634" t="s">
        <v>2167</v>
      </c>
      <c r="I997" s="631"/>
      <c r="J997" s="632">
        <v>94</v>
      </c>
      <c r="K997" s="633">
        <v>0</v>
      </c>
      <c r="L997" s="633">
        <v>30</v>
      </c>
      <c r="M997" s="633">
        <v>0</v>
      </c>
      <c r="N997" s="635">
        <f t="shared" si="30"/>
        <v>124</v>
      </c>
      <c r="O997" s="636" t="str">
        <f t="shared" si="29"/>
        <v>Yes</v>
      </c>
      <c r="P997" s="678"/>
      <c r="Q997" s="637">
        <v>994</v>
      </c>
      <c r="R997" s="679"/>
    </row>
    <row r="998" spans="1:18" ht="90.75" thickBot="1" x14ac:dyDescent="0.25">
      <c r="A998" s="630"/>
      <c r="B998" s="2511" t="s">
        <v>4124</v>
      </c>
      <c r="C998" s="2147" t="s">
        <v>4125</v>
      </c>
      <c r="D998" s="2148">
        <v>38</v>
      </c>
      <c r="E998" s="875">
        <v>208</v>
      </c>
      <c r="F998" s="2634">
        <v>124</v>
      </c>
      <c r="G998" s="631"/>
      <c r="H998" s="640" t="s">
        <v>2168</v>
      </c>
      <c r="I998" s="631"/>
      <c r="J998" s="638">
        <v>100</v>
      </c>
      <c r="K998" s="639">
        <v>0</v>
      </c>
      <c r="L998" s="639">
        <v>29</v>
      </c>
      <c r="M998" s="639">
        <v>0</v>
      </c>
      <c r="N998" s="639">
        <f t="shared" si="30"/>
        <v>129</v>
      </c>
      <c r="O998" s="641" t="str">
        <f t="shared" si="29"/>
        <v>Yes</v>
      </c>
      <c r="P998" s="678"/>
      <c r="Q998" s="637">
        <v>995</v>
      </c>
      <c r="R998" s="679"/>
    </row>
    <row r="999" spans="1:18" ht="90.75" thickBot="1" x14ac:dyDescent="0.25">
      <c r="A999" s="630"/>
      <c r="B999" s="2511" t="s">
        <v>4126</v>
      </c>
      <c r="C999" s="2149" t="s">
        <v>4127</v>
      </c>
      <c r="D999" s="698">
        <v>0</v>
      </c>
      <c r="E999" s="953">
        <v>191</v>
      </c>
      <c r="F999" s="2647">
        <v>111</v>
      </c>
      <c r="G999" s="631"/>
      <c r="H999" s="634" t="s">
        <v>2169</v>
      </c>
      <c r="I999" s="631"/>
      <c r="J999" s="632">
        <v>94</v>
      </c>
      <c r="K999" s="633">
        <v>16</v>
      </c>
      <c r="L999" s="633">
        <v>7</v>
      </c>
      <c r="M999" s="633">
        <v>28</v>
      </c>
      <c r="N999" s="635">
        <f t="shared" si="30"/>
        <v>145</v>
      </c>
      <c r="O999" s="636" t="s">
        <v>1186</v>
      </c>
      <c r="P999" s="678"/>
      <c r="Q999" s="637">
        <v>996</v>
      </c>
      <c r="R999" s="679"/>
    </row>
    <row r="1000" spans="1:18" ht="90.75" thickBot="1" x14ac:dyDescent="0.25">
      <c r="A1000" s="630"/>
      <c r="B1000" s="2511" t="s">
        <v>4128</v>
      </c>
      <c r="C1000" s="2150" t="s">
        <v>4129</v>
      </c>
      <c r="D1000" s="698">
        <v>0</v>
      </c>
      <c r="E1000" s="1498">
        <v>183</v>
      </c>
      <c r="F1000" s="2538">
        <v>79</v>
      </c>
      <c r="G1000" s="631"/>
      <c r="H1000" s="640" t="s">
        <v>2170</v>
      </c>
      <c r="I1000" s="631"/>
      <c r="J1000" s="638">
        <v>100</v>
      </c>
      <c r="K1000" s="639">
        <v>31</v>
      </c>
      <c r="L1000" s="639">
        <v>8</v>
      </c>
      <c r="M1000" s="639">
        <v>38</v>
      </c>
      <c r="N1000" s="639">
        <f t="shared" si="30"/>
        <v>177</v>
      </c>
      <c r="O1000" s="641" t="s">
        <v>1186</v>
      </c>
      <c r="P1000" s="678"/>
      <c r="Q1000" s="637">
        <v>997</v>
      </c>
      <c r="R1000" s="679"/>
    </row>
    <row r="1001" spans="1:18" ht="90.75" thickBot="1" x14ac:dyDescent="0.25">
      <c r="A1001" s="642"/>
      <c r="B1001" s="2511" t="s">
        <v>4130</v>
      </c>
      <c r="C1001" s="2151" t="s">
        <v>4131</v>
      </c>
      <c r="D1001" s="698">
        <v>0</v>
      </c>
      <c r="E1001" s="932">
        <v>159</v>
      </c>
      <c r="F1001" s="2532">
        <v>77</v>
      </c>
      <c r="G1001" s="643"/>
      <c r="H1001" s="646" t="s">
        <v>2171</v>
      </c>
      <c r="I1001" s="643"/>
      <c r="J1001" s="644">
        <v>99</v>
      </c>
      <c r="K1001" s="645">
        <v>11</v>
      </c>
      <c r="L1001" s="645">
        <v>21</v>
      </c>
      <c r="M1001" s="645">
        <v>53</v>
      </c>
      <c r="N1001" s="647">
        <f t="shared" si="30"/>
        <v>184</v>
      </c>
      <c r="O1001" s="648" t="s">
        <v>1186</v>
      </c>
      <c r="P1001" s="680"/>
      <c r="Q1001" s="649">
        <v>998</v>
      </c>
      <c r="R1001" s="679"/>
    </row>
    <row r="1002" spans="1:18" ht="90.75" thickBot="1" x14ac:dyDescent="0.25">
      <c r="A1002" s="623"/>
      <c r="B1002" s="2511" t="s">
        <v>4132</v>
      </c>
      <c r="C1002" s="2152" t="s">
        <v>4133</v>
      </c>
      <c r="D1002" s="1996">
        <v>39</v>
      </c>
      <c r="E1002" s="948">
        <v>93</v>
      </c>
      <c r="F1002" s="2592">
        <v>56</v>
      </c>
      <c r="G1002" s="624"/>
      <c r="H1002" s="627" t="s">
        <v>2172</v>
      </c>
      <c r="I1002" s="624"/>
      <c r="J1002" s="625">
        <v>40</v>
      </c>
      <c r="K1002" s="626">
        <v>0</v>
      </c>
      <c r="L1002" s="626">
        <v>17</v>
      </c>
      <c r="M1002" s="626">
        <v>0</v>
      </c>
      <c r="N1002" s="626">
        <f t="shared" si="30"/>
        <v>57</v>
      </c>
      <c r="O1002" s="628" t="str">
        <f>IF(N1002&lt;231,"Yes","No")</f>
        <v>Yes</v>
      </c>
      <c r="P1002" s="676"/>
      <c r="Q1002" s="629">
        <v>999</v>
      </c>
      <c r="R1002" s="679"/>
    </row>
    <row r="1003" spans="1:18" ht="90.75" thickBot="1" x14ac:dyDescent="0.25">
      <c r="A1003" s="630"/>
      <c r="B1003" s="2511" t="s">
        <v>4134</v>
      </c>
      <c r="C1003" s="2153" t="s">
        <v>4135</v>
      </c>
      <c r="D1003" s="698">
        <v>0</v>
      </c>
      <c r="E1003" s="884">
        <v>87</v>
      </c>
      <c r="F1003" s="2574">
        <v>63</v>
      </c>
      <c r="G1003" s="631"/>
      <c r="H1003" s="634" t="s">
        <v>2173</v>
      </c>
      <c r="I1003" s="631"/>
      <c r="J1003" s="632">
        <v>62</v>
      </c>
      <c r="K1003" s="633">
        <v>0</v>
      </c>
      <c r="L1003" s="633">
        <v>26</v>
      </c>
      <c r="M1003" s="633">
        <v>0</v>
      </c>
      <c r="N1003" s="635">
        <f t="shared" si="30"/>
        <v>88</v>
      </c>
      <c r="O1003" s="636" t="str">
        <f>IF(N1003&lt;231,"Yes","No")</f>
        <v>Yes</v>
      </c>
      <c r="P1003" s="678"/>
      <c r="Q1003" s="637">
        <v>1000</v>
      </c>
      <c r="R1003" s="679"/>
    </row>
    <row r="1004" spans="1:18" ht="90.75" thickBot="1" x14ac:dyDescent="0.25">
      <c r="A1004" s="630"/>
      <c r="B1004" s="2511" t="s">
        <v>4136</v>
      </c>
      <c r="C1004" s="2154" t="s">
        <v>4137</v>
      </c>
      <c r="D1004" s="928">
        <v>75</v>
      </c>
      <c r="E1004" s="1406">
        <v>149</v>
      </c>
      <c r="F1004" s="2586">
        <v>96</v>
      </c>
      <c r="G1004" s="631"/>
      <c r="H1004" s="640" t="s">
        <v>2174</v>
      </c>
      <c r="I1004" s="631"/>
      <c r="J1004" s="638">
        <v>74</v>
      </c>
      <c r="K1004" s="639">
        <v>0</v>
      </c>
      <c r="L1004" s="639">
        <v>36</v>
      </c>
      <c r="M1004" s="639">
        <v>8</v>
      </c>
      <c r="N1004" s="639">
        <f t="shared" si="30"/>
        <v>118</v>
      </c>
      <c r="O1004" s="641" t="str">
        <f>IF(N1004&lt;231,"Yes","No")</f>
        <v>Yes</v>
      </c>
      <c r="P1004" s="678"/>
      <c r="Q1004" s="637">
        <v>1001</v>
      </c>
      <c r="R1004" s="679"/>
    </row>
    <row r="1005" spans="1:18" ht="15.75" thickBot="1" x14ac:dyDescent="0.25">
      <c r="A1005" s="630"/>
      <c r="B1005" s="2511" t="s">
        <v>4138</v>
      </c>
      <c r="C1005" s="2155">
        <v>228848</v>
      </c>
      <c r="D1005" s="805">
        <v>34</v>
      </c>
      <c r="E1005" s="1025">
        <v>136</v>
      </c>
      <c r="F1005" s="2546">
        <v>72</v>
      </c>
      <c r="G1005" s="631"/>
      <c r="H1005" s="634" t="s">
        <v>2175</v>
      </c>
      <c r="I1005" s="631"/>
      <c r="J1005" s="632">
        <v>98</v>
      </c>
      <c r="K1005" s="633">
        <v>7</v>
      </c>
      <c r="L1005" s="633">
        <v>30</v>
      </c>
      <c r="M1005" s="633">
        <v>30</v>
      </c>
      <c r="N1005" s="635">
        <f t="shared" si="30"/>
        <v>165</v>
      </c>
      <c r="O1005" s="636" t="s">
        <v>1186</v>
      </c>
      <c r="P1005" s="678"/>
      <c r="Q1005" s="637">
        <v>1002</v>
      </c>
      <c r="R1005" s="679"/>
    </row>
    <row r="1006" spans="1:18" ht="90.75" thickBot="1" x14ac:dyDescent="0.25">
      <c r="A1006" s="630"/>
      <c r="B1006" s="2511" t="s">
        <v>4139</v>
      </c>
      <c r="C1006" s="2156" t="s">
        <v>4140</v>
      </c>
      <c r="D1006" s="698">
        <v>0</v>
      </c>
      <c r="E1006" s="823">
        <v>122</v>
      </c>
      <c r="F1006" s="2555">
        <v>62</v>
      </c>
      <c r="G1006" s="631"/>
      <c r="H1006" s="640" t="s">
        <v>2176</v>
      </c>
      <c r="I1006" s="631"/>
      <c r="J1006" s="638">
        <v>68</v>
      </c>
      <c r="K1006" s="639">
        <v>12</v>
      </c>
      <c r="L1006" s="639">
        <v>28</v>
      </c>
      <c r="M1006" s="639">
        <v>35</v>
      </c>
      <c r="N1006" s="639">
        <f t="shared" si="30"/>
        <v>143</v>
      </c>
      <c r="O1006" s="641" t="s">
        <v>1186</v>
      </c>
      <c r="P1006" s="678"/>
      <c r="Q1006" s="637">
        <v>1003</v>
      </c>
      <c r="R1006" s="679"/>
    </row>
    <row r="1007" spans="1:18" ht="15.75" thickBot="1" x14ac:dyDescent="0.25">
      <c r="A1007" s="630"/>
      <c r="B1007" s="2511" t="s">
        <v>4141</v>
      </c>
      <c r="C1007" s="2157">
        <v>7041</v>
      </c>
      <c r="D1007" s="698">
        <v>0</v>
      </c>
      <c r="E1007" s="1942">
        <v>112</v>
      </c>
      <c r="F1007" s="2565">
        <v>65</v>
      </c>
      <c r="G1007" s="631"/>
      <c r="H1007" s="634" t="s">
        <v>2177</v>
      </c>
      <c r="I1007" s="631"/>
      <c r="J1007" s="632">
        <v>92</v>
      </c>
      <c r="K1007" s="633">
        <v>18</v>
      </c>
      <c r="L1007" s="633">
        <v>32</v>
      </c>
      <c r="M1007" s="633">
        <v>65</v>
      </c>
      <c r="N1007" s="635">
        <f t="shared" si="30"/>
        <v>207</v>
      </c>
      <c r="O1007" s="636" t="s">
        <v>1186</v>
      </c>
      <c r="P1007" s="678"/>
      <c r="Q1007" s="637">
        <v>1004</v>
      </c>
      <c r="R1007" s="679"/>
    </row>
    <row r="1008" spans="1:18" ht="15.75" thickBot="1" x14ac:dyDescent="0.25">
      <c r="A1008" s="642"/>
      <c r="B1008" s="2511" t="s">
        <v>4142</v>
      </c>
      <c r="C1008" s="2158">
        <v>286140</v>
      </c>
      <c r="D1008" s="1685">
        <v>40</v>
      </c>
      <c r="E1008" s="1502">
        <v>97</v>
      </c>
      <c r="F1008" s="2514">
        <v>64</v>
      </c>
      <c r="G1008" s="643"/>
      <c r="H1008" s="652" t="s">
        <v>2178</v>
      </c>
      <c r="I1008" s="643"/>
      <c r="J1008" s="650">
        <v>85</v>
      </c>
      <c r="K1008" s="651">
        <v>29</v>
      </c>
      <c r="L1008" s="651">
        <v>21</v>
      </c>
      <c r="M1008" s="651">
        <v>63</v>
      </c>
      <c r="N1008" s="651">
        <f t="shared" si="30"/>
        <v>198</v>
      </c>
      <c r="O1008" s="653" t="s">
        <v>1186</v>
      </c>
      <c r="P1008" s="680"/>
      <c r="Q1008" s="649">
        <v>1005</v>
      </c>
      <c r="R1008" s="681"/>
    </row>
    <row r="1009" spans="1:18" ht="90.75" thickBot="1" x14ac:dyDescent="0.25">
      <c r="A1009" s="669"/>
      <c r="B1009" s="2511" t="s">
        <v>4143</v>
      </c>
      <c r="C1009" s="2159" t="s">
        <v>4144</v>
      </c>
      <c r="D1009" s="2160">
        <v>54</v>
      </c>
      <c r="E1009" s="884">
        <v>87</v>
      </c>
      <c r="F1009" s="2637">
        <v>59</v>
      </c>
      <c r="G1009" s="670"/>
      <c r="H1009" s="673" t="s">
        <v>2179</v>
      </c>
      <c r="I1009" s="670"/>
      <c r="J1009" s="671">
        <v>33</v>
      </c>
      <c r="K1009" s="672">
        <v>0</v>
      </c>
      <c r="L1009" s="672">
        <v>25</v>
      </c>
      <c r="M1009" s="672">
        <v>0</v>
      </c>
      <c r="N1009" s="674">
        <f t="shared" si="30"/>
        <v>58</v>
      </c>
      <c r="O1009" s="675" t="str">
        <f t="shared" ref="O1009:O1019" si="31">IF(N1009&lt;231,"Yes","No")</f>
        <v>Yes</v>
      </c>
      <c r="P1009" s="689"/>
      <c r="Q1009" s="629">
        <v>1006</v>
      </c>
      <c r="R1009" s="690"/>
    </row>
    <row r="1010" spans="1:18" ht="15.75" thickBot="1" x14ac:dyDescent="0.25">
      <c r="A1010" s="630"/>
      <c r="B1010" s="2511" t="s">
        <v>4145</v>
      </c>
      <c r="C1010" s="2161">
        <v>395542</v>
      </c>
      <c r="D1010" s="2162">
        <v>57</v>
      </c>
      <c r="E1010" s="1092">
        <v>85</v>
      </c>
      <c r="F1010" s="2640">
        <v>66</v>
      </c>
      <c r="G1010" s="631"/>
      <c r="H1010" s="640" t="s">
        <v>2180</v>
      </c>
      <c r="I1010" s="631"/>
      <c r="J1010" s="638">
        <v>60</v>
      </c>
      <c r="K1010" s="639">
        <v>0</v>
      </c>
      <c r="L1010" s="639">
        <v>55</v>
      </c>
      <c r="M1010" s="639">
        <v>0</v>
      </c>
      <c r="N1010" s="639">
        <f t="shared" si="30"/>
        <v>115</v>
      </c>
      <c r="O1010" s="641" t="str">
        <f t="shared" si="31"/>
        <v>Yes</v>
      </c>
      <c r="P1010" s="678"/>
      <c r="Q1010" s="637">
        <v>1007</v>
      </c>
      <c r="R1010" s="679"/>
    </row>
    <row r="1011" spans="1:18" ht="90.75" thickBot="1" x14ac:dyDescent="0.25">
      <c r="A1011" s="630"/>
      <c r="B1011" s="2511" t="s">
        <v>4146</v>
      </c>
      <c r="C1011" s="2163" t="s">
        <v>4147</v>
      </c>
      <c r="D1011" s="1135">
        <v>107</v>
      </c>
      <c r="E1011" s="1488">
        <v>165</v>
      </c>
      <c r="F1011" s="2612">
        <v>57</v>
      </c>
      <c r="G1011" s="631"/>
      <c r="H1011" s="634" t="s">
        <v>2181</v>
      </c>
      <c r="I1011" s="631"/>
      <c r="J1011" s="632">
        <v>80</v>
      </c>
      <c r="K1011" s="633">
        <v>0</v>
      </c>
      <c r="L1011" s="633">
        <v>65</v>
      </c>
      <c r="M1011" s="633">
        <v>0</v>
      </c>
      <c r="N1011" s="635">
        <f t="shared" si="30"/>
        <v>145</v>
      </c>
      <c r="O1011" s="636" t="str">
        <f t="shared" si="31"/>
        <v>Yes</v>
      </c>
      <c r="P1011" s="678"/>
      <c r="Q1011" s="637">
        <v>1008</v>
      </c>
      <c r="R1011" s="679"/>
    </row>
    <row r="1012" spans="1:18" ht="90.75" thickBot="1" x14ac:dyDescent="0.25">
      <c r="A1012" s="630"/>
      <c r="B1012" s="2511" t="s">
        <v>4148</v>
      </c>
      <c r="C1012" s="2164" t="s">
        <v>4149</v>
      </c>
      <c r="D1012" s="1809">
        <v>72</v>
      </c>
      <c r="E1012" s="1478">
        <v>162</v>
      </c>
      <c r="F1012" s="2574">
        <v>63</v>
      </c>
      <c r="G1012" s="631"/>
      <c r="H1012" s="640" t="s">
        <v>2182</v>
      </c>
      <c r="I1012" s="631"/>
      <c r="J1012" s="638">
        <v>87</v>
      </c>
      <c r="K1012" s="639">
        <v>0</v>
      </c>
      <c r="L1012" s="639">
        <v>83</v>
      </c>
      <c r="M1012" s="639">
        <v>0</v>
      </c>
      <c r="N1012" s="639">
        <f t="shared" si="30"/>
        <v>170</v>
      </c>
      <c r="O1012" s="641" t="str">
        <f t="shared" si="31"/>
        <v>Yes</v>
      </c>
      <c r="P1012" s="678"/>
      <c r="Q1012" s="637">
        <v>1009</v>
      </c>
      <c r="R1012" s="679"/>
    </row>
    <row r="1013" spans="1:18" ht="90.75" thickBot="1" x14ac:dyDescent="0.25">
      <c r="A1013" s="630"/>
      <c r="B1013" s="2511" t="s">
        <v>4150</v>
      </c>
      <c r="C1013" s="2165" t="s">
        <v>4151</v>
      </c>
      <c r="D1013" s="2166">
        <v>49</v>
      </c>
      <c r="E1013" s="741">
        <v>155</v>
      </c>
      <c r="F1013" s="2640">
        <v>66</v>
      </c>
      <c r="G1013" s="631"/>
      <c r="H1013" s="634" t="s">
        <v>2183</v>
      </c>
      <c r="I1013" s="631"/>
      <c r="J1013" s="632">
        <v>95</v>
      </c>
      <c r="K1013" s="633">
        <v>0</v>
      </c>
      <c r="L1013" s="633">
        <v>90</v>
      </c>
      <c r="M1013" s="633">
        <v>0</v>
      </c>
      <c r="N1013" s="635">
        <f t="shared" si="30"/>
        <v>185</v>
      </c>
      <c r="O1013" s="636" t="str">
        <f t="shared" si="31"/>
        <v>Yes</v>
      </c>
      <c r="P1013" s="678"/>
      <c r="Q1013" s="637">
        <v>1010</v>
      </c>
      <c r="R1013" s="679"/>
    </row>
    <row r="1014" spans="1:18" ht="90.75" thickBot="1" x14ac:dyDescent="0.25">
      <c r="A1014" s="630"/>
      <c r="B1014" s="2511" t="s">
        <v>4152</v>
      </c>
      <c r="C1014" s="2167" t="s">
        <v>4153</v>
      </c>
      <c r="D1014" s="1804">
        <v>58</v>
      </c>
      <c r="E1014" s="1631">
        <v>145</v>
      </c>
      <c r="F1014" s="2574">
        <v>63</v>
      </c>
      <c r="G1014" s="631"/>
      <c r="H1014" s="640" t="s">
        <v>2184</v>
      </c>
      <c r="I1014" s="631"/>
      <c r="J1014" s="638">
        <v>83</v>
      </c>
      <c r="K1014" s="639">
        <v>16</v>
      </c>
      <c r="L1014" s="639">
        <v>83</v>
      </c>
      <c r="M1014" s="639">
        <v>54</v>
      </c>
      <c r="N1014" s="639">
        <f t="shared" si="30"/>
        <v>236</v>
      </c>
      <c r="O1014" s="641" t="str">
        <f t="shared" si="31"/>
        <v>No</v>
      </c>
      <c r="P1014" s="678"/>
      <c r="Q1014" s="637">
        <v>1011</v>
      </c>
      <c r="R1014" s="679"/>
    </row>
    <row r="1015" spans="1:18" ht="90.75" thickBot="1" x14ac:dyDescent="0.25">
      <c r="A1015" s="642"/>
      <c r="B1015" s="2511" t="s">
        <v>4154</v>
      </c>
      <c r="C1015" s="2168" t="s">
        <v>4155</v>
      </c>
      <c r="D1015" s="718">
        <v>68</v>
      </c>
      <c r="E1015" s="1025">
        <v>136</v>
      </c>
      <c r="F1015" s="2555">
        <v>62</v>
      </c>
      <c r="G1015" s="643"/>
      <c r="H1015" s="646" t="s">
        <v>2185</v>
      </c>
      <c r="I1015" s="643"/>
      <c r="J1015" s="644">
        <v>93</v>
      </c>
      <c r="K1015" s="645">
        <v>14</v>
      </c>
      <c r="L1015" s="645">
        <v>70</v>
      </c>
      <c r="M1015" s="645">
        <v>58</v>
      </c>
      <c r="N1015" s="647">
        <f t="shared" si="30"/>
        <v>235</v>
      </c>
      <c r="O1015" s="648" t="str">
        <f t="shared" si="31"/>
        <v>No</v>
      </c>
      <c r="P1015" s="680"/>
      <c r="Q1015" s="649">
        <v>1012</v>
      </c>
      <c r="R1015" s="679"/>
    </row>
    <row r="1016" spans="1:18" ht="90.75" thickBot="1" x14ac:dyDescent="0.25">
      <c r="A1016" s="623"/>
      <c r="B1016" s="2511" t="s">
        <v>4156</v>
      </c>
      <c r="C1016" s="2169" t="s">
        <v>4157</v>
      </c>
      <c r="D1016" s="1596">
        <v>74</v>
      </c>
      <c r="E1016" s="1064">
        <v>119</v>
      </c>
      <c r="F1016" s="2609">
        <v>60</v>
      </c>
      <c r="G1016" s="624"/>
      <c r="H1016" s="627" t="s">
        <v>2186</v>
      </c>
      <c r="I1016" s="624"/>
      <c r="J1016" s="625">
        <v>9</v>
      </c>
      <c r="K1016" s="626">
        <v>0</v>
      </c>
      <c r="L1016" s="626">
        <v>16</v>
      </c>
      <c r="M1016" s="626">
        <v>1</v>
      </c>
      <c r="N1016" s="626">
        <f t="shared" si="30"/>
        <v>26</v>
      </c>
      <c r="O1016" s="628" t="str">
        <f t="shared" si="31"/>
        <v>Yes</v>
      </c>
      <c r="P1016" s="676"/>
      <c r="Q1016" s="629">
        <v>1013</v>
      </c>
      <c r="R1016" s="679"/>
    </row>
    <row r="1017" spans="1:18" ht="90.75" thickBot="1" x14ac:dyDescent="0.25">
      <c r="A1017" s="630"/>
      <c r="B1017" s="2511" t="s">
        <v>4158</v>
      </c>
      <c r="C1017" s="2170" t="s">
        <v>4159</v>
      </c>
      <c r="D1017" s="718">
        <v>68</v>
      </c>
      <c r="E1017" s="1075">
        <v>105</v>
      </c>
      <c r="F1017" s="2625">
        <v>61</v>
      </c>
      <c r="G1017" s="631"/>
      <c r="H1017" s="634" t="s">
        <v>2187</v>
      </c>
      <c r="I1017" s="631"/>
      <c r="J1017" s="632">
        <v>20</v>
      </c>
      <c r="K1017" s="633">
        <v>0</v>
      </c>
      <c r="L1017" s="633">
        <v>35</v>
      </c>
      <c r="M1017" s="633">
        <v>0</v>
      </c>
      <c r="N1017" s="635">
        <f t="shared" si="30"/>
        <v>55</v>
      </c>
      <c r="O1017" s="636" t="str">
        <f t="shared" si="31"/>
        <v>Yes</v>
      </c>
      <c r="P1017" s="678"/>
      <c r="Q1017" s="637">
        <v>1014</v>
      </c>
      <c r="R1017" s="679"/>
    </row>
    <row r="1018" spans="1:18" ht="90.75" thickBot="1" x14ac:dyDescent="0.25">
      <c r="A1018" s="630"/>
      <c r="B1018" s="2511" t="s">
        <v>4160</v>
      </c>
      <c r="C1018" s="2171" t="s">
        <v>4161</v>
      </c>
      <c r="D1018" s="896">
        <v>173</v>
      </c>
      <c r="E1018" s="2051">
        <v>220</v>
      </c>
      <c r="F1018" s="2721">
        <v>145</v>
      </c>
      <c r="G1018" s="631"/>
      <c r="H1018" s="640" t="s">
        <v>2188</v>
      </c>
      <c r="I1018" s="631"/>
      <c r="J1018" s="638">
        <v>42</v>
      </c>
      <c r="K1018" s="639">
        <v>0</v>
      </c>
      <c r="L1018" s="639">
        <v>60</v>
      </c>
      <c r="M1018" s="639">
        <v>0</v>
      </c>
      <c r="N1018" s="639">
        <f t="shared" si="30"/>
        <v>102</v>
      </c>
      <c r="O1018" s="641" t="str">
        <f t="shared" si="31"/>
        <v>Yes</v>
      </c>
      <c r="P1018" s="678"/>
      <c r="Q1018" s="637">
        <v>1015</v>
      </c>
      <c r="R1018" s="679"/>
    </row>
    <row r="1019" spans="1:18" ht="90.75" thickBot="1" x14ac:dyDescent="0.25">
      <c r="A1019" s="630"/>
      <c r="B1019" s="2511" t="s">
        <v>4162</v>
      </c>
      <c r="C1019" s="2172" t="s">
        <v>4163</v>
      </c>
      <c r="D1019" s="1067">
        <v>161</v>
      </c>
      <c r="E1019" s="829">
        <v>216</v>
      </c>
      <c r="F1019" s="2522">
        <v>132</v>
      </c>
      <c r="G1019" s="631"/>
      <c r="H1019" s="634" t="s">
        <v>2189</v>
      </c>
      <c r="I1019" s="631"/>
      <c r="J1019" s="632">
        <v>53</v>
      </c>
      <c r="K1019" s="633">
        <v>0</v>
      </c>
      <c r="L1019" s="633">
        <v>80</v>
      </c>
      <c r="M1019" s="633">
        <v>0</v>
      </c>
      <c r="N1019" s="635">
        <f t="shared" si="30"/>
        <v>133</v>
      </c>
      <c r="O1019" s="636" t="str">
        <f t="shared" si="31"/>
        <v>Yes</v>
      </c>
      <c r="P1019" s="678"/>
      <c r="Q1019" s="637">
        <v>1016</v>
      </c>
      <c r="R1019" s="679"/>
    </row>
    <row r="1020" spans="1:18" ht="90.75" thickBot="1" x14ac:dyDescent="0.25">
      <c r="A1020" s="630"/>
      <c r="B1020" s="2511" t="s">
        <v>4164</v>
      </c>
      <c r="C1020" s="2173" t="s">
        <v>4165</v>
      </c>
      <c r="D1020" s="883">
        <v>108</v>
      </c>
      <c r="E1020" s="1049">
        <v>194</v>
      </c>
      <c r="F1020" s="2668">
        <v>74</v>
      </c>
      <c r="G1020" s="631"/>
      <c r="H1020" s="640" t="s">
        <v>2190</v>
      </c>
      <c r="I1020" s="631"/>
      <c r="J1020" s="638">
        <v>55</v>
      </c>
      <c r="K1020" s="639">
        <v>2</v>
      </c>
      <c r="L1020" s="639">
        <v>75</v>
      </c>
      <c r="M1020" s="639">
        <v>5</v>
      </c>
      <c r="N1020" s="639">
        <f t="shared" si="30"/>
        <v>137</v>
      </c>
      <c r="O1020" s="641" t="s">
        <v>1186</v>
      </c>
      <c r="P1020" s="678"/>
      <c r="Q1020" s="637">
        <v>1017</v>
      </c>
      <c r="R1020" s="679"/>
    </row>
    <row r="1021" spans="1:18" ht="90.75" thickBot="1" x14ac:dyDescent="0.25">
      <c r="A1021" s="630"/>
      <c r="B1021" s="2511" t="s">
        <v>4166</v>
      </c>
      <c r="C1021" s="2174" t="s">
        <v>4167</v>
      </c>
      <c r="D1021" s="2080">
        <v>67</v>
      </c>
      <c r="E1021" s="803">
        <v>176</v>
      </c>
      <c r="F1021" s="2568">
        <v>42</v>
      </c>
      <c r="G1021" s="631"/>
      <c r="H1021" s="634" t="s">
        <v>2191</v>
      </c>
      <c r="I1021" s="631"/>
      <c r="J1021" s="632">
        <v>54</v>
      </c>
      <c r="K1021" s="633">
        <v>7</v>
      </c>
      <c r="L1021" s="633">
        <v>79</v>
      </c>
      <c r="M1021" s="633">
        <v>21</v>
      </c>
      <c r="N1021" s="635">
        <f t="shared" si="30"/>
        <v>161</v>
      </c>
      <c r="O1021" s="636" t="s">
        <v>1186</v>
      </c>
      <c r="P1021" s="678"/>
      <c r="Q1021" s="637">
        <v>1018</v>
      </c>
      <c r="R1021" s="679"/>
    </row>
    <row r="1022" spans="1:18" ht="90.75" thickBot="1" x14ac:dyDescent="0.25">
      <c r="A1022" s="642"/>
      <c r="B1022" s="2511" t="s">
        <v>4168</v>
      </c>
      <c r="C1022" s="2175" t="s">
        <v>4169</v>
      </c>
      <c r="D1022" s="1404">
        <v>80</v>
      </c>
      <c r="E1022" s="966">
        <v>158</v>
      </c>
      <c r="F1022" s="2589">
        <v>47</v>
      </c>
      <c r="G1022" s="643"/>
      <c r="H1022" s="652" t="s">
        <v>2192</v>
      </c>
      <c r="I1022" s="643"/>
      <c r="J1022" s="650">
        <v>43</v>
      </c>
      <c r="K1022" s="651">
        <v>10</v>
      </c>
      <c r="L1022" s="651">
        <v>82</v>
      </c>
      <c r="M1022" s="651">
        <v>39</v>
      </c>
      <c r="N1022" s="651">
        <f t="shared" si="30"/>
        <v>174</v>
      </c>
      <c r="O1022" s="653" t="s">
        <v>1186</v>
      </c>
      <c r="P1022" s="680"/>
      <c r="Q1022" s="649">
        <v>1019</v>
      </c>
      <c r="R1022" s="681"/>
    </row>
    <row r="1023" spans="1:18" ht="90.75" thickBot="1" x14ac:dyDescent="0.25">
      <c r="A1023" s="669"/>
      <c r="B1023" s="2511" t="s">
        <v>4170</v>
      </c>
      <c r="C1023" s="2176" t="s">
        <v>4171</v>
      </c>
      <c r="D1023" s="1697">
        <v>76</v>
      </c>
      <c r="E1023" s="1709">
        <v>140</v>
      </c>
      <c r="F1023" s="2590">
        <v>43</v>
      </c>
      <c r="G1023" s="670"/>
      <c r="H1023" s="673" t="s">
        <v>2193</v>
      </c>
      <c r="I1023" s="670"/>
      <c r="J1023" s="671">
        <v>17</v>
      </c>
      <c r="K1023" s="672">
        <v>1</v>
      </c>
      <c r="L1023" s="672">
        <v>45</v>
      </c>
      <c r="M1023" s="672">
        <v>3</v>
      </c>
      <c r="N1023" s="674">
        <f t="shared" si="30"/>
        <v>66</v>
      </c>
      <c r="O1023" s="675" t="s">
        <v>1186</v>
      </c>
      <c r="P1023" s="689"/>
      <c r="Q1023" s="629">
        <v>1020</v>
      </c>
      <c r="R1023" s="690"/>
    </row>
    <row r="1024" spans="1:18" ht="90.75" thickBot="1" x14ac:dyDescent="0.25">
      <c r="A1024" s="630"/>
      <c r="B1024" s="2511" t="s">
        <v>4172</v>
      </c>
      <c r="C1024" s="2177" t="s">
        <v>4173</v>
      </c>
      <c r="D1024" s="1596">
        <v>74</v>
      </c>
      <c r="E1024" s="1064">
        <v>119</v>
      </c>
      <c r="F1024" s="2618">
        <v>41</v>
      </c>
      <c r="G1024" s="631"/>
      <c r="H1024" s="640" t="s">
        <v>2194</v>
      </c>
      <c r="I1024" s="631"/>
      <c r="J1024" s="638">
        <v>20</v>
      </c>
      <c r="K1024" s="639">
        <v>3</v>
      </c>
      <c r="L1024" s="639">
        <v>38</v>
      </c>
      <c r="M1024" s="639">
        <v>8</v>
      </c>
      <c r="N1024" s="639">
        <f t="shared" si="30"/>
        <v>69</v>
      </c>
      <c r="O1024" s="641" t="s">
        <v>1186</v>
      </c>
      <c r="P1024" s="678"/>
      <c r="Q1024" s="637">
        <v>1021</v>
      </c>
      <c r="R1024" s="679"/>
    </row>
    <row r="1025" spans="1:18" ht="90.75" thickBot="1" x14ac:dyDescent="0.25">
      <c r="A1025" s="630"/>
      <c r="B1025" s="2511" t="s">
        <v>4174</v>
      </c>
      <c r="C1025" s="2178" t="s">
        <v>4175</v>
      </c>
      <c r="D1025" s="1411">
        <v>208</v>
      </c>
      <c r="E1025" s="2179">
        <v>222</v>
      </c>
      <c r="F1025" s="2517">
        <v>187</v>
      </c>
      <c r="G1025" s="631"/>
      <c r="H1025" s="634" t="s">
        <v>2195</v>
      </c>
      <c r="I1025" s="631"/>
      <c r="J1025" s="632">
        <v>31</v>
      </c>
      <c r="K1025" s="633">
        <v>5</v>
      </c>
      <c r="L1025" s="633">
        <v>36</v>
      </c>
      <c r="M1025" s="633">
        <v>16</v>
      </c>
      <c r="N1025" s="635">
        <f t="shared" si="30"/>
        <v>88</v>
      </c>
      <c r="O1025" s="636" t="s">
        <v>1186</v>
      </c>
      <c r="P1025" s="678"/>
      <c r="Q1025" s="637">
        <v>1022</v>
      </c>
      <c r="R1025" s="679"/>
    </row>
    <row r="1026" spans="1:18" ht="90.75" thickBot="1" x14ac:dyDescent="0.25">
      <c r="A1026" s="630"/>
      <c r="B1026" s="2511" t="s">
        <v>4176</v>
      </c>
      <c r="C1026" s="2180" t="s">
        <v>4177</v>
      </c>
      <c r="D1026" s="1194">
        <v>188</v>
      </c>
      <c r="E1026" s="826">
        <v>225</v>
      </c>
      <c r="F1026" s="2633">
        <v>148</v>
      </c>
      <c r="G1026" s="631"/>
      <c r="H1026" s="640" t="s">
        <v>2196</v>
      </c>
      <c r="I1026" s="631"/>
      <c r="J1026" s="638">
        <v>30</v>
      </c>
      <c r="K1026" s="639">
        <v>4</v>
      </c>
      <c r="L1026" s="639">
        <v>85</v>
      </c>
      <c r="M1026" s="639">
        <v>30</v>
      </c>
      <c r="N1026" s="639">
        <f t="shared" si="30"/>
        <v>149</v>
      </c>
      <c r="O1026" s="641" t="s">
        <v>1186</v>
      </c>
      <c r="P1026" s="678"/>
      <c r="Q1026" s="637">
        <v>1023</v>
      </c>
      <c r="R1026" s="679"/>
    </row>
    <row r="1027" spans="1:18" ht="90.75" thickBot="1" x14ac:dyDescent="0.25">
      <c r="A1027" s="630"/>
      <c r="B1027" s="2511" t="s">
        <v>4178</v>
      </c>
      <c r="C1027" s="2181" t="s">
        <v>4179</v>
      </c>
      <c r="D1027" s="1398">
        <v>142</v>
      </c>
      <c r="E1027" s="697">
        <v>221</v>
      </c>
      <c r="F1027" s="2563">
        <v>101</v>
      </c>
      <c r="G1027" s="631"/>
      <c r="H1027" s="634" t="s">
        <v>2197</v>
      </c>
      <c r="I1027" s="631"/>
      <c r="J1027" s="632">
        <v>44</v>
      </c>
      <c r="K1027" s="633">
        <v>4</v>
      </c>
      <c r="L1027" s="633">
        <v>98</v>
      </c>
      <c r="M1027" s="633">
        <v>40</v>
      </c>
      <c r="N1027" s="635">
        <f t="shared" si="30"/>
        <v>186</v>
      </c>
      <c r="O1027" s="636" t="s">
        <v>1186</v>
      </c>
      <c r="P1027" s="678"/>
      <c r="Q1027" s="637">
        <v>1024</v>
      </c>
      <c r="R1027" s="679"/>
    </row>
    <row r="1028" spans="1:18" ht="90.75" thickBot="1" x14ac:dyDescent="0.25">
      <c r="A1028" s="630"/>
      <c r="B1028" s="2511" t="s">
        <v>4180</v>
      </c>
      <c r="C1028" s="2182" t="s">
        <v>4181</v>
      </c>
      <c r="D1028" s="1313">
        <v>120</v>
      </c>
      <c r="E1028" s="754">
        <v>214</v>
      </c>
      <c r="F1028" s="2537">
        <v>75</v>
      </c>
      <c r="G1028" s="631"/>
      <c r="H1028" s="640" t="s">
        <v>2198</v>
      </c>
      <c r="I1028" s="631"/>
      <c r="J1028" s="638">
        <v>20</v>
      </c>
      <c r="K1028" s="639">
        <v>22</v>
      </c>
      <c r="L1028" s="639">
        <v>45</v>
      </c>
      <c r="M1028" s="639">
        <v>58</v>
      </c>
      <c r="N1028" s="639">
        <f t="shared" ref="N1028:N1078" si="32">SUM(J1028:M1028)</f>
        <v>145</v>
      </c>
      <c r="O1028" s="641" t="s">
        <v>1186</v>
      </c>
      <c r="P1028" s="678"/>
      <c r="Q1028" s="637">
        <v>1025</v>
      </c>
      <c r="R1028" s="679"/>
    </row>
    <row r="1029" spans="1:18" ht="90.75" thickBot="1" x14ac:dyDescent="0.25">
      <c r="A1029" s="642"/>
      <c r="B1029" s="2511" t="s">
        <v>4182</v>
      </c>
      <c r="C1029" s="2183" t="s">
        <v>4183</v>
      </c>
      <c r="D1029" s="743">
        <v>116</v>
      </c>
      <c r="E1029" s="758">
        <v>170</v>
      </c>
      <c r="F1029" s="2667">
        <v>80</v>
      </c>
      <c r="G1029" s="643"/>
      <c r="H1029" s="646" t="s">
        <v>2199</v>
      </c>
      <c r="I1029" s="643"/>
      <c r="J1029" s="644">
        <v>45</v>
      </c>
      <c r="K1029" s="645">
        <v>24</v>
      </c>
      <c r="L1029" s="645">
        <v>80</v>
      </c>
      <c r="M1029" s="645">
        <v>68</v>
      </c>
      <c r="N1029" s="647">
        <f t="shared" si="32"/>
        <v>217</v>
      </c>
      <c r="O1029" s="648" t="s">
        <v>1186</v>
      </c>
      <c r="P1029" s="680"/>
      <c r="Q1029" s="649">
        <v>1026</v>
      </c>
      <c r="R1029" s="679"/>
    </row>
    <row r="1030" spans="1:18" ht="15.75" thickBot="1" x14ac:dyDescent="0.25">
      <c r="A1030" s="623"/>
      <c r="B1030" s="2511" t="s">
        <v>4184</v>
      </c>
      <c r="C1030" s="2184">
        <v>719949</v>
      </c>
      <c r="D1030" s="989">
        <v>113</v>
      </c>
      <c r="E1030" s="1766">
        <v>153</v>
      </c>
      <c r="F1030" s="2577">
        <v>73</v>
      </c>
      <c r="G1030" s="624"/>
      <c r="H1030" s="627" t="s">
        <v>2200</v>
      </c>
      <c r="I1030" s="624"/>
      <c r="J1030" s="625">
        <v>1</v>
      </c>
      <c r="K1030" s="626">
        <v>2</v>
      </c>
      <c r="L1030" s="626">
        <v>20</v>
      </c>
      <c r="M1030" s="626">
        <v>0</v>
      </c>
      <c r="N1030" s="626">
        <f t="shared" si="32"/>
        <v>23</v>
      </c>
      <c r="O1030" s="628" t="str">
        <f>IF(N1030&lt;231,"Yes","No")</f>
        <v>Yes</v>
      </c>
      <c r="P1030" s="676"/>
      <c r="Q1030" s="629">
        <v>1027</v>
      </c>
      <c r="R1030" s="679"/>
    </row>
    <row r="1031" spans="1:18" ht="90.75" thickBot="1" x14ac:dyDescent="0.25">
      <c r="A1031" s="630"/>
      <c r="B1031" s="2511" t="s">
        <v>4185</v>
      </c>
      <c r="C1031" s="2185" t="s">
        <v>4186</v>
      </c>
      <c r="D1031" s="2186">
        <v>121</v>
      </c>
      <c r="E1031" s="1005">
        <v>134</v>
      </c>
      <c r="F1031" s="2609">
        <v>60</v>
      </c>
      <c r="G1031" s="631"/>
      <c r="H1031" s="634" t="s">
        <v>2201</v>
      </c>
      <c r="I1031" s="631"/>
      <c r="J1031" s="632">
        <v>1</v>
      </c>
      <c r="K1031" s="633">
        <v>5</v>
      </c>
      <c r="L1031" s="633">
        <v>23</v>
      </c>
      <c r="M1031" s="633">
        <v>3</v>
      </c>
      <c r="N1031" s="635">
        <f t="shared" si="32"/>
        <v>32</v>
      </c>
      <c r="O1031" s="636" t="s">
        <v>1186</v>
      </c>
      <c r="P1031" s="678"/>
      <c r="Q1031" s="637">
        <v>1028</v>
      </c>
      <c r="R1031" s="679"/>
    </row>
    <row r="1032" spans="1:18" ht="90.75" thickBot="1" x14ac:dyDescent="0.25">
      <c r="A1032" s="630"/>
      <c r="B1032" s="2511" t="s">
        <v>4187</v>
      </c>
      <c r="C1032" s="2187" t="s">
        <v>4188</v>
      </c>
      <c r="D1032" s="1178">
        <v>194</v>
      </c>
      <c r="E1032" s="826">
        <v>225</v>
      </c>
      <c r="F1032" s="2520">
        <v>137</v>
      </c>
      <c r="G1032" s="631"/>
      <c r="H1032" s="640" t="s">
        <v>2202</v>
      </c>
      <c r="I1032" s="631"/>
      <c r="J1032" s="638">
        <v>0</v>
      </c>
      <c r="K1032" s="639">
        <v>4</v>
      </c>
      <c r="L1032" s="639">
        <v>20</v>
      </c>
      <c r="M1032" s="639">
        <v>7</v>
      </c>
      <c r="N1032" s="639">
        <f t="shared" si="32"/>
        <v>31</v>
      </c>
      <c r="O1032" s="641" t="str">
        <f>IF(N1032&lt;231,"Yes","No")</f>
        <v>Yes</v>
      </c>
      <c r="P1032" s="678"/>
      <c r="Q1032" s="637">
        <v>1029</v>
      </c>
      <c r="R1032" s="679"/>
    </row>
    <row r="1033" spans="1:18" ht="90.75" thickBot="1" x14ac:dyDescent="0.25">
      <c r="A1033" s="630"/>
      <c r="B1033" s="2511" t="s">
        <v>4189</v>
      </c>
      <c r="C1033" s="2188" t="s">
        <v>4190</v>
      </c>
      <c r="D1033" s="934">
        <v>183</v>
      </c>
      <c r="E1033" s="697">
        <v>221</v>
      </c>
      <c r="F1033" s="2654">
        <v>121</v>
      </c>
      <c r="G1033" s="631"/>
      <c r="H1033" s="634" t="s">
        <v>2203</v>
      </c>
      <c r="I1033" s="631"/>
      <c r="J1033" s="632">
        <v>0</v>
      </c>
      <c r="K1033" s="633">
        <v>8</v>
      </c>
      <c r="L1033" s="633">
        <v>33</v>
      </c>
      <c r="M1033" s="633">
        <v>10</v>
      </c>
      <c r="N1033" s="635">
        <f t="shared" si="32"/>
        <v>51</v>
      </c>
      <c r="O1033" s="636" t="str">
        <f>IF(N1033&lt;231,"Yes","No")</f>
        <v>Yes</v>
      </c>
      <c r="P1033" s="678"/>
      <c r="Q1033" s="637">
        <v>1030</v>
      </c>
      <c r="R1033" s="679"/>
    </row>
    <row r="1034" spans="1:18" ht="90.75" thickBot="1" x14ac:dyDescent="0.25">
      <c r="A1034" s="630"/>
      <c r="B1034" s="2511" t="s">
        <v>4191</v>
      </c>
      <c r="C1034" s="2189" t="s">
        <v>4192</v>
      </c>
      <c r="D1034" s="1181">
        <v>164</v>
      </c>
      <c r="E1034" s="754">
        <v>214</v>
      </c>
      <c r="F1034" s="2635">
        <v>94</v>
      </c>
      <c r="G1034" s="631"/>
      <c r="H1034" s="640" t="s">
        <v>2204</v>
      </c>
      <c r="I1034" s="631"/>
      <c r="J1034" s="638">
        <v>10</v>
      </c>
      <c r="K1034" s="639">
        <v>15</v>
      </c>
      <c r="L1034" s="639">
        <v>45</v>
      </c>
      <c r="M1034" s="639">
        <v>28</v>
      </c>
      <c r="N1034" s="639">
        <f t="shared" si="32"/>
        <v>98</v>
      </c>
      <c r="O1034" s="641" t="s">
        <v>1186</v>
      </c>
      <c r="P1034" s="678"/>
      <c r="Q1034" s="637">
        <v>1031</v>
      </c>
      <c r="R1034" s="679"/>
    </row>
    <row r="1035" spans="1:18" ht="90.75" thickBot="1" x14ac:dyDescent="0.25">
      <c r="A1035" s="630"/>
      <c r="B1035" s="2511" t="s">
        <v>4193</v>
      </c>
      <c r="C1035" s="2190" t="s">
        <v>4194</v>
      </c>
      <c r="D1035" s="1313">
        <v>120</v>
      </c>
      <c r="E1035" s="978">
        <v>190</v>
      </c>
      <c r="F1035" s="2570">
        <v>32</v>
      </c>
      <c r="G1035" s="631"/>
      <c r="H1035" s="634" t="s">
        <v>2205</v>
      </c>
      <c r="I1035" s="631"/>
      <c r="J1035" s="632">
        <v>17</v>
      </c>
      <c r="K1035" s="633">
        <v>30</v>
      </c>
      <c r="L1035" s="633">
        <v>45</v>
      </c>
      <c r="M1035" s="633">
        <v>38</v>
      </c>
      <c r="N1035" s="635">
        <f t="shared" si="32"/>
        <v>130</v>
      </c>
      <c r="O1035" s="636" t="s">
        <v>1186</v>
      </c>
      <c r="P1035" s="678"/>
      <c r="Q1035" s="637">
        <v>1032</v>
      </c>
      <c r="R1035" s="679"/>
    </row>
    <row r="1036" spans="1:18" ht="90.75" thickBot="1" x14ac:dyDescent="0.25">
      <c r="A1036" s="642"/>
      <c r="B1036" s="2511" t="s">
        <v>4195</v>
      </c>
      <c r="C1036" s="2191" t="s">
        <v>4196</v>
      </c>
      <c r="D1036" s="1249">
        <v>100</v>
      </c>
      <c r="E1036" s="1215">
        <v>167</v>
      </c>
      <c r="F1036" s="2604">
        <v>11</v>
      </c>
      <c r="G1036" s="643"/>
      <c r="H1036" s="652" t="s">
        <v>2206</v>
      </c>
      <c r="I1036" s="643"/>
      <c r="J1036" s="650">
        <v>17</v>
      </c>
      <c r="K1036" s="651">
        <v>44</v>
      </c>
      <c r="L1036" s="651">
        <v>59</v>
      </c>
      <c r="M1036" s="651">
        <v>49</v>
      </c>
      <c r="N1036" s="651">
        <f t="shared" si="32"/>
        <v>169</v>
      </c>
      <c r="O1036" s="653" t="s">
        <v>1186</v>
      </c>
      <c r="P1036" s="680"/>
      <c r="Q1036" s="649">
        <v>1033</v>
      </c>
      <c r="R1036" s="681"/>
    </row>
    <row r="1037" spans="1:18" ht="90.75" thickBot="1" x14ac:dyDescent="0.25">
      <c r="A1037" s="669"/>
      <c r="B1037" s="2511" t="s">
        <v>4197</v>
      </c>
      <c r="C1037" s="2192" t="s">
        <v>4198</v>
      </c>
      <c r="D1037" s="1082">
        <v>101</v>
      </c>
      <c r="E1037" s="785">
        <v>141</v>
      </c>
      <c r="F1037" s="2556">
        <v>27</v>
      </c>
      <c r="G1037" s="670"/>
      <c r="H1037" s="673" t="s">
        <v>2207</v>
      </c>
      <c r="I1037" s="670"/>
      <c r="J1037" s="671">
        <v>0</v>
      </c>
      <c r="K1037" s="672">
        <v>7</v>
      </c>
      <c r="L1037" s="672">
        <v>23</v>
      </c>
      <c r="M1037" s="672">
        <v>1</v>
      </c>
      <c r="N1037" s="674">
        <f t="shared" si="32"/>
        <v>31</v>
      </c>
      <c r="O1037" s="675" t="str">
        <f>IF(N1037&lt;231,"Yes","No")</f>
        <v>Yes</v>
      </c>
      <c r="P1037" s="689"/>
      <c r="Q1037" s="629">
        <v>1034</v>
      </c>
      <c r="R1037" s="690"/>
    </row>
    <row r="1038" spans="1:18" ht="15.75" thickBot="1" x14ac:dyDescent="0.25">
      <c r="A1038" s="630"/>
      <c r="B1038" s="2511" t="s">
        <v>4199</v>
      </c>
      <c r="C1038" s="2193">
        <v>546223</v>
      </c>
      <c r="D1038" s="2194">
        <v>84</v>
      </c>
      <c r="E1038" s="946">
        <v>98</v>
      </c>
      <c r="F1038" s="2544">
        <v>35</v>
      </c>
      <c r="G1038" s="631"/>
      <c r="H1038" s="640" t="s">
        <v>2208</v>
      </c>
      <c r="I1038" s="631"/>
      <c r="J1038" s="638">
        <v>0</v>
      </c>
      <c r="K1038" s="639">
        <v>13</v>
      </c>
      <c r="L1038" s="639">
        <v>33</v>
      </c>
      <c r="M1038" s="639">
        <v>0</v>
      </c>
      <c r="N1038" s="639">
        <f t="shared" si="32"/>
        <v>46</v>
      </c>
      <c r="O1038" s="641" t="str">
        <f>IF(N1038&lt;231,"Yes","No")</f>
        <v>Yes</v>
      </c>
      <c r="P1038" s="678"/>
      <c r="Q1038" s="637">
        <v>1035</v>
      </c>
      <c r="R1038" s="679"/>
    </row>
    <row r="1039" spans="1:18" ht="90.75" thickBot="1" x14ac:dyDescent="0.25">
      <c r="A1039" s="630"/>
      <c r="B1039" s="2511" t="s">
        <v>4200</v>
      </c>
      <c r="C1039" s="2195" t="s">
        <v>4201</v>
      </c>
      <c r="D1039" s="1042">
        <v>212</v>
      </c>
      <c r="E1039" s="809">
        <v>235</v>
      </c>
      <c r="F1039" s="2529">
        <v>142</v>
      </c>
      <c r="G1039" s="631"/>
      <c r="H1039" s="634" t="s">
        <v>2209</v>
      </c>
      <c r="I1039" s="631"/>
      <c r="J1039" s="632">
        <v>0</v>
      </c>
      <c r="K1039" s="633">
        <v>15</v>
      </c>
      <c r="L1039" s="633">
        <v>40</v>
      </c>
      <c r="M1039" s="633">
        <v>4</v>
      </c>
      <c r="N1039" s="635">
        <f t="shared" si="32"/>
        <v>59</v>
      </c>
      <c r="O1039" s="636" t="str">
        <f>IF(N1039&lt;231,"Yes","No")</f>
        <v>Yes</v>
      </c>
      <c r="P1039" s="678"/>
      <c r="Q1039" s="637">
        <v>1036</v>
      </c>
      <c r="R1039" s="679"/>
    </row>
    <row r="1040" spans="1:18" ht="90.75" thickBot="1" x14ac:dyDescent="0.25">
      <c r="A1040" s="630"/>
      <c r="B1040" s="2511" t="s">
        <v>4202</v>
      </c>
      <c r="C1040" s="2196" t="s">
        <v>4203</v>
      </c>
      <c r="D1040" s="1015">
        <v>205</v>
      </c>
      <c r="E1040" s="812">
        <v>234</v>
      </c>
      <c r="F1040" s="2687">
        <v>128</v>
      </c>
      <c r="G1040" s="631"/>
      <c r="H1040" s="640" t="s">
        <v>2210</v>
      </c>
      <c r="I1040" s="631"/>
      <c r="J1040" s="638">
        <v>2</v>
      </c>
      <c r="K1040" s="639">
        <v>25</v>
      </c>
      <c r="L1040" s="639">
        <v>50</v>
      </c>
      <c r="M1040" s="639">
        <v>5</v>
      </c>
      <c r="N1040" s="639">
        <f t="shared" si="32"/>
        <v>82</v>
      </c>
      <c r="O1040" s="641" t="s">
        <v>1186</v>
      </c>
      <c r="P1040" s="678"/>
      <c r="Q1040" s="637">
        <v>1037</v>
      </c>
      <c r="R1040" s="679"/>
    </row>
    <row r="1041" spans="1:18" ht="90.75" thickBot="1" x14ac:dyDescent="0.25">
      <c r="A1041" s="630"/>
      <c r="B1041" s="2511" t="s">
        <v>4204</v>
      </c>
      <c r="C1041" s="2197" t="s">
        <v>4205</v>
      </c>
      <c r="D1041" s="816">
        <v>197</v>
      </c>
      <c r="E1041" s="2198">
        <v>232</v>
      </c>
      <c r="F1041" s="2699">
        <v>108</v>
      </c>
      <c r="G1041" s="631"/>
      <c r="H1041" s="634" t="s">
        <v>2211</v>
      </c>
      <c r="I1041" s="631"/>
      <c r="J1041" s="632">
        <v>4</v>
      </c>
      <c r="K1041" s="633">
        <v>35</v>
      </c>
      <c r="L1041" s="633">
        <v>65</v>
      </c>
      <c r="M1041" s="633">
        <v>10</v>
      </c>
      <c r="N1041" s="635">
        <f>SUM(J1041:M1041)</f>
        <v>114</v>
      </c>
      <c r="O1041" s="636" t="s">
        <v>1186</v>
      </c>
      <c r="P1041" s="678"/>
      <c r="Q1041" s="637">
        <v>1038</v>
      </c>
      <c r="R1041" s="679"/>
    </row>
    <row r="1042" spans="1:18" ht="90.75" thickBot="1" x14ac:dyDescent="0.25">
      <c r="A1042" s="630"/>
      <c r="B1042" s="2511" t="s">
        <v>4206</v>
      </c>
      <c r="C1042" s="2199" t="s">
        <v>4207</v>
      </c>
      <c r="D1042" s="1371">
        <v>151</v>
      </c>
      <c r="E1042" s="701">
        <v>215</v>
      </c>
      <c r="F1042" s="2512">
        <v>0</v>
      </c>
      <c r="G1042" s="631"/>
      <c r="H1042" s="640" t="s">
        <v>2212</v>
      </c>
      <c r="I1042" s="631"/>
      <c r="J1042" s="638">
        <v>5</v>
      </c>
      <c r="K1042" s="639">
        <v>48</v>
      </c>
      <c r="L1042" s="639">
        <v>93</v>
      </c>
      <c r="M1042" s="639">
        <v>23</v>
      </c>
      <c r="N1042" s="639">
        <f t="shared" si="32"/>
        <v>169</v>
      </c>
      <c r="O1042" s="641" t="s">
        <v>1186</v>
      </c>
      <c r="P1042" s="678"/>
      <c r="Q1042" s="637">
        <v>1039</v>
      </c>
      <c r="R1042" s="679"/>
    </row>
    <row r="1043" spans="1:18" ht="90.75" thickBot="1" x14ac:dyDescent="0.25">
      <c r="A1043" s="642"/>
      <c r="B1043" s="2511" t="s">
        <v>4208</v>
      </c>
      <c r="C1043" s="2200" t="s">
        <v>4209</v>
      </c>
      <c r="D1043" s="767">
        <v>132</v>
      </c>
      <c r="E1043" s="1476">
        <v>189</v>
      </c>
      <c r="F1043" s="2512">
        <v>0</v>
      </c>
      <c r="G1043" s="643"/>
      <c r="H1043" s="646" t="s">
        <v>2213</v>
      </c>
      <c r="I1043" s="643"/>
      <c r="J1043" s="644">
        <v>6</v>
      </c>
      <c r="K1043" s="645">
        <v>53</v>
      </c>
      <c r="L1043" s="645">
        <v>100</v>
      </c>
      <c r="M1043" s="645">
        <v>31</v>
      </c>
      <c r="N1043" s="647">
        <f t="shared" si="32"/>
        <v>190</v>
      </c>
      <c r="O1043" s="648" t="s">
        <v>1186</v>
      </c>
      <c r="P1043" s="680"/>
      <c r="Q1043" s="649">
        <v>1040</v>
      </c>
      <c r="R1043" s="679"/>
    </row>
    <row r="1044" spans="1:18" ht="90.75" thickBot="1" x14ac:dyDescent="0.25">
      <c r="A1044" s="623"/>
      <c r="B1044" s="2511" t="s">
        <v>4210</v>
      </c>
      <c r="C1044" s="2201" t="s">
        <v>4211</v>
      </c>
      <c r="D1044" s="1491">
        <v>122</v>
      </c>
      <c r="E1044" s="752">
        <v>154</v>
      </c>
      <c r="F1044" s="2736">
        <v>1</v>
      </c>
      <c r="G1044" s="624"/>
      <c r="H1044" s="627" t="s">
        <v>2214</v>
      </c>
      <c r="I1044" s="624"/>
      <c r="J1044" s="625">
        <v>0</v>
      </c>
      <c r="K1044" s="626">
        <v>26</v>
      </c>
      <c r="L1044" s="626">
        <v>26</v>
      </c>
      <c r="M1044" s="626">
        <v>1</v>
      </c>
      <c r="N1044" s="626">
        <f t="shared" si="32"/>
        <v>53</v>
      </c>
      <c r="O1044" s="628" t="str">
        <f>IF(N1044&lt;231,"Yes","No")</f>
        <v>Yes</v>
      </c>
      <c r="P1044" s="676"/>
      <c r="Q1044" s="629">
        <v>1041</v>
      </c>
      <c r="R1044" s="679"/>
    </row>
    <row r="1045" spans="1:18" ht="90.75" thickBot="1" x14ac:dyDescent="0.25">
      <c r="A1045" s="630"/>
      <c r="B1045" s="2511" t="s">
        <v>4212</v>
      </c>
      <c r="C1045" s="2202" t="s">
        <v>4213</v>
      </c>
      <c r="D1045" s="1586">
        <v>89</v>
      </c>
      <c r="E1045" s="946">
        <v>98</v>
      </c>
      <c r="F1045" s="2567">
        <v>29</v>
      </c>
      <c r="G1045" s="631"/>
      <c r="H1045" s="634" t="s">
        <v>2215</v>
      </c>
      <c r="I1045" s="631"/>
      <c r="J1045" s="632">
        <v>2</v>
      </c>
      <c r="K1045" s="633">
        <v>33</v>
      </c>
      <c r="L1045" s="633">
        <v>33</v>
      </c>
      <c r="M1045" s="633">
        <v>6</v>
      </c>
      <c r="N1045" s="635">
        <f t="shared" si="32"/>
        <v>74</v>
      </c>
      <c r="O1045" s="636" t="s">
        <v>1186</v>
      </c>
      <c r="P1045" s="678"/>
      <c r="Q1045" s="637">
        <v>1042</v>
      </c>
      <c r="R1045" s="679"/>
    </row>
    <row r="1046" spans="1:18" ht="90.75" thickBot="1" x14ac:dyDescent="0.25">
      <c r="A1046" s="630"/>
      <c r="B1046" s="2511" t="s">
        <v>4214</v>
      </c>
      <c r="C1046" s="2203" t="s">
        <v>4215</v>
      </c>
      <c r="D1046" s="1138">
        <v>196</v>
      </c>
      <c r="E1046" s="754">
        <v>214</v>
      </c>
      <c r="F1046" s="2548">
        <v>164</v>
      </c>
      <c r="G1046" s="631"/>
      <c r="H1046" s="640" t="s">
        <v>2216</v>
      </c>
      <c r="I1046" s="631"/>
      <c r="J1046" s="638">
        <v>4</v>
      </c>
      <c r="K1046" s="639">
        <v>38</v>
      </c>
      <c r="L1046" s="639">
        <v>47</v>
      </c>
      <c r="M1046" s="639">
        <v>12</v>
      </c>
      <c r="N1046" s="639">
        <f t="shared" si="32"/>
        <v>101</v>
      </c>
      <c r="O1046" s="641" t="s">
        <v>1186</v>
      </c>
      <c r="P1046" s="678"/>
      <c r="Q1046" s="637">
        <v>1043</v>
      </c>
      <c r="R1046" s="679"/>
    </row>
    <row r="1047" spans="1:18" ht="90.75" thickBot="1" x14ac:dyDescent="0.25">
      <c r="A1047" s="630"/>
      <c r="B1047" s="2511" t="s">
        <v>4216</v>
      </c>
      <c r="C1047" s="2204" t="s">
        <v>4217</v>
      </c>
      <c r="D1047" s="1194">
        <v>188</v>
      </c>
      <c r="E1047" s="744">
        <v>209</v>
      </c>
      <c r="F1047" s="2594">
        <v>155</v>
      </c>
      <c r="G1047" s="631"/>
      <c r="H1047" s="634" t="s">
        <v>2217</v>
      </c>
      <c r="I1047" s="631"/>
      <c r="J1047" s="632">
        <v>9</v>
      </c>
      <c r="K1047" s="633">
        <v>70</v>
      </c>
      <c r="L1047" s="633">
        <v>92</v>
      </c>
      <c r="M1047" s="633">
        <v>36</v>
      </c>
      <c r="N1047" s="635">
        <f t="shared" si="32"/>
        <v>207</v>
      </c>
      <c r="O1047" s="636" t="s">
        <v>1186</v>
      </c>
      <c r="P1047" s="678"/>
      <c r="Q1047" s="637">
        <v>1044</v>
      </c>
      <c r="R1047" s="679"/>
    </row>
    <row r="1048" spans="1:18" ht="90.75" thickBot="1" x14ac:dyDescent="0.25">
      <c r="A1048" s="630"/>
      <c r="B1048" s="2511" t="s">
        <v>4218</v>
      </c>
      <c r="C1048" s="2205" t="s">
        <v>4219</v>
      </c>
      <c r="D1048" s="934">
        <v>183</v>
      </c>
      <c r="E1048" s="1326">
        <v>206</v>
      </c>
      <c r="F1048" s="2671">
        <v>149</v>
      </c>
      <c r="G1048" s="631"/>
      <c r="H1048" s="640" t="s">
        <v>2218</v>
      </c>
      <c r="I1048" s="631"/>
      <c r="J1048" s="638">
        <v>11</v>
      </c>
      <c r="K1048" s="639">
        <v>76</v>
      </c>
      <c r="L1048" s="639">
        <v>100</v>
      </c>
      <c r="M1048" s="639">
        <v>52</v>
      </c>
      <c r="N1048" s="639">
        <f t="shared" si="32"/>
        <v>239</v>
      </c>
      <c r="O1048" s="641" t="s">
        <v>1186</v>
      </c>
      <c r="P1048" s="678"/>
      <c r="Q1048" s="637">
        <v>1045</v>
      </c>
      <c r="R1048" s="679"/>
    </row>
    <row r="1049" spans="1:18" ht="90.75" thickBot="1" x14ac:dyDescent="0.25">
      <c r="A1049" s="630"/>
      <c r="B1049" s="2511" t="s">
        <v>4220</v>
      </c>
      <c r="C1049" s="2206" t="s">
        <v>4221</v>
      </c>
      <c r="D1049" s="1123">
        <v>169</v>
      </c>
      <c r="E1049" s="839">
        <v>196</v>
      </c>
      <c r="F1049" s="2732">
        <v>127</v>
      </c>
      <c r="G1049" s="631"/>
      <c r="H1049" s="634" t="s">
        <v>2219</v>
      </c>
      <c r="I1049" s="631"/>
      <c r="J1049" s="632">
        <v>22</v>
      </c>
      <c r="K1049" s="633">
        <v>51</v>
      </c>
      <c r="L1049" s="633">
        <v>47</v>
      </c>
      <c r="M1049" s="633">
        <v>61</v>
      </c>
      <c r="N1049" s="635">
        <f t="shared" si="32"/>
        <v>181</v>
      </c>
      <c r="O1049" s="636" t="s">
        <v>1186</v>
      </c>
      <c r="P1049" s="678"/>
      <c r="Q1049" s="637">
        <v>1046</v>
      </c>
      <c r="R1049" s="679"/>
    </row>
    <row r="1050" spans="1:18" ht="90.75" thickBot="1" x14ac:dyDescent="0.25">
      <c r="A1050" s="642"/>
      <c r="B1050" s="2511" t="s">
        <v>4222</v>
      </c>
      <c r="C1050" s="2207" t="s">
        <v>4223</v>
      </c>
      <c r="D1050" s="1313">
        <v>120</v>
      </c>
      <c r="E1050" s="1096">
        <v>157</v>
      </c>
      <c r="F1050" s="2668">
        <v>74</v>
      </c>
      <c r="G1050" s="643"/>
      <c r="H1050" s="652" t="s">
        <v>2220</v>
      </c>
      <c r="I1050" s="643"/>
      <c r="J1050" s="650">
        <v>24</v>
      </c>
      <c r="K1050" s="651">
        <v>42</v>
      </c>
      <c r="L1050" s="651">
        <v>43</v>
      </c>
      <c r="M1050" s="651">
        <v>69</v>
      </c>
      <c r="N1050" s="651">
        <f t="shared" si="32"/>
        <v>178</v>
      </c>
      <c r="O1050" s="653" t="s">
        <v>1186</v>
      </c>
      <c r="P1050" s="680"/>
      <c r="Q1050" s="649">
        <v>1047</v>
      </c>
      <c r="R1050" s="681"/>
    </row>
    <row r="1051" spans="1:18" ht="90.75" thickBot="1" x14ac:dyDescent="0.25">
      <c r="A1051" s="669"/>
      <c r="B1051" s="2511" t="s">
        <v>4224</v>
      </c>
      <c r="C1051" s="2208" t="s">
        <v>4225</v>
      </c>
      <c r="D1051" s="1115">
        <v>103</v>
      </c>
      <c r="E1051" s="1002">
        <v>130</v>
      </c>
      <c r="F1051" s="2513">
        <v>58</v>
      </c>
      <c r="G1051" s="670"/>
      <c r="H1051" s="673" t="s">
        <v>2221</v>
      </c>
      <c r="I1051" s="670"/>
      <c r="J1051" s="671">
        <v>0</v>
      </c>
      <c r="K1051" s="672">
        <v>24</v>
      </c>
      <c r="L1051" s="672">
        <v>22</v>
      </c>
      <c r="M1051" s="672">
        <v>0</v>
      </c>
      <c r="N1051" s="674">
        <f t="shared" si="32"/>
        <v>46</v>
      </c>
      <c r="O1051" s="675" t="str">
        <f>IF(N1051&lt;231,"Yes","No")</f>
        <v>Yes</v>
      </c>
      <c r="P1051" s="689"/>
      <c r="Q1051" s="629">
        <v>1048</v>
      </c>
      <c r="R1051" s="690"/>
    </row>
    <row r="1052" spans="1:18" ht="90.75" thickBot="1" x14ac:dyDescent="0.25">
      <c r="A1052" s="630"/>
      <c r="B1052" s="2511" t="s">
        <v>4226</v>
      </c>
      <c r="C1052" s="2209" t="s">
        <v>4227</v>
      </c>
      <c r="D1052" s="797">
        <v>78</v>
      </c>
      <c r="E1052" s="1339">
        <v>91</v>
      </c>
      <c r="F1052" s="2610">
        <v>49</v>
      </c>
      <c r="G1052" s="631"/>
      <c r="H1052" s="640" t="s">
        <v>2222</v>
      </c>
      <c r="I1052" s="631"/>
      <c r="J1052" s="638">
        <v>4</v>
      </c>
      <c r="K1052" s="639">
        <v>29</v>
      </c>
      <c r="L1052" s="639">
        <v>30</v>
      </c>
      <c r="M1052" s="639">
        <v>12</v>
      </c>
      <c r="N1052" s="639">
        <f t="shared" si="32"/>
        <v>75</v>
      </c>
      <c r="O1052" s="641" t="s">
        <v>1186</v>
      </c>
      <c r="P1052" s="678"/>
      <c r="Q1052" s="637">
        <v>1049</v>
      </c>
      <c r="R1052" s="679"/>
    </row>
    <row r="1053" spans="1:18" ht="90.75" thickBot="1" x14ac:dyDescent="0.25">
      <c r="A1053" s="630"/>
      <c r="B1053" s="2511" t="s">
        <v>4228</v>
      </c>
      <c r="C1053" s="2210" t="s">
        <v>4229</v>
      </c>
      <c r="D1053" s="1411">
        <v>208</v>
      </c>
      <c r="E1053" s="744">
        <v>209</v>
      </c>
      <c r="F1053" s="2615">
        <v>171</v>
      </c>
      <c r="G1053" s="631"/>
      <c r="H1053" s="634" t="s">
        <v>2223</v>
      </c>
      <c r="I1053" s="631"/>
      <c r="J1053" s="632">
        <v>6</v>
      </c>
      <c r="K1053" s="633">
        <v>58</v>
      </c>
      <c r="L1053" s="633">
        <v>53</v>
      </c>
      <c r="M1053" s="633">
        <v>18</v>
      </c>
      <c r="N1053" s="635">
        <f t="shared" si="32"/>
        <v>135</v>
      </c>
      <c r="O1053" s="636" t="s">
        <v>1186</v>
      </c>
      <c r="P1053" s="678"/>
      <c r="Q1053" s="637">
        <v>1050</v>
      </c>
      <c r="R1053" s="679"/>
    </row>
    <row r="1054" spans="1:18" ht="90.75" thickBot="1" x14ac:dyDescent="0.25">
      <c r="A1054" s="630"/>
      <c r="B1054" s="2511" t="s">
        <v>4230</v>
      </c>
      <c r="C1054" s="2211" t="s">
        <v>4231</v>
      </c>
      <c r="D1054" s="893">
        <v>198</v>
      </c>
      <c r="E1054" s="889">
        <v>200</v>
      </c>
      <c r="F1054" s="2594">
        <v>155</v>
      </c>
      <c r="G1054" s="631"/>
      <c r="H1054" s="640" t="s">
        <v>2224</v>
      </c>
      <c r="I1054" s="631"/>
      <c r="J1054" s="638">
        <v>8</v>
      </c>
      <c r="K1054" s="639">
        <v>62</v>
      </c>
      <c r="L1054" s="639">
        <v>48</v>
      </c>
      <c r="M1054" s="639">
        <v>25</v>
      </c>
      <c r="N1054" s="639">
        <f t="shared" si="32"/>
        <v>143</v>
      </c>
      <c r="O1054" s="641" t="s">
        <v>1186</v>
      </c>
      <c r="P1054" s="678"/>
      <c r="Q1054" s="637">
        <v>1051</v>
      </c>
      <c r="R1054" s="679"/>
    </row>
    <row r="1055" spans="1:18" ht="90.75" thickBot="1" x14ac:dyDescent="0.25">
      <c r="A1055" s="630"/>
      <c r="B1055" s="2511" t="s">
        <v>4232</v>
      </c>
      <c r="C1055" s="2212" t="s">
        <v>4233</v>
      </c>
      <c r="D1055" s="1140">
        <v>186</v>
      </c>
      <c r="E1055" s="1476">
        <v>189</v>
      </c>
      <c r="F1055" s="2543">
        <v>139</v>
      </c>
      <c r="G1055" s="631"/>
      <c r="H1055" s="634" t="s">
        <v>2225</v>
      </c>
      <c r="I1055" s="631"/>
      <c r="J1055" s="632">
        <v>9</v>
      </c>
      <c r="K1055" s="633">
        <v>70</v>
      </c>
      <c r="L1055" s="633">
        <v>59</v>
      </c>
      <c r="M1055" s="633">
        <v>28</v>
      </c>
      <c r="N1055" s="635">
        <f t="shared" si="32"/>
        <v>166</v>
      </c>
      <c r="O1055" s="636" t="s">
        <v>1186</v>
      </c>
      <c r="P1055" s="678"/>
      <c r="Q1055" s="637">
        <v>1052</v>
      </c>
      <c r="R1055" s="679"/>
    </row>
    <row r="1056" spans="1:18" ht="90.75" thickBot="1" x14ac:dyDescent="0.25">
      <c r="A1056" s="630"/>
      <c r="B1056" s="2511" t="s">
        <v>4234</v>
      </c>
      <c r="C1056" s="2213" t="s">
        <v>4235</v>
      </c>
      <c r="D1056" s="1422">
        <v>162</v>
      </c>
      <c r="E1056" s="1488">
        <v>165</v>
      </c>
      <c r="F1056" s="2661">
        <v>105</v>
      </c>
      <c r="G1056" s="631"/>
      <c r="H1056" s="640" t="s">
        <v>2226</v>
      </c>
      <c r="I1056" s="631"/>
      <c r="J1056" s="638">
        <v>11</v>
      </c>
      <c r="K1056" s="639">
        <v>51</v>
      </c>
      <c r="L1056" s="639">
        <v>59</v>
      </c>
      <c r="M1056" s="639">
        <v>34</v>
      </c>
      <c r="N1056" s="639">
        <f t="shared" si="32"/>
        <v>155</v>
      </c>
      <c r="O1056" s="641" t="s">
        <v>1186</v>
      </c>
      <c r="P1056" s="678"/>
      <c r="Q1056" s="637">
        <v>1053</v>
      </c>
      <c r="R1056" s="679"/>
    </row>
    <row r="1057" spans="1:18" ht="90.75" thickBot="1" x14ac:dyDescent="0.25">
      <c r="A1057" s="642"/>
      <c r="B1057" s="2511" t="s">
        <v>4236</v>
      </c>
      <c r="C1057" s="2214" t="s">
        <v>4237</v>
      </c>
      <c r="D1057" s="784">
        <v>138</v>
      </c>
      <c r="E1057" s="785">
        <v>141</v>
      </c>
      <c r="F1057" s="2668">
        <v>74</v>
      </c>
      <c r="G1057" s="643"/>
      <c r="H1057" s="646" t="s">
        <v>2227</v>
      </c>
      <c r="I1057" s="643"/>
      <c r="J1057" s="644">
        <v>10</v>
      </c>
      <c r="K1057" s="645">
        <v>78</v>
      </c>
      <c r="L1057" s="645">
        <v>100</v>
      </c>
      <c r="M1057" s="645">
        <v>46</v>
      </c>
      <c r="N1057" s="647">
        <f t="shared" si="32"/>
        <v>234</v>
      </c>
      <c r="O1057" s="648" t="str">
        <f>IF(N1057&lt;231,"Yes","No")</f>
        <v>No</v>
      </c>
      <c r="P1057" s="680"/>
      <c r="Q1057" s="649">
        <v>1054</v>
      </c>
      <c r="R1057" s="679"/>
    </row>
    <row r="1058" spans="1:18" ht="90.75" thickBot="1" x14ac:dyDescent="0.25">
      <c r="A1058" s="623"/>
      <c r="B1058" s="2511" t="s">
        <v>4238</v>
      </c>
      <c r="C1058" s="2215" t="s">
        <v>4239</v>
      </c>
      <c r="D1058" s="1267">
        <v>109</v>
      </c>
      <c r="E1058" s="771">
        <v>113</v>
      </c>
      <c r="F1058" s="2571">
        <v>46</v>
      </c>
      <c r="G1058" s="624"/>
      <c r="H1058" s="627" t="s">
        <v>2228</v>
      </c>
      <c r="I1058" s="624"/>
      <c r="J1058" s="625">
        <v>3</v>
      </c>
      <c r="K1058" s="626">
        <v>4</v>
      </c>
      <c r="L1058" s="626">
        <v>14</v>
      </c>
      <c r="M1058" s="626">
        <v>8</v>
      </c>
      <c r="N1058" s="626">
        <f t="shared" si="32"/>
        <v>29</v>
      </c>
      <c r="O1058" s="628" t="s">
        <v>1186</v>
      </c>
      <c r="P1058" s="676"/>
      <c r="Q1058" s="629">
        <v>1055</v>
      </c>
      <c r="R1058" s="679"/>
    </row>
    <row r="1059" spans="1:18" ht="90.75" thickBot="1" x14ac:dyDescent="0.25">
      <c r="A1059" s="630"/>
      <c r="B1059" s="2511" t="s">
        <v>4240</v>
      </c>
      <c r="C1059" s="2216" t="s">
        <v>4241</v>
      </c>
      <c r="D1059" s="2217">
        <v>61</v>
      </c>
      <c r="E1059" s="1121">
        <v>68</v>
      </c>
      <c r="F1059" s="2579">
        <v>30</v>
      </c>
      <c r="G1059" s="631"/>
      <c r="H1059" s="634" t="s">
        <v>2229</v>
      </c>
      <c r="I1059" s="631"/>
      <c r="J1059" s="632">
        <v>5</v>
      </c>
      <c r="K1059" s="633">
        <v>10</v>
      </c>
      <c r="L1059" s="633">
        <v>17</v>
      </c>
      <c r="M1059" s="633">
        <v>15</v>
      </c>
      <c r="N1059" s="635">
        <f t="shared" si="32"/>
        <v>47</v>
      </c>
      <c r="O1059" s="636" t="s">
        <v>1186</v>
      </c>
      <c r="P1059" s="678"/>
      <c r="Q1059" s="637">
        <v>1056</v>
      </c>
      <c r="R1059" s="679"/>
    </row>
    <row r="1060" spans="1:18" ht="90.75" thickBot="1" x14ac:dyDescent="0.25">
      <c r="A1060" s="630"/>
      <c r="B1060" s="2511" t="s">
        <v>4242</v>
      </c>
      <c r="C1060" s="2218" t="s">
        <v>4243</v>
      </c>
      <c r="D1060" s="931">
        <v>210</v>
      </c>
      <c r="E1060" s="1326">
        <v>206</v>
      </c>
      <c r="F1060" s="2620">
        <v>158</v>
      </c>
      <c r="G1060" s="631"/>
      <c r="H1060" s="640" t="s">
        <v>2230</v>
      </c>
      <c r="I1060" s="631"/>
      <c r="J1060" s="638">
        <v>7</v>
      </c>
      <c r="K1060" s="639">
        <v>14</v>
      </c>
      <c r="L1060" s="639">
        <v>20</v>
      </c>
      <c r="M1060" s="639">
        <v>21</v>
      </c>
      <c r="N1060" s="639">
        <f t="shared" si="32"/>
        <v>62</v>
      </c>
      <c r="O1060" s="641" t="s">
        <v>1186</v>
      </c>
      <c r="P1060" s="678"/>
      <c r="Q1060" s="637">
        <v>1057</v>
      </c>
      <c r="R1060" s="679"/>
    </row>
    <row r="1061" spans="1:18" ht="90.75" thickBot="1" x14ac:dyDescent="0.25">
      <c r="A1061" s="630"/>
      <c r="B1061" s="2511" t="s">
        <v>4244</v>
      </c>
      <c r="C1061" s="2219" t="s">
        <v>4245</v>
      </c>
      <c r="D1061" s="841">
        <v>203</v>
      </c>
      <c r="E1061" s="904">
        <v>199</v>
      </c>
      <c r="F1061" s="2708">
        <v>147</v>
      </c>
      <c r="G1061" s="631"/>
      <c r="H1061" s="634" t="s">
        <v>2231</v>
      </c>
      <c r="I1061" s="631"/>
      <c r="J1061" s="632">
        <v>10</v>
      </c>
      <c r="K1061" s="633">
        <v>18</v>
      </c>
      <c r="L1061" s="633">
        <v>25</v>
      </c>
      <c r="M1061" s="633">
        <v>29</v>
      </c>
      <c r="N1061" s="635">
        <f t="shared" si="32"/>
        <v>82</v>
      </c>
      <c r="O1061" s="636" t="s">
        <v>1186</v>
      </c>
      <c r="P1061" s="678"/>
      <c r="Q1061" s="637">
        <v>1058</v>
      </c>
      <c r="R1061" s="679"/>
    </row>
    <row r="1062" spans="1:18" ht="90.75" thickBot="1" x14ac:dyDescent="0.25">
      <c r="A1062" s="630"/>
      <c r="B1062" s="2511" t="s">
        <v>4246</v>
      </c>
      <c r="C1062" s="2220" t="s">
        <v>4247</v>
      </c>
      <c r="D1062" s="1111">
        <v>192</v>
      </c>
      <c r="E1062" s="1174">
        <v>187</v>
      </c>
      <c r="F1062" s="2595">
        <v>135</v>
      </c>
      <c r="G1062" s="631"/>
      <c r="H1062" s="640" t="s">
        <v>2232</v>
      </c>
      <c r="I1062" s="631"/>
      <c r="J1062" s="638">
        <v>16</v>
      </c>
      <c r="K1062" s="639">
        <v>28</v>
      </c>
      <c r="L1062" s="639">
        <v>36</v>
      </c>
      <c r="M1062" s="639">
        <v>49</v>
      </c>
      <c r="N1062" s="639">
        <f t="shared" si="32"/>
        <v>129</v>
      </c>
      <c r="O1062" s="641" t="s">
        <v>1186</v>
      </c>
      <c r="P1062" s="678"/>
      <c r="Q1062" s="637">
        <v>1059</v>
      </c>
      <c r="R1062" s="679"/>
    </row>
    <row r="1063" spans="1:18" ht="90.75" thickBot="1" x14ac:dyDescent="0.25">
      <c r="A1063" s="630"/>
      <c r="B1063" s="2511" t="s">
        <v>4248</v>
      </c>
      <c r="C1063" s="2221" t="s">
        <v>4249</v>
      </c>
      <c r="D1063" s="819">
        <v>175</v>
      </c>
      <c r="E1063" s="817">
        <v>169</v>
      </c>
      <c r="F1063" s="2573">
        <v>110</v>
      </c>
      <c r="G1063" s="631"/>
      <c r="H1063" s="634" t="s">
        <v>2233</v>
      </c>
      <c r="I1063" s="631"/>
      <c r="J1063" s="632">
        <v>23</v>
      </c>
      <c r="K1063" s="633">
        <v>36</v>
      </c>
      <c r="L1063" s="633">
        <v>43</v>
      </c>
      <c r="M1063" s="633">
        <v>64</v>
      </c>
      <c r="N1063" s="635">
        <f t="shared" si="32"/>
        <v>166</v>
      </c>
      <c r="O1063" s="636" t="s">
        <v>1186</v>
      </c>
      <c r="P1063" s="678"/>
      <c r="Q1063" s="637">
        <v>1060</v>
      </c>
      <c r="R1063" s="679"/>
    </row>
    <row r="1064" spans="1:18" ht="90.75" thickBot="1" x14ac:dyDescent="0.25">
      <c r="A1064" s="642"/>
      <c r="B1064" s="2511" t="s">
        <v>4250</v>
      </c>
      <c r="C1064" s="2222" t="s">
        <v>4251</v>
      </c>
      <c r="D1064" s="880">
        <v>160</v>
      </c>
      <c r="E1064" s="1766">
        <v>153</v>
      </c>
      <c r="F1064" s="2515">
        <v>88</v>
      </c>
      <c r="G1064" s="643"/>
      <c r="H1064" s="652" t="s">
        <v>2234</v>
      </c>
      <c r="I1064" s="643"/>
      <c r="J1064" s="650">
        <v>36</v>
      </c>
      <c r="K1064" s="651">
        <v>52</v>
      </c>
      <c r="L1064" s="651">
        <v>65</v>
      </c>
      <c r="M1064" s="651">
        <v>85</v>
      </c>
      <c r="N1064" s="651">
        <f t="shared" si="32"/>
        <v>238</v>
      </c>
      <c r="O1064" s="653" t="s">
        <v>1186</v>
      </c>
      <c r="P1064" s="680"/>
      <c r="Q1064" s="649">
        <v>1061</v>
      </c>
      <c r="R1064" s="681"/>
    </row>
    <row r="1065" spans="1:18" ht="90.75" thickBot="1" x14ac:dyDescent="0.25">
      <c r="A1065" s="669"/>
      <c r="B1065" s="2511" t="s">
        <v>4252</v>
      </c>
      <c r="C1065" s="2223" t="s">
        <v>4253</v>
      </c>
      <c r="D1065" s="822">
        <v>137</v>
      </c>
      <c r="E1065" s="2064">
        <v>129</v>
      </c>
      <c r="F1065" s="2625">
        <v>61</v>
      </c>
      <c r="G1065" s="670"/>
      <c r="H1065" s="673" t="s">
        <v>2235</v>
      </c>
      <c r="I1065" s="670"/>
      <c r="J1065" s="671">
        <v>4</v>
      </c>
      <c r="K1065" s="672">
        <v>4</v>
      </c>
      <c r="L1065" s="672">
        <v>13</v>
      </c>
      <c r="M1065" s="672">
        <v>8</v>
      </c>
      <c r="N1065" s="674">
        <f>SUM(J1065:M1065)</f>
        <v>29</v>
      </c>
      <c r="O1065" s="675" t="s">
        <v>1186</v>
      </c>
      <c r="P1065" s="689"/>
      <c r="Q1065" s="629">
        <v>1062</v>
      </c>
      <c r="R1065" s="690"/>
    </row>
    <row r="1066" spans="1:18" ht="15.75" thickBot="1" x14ac:dyDescent="0.25">
      <c r="A1066" s="630"/>
      <c r="B1066" s="2511" t="s">
        <v>4254</v>
      </c>
      <c r="C1066" s="2224">
        <v>555025</v>
      </c>
      <c r="D1066" s="2225">
        <v>85</v>
      </c>
      <c r="E1066" s="703">
        <v>80</v>
      </c>
      <c r="F1066" s="2562">
        <v>37</v>
      </c>
      <c r="G1066" s="631"/>
      <c r="H1066" s="640" t="s">
        <v>2236</v>
      </c>
      <c r="I1066" s="631"/>
      <c r="J1066" s="638">
        <v>7</v>
      </c>
      <c r="K1066" s="639">
        <v>10</v>
      </c>
      <c r="L1066" s="639">
        <v>22</v>
      </c>
      <c r="M1066" s="639">
        <v>20</v>
      </c>
      <c r="N1066" s="639">
        <f t="shared" si="32"/>
        <v>59</v>
      </c>
      <c r="O1066" s="641" t="s">
        <v>1186</v>
      </c>
      <c r="P1066" s="678"/>
      <c r="Q1066" s="637">
        <v>1063</v>
      </c>
      <c r="R1066" s="679"/>
    </row>
    <row r="1067" spans="1:18" ht="90.75" thickBot="1" x14ac:dyDescent="0.25">
      <c r="A1067" s="630"/>
      <c r="B1067" s="2511" t="s">
        <v>4255</v>
      </c>
      <c r="C1067" s="2226" t="s">
        <v>4256</v>
      </c>
      <c r="D1067" s="1828">
        <v>195</v>
      </c>
      <c r="E1067" s="912">
        <v>198</v>
      </c>
      <c r="F1067" s="2632">
        <v>168</v>
      </c>
      <c r="G1067" s="631"/>
      <c r="H1067" s="634" t="s">
        <v>2237</v>
      </c>
      <c r="I1067" s="631"/>
      <c r="J1067" s="632">
        <v>11</v>
      </c>
      <c r="K1067" s="633">
        <v>13</v>
      </c>
      <c r="L1067" s="633">
        <v>30</v>
      </c>
      <c r="M1067" s="633">
        <v>32</v>
      </c>
      <c r="N1067" s="635">
        <f t="shared" si="32"/>
        <v>86</v>
      </c>
      <c r="O1067" s="636" t="s">
        <v>1186</v>
      </c>
      <c r="P1067" s="678"/>
      <c r="Q1067" s="637">
        <v>1064</v>
      </c>
      <c r="R1067" s="679"/>
    </row>
    <row r="1068" spans="1:18" ht="90.75" thickBot="1" x14ac:dyDescent="0.25">
      <c r="A1068" s="630"/>
      <c r="B1068" s="2511" t="s">
        <v>4257</v>
      </c>
      <c r="C1068" s="2227" t="s">
        <v>4258</v>
      </c>
      <c r="D1068" s="1163">
        <v>179</v>
      </c>
      <c r="E1068" s="1084">
        <v>185</v>
      </c>
      <c r="F1068" s="2671">
        <v>149</v>
      </c>
      <c r="G1068" s="631"/>
      <c r="H1068" s="640" t="s">
        <v>2238</v>
      </c>
      <c r="I1068" s="631"/>
      <c r="J1068" s="638">
        <v>18</v>
      </c>
      <c r="K1068" s="639">
        <v>8</v>
      </c>
      <c r="L1068" s="639">
        <v>20</v>
      </c>
      <c r="M1068" s="639">
        <v>24</v>
      </c>
      <c r="N1068" s="639">
        <f t="shared" si="32"/>
        <v>70</v>
      </c>
      <c r="O1068" s="641" t="s">
        <v>1186</v>
      </c>
      <c r="P1068" s="678"/>
      <c r="Q1068" s="637">
        <v>1065</v>
      </c>
      <c r="R1068" s="679"/>
    </row>
    <row r="1069" spans="1:18" ht="90.75" thickBot="1" x14ac:dyDescent="0.25">
      <c r="A1069" s="630"/>
      <c r="B1069" s="2511" t="s">
        <v>4259</v>
      </c>
      <c r="C1069" s="2228" t="s">
        <v>4260</v>
      </c>
      <c r="D1069" s="1196">
        <v>163</v>
      </c>
      <c r="E1069" s="758">
        <v>170</v>
      </c>
      <c r="F1069" s="2629">
        <v>131</v>
      </c>
      <c r="G1069" s="631"/>
      <c r="H1069" s="634" t="s">
        <v>2239</v>
      </c>
      <c r="I1069" s="631"/>
      <c r="J1069" s="632">
        <v>24</v>
      </c>
      <c r="K1069" s="633">
        <v>11</v>
      </c>
      <c r="L1069" s="633">
        <v>24</v>
      </c>
      <c r="M1069" s="633">
        <v>33</v>
      </c>
      <c r="N1069" s="635">
        <f t="shared" si="32"/>
        <v>92</v>
      </c>
      <c r="O1069" s="636" t="s">
        <v>1186</v>
      </c>
      <c r="P1069" s="678"/>
      <c r="Q1069" s="637">
        <v>1066</v>
      </c>
      <c r="R1069" s="679"/>
    </row>
    <row r="1070" spans="1:18" ht="15.75" thickBot="1" x14ac:dyDescent="0.25">
      <c r="A1070" s="630"/>
      <c r="B1070" s="2511" t="s">
        <v>4261</v>
      </c>
      <c r="C1070" s="2229">
        <v>899064</v>
      </c>
      <c r="D1070" s="822">
        <v>137</v>
      </c>
      <c r="E1070" s="917">
        <v>144</v>
      </c>
      <c r="F1070" s="2688">
        <v>100</v>
      </c>
      <c r="G1070" s="631"/>
      <c r="H1070" s="640" t="s">
        <v>2240</v>
      </c>
      <c r="I1070" s="631"/>
      <c r="J1070" s="638">
        <v>24</v>
      </c>
      <c r="K1070" s="639">
        <v>13</v>
      </c>
      <c r="L1070" s="639">
        <v>18</v>
      </c>
      <c r="M1070" s="639">
        <v>38</v>
      </c>
      <c r="N1070" s="639">
        <f t="shared" si="32"/>
        <v>93</v>
      </c>
      <c r="O1070" s="641" t="s">
        <v>1186</v>
      </c>
      <c r="P1070" s="678"/>
      <c r="Q1070" s="637">
        <v>1067</v>
      </c>
      <c r="R1070" s="679"/>
    </row>
    <row r="1071" spans="1:18" ht="90.75" thickBot="1" x14ac:dyDescent="0.25">
      <c r="A1071" s="642"/>
      <c r="B1071" s="2511" t="s">
        <v>4262</v>
      </c>
      <c r="C1071" s="2230" t="s">
        <v>4263</v>
      </c>
      <c r="D1071" s="922">
        <v>115</v>
      </c>
      <c r="E1071" s="1640">
        <v>123</v>
      </c>
      <c r="F1071" s="2628">
        <v>76</v>
      </c>
      <c r="G1071" s="643"/>
      <c r="H1071" s="646" t="s">
        <v>2241</v>
      </c>
      <c r="I1071" s="643"/>
      <c r="J1071" s="644">
        <v>40</v>
      </c>
      <c r="K1071" s="645">
        <v>30</v>
      </c>
      <c r="L1071" s="645">
        <v>22</v>
      </c>
      <c r="M1071" s="645">
        <v>60</v>
      </c>
      <c r="N1071" s="647">
        <f t="shared" si="32"/>
        <v>152</v>
      </c>
      <c r="O1071" s="648" t="s">
        <v>1186</v>
      </c>
      <c r="P1071" s="680"/>
      <c r="Q1071" s="649">
        <v>1068</v>
      </c>
      <c r="R1071" s="679"/>
    </row>
    <row r="1072" spans="1:18" ht="90.75" thickBot="1" x14ac:dyDescent="0.25">
      <c r="A1072" s="623"/>
      <c r="B1072" s="2511" t="s">
        <v>4264</v>
      </c>
      <c r="C1072" s="2231" t="s">
        <v>4265</v>
      </c>
      <c r="D1072" s="1541">
        <v>94</v>
      </c>
      <c r="E1072" s="780">
        <v>103</v>
      </c>
      <c r="F1072" s="2592">
        <v>56</v>
      </c>
      <c r="G1072" s="624"/>
      <c r="H1072" s="627" t="s">
        <v>2242</v>
      </c>
      <c r="I1072" s="624"/>
      <c r="J1072" s="625">
        <v>10</v>
      </c>
      <c r="K1072" s="626">
        <v>3</v>
      </c>
      <c r="L1072" s="626">
        <v>2</v>
      </c>
      <c r="M1072" s="626">
        <v>2</v>
      </c>
      <c r="N1072" s="626">
        <f t="shared" si="32"/>
        <v>17</v>
      </c>
      <c r="O1072" s="628" t="s">
        <v>1186</v>
      </c>
      <c r="P1072" s="676"/>
      <c r="Q1072" s="629">
        <v>1069</v>
      </c>
      <c r="R1072" s="679"/>
    </row>
    <row r="1073" spans="1:18" ht="90.75" thickBot="1" x14ac:dyDescent="0.25">
      <c r="A1073" s="630"/>
      <c r="B1073" s="2511" t="s">
        <v>4266</v>
      </c>
      <c r="C1073" s="2232" t="s">
        <v>4267</v>
      </c>
      <c r="D1073" s="1950">
        <v>62</v>
      </c>
      <c r="E1073" s="1235">
        <v>72</v>
      </c>
      <c r="F1073" s="2547">
        <v>39</v>
      </c>
      <c r="G1073" s="631"/>
      <c r="H1073" s="634" t="s">
        <v>2243</v>
      </c>
      <c r="I1073" s="631"/>
      <c r="J1073" s="632">
        <v>24</v>
      </c>
      <c r="K1073" s="633">
        <v>4</v>
      </c>
      <c r="L1073" s="633">
        <v>8</v>
      </c>
      <c r="M1073" s="633">
        <v>13</v>
      </c>
      <c r="N1073" s="635">
        <f t="shared" si="32"/>
        <v>49</v>
      </c>
      <c r="O1073" s="636" t="s">
        <v>1186</v>
      </c>
      <c r="P1073" s="678"/>
      <c r="Q1073" s="637">
        <v>1070</v>
      </c>
      <c r="R1073" s="679"/>
    </row>
    <row r="1074" spans="1:18" ht="90.75" thickBot="1" x14ac:dyDescent="0.25">
      <c r="A1074" s="630"/>
      <c r="B1074" s="2511" t="s">
        <v>4268</v>
      </c>
      <c r="C1074" s="2233" t="s">
        <v>4269</v>
      </c>
      <c r="D1074" s="740">
        <v>191</v>
      </c>
      <c r="E1074" s="1818">
        <v>204</v>
      </c>
      <c r="F1074" s="2687">
        <v>128</v>
      </c>
      <c r="G1074" s="631"/>
      <c r="H1074" s="640" t="s">
        <v>2244</v>
      </c>
      <c r="I1074" s="631"/>
      <c r="J1074" s="638">
        <v>23</v>
      </c>
      <c r="K1074" s="639">
        <v>11</v>
      </c>
      <c r="L1074" s="639">
        <v>8</v>
      </c>
      <c r="M1074" s="639">
        <v>21</v>
      </c>
      <c r="N1074" s="639">
        <f t="shared" si="32"/>
        <v>63</v>
      </c>
      <c r="O1074" s="641" t="s">
        <v>1186</v>
      </c>
      <c r="P1074" s="678"/>
      <c r="Q1074" s="637">
        <v>1071</v>
      </c>
      <c r="R1074" s="679"/>
    </row>
    <row r="1075" spans="1:18" ht="90.75" thickBot="1" x14ac:dyDescent="0.25">
      <c r="A1075" s="630"/>
      <c r="B1075" s="2511" t="s">
        <v>4270</v>
      </c>
      <c r="C1075" s="2234" t="s">
        <v>4271</v>
      </c>
      <c r="D1075" s="715">
        <v>187</v>
      </c>
      <c r="E1075" s="963">
        <v>197</v>
      </c>
      <c r="F1075" s="2723">
        <v>146</v>
      </c>
      <c r="G1075" s="631"/>
      <c r="H1075" s="634" t="s">
        <v>2245</v>
      </c>
      <c r="I1075" s="631"/>
      <c r="J1075" s="632">
        <v>33</v>
      </c>
      <c r="K1075" s="633">
        <v>14</v>
      </c>
      <c r="L1075" s="633">
        <v>11</v>
      </c>
      <c r="M1075" s="633">
        <v>31</v>
      </c>
      <c r="N1075" s="635">
        <f t="shared" si="32"/>
        <v>89</v>
      </c>
      <c r="O1075" s="636" t="s">
        <v>1186</v>
      </c>
      <c r="P1075" s="678"/>
      <c r="Q1075" s="637">
        <v>1072</v>
      </c>
      <c r="R1075" s="679"/>
    </row>
    <row r="1076" spans="1:18" ht="90.75" thickBot="1" x14ac:dyDescent="0.25">
      <c r="A1076" s="630"/>
      <c r="B1076" s="2511" t="s">
        <v>4272</v>
      </c>
      <c r="C1076" s="2235" t="s">
        <v>4273</v>
      </c>
      <c r="D1076" s="856">
        <v>156</v>
      </c>
      <c r="E1076" s="1242">
        <v>175</v>
      </c>
      <c r="F1076" s="2735">
        <v>136</v>
      </c>
      <c r="G1076" s="631"/>
      <c r="H1076" s="640" t="s">
        <v>2246</v>
      </c>
      <c r="I1076" s="631"/>
      <c r="J1076" s="638">
        <v>55</v>
      </c>
      <c r="K1076" s="639">
        <v>30</v>
      </c>
      <c r="L1076" s="639">
        <v>17</v>
      </c>
      <c r="M1076" s="639">
        <v>51</v>
      </c>
      <c r="N1076" s="639">
        <f t="shared" si="32"/>
        <v>153</v>
      </c>
      <c r="O1076" s="641" t="s">
        <v>1186</v>
      </c>
      <c r="P1076" s="678"/>
      <c r="Q1076" s="637">
        <v>1073</v>
      </c>
      <c r="R1076" s="679"/>
    </row>
    <row r="1077" spans="1:18" ht="90.75" thickBot="1" x14ac:dyDescent="0.25">
      <c r="A1077" s="630"/>
      <c r="B1077" s="2511" t="s">
        <v>4274</v>
      </c>
      <c r="C1077" s="2236" t="s">
        <v>4275</v>
      </c>
      <c r="D1077" s="942">
        <v>143</v>
      </c>
      <c r="E1077" s="1766">
        <v>153</v>
      </c>
      <c r="F1077" s="2555">
        <v>62</v>
      </c>
      <c r="G1077" s="631"/>
      <c r="H1077" s="634" t="s">
        <v>2247</v>
      </c>
      <c r="I1077" s="631"/>
      <c r="J1077" s="632">
        <v>70</v>
      </c>
      <c r="K1077" s="633">
        <v>43</v>
      </c>
      <c r="L1077" s="633">
        <v>23</v>
      </c>
      <c r="M1077" s="633">
        <v>63</v>
      </c>
      <c r="N1077" s="635">
        <f t="shared" si="32"/>
        <v>199</v>
      </c>
      <c r="O1077" s="636" t="s">
        <v>1186</v>
      </c>
      <c r="P1077" s="678"/>
      <c r="Q1077" s="637">
        <v>1074</v>
      </c>
      <c r="R1077" s="679"/>
    </row>
    <row r="1078" spans="1:18" ht="90.75" thickBot="1" x14ac:dyDescent="0.25">
      <c r="A1078" s="642"/>
      <c r="B1078" s="2511" t="s">
        <v>4276</v>
      </c>
      <c r="C1078" s="2237" t="s">
        <v>4277</v>
      </c>
      <c r="D1078" s="1295">
        <v>118</v>
      </c>
      <c r="E1078" s="1025">
        <v>136</v>
      </c>
      <c r="F1078" s="2567">
        <v>29</v>
      </c>
      <c r="G1078" s="643"/>
      <c r="H1078" s="652" t="s">
        <v>2248</v>
      </c>
      <c r="I1078" s="643"/>
      <c r="J1078" s="650">
        <v>99</v>
      </c>
      <c r="K1078" s="651">
        <v>73</v>
      </c>
      <c r="L1078" s="651">
        <v>30</v>
      </c>
      <c r="M1078" s="651">
        <v>80</v>
      </c>
      <c r="N1078" s="651">
        <f t="shared" si="32"/>
        <v>282</v>
      </c>
      <c r="O1078" s="653" t="s">
        <v>1186</v>
      </c>
      <c r="P1078" s="680"/>
      <c r="Q1078" s="649">
        <v>1075</v>
      </c>
      <c r="R1078" s="681"/>
    </row>
    <row r="1079" spans="1:18" ht="90.75" thickBot="1" x14ac:dyDescent="0.25">
      <c r="B1079" s="2511" t="s">
        <v>4278</v>
      </c>
      <c r="C1079" s="2238" t="s">
        <v>4279</v>
      </c>
      <c r="D1079" s="1491">
        <v>122</v>
      </c>
      <c r="E1079" s="760">
        <v>114</v>
      </c>
      <c r="F1079" s="2541">
        <v>86</v>
      </c>
    </row>
    <row r="1080" spans="1:18" ht="90.75" thickBot="1" x14ac:dyDescent="0.25">
      <c r="B1080" s="2511" t="s">
        <v>4280</v>
      </c>
      <c r="C1080" s="2239" t="s">
        <v>4281</v>
      </c>
      <c r="D1080" s="1768">
        <v>91</v>
      </c>
      <c r="E1080" s="946">
        <v>98</v>
      </c>
      <c r="F1080" s="2611">
        <v>54</v>
      </c>
    </row>
    <row r="1081" spans="1:18" ht="90.75" thickBot="1" x14ac:dyDescent="0.25">
      <c r="B1081" s="2511" t="s">
        <v>4282</v>
      </c>
      <c r="C1081" s="2240" t="s">
        <v>4283</v>
      </c>
      <c r="D1081" s="1140">
        <v>186</v>
      </c>
      <c r="E1081" s="1190">
        <v>188</v>
      </c>
      <c r="F1081" s="2617">
        <v>22</v>
      </c>
    </row>
    <row r="1082" spans="1:18" ht="90.75" thickBot="1" x14ac:dyDescent="0.25">
      <c r="B1082" s="2511" t="s">
        <v>4284</v>
      </c>
      <c r="C1082" s="2241" t="s">
        <v>4285</v>
      </c>
      <c r="D1082" s="1206">
        <v>171</v>
      </c>
      <c r="E1082" s="996">
        <v>173</v>
      </c>
      <c r="F1082" s="2544">
        <v>35</v>
      </c>
    </row>
    <row r="1083" spans="1:18" ht="90.75" thickBot="1" x14ac:dyDescent="0.25">
      <c r="B1083" s="2511" t="s">
        <v>4286</v>
      </c>
      <c r="C1083" s="2242" t="s">
        <v>4287</v>
      </c>
      <c r="D1083" s="971">
        <v>153</v>
      </c>
      <c r="E1083" s="741">
        <v>155</v>
      </c>
      <c r="F1083" s="2591">
        <v>48</v>
      </c>
    </row>
    <row r="1084" spans="1:18" ht="90.75" thickBot="1" x14ac:dyDescent="0.25">
      <c r="B1084" s="2511" t="s">
        <v>4288</v>
      </c>
      <c r="C1084" s="2243" t="s">
        <v>4289</v>
      </c>
      <c r="D1084" s="898">
        <v>136</v>
      </c>
      <c r="E1084" s="785">
        <v>141</v>
      </c>
      <c r="F1084" s="2591">
        <v>48</v>
      </c>
    </row>
    <row r="1085" spans="1:18" ht="90.75" thickBot="1" x14ac:dyDescent="0.25">
      <c r="B1085" s="2511" t="s">
        <v>4290</v>
      </c>
      <c r="C1085" s="2244" t="s">
        <v>4291</v>
      </c>
      <c r="D1085" s="1155">
        <v>124</v>
      </c>
      <c r="E1085" s="1224">
        <v>128</v>
      </c>
      <c r="F1085" s="2572">
        <v>52</v>
      </c>
    </row>
    <row r="1086" spans="1:18" ht="15.75" thickBot="1" x14ac:dyDescent="0.25">
      <c r="B1086" s="2511" t="s">
        <v>4292</v>
      </c>
      <c r="C1086" s="2245">
        <v>727337</v>
      </c>
      <c r="D1086" s="1538">
        <v>114</v>
      </c>
      <c r="E1086" s="869">
        <v>115</v>
      </c>
      <c r="F1086" s="2619">
        <v>55</v>
      </c>
    </row>
    <row r="1087" spans="1:18" ht="15.75" thickBot="1" x14ac:dyDescent="0.25">
      <c r="B1087" s="2511" t="s">
        <v>4293</v>
      </c>
      <c r="C1087" s="2246">
        <v>656635</v>
      </c>
      <c r="D1087" s="1082">
        <v>101</v>
      </c>
      <c r="E1087" s="1032">
        <v>102</v>
      </c>
      <c r="F1087" s="2583">
        <v>53</v>
      </c>
    </row>
    <row r="1088" spans="1:18" ht="90.75" thickBot="1" x14ac:dyDescent="0.25">
      <c r="B1088" s="2511" t="s">
        <v>4294</v>
      </c>
      <c r="C1088" s="2247" t="s">
        <v>4295</v>
      </c>
      <c r="D1088" s="1366">
        <v>226</v>
      </c>
      <c r="E1088" s="2198">
        <v>232</v>
      </c>
      <c r="F1088" s="2715">
        <v>104</v>
      </c>
    </row>
    <row r="1089" spans="2:6" ht="90.75" thickBot="1" x14ac:dyDescent="0.25">
      <c r="B1089" s="2511" t="s">
        <v>4296</v>
      </c>
      <c r="C1089" s="2248" t="s">
        <v>4297</v>
      </c>
      <c r="D1089" s="1013">
        <v>219</v>
      </c>
      <c r="E1089" s="1979">
        <v>228</v>
      </c>
      <c r="F1089" s="2640">
        <v>66</v>
      </c>
    </row>
    <row r="1090" spans="2:6" ht="90.75" thickBot="1" x14ac:dyDescent="0.25">
      <c r="B1090" s="2511" t="s">
        <v>4298</v>
      </c>
      <c r="C1090" s="2249" t="s">
        <v>4299</v>
      </c>
      <c r="D1090" s="711">
        <v>206</v>
      </c>
      <c r="E1090" s="2051">
        <v>220</v>
      </c>
      <c r="F1090" s="2512">
        <v>0</v>
      </c>
    </row>
    <row r="1091" spans="2:6" ht="90.75" thickBot="1" x14ac:dyDescent="0.25">
      <c r="B1091" s="2511" t="s">
        <v>4300</v>
      </c>
      <c r="C1091" s="2250" t="s">
        <v>4301</v>
      </c>
      <c r="D1091" s="1138">
        <v>196</v>
      </c>
      <c r="E1091" s="754">
        <v>214</v>
      </c>
      <c r="F1091" s="2512">
        <v>0</v>
      </c>
    </row>
    <row r="1092" spans="2:6" ht="90.75" thickBot="1" x14ac:dyDescent="0.25">
      <c r="B1092" s="2511" t="s">
        <v>4302</v>
      </c>
      <c r="C1092" s="2251" t="s">
        <v>4303</v>
      </c>
      <c r="D1092" s="1533">
        <v>168</v>
      </c>
      <c r="E1092" s="996">
        <v>173</v>
      </c>
      <c r="F1092" s="2512">
        <v>0</v>
      </c>
    </row>
    <row r="1093" spans="2:6" ht="15.75" thickBot="1" x14ac:dyDescent="0.25">
      <c r="B1093" s="2511" t="s">
        <v>4304</v>
      </c>
      <c r="C1093" s="2252">
        <v>949300</v>
      </c>
      <c r="D1093" s="1080">
        <v>148</v>
      </c>
      <c r="E1093" s="1176">
        <v>147</v>
      </c>
      <c r="F1093" s="2512">
        <v>0</v>
      </c>
    </row>
    <row r="1094" spans="2:6" ht="15.75" thickBot="1" x14ac:dyDescent="0.25">
      <c r="B1094" s="2511" t="s">
        <v>4305</v>
      </c>
      <c r="C1094" s="2253">
        <v>787121</v>
      </c>
      <c r="D1094" s="1313">
        <v>120</v>
      </c>
      <c r="E1094" s="771">
        <v>113</v>
      </c>
      <c r="F1094" s="2614">
        <v>33</v>
      </c>
    </row>
    <row r="1095" spans="2:6" ht="90.75" thickBot="1" x14ac:dyDescent="0.25">
      <c r="B1095" s="2511" t="s">
        <v>4306</v>
      </c>
      <c r="C1095" s="2254" t="s">
        <v>4307</v>
      </c>
      <c r="D1095" s="1419">
        <v>233</v>
      </c>
      <c r="E1095" s="2255">
        <v>236</v>
      </c>
      <c r="F1095" s="2737">
        <v>107</v>
      </c>
    </row>
    <row r="1096" spans="2:6" ht="90.75" thickBot="1" x14ac:dyDescent="0.25">
      <c r="B1096" s="2511" t="s">
        <v>4308</v>
      </c>
      <c r="C1096" s="2256" t="s">
        <v>4309</v>
      </c>
      <c r="D1096" s="1100">
        <v>227</v>
      </c>
      <c r="E1096" s="756">
        <v>233</v>
      </c>
      <c r="F1096" s="2583">
        <v>53</v>
      </c>
    </row>
    <row r="1097" spans="2:6" ht="90.75" thickBot="1" x14ac:dyDescent="0.25">
      <c r="B1097" s="2511" t="s">
        <v>4310</v>
      </c>
      <c r="C1097" s="2257" t="s">
        <v>4311</v>
      </c>
      <c r="D1097" s="1106">
        <v>224</v>
      </c>
      <c r="E1097" s="747">
        <v>231</v>
      </c>
      <c r="F1097" s="2614">
        <v>33</v>
      </c>
    </row>
    <row r="1098" spans="2:6" ht="90.75" thickBot="1" x14ac:dyDescent="0.25">
      <c r="B1098" s="2511" t="s">
        <v>4312</v>
      </c>
      <c r="C1098" s="2258" t="s">
        <v>4313</v>
      </c>
      <c r="D1098" s="1411">
        <v>208</v>
      </c>
      <c r="E1098" s="2060">
        <v>223</v>
      </c>
      <c r="F1098" s="2512">
        <v>0</v>
      </c>
    </row>
    <row r="1099" spans="2:6" ht="90.75" thickBot="1" x14ac:dyDescent="0.25">
      <c r="B1099" s="2511" t="s">
        <v>4314</v>
      </c>
      <c r="C1099" s="2259" t="s">
        <v>4315</v>
      </c>
      <c r="D1099" s="907">
        <v>181</v>
      </c>
      <c r="E1099" s="1476">
        <v>189</v>
      </c>
      <c r="F1099" s="2512">
        <v>0</v>
      </c>
    </row>
    <row r="1100" spans="2:6" ht="90.75" thickBot="1" x14ac:dyDescent="0.25">
      <c r="B1100" s="2511" t="s">
        <v>4316</v>
      </c>
      <c r="C1100" s="2260" t="s">
        <v>4317</v>
      </c>
      <c r="D1100" s="909">
        <v>154</v>
      </c>
      <c r="E1100" s="1406">
        <v>149</v>
      </c>
      <c r="F1100" s="2512">
        <v>0</v>
      </c>
    </row>
    <row r="1101" spans="2:6" ht="90.75" thickBot="1" x14ac:dyDescent="0.25">
      <c r="B1101" s="2511" t="s">
        <v>4318</v>
      </c>
      <c r="C1101" s="2261" t="s">
        <v>4319</v>
      </c>
      <c r="D1101" s="1183">
        <v>130</v>
      </c>
      <c r="E1101" s="823">
        <v>122</v>
      </c>
      <c r="F1101" s="2575">
        <v>4</v>
      </c>
    </row>
    <row r="1102" spans="2:6" ht="90.75" thickBot="1" x14ac:dyDescent="0.25">
      <c r="B1102" s="2511" t="s">
        <v>4320</v>
      </c>
      <c r="C1102" s="2262" t="s">
        <v>4321</v>
      </c>
      <c r="D1102" s="1100">
        <v>227</v>
      </c>
      <c r="E1102" s="1979">
        <v>228</v>
      </c>
      <c r="F1102" s="2722">
        <v>141</v>
      </c>
    </row>
    <row r="1103" spans="2:6" ht="90.75" thickBot="1" x14ac:dyDescent="0.25">
      <c r="B1103" s="2511" t="s">
        <v>4322</v>
      </c>
      <c r="C1103" s="2263" t="s">
        <v>4323</v>
      </c>
      <c r="D1103" s="1106">
        <v>224</v>
      </c>
      <c r="E1103" s="1782">
        <v>226</v>
      </c>
      <c r="F1103" s="2634">
        <v>124</v>
      </c>
    </row>
    <row r="1104" spans="2:6" ht="90.75" thickBot="1" x14ac:dyDescent="0.25">
      <c r="B1104" s="2511" t="s">
        <v>4324</v>
      </c>
      <c r="C1104" s="2264" t="s">
        <v>4325</v>
      </c>
      <c r="D1104" s="1013">
        <v>219</v>
      </c>
      <c r="E1104" s="2179">
        <v>222</v>
      </c>
      <c r="F1104" s="2727">
        <v>112</v>
      </c>
    </row>
    <row r="1105" spans="2:6" ht="90.75" thickBot="1" x14ac:dyDescent="0.25">
      <c r="B1105" s="2511" t="s">
        <v>4326</v>
      </c>
      <c r="C1105" s="2265" t="s">
        <v>4327</v>
      </c>
      <c r="D1105" s="931">
        <v>210</v>
      </c>
      <c r="E1105" s="701">
        <v>215</v>
      </c>
      <c r="F1105" s="2630">
        <v>85</v>
      </c>
    </row>
    <row r="1106" spans="2:6" ht="90.75" thickBot="1" x14ac:dyDescent="0.25">
      <c r="B1106" s="2511" t="s">
        <v>4328</v>
      </c>
      <c r="C1106" s="2266" t="s">
        <v>4329</v>
      </c>
      <c r="D1106" s="934">
        <v>183</v>
      </c>
      <c r="E1106" s="953">
        <v>191</v>
      </c>
      <c r="F1106" s="2738">
        <v>16</v>
      </c>
    </row>
    <row r="1107" spans="2:6" ht="90.75" thickBot="1" x14ac:dyDescent="0.25">
      <c r="B1107" s="2511" t="s">
        <v>4330</v>
      </c>
      <c r="C1107" s="2267" t="s">
        <v>4331</v>
      </c>
      <c r="D1107" s="1398">
        <v>142</v>
      </c>
      <c r="E1107" s="1709">
        <v>140</v>
      </c>
      <c r="F1107" s="2569">
        <v>19</v>
      </c>
    </row>
    <row r="1108" spans="2:6" ht="90.75" thickBot="1" x14ac:dyDescent="0.25">
      <c r="B1108" s="2511" t="s">
        <v>4332</v>
      </c>
      <c r="C1108" s="2268" t="s">
        <v>4333</v>
      </c>
      <c r="D1108" s="1879">
        <v>98</v>
      </c>
      <c r="E1108" s="948">
        <v>93</v>
      </c>
      <c r="F1108" s="2570">
        <v>32</v>
      </c>
    </row>
    <row r="1109" spans="2:6" ht="90.75" thickBot="1" x14ac:dyDescent="0.25">
      <c r="B1109" s="2511" t="s">
        <v>4334</v>
      </c>
      <c r="C1109" s="2269" t="s">
        <v>4335</v>
      </c>
      <c r="D1109" s="993">
        <v>240</v>
      </c>
      <c r="E1109" s="2255">
        <v>236</v>
      </c>
      <c r="F1109" s="2616">
        <v>116</v>
      </c>
    </row>
    <row r="1110" spans="2:6" ht="90.75" thickBot="1" x14ac:dyDescent="0.25">
      <c r="B1110" s="2511" t="s">
        <v>4336</v>
      </c>
      <c r="C1110" s="2270" t="s">
        <v>4337</v>
      </c>
      <c r="D1110" s="982">
        <v>237</v>
      </c>
      <c r="E1110" s="756">
        <v>233</v>
      </c>
      <c r="F1110" s="2612">
        <v>57</v>
      </c>
    </row>
    <row r="1111" spans="2:6" ht="90.75" thickBot="1" x14ac:dyDescent="0.25">
      <c r="B1111" s="2511" t="s">
        <v>4338</v>
      </c>
      <c r="C1111" s="2271" t="s">
        <v>4339</v>
      </c>
      <c r="D1111" s="828">
        <v>236</v>
      </c>
      <c r="E1111" s="2198">
        <v>232</v>
      </c>
      <c r="F1111" s="2599">
        <v>26</v>
      </c>
    </row>
    <row r="1112" spans="2:6" ht="90.75" thickBot="1" x14ac:dyDescent="0.25">
      <c r="B1112" s="2511" t="s">
        <v>4340</v>
      </c>
      <c r="C1112" s="2272" t="s">
        <v>4341</v>
      </c>
      <c r="D1112" s="713">
        <v>225</v>
      </c>
      <c r="E1112" s="859">
        <v>224</v>
      </c>
      <c r="F1112" s="2512">
        <v>0</v>
      </c>
    </row>
    <row r="1113" spans="2:6" ht="90.75" thickBot="1" x14ac:dyDescent="0.25">
      <c r="B1113" s="2511" t="s">
        <v>4342</v>
      </c>
      <c r="C1113" s="2273" t="s">
        <v>4343</v>
      </c>
      <c r="D1113" s="740">
        <v>191</v>
      </c>
      <c r="E1113" s="891">
        <v>184</v>
      </c>
      <c r="F1113" s="2512">
        <v>0</v>
      </c>
    </row>
    <row r="1114" spans="2:6" ht="90.75" thickBot="1" x14ac:dyDescent="0.25">
      <c r="B1114" s="2511" t="s">
        <v>4344</v>
      </c>
      <c r="C1114" s="2274" t="s">
        <v>4345</v>
      </c>
      <c r="D1114" s="896">
        <v>173</v>
      </c>
      <c r="E1114" s="1378">
        <v>164</v>
      </c>
      <c r="F1114" s="2512">
        <v>0</v>
      </c>
    </row>
    <row r="1115" spans="2:6" ht="90.75" thickBot="1" x14ac:dyDescent="0.25">
      <c r="B1115" s="2511" t="s">
        <v>4346</v>
      </c>
      <c r="C1115" s="2275" t="s">
        <v>4347</v>
      </c>
      <c r="D1115" s="880">
        <v>160</v>
      </c>
      <c r="E1115" s="894">
        <v>146</v>
      </c>
      <c r="F1115" s="2512">
        <v>0</v>
      </c>
    </row>
    <row r="1116" spans="2:6" ht="90.75" thickBot="1" x14ac:dyDescent="0.25">
      <c r="B1116" s="2511" t="s">
        <v>4348</v>
      </c>
      <c r="C1116" s="2276" t="s">
        <v>4349</v>
      </c>
      <c r="D1116" s="871">
        <v>243</v>
      </c>
      <c r="E1116" s="812">
        <v>234</v>
      </c>
      <c r="F1116" s="2582">
        <v>93</v>
      </c>
    </row>
    <row r="1117" spans="2:6" ht="90.75" thickBot="1" x14ac:dyDescent="0.25">
      <c r="B1117" s="2511" t="s">
        <v>4350</v>
      </c>
      <c r="C1117" s="2277" t="s">
        <v>4351</v>
      </c>
      <c r="D1117" s="871">
        <v>243</v>
      </c>
      <c r="E1117" s="844">
        <v>229</v>
      </c>
      <c r="F1117" s="2512">
        <v>0</v>
      </c>
    </row>
    <row r="1118" spans="2:6" ht="90.75" thickBot="1" x14ac:dyDescent="0.25">
      <c r="B1118" s="2511" t="s">
        <v>4352</v>
      </c>
      <c r="C1118" s="2278" t="s">
        <v>4353</v>
      </c>
      <c r="D1118" s="708">
        <v>239</v>
      </c>
      <c r="E1118" s="2060">
        <v>223</v>
      </c>
      <c r="F1118" s="2512">
        <v>0</v>
      </c>
    </row>
    <row r="1119" spans="2:6" ht="90.75" thickBot="1" x14ac:dyDescent="0.25">
      <c r="B1119" s="2511" t="s">
        <v>4354</v>
      </c>
      <c r="C1119" s="2279" t="s">
        <v>4355</v>
      </c>
      <c r="D1119" s="831">
        <v>238</v>
      </c>
      <c r="E1119" s="2051">
        <v>220</v>
      </c>
      <c r="F1119" s="2512">
        <v>0</v>
      </c>
    </row>
    <row r="1120" spans="2:6" ht="90.75" thickBot="1" x14ac:dyDescent="0.25">
      <c r="B1120" s="2511" t="s">
        <v>4356</v>
      </c>
      <c r="C1120" s="2280" t="s">
        <v>4357</v>
      </c>
      <c r="D1120" s="715">
        <v>187</v>
      </c>
      <c r="E1120" s="999">
        <v>166</v>
      </c>
      <c r="F1120" s="2512">
        <v>0</v>
      </c>
    </row>
    <row r="1121" spans="2:6" ht="90.75" thickBot="1" x14ac:dyDescent="0.25">
      <c r="B1121" s="2511" t="s">
        <v>4358</v>
      </c>
      <c r="C1121" s="2281" t="s">
        <v>4359</v>
      </c>
      <c r="D1121" s="909">
        <v>154</v>
      </c>
      <c r="E1121" s="1573">
        <v>135</v>
      </c>
      <c r="F1121" s="2512">
        <v>0</v>
      </c>
    </row>
    <row r="1122" spans="2:6" ht="90.75" thickBot="1" x14ac:dyDescent="0.25">
      <c r="B1122" s="2511" t="s">
        <v>4360</v>
      </c>
      <c r="C1122" s="2282" t="s">
        <v>4361</v>
      </c>
      <c r="D1122" s="1186">
        <v>104</v>
      </c>
      <c r="E1122" s="990">
        <v>92</v>
      </c>
      <c r="F1122" s="2570">
        <v>32</v>
      </c>
    </row>
    <row r="1123" spans="2:6" ht="90.75" thickBot="1" x14ac:dyDescent="0.25">
      <c r="B1123" s="2511" t="s">
        <v>4362</v>
      </c>
      <c r="C1123" s="2283" t="s">
        <v>4363</v>
      </c>
      <c r="D1123" s="737">
        <v>241</v>
      </c>
      <c r="E1123" s="809">
        <v>235</v>
      </c>
      <c r="F1123" s="2542">
        <v>156</v>
      </c>
    </row>
    <row r="1124" spans="2:6" ht="90.75" thickBot="1" x14ac:dyDescent="0.25">
      <c r="B1124" s="2511" t="s">
        <v>4364</v>
      </c>
      <c r="C1124" s="2284" t="s">
        <v>4365</v>
      </c>
      <c r="D1124" s="993">
        <v>240</v>
      </c>
      <c r="E1124" s="756">
        <v>233</v>
      </c>
      <c r="F1124" s="2721">
        <v>145</v>
      </c>
    </row>
    <row r="1125" spans="2:6" ht="90.75" thickBot="1" x14ac:dyDescent="0.25">
      <c r="B1125" s="2511" t="s">
        <v>4366</v>
      </c>
      <c r="C1125" s="2285" t="s">
        <v>4367</v>
      </c>
      <c r="D1125" s="993">
        <v>240</v>
      </c>
      <c r="E1125" s="2198">
        <v>232</v>
      </c>
      <c r="F1125" s="2597">
        <v>123</v>
      </c>
    </row>
    <row r="1126" spans="2:6" ht="90.75" thickBot="1" x14ac:dyDescent="0.25">
      <c r="B1126" s="2511" t="s">
        <v>4368</v>
      </c>
      <c r="C1126" s="2286" t="s">
        <v>4369</v>
      </c>
      <c r="D1126" s="982">
        <v>237</v>
      </c>
      <c r="E1126" s="859">
        <v>224</v>
      </c>
      <c r="F1126" s="2537">
        <v>75</v>
      </c>
    </row>
    <row r="1127" spans="2:6" ht="90.75" thickBot="1" x14ac:dyDescent="0.25">
      <c r="B1127" s="2511" t="s">
        <v>4370</v>
      </c>
      <c r="C1127" s="2287" t="s">
        <v>4371</v>
      </c>
      <c r="D1127" s="764">
        <v>234</v>
      </c>
      <c r="E1127" s="835">
        <v>218</v>
      </c>
      <c r="F1127" s="2553">
        <v>36</v>
      </c>
    </row>
    <row r="1128" spans="2:6" ht="90.75" thickBot="1" x14ac:dyDescent="0.25">
      <c r="B1128" s="2511" t="s">
        <v>4372</v>
      </c>
      <c r="C1128" s="2288" t="s">
        <v>1974</v>
      </c>
      <c r="D1128" s="713">
        <v>225</v>
      </c>
      <c r="E1128" s="837">
        <v>205</v>
      </c>
      <c r="F1128" s="2512">
        <v>0</v>
      </c>
    </row>
    <row r="1129" spans="2:6" ht="90.75" thickBot="1" x14ac:dyDescent="0.25">
      <c r="B1129" s="2511" t="s">
        <v>4373</v>
      </c>
      <c r="C1129" s="2289" t="s">
        <v>4374</v>
      </c>
      <c r="D1129" s="984">
        <v>207</v>
      </c>
      <c r="E1129" s="914">
        <v>181</v>
      </c>
      <c r="F1129" s="2512">
        <v>0</v>
      </c>
    </row>
    <row r="1130" spans="2:6" ht="90.75" thickBot="1" x14ac:dyDescent="0.25">
      <c r="B1130" s="2511" t="s">
        <v>4375</v>
      </c>
      <c r="C1130" s="2290" t="s">
        <v>4376</v>
      </c>
      <c r="D1130" s="1408">
        <v>235</v>
      </c>
      <c r="E1130" s="1979">
        <v>228</v>
      </c>
      <c r="F1130" s="2678">
        <v>154</v>
      </c>
    </row>
    <row r="1131" spans="2:6" ht="90.75" thickBot="1" x14ac:dyDescent="0.25">
      <c r="B1131" s="2511" t="s">
        <v>4377</v>
      </c>
      <c r="C1131" s="2291" t="s">
        <v>4378</v>
      </c>
      <c r="D1131" s="1419">
        <v>233</v>
      </c>
      <c r="E1131" s="826">
        <v>225</v>
      </c>
      <c r="F1131" s="2576">
        <v>134</v>
      </c>
    </row>
    <row r="1132" spans="2:6" ht="90.75" thickBot="1" x14ac:dyDescent="0.25">
      <c r="B1132" s="2511" t="s">
        <v>4379</v>
      </c>
      <c r="C1132" s="2292" t="s">
        <v>4380</v>
      </c>
      <c r="D1132" s="998">
        <v>230</v>
      </c>
      <c r="E1132" s="2179">
        <v>222</v>
      </c>
      <c r="F1132" s="2581">
        <v>119</v>
      </c>
    </row>
    <row r="1133" spans="2:6" ht="90.75" thickBot="1" x14ac:dyDescent="0.25">
      <c r="B1133" s="2511" t="s">
        <v>4381</v>
      </c>
      <c r="C1133" s="2293" t="s">
        <v>4382</v>
      </c>
      <c r="D1133" s="713">
        <v>225</v>
      </c>
      <c r="E1133" s="873">
        <v>213</v>
      </c>
      <c r="F1133" s="2630">
        <v>85</v>
      </c>
    </row>
    <row r="1134" spans="2:6" ht="90.75" thickBot="1" x14ac:dyDescent="0.25">
      <c r="B1134" s="2511" t="s">
        <v>4383</v>
      </c>
      <c r="C1134" s="2294" t="s">
        <v>4384</v>
      </c>
      <c r="D1134" s="1024">
        <v>215</v>
      </c>
      <c r="E1134" s="889">
        <v>200</v>
      </c>
      <c r="F1134" s="2523">
        <v>38</v>
      </c>
    </row>
    <row r="1135" spans="2:6" ht="90.75" thickBot="1" x14ac:dyDescent="0.25">
      <c r="B1135" s="2511" t="s">
        <v>4385</v>
      </c>
      <c r="C1135" s="2295" t="s">
        <v>4386</v>
      </c>
      <c r="D1135" s="1138">
        <v>196</v>
      </c>
      <c r="E1135" s="803">
        <v>176</v>
      </c>
      <c r="F1135" s="2512">
        <v>0</v>
      </c>
    </row>
    <row r="1136" spans="2:6" ht="90.75" thickBot="1" x14ac:dyDescent="0.25">
      <c r="B1136" s="2511" t="s">
        <v>4387</v>
      </c>
      <c r="C1136" s="2296" t="s">
        <v>4388</v>
      </c>
      <c r="D1136" s="1163">
        <v>179</v>
      </c>
      <c r="E1136" s="741">
        <v>155</v>
      </c>
      <c r="F1136" s="2512">
        <v>0</v>
      </c>
    </row>
    <row r="1137" spans="2:6" ht="90.75" thickBot="1" x14ac:dyDescent="0.25">
      <c r="B1137" s="2511" t="s">
        <v>4389</v>
      </c>
      <c r="C1137" s="2297" t="s">
        <v>4390</v>
      </c>
      <c r="D1137" s="1419">
        <v>233</v>
      </c>
      <c r="E1137" s="2060">
        <v>223</v>
      </c>
      <c r="F1137" s="2701">
        <v>151</v>
      </c>
    </row>
    <row r="1138" spans="2:6" ht="90.75" thickBot="1" x14ac:dyDescent="0.25">
      <c r="B1138" s="2511" t="s">
        <v>4391</v>
      </c>
      <c r="C1138" s="2298" t="s">
        <v>4392</v>
      </c>
      <c r="D1138" s="1172">
        <v>228</v>
      </c>
      <c r="E1138" s="701">
        <v>215</v>
      </c>
      <c r="F1138" s="2627">
        <v>126</v>
      </c>
    </row>
    <row r="1139" spans="2:6" ht="90.75" thickBot="1" x14ac:dyDescent="0.25">
      <c r="B1139" s="2511" t="s">
        <v>4393</v>
      </c>
      <c r="C1139" s="2299" t="s">
        <v>4394</v>
      </c>
      <c r="D1139" s="957">
        <v>222</v>
      </c>
      <c r="E1139" s="837">
        <v>205</v>
      </c>
      <c r="F1139" s="2596">
        <v>99</v>
      </c>
    </row>
    <row r="1140" spans="2:6" ht="90.75" thickBot="1" x14ac:dyDescent="0.25">
      <c r="B1140" s="2511" t="s">
        <v>4395</v>
      </c>
      <c r="C1140" s="2300" t="s">
        <v>4396</v>
      </c>
      <c r="D1140" s="1430">
        <v>217</v>
      </c>
      <c r="E1140" s="904">
        <v>199</v>
      </c>
      <c r="F1140" s="2541">
        <v>86</v>
      </c>
    </row>
    <row r="1141" spans="2:6" ht="90.75" thickBot="1" x14ac:dyDescent="0.25">
      <c r="B1141" s="2511" t="s">
        <v>4397</v>
      </c>
      <c r="C1141" s="2301" t="s">
        <v>4398</v>
      </c>
      <c r="D1141" s="1341">
        <v>184</v>
      </c>
      <c r="E1141" s="1096">
        <v>157</v>
      </c>
      <c r="F1141" s="2585">
        <v>24</v>
      </c>
    </row>
    <row r="1142" spans="2:6" ht="90.75" thickBot="1" x14ac:dyDescent="0.25">
      <c r="B1142" s="2511" t="s">
        <v>4399</v>
      </c>
      <c r="C1142" s="2302" t="s">
        <v>4400</v>
      </c>
      <c r="D1142" s="1422">
        <v>162</v>
      </c>
      <c r="E1142" s="1967">
        <v>142</v>
      </c>
      <c r="F1142" s="2568">
        <v>42</v>
      </c>
    </row>
    <row r="1143" spans="2:6" ht="90.75" thickBot="1" x14ac:dyDescent="0.25">
      <c r="B1143" s="2511" t="s">
        <v>4401</v>
      </c>
      <c r="C1143" s="2303" t="s">
        <v>4402</v>
      </c>
      <c r="D1143" s="1604">
        <v>105</v>
      </c>
      <c r="E1143" s="1339">
        <v>91</v>
      </c>
      <c r="F1143" s="2553">
        <v>36</v>
      </c>
    </row>
    <row r="1144" spans="2:6" ht="90.75" thickBot="1" x14ac:dyDescent="0.25">
      <c r="B1144" s="2511" t="s">
        <v>4403</v>
      </c>
      <c r="C1144" s="2304" t="s">
        <v>4404</v>
      </c>
      <c r="D1144" s="1004">
        <v>220</v>
      </c>
      <c r="E1144" s="873">
        <v>213</v>
      </c>
      <c r="F1144" s="2678">
        <v>154</v>
      </c>
    </row>
    <row r="1145" spans="2:6" ht="90.75" thickBot="1" x14ac:dyDescent="0.25">
      <c r="B1145" s="2511" t="s">
        <v>4405</v>
      </c>
      <c r="C1145" s="2305" t="s">
        <v>4406</v>
      </c>
      <c r="D1145" s="794">
        <v>214</v>
      </c>
      <c r="E1145" s="1735">
        <v>207</v>
      </c>
      <c r="F1145" s="2722">
        <v>141</v>
      </c>
    </row>
    <row r="1146" spans="2:6" ht="90.75" thickBot="1" x14ac:dyDescent="0.25">
      <c r="B1146" s="2511" t="s">
        <v>4407</v>
      </c>
      <c r="C1146" s="2306" t="s">
        <v>4408</v>
      </c>
      <c r="D1146" s="1411">
        <v>208</v>
      </c>
      <c r="E1146" s="889">
        <v>200</v>
      </c>
      <c r="F1146" s="2629">
        <v>131</v>
      </c>
    </row>
    <row r="1147" spans="2:6" ht="90.75" thickBot="1" x14ac:dyDescent="0.25">
      <c r="B1147" s="2511" t="s">
        <v>4409</v>
      </c>
      <c r="C1147" s="2307" t="s">
        <v>4410</v>
      </c>
      <c r="D1147" s="1111">
        <v>192</v>
      </c>
      <c r="E1147" s="914">
        <v>181</v>
      </c>
      <c r="F1147" s="2545">
        <v>97</v>
      </c>
    </row>
    <row r="1148" spans="2:6" ht="90.75" thickBot="1" x14ac:dyDescent="0.25">
      <c r="B1148" s="2511" t="s">
        <v>4411</v>
      </c>
      <c r="C1148" s="2308" t="s">
        <v>4412</v>
      </c>
      <c r="D1148" s="867">
        <v>172</v>
      </c>
      <c r="E1148" s="932">
        <v>159</v>
      </c>
      <c r="F1148" s="2609">
        <v>60</v>
      </c>
    </row>
    <row r="1149" spans="2:6" ht="90.75" thickBot="1" x14ac:dyDescent="0.25">
      <c r="B1149" s="2511" t="s">
        <v>4413</v>
      </c>
      <c r="C1149" s="2309" t="s">
        <v>4414</v>
      </c>
      <c r="D1149" s="937">
        <v>159</v>
      </c>
      <c r="E1149" s="1631">
        <v>145</v>
      </c>
      <c r="F1149" s="2568">
        <v>42</v>
      </c>
    </row>
    <row r="1150" spans="2:6" ht="90.75" thickBot="1" x14ac:dyDescent="0.25">
      <c r="B1150" s="2511" t="s">
        <v>4415</v>
      </c>
      <c r="C1150" s="2310" t="s">
        <v>4416</v>
      </c>
      <c r="D1150" s="784">
        <v>138</v>
      </c>
      <c r="E1150" s="1640">
        <v>123</v>
      </c>
      <c r="F1150" s="2605">
        <v>25</v>
      </c>
    </row>
    <row r="1151" spans="2:6" ht="90.75" thickBot="1" x14ac:dyDescent="0.25">
      <c r="B1151" s="2511" t="s">
        <v>4417</v>
      </c>
      <c r="C1151" s="2311" t="s">
        <v>4418</v>
      </c>
      <c r="D1151" s="1192">
        <v>202</v>
      </c>
      <c r="E1151" s="1315">
        <v>182</v>
      </c>
      <c r="F1151" s="2537">
        <v>75</v>
      </c>
    </row>
    <row r="1152" spans="2:6" ht="90.75" thickBot="1" x14ac:dyDescent="0.25">
      <c r="B1152" s="2511" t="s">
        <v>4419</v>
      </c>
      <c r="C1152" s="2312" t="s">
        <v>4420</v>
      </c>
      <c r="D1152" s="984">
        <v>207</v>
      </c>
      <c r="E1152" s="803">
        <v>176</v>
      </c>
      <c r="F1152" s="2544">
        <v>35</v>
      </c>
    </row>
    <row r="1153" spans="2:6" ht="90.75" thickBot="1" x14ac:dyDescent="0.25">
      <c r="B1153" s="2511" t="s">
        <v>4421</v>
      </c>
      <c r="C1153" s="2313" t="s">
        <v>4422</v>
      </c>
      <c r="D1153" s="1007">
        <v>193</v>
      </c>
      <c r="E1153" s="842">
        <v>160</v>
      </c>
      <c r="F1153" s="2579">
        <v>30</v>
      </c>
    </row>
    <row r="1154" spans="2:6" ht="90.75" thickBot="1" x14ac:dyDescent="0.25">
      <c r="B1154" s="2511" t="s">
        <v>4423</v>
      </c>
      <c r="C1154" s="2314" t="s">
        <v>4424</v>
      </c>
      <c r="D1154" s="880">
        <v>160</v>
      </c>
      <c r="E1154" s="1005">
        <v>134</v>
      </c>
      <c r="F1154" s="2618">
        <v>41</v>
      </c>
    </row>
    <row r="1155" spans="2:6" ht="15.75" thickBot="1" x14ac:dyDescent="0.25">
      <c r="B1155" s="2511" t="s">
        <v>4425</v>
      </c>
      <c r="C1155" s="2315">
        <v>897630</v>
      </c>
      <c r="D1155" s="822">
        <v>137</v>
      </c>
      <c r="E1155" s="910">
        <v>118</v>
      </c>
      <c r="F1155" s="2591">
        <v>48</v>
      </c>
    </row>
    <row r="1156" spans="2:6" ht="15.75" thickBot="1" x14ac:dyDescent="0.25">
      <c r="B1156" s="2511" t="s">
        <v>4426</v>
      </c>
      <c r="C1156" s="2316">
        <v>736635</v>
      </c>
      <c r="D1156" s="922">
        <v>115</v>
      </c>
      <c r="E1156" s="1032">
        <v>102</v>
      </c>
      <c r="F1156" s="2583">
        <v>53</v>
      </c>
    </row>
    <row r="1157" spans="2:6" ht="15.75" thickBot="1" x14ac:dyDescent="0.25">
      <c r="B1157" s="2511" t="s">
        <v>4427</v>
      </c>
      <c r="C1157" s="2317">
        <v>6.7500000000000002E+35</v>
      </c>
      <c r="D1157" s="1115">
        <v>103</v>
      </c>
      <c r="E1157" s="789">
        <v>94</v>
      </c>
      <c r="F1157" s="2584">
        <v>51</v>
      </c>
    </row>
    <row r="1158" spans="2:6" ht="90.75" thickBot="1" x14ac:dyDescent="0.25">
      <c r="B1158" s="2511" t="s">
        <v>4428</v>
      </c>
      <c r="C1158" s="2318" t="s">
        <v>4429</v>
      </c>
      <c r="D1158" s="1042">
        <v>212</v>
      </c>
      <c r="E1158" s="1211">
        <v>195</v>
      </c>
      <c r="F1158" s="2575">
        <v>4</v>
      </c>
    </row>
    <row r="1159" spans="2:6" ht="90.75" thickBot="1" x14ac:dyDescent="0.25">
      <c r="B1159" s="2511" t="s">
        <v>4430</v>
      </c>
      <c r="C1159" s="2319" t="s">
        <v>4431</v>
      </c>
      <c r="D1159" s="1138">
        <v>196</v>
      </c>
      <c r="E1159" s="738">
        <v>178</v>
      </c>
      <c r="F1159" s="2512">
        <v>0</v>
      </c>
    </row>
    <row r="1160" spans="2:6" ht="90.75" thickBot="1" x14ac:dyDescent="0.25">
      <c r="B1160" s="2511" t="s">
        <v>4432</v>
      </c>
      <c r="C1160" s="2320" t="s">
        <v>4433</v>
      </c>
      <c r="D1160" s="1384">
        <v>145</v>
      </c>
      <c r="E1160" s="725">
        <v>133</v>
      </c>
      <c r="F1160" s="2531">
        <v>44</v>
      </c>
    </row>
    <row r="1161" spans="2:6" ht="15.75" thickBot="1" x14ac:dyDescent="0.25">
      <c r="B1161" s="2511" t="s">
        <v>4434</v>
      </c>
      <c r="C1161" s="2321">
        <v>747136</v>
      </c>
      <c r="D1161" s="743">
        <v>116</v>
      </c>
      <c r="E1161" s="771">
        <v>113</v>
      </c>
      <c r="F1161" s="2611">
        <v>54</v>
      </c>
    </row>
    <row r="1162" spans="2:6" ht="90.75" thickBot="1" x14ac:dyDescent="0.25">
      <c r="B1162" s="2511" t="s">
        <v>4435</v>
      </c>
      <c r="C1162" s="2322" t="s">
        <v>4436</v>
      </c>
      <c r="D1162" s="1484">
        <v>93</v>
      </c>
      <c r="E1162" s="1018">
        <v>100</v>
      </c>
      <c r="F1162" s="2612">
        <v>57</v>
      </c>
    </row>
    <row r="1163" spans="2:6" ht="90.75" thickBot="1" x14ac:dyDescent="0.25">
      <c r="B1163" s="2511" t="s">
        <v>4437</v>
      </c>
      <c r="C1163" s="2323" t="s">
        <v>4438</v>
      </c>
      <c r="D1163" s="1200">
        <v>88</v>
      </c>
      <c r="E1163" s="990">
        <v>92</v>
      </c>
      <c r="F1163" s="2637">
        <v>59</v>
      </c>
    </row>
    <row r="1164" spans="2:6" ht="15.75" thickBot="1" x14ac:dyDescent="0.25">
      <c r="B1164" s="2511" t="s">
        <v>4439</v>
      </c>
      <c r="C1164" s="2324">
        <v>535435</v>
      </c>
      <c r="D1164" s="1699">
        <v>83</v>
      </c>
      <c r="E1164" s="1279">
        <v>84</v>
      </c>
      <c r="F1164" s="2583">
        <v>53</v>
      </c>
    </row>
    <row r="1165" spans="2:6" ht="90.75" thickBot="1" x14ac:dyDescent="0.25">
      <c r="B1165" s="2511" t="s">
        <v>4440</v>
      </c>
      <c r="C1165" s="2325" t="s">
        <v>4441</v>
      </c>
      <c r="D1165" s="715">
        <v>187</v>
      </c>
      <c r="E1165" s="994">
        <v>179</v>
      </c>
      <c r="F1165" s="2544">
        <v>35</v>
      </c>
    </row>
    <row r="1166" spans="2:6" ht="90.75" thickBot="1" x14ac:dyDescent="0.25">
      <c r="B1166" s="2511" t="s">
        <v>4442</v>
      </c>
      <c r="C1166" s="2326" t="s">
        <v>4443</v>
      </c>
      <c r="D1166" s="919">
        <v>180</v>
      </c>
      <c r="E1166" s="817">
        <v>169</v>
      </c>
      <c r="F1166" s="2561">
        <v>31</v>
      </c>
    </row>
    <row r="1167" spans="2:6" ht="90.75" thickBot="1" x14ac:dyDescent="0.25">
      <c r="B1167" s="2511" t="s">
        <v>4444</v>
      </c>
      <c r="C1167" s="2327" t="s">
        <v>4445</v>
      </c>
      <c r="D1167" s="853">
        <v>170</v>
      </c>
      <c r="E1167" s="1096">
        <v>157</v>
      </c>
      <c r="F1167" s="2571">
        <v>46</v>
      </c>
    </row>
    <row r="1168" spans="2:6" ht="90.75" thickBot="1" x14ac:dyDescent="0.25">
      <c r="B1168" s="2511" t="s">
        <v>4446</v>
      </c>
      <c r="C1168" s="2328" t="s">
        <v>4447</v>
      </c>
      <c r="D1168" s="942">
        <v>143</v>
      </c>
      <c r="E1168" s="920">
        <v>126</v>
      </c>
      <c r="F1168" s="2583">
        <v>53</v>
      </c>
    </row>
    <row r="1169" spans="2:6" ht="15.75" thickBot="1" x14ac:dyDescent="0.25">
      <c r="B1169" s="2511" t="s">
        <v>4448</v>
      </c>
      <c r="C1169" s="2329">
        <v>716135</v>
      </c>
      <c r="D1169" s="989">
        <v>113</v>
      </c>
      <c r="E1169" s="1502">
        <v>97</v>
      </c>
      <c r="F1169" s="2583">
        <v>53</v>
      </c>
    </row>
    <row r="1170" spans="2:6" ht="15.75" thickBot="1" x14ac:dyDescent="0.25">
      <c r="B1170" s="2511" t="s">
        <v>4449</v>
      </c>
      <c r="C1170" s="2330">
        <v>635939</v>
      </c>
      <c r="D1170" s="1269">
        <v>99</v>
      </c>
      <c r="E1170" s="2032">
        <v>89</v>
      </c>
      <c r="F1170" s="2612">
        <v>57</v>
      </c>
    </row>
    <row r="1171" spans="2:6" ht="90.75" thickBot="1" x14ac:dyDescent="0.25">
      <c r="B1171" s="2511" t="s">
        <v>4450</v>
      </c>
      <c r="C1171" s="2331" t="s">
        <v>4451</v>
      </c>
      <c r="D1171" s="797">
        <v>78</v>
      </c>
      <c r="E1171" s="1169">
        <v>73</v>
      </c>
      <c r="F1171" s="2572">
        <v>52</v>
      </c>
    </row>
    <row r="1172" spans="2:6" ht="90.75" thickBot="1" x14ac:dyDescent="0.25">
      <c r="B1172" s="2511" t="s">
        <v>4452</v>
      </c>
      <c r="C1172" s="2332" t="s">
        <v>4453</v>
      </c>
      <c r="D1172" s="968">
        <v>213</v>
      </c>
      <c r="E1172" s="1047">
        <v>203</v>
      </c>
      <c r="F1172" s="2519">
        <v>159</v>
      </c>
    </row>
    <row r="1173" spans="2:6" ht="90.75" thickBot="1" x14ac:dyDescent="0.25">
      <c r="B1173" s="2511" t="s">
        <v>4454</v>
      </c>
      <c r="C1173" s="2333" t="s">
        <v>4455</v>
      </c>
      <c r="D1173" s="984">
        <v>207</v>
      </c>
      <c r="E1173" s="839">
        <v>196</v>
      </c>
      <c r="F1173" s="2708">
        <v>147</v>
      </c>
    </row>
    <row r="1174" spans="2:6" ht="90.75" thickBot="1" x14ac:dyDescent="0.25">
      <c r="B1174" s="2511" t="s">
        <v>4456</v>
      </c>
      <c r="C1174" s="2334" t="s">
        <v>4457</v>
      </c>
      <c r="D1174" s="816">
        <v>197</v>
      </c>
      <c r="E1174" s="1498">
        <v>183</v>
      </c>
      <c r="F1174" s="2629">
        <v>131</v>
      </c>
    </row>
    <row r="1175" spans="2:6" ht="90.75" thickBot="1" x14ac:dyDescent="0.25">
      <c r="B1175" s="2511" t="s">
        <v>4458</v>
      </c>
      <c r="C1175" s="2335" t="s">
        <v>4459</v>
      </c>
      <c r="D1175" s="1163">
        <v>179</v>
      </c>
      <c r="E1175" s="955">
        <v>163</v>
      </c>
      <c r="F1175" s="2661">
        <v>105</v>
      </c>
    </row>
    <row r="1176" spans="2:6" ht="15.75" thickBot="1" x14ac:dyDescent="0.25">
      <c r="B1176" s="2511" t="s">
        <v>4460</v>
      </c>
      <c r="C1176" s="2336">
        <v>998542</v>
      </c>
      <c r="D1176" s="971">
        <v>153</v>
      </c>
      <c r="E1176" s="725">
        <v>133</v>
      </c>
      <c r="F1176" s="2640">
        <v>66</v>
      </c>
    </row>
    <row r="1177" spans="2:6" ht="90.75" thickBot="1" x14ac:dyDescent="0.25">
      <c r="B1177" s="2511" t="s">
        <v>4461</v>
      </c>
      <c r="C1177" s="2337" t="s">
        <v>4462</v>
      </c>
      <c r="D1177" s="1617">
        <v>140</v>
      </c>
      <c r="E1177" s="1064">
        <v>119</v>
      </c>
      <c r="F1177" s="2593">
        <v>50</v>
      </c>
    </row>
    <row r="1178" spans="2:6" ht="90.75" thickBot="1" x14ac:dyDescent="0.25">
      <c r="B1178" s="2511" t="s">
        <v>4463</v>
      </c>
      <c r="C1178" s="2338" t="s">
        <v>4464</v>
      </c>
      <c r="D1178" s="1451">
        <v>97</v>
      </c>
      <c r="E1178" s="1567">
        <v>79</v>
      </c>
      <c r="F1178" s="2562">
        <v>37</v>
      </c>
    </row>
    <row r="1179" spans="2:6" ht="90.75" thickBot="1" x14ac:dyDescent="0.25">
      <c r="B1179" s="2511" t="s">
        <v>4465</v>
      </c>
      <c r="C1179" s="2339" t="s">
        <v>4466</v>
      </c>
      <c r="D1179" s="1192">
        <v>202</v>
      </c>
      <c r="E1179" s="904">
        <v>199</v>
      </c>
      <c r="F1179" s="2664">
        <v>167</v>
      </c>
    </row>
    <row r="1180" spans="2:6" ht="90.75" thickBot="1" x14ac:dyDescent="0.25">
      <c r="B1180" s="2511" t="s">
        <v>4467</v>
      </c>
      <c r="C1180" s="2340" t="s">
        <v>4468</v>
      </c>
      <c r="D1180" s="740">
        <v>191</v>
      </c>
      <c r="E1180" s="1174">
        <v>187</v>
      </c>
      <c r="F1180" s="2516">
        <v>152</v>
      </c>
    </row>
    <row r="1181" spans="2:6" ht="90.75" thickBot="1" x14ac:dyDescent="0.25">
      <c r="B1181" s="2511" t="s">
        <v>4469</v>
      </c>
      <c r="C1181" s="2341" t="s">
        <v>4470</v>
      </c>
      <c r="D1181" s="1281">
        <v>176</v>
      </c>
      <c r="E1181" s="758">
        <v>170</v>
      </c>
      <c r="F1181" s="2627">
        <v>126</v>
      </c>
    </row>
    <row r="1182" spans="2:6" ht="90.75" thickBot="1" x14ac:dyDescent="0.25">
      <c r="B1182" s="2511" t="s">
        <v>4471</v>
      </c>
      <c r="C1182" s="2342" t="s">
        <v>4472</v>
      </c>
      <c r="D1182" s="1056">
        <v>155</v>
      </c>
      <c r="E1182" s="1800">
        <v>148</v>
      </c>
      <c r="F1182" s="2696">
        <v>95</v>
      </c>
    </row>
    <row r="1183" spans="2:6" ht="90.75" thickBot="1" x14ac:dyDescent="0.25">
      <c r="B1183" s="2511" t="s">
        <v>4473</v>
      </c>
      <c r="C1183" s="2343" t="s">
        <v>4474</v>
      </c>
      <c r="D1183" s="1586">
        <v>89</v>
      </c>
      <c r="E1183" s="1113">
        <v>74</v>
      </c>
      <c r="F1183" s="2562">
        <v>37</v>
      </c>
    </row>
    <row r="1184" spans="2:6" ht="15.75" thickBot="1" x14ac:dyDescent="0.25">
      <c r="B1184" s="2511" t="s">
        <v>4475</v>
      </c>
      <c r="C1184" s="2344">
        <v>524727</v>
      </c>
      <c r="D1184" s="1716">
        <v>82</v>
      </c>
      <c r="E1184" s="1078">
        <v>71</v>
      </c>
      <c r="F1184" s="2547">
        <v>39</v>
      </c>
    </row>
    <row r="1185" spans="2:6" ht="90.75" thickBot="1" x14ac:dyDescent="0.25">
      <c r="B1185" s="2511" t="s">
        <v>4476</v>
      </c>
      <c r="C1185" s="2345" t="s">
        <v>4477</v>
      </c>
      <c r="D1185" s="1596">
        <v>74</v>
      </c>
      <c r="E1185" s="1160">
        <v>65</v>
      </c>
      <c r="F1185" s="2568">
        <v>42</v>
      </c>
    </row>
    <row r="1186" spans="2:6" ht="90.75" thickBot="1" x14ac:dyDescent="0.25">
      <c r="B1186" s="2511" t="s">
        <v>4478</v>
      </c>
      <c r="C1186" s="2346" t="s">
        <v>4479</v>
      </c>
      <c r="D1186" s="737">
        <v>241</v>
      </c>
      <c r="E1186" s="2105">
        <v>230</v>
      </c>
      <c r="F1186" s="2631">
        <v>178</v>
      </c>
    </row>
    <row r="1187" spans="2:6" ht="90.75" thickBot="1" x14ac:dyDescent="0.25">
      <c r="B1187" s="2511" t="s">
        <v>4480</v>
      </c>
      <c r="C1187" s="2347" t="s">
        <v>4481</v>
      </c>
      <c r="D1187" s="1299">
        <v>223</v>
      </c>
      <c r="E1187" s="744">
        <v>209</v>
      </c>
      <c r="F1187" s="2664">
        <v>167</v>
      </c>
    </row>
    <row r="1188" spans="2:6" ht="90.75" thickBot="1" x14ac:dyDescent="0.25">
      <c r="B1188" s="2511" t="s">
        <v>4482</v>
      </c>
      <c r="C1188" s="2348" t="s">
        <v>4483</v>
      </c>
      <c r="D1188" s="1430">
        <v>217</v>
      </c>
      <c r="E1188" s="889">
        <v>200</v>
      </c>
      <c r="F1188" s="2620">
        <v>158</v>
      </c>
    </row>
    <row r="1189" spans="2:6" ht="90.75" thickBot="1" x14ac:dyDescent="0.25">
      <c r="B1189" s="2511" t="s">
        <v>4484</v>
      </c>
      <c r="C1189" s="2349" t="s">
        <v>4485</v>
      </c>
      <c r="D1189" s="711">
        <v>206</v>
      </c>
      <c r="E1189" s="891">
        <v>184</v>
      </c>
      <c r="F1189" s="2735">
        <v>136</v>
      </c>
    </row>
    <row r="1190" spans="2:6" ht="90.75" thickBot="1" x14ac:dyDescent="0.25">
      <c r="B1190" s="2511" t="s">
        <v>4486</v>
      </c>
      <c r="C1190" s="2350" t="s">
        <v>4487</v>
      </c>
      <c r="D1190" s="1533">
        <v>168</v>
      </c>
      <c r="E1190" s="1766">
        <v>153</v>
      </c>
      <c r="F1190" s="2715">
        <v>104</v>
      </c>
    </row>
    <row r="1191" spans="2:6" ht="90.75" thickBot="1" x14ac:dyDescent="0.25">
      <c r="B1191" s="2511" t="s">
        <v>4488</v>
      </c>
      <c r="C1191" s="2351" t="s">
        <v>4489</v>
      </c>
      <c r="D1191" s="1080">
        <v>148</v>
      </c>
      <c r="E1191" s="1016">
        <v>121</v>
      </c>
      <c r="F1191" s="2582">
        <v>93</v>
      </c>
    </row>
    <row r="1192" spans="2:6" ht="15.75" thickBot="1" x14ac:dyDescent="0.25">
      <c r="B1192" s="2511" t="s">
        <v>4490</v>
      </c>
      <c r="C1192" s="2352">
        <v>816040</v>
      </c>
      <c r="D1192" s="1230">
        <v>129</v>
      </c>
      <c r="E1192" s="972">
        <v>96</v>
      </c>
      <c r="F1192" s="2514">
        <v>64</v>
      </c>
    </row>
    <row r="1193" spans="2:6" ht="90.75" thickBot="1" x14ac:dyDescent="0.25">
      <c r="B1193" s="2511" t="s">
        <v>4491</v>
      </c>
      <c r="C1193" s="2353" t="s">
        <v>4492</v>
      </c>
      <c r="D1193" s="1189">
        <v>221</v>
      </c>
      <c r="E1193" s="1047">
        <v>203</v>
      </c>
      <c r="F1193" s="2548">
        <v>164</v>
      </c>
    </row>
    <row r="1194" spans="2:6" ht="90.75" thickBot="1" x14ac:dyDescent="0.25">
      <c r="B1194" s="2511" t="s">
        <v>4493</v>
      </c>
      <c r="C1194" s="2354" t="s">
        <v>4494</v>
      </c>
      <c r="D1194" s="1001">
        <v>211</v>
      </c>
      <c r="E1194" s="1190">
        <v>188</v>
      </c>
      <c r="F1194" s="2722">
        <v>141</v>
      </c>
    </row>
    <row r="1195" spans="2:6" ht="90.75" thickBot="1" x14ac:dyDescent="0.25">
      <c r="B1195" s="2511" t="s">
        <v>4495</v>
      </c>
      <c r="C1195" s="2355" t="s">
        <v>4496</v>
      </c>
      <c r="D1195" s="893">
        <v>198</v>
      </c>
      <c r="E1195" s="758">
        <v>170</v>
      </c>
      <c r="F1195" s="2533">
        <v>118</v>
      </c>
    </row>
    <row r="1196" spans="2:6" ht="90.75" thickBot="1" x14ac:dyDescent="0.25">
      <c r="B1196" s="2511" t="s">
        <v>4497</v>
      </c>
      <c r="C1196" s="2356" t="s">
        <v>4498</v>
      </c>
      <c r="D1196" s="1077">
        <v>185</v>
      </c>
      <c r="E1196" s="750">
        <v>151</v>
      </c>
      <c r="F1196" s="2598">
        <v>91</v>
      </c>
    </row>
    <row r="1197" spans="2:6" ht="90.75" thickBot="1" x14ac:dyDescent="0.25">
      <c r="B1197" s="2511" t="s">
        <v>4499</v>
      </c>
      <c r="C1197" s="2357" t="s">
        <v>4500</v>
      </c>
      <c r="D1197" s="776">
        <v>139</v>
      </c>
      <c r="E1197" s="1339">
        <v>91</v>
      </c>
      <c r="F1197" s="2618">
        <v>41</v>
      </c>
    </row>
    <row r="1198" spans="2:6" ht="90.75" thickBot="1" x14ac:dyDescent="0.25">
      <c r="B1198" s="2511" t="s">
        <v>4501</v>
      </c>
      <c r="C1198" s="2358" t="s">
        <v>4502</v>
      </c>
      <c r="D1198" s="743">
        <v>116</v>
      </c>
      <c r="E1198" s="1567">
        <v>79</v>
      </c>
      <c r="F1198" s="2638">
        <v>40</v>
      </c>
    </row>
    <row r="1199" spans="2:6" ht="90.75" thickBot="1" x14ac:dyDescent="0.25">
      <c r="B1199" s="2511" t="s">
        <v>4503</v>
      </c>
      <c r="C1199" s="2359" t="s">
        <v>4504</v>
      </c>
      <c r="D1199" s="1148">
        <v>92</v>
      </c>
      <c r="E1199" s="1131">
        <v>70</v>
      </c>
      <c r="F1199" s="2590">
        <v>43</v>
      </c>
    </row>
    <row r="1200" spans="2:6" ht="90.75" thickBot="1" x14ac:dyDescent="0.25">
      <c r="B1200" s="2511" t="s">
        <v>4505</v>
      </c>
      <c r="C1200" s="2360" t="s">
        <v>4506</v>
      </c>
      <c r="D1200" s="708">
        <v>239</v>
      </c>
      <c r="E1200" s="848">
        <v>219</v>
      </c>
      <c r="F1200" s="2631">
        <v>178</v>
      </c>
    </row>
    <row r="1201" spans="2:6" ht="90.75" thickBot="1" x14ac:dyDescent="0.25">
      <c r="B1201" s="2511" t="s">
        <v>4507</v>
      </c>
      <c r="C1201" s="2361" t="s">
        <v>4508</v>
      </c>
      <c r="D1201" s="734">
        <v>252</v>
      </c>
      <c r="E1201" s="950">
        <v>210</v>
      </c>
      <c r="F1201" s="2518">
        <v>153</v>
      </c>
    </row>
    <row r="1202" spans="2:6" ht="90.75" thickBot="1" x14ac:dyDescent="0.25">
      <c r="B1202" s="2511" t="s">
        <v>4509</v>
      </c>
      <c r="C1202" s="2362" t="s">
        <v>4510</v>
      </c>
      <c r="D1202" s="713">
        <v>225</v>
      </c>
      <c r="E1202" s="891">
        <v>184</v>
      </c>
      <c r="F1202" s="2732">
        <v>127</v>
      </c>
    </row>
    <row r="1203" spans="2:6" ht="90.75" thickBot="1" x14ac:dyDescent="0.25">
      <c r="B1203" s="2511" t="s">
        <v>4511</v>
      </c>
      <c r="C1203" s="2363" t="s">
        <v>4512</v>
      </c>
      <c r="D1203" s="794">
        <v>214</v>
      </c>
      <c r="E1203" s="1378">
        <v>164</v>
      </c>
      <c r="F1203" s="2545">
        <v>97</v>
      </c>
    </row>
    <row r="1204" spans="2:6" ht="90.75" thickBot="1" x14ac:dyDescent="0.25">
      <c r="B1204" s="2511" t="s">
        <v>4513</v>
      </c>
      <c r="C1204" s="2364" t="s">
        <v>4514</v>
      </c>
      <c r="D1204" s="893">
        <v>198</v>
      </c>
      <c r="E1204" s="1728">
        <v>137</v>
      </c>
      <c r="F1204" s="2574">
        <v>63</v>
      </c>
    </row>
    <row r="1205" spans="2:6" ht="90.75" thickBot="1" x14ac:dyDescent="0.25">
      <c r="B1205" s="2511" t="s">
        <v>4515</v>
      </c>
      <c r="C1205" s="2365" t="s">
        <v>4516</v>
      </c>
      <c r="D1205" s="934">
        <v>183</v>
      </c>
      <c r="E1205" s="1064">
        <v>119</v>
      </c>
      <c r="F1205" s="2618">
        <v>41</v>
      </c>
    </row>
    <row r="1206" spans="2:6" ht="90.75" thickBot="1" x14ac:dyDescent="0.25">
      <c r="B1206" s="2511" t="s">
        <v>4517</v>
      </c>
      <c r="C1206" s="2366" t="s">
        <v>4518</v>
      </c>
      <c r="D1206" s="1091">
        <v>166</v>
      </c>
      <c r="E1206" s="782">
        <v>99</v>
      </c>
      <c r="F1206" s="2556">
        <v>27</v>
      </c>
    </row>
    <row r="1207" spans="2:6" ht="90.75" thickBot="1" x14ac:dyDescent="0.25">
      <c r="B1207" s="2511" t="s">
        <v>4519</v>
      </c>
      <c r="C1207" s="2367" t="s">
        <v>4520</v>
      </c>
      <c r="D1207" s="982">
        <v>237</v>
      </c>
      <c r="E1207" s="889">
        <v>200</v>
      </c>
      <c r="F1207" s="2683">
        <v>163</v>
      </c>
    </row>
    <row r="1208" spans="2:6" ht="90.75" thickBot="1" x14ac:dyDescent="0.25">
      <c r="B1208" s="2511" t="s">
        <v>4521</v>
      </c>
      <c r="C1208" s="2368" t="s">
        <v>4522</v>
      </c>
      <c r="D1208" s="1345">
        <v>231</v>
      </c>
      <c r="E1208" s="1498">
        <v>183</v>
      </c>
      <c r="F1208" s="2624">
        <v>138</v>
      </c>
    </row>
    <row r="1209" spans="2:6" ht="90.75" thickBot="1" x14ac:dyDescent="0.25">
      <c r="B1209" s="2511" t="s">
        <v>4523</v>
      </c>
      <c r="C1209" s="2369" t="s">
        <v>4524</v>
      </c>
      <c r="D1209" s="1189">
        <v>221</v>
      </c>
      <c r="E1209" s="1378">
        <v>164</v>
      </c>
      <c r="F1209" s="2647">
        <v>111</v>
      </c>
    </row>
    <row r="1210" spans="2:6" ht="90.75" thickBot="1" x14ac:dyDescent="0.25">
      <c r="B1210" s="2511" t="s">
        <v>4525</v>
      </c>
      <c r="C1210" s="2370" t="s">
        <v>4526</v>
      </c>
      <c r="D1210" s="1290">
        <v>200</v>
      </c>
      <c r="E1210" s="1002">
        <v>130</v>
      </c>
      <c r="F1210" s="2640">
        <v>66</v>
      </c>
    </row>
    <row r="1211" spans="2:6" ht="90.75" thickBot="1" x14ac:dyDescent="0.25">
      <c r="B1211" s="2511" t="s">
        <v>4527</v>
      </c>
      <c r="C1211" s="2371" t="s">
        <v>4528</v>
      </c>
      <c r="D1211" s="1163">
        <v>179</v>
      </c>
      <c r="E1211" s="1075">
        <v>105</v>
      </c>
      <c r="F1211" s="2553">
        <v>36</v>
      </c>
    </row>
    <row r="1212" spans="2:6" ht="90.75" thickBot="1" x14ac:dyDescent="0.25">
      <c r="B1212" s="2511" t="s">
        <v>4529</v>
      </c>
      <c r="C1212" s="2372" t="s">
        <v>4530</v>
      </c>
      <c r="D1212" s="1255">
        <v>147</v>
      </c>
      <c r="E1212" s="1045">
        <v>77</v>
      </c>
      <c r="F1212" s="2566">
        <v>17</v>
      </c>
    </row>
    <row r="1213" spans="2:6" ht="90.75" thickBot="1" x14ac:dyDescent="0.25">
      <c r="B1213" s="2511" t="s">
        <v>4531</v>
      </c>
      <c r="C1213" s="2373" t="s">
        <v>4532</v>
      </c>
      <c r="D1213" s="945">
        <v>125</v>
      </c>
      <c r="E1213" s="1166">
        <v>63</v>
      </c>
      <c r="F1213" s="2617">
        <v>22</v>
      </c>
    </row>
    <row r="1214" spans="2:6" ht="90.75" thickBot="1" x14ac:dyDescent="0.25">
      <c r="B1214" s="2511" t="s">
        <v>4533</v>
      </c>
      <c r="C1214" s="2374" t="s">
        <v>4534</v>
      </c>
      <c r="D1214" s="871">
        <v>243</v>
      </c>
      <c r="E1214" s="1735">
        <v>207</v>
      </c>
      <c r="F1214" s="2642">
        <v>179</v>
      </c>
    </row>
    <row r="1215" spans="2:6" ht="90.75" thickBot="1" x14ac:dyDescent="0.25">
      <c r="B1215" s="2511" t="s">
        <v>4535</v>
      </c>
      <c r="C1215" s="2375" t="s">
        <v>4536</v>
      </c>
      <c r="D1215" s="737">
        <v>241</v>
      </c>
      <c r="E1215" s="912">
        <v>198</v>
      </c>
      <c r="F1215" s="2664">
        <v>167</v>
      </c>
    </row>
    <row r="1216" spans="2:6" ht="90.75" thickBot="1" x14ac:dyDescent="0.25">
      <c r="B1216" s="2511" t="s">
        <v>4537</v>
      </c>
      <c r="C1216" s="2376" t="s">
        <v>4538</v>
      </c>
      <c r="D1216" s="993">
        <v>240</v>
      </c>
      <c r="E1216" s="953">
        <v>191</v>
      </c>
      <c r="F1216" s="2594">
        <v>155</v>
      </c>
    </row>
    <row r="1217" spans="2:6" ht="90.75" thickBot="1" x14ac:dyDescent="0.25">
      <c r="B1217" s="2511" t="s">
        <v>4539</v>
      </c>
      <c r="C1217" s="2377" t="s">
        <v>4540</v>
      </c>
      <c r="D1217" s="1053">
        <v>229</v>
      </c>
      <c r="E1217" s="966">
        <v>158</v>
      </c>
      <c r="F1217" s="2554">
        <v>109</v>
      </c>
    </row>
    <row r="1218" spans="2:6" ht="90.75" thickBot="1" x14ac:dyDescent="0.25">
      <c r="B1218" s="2511" t="s">
        <v>4541</v>
      </c>
      <c r="C1218" s="2378" t="s">
        <v>4542</v>
      </c>
      <c r="D1218" s="1341">
        <v>184</v>
      </c>
      <c r="E1218" s="1502">
        <v>97</v>
      </c>
      <c r="F1218" s="2562">
        <v>37</v>
      </c>
    </row>
    <row r="1219" spans="2:6" ht="90.75" thickBot="1" x14ac:dyDescent="0.25">
      <c r="B1219" s="2511" t="s">
        <v>4543</v>
      </c>
      <c r="C1219" s="2379" t="s">
        <v>4544</v>
      </c>
      <c r="D1219" s="1181">
        <v>164</v>
      </c>
      <c r="E1219" s="1057">
        <v>90</v>
      </c>
      <c r="F1219" s="2568">
        <v>42</v>
      </c>
    </row>
    <row r="1220" spans="2:6" ht="90.75" thickBot="1" x14ac:dyDescent="0.25">
      <c r="B1220" s="2511" t="s">
        <v>4545</v>
      </c>
      <c r="C1220" s="2380" t="s">
        <v>4546</v>
      </c>
      <c r="D1220" s="1604">
        <v>105</v>
      </c>
      <c r="E1220" s="1166">
        <v>63</v>
      </c>
      <c r="F1220" s="2544">
        <v>35</v>
      </c>
    </row>
    <row r="1221" spans="2:6" ht="90.75" thickBot="1" x14ac:dyDescent="0.25">
      <c r="B1221" s="2511" t="s">
        <v>4547</v>
      </c>
      <c r="C1221" s="2381" t="s">
        <v>4548</v>
      </c>
      <c r="D1221" s="1106">
        <v>224</v>
      </c>
      <c r="E1221" s="1599">
        <v>192</v>
      </c>
      <c r="F1221" s="2519">
        <v>159</v>
      </c>
    </row>
    <row r="1222" spans="2:6" ht="90.75" thickBot="1" x14ac:dyDescent="0.25">
      <c r="B1222" s="2511" t="s">
        <v>4549</v>
      </c>
      <c r="C1222" s="2382" t="s">
        <v>4550</v>
      </c>
      <c r="D1222" s="1430">
        <v>217</v>
      </c>
      <c r="E1222" s="980">
        <v>180</v>
      </c>
      <c r="F1222" s="2539">
        <v>143</v>
      </c>
    </row>
    <row r="1223" spans="2:6" ht="90.75" thickBot="1" x14ac:dyDescent="0.25">
      <c r="B1223" s="2511" t="s">
        <v>4551</v>
      </c>
      <c r="C1223" s="2383" t="s">
        <v>4552</v>
      </c>
      <c r="D1223" s="1015">
        <v>205</v>
      </c>
      <c r="E1223" s="842">
        <v>160</v>
      </c>
      <c r="F1223" s="2581">
        <v>119</v>
      </c>
    </row>
    <row r="1224" spans="2:6" ht="90.75" thickBot="1" x14ac:dyDescent="0.25">
      <c r="B1224" s="2511" t="s">
        <v>4553</v>
      </c>
      <c r="C1224" s="2384" t="s">
        <v>4554</v>
      </c>
      <c r="D1224" s="907">
        <v>181</v>
      </c>
      <c r="E1224" s="2064">
        <v>129</v>
      </c>
      <c r="F1224" s="2667">
        <v>80</v>
      </c>
    </row>
    <row r="1225" spans="2:6" ht="90.75" thickBot="1" x14ac:dyDescent="0.25">
      <c r="B1225" s="2511" t="s">
        <v>4555</v>
      </c>
      <c r="C1225" s="2385" t="s">
        <v>4556</v>
      </c>
      <c r="D1225" s="749">
        <v>158</v>
      </c>
      <c r="E1225" s="1914">
        <v>101</v>
      </c>
      <c r="F1225" s="2571">
        <v>46</v>
      </c>
    </row>
    <row r="1226" spans="2:6" ht="15.75" thickBot="1" x14ac:dyDescent="0.25">
      <c r="B1226" s="2511" t="s">
        <v>4557</v>
      </c>
      <c r="C1226" s="2386">
        <v>774212</v>
      </c>
      <c r="D1226" s="1021">
        <v>119</v>
      </c>
      <c r="E1226" s="706">
        <v>66</v>
      </c>
      <c r="F1226" s="2551">
        <v>18</v>
      </c>
    </row>
    <row r="1227" spans="2:6" ht="15.75" thickBot="1" x14ac:dyDescent="0.25">
      <c r="B1227" s="2511" t="s">
        <v>4558</v>
      </c>
      <c r="C1227" s="2387">
        <v>623412</v>
      </c>
      <c r="D1227" s="1879">
        <v>98</v>
      </c>
      <c r="E1227" s="1187">
        <v>52</v>
      </c>
      <c r="F1227" s="2551">
        <v>18</v>
      </c>
    </row>
    <row r="1228" spans="2:6" ht="90.75" thickBot="1" x14ac:dyDescent="0.25">
      <c r="B1228" s="2511" t="s">
        <v>4559</v>
      </c>
      <c r="C1228" s="2388" t="s">
        <v>4560</v>
      </c>
      <c r="D1228" s="1106">
        <v>224</v>
      </c>
      <c r="E1228" s="912">
        <v>198</v>
      </c>
      <c r="F1228" s="2694">
        <v>173</v>
      </c>
    </row>
    <row r="1229" spans="2:6" ht="90.75" thickBot="1" x14ac:dyDescent="0.25">
      <c r="B1229" s="2511" t="s">
        <v>4561</v>
      </c>
      <c r="C1229" s="2389" t="s">
        <v>4562</v>
      </c>
      <c r="D1229" s="1004">
        <v>220</v>
      </c>
      <c r="E1229" s="953">
        <v>191</v>
      </c>
      <c r="F1229" s="2695">
        <v>166</v>
      </c>
    </row>
    <row r="1230" spans="2:6" ht="90.75" thickBot="1" x14ac:dyDescent="0.25">
      <c r="B1230" s="2511" t="s">
        <v>4563</v>
      </c>
      <c r="C1230" s="2390" t="s">
        <v>4564</v>
      </c>
      <c r="D1230" s="1015">
        <v>205</v>
      </c>
      <c r="E1230" s="1215">
        <v>167</v>
      </c>
      <c r="F1230" s="2735">
        <v>136</v>
      </c>
    </row>
    <row r="1231" spans="2:6" ht="90.75" thickBot="1" x14ac:dyDescent="0.25">
      <c r="B1231" s="2511" t="s">
        <v>4565</v>
      </c>
      <c r="C1231" s="2391" t="s">
        <v>4566</v>
      </c>
      <c r="D1231" s="740">
        <v>191</v>
      </c>
      <c r="E1231" s="1800">
        <v>148</v>
      </c>
      <c r="F1231" s="2616">
        <v>116</v>
      </c>
    </row>
    <row r="1232" spans="2:6" ht="90.75" thickBot="1" x14ac:dyDescent="0.25">
      <c r="B1232" s="2511" t="s">
        <v>4567</v>
      </c>
      <c r="C1232" s="2392" t="s">
        <v>4568</v>
      </c>
      <c r="D1232" s="896">
        <v>173</v>
      </c>
      <c r="E1232" s="958">
        <v>124</v>
      </c>
      <c r="F1232" s="2621">
        <v>89</v>
      </c>
    </row>
    <row r="1233" spans="2:6" ht="15.75" thickBot="1" x14ac:dyDescent="0.25">
      <c r="B1233" s="2511" t="s">
        <v>4569</v>
      </c>
      <c r="C1233" s="2393">
        <v>946037</v>
      </c>
      <c r="D1233" s="1080">
        <v>148</v>
      </c>
      <c r="E1233" s="972">
        <v>96</v>
      </c>
      <c r="F1233" s="2619">
        <v>55</v>
      </c>
    </row>
    <row r="1234" spans="2:6" ht="90.75" thickBot="1" x14ac:dyDescent="0.25">
      <c r="B1234" s="2511" t="s">
        <v>4570</v>
      </c>
      <c r="C1234" s="2394" t="s">
        <v>4571</v>
      </c>
      <c r="D1234" s="1770">
        <v>79</v>
      </c>
      <c r="E1234" s="1332">
        <v>44</v>
      </c>
      <c r="F1234" s="2567">
        <v>29</v>
      </c>
    </row>
    <row r="1235" spans="2:6" ht="90.75" thickBot="1" x14ac:dyDescent="0.25">
      <c r="B1235" s="2511" t="s">
        <v>4572</v>
      </c>
      <c r="C1235" s="2395" t="s">
        <v>4573</v>
      </c>
      <c r="D1235" s="713">
        <v>225</v>
      </c>
      <c r="E1235" s="1498">
        <v>183</v>
      </c>
      <c r="F1235" s="2664">
        <v>167</v>
      </c>
    </row>
    <row r="1236" spans="2:6" ht="90.75" thickBot="1" x14ac:dyDescent="0.25">
      <c r="B1236" s="2511" t="s">
        <v>4574</v>
      </c>
      <c r="C1236" s="2396" t="s">
        <v>4575</v>
      </c>
      <c r="D1236" s="968">
        <v>213</v>
      </c>
      <c r="E1236" s="1478">
        <v>162</v>
      </c>
      <c r="F1236" s="2576">
        <v>134</v>
      </c>
    </row>
    <row r="1237" spans="2:6" ht="90.75" thickBot="1" x14ac:dyDescent="0.25">
      <c r="B1237" s="2511" t="s">
        <v>4576</v>
      </c>
      <c r="C1237" s="2397" t="s">
        <v>4577</v>
      </c>
      <c r="D1237" s="816">
        <v>197</v>
      </c>
      <c r="E1237" s="935">
        <v>139</v>
      </c>
      <c r="F1237" s="2715">
        <v>104</v>
      </c>
    </row>
    <row r="1238" spans="2:6" ht="90.75" thickBot="1" x14ac:dyDescent="0.25">
      <c r="B1238" s="2511" t="s">
        <v>4578</v>
      </c>
      <c r="C1238" s="2398" t="s">
        <v>4579</v>
      </c>
      <c r="D1238" s="971">
        <v>153</v>
      </c>
      <c r="E1238" s="1092">
        <v>85</v>
      </c>
      <c r="F1238" s="2590">
        <v>43</v>
      </c>
    </row>
    <row r="1239" spans="2:6" ht="90.75" thickBot="1" x14ac:dyDescent="0.25">
      <c r="B1239" s="2511" t="s">
        <v>4580</v>
      </c>
      <c r="C1239" s="2399" t="s">
        <v>4581</v>
      </c>
      <c r="D1239" s="770">
        <v>133</v>
      </c>
      <c r="E1239" s="1124">
        <v>67</v>
      </c>
      <c r="F1239" s="2579">
        <v>30</v>
      </c>
    </row>
    <row r="1240" spans="2:6" ht="90.75" thickBot="1" x14ac:dyDescent="0.25">
      <c r="B1240" s="2511" t="s">
        <v>4582</v>
      </c>
      <c r="C1240" s="2400" t="s">
        <v>4583</v>
      </c>
      <c r="D1240" s="1267">
        <v>109</v>
      </c>
      <c r="E1240" s="1567">
        <v>79</v>
      </c>
      <c r="F1240" s="2550">
        <v>71</v>
      </c>
    </row>
    <row r="1241" spans="2:6" ht="90.75" thickBot="1" x14ac:dyDescent="0.25">
      <c r="B1241" s="2511" t="s">
        <v>4584</v>
      </c>
      <c r="C1241" s="2401" t="s">
        <v>4585</v>
      </c>
      <c r="D1241" s="1541">
        <v>94</v>
      </c>
      <c r="E1241" s="1504">
        <v>75</v>
      </c>
      <c r="F1241" s="2609">
        <v>60</v>
      </c>
    </row>
    <row r="1242" spans="2:6" ht="90.75" thickBot="1" x14ac:dyDescent="0.25">
      <c r="B1242" s="2511" t="s">
        <v>4586</v>
      </c>
      <c r="C1242" s="2402" t="s">
        <v>4587</v>
      </c>
      <c r="D1242" s="1024">
        <v>215</v>
      </c>
      <c r="E1242" s="839">
        <v>196</v>
      </c>
      <c r="F1242" s="2731">
        <v>183</v>
      </c>
    </row>
    <row r="1243" spans="2:6" ht="90.75" thickBot="1" x14ac:dyDescent="0.25">
      <c r="B1243" s="2511" t="s">
        <v>4588</v>
      </c>
      <c r="C1243" s="2403" t="s">
        <v>4589</v>
      </c>
      <c r="D1243" s="1015">
        <v>205</v>
      </c>
      <c r="E1243" s="914">
        <v>181</v>
      </c>
      <c r="F1243" s="2664">
        <v>167</v>
      </c>
    </row>
    <row r="1244" spans="2:6" ht="90.75" thickBot="1" x14ac:dyDescent="0.25">
      <c r="B1244" s="2511" t="s">
        <v>4590</v>
      </c>
      <c r="C1244" s="2404" t="s">
        <v>4591</v>
      </c>
      <c r="D1244" s="1111">
        <v>192</v>
      </c>
      <c r="E1244" s="955">
        <v>163</v>
      </c>
      <c r="F1244" s="2723">
        <v>146</v>
      </c>
    </row>
    <row r="1245" spans="2:6" ht="90.75" thickBot="1" x14ac:dyDescent="0.25">
      <c r="B1245" s="2511" t="s">
        <v>4592</v>
      </c>
      <c r="C1245" s="2405" t="s">
        <v>4593</v>
      </c>
      <c r="D1245" s="1433">
        <v>174</v>
      </c>
      <c r="E1245" s="854">
        <v>138</v>
      </c>
      <c r="F1245" s="2654">
        <v>121</v>
      </c>
    </row>
    <row r="1246" spans="2:6" ht="90.75" thickBot="1" x14ac:dyDescent="0.25">
      <c r="B1246" s="2511" t="s">
        <v>4594</v>
      </c>
      <c r="C1246" s="2406" t="s">
        <v>4595</v>
      </c>
      <c r="D1246" s="1669">
        <v>149</v>
      </c>
      <c r="E1246" s="1008">
        <v>108</v>
      </c>
      <c r="F1246" s="2515">
        <v>88</v>
      </c>
    </row>
    <row r="1247" spans="2:6" ht="90.75" thickBot="1" x14ac:dyDescent="0.25">
      <c r="B1247" s="2511" t="s">
        <v>4596</v>
      </c>
      <c r="C1247" s="2407" t="s">
        <v>4597</v>
      </c>
      <c r="D1247" s="1155">
        <v>124</v>
      </c>
      <c r="E1247" s="1045">
        <v>77</v>
      </c>
      <c r="F1247" s="2513">
        <v>58</v>
      </c>
    </row>
    <row r="1248" spans="2:6" ht="90.75" thickBot="1" x14ac:dyDescent="0.25">
      <c r="B1248" s="2511" t="s">
        <v>4598</v>
      </c>
      <c r="C1248" s="2408" t="s">
        <v>4599</v>
      </c>
      <c r="D1248" s="1768">
        <v>91</v>
      </c>
      <c r="E1248" s="1187">
        <v>52</v>
      </c>
      <c r="F1248" s="2547">
        <v>39</v>
      </c>
    </row>
    <row r="1249" spans="2:6" ht="90.75" thickBot="1" x14ac:dyDescent="0.25">
      <c r="B1249" s="2511" t="s">
        <v>4600</v>
      </c>
      <c r="C1249" s="2409" t="s">
        <v>4601</v>
      </c>
      <c r="D1249" s="1013">
        <v>219</v>
      </c>
      <c r="E1249" s="889">
        <v>200</v>
      </c>
      <c r="F1249" s="2660">
        <v>182</v>
      </c>
    </row>
    <row r="1250" spans="2:6" ht="90.75" thickBot="1" x14ac:dyDescent="0.25">
      <c r="B1250" s="2511" t="s">
        <v>4602</v>
      </c>
      <c r="C1250" s="2410" t="s">
        <v>4603</v>
      </c>
      <c r="D1250" s="1001">
        <v>211</v>
      </c>
      <c r="E1250" s="1174">
        <v>187</v>
      </c>
      <c r="F1250" s="2632">
        <v>168</v>
      </c>
    </row>
    <row r="1251" spans="2:6" ht="90.75" thickBot="1" x14ac:dyDescent="0.25">
      <c r="B1251" s="2511" t="s">
        <v>4604</v>
      </c>
      <c r="C1251" s="2411" t="s">
        <v>4605</v>
      </c>
      <c r="D1251" s="893">
        <v>198</v>
      </c>
      <c r="E1251" s="817">
        <v>169</v>
      </c>
      <c r="F1251" s="2723">
        <v>146</v>
      </c>
    </row>
    <row r="1252" spans="2:6" ht="90.75" thickBot="1" x14ac:dyDescent="0.25">
      <c r="B1252" s="2511" t="s">
        <v>4606</v>
      </c>
      <c r="C1252" s="2412" t="s">
        <v>4607</v>
      </c>
      <c r="D1252" s="853">
        <v>170</v>
      </c>
      <c r="E1252" s="1224">
        <v>128</v>
      </c>
      <c r="F1252" s="2700">
        <v>102</v>
      </c>
    </row>
    <row r="1253" spans="2:6" ht="90.75" thickBot="1" x14ac:dyDescent="0.25">
      <c r="B1253" s="2511" t="s">
        <v>4608</v>
      </c>
      <c r="C1253" s="2413" t="s">
        <v>4609</v>
      </c>
      <c r="D1253" s="1612">
        <v>112</v>
      </c>
      <c r="E1253" s="1166">
        <v>63</v>
      </c>
      <c r="F1253" s="2568">
        <v>42</v>
      </c>
    </row>
    <row r="1254" spans="2:6" ht="90.75" thickBot="1" x14ac:dyDescent="0.25">
      <c r="B1254" s="2511" t="s">
        <v>4610</v>
      </c>
      <c r="C1254" s="2414" t="s">
        <v>4611</v>
      </c>
      <c r="D1254" s="1879">
        <v>98</v>
      </c>
      <c r="E1254" s="1184">
        <v>59</v>
      </c>
      <c r="F1254" s="2568">
        <v>42</v>
      </c>
    </row>
    <row r="1255" spans="2:6" ht="90.75" thickBot="1" x14ac:dyDescent="0.25">
      <c r="B1255" s="2511" t="s">
        <v>4612</v>
      </c>
      <c r="C1255" s="2415" t="s">
        <v>4613</v>
      </c>
      <c r="D1255" s="797">
        <v>78</v>
      </c>
      <c r="E1255" s="1245">
        <v>54</v>
      </c>
      <c r="F1255" s="2618">
        <v>41</v>
      </c>
    </row>
    <row r="1256" spans="2:6" ht="90.75" thickBot="1" x14ac:dyDescent="0.25">
      <c r="B1256" s="2511" t="s">
        <v>4614</v>
      </c>
      <c r="C1256" s="2416" t="s">
        <v>4615</v>
      </c>
      <c r="D1256" s="794">
        <v>214</v>
      </c>
      <c r="E1256" s="950">
        <v>210</v>
      </c>
      <c r="F1256" s="2652">
        <v>196</v>
      </c>
    </row>
    <row r="1257" spans="2:6" ht="90.75" thickBot="1" x14ac:dyDescent="0.25">
      <c r="B1257" s="2511" t="s">
        <v>4616</v>
      </c>
      <c r="C1257" s="2417" t="s">
        <v>4617</v>
      </c>
      <c r="D1257" s="816">
        <v>197</v>
      </c>
      <c r="E1257" s="1084">
        <v>185</v>
      </c>
      <c r="F1257" s="2673">
        <v>172</v>
      </c>
    </row>
    <row r="1258" spans="2:6" ht="90.75" thickBot="1" x14ac:dyDescent="0.25">
      <c r="B1258" s="2511" t="s">
        <v>4618</v>
      </c>
      <c r="C1258" s="2418" t="s">
        <v>4619</v>
      </c>
      <c r="D1258" s="934">
        <v>183</v>
      </c>
      <c r="E1258" s="817">
        <v>169</v>
      </c>
      <c r="F1258" s="2678">
        <v>154</v>
      </c>
    </row>
    <row r="1259" spans="2:6" ht="90.75" thickBot="1" x14ac:dyDescent="0.25">
      <c r="B1259" s="2511" t="s">
        <v>4620</v>
      </c>
      <c r="C1259" s="2419" t="s">
        <v>4621</v>
      </c>
      <c r="D1259" s="1196">
        <v>163</v>
      </c>
      <c r="E1259" s="1176">
        <v>147</v>
      </c>
      <c r="F1259" s="2711">
        <v>130</v>
      </c>
    </row>
    <row r="1260" spans="2:6" ht="90.75" thickBot="1" x14ac:dyDescent="0.25">
      <c r="B1260" s="2511" t="s">
        <v>4622</v>
      </c>
      <c r="C1260" s="2420" t="s">
        <v>4623</v>
      </c>
      <c r="D1260" s="1491">
        <v>122</v>
      </c>
      <c r="E1260" s="2023">
        <v>104</v>
      </c>
      <c r="F1260" s="2630">
        <v>85</v>
      </c>
    </row>
    <row r="1261" spans="2:6" ht="90.75" thickBot="1" x14ac:dyDescent="0.25">
      <c r="B1261" s="2511" t="s">
        <v>4624</v>
      </c>
      <c r="C1261" s="2421" t="s">
        <v>4625</v>
      </c>
      <c r="D1261" s="1269">
        <v>99</v>
      </c>
      <c r="E1261" s="1022">
        <v>81</v>
      </c>
      <c r="F1261" s="2625">
        <v>61</v>
      </c>
    </row>
    <row r="1262" spans="2:6" ht="15.75" thickBot="1" x14ac:dyDescent="0.25">
      <c r="B1262" s="2511" t="s">
        <v>4626</v>
      </c>
      <c r="C1262" s="2422">
        <v>473729</v>
      </c>
      <c r="D1262" s="1646">
        <v>71</v>
      </c>
      <c r="E1262" s="1493">
        <v>55</v>
      </c>
      <c r="F1262" s="2618">
        <v>41</v>
      </c>
    </row>
    <row r="1263" spans="2:6" ht="90.75" thickBot="1" x14ac:dyDescent="0.25">
      <c r="B1263" s="2511" t="s">
        <v>4627</v>
      </c>
      <c r="C1263" s="2423" t="s">
        <v>4628</v>
      </c>
      <c r="D1263" s="916">
        <v>209</v>
      </c>
      <c r="E1263" s="1818">
        <v>204</v>
      </c>
      <c r="F1263" s="2670">
        <v>189</v>
      </c>
    </row>
    <row r="1264" spans="2:6" ht="90.75" thickBot="1" x14ac:dyDescent="0.25">
      <c r="B1264" s="2511" t="s">
        <v>4629</v>
      </c>
      <c r="C1264" s="2424" t="s">
        <v>4630</v>
      </c>
      <c r="D1264" s="934">
        <v>183</v>
      </c>
      <c r="E1264" s="803">
        <v>176</v>
      </c>
      <c r="F1264" s="2542">
        <v>156</v>
      </c>
    </row>
    <row r="1265" spans="2:6" ht="90.75" thickBot="1" x14ac:dyDescent="0.25">
      <c r="B1265" s="2511" t="s">
        <v>4631</v>
      </c>
      <c r="C1265" s="2425" t="s">
        <v>4632</v>
      </c>
      <c r="D1265" s="1091">
        <v>166</v>
      </c>
      <c r="E1265" s="932">
        <v>159</v>
      </c>
      <c r="F1265" s="2735">
        <v>136</v>
      </c>
    </row>
    <row r="1266" spans="2:6" ht="90.75" thickBot="1" x14ac:dyDescent="0.25">
      <c r="B1266" s="2511" t="s">
        <v>4633</v>
      </c>
      <c r="C1266" s="2426" t="s">
        <v>4634</v>
      </c>
      <c r="D1266" s="987">
        <v>167</v>
      </c>
      <c r="E1266" s="1336">
        <v>172</v>
      </c>
      <c r="F1266" s="2739">
        <v>162</v>
      </c>
    </row>
    <row r="1267" spans="2:6" ht="90.75" thickBot="1" x14ac:dyDescent="0.25">
      <c r="B1267" s="2511" t="s">
        <v>4635</v>
      </c>
      <c r="C1267" s="2427" t="s">
        <v>4636</v>
      </c>
      <c r="D1267" s="1080">
        <v>148</v>
      </c>
      <c r="E1267" s="752">
        <v>154</v>
      </c>
      <c r="F1267" s="2606">
        <v>144</v>
      </c>
    </row>
    <row r="1268" spans="2:6" ht="90.75" thickBot="1" x14ac:dyDescent="0.25">
      <c r="B1268" s="2511" t="s">
        <v>4637</v>
      </c>
      <c r="C1268" s="2428" t="s">
        <v>4638</v>
      </c>
      <c r="D1268" s="1398">
        <v>142</v>
      </c>
      <c r="E1268" s="917">
        <v>144</v>
      </c>
      <c r="F1268" s="2520">
        <v>137</v>
      </c>
    </row>
    <row r="1269" spans="2:6" ht="90.75" thickBot="1" x14ac:dyDescent="0.25">
      <c r="B1269" s="2511" t="s">
        <v>4639</v>
      </c>
      <c r="C1269" s="2429" t="s">
        <v>4640</v>
      </c>
      <c r="D1269" s="928">
        <v>75</v>
      </c>
      <c r="E1269" s="1567">
        <v>79</v>
      </c>
      <c r="F1269" s="2601">
        <v>84</v>
      </c>
    </row>
    <row r="1270" spans="2:6" ht="90.75" thickBot="1" x14ac:dyDescent="0.25">
      <c r="B1270" s="2511" t="s">
        <v>4641</v>
      </c>
      <c r="C1270" s="2430" t="s">
        <v>4642</v>
      </c>
      <c r="D1270" s="1411">
        <v>208</v>
      </c>
      <c r="E1270" s="1426">
        <v>211</v>
      </c>
      <c r="F1270" s="2662">
        <v>212</v>
      </c>
    </row>
    <row r="1271" spans="2:6" ht="90.75" thickBot="1" x14ac:dyDescent="0.25">
      <c r="B1271" s="2511" t="s">
        <v>4643</v>
      </c>
      <c r="C1271" s="2431" t="s">
        <v>4644</v>
      </c>
      <c r="D1271" s="1007">
        <v>193</v>
      </c>
      <c r="E1271" s="912">
        <v>198</v>
      </c>
      <c r="F1271" s="2691">
        <v>200</v>
      </c>
    </row>
    <row r="1272" spans="2:6" ht="90.75" thickBot="1" x14ac:dyDescent="0.25">
      <c r="B1272" s="2511" t="s">
        <v>4645</v>
      </c>
      <c r="C1272" s="2432" t="s">
        <v>4646</v>
      </c>
      <c r="D1272" s="1422">
        <v>162</v>
      </c>
      <c r="E1272" s="758">
        <v>170</v>
      </c>
      <c r="F1272" s="2694">
        <v>173</v>
      </c>
    </row>
    <row r="1273" spans="2:6" ht="90.75" thickBot="1" x14ac:dyDescent="0.25">
      <c r="B1273" s="2511" t="s">
        <v>4647</v>
      </c>
      <c r="C1273" s="2433" t="s">
        <v>4648</v>
      </c>
      <c r="D1273" s="1155">
        <v>124</v>
      </c>
      <c r="E1273" s="1573">
        <v>135</v>
      </c>
      <c r="F1273" s="2529">
        <v>142</v>
      </c>
    </row>
    <row r="1274" spans="2:6" ht="90.75" thickBot="1" x14ac:dyDescent="0.25">
      <c r="B1274" s="2511" t="s">
        <v>4649</v>
      </c>
      <c r="C1274" s="2434" t="s">
        <v>4650</v>
      </c>
      <c r="D1274" s="1768">
        <v>91</v>
      </c>
      <c r="E1274" s="780">
        <v>103</v>
      </c>
      <c r="F1274" s="2727">
        <v>112</v>
      </c>
    </row>
    <row r="1275" spans="2:6" ht="90.75" thickBot="1" x14ac:dyDescent="0.25">
      <c r="B1275" s="2511" t="s">
        <v>4651</v>
      </c>
      <c r="C1275" s="2435" t="s">
        <v>4652</v>
      </c>
      <c r="D1275" s="1664">
        <v>51</v>
      </c>
      <c r="E1275" s="1166">
        <v>63</v>
      </c>
      <c r="F1275" s="2546">
        <v>72</v>
      </c>
    </row>
    <row r="1276" spans="2:6" ht="90.75" thickBot="1" x14ac:dyDescent="0.25">
      <c r="B1276" s="2511" t="s">
        <v>4653</v>
      </c>
      <c r="C1276" s="2436" t="s">
        <v>4654</v>
      </c>
      <c r="D1276" s="1861">
        <v>29</v>
      </c>
      <c r="E1276" s="795">
        <v>37</v>
      </c>
      <c r="F1276" s="2587">
        <v>45</v>
      </c>
    </row>
    <row r="1277" spans="2:6" ht="90.75" thickBot="1" x14ac:dyDescent="0.25">
      <c r="B1277" s="2511" t="s">
        <v>4655</v>
      </c>
      <c r="C1277" s="2437" t="s">
        <v>4656</v>
      </c>
      <c r="D1277" s="1526">
        <v>199</v>
      </c>
      <c r="E1277" s="1376">
        <v>201</v>
      </c>
      <c r="F1277" s="2692">
        <v>199</v>
      </c>
    </row>
    <row r="1278" spans="2:6" ht="90.75" thickBot="1" x14ac:dyDescent="0.25">
      <c r="B1278" s="2511" t="s">
        <v>4657</v>
      </c>
      <c r="C1278" s="2438" t="s">
        <v>4658</v>
      </c>
      <c r="D1278" s="1560">
        <v>178</v>
      </c>
      <c r="E1278" s="980">
        <v>180</v>
      </c>
      <c r="F1278" s="2631">
        <v>178</v>
      </c>
    </row>
    <row r="1279" spans="2:6" ht="90.75" thickBot="1" x14ac:dyDescent="0.25">
      <c r="B1279" s="2511" t="s">
        <v>4659</v>
      </c>
      <c r="C1279" s="2439" t="s">
        <v>4660</v>
      </c>
      <c r="D1279" s="749">
        <v>158</v>
      </c>
      <c r="E1279" s="1478">
        <v>162</v>
      </c>
      <c r="F1279" s="2739">
        <v>162</v>
      </c>
    </row>
    <row r="1280" spans="2:6" ht="90.75" thickBot="1" x14ac:dyDescent="0.25">
      <c r="B1280" s="2511" t="s">
        <v>4661</v>
      </c>
      <c r="C1280" s="2440" t="s">
        <v>4662</v>
      </c>
      <c r="D1280" s="822">
        <v>137</v>
      </c>
      <c r="E1280" s="785">
        <v>141</v>
      </c>
      <c r="F1280" s="2722">
        <v>141</v>
      </c>
    </row>
    <row r="1281" spans="2:6" ht="15.75" thickBot="1" x14ac:dyDescent="0.25">
      <c r="B1281" s="2511" t="s">
        <v>4663</v>
      </c>
      <c r="C1281" s="2441">
        <v>707372</v>
      </c>
      <c r="D1281" s="1612">
        <v>112</v>
      </c>
      <c r="E1281" s="869">
        <v>115</v>
      </c>
      <c r="F1281" s="2557">
        <v>114</v>
      </c>
    </row>
    <row r="1282" spans="2:6" ht="90.75" thickBot="1" x14ac:dyDescent="0.25">
      <c r="B1282" s="2511" t="s">
        <v>4664</v>
      </c>
      <c r="C1282" s="2442" t="s">
        <v>4665</v>
      </c>
      <c r="D1282" s="2194">
        <v>84</v>
      </c>
      <c r="E1282" s="1109">
        <v>88</v>
      </c>
      <c r="F1282" s="2639">
        <v>90</v>
      </c>
    </row>
    <row r="1283" spans="2:6" ht="90.75" thickBot="1" x14ac:dyDescent="0.25">
      <c r="B1283" s="2511" t="s">
        <v>4666</v>
      </c>
      <c r="C1283" s="2443" t="s">
        <v>4667</v>
      </c>
      <c r="D1283" s="1687">
        <v>37</v>
      </c>
      <c r="E1283" s="1443">
        <v>40</v>
      </c>
      <c r="F1283" s="2568">
        <v>42</v>
      </c>
    </row>
    <row r="1284" spans="2:6" ht="90.75" thickBot="1" x14ac:dyDescent="0.25">
      <c r="B1284" s="2511" t="s">
        <v>4668</v>
      </c>
      <c r="C1284" s="2444" t="s">
        <v>4669</v>
      </c>
      <c r="D1284" s="1044">
        <v>190</v>
      </c>
      <c r="E1284" s="912">
        <v>198</v>
      </c>
      <c r="F1284" s="2652">
        <v>196</v>
      </c>
    </row>
    <row r="1285" spans="2:6" ht="90.75" thickBot="1" x14ac:dyDescent="0.25">
      <c r="B1285" s="2511" t="s">
        <v>4670</v>
      </c>
      <c r="C1285" s="2445" t="s">
        <v>4671</v>
      </c>
      <c r="D1285" s="1422">
        <v>162</v>
      </c>
      <c r="E1285" s="1336">
        <v>172</v>
      </c>
      <c r="F1285" s="2615">
        <v>171</v>
      </c>
    </row>
    <row r="1286" spans="2:6" ht="90.75" thickBot="1" x14ac:dyDescent="0.25">
      <c r="B1286" s="2511" t="s">
        <v>4672</v>
      </c>
      <c r="C1286" s="2446" t="s">
        <v>4673</v>
      </c>
      <c r="D1286" s="1384">
        <v>145</v>
      </c>
      <c r="E1286" s="1096">
        <v>157</v>
      </c>
      <c r="F1286" s="2704">
        <v>157</v>
      </c>
    </row>
    <row r="1287" spans="2:6" ht="90.75" thickBot="1" x14ac:dyDescent="0.25">
      <c r="B1287" s="2511" t="s">
        <v>4674</v>
      </c>
      <c r="C1287" s="2447" t="s">
        <v>4675</v>
      </c>
      <c r="D1287" s="989">
        <v>113</v>
      </c>
      <c r="E1287" s="958">
        <v>124</v>
      </c>
      <c r="F1287" s="2600">
        <v>125</v>
      </c>
    </row>
    <row r="1288" spans="2:6" ht="15.75" thickBot="1" x14ac:dyDescent="0.25">
      <c r="B1288" s="2511" t="s">
        <v>4676</v>
      </c>
      <c r="C1288" s="2448">
        <v>505759</v>
      </c>
      <c r="D1288" s="1404">
        <v>80</v>
      </c>
      <c r="E1288" s="884">
        <v>87</v>
      </c>
      <c r="F1288" s="2621">
        <v>89</v>
      </c>
    </row>
    <row r="1289" spans="2:6" ht="90.75" thickBot="1" x14ac:dyDescent="0.25">
      <c r="B1289" s="2511" t="s">
        <v>4677</v>
      </c>
      <c r="C1289" s="2449" t="s">
        <v>4678</v>
      </c>
      <c r="D1289" s="1506">
        <v>63</v>
      </c>
      <c r="E1289" s="1121">
        <v>68</v>
      </c>
      <c r="F1289" s="2709">
        <v>68</v>
      </c>
    </row>
    <row r="1290" spans="2:6" ht="90.75" thickBot="1" x14ac:dyDescent="0.25">
      <c r="B1290" s="2511" t="s">
        <v>4679</v>
      </c>
      <c r="C1290" s="2450" t="s">
        <v>4680</v>
      </c>
      <c r="D1290" s="2451">
        <v>55</v>
      </c>
      <c r="E1290" s="1156">
        <v>58</v>
      </c>
      <c r="F1290" s="2611">
        <v>54</v>
      </c>
    </row>
    <row r="1291" spans="2:6" ht="90.75" thickBot="1" x14ac:dyDescent="0.25">
      <c r="B1291" s="2511" t="s">
        <v>4681</v>
      </c>
      <c r="C1291" s="2452" t="s">
        <v>4682</v>
      </c>
      <c r="D1291" s="1140">
        <v>186</v>
      </c>
      <c r="E1291" s="1174">
        <v>187</v>
      </c>
      <c r="F1291" s="2666">
        <v>177</v>
      </c>
    </row>
    <row r="1292" spans="2:6" ht="90.75" thickBot="1" x14ac:dyDescent="0.25">
      <c r="B1292" s="2511" t="s">
        <v>4683</v>
      </c>
      <c r="C1292" s="2453" t="s">
        <v>4684</v>
      </c>
      <c r="D1292" s="1533">
        <v>168</v>
      </c>
      <c r="E1292" s="817">
        <v>169</v>
      </c>
      <c r="F1292" s="2620">
        <v>158</v>
      </c>
    </row>
    <row r="1293" spans="2:6" ht="15.75" thickBot="1" x14ac:dyDescent="0.25">
      <c r="B1293" s="2511" t="s">
        <v>4685</v>
      </c>
      <c r="C1293" s="2454">
        <v>919388</v>
      </c>
      <c r="D1293" s="1384">
        <v>145</v>
      </c>
      <c r="E1293" s="1176">
        <v>147</v>
      </c>
      <c r="F1293" s="2735">
        <v>136</v>
      </c>
    </row>
    <row r="1294" spans="2:6" ht="90.75" thickBot="1" x14ac:dyDescent="0.25">
      <c r="B1294" s="2511" t="s">
        <v>4686</v>
      </c>
      <c r="C1294" s="2455" t="s">
        <v>4687</v>
      </c>
      <c r="D1294" s="1386">
        <v>126</v>
      </c>
      <c r="E1294" s="985">
        <v>127</v>
      </c>
      <c r="F1294" s="2616">
        <v>116</v>
      </c>
    </row>
    <row r="1295" spans="2:6" ht="90.75" thickBot="1" x14ac:dyDescent="0.25">
      <c r="B1295" s="2511" t="s">
        <v>4688</v>
      </c>
      <c r="C1295" s="2456" t="s">
        <v>4689</v>
      </c>
      <c r="D1295" s="1082">
        <v>101</v>
      </c>
      <c r="E1295" s="1032">
        <v>102</v>
      </c>
      <c r="F1295" s="2580">
        <v>92</v>
      </c>
    </row>
    <row r="1296" spans="2:6" ht="90.75" thickBot="1" x14ac:dyDescent="0.25">
      <c r="B1296" s="2511" t="s">
        <v>4690</v>
      </c>
      <c r="C1296" s="2457" t="s">
        <v>4691</v>
      </c>
      <c r="D1296" s="1495">
        <v>81</v>
      </c>
      <c r="E1296" s="923">
        <v>83</v>
      </c>
      <c r="F1296" s="2668">
        <v>74</v>
      </c>
    </row>
    <row r="1297" spans="2:6" ht="15.75" thickBot="1" x14ac:dyDescent="0.25">
      <c r="B1297" s="2511" t="s">
        <v>4692</v>
      </c>
      <c r="C1297" s="2458">
        <v>212322</v>
      </c>
      <c r="D1297" s="1675">
        <v>33</v>
      </c>
      <c r="E1297" s="799">
        <v>35</v>
      </c>
      <c r="F1297" s="2540">
        <v>34</v>
      </c>
    </row>
    <row r="1298" spans="2:6" ht="90.75" thickBot="1" x14ac:dyDescent="0.25">
      <c r="B1298" s="2511" t="s">
        <v>4693</v>
      </c>
      <c r="C1298" s="2459" t="s">
        <v>4694</v>
      </c>
      <c r="D1298" s="1138">
        <v>196</v>
      </c>
      <c r="E1298" s="953">
        <v>191</v>
      </c>
      <c r="F1298" s="2660">
        <v>182</v>
      </c>
    </row>
    <row r="1299" spans="2:6" ht="90.75" thickBot="1" x14ac:dyDescent="0.25">
      <c r="B1299" s="2511" t="s">
        <v>4695</v>
      </c>
      <c r="C1299" s="2460" t="s">
        <v>4696</v>
      </c>
      <c r="D1299" s="819">
        <v>175</v>
      </c>
      <c r="E1299" s="817">
        <v>169</v>
      </c>
      <c r="F1299" s="2719">
        <v>160</v>
      </c>
    </row>
    <row r="1300" spans="2:6" ht="90.75" thickBot="1" x14ac:dyDescent="0.25">
      <c r="B1300" s="2511" t="s">
        <v>4697</v>
      </c>
      <c r="C1300" s="2461" t="s">
        <v>4698</v>
      </c>
      <c r="D1300" s="746">
        <v>157</v>
      </c>
      <c r="E1300" s="1439">
        <v>150</v>
      </c>
      <c r="F1300" s="2722">
        <v>141</v>
      </c>
    </row>
    <row r="1301" spans="2:6" ht="90.75" thickBot="1" x14ac:dyDescent="0.25">
      <c r="B1301" s="2511" t="s">
        <v>4699</v>
      </c>
      <c r="C1301" s="2462" t="s">
        <v>4700</v>
      </c>
      <c r="D1301" s="1617">
        <v>140</v>
      </c>
      <c r="E1301" s="725">
        <v>133</v>
      </c>
      <c r="F1301" s="2597">
        <v>123</v>
      </c>
    </row>
    <row r="1302" spans="2:6" ht="15.75" thickBot="1" x14ac:dyDescent="0.25">
      <c r="B1302" s="2511" t="s">
        <v>4701</v>
      </c>
      <c r="C1302" s="2463">
        <v>7.7600000000000007E+66</v>
      </c>
      <c r="D1302" s="1021">
        <v>119</v>
      </c>
      <c r="E1302" s="1179">
        <v>110</v>
      </c>
      <c r="F1302" s="2688">
        <v>100</v>
      </c>
    </row>
    <row r="1303" spans="2:6" ht="15.75" thickBot="1" x14ac:dyDescent="0.25">
      <c r="B1303" s="2511" t="s">
        <v>4702</v>
      </c>
      <c r="C1303" s="2464">
        <v>696158</v>
      </c>
      <c r="D1303" s="1604">
        <v>105</v>
      </c>
      <c r="E1303" s="1502">
        <v>97</v>
      </c>
      <c r="F1303" s="2515">
        <v>88</v>
      </c>
    </row>
    <row r="1304" spans="2:6" ht="90.75" thickBot="1" x14ac:dyDescent="0.25">
      <c r="B1304" s="2511" t="s">
        <v>4703</v>
      </c>
      <c r="C1304" s="2465" t="s">
        <v>4704</v>
      </c>
      <c r="D1304" s="1138">
        <v>196</v>
      </c>
      <c r="E1304" s="1190">
        <v>188</v>
      </c>
      <c r="F1304" s="2731">
        <v>183</v>
      </c>
    </row>
    <row r="1305" spans="2:6" ht="90.75" thickBot="1" x14ac:dyDescent="0.25">
      <c r="B1305" s="2511" t="s">
        <v>4705</v>
      </c>
      <c r="C1305" s="2466" t="s">
        <v>4706</v>
      </c>
      <c r="D1305" s="1560">
        <v>178</v>
      </c>
      <c r="E1305" s="2467">
        <v>168</v>
      </c>
      <c r="F1305" s="2739">
        <v>162</v>
      </c>
    </row>
    <row r="1306" spans="2:6" ht="90.75" thickBot="1" x14ac:dyDescent="0.25">
      <c r="B1306" s="2511" t="s">
        <v>4707</v>
      </c>
      <c r="C1306" s="2468" t="s">
        <v>4708</v>
      </c>
      <c r="D1306" s="1371">
        <v>151</v>
      </c>
      <c r="E1306" s="1709">
        <v>140</v>
      </c>
      <c r="F1306" s="2595">
        <v>135</v>
      </c>
    </row>
    <row r="1307" spans="2:6" ht="15.75" thickBot="1" x14ac:dyDescent="0.25">
      <c r="B1307" s="2511" t="s">
        <v>4709</v>
      </c>
      <c r="C1307" s="2469">
        <v>857874</v>
      </c>
      <c r="D1307" s="770">
        <v>133</v>
      </c>
      <c r="E1307" s="969">
        <v>120</v>
      </c>
      <c r="F1307" s="2616">
        <v>116</v>
      </c>
    </row>
    <row r="1308" spans="2:6" ht="15.75" thickBot="1" x14ac:dyDescent="0.25">
      <c r="B1308" s="2511" t="s">
        <v>4710</v>
      </c>
      <c r="C1308" s="2470">
        <v>746661</v>
      </c>
      <c r="D1308" s="743">
        <v>116</v>
      </c>
      <c r="E1308" s="1032">
        <v>102</v>
      </c>
      <c r="F1308" s="2545">
        <v>97</v>
      </c>
    </row>
    <row r="1309" spans="2:6" ht="90.75" thickBot="1" x14ac:dyDescent="0.25">
      <c r="B1309" s="2511" t="s">
        <v>4711</v>
      </c>
      <c r="C1309" s="2471" t="s">
        <v>4712</v>
      </c>
      <c r="D1309" s="1541">
        <v>94</v>
      </c>
      <c r="E1309" s="1022">
        <v>81</v>
      </c>
      <c r="F1309" s="2532">
        <v>77</v>
      </c>
    </row>
    <row r="1310" spans="2:6" ht="90.75" thickBot="1" x14ac:dyDescent="0.25">
      <c r="B1310" s="2511" t="s">
        <v>4713</v>
      </c>
      <c r="C1310" s="2472" t="s">
        <v>4714</v>
      </c>
      <c r="D1310" s="1857">
        <v>56</v>
      </c>
      <c r="E1310" s="1260">
        <v>47</v>
      </c>
      <c r="F1310" s="2587">
        <v>45</v>
      </c>
    </row>
    <row r="1311" spans="2:6" ht="90.75" thickBot="1" x14ac:dyDescent="0.25">
      <c r="B1311" s="2511" t="s">
        <v>4715</v>
      </c>
      <c r="C1311" s="2473" t="s">
        <v>4716</v>
      </c>
      <c r="D1311" s="1411">
        <v>208</v>
      </c>
      <c r="E1311" s="839">
        <v>196</v>
      </c>
      <c r="F1311" s="2705">
        <v>197</v>
      </c>
    </row>
    <row r="1312" spans="2:6" ht="90.75" thickBot="1" x14ac:dyDescent="0.25">
      <c r="B1312" s="2511" t="s">
        <v>4717</v>
      </c>
      <c r="C1312" s="2474" t="s">
        <v>4718</v>
      </c>
      <c r="D1312" s="1007">
        <v>193</v>
      </c>
      <c r="E1312" s="738">
        <v>178</v>
      </c>
      <c r="F1312" s="2660">
        <v>182</v>
      </c>
    </row>
    <row r="1313" spans="2:6" ht="90.75" thickBot="1" x14ac:dyDescent="0.25">
      <c r="B1313" s="2511" t="s">
        <v>4719</v>
      </c>
      <c r="C1313" s="2475" t="s">
        <v>4720</v>
      </c>
      <c r="D1313" s="1206">
        <v>171</v>
      </c>
      <c r="E1313" s="820">
        <v>152</v>
      </c>
      <c r="F1313" s="2704">
        <v>157</v>
      </c>
    </row>
    <row r="1314" spans="2:6" ht="90.75" thickBot="1" x14ac:dyDescent="0.25">
      <c r="B1314" s="2511" t="s">
        <v>4721</v>
      </c>
      <c r="C1314" s="2476" t="s">
        <v>4722</v>
      </c>
      <c r="D1314" s="1146">
        <v>123</v>
      </c>
      <c r="E1314" s="1018">
        <v>100</v>
      </c>
      <c r="F1314" s="2661">
        <v>105</v>
      </c>
    </row>
    <row r="1315" spans="2:6" ht="15.75" thickBot="1" x14ac:dyDescent="0.25">
      <c r="B1315" s="2511" t="s">
        <v>4723</v>
      </c>
      <c r="C1315" s="2477">
        <v>584446</v>
      </c>
      <c r="D1315" s="1200">
        <v>88</v>
      </c>
      <c r="E1315" s="1121">
        <v>68</v>
      </c>
      <c r="F1315" s="2648">
        <v>70</v>
      </c>
    </row>
    <row r="1316" spans="2:6" ht="15.75" thickBot="1" x14ac:dyDescent="0.25">
      <c r="B1316" s="2511" t="s">
        <v>4724</v>
      </c>
      <c r="C1316" s="2478">
        <v>453536</v>
      </c>
      <c r="D1316" s="2479">
        <v>69</v>
      </c>
      <c r="E1316" s="1136">
        <v>53</v>
      </c>
      <c r="F1316" s="2611">
        <v>54</v>
      </c>
    </row>
    <row r="1317" spans="2:6" ht="90.75" thickBot="1" x14ac:dyDescent="0.25">
      <c r="B1317" s="2511" t="s">
        <v>4725</v>
      </c>
      <c r="C1317" s="2480" t="s">
        <v>4726</v>
      </c>
      <c r="D1317" s="1857">
        <v>56</v>
      </c>
      <c r="E1317" s="1400">
        <v>46</v>
      </c>
      <c r="F1317" s="2531">
        <v>44</v>
      </c>
    </row>
    <row r="1318" spans="2:6" ht="90.75" thickBot="1" x14ac:dyDescent="0.25">
      <c r="B1318" s="2511" t="s">
        <v>4727</v>
      </c>
      <c r="C1318" s="2481" t="s">
        <v>4728</v>
      </c>
      <c r="D1318" s="1024">
        <v>215</v>
      </c>
      <c r="E1318" s="950">
        <v>210</v>
      </c>
      <c r="F1318" s="2641">
        <v>203</v>
      </c>
    </row>
    <row r="1319" spans="2:6" ht="90.75" thickBot="1" x14ac:dyDescent="0.25">
      <c r="B1319" s="2511" t="s">
        <v>4729</v>
      </c>
      <c r="C1319" s="2482" t="s">
        <v>4730</v>
      </c>
      <c r="D1319" s="841">
        <v>203</v>
      </c>
      <c r="E1319" s="839">
        <v>196</v>
      </c>
      <c r="F1319" s="2646">
        <v>188</v>
      </c>
    </row>
    <row r="1320" spans="2:6" ht="90.75" thickBot="1" x14ac:dyDescent="0.25">
      <c r="B1320" s="2511" t="s">
        <v>4731</v>
      </c>
      <c r="C1320" s="2483" t="s">
        <v>4732</v>
      </c>
      <c r="D1320" s="740">
        <v>191</v>
      </c>
      <c r="E1320" s="891">
        <v>184</v>
      </c>
      <c r="F1320" s="2713">
        <v>175</v>
      </c>
    </row>
    <row r="1321" spans="2:6" ht="90.75" thickBot="1" x14ac:dyDescent="0.25">
      <c r="B1321" s="2511" t="s">
        <v>4733</v>
      </c>
      <c r="C1321" s="2484" t="s">
        <v>4734</v>
      </c>
      <c r="D1321" s="1030">
        <v>182</v>
      </c>
      <c r="E1321" s="996">
        <v>173</v>
      </c>
      <c r="F1321" s="2653">
        <v>165</v>
      </c>
    </row>
    <row r="1322" spans="2:6" ht="90.75" thickBot="1" x14ac:dyDescent="0.25">
      <c r="B1322" s="2511" t="s">
        <v>4735</v>
      </c>
      <c r="C1322" s="2485" t="s">
        <v>4736</v>
      </c>
      <c r="D1322" s="867">
        <v>172</v>
      </c>
      <c r="E1322" s="955">
        <v>163</v>
      </c>
      <c r="F1322" s="2678">
        <v>154</v>
      </c>
    </row>
    <row r="1323" spans="2:6" ht="90.75" thickBot="1" x14ac:dyDescent="0.25">
      <c r="B1323" s="2511" t="s">
        <v>4737</v>
      </c>
      <c r="C1323" s="2486" t="s">
        <v>4738</v>
      </c>
      <c r="D1323" s="1349">
        <v>165</v>
      </c>
      <c r="E1323" s="1203">
        <v>156</v>
      </c>
      <c r="F1323" s="2633">
        <v>148</v>
      </c>
    </row>
    <row r="1324" spans="2:6" ht="90.75" thickBot="1" x14ac:dyDescent="0.25">
      <c r="B1324" s="2511" t="s">
        <v>4739</v>
      </c>
      <c r="C1324" s="2487" t="s">
        <v>4740</v>
      </c>
      <c r="D1324" s="940">
        <v>150</v>
      </c>
      <c r="E1324" s="1709">
        <v>140</v>
      </c>
      <c r="F1324" s="2629">
        <v>131</v>
      </c>
    </row>
    <row r="1325" spans="2:6" ht="90.75" thickBot="1" x14ac:dyDescent="0.25">
      <c r="B1325" s="2511" t="s">
        <v>4741</v>
      </c>
      <c r="C1325" s="2488" t="s">
        <v>4742</v>
      </c>
      <c r="D1325" s="1617">
        <v>140</v>
      </c>
      <c r="E1325" s="1002">
        <v>130</v>
      </c>
      <c r="F1325" s="2654">
        <v>121</v>
      </c>
    </row>
    <row r="1326" spans="2:6" ht="90.75" thickBot="1" x14ac:dyDescent="0.25">
      <c r="B1326" s="2511" t="s">
        <v>4743</v>
      </c>
      <c r="C1326" s="2489" t="s">
        <v>4744</v>
      </c>
      <c r="D1326" s="1035">
        <v>131</v>
      </c>
      <c r="E1326" s="969">
        <v>120</v>
      </c>
      <c r="F1326" s="2647">
        <v>111</v>
      </c>
    </row>
    <row r="1327" spans="2:6" ht="15.75" thickBot="1" x14ac:dyDescent="0.25">
      <c r="B1327" s="2511" t="s">
        <v>4745</v>
      </c>
      <c r="C1327" s="2490">
        <v>7.9600000000000004E+67</v>
      </c>
      <c r="D1327" s="2186">
        <v>121</v>
      </c>
      <c r="E1327" s="1179">
        <v>110</v>
      </c>
      <c r="F1327" s="2563">
        <v>101</v>
      </c>
    </row>
    <row r="1328" spans="2:6" ht="90.75" thickBot="1" x14ac:dyDescent="0.25">
      <c r="B1328" s="2511" t="s">
        <v>4746</v>
      </c>
      <c r="C1328" s="2491" t="s">
        <v>4747</v>
      </c>
      <c r="D1328" s="974">
        <v>110</v>
      </c>
      <c r="E1328" s="946">
        <v>98</v>
      </c>
      <c r="F1328" s="2621">
        <v>89</v>
      </c>
    </row>
    <row r="1329" spans="2:6" ht="90.75" thickBot="1" x14ac:dyDescent="0.25">
      <c r="B1329" s="2511" t="s">
        <v>4748</v>
      </c>
      <c r="C1329" s="2492" t="s">
        <v>4749</v>
      </c>
      <c r="D1329" s="1430">
        <v>217</v>
      </c>
      <c r="E1329" s="787">
        <v>217</v>
      </c>
      <c r="F1329" s="2724">
        <v>214</v>
      </c>
    </row>
    <row r="1330" spans="2:6" ht="90.75" thickBot="1" x14ac:dyDescent="0.25">
      <c r="B1330" s="2511" t="s">
        <v>4750</v>
      </c>
      <c r="C1330" s="2493" t="s">
        <v>4751</v>
      </c>
      <c r="D1330" s="1411">
        <v>208</v>
      </c>
      <c r="E1330" s="875">
        <v>208</v>
      </c>
      <c r="F1330" s="2530">
        <v>206</v>
      </c>
    </row>
    <row r="1331" spans="2:6" ht="90.75" thickBot="1" x14ac:dyDescent="0.25">
      <c r="B1331" s="2511" t="s">
        <v>4752</v>
      </c>
      <c r="C1331" s="2494" t="s">
        <v>4753</v>
      </c>
      <c r="D1331" s="1290">
        <v>200</v>
      </c>
      <c r="E1331" s="1376">
        <v>201</v>
      </c>
      <c r="F1331" s="2692">
        <v>199</v>
      </c>
    </row>
    <row r="1332" spans="2:6" ht="90.75" thickBot="1" x14ac:dyDescent="0.25">
      <c r="B1332" s="2511" t="s">
        <v>4754</v>
      </c>
      <c r="C1332" s="2495" t="s">
        <v>4755</v>
      </c>
      <c r="D1332" s="715">
        <v>187</v>
      </c>
      <c r="E1332" s="1190">
        <v>188</v>
      </c>
      <c r="F1332" s="2646">
        <v>188</v>
      </c>
    </row>
    <row r="1333" spans="2:6" ht="90.75" thickBot="1" x14ac:dyDescent="0.25">
      <c r="B1333" s="2511" t="s">
        <v>4756</v>
      </c>
      <c r="C1333" s="2496" t="s">
        <v>4757</v>
      </c>
      <c r="D1333" s="1152">
        <v>177</v>
      </c>
      <c r="E1333" s="994">
        <v>179</v>
      </c>
      <c r="F1333" s="2642">
        <v>179</v>
      </c>
    </row>
    <row r="1334" spans="2:6" ht="90.75" thickBot="1" x14ac:dyDescent="0.25">
      <c r="B1334" s="2511" t="s">
        <v>4758</v>
      </c>
      <c r="C1334" s="2497" t="s">
        <v>4759</v>
      </c>
      <c r="D1334" s="987">
        <v>167</v>
      </c>
      <c r="E1334" s="2467">
        <v>168</v>
      </c>
      <c r="F1334" s="2685">
        <v>170</v>
      </c>
    </row>
    <row r="1335" spans="2:6" ht="90.75" thickBot="1" x14ac:dyDescent="0.25">
      <c r="B1335" s="2511" t="s">
        <v>4760</v>
      </c>
      <c r="C1335" s="2498" t="s">
        <v>4761</v>
      </c>
      <c r="D1335" s="1371">
        <v>151</v>
      </c>
      <c r="E1335" s="1766">
        <v>153</v>
      </c>
      <c r="F1335" s="2594">
        <v>155</v>
      </c>
    </row>
    <row r="1336" spans="2:6" ht="90.75" thickBot="1" x14ac:dyDescent="0.25">
      <c r="B1336" s="2511" t="s">
        <v>4762</v>
      </c>
      <c r="C1336" s="2499" t="s">
        <v>4763</v>
      </c>
      <c r="D1336" s="898">
        <v>136</v>
      </c>
      <c r="E1336" s="935">
        <v>139</v>
      </c>
      <c r="F1336" s="2722">
        <v>141</v>
      </c>
    </row>
    <row r="1337" spans="2:6" ht="90.75" thickBot="1" x14ac:dyDescent="0.25">
      <c r="B1337" s="2511" t="s">
        <v>4764</v>
      </c>
      <c r="C1337" s="2500" t="s">
        <v>4765</v>
      </c>
      <c r="D1337" s="1655">
        <v>117</v>
      </c>
      <c r="E1337" s="969">
        <v>120</v>
      </c>
      <c r="F1337" s="2597">
        <v>123</v>
      </c>
    </row>
    <row r="1338" spans="2:6" ht="90.75" thickBot="1" x14ac:dyDescent="0.25">
      <c r="B1338" s="2511" t="s">
        <v>4766</v>
      </c>
      <c r="C1338" s="2501" t="s">
        <v>4767</v>
      </c>
      <c r="D1338" s="1269">
        <v>99</v>
      </c>
      <c r="E1338" s="1032">
        <v>102</v>
      </c>
      <c r="F1338" s="2607">
        <v>106</v>
      </c>
    </row>
    <row r="1339" spans="2:6" ht="90.75" thickBot="1" x14ac:dyDescent="0.25">
      <c r="B1339" s="2511" t="s">
        <v>4768</v>
      </c>
      <c r="C1339" s="2502" t="s">
        <v>4769</v>
      </c>
      <c r="D1339" s="1699">
        <v>83</v>
      </c>
      <c r="E1339" s="1068">
        <v>86</v>
      </c>
      <c r="F1339" s="2639">
        <v>90</v>
      </c>
    </row>
    <row r="1340" spans="2:6" ht="90.75" thickBot="1" x14ac:dyDescent="0.25">
      <c r="B1340" s="2511" t="s">
        <v>4770</v>
      </c>
      <c r="C1340" s="2503" t="s">
        <v>4771</v>
      </c>
      <c r="D1340" s="1664">
        <v>51</v>
      </c>
      <c r="E1340" s="1260">
        <v>47</v>
      </c>
      <c r="F1340" s="2614">
        <v>33</v>
      </c>
    </row>
    <row r="1341" spans="2:6" ht="15.75" thickBot="1" x14ac:dyDescent="0.25">
      <c r="B1341" s="2511" t="s">
        <v>4772</v>
      </c>
      <c r="C1341" s="2504">
        <v>212721</v>
      </c>
      <c r="D1341" s="1675">
        <v>33</v>
      </c>
      <c r="E1341" s="765">
        <v>39</v>
      </c>
      <c r="F1341" s="2614">
        <v>33</v>
      </c>
    </row>
    <row r="1342" spans="2:6" ht="90.75" thickBot="1" x14ac:dyDescent="0.25">
      <c r="B1342" s="2511" t="s">
        <v>4773</v>
      </c>
      <c r="C1342" s="2505" t="s">
        <v>4774</v>
      </c>
      <c r="D1342" s="2166">
        <v>49</v>
      </c>
      <c r="E1342" s="1238">
        <v>38</v>
      </c>
      <c r="F1342" s="2567">
        <v>29</v>
      </c>
    </row>
    <row r="1343" spans="2:6" ht="90.75" thickBot="1" x14ac:dyDescent="0.25">
      <c r="B1343" s="2511" t="s">
        <v>4775</v>
      </c>
      <c r="C1343" s="2506" t="s">
        <v>4776</v>
      </c>
      <c r="D1343" s="1950">
        <v>62</v>
      </c>
      <c r="E1343" s="1264">
        <v>43</v>
      </c>
      <c r="F1343" s="2571">
        <v>46</v>
      </c>
    </row>
    <row r="1344" spans="2:6" ht="15.75" thickBot="1" x14ac:dyDescent="0.25">
      <c r="B1344" s="2511" t="s">
        <v>4777</v>
      </c>
      <c r="C1344" s="2507">
        <v>101820</v>
      </c>
      <c r="D1344" s="720">
        <v>16</v>
      </c>
      <c r="E1344" s="1390">
        <v>24</v>
      </c>
      <c r="F1344" s="2570">
        <v>32</v>
      </c>
    </row>
    <row r="1345" spans="2:6" ht="90.75" thickBot="1" x14ac:dyDescent="0.25">
      <c r="B1345" s="2511" t="s">
        <v>4778</v>
      </c>
      <c r="C1345" s="2740" t="s">
        <v>4779</v>
      </c>
      <c r="D1345" s="2217">
        <v>61</v>
      </c>
      <c r="E1345" s="1126">
        <v>57</v>
      </c>
      <c r="F1345" s="2583">
        <v>53</v>
      </c>
    </row>
  </sheetData>
  <mergeCells count="2">
    <mergeCell ref="A1:R1"/>
    <mergeCell ref="A2:R2"/>
  </mergeCells>
  <conditionalFormatting sqref="O3:O65536">
    <cfRule type="cellIs" dxfId="21" priority="1" stopIfTrue="1" operator="equal">
      <formula>"No"</formula>
    </cfRule>
  </conditionalFormatting>
  <printOptions horizontalCentered="1"/>
  <pageMargins left="0.25" right="0.25" top="0.25" bottom="0.25" header="0.25" footer="0.25"/>
  <pageSetup scale="80" fitToHeight="10000" orientation="portrait" r:id="rId1"/>
  <headerFooter alignWithMargins="0">
    <oddFooter>&amp;R&amp;"Optima,Regular"QAF US 485 Version 1.0 06/03/09</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83004-3945-48DA-AFF7-082C0CEC1B18}">
  <sheetPr codeName="Sheet26"/>
  <dimension ref="A1:AZ484"/>
  <sheetViews>
    <sheetView tabSelected="1" workbookViewId="0">
      <selection activeCell="AB7" sqref="AB7"/>
    </sheetView>
  </sheetViews>
  <sheetFormatPr defaultRowHeight="15" x14ac:dyDescent="0.25"/>
  <cols>
    <col min="9" max="9" width="9.140625" customWidth="1"/>
    <col min="10" max="10" width="9.7109375" bestFit="1" customWidth="1"/>
    <col min="11" max="12" width="9.140625" customWidth="1"/>
    <col min="13" max="13" width="20.140625" hidden="1" customWidth="1"/>
    <col min="14" max="14" width="42.7109375" hidden="1" customWidth="1"/>
    <col min="15" max="25" width="9.140625" hidden="1" customWidth="1"/>
    <col min="26" max="27" width="0" hidden="1" customWidth="1"/>
    <col min="31" max="31" width="20" customWidth="1"/>
  </cols>
  <sheetData>
    <row r="1" spans="1:52" ht="61.5" x14ac:dyDescent="0.9">
      <c r="A1" s="608" t="s">
        <v>1159</v>
      </c>
      <c r="B1" s="595"/>
      <c r="C1" s="595"/>
      <c r="D1" s="595"/>
      <c r="E1" s="595"/>
      <c r="F1" s="595"/>
      <c r="G1" s="595"/>
      <c r="H1" s="595"/>
      <c r="I1" s="595"/>
      <c r="J1" s="595"/>
      <c r="K1" s="595"/>
      <c r="L1" s="595"/>
      <c r="M1" s="595"/>
      <c r="N1" s="595"/>
      <c r="O1" s="595"/>
      <c r="P1" s="595"/>
      <c r="Q1" s="595"/>
      <c r="R1" s="595"/>
      <c r="S1" s="595"/>
      <c r="T1" s="595"/>
      <c r="U1" s="595"/>
      <c r="V1" s="595"/>
      <c r="W1" s="595"/>
      <c r="X1" s="595"/>
      <c r="Y1" s="595"/>
      <c r="Z1" s="595"/>
      <c r="AA1" s="595"/>
      <c r="AB1" s="595"/>
      <c r="AC1" s="595"/>
      <c r="AD1" s="595"/>
      <c r="AE1" s="595"/>
      <c r="AF1" s="595"/>
      <c r="AG1" s="595"/>
      <c r="AH1" s="595"/>
      <c r="AI1" s="595"/>
      <c r="AJ1" s="595"/>
      <c r="AK1" s="595"/>
      <c r="AL1" s="595"/>
      <c r="AM1" s="595"/>
      <c r="AN1" s="595"/>
      <c r="AO1" s="595"/>
      <c r="AP1" s="595"/>
      <c r="AQ1" s="595"/>
      <c r="AR1" s="595"/>
      <c r="AS1" s="595"/>
      <c r="AT1" s="595"/>
      <c r="AU1" s="595"/>
      <c r="AV1" s="595"/>
      <c r="AW1" s="595"/>
      <c r="AX1" s="595"/>
      <c r="AY1" s="595"/>
      <c r="AZ1" s="595"/>
    </row>
    <row r="2" spans="1:52" ht="18.75" x14ac:dyDescent="0.3">
      <c r="A2" s="595"/>
      <c r="B2" s="595"/>
      <c r="C2" s="595"/>
      <c r="D2" s="595"/>
      <c r="E2" s="595"/>
      <c r="F2" s="595"/>
      <c r="G2" s="595"/>
      <c r="H2" s="595"/>
      <c r="I2" s="595"/>
      <c r="J2" s="2742"/>
      <c r="K2" s="595"/>
      <c r="L2" s="595"/>
      <c r="M2" s="611" t="s">
        <v>1164</v>
      </c>
      <c r="N2" s="609"/>
      <c r="O2" s="595"/>
      <c r="P2" s="2741" t="s">
        <v>4780</v>
      </c>
      <c r="Q2" s="595"/>
      <c r="R2" s="595"/>
      <c r="S2" s="595"/>
      <c r="T2" s="595"/>
      <c r="U2" s="595"/>
      <c r="V2" s="595"/>
      <c r="W2" s="595"/>
      <c r="X2" s="595"/>
      <c r="Y2" s="595"/>
      <c r="Z2" s="595"/>
      <c r="AA2" s="595"/>
      <c r="AB2" s="595"/>
      <c r="AC2" s="595"/>
      <c r="AD2" s="595"/>
      <c r="AE2" s="595"/>
      <c r="AF2" s="595"/>
      <c r="AG2" s="595"/>
      <c r="AH2" s="595"/>
      <c r="AI2" s="595"/>
      <c r="AJ2" s="595"/>
      <c r="AK2" s="595"/>
      <c r="AL2" s="595"/>
      <c r="AM2" s="595"/>
      <c r="AN2" s="595"/>
      <c r="AO2" s="595"/>
      <c r="AP2" s="595"/>
      <c r="AQ2" s="595"/>
      <c r="AR2" s="595"/>
      <c r="AS2" s="595"/>
      <c r="AT2" s="595"/>
      <c r="AU2" s="595"/>
      <c r="AV2" s="595"/>
      <c r="AW2" s="595"/>
      <c r="AX2" s="595"/>
      <c r="AY2" s="595"/>
      <c r="AZ2" s="595"/>
    </row>
    <row r="3" spans="1:52" ht="18.75" x14ac:dyDescent="0.3">
      <c r="A3" s="595"/>
      <c r="B3" s="595"/>
      <c r="C3" s="607" t="s">
        <v>1160</v>
      </c>
      <c r="D3" s="595"/>
      <c r="E3" s="595"/>
      <c r="F3" s="595"/>
      <c r="G3" s="595"/>
      <c r="H3" s="595"/>
      <c r="I3" s="595"/>
      <c r="J3" s="595"/>
      <c r="K3" s="595"/>
      <c r="L3" s="595"/>
      <c r="M3" s="609" t="s">
        <v>14490</v>
      </c>
      <c r="N3" s="609"/>
      <c r="O3" s="595"/>
      <c r="P3" s="595" t="s">
        <v>4781</v>
      </c>
      <c r="Q3" s="595"/>
      <c r="R3" s="595"/>
      <c r="S3" s="595"/>
      <c r="T3" s="595"/>
      <c r="U3" s="595"/>
      <c r="V3" s="595"/>
      <c r="W3" s="595"/>
      <c r="X3" s="595"/>
      <c r="Y3" s="595"/>
      <c r="Z3" s="595"/>
      <c r="AA3" s="595"/>
      <c r="AB3" s="595"/>
      <c r="AC3" s="595"/>
      <c r="AD3" s="595"/>
      <c r="AE3" s="595"/>
      <c r="AF3" s="595"/>
      <c r="AG3" s="595"/>
      <c r="AH3" s="595"/>
      <c r="AI3" s="595"/>
      <c r="AJ3" s="595"/>
      <c r="AK3" s="595"/>
      <c r="AL3" s="595"/>
      <c r="AM3" s="595"/>
      <c r="AN3" s="595"/>
      <c r="AO3" s="595"/>
      <c r="AP3" s="595"/>
      <c r="AQ3" s="595"/>
      <c r="AR3" s="595"/>
      <c r="AS3" s="595"/>
      <c r="AT3" s="595"/>
      <c r="AU3" s="595"/>
      <c r="AV3" s="595"/>
      <c r="AW3" s="595"/>
      <c r="AX3" s="595"/>
      <c r="AY3" s="595"/>
      <c r="AZ3" s="595"/>
    </row>
    <row r="4" spans="1:52" x14ac:dyDescent="0.25">
      <c r="A4" s="595"/>
      <c r="B4" s="595"/>
      <c r="C4" s="595"/>
      <c r="D4" s="595"/>
      <c r="E4" s="595"/>
      <c r="F4" s="595"/>
      <c r="G4" s="595"/>
      <c r="H4" s="595"/>
      <c r="I4" s="595"/>
      <c r="J4" s="595"/>
      <c r="K4" s="595"/>
      <c r="L4" s="595"/>
      <c r="M4" s="2754" t="s">
        <v>1037</v>
      </c>
      <c r="N4" s="609"/>
      <c r="O4" s="595"/>
      <c r="P4" s="595" t="s">
        <v>4782</v>
      </c>
      <c r="Q4" s="595"/>
      <c r="R4" s="595"/>
      <c r="S4" s="595"/>
      <c r="T4" s="595"/>
      <c r="U4" s="595"/>
      <c r="V4" s="595"/>
      <c r="W4" s="595"/>
      <c r="X4" s="595"/>
      <c r="Y4" s="595"/>
      <c r="Z4" s="595"/>
      <c r="AA4" s="595"/>
      <c r="AB4" s="595"/>
      <c r="AC4" s="595"/>
      <c r="AD4" s="595"/>
      <c r="AE4" s="595"/>
      <c r="AF4" s="595"/>
      <c r="AG4" s="595"/>
      <c r="AH4" s="595"/>
      <c r="AI4" s="595"/>
      <c r="AJ4" s="595"/>
      <c r="AK4" s="595"/>
      <c r="AL4" s="595"/>
      <c r="AM4" s="595"/>
      <c r="AN4" s="595"/>
      <c r="AO4" s="595"/>
      <c r="AP4" s="595"/>
      <c r="AQ4" s="595"/>
      <c r="AR4" s="595"/>
      <c r="AS4" s="595"/>
      <c r="AT4" s="595"/>
      <c r="AU4" s="595"/>
      <c r="AV4" s="595"/>
      <c r="AW4" s="595"/>
      <c r="AX4" s="595"/>
      <c r="AY4" s="595"/>
      <c r="AZ4" s="595"/>
    </row>
    <row r="5" spans="1:52" x14ac:dyDescent="0.25">
      <c r="A5" s="595"/>
      <c r="B5" s="595"/>
      <c r="C5" s="595"/>
      <c r="D5" s="595"/>
      <c r="E5" s="595"/>
      <c r="F5" s="595"/>
      <c r="G5" s="595"/>
      <c r="H5" s="595"/>
      <c r="I5" s="595"/>
      <c r="J5" s="595"/>
      <c r="K5" s="595"/>
      <c r="L5" s="595"/>
      <c r="M5" s="2754" t="s">
        <v>1038</v>
      </c>
      <c r="N5" s="609"/>
      <c r="O5" s="595"/>
      <c r="P5" s="595" t="s">
        <v>4783</v>
      </c>
      <c r="Q5" s="595"/>
      <c r="R5" s="595"/>
      <c r="S5" s="595"/>
      <c r="T5" s="595"/>
      <c r="U5" s="595"/>
      <c r="V5" s="595"/>
      <c r="W5" s="595"/>
      <c r="X5" s="595"/>
      <c r="Y5" s="595"/>
      <c r="Z5" s="595"/>
      <c r="AA5" s="595"/>
      <c r="AB5" s="595"/>
      <c r="AC5" s="595"/>
      <c r="AD5" s="595"/>
      <c r="AE5" s="595"/>
      <c r="AF5" s="595"/>
      <c r="AG5" s="595"/>
      <c r="AH5" s="595"/>
      <c r="AI5" s="595"/>
      <c r="AJ5" s="595"/>
      <c r="AK5" s="595"/>
      <c r="AL5" s="595"/>
      <c r="AM5" s="595"/>
      <c r="AN5" s="595"/>
      <c r="AO5" s="595"/>
      <c r="AP5" s="595"/>
      <c r="AQ5" s="595"/>
      <c r="AR5" s="595"/>
      <c r="AS5" s="595"/>
      <c r="AT5" s="595"/>
      <c r="AU5" s="595"/>
      <c r="AV5" s="595"/>
      <c r="AW5" s="595"/>
      <c r="AX5" s="595"/>
      <c r="AY5" s="595"/>
      <c r="AZ5" s="595"/>
    </row>
    <row r="6" spans="1:52" x14ac:dyDescent="0.25">
      <c r="A6" s="595"/>
      <c r="B6" s="595"/>
      <c r="C6" s="595"/>
      <c r="D6" s="595"/>
      <c r="E6" s="595"/>
      <c r="F6" s="595"/>
      <c r="G6" s="595"/>
      <c r="H6" s="595"/>
      <c r="I6" s="595"/>
      <c r="J6" s="595"/>
      <c r="K6" s="595"/>
      <c r="L6" s="595"/>
      <c r="M6" s="2754" t="s">
        <v>1039</v>
      </c>
      <c r="N6" s="2754" t="s">
        <v>4806</v>
      </c>
      <c r="O6" s="595"/>
      <c r="P6" s="595"/>
      <c r="Q6" s="595"/>
      <c r="R6" s="595"/>
      <c r="S6" s="595"/>
      <c r="T6" s="595"/>
      <c r="U6" s="595"/>
      <c r="V6" s="595"/>
      <c r="W6" s="595"/>
      <c r="X6" s="595"/>
      <c r="Y6" s="595"/>
      <c r="Z6" s="595"/>
      <c r="AA6" s="595"/>
      <c r="AB6" s="595"/>
      <c r="AC6" s="595"/>
      <c r="AD6" s="595"/>
      <c r="AE6" s="595"/>
      <c r="AF6" s="595"/>
      <c r="AG6" s="595"/>
      <c r="AH6" s="595"/>
      <c r="AI6" s="595"/>
      <c r="AJ6" s="595"/>
      <c r="AK6" s="595"/>
      <c r="AL6" s="595"/>
      <c r="AM6" s="595"/>
      <c r="AN6" s="595"/>
      <c r="AO6" s="595"/>
      <c r="AP6" s="595"/>
      <c r="AQ6" s="595"/>
      <c r="AR6" s="595"/>
      <c r="AS6" s="595"/>
      <c r="AT6" s="595"/>
      <c r="AU6" s="595"/>
      <c r="AV6" s="595"/>
      <c r="AW6" s="595"/>
      <c r="AX6" s="595"/>
      <c r="AY6" s="595"/>
      <c r="AZ6" s="595"/>
    </row>
    <row r="7" spans="1:52" x14ac:dyDescent="0.25">
      <c r="A7" s="595"/>
      <c r="B7" s="595"/>
      <c r="C7" s="595"/>
      <c r="D7" s="595"/>
      <c r="E7" s="595"/>
      <c r="F7" s="595"/>
      <c r="G7" s="595"/>
      <c r="H7" s="595"/>
      <c r="I7" s="595"/>
      <c r="J7" s="595"/>
      <c r="K7" s="595"/>
      <c r="L7" s="595"/>
      <c r="M7" s="2754"/>
      <c r="N7" s="609"/>
      <c r="O7" s="595" t="s">
        <v>14524</v>
      </c>
      <c r="P7" s="595"/>
      <c r="Q7" s="595"/>
      <c r="R7" s="595"/>
      <c r="S7" s="595"/>
      <c r="T7" s="595"/>
      <c r="U7" s="595"/>
      <c r="V7" s="595"/>
      <c r="W7" s="595"/>
      <c r="X7" s="595"/>
      <c r="Y7" s="595"/>
      <c r="Z7" s="595"/>
      <c r="AA7" s="595"/>
      <c r="AB7" s="595"/>
      <c r="AC7" s="595"/>
      <c r="AD7" s="595"/>
      <c r="AE7" s="595"/>
      <c r="AF7" s="595"/>
      <c r="AG7" s="595"/>
      <c r="AH7" s="595"/>
      <c r="AI7" s="595"/>
      <c r="AJ7" s="595"/>
      <c r="AK7" s="595"/>
      <c r="AL7" s="595"/>
      <c r="AM7" s="595"/>
      <c r="AN7" s="595"/>
      <c r="AO7" s="595"/>
      <c r="AP7" s="595"/>
      <c r="AQ7" s="595"/>
      <c r="AR7" s="595"/>
      <c r="AS7" s="595"/>
      <c r="AT7" s="595"/>
      <c r="AU7" s="595"/>
      <c r="AV7" s="595"/>
      <c r="AW7" s="595"/>
      <c r="AX7" s="595"/>
      <c r="AY7" s="595"/>
      <c r="AZ7" s="595"/>
    </row>
    <row r="8" spans="1:52" ht="18.75" x14ac:dyDescent="0.3">
      <c r="A8" s="595"/>
      <c r="B8" s="595"/>
      <c r="C8" s="595"/>
      <c r="D8" s="595"/>
      <c r="E8" s="595"/>
      <c r="F8" s="595"/>
      <c r="G8" s="595"/>
      <c r="H8" s="595"/>
      <c r="I8" s="595"/>
      <c r="J8" s="595"/>
      <c r="K8" s="595"/>
      <c r="L8" s="595"/>
      <c r="M8" s="2754"/>
      <c r="N8" s="2754"/>
      <c r="O8" s="595">
        <v>0</v>
      </c>
      <c r="P8" s="2741" t="s">
        <v>4784</v>
      </c>
      <c r="Q8" s="595"/>
      <c r="R8" s="595"/>
      <c r="S8" s="595"/>
      <c r="T8" s="595"/>
      <c r="U8" s="595"/>
      <c r="V8" s="595"/>
      <c r="W8" s="595"/>
      <c r="X8" s="595"/>
      <c r="Y8" s="595"/>
      <c r="Z8" s="595"/>
      <c r="AA8" s="595"/>
      <c r="AB8" s="595"/>
      <c r="AC8" s="595"/>
      <c r="AD8" s="595"/>
      <c r="AE8" s="595"/>
      <c r="AF8" s="595"/>
      <c r="AG8" s="595"/>
      <c r="AH8" s="595"/>
      <c r="AI8" s="595"/>
      <c r="AJ8" s="595"/>
      <c r="AK8" s="595"/>
      <c r="AL8" s="595"/>
      <c r="AM8" s="595"/>
      <c r="AN8" s="595"/>
      <c r="AO8" s="595"/>
      <c r="AP8" s="595"/>
      <c r="AQ8" s="595"/>
      <c r="AR8" s="595"/>
      <c r="AS8" s="595"/>
      <c r="AT8" s="595"/>
      <c r="AU8" s="595"/>
      <c r="AV8" s="595"/>
      <c r="AW8" s="595"/>
      <c r="AX8" s="595"/>
      <c r="AY8" s="595"/>
      <c r="AZ8" s="595"/>
    </row>
    <row r="9" spans="1:52" x14ac:dyDescent="0.25">
      <c r="A9" s="595"/>
      <c r="B9" s="595"/>
      <c r="C9" s="595"/>
      <c r="D9" s="595"/>
      <c r="E9" s="595"/>
      <c r="F9" s="595"/>
      <c r="G9" s="595"/>
      <c r="H9" s="595"/>
      <c r="I9" s="595"/>
      <c r="J9" s="595"/>
      <c r="K9" s="595"/>
      <c r="L9" s="595"/>
      <c r="M9" s="609"/>
      <c r="N9" s="609"/>
      <c r="O9" s="595">
        <v>0</v>
      </c>
      <c r="P9" s="595" t="s">
        <v>4785</v>
      </c>
      <c r="Q9" s="595"/>
      <c r="R9" s="595"/>
      <c r="S9" s="595"/>
      <c r="T9" s="595"/>
      <c r="U9" s="595"/>
      <c r="V9" s="595"/>
      <c r="W9" s="595"/>
      <c r="X9" s="595"/>
      <c r="Y9" s="595"/>
      <c r="Z9" s="595"/>
      <c r="AA9" s="595"/>
      <c r="AB9" s="595"/>
      <c r="AC9" s="595"/>
      <c r="AD9" s="595"/>
      <c r="AE9" s="595"/>
      <c r="AF9" s="595"/>
      <c r="AG9" s="595"/>
      <c r="AH9" s="595"/>
      <c r="AI9" s="595"/>
      <c r="AJ9" s="595"/>
      <c r="AK9" s="595"/>
      <c r="AL9" s="595"/>
      <c r="AM9" s="595"/>
      <c r="AN9" s="595"/>
      <c r="AO9" s="595"/>
      <c r="AP9" s="595"/>
      <c r="AQ9" s="595"/>
      <c r="AR9" s="595"/>
      <c r="AS9" s="595"/>
      <c r="AT9" s="595"/>
      <c r="AU9" s="595"/>
      <c r="AV9" s="595"/>
      <c r="AW9" s="595"/>
      <c r="AX9" s="595"/>
      <c r="AY9" s="595"/>
      <c r="AZ9" s="595"/>
    </row>
    <row r="10" spans="1:52" x14ac:dyDescent="0.25">
      <c r="A10" s="595"/>
      <c r="B10" s="595" t="s">
        <v>433</v>
      </c>
      <c r="C10" s="595"/>
      <c r="D10" s="595"/>
      <c r="E10" s="595"/>
      <c r="F10" s="595"/>
      <c r="G10" s="595"/>
      <c r="H10" s="595"/>
      <c r="I10" s="595"/>
      <c r="J10" s="595"/>
      <c r="K10" s="595"/>
      <c r="L10" s="595"/>
      <c r="M10" s="609"/>
      <c r="N10" s="609"/>
      <c r="O10" s="595">
        <v>0</v>
      </c>
      <c r="P10" s="595" t="s">
        <v>4788</v>
      </c>
      <c r="Q10" s="595"/>
      <c r="R10" s="595"/>
      <c r="S10" s="595"/>
      <c r="T10" s="595"/>
      <c r="U10" s="595"/>
      <c r="V10" s="595"/>
      <c r="W10" s="595"/>
      <c r="X10" s="595"/>
      <c r="Y10" s="595"/>
      <c r="Z10" s="595"/>
      <c r="AA10" s="595"/>
      <c r="AB10" s="595"/>
      <c r="AC10" s="595"/>
      <c r="AD10" s="595"/>
      <c r="AE10" s="595"/>
      <c r="AF10" s="595"/>
      <c r="AG10" s="595"/>
      <c r="AH10" s="595"/>
      <c r="AI10" s="595"/>
      <c r="AJ10" s="595"/>
      <c r="AK10" s="595"/>
      <c r="AL10" s="595"/>
      <c r="AM10" s="595"/>
      <c r="AN10" s="595"/>
      <c r="AO10" s="595"/>
      <c r="AP10" s="595"/>
      <c r="AQ10" s="595"/>
      <c r="AR10" s="595"/>
      <c r="AS10" s="595"/>
      <c r="AT10" s="595"/>
      <c r="AU10" s="595"/>
      <c r="AV10" s="595"/>
      <c r="AW10" s="595"/>
      <c r="AX10" s="595"/>
      <c r="AY10" s="595"/>
      <c r="AZ10" s="595"/>
    </row>
    <row r="11" spans="1:52" x14ac:dyDescent="0.25">
      <c r="A11" s="595"/>
      <c r="B11" s="595"/>
      <c r="C11" s="595"/>
      <c r="D11" s="595"/>
      <c r="E11" s="595"/>
      <c r="F11" s="595"/>
      <c r="G11" s="595"/>
      <c r="H11" s="595"/>
      <c r="I11" s="595"/>
      <c r="J11" s="595"/>
      <c r="K11" s="595"/>
      <c r="L11" s="595"/>
      <c r="M11" s="609"/>
      <c r="N11" s="609"/>
      <c r="O11" s="595">
        <v>0</v>
      </c>
      <c r="P11" s="595" t="s">
        <v>4787</v>
      </c>
      <c r="Q11" s="595"/>
      <c r="R11" s="595"/>
      <c r="S11" s="595"/>
      <c r="T11" s="595"/>
      <c r="U11" s="595"/>
      <c r="V11" s="595"/>
      <c r="W11" s="595"/>
      <c r="X11" s="595"/>
      <c r="Y11" s="595"/>
      <c r="Z11" s="595"/>
      <c r="AA11" s="595"/>
      <c r="AB11" s="595"/>
      <c r="AC11" s="595"/>
      <c r="AD11" s="595"/>
      <c r="AE11" s="595"/>
      <c r="AF11" s="595"/>
      <c r="AG11" s="595"/>
      <c r="AH11" s="595"/>
      <c r="AI11" s="595"/>
      <c r="AJ11" s="595"/>
      <c r="AK11" s="595"/>
      <c r="AL11" s="595"/>
      <c r="AM11" s="595"/>
      <c r="AN11" s="595"/>
      <c r="AO11" s="595"/>
      <c r="AP11" s="595"/>
      <c r="AQ11" s="595"/>
      <c r="AR11" s="595"/>
      <c r="AS11" s="595"/>
      <c r="AT11" s="595"/>
      <c r="AU11" s="595"/>
      <c r="AV11" s="595"/>
      <c r="AW11" s="595"/>
      <c r="AX11" s="595"/>
      <c r="AY11" s="595"/>
      <c r="AZ11" s="595"/>
    </row>
    <row r="12" spans="1:52" x14ac:dyDescent="0.25">
      <c r="A12" s="595"/>
      <c r="B12" s="595"/>
      <c r="C12" s="595"/>
      <c r="D12" s="595"/>
      <c r="E12" s="595"/>
      <c r="F12" s="595"/>
      <c r="G12" s="595"/>
      <c r="H12" s="595"/>
      <c r="I12" s="595"/>
      <c r="J12" s="595"/>
      <c r="K12" s="595"/>
      <c r="L12" s="595"/>
      <c r="M12" s="610"/>
      <c r="N12" s="609"/>
      <c r="O12" s="595">
        <v>0</v>
      </c>
      <c r="P12" s="595" t="s">
        <v>4786</v>
      </c>
      <c r="Q12" s="595"/>
      <c r="R12" s="595"/>
      <c r="S12" s="595"/>
      <c r="T12" s="595"/>
      <c r="U12" s="595"/>
      <c r="V12" s="595"/>
      <c r="W12" s="595"/>
      <c r="X12" s="595"/>
      <c r="Y12" s="595"/>
      <c r="Z12" s="595"/>
      <c r="AA12" s="595"/>
      <c r="AB12" s="595"/>
      <c r="AC12" s="595"/>
      <c r="AD12" s="595"/>
      <c r="AE12" s="595"/>
      <c r="AF12" s="595"/>
      <c r="AG12" s="595"/>
      <c r="AH12" s="595"/>
      <c r="AI12" s="595"/>
      <c r="AJ12" s="595"/>
      <c r="AK12" s="595"/>
      <c r="AL12" s="595"/>
      <c r="AM12" s="595"/>
      <c r="AN12" s="595"/>
      <c r="AO12" s="595"/>
      <c r="AP12" s="595"/>
      <c r="AQ12" s="595"/>
      <c r="AR12" s="595"/>
      <c r="AS12" s="595"/>
      <c r="AT12" s="595"/>
      <c r="AU12" s="595"/>
      <c r="AV12" s="595"/>
      <c r="AW12" s="595"/>
      <c r="AX12" s="595"/>
      <c r="AY12" s="595"/>
      <c r="AZ12" s="595"/>
    </row>
    <row r="13" spans="1:52" x14ac:dyDescent="0.25">
      <c r="A13" s="595"/>
      <c r="B13" s="595"/>
      <c r="C13" s="595"/>
      <c r="D13" s="595"/>
      <c r="E13" s="595"/>
      <c r="F13" s="595"/>
      <c r="G13" s="595"/>
      <c r="H13" s="595"/>
      <c r="I13" s="595"/>
      <c r="J13" s="595"/>
      <c r="K13" s="595"/>
      <c r="L13" s="595"/>
      <c r="M13" s="609"/>
      <c r="N13" s="609"/>
      <c r="O13" s="595">
        <v>0</v>
      </c>
      <c r="P13" s="595" t="s">
        <v>4804</v>
      </c>
      <c r="Q13" s="595"/>
      <c r="R13" s="595"/>
      <c r="S13" s="595"/>
      <c r="T13" s="595"/>
      <c r="U13" s="595"/>
      <c r="V13" s="595"/>
      <c r="W13" s="595"/>
      <c r="X13" s="595"/>
      <c r="Y13" s="595"/>
      <c r="Z13" s="595"/>
      <c r="AA13" s="595"/>
      <c r="AB13" s="595"/>
      <c r="AC13" s="595"/>
      <c r="AD13" s="595"/>
      <c r="AE13" s="595"/>
      <c r="AF13" s="595"/>
      <c r="AG13" s="595"/>
      <c r="AH13" s="595"/>
      <c r="AI13" s="595"/>
      <c r="AJ13" s="595"/>
      <c r="AK13" s="595"/>
      <c r="AL13" s="595"/>
      <c r="AM13" s="595"/>
      <c r="AN13" s="595"/>
      <c r="AO13" s="595"/>
      <c r="AP13" s="595"/>
      <c r="AQ13" s="595"/>
      <c r="AR13" s="595"/>
      <c r="AS13" s="595"/>
      <c r="AT13" s="595"/>
      <c r="AU13" s="595"/>
      <c r="AV13" s="595"/>
      <c r="AW13" s="595"/>
      <c r="AX13" s="595"/>
      <c r="AY13" s="595"/>
      <c r="AZ13" s="595"/>
    </row>
    <row r="14" spans="1:52" x14ac:dyDescent="0.25">
      <c r="A14" s="595"/>
      <c r="B14" s="595"/>
      <c r="C14" s="595"/>
      <c r="D14" s="595"/>
      <c r="E14" s="595"/>
      <c r="F14" s="595"/>
      <c r="G14" s="595"/>
      <c r="H14" s="595"/>
      <c r="I14" s="595"/>
      <c r="J14" s="595"/>
      <c r="K14" s="595"/>
      <c r="L14" s="595"/>
      <c r="M14" s="609"/>
      <c r="N14" s="609"/>
      <c r="O14" s="595">
        <v>0</v>
      </c>
      <c r="P14" s="595"/>
      <c r="Q14" s="595"/>
      <c r="R14" s="595"/>
      <c r="S14" s="595"/>
      <c r="T14" s="595"/>
      <c r="U14" s="595"/>
      <c r="V14" s="595"/>
      <c r="W14" s="595"/>
      <c r="X14" s="595"/>
      <c r="Y14" s="595"/>
      <c r="Z14" s="595"/>
      <c r="AA14" s="595"/>
      <c r="AB14" s="595"/>
      <c r="AC14" s="595"/>
      <c r="AD14" s="595"/>
      <c r="AE14" s="595"/>
      <c r="AF14" s="595"/>
      <c r="AG14" s="595"/>
      <c r="AH14" s="595"/>
      <c r="AI14" s="595"/>
      <c r="AJ14" s="595"/>
      <c r="AK14" s="595"/>
      <c r="AL14" s="595"/>
      <c r="AM14" s="595"/>
      <c r="AN14" s="595"/>
      <c r="AO14" s="595"/>
      <c r="AP14" s="595"/>
      <c r="AQ14" s="595"/>
      <c r="AR14" s="595"/>
      <c r="AS14" s="595"/>
      <c r="AT14" s="595"/>
      <c r="AU14" s="595"/>
      <c r="AV14" s="595"/>
      <c r="AW14" s="595"/>
      <c r="AX14" s="595"/>
      <c r="AY14" s="595"/>
      <c r="AZ14" s="595"/>
    </row>
    <row r="15" spans="1:52" x14ac:dyDescent="0.25">
      <c r="A15" s="595"/>
      <c r="B15" s="595"/>
      <c r="C15" s="595"/>
      <c r="D15" s="595"/>
      <c r="E15" s="595"/>
      <c r="F15" s="595"/>
      <c r="G15" s="595"/>
      <c r="H15" s="595"/>
      <c r="I15" s="595"/>
      <c r="J15" s="595"/>
      <c r="K15" s="595"/>
      <c r="L15" s="595"/>
      <c r="M15" s="609"/>
      <c r="N15" s="609"/>
      <c r="O15" s="595">
        <v>0</v>
      </c>
      <c r="P15" s="595" t="s">
        <v>4815</v>
      </c>
      <c r="Q15" s="595"/>
      <c r="R15" s="595" t="s">
        <v>4816</v>
      </c>
      <c r="S15" s="595"/>
      <c r="T15" s="595"/>
      <c r="U15" s="595"/>
      <c r="V15" s="595"/>
      <c r="W15" s="595"/>
      <c r="X15" s="595"/>
      <c r="Y15" s="595"/>
      <c r="Z15" s="595"/>
      <c r="AA15" s="595"/>
      <c r="AB15" s="595"/>
      <c r="AC15" s="595"/>
      <c r="AD15" s="595"/>
      <c r="AE15" s="595"/>
      <c r="AF15" s="595"/>
      <c r="AG15" s="595"/>
      <c r="AH15" s="595"/>
      <c r="AI15" s="595"/>
      <c r="AJ15" s="595"/>
      <c r="AK15" s="595"/>
      <c r="AL15" s="595"/>
      <c r="AM15" s="595"/>
      <c r="AN15" s="595"/>
      <c r="AO15" s="595"/>
      <c r="AP15" s="595"/>
      <c r="AQ15" s="595"/>
      <c r="AR15" s="595"/>
      <c r="AS15" s="595"/>
      <c r="AT15" s="595"/>
      <c r="AU15" s="595"/>
      <c r="AV15" s="595"/>
      <c r="AW15" s="595"/>
      <c r="AX15" s="595"/>
      <c r="AY15" s="595"/>
      <c r="AZ15" s="595"/>
    </row>
    <row r="16" spans="1:52" x14ac:dyDescent="0.25">
      <c r="A16" s="595"/>
      <c r="B16" s="595"/>
      <c r="C16" s="595"/>
      <c r="D16" s="595"/>
      <c r="E16" s="595"/>
      <c r="F16" s="595"/>
      <c r="G16" s="595"/>
      <c r="H16" s="595"/>
      <c r="I16" s="595"/>
      <c r="J16" s="595"/>
      <c r="K16" s="595"/>
      <c r="L16" s="595"/>
      <c r="M16" s="609"/>
      <c r="N16" s="609"/>
      <c r="O16" s="595">
        <v>0</v>
      </c>
      <c r="P16" s="595"/>
      <c r="Q16" s="595"/>
      <c r="R16" s="595"/>
      <c r="S16" s="595"/>
      <c r="T16" s="595"/>
      <c r="U16" s="595"/>
      <c r="V16" s="595"/>
      <c r="W16" s="595"/>
      <c r="X16" s="595"/>
      <c r="Y16" s="595"/>
      <c r="Z16" s="595"/>
      <c r="AA16" s="595"/>
      <c r="AB16" s="595"/>
      <c r="AC16" s="595"/>
      <c r="AD16" s="595"/>
      <c r="AE16" s="595"/>
      <c r="AF16" s="595"/>
      <c r="AG16" s="595"/>
      <c r="AH16" s="595"/>
      <c r="AI16" s="595"/>
      <c r="AJ16" s="595"/>
      <c r="AK16" s="595"/>
      <c r="AL16" s="595"/>
      <c r="AM16" s="595"/>
      <c r="AN16" s="595"/>
      <c r="AO16" s="595"/>
      <c r="AP16" s="595"/>
      <c r="AQ16" s="595"/>
      <c r="AR16" s="595"/>
      <c r="AS16" s="595"/>
      <c r="AT16" s="595"/>
      <c r="AU16" s="595"/>
      <c r="AV16" s="595"/>
      <c r="AW16" s="595"/>
      <c r="AX16" s="595"/>
      <c r="AY16" s="595"/>
      <c r="AZ16" s="595"/>
    </row>
    <row r="17" spans="1:52" x14ac:dyDescent="0.25">
      <c r="A17" s="595"/>
      <c r="B17" s="595"/>
      <c r="C17" s="595"/>
      <c r="D17" s="595"/>
      <c r="E17" s="595"/>
      <c r="F17" s="595"/>
      <c r="G17" s="595"/>
      <c r="H17" s="595"/>
      <c r="I17" s="3102"/>
      <c r="J17" s="595"/>
      <c r="K17" s="595"/>
      <c r="L17" s="595"/>
      <c r="M17" s="609"/>
      <c r="N17" s="609"/>
      <c r="O17" s="595">
        <v>0</v>
      </c>
      <c r="P17" s="595" t="s">
        <v>14499</v>
      </c>
      <c r="Q17" s="595"/>
      <c r="R17" s="595"/>
      <c r="S17" s="595"/>
      <c r="T17" s="3067" t="s">
        <v>14514</v>
      </c>
      <c r="U17" s="595"/>
      <c r="V17" s="595"/>
      <c r="W17" s="595"/>
      <c r="X17" s="595"/>
      <c r="Y17" s="595"/>
      <c r="Z17" s="595"/>
      <c r="AA17" s="595"/>
      <c r="AB17" s="595"/>
      <c r="AC17" s="595"/>
      <c r="AD17" s="595"/>
      <c r="AE17" s="595"/>
      <c r="AF17" s="595"/>
      <c r="AG17" s="595"/>
      <c r="AH17" s="595"/>
      <c r="AI17" s="595"/>
      <c r="AJ17" s="595"/>
      <c r="AK17" s="595"/>
      <c r="AL17" s="595"/>
      <c r="AM17" s="595"/>
      <c r="AN17" s="595"/>
      <c r="AO17" s="595"/>
      <c r="AP17" s="595"/>
      <c r="AQ17" s="595"/>
      <c r="AR17" s="595"/>
      <c r="AS17" s="595"/>
      <c r="AT17" s="595"/>
      <c r="AU17" s="595"/>
      <c r="AV17" s="595"/>
      <c r="AW17" s="595"/>
      <c r="AX17" s="595"/>
      <c r="AY17" s="595"/>
      <c r="AZ17" s="595"/>
    </row>
    <row r="18" spans="1:52" x14ac:dyDescent="0.25">
      <c r="A18" s="595"/>
      <c r="B18" s="595"/>
      <c r="C18" s="595"/>
      <c r="D18" s="595"/>
      <c r="E18" s="595"/>
      <c r="F18" s="595"/>
      <c r="G18" s="595"/>
      <c r="H18" s="595"/>
      <c r="I18" s="3102"/>
      <c r="J18" s="595"/>
      <c r="K18" s="595"/>
      <c r="L18" s="595"/>
      <c r="M18" s="610"/>
      <c r="N18" s="609"/>
      <c r="O18" s="595">
        <v>0</v>
      </c>
      <c r="P18" s="595"/>
      <c r="Q18" s="595"/>
      <c r="R18" s="595"/>
      <c r="S18" s="595"/>
      <c r="T18" s="3067" t="s">
        <v>14515</v>
      </c>
      <c r="U18" s="595"/>
      <c r="V18" s="595"/>
      <c r="W18" s="595"/>
      <c r="X18" s="595"/>
      <c r="Y18" s="595"/>
      <c r="Z18" s="595"/>
      <c r="AA18" s="595"/>
      <c r="AB18" s="595"/>
      <c r="AC18" s="595"/>
      <c r="AD18" s="595"/>
      <c r="AE18" s="595"/>
      <c r="AF18" s="595"/>
      <c r="AG18" s="595"/>
      <c r="AH18" s="595"/>
      <c r="AI18" s="595"/>
      <c r="AJ18" s="595"/>
      <c r="AK18" s="595"/>
      <c r="AL18" s="595"/>
      <c r="AM18" s="595"/>
      <c r="AN18" s="595"/>
      <c r="AO18" s="595"/>
      <c r="AP18" s="595"/>
      <c r="AQ18" s="595"/>
      <c r="AR18" s="595"/>
      <c r="AS18" s="595"/>
      <c r="AT18" s="595"/>
      <c r="AU18" s="595"/>
      <c r="AV18" s="595"/>
      <c r="AW18" s="595"/>
      <c r="AX18" s="595"/>
      <c r="AY18" s="595"/>
      <c r="AZ18" s="595"/>
    </row>
    <row r="19" spans="1:52" x14ac:dyDescent="0.25">
      <c r="A19" s="595"/>
      <c r="B19" s="595"/>
      <c r="C19" s="595"/>
      <c r="D19" s="595"/>
      <c r="E19" s="595"/>
      <c r="F19" s="595"/>
      <c r="G19" s="595"/>
      <c r="H19" s="595"/>
      <c r="I19" s="3102"/>
      <c r="J19" s="595"/>
      <c r="K19" s="595"/>
      <c r="L19" s="595"/>
      <c r="M19" s="609"/>
      <c r="N19" s="609"/>
      <c r="O19" s="595">
        <v>0</v>
      </c>
      <c r="P19" s="595"/>
      <c r="Q19" s="595"/>
      <c r="R19" s="595"/>
      <c r="S19" s="595"/>
      <c r="T19" s="3103">
        <v>11685</v>
      </c>
      <c r="U19" s="595"/>
      <c r="V19" s="595"/>
      <c r="W19" s="595"/>
      <c r="X19" s="595"/>
      <c r="Y19" s="595"/>
      <c r="Z19" s="595"/>
      <c r="AA19" s="595"/>
      <c r="AB19" s="595"/>
      <c r="AC19" s="595"/>
      <c r="AD19" s="595"/>
      <c r="AE19" s="595"/>
      <c r="AF19" s="595"/>
      <c r="AG19" s="595"/>
      <c r="AH19" s="595"/>
      <c r="AI19" s="595"/>
      <c r="AJ19" s="595"/>
      <c r="AK19" s="595"/>
      <c r="AL19" s="595"/>
      <c r="AM19" s="595"/>
      <c r="AN19" s="595"/>
      <c r="AO19" s="595"/>
      <c r="AP19" s="595"/>
      <c r="AQ19" s="595"/>
      <c r="AR19" s="595"/>
      <c r="AS19" s="595"/>
      <c r="AT19" s="595"/>
      <c r="AU19" s="595"/>
      <c r="AV19" s="595"/>
      <c r="AW19" s="595"/>
      <c r="AX19" s="595"/>
      <c r="AY19" s="595"/>
      <c r="AZ19" s="595"/>
    </row>
    <row r="20" spans="1:52" x14ac:dyDescent="0.25">
      <c r="A20" s="595"/>
      <c r="B20" s="595"/>
      <c r="C20" s="595"/>
      <c r="D20" s="595"/>
      <c r="E20" s="595"/>
      <c r="F20" s="595"/>
      <c r="G20" s="595"/>
      <c r="H20" s="595"/>
      <c r="I20" s="595"/>
      <c r="J20" s="595"/>
      <c r="K20" s="595"/>
      <c r="L20" s="595"/>
      <c r="M20" s="609"/>
      <c r="N20" s="609"/>
      <c r="O20" s="595">
        <v>0</v>
      </c>
      <c r="P20" s="595" t="s">
        <v>4817</v>
      </c>
      <c r="Q20" s="595"/>
      <c r="R20" s="595"/>
      <c r="S20" s="595"/>
      <c r="T20" s="595"/>
      <c r="U20" s="595"/>
      <c r="V20" s="595"/>
      <c r="W20" s="595"/>
      <c r="X20" s="595"/>
      <c r="Y20" s="595"/>
      <c r="Z20" s="595"/>
      <c r="AA20" s="595"/>
      <c r="AB20" s="595"/>
      <c r="AC20" s="595"/>
      <c r="AD20" s="595"/>
      <c r="AE20" s="595"/>
      <c r="AF20" s="595"/>
      <c r="AG20" s="595"/>
      <c r="AH20" s="595"/>
      <c r="AI20" s="595"/>
      <c r="AJ20" s="595"/>
      <c r="AK20" s="595"/>
      <c r="AL20" s="595"/>
      <c r="AM20" s="595"/>
      <c r="AN20" s="595"/>
      <c r="AO20" s="595"/>
      <c r="AP20" s="595"/>
      <c r="AQ20" s="595"/>
      <c r="AR20" s="595"/>
      <c r="AS20" s="595"/>
      <c r="AT20" s="595"/>
      <c r="AU20" s="595"/>
      <c r="AV20" s="595"/>
      <c r="AW20" s="595"/>
      <c r="AX20" s="595"/>
      <c r="AY20" s="595"/>
      <c r="AZ20" s="595"/>
    </row>
    <row r="21" spans="1:52" x14ac:dyDescent="0.25">
      <c r="A21" s="595"/>
      <c r="B21" s="595"/>
      <c r="C21" s="595"/>
      <c r="D21" s="595"/>
      <c r="E21" s="595"/>
      <c r="F21" s="595"/>
      <c r="G21" s="595"/>
      <c r="H21" s="595"/>
      <c r="I21" s="595"/>
      <c r="J21" s="595"/>
      <c r="K21" s="595"/>
      <c r="L21" s="595"/>
      <c r="M21" s="609"/>
      <c r="N21" s="609"/>
      <c r="O21" s="595">
        <v>0</v>
      </c>
      <c r="P21" s="595" t="s">
        <v>4820</v>
      </c>
      <c r="Q21" s="595"/>
      <c r="R21" s="595"/>
      <c r="S21" s="595"/>
      <c r="T21" s="595"/>
      <c r="U21" s="595"/>
      <c r="V21" s="595"/>
      <c r="W21" s="595"/>
      <c r="X21" s="595"/>
      <c r="Y21" s="595"/>
      <c r="Z21" s="595"/>
      <c r="AA21" s="595"/>
      <c r="AB21" s="595"/>
      <c r="AC21" s="595"/>
      <c r="AD21" s="595"/>
      <c r="AE21" s="595"/>
      <c r="AF21" s="595"/>
      <c r="AG21" s="595"/>
      <c r="AH21" s="595"/>
      <c r="AI21" s="595"/>
      <c r="AJ21" s="595"/>
      <c r="AK21" s="595"/>
      <c r="AL21" s="595"/>
      <c r="AM21" s="595"/>
      <c r="AN21" s="595"/>
      <c r="AO21" s="595"/>
      <c r="AP21" s="595"/>
      <c r="AQ21" s="595"/>
      <c r="AR21" s="595"/>
      <c r="AS21" s="595"/>
      <c r="AT21" s="595"/>
      <c r="AU21" s="595"/>
      <c r="AV21" s="595"/>
      <c r="AW21" s="595"/>
      <c r="AX21" s="595"/>
      <c r="AY21" s="595"/>
      <c r="AZ21" s="595"/>
    </row>
    <row r="22" spans="1:52" x14ac:dyDescent="0.25">
      <c r="A22" s="595"/>
      <c r="B22" s="595"/>
      <c r="C22" s="595"/>
      <c r="D22" s="595"/>
      <c r="E22" s="595"/>
      <c r="F22" s="595"/>
      <c r="G22" s="595"/>
      <c r="H22" s="595"/>
      <c r="I22" s="595"/>
      <c r="J22" s="595"/>
      <c r="K22" s="595"/>
      <c r="L22" s="595"/>
      <c r="M22" s="610"/>
      <c r="N22" s="609"/>
      <c r="O22" s="595">
        <v>0</v>
      </c>
      <c r="P22" s="595" t="s">
        <v>4818</v>
      </c>
      <c r="Q22" s="595"/>
      <c r="R22" s="595"/>
      <c r="S22" s="595"/>
      <c r="T22" s="595"/>
      <c r="U22" s="595"/>
      <c r="V22" s="595"/>
      <c r="W22" s="595"/>
      <c r="X22" s="595"/>
      <c r="Y22" s="595"/>
      <c r="Z22" s="595"/>
      <c r="AA22" s="595"/>
      <c r="AB22" s="595"/>
      <c r="AC22" s="595"/>
      <c r="AD22" s="595"/>
      <c r="AE22" s="595"/>
      <c r="AF22" s="595"/>
      <c r="AG22" s="595"/>
      <c r="AH22" s="595"/>
      <c r="AI22" s="595"/>
      <c r="AJ22" s="595"/>
      <c r="AK22" s="595"/>
      <c r="AL22" s="595"/>
      <c r="AM22" s="595"/>
      <c r="AN22" s="595"/>
      <c r="AO22" s="595"/>
      <c r="AP22" s="595"/>
      <c r="AQ22" s="595"/>
      <c r="AR22" s="595"/>
      <c r="AS22" s="595"/>
      <c r="AT22" s="595"/>
      <c r="AU22" s="595"/>
      <c r="AV22" s="595"/>
      <c r="AW22" s="595"/>
      <c r="AX22" s="595"/>
      <c r="AY22" s="595"/>
      <c r="AZ22" s="595"/>
    </row>
    <row r="23" spans="1:52" x14ac:dyDescent="0.25">
      <c r="A23" s="595"/>
      <c r="B23" s="595"/>
      <c r="C23" s="595"/>
      <c r="D23" s="595"/>
      <c r="E23" s="595"/>
      <c r="F23" s="595"/>
      <c r="G23" s="595"/>
      <c r="H23" s="595"/>
      <c r="I23" s="595"/>
      <c r="J23" s="595"/>
      <c r="K23" s="595"/>
      <c r="L23" s="595"/>
      <c r="M23" s="609"/>
      <c r="O23" s="595">
        <v>0</v>
      </c>
      <c r="P23" s="595" t="s">
        <v>4819</v>
      </c>
      <c r="Q23" s="595"/>
      <c r="R23" s="595"/>
      <c r="S23" s="595"/>
      <c r="T23" s="595"/>
      <c r="U23" s="595"/>
      <c r="V23" s="595"/>
      <c r="W23" s="595"/>
      <c r="X23" s="595"/>
      <c r="Y23" s="595"/>
      <c r="Z23" s="595"/>
      <c r="AA23" s="595"/>
      <c r="AB23" s="595"/>
      <c r="AC23" s="595"/>
      <c r="AD23" s="595"/>
      <c r="AE23" s="595"/>
      <c r="AF23" s="595"/>
      <c r="AG23" s="595"/>
      <c r="AH23" s="595"/>
      <c r="AI23" s="595"/>
      <c r="AJ23" s="595"/>
      <c r="AK23" s="595"/>
      <c r="AL23" s="595"/>
      <c r="AM23" s="595"/>
      <c r="AN23" s="595"/>
      <c r="AO23" s="595"/>
      <c r="AP23" s="595"/>
      <c r="AQ23" s="595"/>
      <c r="AR23" s="595"/>
      <c r="AS23" s="595"/>
      <c r="AT23" s="595"/>
      <c r="AU23" s="595"/>
      <c r="AV23" s="595"/>
      <c r="AW23" s="595"/>
      <c r="AX23" s="595"/>
      <c r="AY23" s="595"/>
      <c r="AZ23" s="595"/>
    </row>
    <row r="24" spans="1:52" x14ac:dyDescent="0.25">
      <c r="A24" s="595"/>
      <c r="B24" s="595"/>
      <c r="C24" s="595"/>
      <c r="D24" s="595"/>
      <c r="E24" s="595"/>
      <c r="F24" s="595"/>
      <c r="G24" s="595"/>
      <c r="H24" s="595"/>
      <c r="I24" s="595"/>
      <c r="J24" s="595"/>
      <c r="K24" s="595"/>
      <c r="L24" s="595"/>
      <c r="M24" s="609"/>
      <c r="O24" s="595">
        <v>0</v>
      </c>
      <c r="P24" s="595" t="s">
        <v>4828</v>
      </c>
      <c r="Q24" s="595"/>
      <c r="R24" s="595"/>
      <c r="S24" s="595"/>
      <c r="T24" s="595"/>
      <c r="U24" s="595"/>
      <c r="V24" s="595"/>
      <c r="W24" s="595"/>
      <c r="X24" s="595"/>
      <c r="Y24" s="595"/>
      <c r="Z24" s="595"/>
      <c r="AA24" s="595"/>
      <c r="AB24" s="595"/>
      <c r="AC24" s="595"/>
      <c r="AD24" s="595"/>
      <c r="AE24" s="595"/>
      <c r="AF24" s="595"/>
      <c r="AG24" s="595"/>
      <c r="AH24" s="595"/>
      <c r="AI24" s="595"/>
      <c r="AJ24" s="595"/>
      <c r="AK24" s="595"/>
      <c r="AL24" s="595"/>
      <c r="AM24" s="595"/>
      <c r="AN24" s="595"/>
      <c r="AO24" s="595"/>
      <c r="AP24" s="595"/>
      <c r="AQ24" s="595"/>
      <c r="AR24" s="595"/>
      <c r="AS24" s="595"/>
      <c r="AT24" s="595"/>
      <c r="AU24" s="595"/>
      <c r="AV24" s="595"/>
      <c r="AW24" s="595"/>
      <c r="AX24" s="595"/>
      <c r="AY24" s="595"/>
      <c r="AZ24" s="595"/>
    </row>
    <row r="25" spans="1:52" x14ac:dyDescent="0.25">
      <c r="A25" s="595"/>
      <c r="B25" s="595"/>
      <c r="C25" s="595"/>
      <c r="D25" s="595"/>
      <c r="E25" s="595"/>
      <c r="F25" s="595"/>
      <c r="G25" s="595"/>
      <c r="H25" s="595"/>
      <c r="I25" s="595"/>
      <c r="J25" s="595"/>
      <c r="K25" s="595"/>
      <c r="L25" s="595"/>
      <c r="M25" s="609"/>
      <c r="O25" s="595">
        <v>0</v>
      </c>
      <c r="P25" s="595"/>
      <c r="Q25" s="595"/>
      <c r="R25" s="595"/>
      <c r="S25" s="595"/>
      <c r="T25" s="595"/>
      <c r="U25" s="595"/>
      <c r="V25" s="595"/>
      <c r="W25" s="595"/>
      <c r="X25" s="595"/>
      <c r="Y25" s="595"/>
      <c r="Z25" s="595"/>
      <c r="AA25" s="595"/>
      <c r="AB25" s="595"/>
      <c r="AC25" s="595"/>
      <c r="AD25" s="595"/>
      <c r="AE25" s="595"/>
      <c r="AF25" s="595"/>
      <c r="AG25" s="595"/>
      <c r="AH25" s="595"/>
      <c r="AI25" s="595"/>
      <c r="AJ25" s="595"/>
      <c r="AK25" s="595"/>
      <c r="AL25" s="595"/>
      <c r="AM25" s="595"/>
      <c r="AN25" s="595"/>
      <c r="AO25" s="595"/>
      <c r="AP25" s="595"/>
      <c r="AQ25" s="595"/>
      <c r="AR25" s="595"/>
      <c r="AS25" s="595"/>
      <c r="AT25" s="595"/>
      <c r="AU25" s="595"/>
      <c r="AV25" s="595"/>
      <c r="AW25" s="595"/>
      <c r="AX25" s="595"/>
      <c r="AY25" s="595"/>
      <c r="AZ25" s="595"/>
    </row>
    <row r="26" spans="1:52" x14ac:dyDescent="0.25">
      <c r="A26" s="595"/>
      <c r="B26" s="595"/>
      <c r="C26" s="595"/>
      <c r="D26" s="595"/>
      <c r="E26" s="595"/>
      <c r="F26" s="595"/>
      <c r="G26" s="595"/>
      <c r="H26" s="595"/>
      <c r="I26" s="595"/>
      <c r="J26" s="595"/>
      <c r="K26" s="595"/>
      <c r="L26" s="595"/>
      <c r="M26" s="609"/>
      <c r="O26" s="595">
        <v>0</v>
      </c>
      <c r="P26" s="595" t="s">
        <v>4829</v>
      </c>
      <c r="Q26" s="595"/>
      <c r="R26" s="595"/>
      <c r="S26" s="595"/>
      <c r="T26" s="595"/>
      <c r="U26" s="595"/>
      <c r="V26" s="595"/>
      <c r="W26" s="595"/>
      <c r="X26" s="595"/>
      <c r="Y26" s="595"/>
      <c r="Z26" s="595"/>
      <c r="AA26" s="595"/>
      <c r="AB26" s="595"/>
      <c r="AC26" s="595"/>
      <c r="AD26" s="595"/>
      <c r="AE26" s="595"/>
      <c r="AF26" s="595"/>
      <c r="AG26" s="595"/>
      <c r="AH26" s="595"/>
      <c r="AI26" s="595"/>
      <c r="AJ26" s="595"/>
      <c r="AK26" s="595"/>
      <c r="AL26" s="595"/>
      <c r="AM26" s="595"/>
      <c r="AN26" s="595"/>
      <c r="AO26" s="595"/>
      <c r="AP26" s="595"/>
      <c r="AQ26" s="595"/>
      <c r="AR26" s="595"/>
      <c r="AS26" s="595"/>
      <c r="AT26" s="595"/>
      <c r="AU26" s="595"/>
      <c r="AV26" s="595"/>
      <c r="AW26" s="595"/>
      <c r="AX26" s="595"/>
      <c r="AY26" s="595"/>
      <c r="AZ26" s="595"/>
    </row>
    <row r="27" spans="1:52" x14ac:dyDescent="0.25">
      <c r="A27" s="595"/>
      <c r="B27" s="595"/>
      <c r="C27" s="595"/>
      <c r="D27" s="595"/>
      <c r="E27" s="595"/>
      <c r="F27" s="595"/>
      <c r="G27" s="595"/>
      <c r="H27" s="595"/>
      <c r="I27" s="595"/>
      <c r="J27" s="595"/>
      <c r="K27" s="595"/>
      <c r="L27" s="595"/>
      <c r="M27" s="609"/>
      <c r="O27" s="595">
        <v>0</v>
      </c>
      <c r="P27" s="595" t="s">
        <v>4830</v>
      </c>
      <c r="Q27" s="595"/>
      <c r="R27" s="595"/>
      <c r="S27" s="595"/>
      <c r="T27" s="595"/>
      <c r="U27" s="595" t="s">
        <v>4834</v>
      </c>
      <c r="V27" s="595"/>
      <c r="W27" s="595"/>
      <c r="X27" s="595"/>
      <c r="Y27" s="595"/>
      <c r="Z27" s="595"/>
      <c r="AA27" s="595"/>
      <c r="AB27" s="595"/>
      <c r="AC27" s="595"/>
      <c r="AD27" s="595"/>
      <c r="AE27" s="595"/>
      <c r="AF27" s="595"/>
      <c r="AG27" s="595"/>
      <c r="AH27" s="595"/>
      <c r="AI27" s="595"/>
      <c r="AJ27" s="595"/>
      <c r="AK27" s="595"/>
      <c r="AL27" s="595"/>
      <c r="AM27" s="595"/>
      <c r="AN27" s="595"/>
      <c r="AO27" s="595"/>
      <c r="AP27" s="595"/>
      <c r="AQ27" s="595"/>
      <c r="AR27" s="595"/>
      <c r="AS27" s="595"/>
      <c r="AT27" s="595"/>
      <c r="AU27" s="595"/>
      <c r="AV27" s="595"/>
      <c r="AW27" s="595"/>
      <c r="AX27" s="595"/>
      <c r="AY27" s="595"/>
      <c r="AZ27" s="595"/>
    </row>
    <row r="28" spans="1:52" x14ac:dyDescent="0.25">
      <c r="A28" s="595"/>
      <c r="B28" s="595"/>
      <c r="C28" s="595"/>
      <c r="D28" s="595"/>
      <c r="E28" s="595"/>
      <c r="F28" s="595"/>
      <c r="G28" s="595"/>
      <c r="H28" s="595"/>
      <c r="I28" s="595"/>
      <c r="J28" s="595"/>
      <c r="K28" s="595"/>
      <c r="L28" s="595"/>
      <c r="M28" s="609"/>
      <c r="O28" s="595">
        <v>0</v>
      </c>
      <c r="P28" s="595" t="s">
        <v>4831</v>
      </c>
      <c r="Q28" s="595"/>
      <c r="R28" s="595"/>
      <c r="S28" s="595"/>
      <c r="T28" s="595"/>
      <c r="U28" s="595"/>
      <c r="V28" s="595"/>
      <c r="W28" s="595"/>
      <c r="X28" s="595"/>
      <c r="Y28" s="595"/>
      <c r="Z28" s="595"/>
      <c r="AA28" s="595"/>
      <c r="AB28" s="595"/>
      <c r="AC28" s="595"/>
      <c r="AD28" s="595"/>
      <c r="AE28" s="595"/>
      <c r="AF28" s="595"/>
      <c r="AG28" s="595"/>
      <c r="AH28" s="595"/>
      <c r="AI28" s="595"/>
      <c r="AJ28" s="595"/>
      <c r="AK28" s="595"/>
      <c r="AL28" s="595"/>
      <c r="AM28" s="595"/>
      <c r="AN28" s="595"/>
      <c r="AO28" s="595"/>
      <c r="AP28" s="595"/>
      <c r="AQ28" s="595"/>
      <c r="AR28" s="595"/>
      <c r="AS28" s="595"/>
      <c r="AT28" s="595"/>
      <c r="AU28" s="595"/>
      <c r="AV28" s="595"/>
      <c r="AW28" s="595"/>
      <c r="AX28" s="595"/>
      <c r="AY28" s="595"/>
      <c r="AZ28" s="595"/>
    </row>
    <row r="29" spans="1:52" x14ac:dyDescent="0.25">
      <c r="A29" s="595"/>
      <c r="B29" s="595"/>
      <c r="C29" s="595"/>
      <c r="D29" s="595"/>
      <c r="E29" s="595"/>
      <c r="F29" s="595"/>
      <c r="G29" s="595"/>
      <c r="H29" s="595"/>
      <c r="I29" s="595"/>
      <c r="J29" s="595"/>
      <c r="K29" s="595"/>
      <c r="L29" s="595"/>
      <c r="M29" s="609"/>
      <c r="O29" s="595">
        <v>0</v>
      </c>
      <c r="P29" s="595" t="s">
        <v>4832</v>
      </c>
      <c r="Q29" s="595"/>
      <c r="R29" s="595"/>
      <c r="S29" s="595"/>
      <c r="T29" s="595"/>
      <c r="U29" s="595"/>
      <c r="V29" s="595"/>
      <c r="W29" s="595"/>
      <c r="X29" s="595"/>
      <c r="Y29" s="595"/>
      <c r="Z29" s="595"/>
      <c r="AA29" s="595"/>
      <c r="AB29" s="595"/>
      <c r="AC29" s="595"/>
      <c r="AD29" s="595"/>
      <c r="AE29" s="595"/>
      <c r="AF29" s="595"/>
      <c r="AG29" s="595"/>
      <c r="AH29" s="595"/>
      <c r="AI29" s="595"/>
      <c r="AJ29" s="595"/>
      <c r="AK29" s="595"/>
      <c r="AL29" s="595"/>
      <c r="AM29" s="595"/>
      <c r="AN29" s="595"/>
      <c r="AO29" s="595"/>
      <c r="AP29" s="595"/>
      <c r="AQ29" s="595"/>
      <c r="AR29" s="595"/>
      <c r="AS29" s="595"/>
      <c r="AT29" s="595"/>
      <c r="AU29" s="595"/>
      <c r="AV29" s="595"/>
      <c r="AW29" s="595"/>
      <c r="AX29" s="595"/>
      <c r="AY29" s="595"/>
      <c r="AZ29" s="595"/>
    </row>
    <row r="30" spans="1:52" x14ac:dyDescent="0.25">
      <c r="A30" s="595"/>
      <c r="B30" s="595"/>
      <c r="C30" s="595"/>
      <c r="D30" s="595"/>
      <c r="E30" s="595"/>
      <c r="F30" s="595"/>
      <c r="G30" s="595"/>
      <c r="H30" s="595"/>
      <c r="I30" s="595"/>
      <c r="J30" s="595"/>
      <c r="K30" s="595"/>
      <c r="L30" s="595"/>
      <c r="M30" s="610"/>
      <c r="O30" s="595">
        <v>0</v>
      </c>
      <c r="P30" s="595" t="s">
        <v>4833</v>
      </c>
      <c r="Q30" s="595"/>
      <c r="R30" s="595"/>
      <c r="S30" s="595"/>
      <c r="T30" s="595"/>
      <c r="U30" s="595"/>
      <c r="V30" s="595"/>
      <c r="W30" s="595"/>
      <c r="X30" s="595"/>
      <c r="Y30" s="595"/>
      <c r="Z30" s="595"/>
      <c r="AA30" s="595"/>
      <c r="AB30" s="595"/>
      <c r="AC30" s="595"/>
      <c r="AD30" s="595"/>
      <c r="AE30" s="595"/>
      <c r="AF30" s="595"/>
      <c r="AG30" s="595"/>
      <c r="AH30" s="595"/>
      <c r="AI30" s="595"/>
      <c r="AJ30" s="595"/>
      <c r="AK30" s="595"/>
      <c r="AL30" s="595"/>
      <c r="AM30" s="595"/>
      <c r="AN30" s="595"/>
      <c r="AO30" s="595"/>
      <c r="AP30" s="595"/>
      <c r="AQ30" s="595"/>
      <c r="AR30" s="595"/>
      <c r="AS30" s="595"/>
      <c r="AT30" s="595"/>
      <c r="AU30" s="595"/>
      <c r="AV30" s="595"/>
      <c r="AW30" s="595"/>
      <c r="AX30" s="595"/>
      <c r="AY30" s="595"/>
      <c r="AZ30" s="595"/>
    </row>
    <row r="31" spans="1:52" x14ac:dyDescent="0.25">
      <c r="A31" s="595"/>
      <c r="B31" s="595"/>
      <c r="C31" s="595"/>
      <c r="D31" s="595"/>
      <c r="E31" s="595"/>
      <c r="F31" s="595"/>
      <c r="G31" s="595"/>
      <c r="H31" s="595"/>
      <c r="I31" s="595"/>
      <c r="J31" s="595"/>
      <c r="K31" s="595"/>
      <c r="L31" s="595"/>
      <c r="M31" s="609"/>
      <c r="O31" s="595">
        <v>0</v>
      </c>
      <c r="P31" s="595" t="s">
        <v>4835</v>
      </c>
      <c r="Q31" s="595"/>
      <c r="R31" s="595"/>
      <c r="S31" s="595"/>
      <c r="T31" s="595"/>
      <c r="U31" s="595"/>
      <c r="V31" s="595"/>
      <c r="W31" s="595"/>
      <c r="X31" s="595"/>
      <c r="Y31" s="595"/>
      <c r="Z31" s="595"/>
      <c r="AA31" s="595"/>
      <c r="AB31" s="595"/>
      <c r="AC31" s="595"/>
      <c r="AD31" s="595"/>
      <c r="AE31" s="595"/>
      <c r="AF31" s="595"/>
      <c r="AG31" s="595"/>
      <c r="AH31" s="595"/>
      <c r="AI31" s="595"/>
      <c r="AJ31" s="595"/>
      <c r="AK31" s="595"/>
      <c r="AL31" s="595"/>
      <c r="AM31" s="595"/>
      <c r="AN31" s="595"/>
      <c r="AO31" s="595"/>
      <c r="AP31" s="595"/>
      <c r="AQ31" s="595"/>
      <c r="AR31" s="595"/>
      <c r="AS31" s="595"/>
      <c r="AT31" s="595"/>
      <c r="AU31" s="595"/>
      <c r="AV31" s="595"/>
      <c r="AW31" s="595"/>
      <c r="AX31" s="595"/>
      <c r="AY31" s="595"/>
      <c r="AZ31" s="595"/>
    </row>
    <row r="32" spans="1:52" x14ac:dyDescent="0.25">
      <c r="A32" s="595"/>
      <c r="B32" s="595"/>
      <c r="C32" s="595"/>
      <c r="D32" s="595"/>
      <c r="E32" s="595"/>
      <c r="F32" s="595"/>
      <c r="G32" s="595"/>
      <c r="H32" s="595"/>
      <c r="I32" s="595"/>
      <c r="J32" s="595"/>
      <c r="K32" s="595"/>
      <c r="L32" s="595"/>
      <c r="M32" s="609"/>
      <c r="N32" s="609"/>
      <c r="O32" s="595">
        <v>0</v>
      </c>
      <c r="P32" s="595"/>
      <c r="Q32" s="595"/>
      <c r="R32" s="595"/>
      <c r="S32" s="595"/>
      <c r="T32" s="595"/>
      <c r="U32" s="595"/>
      <c r="V32" s="595"/>
      <c r="W32" s="595"/>
      <c r="X32" s="595"/>
      <c r="Y32" s="595"/>
      <c r="Z32" s="595"/>
      <c r="AA32" s="595"/>
      <c r="AB32" s="595"/>
      <c r="AC32" s="595"/>
      <c r="AD32" s="595"/>
      <c r="AE32" s="595"/>
      <c r="AF32" s="595"/>
      <c r="AG32" s="595"/>
      <c r="AH32" s="595"/>
      <c r="AI32" s="595"/>
      <c r="AJ32" s="595"/>
      <c r="AK32" s="595"/>
      <c r="AL32" s="595"/>
      <c r="AM32" s="595"/>
      <c r="AN32" s="595"/>
      <c r="AO32" s="595"/>
      <c r="AP32" s="595"/>
      <c r="AQ32" s="595"/>
      <c r="AR32" s="595"/>
      <c r="AS32" s="595"/>
      <c r="AT32" s="595"/>
      <c r="AU32" s="595"/>
      <c r="AV32" s="595"/>
      <c r="AW32" s="595"/>
      <c r="AX32" s="595"/>
      <c r="AY32" s="595"/>
      <c r="AZ32" s="595"/>
    </row>
    <row r="33" spans="1:52" x14ac:dyDescent="0.25">
      <c r="A33" s="595"/>
      <c r="B33" s="595"/>
      <c r="C33" s="595"/>
      <c r="D33" s="595"/>
      <c r="E33" s="595"/>
      <c r="F33" s="595"/>
      <c r="G33" s="595"/>
      <c r="H33" s="595"/>
      <c r="I33" s="595"/>
      <c r="J33" s="595"/>
      <c r="K33" s="595"/>
      <c r="L33" s="595"/>
      <c r="M33" s="609"/>
      <c r="N33" s="609"/>
      <c r="O33" s="595">
        <v>0</v>
      </c>
      <c r="P33" s="595"/>
      <c r="Q33" s="595"/>
      <c r="R33" s="595"/>
      <c r="S33" s="595"/>
      <c r="T33" s="595"/>
      <c r="U33" s="595"/>
      <c r="V33" s="595"/>
      <c r="W33" s="595"/>
      <c r="X33" s="595"/>
      <c r="Y33" s="595"/>
      <c r="Z33" s="595"/>
      <c r="AA33" s="595"/>
      <c r="AB33" s="595"/>
      <c r="AC33" s="595"/>
      <c r="AD33" s="595"/>
      <c r="AE33" s="595"/>
      <c r="AF33" s="595"/>
      <c r="AG33" s="595"/>
      <c r="AH33" s="595"/>
      <c r="AI33" s="595"/>
      <c r="AJ33" s="595"/>
      <c r="AK33" s="595"/>
      <c r="AL33" s="595"/>
      <c r="AM33" s="595"/>
      <c r="AN33" s="595"/>
      <c r="AO33" s="595"/>
      <c r="AP33" s="595"/>
      <c r="AQ33" s="595"/>
      <c r="AR33" s="595"/>
      <c r="AS33" s="595"/>
      <c r="AT33" s="595"/>
      <c r="AU33" s="595"/>
      <c r="AV33" s="595"/>
      <c r="AW33" s="595"/>
      <c r="AX33" s="595"/>
      <c r="AY33" s="595"/>
      <c r="AZ33" s="595"/>
    </row>
    <row r="34" spans="1:52" x14ac:dyDescent="0.25">
      <c r="A34" s="595"/>
      <c r="B34" s="595"/>
      <c r="C34" s="595"/>
      <c r="D34" s="595"/>
      <c r="E34" s="595"/>
      <c r="F34" s="595"/>
      <c r="G34" s="595"/>
      <c r="H34" s="595"/>
      <c r="I34" s="595"/>
      <c r="J34" s="595"/>
      <c r="K34" s="595"/>
      <c r="L34" s="595"/>
      <c r="M34" s="609"/>
      <c r="N34" s="609"/>
      <c r="O34" s="595">
        <v>0</v>
      </c>
      <c r="P34" s="595"/>
      <c r="Q34" s="595"/>
      <c r="R34" s="595"/>
      <c r="S34" s="595"/>
      <c r="T34" s="595"/>
      <c r="U34" s="595"/>
      <c r="V34" s="595"/>
      <c r="W34" s="595"/>
      <c r="X34" s="595"/>
      <c r="Y34" s="595"/>
      <c r="Z34" s="595"/>
      <c r="AA34" s="595"/>
      <c r="AB34" s="595"/>
      <c r="AC34" s="595"/>
      <c r="AD34" s="595"/>
      <c r="AE34" s="595"/>
      <c r="AF34" s="595"/>
      <c r="AG34" s="595"/>
      <c r="AH34" s="595"/>
      <c r="AI34" s="595"/>
      <c r="AJ34" s="595"/>
      <c r="AK34" s="595"/>
      <c r="AL34" s="595"/>
      <c r="AM34" s="595"/>
      <c r="AN34" s="595"/>
      <c r="AO34" s="595"/>
      <c r="AP34" s="595"/>
      <c r="AQ34" s="595"/>
      <c r="AR34" s="595"/>
      <c r="AS34" s="595"/>
      <c r="AT34" s="595"/>
      <c r="AU34" s="595"/>
      <c r="AV34" s="595"/>
      <c r="AW34" s="595"/>
      <c r="AX34" s="595"/>
      <c r="AY34" s="595"/>
      <c r="AZ34" s="595"/>
    </row>
    <row r="35" spans="1:52" x14ac:dyDescent="0.25">
      <c r="A35" s="595"/>
      <c r="B35" s="595"/>
      <c r="C35" s="595"/>
      <c r="D35" s="595"/>
      <c r="E35" s="595"/>
      <c r="F35" s="595"/>
      <c r="G35" s="595"/>
      <c r="H35" s="595"/>
      <c r="I35" s="595"/>
      <c r="J35" s="595"/>
      <c r="K35" s="595"/>
      <c r="L35" s="595"/>
      <c r="M35" s="595"/>
      <c r="O35" s="595">
        <v>0</v>
      </c>
      <c r="P35" s="595"/>
      <c r="Q35" s="595"/>
      <c r="R35" s="595"/>
      <c r="S35" s="595"/>
      <c r="T35" s="595"/>
      <c r="U35" s="595"/>
      <c r="V35" s="595"/>
      <c r="W35" s="595"/>
      <c r="X35" s="595"/>
      <c r="Y35" s="595"/>
      <c r="Z35" s="595"/>
      <c r="AA35" s="595"/>
      <c r="AB35" s="595"/>
      <c r="AC35" s="595"/>
      <c r="AD35" s="595"/>
      <c r="AE35" s="595"/>
      <c r="AF35" s="595"/>
      <c r="AG35" s="595"/>
      <c r="AH35" s="595"/>
      <c r="AI35" s="595"/>
      <c r="AJ35" s="595"/>
      <c r="AK35" s="595"/>
      <c r="AL35" s="595"/>
      <c r="AM35" s="595"/>
      <c r="AN35" s="595"/>
      <c r="AO35" s="595"/>
      <c r="AP35" s="595"/>
      <c r="AQ35" s="595"/>
      <c r="AR35" s="595"/>
      <c r="AS35" s="595"/>
      <c r="AT35" s="595"/>
      <c r="AU35" s="595"/>
      <c r="AV35" s="595"/>
      <c r="AW35" s="595"/>
      <c r="AX35" s="595"/>
      <c r="AY35" s="595"/>
      <c r="AZ35" s="595"/>
    </row>
    <row r="36" spans="1:52" x14ac:dyDescent="0.25">
      <c r="A36" s="595"/>
      <c r="B36" s="595"/>
      <c r="C36" s="595"/>
      <c r="D36" s="595"/>
      <c r="E36" s="595"/>
      <c r="F36" s="595"/>
      <c r="G36" s="595"/>
      <c r="H36" s="595"/>
      <c r="I36" s="595"/>
      <c r="J36" s="595"/>
      <c r="K36" s="595"/>
      <c r="L36" s="595"/>
      <c r="M36" s="595"/>
      <c r="N36" s="595"/>
      <c r="O36" s="595">
        <v>0</v>
      </c>
      <c r="P36" s="595"/>
      <c r="Q36" s="595"/>
      <c r="R36" s="595"/>
      <c r="S36" s="595"/>
      <c r="T36" s="595"/>
      <c r="U36" s="595"/>
      <c r="V36" s="595"/>
      <c r="W36" s="595"/>
      <c r="X36" s="595"/>
      <c r="Y36" s="595"/>
      <c r="Z36" s="595"/>
      <c r="AA36" s="595"/>
      <c r="AB36" s="595"/>
      <c r="AC36" s="595"/>
      <c r="AD36" s="595"/>
      <c r="AE36" s="595"/>
      <c r="AF36" s="595"/>
      <c r="AG36" s="595"/>
      <c r="AH36" s="595"/>
      <c r="AI36" s="595"/>
      <c r="AJ36" s="595"/>
      <c r="AK36" s="595"/>
      <c r="AL36" s="595"/>
      <c r="AM36" s="595"/>
      <c r="AN36" s="595"/>
      <c r="AO36" s="595"/>
      <c r="AP36" s="595"/>
      <c r="AQ36" s="595"/>
      <c r="AR36" s="595"/>
      <c r="AS36" s="595"/>
      <c r="AT36" s="595"/>
      <c r="AU36" s="595"/>
      <c r="AV36" s="595"/>
      <c r="AW36" s="595"/>
      <c r="AX36" s="595"/>
      <c r="AY36" s="595"/>
      <c r="AZ36" s="595"/>
    </row>
    <row r="37" spans="1:52" x14ac:dyDescent="0.25">
      <c r="A37" s="595"/>
      <c r="B37" s="595"/>
      <c r="C37" s="595"/>
      <c r="D37" s="595"/>
      <c r="E37" s="595"/>
      <c r="F37" s="595"/>
      <c r="G37" s="595"/>
      <c r="H37" s="595"/>
      <c r="I37" s="595"/>
      <c r="J37" s="595"/>
      <c r="K37" s="595"/>
      <c r="L37" s="595"/>
      <c r="M37" s="595"/>
      <c r="N37" s="595"/>
      <c r="O37" s="595">
        <v>0</v>
      </c>
      <c r="P37" s="595"/>
      <c r="Q37" s="595"/>
      <c r="R37" s="595"/>
      <c r="S37" s="595"/>
      <c r="T37" s="595"/>
      <c r="U37" s="595"/>
      <c r="V37" s="595"/>
      <c r="W37" s="595"/>
      <c r="X37" s="595"/>
      <c r="Y37" s="595"/>
      <c r="Z37" s="595"/>
      <c r="AA37" s="595"/>
      <c r="AB37" s="595"/>
      <c r="AC37" s="595"/>
      <c r="AD37" s="595"/>
      <c r="AE37" s="595"/>
      <c r="AF37" s="595"/>
      <c r="AG37" s="595"/>
      <c r="AH37" s="595"/>
      <c r="AI37" s="595"/>
      <c r="AJ37" s="595"/>
      <c r="AK37" s="595"/>
      <c r="AL37" s="595"/>
      <c r="AM37" s="595"/>
      <c r="AN37" s="595"/>
      <c r="AO37" s="595"/>
      <c r="AP37" s="595"/>
      <c r="AQ37" s="595"/>
      <c r="AR37" s="595"/>
      <c r="AS37" s="595"/>
      <c r="AT37" s="595"/>
      <c r="AU37" s="595"/>
      <c r="AV37" s="595"/>
      <c r="AW37" s="595"/>
      <c r="AX37" s="595"/>
      <c r="AY37" s="595"/>
      <c r="AZ37" s="595"/>
    </row>
    <row r="38" spans="1:52" x14ac:dyDescent="0.25">
      <c r="A38" s="595"/>
      <c r="B38" s="595"/>
      <c r="C38" s="595"/>
      <c r="D38" s="595"/>
      <c r="E38" s="595"/>
      <c r="F38" s="595"/>
      <c r="G38" s="595"/>
      <c r="H38" s="595"/>
      <c r="I38" s="595"/>
      <c r="J38" s="595"/>
      <c r="K38" s="595"/>
      <c r="L38" s="595"/>
      <c r="M38" s="595"/>
      <c r="N38" s="595"/>
      <c r="O38" s="595">
        <v>0</v>
      </c>
      <c r="P38" s="595"/>
      <c r="Q38" s="595"/>
      <c r="R38" s="595"/>
      <c r="S38" s="595"/>
      <c r="T38" s="595"/>
      <c r="U38" s="595"/>
      <c r="V38" s="595"/>
      <c r="W38" s="595"/>
      <c r="X38" s="595"/>
      <c r="Y38" s="595"/>
      <c r="Z38" s="595"/>
      <c r="AA38" s="595"/>
      <c r="AB38" s="595"/>
      <c r="AC38" s="595"/>
      <c r="AD38" s="595"/>
      <c r="AE38" s="595"/>
      <c r="AF38" s="595"/>
      <c r="AG38" s="595"/>
      <c r="AH38" s="595"/>
      <c r="AI38" s="595"/>
      <c r="AJ38" s="595"/>
      <c r="AK38" s="595"/>
      <c r="AL38" s="595"/>
      <c r="AM38" s="595"/>
      <c r="AN38" s="595"/>
      <c r="AO38" s="595"/>
      <c r="AP38" s="595"/>
      <c r="AQ38" s="595"/>
      <c r="AR38" s="595"/>
      <c r="AS38" s="595"/>
      <c r="AT38" s="595"/>
      <c r="AU38" s="595"/>
      <c r="AV38" s="595"/>
      <c r="AW38" s="595"/>
      <c r="AX38" s="595"/>
      <c r="AY38" s="595"/>
      <c r="AZ38" s="595"/>
    </row>
    <row r="39" spans="1:52" x14ac:dyDescent="0.25">
      <c r="A39" s="595"/>
      <c r="B39" s="595"/>
      <c r="C39" s="595"/>
      <c r="D39" s="595"/>
      <c r="E39" s="595"/>
      <c r="F39" s="595"/>
      <c r="G39" s="595"/>
      <c r="H39" s="595"/>
      <c r="I39" s="595"/>
      <c r="J39" s="595"/>
      <c r="K39" s="595"/>
      <c r="L39" s="595"/>
      <c r="M39" s="595"/>
      <c r="N39" s="595"/>
      <c r="O39" s="595">
        <v>0</v>
      </c>
      <c r="P39" s="595"/>
      <c r="Q39" s="595"/>
      <c r="R39" s="595"/>
      <c r="S39" s="595"/>
      <c r="T39" s="595"/>
      <c r="U39" s="595"/>
      <c r="V39" s="595"/>
      <c r="W39" s="595"/>
      <c r="X39" s="595"/>
      <c r="Y39" s="595"/>
      <c r="Z39" s="595"/>
      <c r="AA39" s="595"/>
      <c r="AB39" s="595"/>
      <c r="AC39" s="595"/>
      <c r="AD39" s="595"/>
      <c r="AE39" s="595"/>
      <c r="AF39" s="595"/>
      <c r="AG39" s="595"/>
      <c r="AH39" s="595"/>
      <c r="AI39" s="595"/>
      <c r="AJ39" s="595"/>
      <c r="AK39" s="595"/>
      <c r="AL39" s="595"/>
      <c r="AM39" s="595"/>
      <c r="AN39" s="595"/>
      <c r="AO39" s="595"/>
      <c r="AP39" s="595"/>
      <c r="AQ39" s="595"/>
      <c r="AR39" s="595"/>
      <c r="AS39" s="595"/>
      <c r="AT39" s="595"/>
      <c r="AU39" s="595"/>
      <c r="AV39" s="595"/>
      <c r="AW39" s="595"/>
      <c r="AX39" s="595"/>
      <c r="AY39" s="595"/>
      <c r="AZ39" s="595"/>
    </row>
    <row r="40" spans="1:52" x14ac:dyDescent="0.25">
      <c r="A40" s="595"/>
      <c r="B40" s="595"/>
      <c r="C40" s="595"/>
      <c r="D40" s="595"/>
      <c r="E40" s="595"/>
      <c r="F40" s="595"/>
      <c r="G40" s="595"/>
      <c r="H40" s="595"/>
      <c r="I40" s="595"/>
      <c r="J40" s="595"/>
      <c r="K40" s="595"/>
      <c r="L40" s="595"/>
      <c r="M40" s="595"/>
      <c r="O40" s="595">
        <v>0</v>
      </c>
      <c r="P40" s="595"/>
      <c r="Q40" s="595"/>
      <c r="R40" s="595"/>
      <c r="S40" s="595"/>
      <c r="T40" s="595"/>
      <c r="U40" s="595"/>
      <c r="V40" s="595"/>
      <c r="W40" s="595"/>
      <c r="X40" s="595"/>
      <c r="Y40" s="595"/>
      <c r="Z40" s="595"/>
      <c r="AA40" s="595"/>
      <c r="AB40" s="595"/>
      <c r="AC40" s="595"/>
      <c r="AD40" s="595"/>
      <c r="AE40" s="595"/>
      <c r="AF40" s="595"/>
      <c r="AG40" s="595"/>
      <c r="AH40" s="595"/>
      <c r="AI40" s="595"/>
      <c r="AJ40" s="595"/>
      <c r="AK40" s="595"/>
      <c r="AL40" s="595"/>
      <c r="AM40" s="595"/>
      <c r="AN40" s="595"/>
      <c r="AO40" s="595"/>
      <c r="AP40" s="595"/>
      <c r="AQ40" s="595"/>
      <c r="AR40" s="595"/>
      <c r="AS40" s="595"/>
      <c r="AT40" s="595"/>
      <c r="AU40" s="595"/>
      <c r="AV40" s="595"/>
      <c r="AW40" s="595"/>
      <c r="AX40" s="595"/>
      <c r="AY40" s="595"/>
      <c r="AZ40" s="595"/>
    </row>
    <row r="41" spans="1:52" x14ac:dyDescent="0.25">
      <c r="A41" s="595"/>
      <c r="B41" s="595"/>
      <c r="C41" s="595"/>
      <c r="D41" s="595"/>
      <c r="E41" s="595"/>
      <c r="F41" s="595"/>
      <c r="G41" s="595"/>
      <c r="H41" s="595"/>
      <c r="I41" s="595"/>
      <c r="J41" s="595"/>
      <c r="K41" s="595"/>
      <c r="L41" s="595"/>
      <c r="M41" s="595"/>
      <c r="O41" s="595">
        <v>0</v>
      </c>
      <c r="P41" s="595"/>
      <c r="Q41" s="595"/>
      <c r="R41" s="595"/>
      <c r="S41" s="595"/>
      <c r="T41" s="595"/>
      <c r="U41" s="595"/>
      <c r="V41" s="595"/>
      <c r="W41" s="595"/>
      <c r="X41" s="595"/>
      <c r="Y41" s="595"/>
      <c r="Z41" s="595"/>
      <c r="AA41" s="595"/>
      <c r="AB41" s="595"/>
      <c r="AC41" s="595"/>
      <c r="AD41" s="595"/>
      <c r="AE41" s="595"/>
      <c r="AF41" s="595"/>
      <c r="AG41" s="595"/>
      <c r="AH41" s="595"/>
      <c r="AI41" s="595"/>
      <c r="AJ41" s="595"/>
      <c r="AK41" s="595"/>
      <c r="AL41" s="595"/>
      <c r="AM41" s="595"/>
      <c r="AN41" s="595"/>
      <c r="AO41" s="595"/>
      <c r="AP41" s="595"/>
      <c r="AQ41" s="595"/>
      <c r="AR41" s="595"/>
      <c r="AS41" s="595"/>
      <c r="AT41" s="595"/>
      <c r="AU41" s="595"/>
      <c r="AV41" s="595"/>
      <c r="AW41" s="595"/>
      <c r="AX41" s="595"/>
      <c r="AY41" s="595"/>
      <c r="AZ41" s="595"/>
    </row>
    <row r="42" spans="1:52" x14ac:dyDescent="0.25">
      <c r="A42" s="595"/>
      <c r="B42" s="595"/>
      <c r="C42" s="595"/>
      <c r="D42" s="595"/>
      <c r="E42" s="595"/>
      <c r="F42" s="595"/>
      <c r="G42" s="595"/>
      <c r="H42" s="595"/>
      <c r="I42" s="595"/>
      <c r="J42" s="595"/>
      <c r="K42" s="595"/>
      <c r="L42" s="595"/>
      <c r="M42" s="595"/>
      <c r="O42" s="595">
        <v>0</v>
      </c>
      <c r="P42" s="595"/>
      <c r="Q42" s="595"/>
      <c r="R42" s="595"/>
      <c r="S42" s="595"/>
      <c r="T42" s="595"/>
      <c r="U42" s="595"/>
      <c r="V42" s="595"/>
      <c r="W42" s="595"/>
      <c r="X42" s="595"/>
      <c r="Y42" s="595"/>
      <c r="Z42" s="595"/>
      <c r="AA42" s="595"/>
      <c r="AB42" s="595"/>
      <c r="AC42" s="595"/>
      <c r="AD42" s="595"/>
      <c r="AE42" s="595"/>
      <c r="AF42" s="595"/>
      <c r="AG42" s="595"/>
      <c r="AH42" s="595"/>
      <c r="AI42" s="595"/>
      <c r="AJ42" s="595"/>
      <c r="AK42" s="595"/>
      <c r="AL42" s="595"/>
      <c r="AM42" s="595"/>
      <c r="AN42" s="595"/>
      <c r="AO42" s="595"/>
      <c r="AP42" s="595"/>
      <c r="AQ42" s="595"/>
      <c r="AR42" s="595"/>
      <c r="AS42" s="595"/>
      <c r="AT42" s="595"/>
      <c r="AU42" s="595"/>
      <c r="AV42" s="595"/>
      <c r="AW42" s="595"/>
      <c r="AX42" s="595"/>
      <c r="AY42" s="595"/>
      <c r="AZ42" s="595"/>
    </row>
    <row r="43" spans="1:52" x14ac:dyDescent="0.25">
      <c r="A43" s="595"/>
      <c r="B43" s="595"/>
      <c r="C43" s="595"/>
      <c r="D43" s="595"/>
      <c r="E43" s="595"/>
      <c r="F43" s="595"/>
      <c r="G43" s="595"/>
      <c r="H43" s="595"/>
      <c r="I43" s="595"/>
      <c r="J43" s="595"/>
      <c r="K43" s="595"/>
      <c r="L43" s="595"/>
      <c r="M43" s="595"/>
      <c r="N43" s="595"/>
      <c r="O43" s="595">
        <v>0</v>
      </c>
      <c r="P43" s="595"/>
      <c r="Q43" s="595"/>
      <c r="R43" s="595"/>
      <c r="S43" s="595"/>
      <c r="T43" s="595"/>
      <c r="U43" s="595"/>
      <c r="V43" s="595"/>
      <c r="W43" s="595"/>
      <c r="X43" s="595"/>
      <c r="Y43" s="595"/>
      <c r="Z43" s="595"/>
      <c r="AA43" s="595"/>
      <c r="AB43" s="595"/>
      <c r="AC43" s="595"/>
      <c r="AD43" s="595"/>
      <c r="AE43" s="595"/>
      <c r="AF43" s="595"/>
      <c r="AG43" s="595"/>
      <c r="AH43" s="595"/>
      <c r="AI43" s="595"/>
      <c r="AJ43" s="595"/>
      <c r="AK43" s="595"/>
      <c r="AL43" s="595"/>
      <c r="AM43" s="595"/>
      <c r="AN43" s="595"/>
      <c r="AO43" s="595"/>
      <c r="AP43" s="595"/>
      <c r="AQ43" s="595"/>
      <c r="AR43" s="595"/>
      <c r="AS43" s="595"/>
      <c r="AT43" s="595"/>
      <c r="AU43" s="595"/>
      <c r="AV43" s="595"/>
      <c r="AW43" s="595"/>
      <c r="AX43" s="595"/>
      <c r="AY43" s="595"/>
      <c r="AZ43" s="595"/>
    </row>
    <row r="44" spans="1:52" x14ac:dyDescent="0.25">
      <c r="A44" s="595"/>
      <c r="B44" s="595"/>
      <c r="C44" s="595"/>
      <c r="D44" s="595"/>
      <c r="E44" s="595"/>
      <c r="F44" s="595"/>
      <c r="G44" s="595"/>
      <c r="H44" s="595"/>
      <c r="I44" s="595"/>
      <c r="J44" s="595"/>
      <c r="K44" s="595"/>
      <c r="L44" s="595"/>
      <c r="M44" s="80"/>
      <c r="N44" s="595"/>
      <c r="O44" s="595">
        <v>0</v>
      </c>
      <c r="P44" s="595"/>
      <c r="Q44" s="595"/>
      <c r="R44" s="595"/>
      <c r="S44" s="595"/>
      <c r="T44" s="595"/>
      <c r="U44" s="595"/>
      <c r="V44" s="595"/>
      <c r="W44" s="595"/>
      <c r="X44" s="595"/>
      <c r="Y44" s="595"/>
      <c r="Z44" s="595"/>
      <c r="AA44" s="595"/>
      <c r="AB44" s="595"/>
      <c r="AC44" s="595"/>
      <c r="AD44" s="595"/>
      <c r="AE44" s="595"/>
      <c r="AF44" s="595"/>
      <c r="AG44" s="595"/>
      <c r="AH44" s="595"/>
      <c r="AI44" s="595"/>
      <c r="AJ44" s="595"/>
      <c r="AK44" s="595"/>
      <c r="AL44" s="595"/>
      <c r="AM44" s="595"/>
      <c r="AN44" s="595"/>
      <c r="AO44" s="595"/>
      <c r="AP44" s="595"/>
      <c r="AQ44" s="595"/>
      <c r="AR44" s="595"/>
      <c r="AS44" s="595"/>
      <c r="AT44" s="595"/>
      <c r="AU44" s="595"/>
      <c r="AV44" s="595"/>
      <c r="AW44" s="595"/>
      <c r="AX44" s="595"/>
      <c r="AY44" s="595"/>
      <c r="AZ44" s="595"/>
    </row>
    <row r="45" spans="1:52" x14ac:dyDescent="0.25">
      <c r="A45" s="595"/>
      <c r="B45" s="595"/>
      <c r="C45" s="595"/>
      <c r="D45" s="595"/>
      <c r="E45" s="595"/>
      <c r="F45" s="595"/>
      <c r="G45" s="595"/>
      <c r="H45" s="595"/>
      <c r="I45" s="595"/>
      <c r="J45" s="595"/>
      <c r="K45" s="595"/>
      <c r="L45" s="595"/>
      <c r="M45" s="595"/>
      <c r="N45" s="595"/>
      <c r="O45" s="595">
        <v>0</v>
      </c>
      <c r="P45" s="595"/>
      <c r="Q45" s="595"/>
      <c r="R45" s="595"/>
      <c r="S45" s="595"/>
      <c r="T45" s="595"/>
      <c r="U45" s="595"/>
      <c r="V45" s="595"/>
      <c r="W45" s="595"/>
      <c r="X45" s="595"/>
      <c r="Y45" s="595"/>
      <c r="Z45" s="595"/>
      <c r="AA45" s="595"/>
      <c r="AB45" s="595"/>
      <c r="AC45" s="595"/>
      <c r="AD45" s="595"/>
      <c r="AE45" s="595"/>
      <c r="AF45" s="595"/>
      <c r="AG45" s="595"/>
      <c r="AH45" s="595"/>
      <c r="AI45" s="595"/>
      <c r="AJ45" s="595"/>
      <c r="AK45" s="595"/>
      <c r="AL45" s="595"/>
      <c r="AM45" s="595"/>
      <c r="AN45" s="595"/>
      <c r="AO45" s="595"/>
      <c r="AP45" s="595"/>
      <c r="AQ45" s="595"/>
      <c r="AR45" s="595"/>
      <c r="AS45" s="595"/>
      <c r="AT45" s="595"/>
      <c r="AU45" s="595"/>
      <c r="AV45" s="595"/>
      <c r="AW45" s="595"/>
      <c r="AX45" s="595"/>
      <c r="AY45" s="595"/>
      <c r="AZ45" s="595"/>
    </row>
    <row r="46" spans="1:52" x14ac:dyDescent="0.25">
      <c r="A46" s="595"/>
      <c r="B46" s="595"/>
      <c r="C46" s="595"/>
      <c r="D46" s="595"/>
      <c r="E46" s="595"/>
      <c r="F46" s="595"/>
      <c r="G46" s="595"/>
      <c r="H46" s="595"/>
      <c r="I46" s="595"/>
      <c r="J46" s="595"/>
      <c r="K46" s="595"/>
      <c r="L46" s="595"/>
      <c r="M46" s="80"/>
      <c r="N46" s="595"/>
      <c r="O46" s="595">
        <v>0</v>
      </c>
      <c r="P46" s="595"/>
      <c r="Q46" s="595"/>
      <c r="R46" s="595"/>
      <c r="S46" s="595"/>
      <c r="T46" s="595"/>
      <c r="U46" s="595"/>
      <c r="V46" s="595"/>
      <c r="W46" s="595"/>
      <c r="X46" s="595"/>
      <c r="Y46" s="595"/>
      <c r="Z46" s="595"/>
      <c r="AA46" s="595"/>
      <c r="AB46" s="595"/>
      <c r="AC46" s="595"/>
      <c r="AD46" s="595"/>
      <c r="AE46" s="595"/>
      <c r="AF46" s="595"/>
      <c r="AG46" s="595"/>
      <c r="AH46" s="595"/>
      <c r="AI46" s="595"/>
      <c r="AJ46" s="595"/>
      <c r="AK46" s="595"/>
      <c r="AL46" s="595"/>
      <c r="AM46" s="595"/>
      <c r="AN46" s="595"/>
      <c r="AO46" s="595"/>
      <c r="AP46" s="595"/>
      <c r="AQ46" s="595"/>
      <c r="AR46" s="595"/>
      <c r="AS46" s="595"/>
      <c r="AT46" s="595"/>
      <c r="AU46" s="595"/>
      <c r="AV46" s="595"/>
      <c r="AW46" s="595"/>
      <c r="AX46" s="595"/>
      <c r="AY46" s="595"/>
      <c r="AZ46" s="595"/>
    </row>
    <row r="47" spans="1:52" x14ac:dyDescent="0.25">
      <c r="A47" s="595"/>
      <c r="B47" s="595"/>
      <c r="C47" s="595"/>
      <c r="D47" s="595"/>
      <c r="E47" s="595"/>
      <c r="F47" s="595"/>
      <c r="G47" s="595"/>
      <c r="H47" s="595"/>
      <c r="I47" s="595"/>
      <c r="J47" s="595"/>
      <c r="K47" s="595"/>
      <c r="L47" s="595"/>
      <c r="M47" s="595"/>
      <c r="N47" s="595"/>
      <c r="O47" s="595">
        <v>0</v>
      </c>
      <c r="P47" s="595"/>
      <c r="Q47" s="595"/>
      <c r="R47" s="595"/>
      <c r="S47" s="595"/>
      <c r="T47" s="595"/>
      <c r="U47" s="595"/>
      <c r="V47" s="595"/>
      <c r="W47" s="595"/>
      <c r="X47" s="595"/>
      <c r="Y47" s="595"/>
      <c r="Z47" s="595"/>
      <c r="AA47" s="595"/>
      <c r="AB47" s="595"/>
      <c r="AC47" s="595"/>
      <c r="AD47" s="595"/>
      <c r="AE47" s="595"/>
      <c r="AF47" s="595"/>
      <c r="AG47" s="595"/>
      <c r="AH47" s="595"/>
      <c r="AI47" s="595"/>
      <c r="AJ47" s="595"/>
      <c r="AK47" s="595"/>
      <c r="AL47" s="595"/>
      <c r="AM47" s="595"/>
      <c r="AN47" s="595"/>
      <c r="AO47" s="595"/>
      <c r="AP47" s="595"/>
      <c r="AQ47" s="595"/>
      <c r="AR47" s="595"/>
      <c r="AS47" s="595"/>
      <c r="AT47" s="595"/>
      <c r="AU47" s="595"/>
      <c r="AV47" s="595"/>
      <c r="AW47" s="595"/>
      <c r="AX47" s="595"/>
      <c r="AY47" s="595"/>
      <c r="AZ47" s="595"/>
    </row>
    <row r="48" spans="1:52" x14ac:dyDescent="0.25">
      <c r="A48" s="595"/>
      <c r="B48" s="595"/>
      <c r="C48" s="595"/>
      <c r="D48" s="595"/>
      <c r="E48" s="595"/>
      <c r="F48" s="595"/>
      <c r="G48" s="595"/>
      <c r="H48" s="595"/>
      <c r="I48" s="595"/>
      <c r="J48" s="595"/>
      <c r="K48" s="595"/>
      <c r="L48" s="595"/>
      <c r="N48" s="595"/>
      <c r="O48" s="595">
        <v>0</v>
      </c>
      <c r="P48" s="595"/>
      <c r="Q48" s="595"/>
      <c r="R48" s="595"/>
      <c r="S48" s="595"/>
      <c r="T48" s="595"/>
      <c r="U48" s="595"/>
      <c r="V48" s="595"/>
      <c r="W48" s="595"/>
      <c r="X48" s="595"/>
      <c r="Y48" s="595"/>
      <c r="Z48" s="595"/>
      <c r="AA48" s="595"/>
      <c r="AB48" s="595"/>
      <c r="AC48" s="595"/>
      <c r="AD48" s="595"/>
      <c r="AE48" s="595"/>
      <c r="AF48" s="595"/>
      <c r="AG48" s="595"/>
      <c r="AH48" s="595"/>
      <c r="AI48" s="595"/>
      <c r="AJ48" s="595"/>
      <c r="AK48" s="595"/>
      <c r="AL48" s="595"/>
      <c r="AM48" s="595"/>
      <c r="AN48" s="595"/>
      <c r="AO48" s="595"/>
      <c r="AP48" s="595"/>
      <c r="AQ48" s="595"/>
      <c r="AR48" s="595"/>
      <c r="AS48" s="595"/>
      <c r="AT48" s="595"/>
      <c r="AU48" s="595"/>
      <c r="AV48" s="595"/>
      <c r="AW48" s="595"/>
      <c r="AX48" s="595"/>
      <c r="AY48" s="595"/>
      <c r="AZ48" s="595"/>
    </row>
    <row r="49" spans="1:52" x14ac:dyDescent="0.25">
      <c r="A49" s="595"/>
      <c r="B49" s="595"/>
      <c r="C49" s="595"/>
      <c r="D49" s="595"/>
      <c r="E49" s="595"/>
      <c r="F49" s="595"/>
      <c r="G49" s="595"/>
      <c r="H49" s="595"/>
      <c r="I49" s="595"/>
      <c r="J49" s="595"/>
      <c r="K49" s="595"/>
      <c r="L49" s="595"/>
      <c r="O49" s="595">
        <v>0</v>
      </c>
      <c r="P49" s="595"/>
      <c r="Q49" s="595"/>
      <c r="R49" s="595"/>
      <c r="S49" s="595"/>
      <c r="T49" s="595"/>
      <c r="U49" s="595"/>
      <c r="V49" s="595"/>
      <c r="W49" s="595"/>
      <c r="X49" s="595"/>
      <c r="Y49" s="595"/>
      <c r="Z49" s="595"/>
      <c r="AA49" s="595"/>
      <c r="AB49" s="595"/>
      <c r="AC49" s="595"/>
      <c r="AD49" s="595"/>
      <c r="AE49" s="595"/>
      <c r="AF49" s="595"/>
      <c r="AG49" s="595"/>
      <c r="AH49" s="595"/>
      <c r="AI49" s="595"/>
      <c r="AJ49" s="595"/>
      <c r="AK49" s="595"/>
      <c r="AL49" s="595"/>
      <c r="AM49" s="595"/>
      <c r="AN49" s="595"/>
      <c r="AO49" s="595"/>
      <c r="AP49" s="595"/>
      <c r="AQ49" s="595"/>
      <c r="AR49" s="595"/>
      <c r="AS49" s="595"/>
      <c r="AT49" s="595"/>
      <c r="AU49" s="595"/>
      <c r="AV49" s="595"/>
      <c r="AW49" s="595"/>
      <c r="AX49" s="595"/>
      <c r="AY49" s="595"/>
      <c r="AZ49" s="595"/>
    </row>
    <row r="50" spans="1:52" x14ac:dyDescent="0.25">
      <c r="A50" s="595"/>
      <c r="B50" s="595"/>
      <c r="C50" s="595"/>
      <c r="D50" s="595"/>
      <c r="E50" s="595"/>
      <c r="F50" s="595"/>
      <c r="G50" s="595"/>
      <c r="H50" s="595"/>
      <c r="I50" s="595"/>
      <c r="J50" s="595"/>
      <c r="K50" s="595"/>
      <c r="L50" s="595"/>
      <c r="O50" s="595">
        <v>0</v>
      </c>
      <c r="P50" s="595"/>
      <c r="Q50" s="595"/>
      <c r="R50" s="595"/>
      <c r="S50" s="595"/>
      <c r="T50" s="595"/>
      <c r="U50" s="595"/>
      <c r="V50" s="595"/>
      <c r="W50" s="595"/>
      <c r="X50" s="595"/>
      <c r="Y50" s="595"/>
      <c r="Z50" s="595"/>
      <c r="AA50" s="595"/>
      <c r="AB50" s="595"/>
      <c r="AC50" s="595"/>
      <c r="AD50" s="595"/>
      <c r="AE50" s="595"/>
      <c r="AF50" s="595"/>
      <c r="AG50" s="595"/>
      <c r="AH50" s="595"/>
      <c r="AI50" s="595"/>
      <c r="AJ50" s="595"/>
      <c r="AK50" s="595"/>
      <c r="AL50" s="595"/>
      <c r="AM50" s="595"/>
      <c r="AN50" s="595"/>
      <c r="AO50" s="595"/>
      <c r="AP50" s="595"/>
      <c r="AQ50" s="595"/>
      <c r="AR50" s="595"/>
      <c r="AS50" s="595"/>
      <c r="AT50" s="595"/>
      <c r="AU50" s="595"/>
      <c r="AV50" s="595"/>
      <c r="AW50" s="595"/>
      <c r="AX50" s="595"/>
      <c r="AY50" s="595"/>
      <c r="AZ50" s="595"/>
    </row>
    <row r="51" spans="1:52" x14ac:dyDescent="0.25">
      <c r="A51" s="595"/>
      <c r="B51" s="595"/>
      <c r="C51" s="595"/>
      <c r="D51" s="595"/>
      <c r="E51" s="595"/>
      <c r="F51" s="595"/>
      <c r="G51" s="595"/>
      <c r="H51" s="595"/>
      <c r="I51" s="595"/>
      <c r="J51" s="595"/>
      <c r="K51" s="595"/>
      <c r="L51" s="595"/>
      <c r="O51" s="595">
        <v>0</v>
      </c>
      <c r="P51" s="595"/>
      <c r="Q51" s="595"/>
      <c r="R51" s="595"/>
      <c r="S51" s="595"/>
      <c r="T51" s="595"/>
      <c r="U51" s="595"/>
      <c r="V51" s="595"/>
      <c r="W51" s="595"/>
      <c r="X51" s="595"/>
      <c r="Y51" s="595"/>
      <c r="Z51" s="595"/>
      <c r="AA51" s="595"/>
      <c r="AB51" s="595"/>
      <c r="AC51" s="595"/>
      <c r="AD51" s="595"/>
      <c r="AE51" s="595"/>
      <c r="AF51" s="595"/>
      <c r="AG51" s="595"/>
      <c r="AH51" s="595"/>
      <c r="AI51" s="595"/>
      <c r="AJ51" s="595"/>
      <c r="AK51" s="595"/>
      <c r="AL51" s="595"/>
      <c r="AM51" s="595"/>
      <c r="AN51" s="595"/>
      <c r="AO51" s="595"/>
      <c r="AP51" s="595"/>
      <c r="AQ51" s="595"/>
      <c r="AR51" s="595"/>
      <c r="AS51" s="595"/>
      <c r="AT51" s="595"/>
      <c r="AU51" s="595"/>
      <c r="AV51" s="595"/>
      <c r="AW51" s="595"/>
      <c r="AX51" s="595"/>
      <c r="AY51" s="595"/>
      <c r="AZ51" s="595"/>
    </row>
    <row r="52" spans="1:52" x14ac:dyDescent="0.25">
      <c r="A52" s="595"/>
      <c r="B52" s="595"/>
      <c r="C52" s="595"/>
      <c r="D52" s="595"/>
      <c r="E52" s="595"/>
      <c r="F52" s="595"/>
      <c r="G52" s="595"/>
      <c r="H52" s="595"/>
      <c r="I52" s="595"/>
      <c r="J52" s="595"/>
      <c r="K52" s="595"/>
      <c r="L52" s="595"/>
      <c r="O52" s="595">
        <v>0</v>
      </c>
      <c r="P52" s="595"/>
      <c r="Q52" s="595"/>
      <c r="R52" s="595"/>
      <c r="S52" s="595"/>
      <c r="T52" s="595"/>
      <c r="U52" s="595"/>
      <c r="V52" s="595"/>
      <c r="W52" s="595"/>
      <c r="X52" s="595"/>
      <c r="Y52" s="595"/>
      <c r="Z52" s="595"/>
      <c r="AA52" s="595"/>
      <c r="AB52" s="595"/>
      <c r="AC52" s="595"/>
      <c r="AD52" s="595"/>
      <c r="AE52" s="595"/>
      <c r="AF52" s="595"/>
      <c r="AG52" s="595"/>
      <c r="AH52" s="595"/>
      <c r="AI52" s="595"/>
      <c r="AJ52" s="595"/>
      <c r="AK52" s="595"/>
      <c r="AL52" s="595"/>
      <c r="AM52" s="595"/>
      <c r="AN52" s="595"/>
      <c r="AO52" s="595"/>
      <c r="AP52" s="595"/>
      <c r="AQ52" s="595"/>
      <c r="AR52" s="595"/>
      <c r="AS52" s="595"/>
      <c r="AT52" s="595"/>
      <c r="AU52" s="595"/>
      <c r="AV52" s="595"/>
      <c r="AW52" s="595"/>
      <c r="AX52" s="595"/>
      <c r="AY52" s="595"/>
      <c r="AZ52" s="595"/>
    </row>
    <row r="53" spans="1:52" x14ac:dyDescent="0.25">
      <c r="A53" s="595"/>
      <c r="B53" s="595"/>
      <c r="C53" s="595"/>
      <c r="D53" s="595"/>
      <c r="E53" s="595"/>
      <c r="F53" s="595"/>
      <c r="G53" s="595"/>
      <c r="H53" s="595"/>
      <c r="I53" s="595"/>
      <c r="J53" s="595"/>
      <c r="K53" s="595"/>
      <c r="L53" s="595"/>
      <c r="M53" s="595"/>
      <c r="N53" s="595"/>
      <c r="O53" s="595">
        <v>0</v>
      </c>
      <c r="P53" s="595"/>
      <c r="Q53" s="595"/>
      <c r="R53" s="595"/>
      <c r="S53" s="595"/>
      <c r="T53" s="595"/>
      <c r="U53" s="595"/>
      <c r="V53" s="595"/>
      <c r="W53" s="595"/>
      <c r="X53" s="595"/>
      <c r="Y53" s="595"/>
      <c r="Z53" s="595"/>
      <c r="AA53" s="595"/>
      <c r="AB53" s="595"/>
      <c r="AC53" s="595"/>
      <c r="AD53" s="595"/>
      <c r="AE53" s="595"/>
      <c r="AF53" s="595"/>
      <c r="AG53" s="595"/>
      <c r="AH53" s="595"/>
      <c r="AI53" s="595"/>
      <c r="AJ53" s="595"/>
      <c r="AK53" s="595"/>
      <c r="AL53" s="595"/>
      <c r="AM53" s="595"/>
      <c r="AN53" s="595"/>
      <c r="AO53" s="595"/>
      <c r="AP53" s="595"/>
      <c r="AQ53" s="595"/>
      <c r="AR53" s="595"/>
      <c r="AS53" s="595"/>
      <c r="AT53" s="595"/>
      <c r="AU53" s="595"/>
      <c r="AV53" s="595"/>
      <c r="AW53" s="595"/>
      <c r="AX53" s="595"/>
      <c r="AY53" s="595"/>
      <c r="AZ53" s="595"/>
    </row>
    <row r="54" spans="1:52" x14ac:dyDescent="0.25">
      <c r="A54" s="595"/>
      <c r="B54" s="595"/>
      <c r="C54" s="595"/>
      <c r="D54" s="595"/>
      <c r="E54" s="595"/>
      <c r="F54" s="595"/>
      <c r="G54" s="595"/>
      <c r="H54" s="595"/>
      <c r="I54" s="595"/>
      <c r="J54" s="595"/>
      <c r="K54" s="595"/>
      <c r="L54" s="595"/>
      <c r="M54" s="595"/>
      <c r="N54" s="595"/>
      <c r="O54" s="595">
        <v>0</v>
      </c>
      <c r="P54" s="595"/>
      <c r="Q54" s="595"/>
      <c r="R54" s="595"/>
      <c r="S54" s="595"/>
      <c r="T54" s="595"/>
      <c r="U54" s="595"/>
      <c r="V54" s="595"/>
      <c r="W54" s="595"/>
      <c r="X54" s="595"/>
      <c r="Y54" s="595"/>
      <c r="Z54" s="595"/>
      <c r="AA54" s="595"/>
      <c r="AB54" s="595"/>
      <c r="AC54" s="595"/>
      <c r="AD54" s="595"/>
      <c r="AE54" s="595"/>
      <c r="AF54" s="595"/>
      <c r="AG54" s="595"/>
      <c r="AH54" s="595"/>
      <c r="AI54" s="595"/>
      <c r="AJ54" s="595"/>
      <c r="AK54" s="595"/>
      <c r="AL54" s="595"/>
      <c r="AM54" s="595"/>
      <c r="AN54" s="595"/>
      <c r="AO54" s="595"/>
      <c r="AP54" s="595"/>
      <c r="AQ54" s="595"/>
      <c r="AR54" s="595"/>
      <c r="AS54" s="595"/>
      <c r="AT54" s="595"/>
      <c r="AU54" s="595"/>
      <c r="AV54" s="595"/>
      <c r="AW54" s="595"/>
      <c r="AX54" s="595"/>
      <c r="AY54" s="595"/>
      <c r="AZ54" s="595"/>
    </row>
    <row r="55" spans="1:52" x14ac:dyDescent="0.25">
      <c r="A55" s="595"/>
      <c r="B55" s="595"/>
      <c r="C55" s="595"/>
      <c r="D55" s="595"/>
      <c r="E55" s="595"/>
      <c r="F55" s="595"/>
      <c r="G55" s="595"/>
      <c r="H55" s="595"/>
      <c r="I55" s="595"/>
      <c r="J55" s="595"/>
      <c r="K55" s="595"/>
      <c r="L55" s="595"/>
      <c r="M55" s="595"/>
      <c r="N55" s="595"/>
      <c r="O55" s="595">
        <v>0</v>
      </c>
      <c r="P55" s="595"/>
      <c r="Q55" s="595"/>
      <c r="R55" s="595"/>
      <c r="S55" s="595"/>
      <c r="T55" s="595"/>
      <c r="U55" s="595"/>
      <c r="V55" s="595"/>
      <c r="W55" s="595"/>
      <c r="X55" s="595"/>
      <c r="Y55" s="595"/>
      <c r="Z55" s="595"/>
      <c r="AA55" s="595"/>
      <c r="AB55" s="595"/>
      <c r="AC55" s="595"/>
      <c r="AD55" s="595"/>
      <c r="AE55" s="595"/>
      <c r="AF55" s="595"/>
      <c r="AG55" s="595"/>
      <c r="AH55" s="595"/>
      <c r="AI55" s="595"/>
      <c r="AJ55" s="595"/>
      <c r="AK55" s="595"/>
      <c r="AL55" s="595"/>
      <c r="AM55" s="595"/>
      <c r="AN55" s="595"/>
      <c r="AO55" s="595"/>
      <c r="AP55" s="595"/>
      <c r="AQ55" s="595"/>
      <c r="AR55" s="595"/>
      <c r="AS55" s="595"/>
      <c r="AT55" s="595"/>
      <c r="AU55" s="595"/>
      <c r="AV55" s="595"/>
      <c r="AW55" s="595"/>
      <c r="AX55" s="595"/>
      <c r="AY55" s="595"/>
      <c r="AZ55" s="595"/>
    </row>
    <row r="56" spans="1:52" x14ac:dyDescent="0.25">
      <c r="A56" s="595"/>
      <c r="B56" s="595"/>
      <c r="C56" s="595"/>
      <c r="D56" s="595"/>
      <c r="E56" s="595"/>
      <c r="F56" s="595"/>
      <c r="G56" s="595"/>
      <c r="H56" s="595"/>
      <c r="I56" s="595"/>
      <c r="J56" s="595"/>
      <c r="K56" s="595"/>
      <c r="L56" s="595"/>
      <c r="M56" s="595"/>
      <c r="N56" s="595"/>
      <c r="O56" s="595">
        <v>0</v>
      </c>
      <c r="P56" s="595"/>
      <c r="Q56" s="595"/>
      <c r="R56" s="595"/>
      <c r="S56" s="595"/>
      <c r="T56" s="595"/>
      <c r="U56" s="595"/>
      <c r="V56" s="595"/>
      <c r="W56" s="595"/>
      <c r="X56" s="595"/>
      <c r="Y56" s="595"/>
      <c r="Z56" s="595"/>
      <c r="AA56" s="595"/>
      <c r="AB56" s="595"/>
      <c r="AC56" s="595"/>
      <c r="AD56" s="595"/>
      <c r="AE56" s="595"/>
      <c r="AF56" s="595"/>
      <c r="AG56" s="595"/>
      <c r="AH56" s="595"/>
      <c r="AI56" s="595"/>
      <c r="AJ56" s="595"/>
      <c r="AK56" s="595"/>
      <c r="AL56" s="595"/>
      <c r="AM56" s="595"/>
      <c r="AN56" s="595"/>
      <c r="AO56" s="595"/>
      <c r="AP56" s="595"/>
      <c r="AQ56" s="595"/>
      <c r="AR56" s="595"/>
      <c r="AS56" s="595"/>
      <c r="AT56" s="595"/>
      <c r="AU56" s="595"/>
      <c r="AV56" s="595"/>
      <c r="AW56" s="595"/>
      <c r="AX56" s="595"/>
      <c r="AY56" s="595"/>
      <c r="AZ56" s="595"/>
    </row>
    <row r="57" spans="1:52" x14ac:dyDescent="0.25">
      <c r="A57" s="595"/>
      <c r="B57" s="595"/>
      <c r="C57" s="595"/>
      <c r="D57" s="595"/>
      <c r="E57" s="595"/>
      <c r="F57" s="595"/>
      <c r="G57" s="595"/>
      <c r="H57" s="595"/>
      <c r="I57" s="595"/>
      <c r="J57" s="595"/>
      <c r="K57" s="595"/>
      <c r="L57" s="595"/>
      <c r="M57" s="595"/>
      <c r="N57" s="595"/>
      <c r="O57" s="595">
        <v>0</v>
      </c>
      <c r="P57" s="595"/>
      <c r="Q57" s="595"/>
      <c r="R57" s="595"/>
      <c r="S57" s="595"/>
      <c r="T57" s="595"/>
      <c r="U57" s="595"/>
      <c r="V57" s="595"/>
      <c r="W57" s="595"/>
      <c r="X57" s="595"/>
      <c r="Y57" s="595"/>
      <c r="Z57" s="595"/>
      <c r="AA57" s="595"/>
      <c r="AB57" s="595"/>
      <c r="AC57" s="595"/>
      <c r="AD57" s="595"/>
      <c r="AE57" s="595"/>
      <c r="AF57" s="595"/>
      <c r="AG57" s="595"/>
      <c r="AH57" s="595"/>
      <c r="AI57" s="595"/>
      <c r="AJ57" s="595"/>
      <c r="AK57" s="595"/>
      <c r="AL57" s="595"/>
      <c r="AM57" s="595"/>
      <c r="AN57" s="595"/>
      <c r="AO57" s="595"/>
      <c r="AP57" s="595"/>
      <c r="AQ57" s="595"/>
      <c r="AR57" s="595"/>
      <c r="AS57" s="595"/>
      <c r="AT57" s="595"/>
      <c r="AU57" s="595"/>
      <c r="AV57" s="595"/>
      <c r="AW57" s="595"/>
      <c r="AX57" s="595"/>
      <c r="AY57" s="595"/>
      <c r="AZ57" s="595"/>
    </row>
    <row r="58" spans="1:52" x14ac:dyDescent="0.25">
      <c r="A58" s="595"/>
      <c r="B58" s="595"/>
      <c r="C58" s="595"/>
      <c r="D58" s="595"/>
      <c r="E58" s="595"/>
      <c r="F58" s="595"/>
      <c r="G58" s="595"/>
      <c r="H58" s="595"/>
      <c r="I58" s="595"/>
      <c r="J58" s="595"/>
      <c r="K58" s="595"/>
      <c r="L58" s="595"/>
      <c r="M58" s="80"/>
      <c r="N58" s="595"/>
      <c r="O58" s="595">
        <v>0</v>
      </c>
      <c r="P58" s="595"/>
      <c r="Q58" s="595"/>
      <c r="R58" s="595"/>
      <c r="S58" s="595"/>
      <c r="T58" s="595"/>
      <c r="U58" s="595"/>
      <c r="V58" s="595"/>
      <c r="W58" s="595"/>
      <c r="X58" s="595"/>
      <c r="Y58" s="595"/>
      <c r="Z58" s="595"/>
      <c r="AA58" s="595"/>
      <c r="AB58" s="595"/>
      <c r="AC58" s="595"/>
      <c r="AD58" s="595"/>
      <c r="AE58" s="595"/>
      <c r="AF58" s="595"/>
      <c r="AG58" s="595"/>
      <c r="AH58" s="595"/>
      <c r="AI58" s="595"/>
      <c r="AJ58" s="595"/>
      <c r="AK58" s="595"/>
      <c r="AL58" s="595"/>
      <c r="AM58" s="595"/>
      <c r="AN58" s="595"/>
      <c r="AO58" s="595"/>
      <c r="AP58" s="595"/>
      <c r="AQ58" s="595"/>
      <c r="AR58" s="595"/>
      <c r="AS58" s="595"/>
      <c r="AT58" s="595"/>
      <c r="AU58" s="595"/>
      <c r="AV58" s="595"/>
      <c r="AW58" s="595"/>
      <c r="AX58" s="595"/>
      <c r="AY58" s="595"/>
      <c r="AZ58" s="595"/>
    </row>
    <row r="59" spans="1:52" x14ac:dyDescent="0.25">
      <c r="A59" s="595"/>
      <c r="B59" s="595"/>
      <c r="C59" s="595"/>
      <c r="D59" s="595"/>
      <c r="E59" s="595"/>
      <c r="F59" s="595"/>
      <c r="G59" s="595"/>
      <c r="H59" s="595"/>
      <c r="I59" s="595"/>
      <c r="J59" s="595"/>
      <c r="K59" s="595"/>
      <c r="L59" s="595"/>
      <c r="M59" s="595"/>
      <c r="N59" s="595"/>
      <c r="O59" s="595">
        <v>0</v>
      </c>
      <c r="P59" s="595"/>
      <c r="Q59" s="595"/>
      <c r="R59" s="595"/>
      <c r="S59" s="595"/>
      <c r="T59" s="595"/>
      <c r="U59" s="595"/>
      <c r="V59" s="595"/>
      <c r="W59" s="595"/>
      <c r="X59" s="595"/>
      <c r="Y59" s="595"/>
      <c r="Z59" s="595"/>
      <c r="AA59" s="595"/>
      <c r="AB59" s="595"/>
      <c r="AC59" s="595"/>
      <c r="AD59" s="595"/>
      <c r="AE59" s="595"/>
      <c r="AF59" s="595"/>
      <c r="AG59" s="595"/>
      <c r="AH59" s="595"/>
      <c r="AI59" s="595"/>
      <c r="AJ59" s="595"/>
      <c r="AK59" s="595"/>
      <c r="AL59" s="595"/>
      <c r="AM59" s="595"/>
      <c r="AN59" s="595"/>
      <c r="AO59" s="595"/>
      <c r="AP59" s="595"/>
      <c r="AQ59" s="595"/>
      <c r="AR59" s="595"/>
      <c r="AS59" s="595"/>
      <c r="AT59" s="595"/>
      <c r="AU59" s="595"/>
      <c r="AV59" s="595"/>
      <c r="AW59" s="595"/>
      <c r="AX59" s="595"/>
      <c r="AY59" s="595"/>
      <c r="AZ59" s="595"/>
    </row>
    <row r="60" spans="1:52" x14ac:dyDescent="0.25">
      <c r="A60" s="595"/>
      <c r="B60" s="595"/>
      <c r="C60" s="595"/>
      <c r="D60" s="595"/>
      <c r="E60" s="595"/>
      <c r="F60" s="595"/>
      <c r="G60" s="595"/>
      <c r="H60" s="595"/>
      <c r="I60" s="595"/>
      <c r="J60" s="595"/>
      <c r="K60" s="595"/>
      <c r="L60" s="595"/>
      <c r="M60" s="595"/>
      <c r="N60" s="595"/>
      <c r="O60" s="595">
        <v>0</v>
      </c>
      <c r="P60" s="595"/>
      <c r="Q60" s="595"/>
      <c r="R60" s="595"/>
      <c r="S60" s="595"/>
      <c r="T60" s="595"/>
      <c r="U60" s="595"/>
      <c r="V60" s="595"/>
      <c r="W60" s="595"/>
      <c r="X60" s="595"/>
      <c r="Y60" s="595"/>
      <c r="Z60" s="595"/>
      <c r="AA60" s="595"/>
      <c r="AB60" s="595"/>
      <c r="AC60" s="595"/>
      <c r="AD60" s="595"/>
      <c r="AE60" s="595"/>
      <c r="AF60" s="595"/>
      <c r="AG60" s="595"/>
      <c r="AH60" s="595"/>
      <c r="AI60" s="595"/>
      <c r="AJ60" s="595"/>
      <c r="AK60" s="595"/>
      <c r="AL60" s="595"/>
      <c r="AM60" s="595"/>
      <c r="AN60" s="595"/>
      <c r="AO60" s="595"/>
      <c r="AP60" s="595"/>
      <c r="AQ60" s="595"/>
      <c r="AR60" s="595"/>
      <c r="AS60" s="595"/>
      <c r="AT60" s="595"/>
      <c r="AU60" s="595"/>
      <c r="AV60" s="595"/>
      <c r="AW60" s="595"/>
      <c r="AX60" s="595"/>
      <c r="AY60" s="595"/>
      <c r="AZ60" s="595"/>
    </row>
    <row r="61" spans="1:52" x14ac:dyDescent="0.25">
      <c r="A61" s="595"/>
      <c r="B61" s="595"/>
      <c r="C61" s="595"/>
      <c r="D61" s="595"/>
      <c r="E61" s="595"/>
      <c r="F61" s="595"/>
      <c r="G61" s="595"/>
      <c r="H61" s="595"/>
      <c r="I61" s="595"/>
      <c r="J61" s="595"/>
      <c r="K61" s="595"/>
      <c r="L61" s="595"/>
      <c r="M61" s="595"/>
      <c r="N61" s="595"/>
      <c r="O61" s="595">
        <v>0</v>
      </c>
      <c r="P61" s="595"/>
      <c r="Q61" s="595"/>
      <c r="R61" s="595"/>
      <c r="S61" s="595"/>
      <c r="T61" s="595"/>
      <c r="U61" s="595"/>
      <c r="V61" s="595"/>
      <c r="W61" s="595"/>
      <c r="X61" s="595"/>
      <c r="Y61" s="595"/>
      <c r="Z61" s="595"/>
      <c r="AA61" s="595"/>
      <c r="AB61" s="595"/>
      <c r="AC61" s="595"/>
      <c r="AD61" s="595"/>
      <c r="AE61" s="595"/>
      <c r="AF61" s="595"/>
      <c r="AG61" s="595"/>
      <c r="AH61" s="595"/>
      <c r="AI61" s="595"/>
      <c r="AJ61" s="595"/>
      <c r="AK61" s="595"/>
      <c r="AL61" s="595"/>
      <c r="AM61" s="595"/>
      <c r="AN61" s="595"/>
      <c r="AO61" s="595"/>
      <c r="AP61" s="595"/>
      <c r="AQ61" s="595"/>
      <c r="AR61" s="595"/>
      <c r="AS61" s="595"/>
      <c r="AT61" s="595"/>
      <c r="AU61" s="595"/>
      <c r="AV61" s="595"/>
      <c r="AW61" s="595"/>
      <c r="AX61" s="595"/>
      <c r="AY61" s="595"/>
      <c r="AZ61" s="595"/>
    </row>
    <row r="62" spans="1:52" x14ac:dyDescent="0.25">
      <c r="A62" s="595"/>
      <c r="B62" s="595"/>
      <c r="C62" s="595"/>
      <c r="D62" s="595"/>
      <c r="E62" s="595"/>
      <c r="F62" s="595"/>
      <c r="G62" s="595"/>
      <c r="H62" s="595"/>
      <c r="I62" s="595"/>
      <c r="J62" s="595"/>
      <c r="K62" s="595"/>
      <c r="L62" s="595"/>
      <c r="M62" s="595"/>
      <c r="N62" s="595"/>
      <c r="O62" s="595">
        <v>0</v>
      </c>
      <c r="P62" s="595"/>
      <c r="Q62" s="595"/>
      <c r="R62" s="595"/>
      <c r="S62" s="595"/>
      <c r="T62" s="595"/>
      <c r="U62" s="595"/>
      <c r="V62" s="595"/>
      <c r="W62" s="595"/>
      <c r="X62" s="595"/>
      <c r="Y62" s="595"/>
      <c r="Z62" s="595"/>
      <c r="AA62" s="595"/>
      <c r="AB62" s="595"/>
      <c r="AC62" s="595"/>
      <c r="AD62" s="595"/>
      <c r="AE62" s="595"/>
      <c r="AF62" s="595"/>
      <c r="AG62" s="595"/>
      <c r="AH62" s="595"/>
      <c r="AI62" s="595"/>
      <c r="AJ62" s="595"/>
      <c r="AK62" s="595"/>
      <c r="AL62" s="595"/>
      <c r="AM62" s="595"/>
      <c r="AN62" s="595"/>
      <c r="AO62" s="595"/>
      <c r="AP62" s="595"/>
      <c r="AQ62" s="595"/>
      <c r="AR62" s="595"/>
      <c r="AS62" s="595"/>
      <c r="AT62" s="595"/>
      <c r="AU62" s="595"/>
      <c r="AV62" s="595"/>
      <c r="AW62" s="595"/>
      <c r="AX62" s="595"/>
      <c r="AY62" s="595"/>
      <c r="AZ62" s="595"/>
    </row>
    <row r="63" spans="1:52" x14ac:dyDescent="0.25">
      <c r="A63" s="595"/>
      <c r="B63" s="595"/>
      <c r="C63" s="595"/>
      <c r="D63" s="595"/>
      <c r="E63" s="595"/>
      <c r="F63" s="595"/>
      <c r="G63" s="595"/>
      <c r="H63" s="595"/>
      <c r="I63" s="595"/>
      <c r="J63" s="595"/>
      <c r="K63" s="595"/>
      <c r="L63" s="595"/>
      <c r="M63" s="595"/>
      <c r="N63" s="595"/>
      <c r="O63" s="595">
        <v>0</v>
      </c>
      <c r="P63" s="595"/>
      <c r="Q63" s="595"/>
      <c r="R63" s="595"/>
      <c r="S63" s="595"/>
      <c r="T63" s="595"/>
      <c r="U63" s="595"/>
      <c r="V63" s="595"/>
      <c r="W63" s="595"/>
      <c r="X63" s="595"/>
      <c r="Y63" s="595"/>
      <c r="Z63" s="595"/>
      <c r="AA63" s="595"/>
      <c r="AB63" s="595"/>
      <c r="AC63" s="595"/>
      <c r="AD63" s="595"/>
      <c r="AE63" s="595"/>
      <c r="AF63" s="595"/>
      <c r="AG63" s="595"/>
      <c r="AH63" s="595"/>
      <c r="AI63" s="595"/>
      <c r="AJ63" s="595"/>
      <c r="AK63" s="595"/>
      <c r="AL63" s="595"/>
      <c r="AM63" s="595"/>
      <c r="AN63" s="595"/>
      <c r="AO63" s="595"/>
      <c r="AP63" s="595"/>
      <c r="AQ63" s="595"/>
      <c r="AR63" s="595"/>
      <c r="AS63" s="595"/>
      <c r="AT63" s="595"/>
      <c r="AU63" s="595"/>
      <c r="AV63" s="595"/>
      <c r="AW63" s="595"/>
      <c r="AX63" s="595"/>
      <c r="AY63" s="595"/>
      <c r="AZ63" s="595"/>
    </row>
    <row r="64" spans="1:52" x14ac:dyDescent="0.25">
      <c r="A64" s="595"/>
      <c r="B64" s="595"/>
      <c r="C64" s="595"/>
      <c r="D64" s="595"/>
      <c r="E64" s="595"/>
      <c r="F64" s="595"/>
      <c r="G64" s="595"/>
      <c r="H64" s="595"/>
      <c r="I64" s="595"/>
      <c r="J64" s="595"/>
      <c r="K64" s="595"/>
      <c r="L64" s="595"/>
      <c r="M64" s="595"/>
      <c r="N64" s="595"/>
      <c r="O64" s="595">
        <v>0</v>
      </c>
      <c r="P64" s="595"/>
      <c r="Q64" s="595"/>
      <c r="R64" s="595"/>
      <c r="S64" s="595"/>
      <c r="T64" s="595"/>
      <c r="U64" s="595"/>
      <c r="V64" s="595"/>
      <c r="W64" s="595"/>
      <c r="X64" s="595"/>
      <c r="Y64" s="595"/>
      <c r="Z64" s="595"/>
      <c r="AA64" s="595"/>
      <c r="AB64" s="595"/>
      <c r="AC64" s="595"/>
      <c r="AD64" s="595"/>
      <c r="AE64" s="595"/>
      <c r="AF64" s="595"/>
      <c r="AG64" s="595"/>
      <c r="AH64" s="595"/>
      <c r="AI64" s="595"/>
      <c r="AJ64" s="595"/>
      <c r="AK64" s="595"/>
      <c r="AL64" s="595"/>
      <c r="AM64" s="595"/>
      <c r="AN64" s="595"/>
      <c r="AO64" s="595"/>
      <c r="AP64" s="595"/>
      <c r="AQ64" s="595"/>
      <c r="AR64" s="595"/>
      <c r="AS64" s="595"/>
      <c r="AT64" s="595"/>
      <c r="AU64" s="595"/>
      <c r="AV64" s="595"/>
      <c r="AW64" s="595"/>
      <c r="AX64" s="595"/>
      <c r="AY64" s="595"/>
      <c r="AZ64" s="595"/>
    </row>
    <row r="65" spans="1:52" x14ac:dyDescent="0.25">
      <c r="A65" s="595"/>
      <c r="B65" s="595"/>
      <c r="C65" s="595"/>
      <c r="D65" s="595"/>
      <c r="E65" s="595"/>
      <c r="F65" s="595"/>
      <c r="G65" s="595"/>
      <c r="H65" s="595"/>
      <c r="I65" s="595"/>
      <c r="J65" s="595"/>
      <c r="K65" s="595"/>
      <c r="L65" s="595"/>
      <c r="M65" s="595"/>
      <c r="N65" s="595"/>
      <c r="O65" s="595">
        <v>0</v>
      </c>
      <c r="P65" s="595"/>
      <c r="Q65" s="595"/>
      <c r="R65" s="595"/>
      <c r="S65" s="595"/>
      <c r="T65" s="595"/>
      <c r="U65" s="595"/>
      <c r="V65" s="595"/>
      <c r="W65" s="595"/>
      <c r="X65" s="595"/>
      <c r="Y65" s="595"/>
      <c r="Z65" s="595"/>
      <c r="AA65" s="595"/>
      <c r="AB65" s="595"/>
      <c r="AC65" s="595"/>
      <c r="AD65" s="595"/>
      <c r="AE65" s="595"/>
      <c r="AF65" s="595"/>
      <c r="AG65" s="595"/>
      <c r="AH65" s="595"/>
      <c r="AI65" s="595"/>
      <c r="AJ65" s="595"/>
      <c r="AK65" s="595"/>
      <c r="AL65" s="595"/>
      <c r="AM65" s="595"/>
      <c r="AN65" s="595"/>
      <c r="AO65" s="595"/>
      <c r="AP65" s="595"/>
      <c r="AQ65" s="595"/>
      <c r="AR65" s="595"/>
      <c r="AS65" s="595"/>
      <c r="AT65" s="595"/>
      <c r="AU65" s="595"/>
      <c r="AV65" s="595"/>
      <c r="AW65" s="595"/>
      <c r="AX65" s="595"/>
      <c r="AY65" s="595"/>
      <c r="AZ65" s="595"/>
    </row>
    <row r="66" spans="1:52" x14ac:dyDescent="0.25">
      <c r="A66" s="595"/>
      <c r="B66" s="595"/>
      <c r="C66" s="595"/>
      <c r="D66" s="595"/>
      <c r="E66" s="595"/>
      <c r="F66" s="595"/>
      <c r="G66" s="595"/>
      <c r="H66" s="595"/>
      <c r="I66" s="595"/>
      <c r="J66" s="595"/>
      <c r="K66" s="595"/>
      <c r="L66" s="595"/>
      <c r="M66" s="595"/>
      <c r="N66" s="595"/>
      <c r="O66" s="595">
        <v>0</v>
      </c>
      <c r="P66" s="595"/>
      <c r="Q66" s="595"/>
      <c r="R66" s="595"/>
      <c r="S66" s="595"/>
      <c r="T66" s="595"/>
      <c r="U66" s="595"/>
      <c r="V66" s="595"/>
      <c r="W66" s="595"/>
      <c r="X66" s="595"/>
      <c r="Y66" s="595"/>
      <c r="Z66" s="595"/>
      <c r="AA66" s="595"/>
      <c r="AB66" s="595"/>
      <c r="AC66" s="595"/>
      <c r="AD66" s="595"/>
      <c r="AE66" s="595"/>
      <c r="AF66" s="595"/>
      <c r="AG66" s="595"/>
      <c r="AH66" s="595"/>
      <c r="AI66" s="595"/>
      <c r="AJ66" s="595"/>
      <c r="AK66" s="595"/>
      <c r="AL66" s="595"/>
      <c r="AM66" s="595"/>
      <c r="AN66" s="595"/>
      <c r="AO66" s="595"/>
      <c r="AP66" s="595"/>
      <c r="AQ66" s="595"/>
      <c r="AR66" s="595"/>
      <c r="AS66" s="595"/>
      <c r="AT66" s="595"/>
      <c r="AU66" s="595"/>
      <c r="AV66" s="595"/>
      <c r="AW66" s="595"/>
      <c r="AX66" s="595"/>
      <c r="AY66" s="595"/>
      <c r="AZ66" s="595"/>
    </row>
    <row r="67" spans="1:52" x14ac:dyDescent="0.25">
      <c r="A67" s="595"/>
      <c r="B67" s="595"/>
      <c r="C67" s="595"/>
      <c r="D67" s="595"/>
      <c r="E67" s="595"/>
      <c r="F67" s="595"/>
      <c r="G67" s="595"/>
      <c r="H67" s="595"/>
      <c r="I67" s="595"/>
      <c r="J67" s="595"/>
      <c r="K67" s="595"/>
      <c r="L67" s="595"/>
      <c r="M67" s="595"/>
      <c r="N67" s="595"/>
      <c r="O67" s="595">
        <v>0</v>
      </c>
      <c r="P67" s="595"/>
      <c r="Q67" s="595"/>
      <c r="R67" s="595"/>
      <c r="S67" s="595"/>
      <c r="T67" s="595"/>
      <c r="U67" s="595"/>
      <c r="V67" s="595"/>
      <c r="W67" s="595"/>
      <c r="X67" s="595"/>
      <c r="Y67" s="595"/>
      <c r="Z67" s="595"/>
      <c r="AA67" s="595"/>
      <c r="AB67" s="595"/>
      <c r="AC67" s="595"/>
      <c r="AD67" s="595"/>
      <c r="AE67" s="595"/>
      <c r="AF67" s="595"/>
      <c r="AG67" s="595"/>
      <c r="AH67" s="595"/>
      <c r="AI67" s="595"/>
      <c r="AJ67" s="595"/>
      <c r="AK67" s="595"/>
      <c r="AL67" s="595"/>
      <c r="AM67" s="595"/>
      <c r="AN67" s="595"/>
      <c r="AO67" s="595"/>
      <c r="AP67" s="595"/>
      <c r="AQ67" s="595"/>
      <c r="AR67" s="595"/>
      <c r="AS67" s="595"/>
      <c r="AT67" s="595"/>
      <c r="AU67" s="595"/>
      <c r="AV67" s="595"/>
      <c r="AW67" s="595"/>
      <c r="AX67" s="595"/>
      <c r="AY67" s="595"/>
      <c r="AZ67" s="595"/>
    </row>
    <row r="68" spans="1:52" x14ac:dyDescent="0.25">
      <c r="A68" s="595"/>
      <c r="B68" s="595"/>
      <c r="C68" s="595"/>
      <c r="D68" s="595"/>
      <c r="E68" s="595"/>
      <c r="F68" s="595"/>
      <c r="G68" s="595"/>
      <c r="H68" s="595"/>
      <c r="I68" s="595"/>
      <c r="J68" s="595"/>
      <c r="K68" s="595"/>
      <c r="L68" s="595"/>
      <c r="M68" s="595"/>
      <c r="N68" s="595"/>
      <c r="O68" s="595">
        <v>0</v>
      </c>
      <c r="P68" s="595"/>
      <c r="Q68" s="595"/>
      <c r="R68" s="595"/>
      <c r="S68" s="595"/>
      <c r="T68" s="595"/>
      <c r="U68" s="595"/>
      <c r="V68" s="595"/>
      <c r="W68" s="595"/>
      <c r="X68" s="595"/>
      <c r="Y68" s="595"/>
      <c r="Z68" s="595"/>
      <c r="AA68" s="595"/>
      <c r="AB68" s="595"/>
      <c r="AC68" s="595"/>
      <c r="AD68" s="595"/>
      <c r="AE68" s="595"/>
      <c r="AF68" s="595"/>
      <c r="AG68" s="595"/>
      <c r="AH68" s="595"/>
      <c r="AI68" s="595"/>
      <c r="AJ68" s="595"/>
      <c r="AK68" s="595"/>
      <c r="AL68" s="595"/>
      <c r="AM68" s="595"/>
      <c r="AN68" s="595"/>
      <c r="AO68" s="595"/>
      <c r="AP68" s="595"/>
      <c r="AQ68" s="595"/>
      <c r="AR68" s="595"/>
      <c r="AS68" s="595"/>
      <c r="AT68" s="595"/>
      <c r="AU68" s="595"/>
      <c r="AV68" s="595"/>
      <c r="AW68" s="595"/>
      <c r="AX68" s="595"/>
      <c r="AY68" s="595"/>
      <c r="AZ68" s="595"/>
    </row>
    <row r="69" spans="1:52" x14ac:dyDescent="0.25">
      <c r="A69" s="595"/>
      <c r="B69" s="595"/>
      <c r="C69" s="595"/>
      <c r="D69" s="595"/>
      <c r="E69" s="595"/>
      <c r="F69" s="595"/>
      <c r="G69" s="595"/>
      <c r="H69" s="595"/>
      <c r="I69" s="595"/>
      <c r="J69" s="595"/>
      <c r="K69" s="595"/>
      <c r="L69" s="595"/>
      <c r="M69" s="595"/>
      <c r="N69" s="595"/>
      <c r="O69" s="595">
        <v>0</v>
      </c>
      <c r="P69" s="595"/>
      <c r="Q69" s="595"/>
      <c r="R69" s="595"/>
      <c r="S69" s="595"/>
      <c r="T69" s="595"/>
      <c r="U69" s="595"/>
      <c r="V69" s="595"/>
      <c r="W69" s="595"/>
      <c r="X69" s="595"/>
      <c r="Y69" s="595"/>
      <c r="Z69" s="595"/>
      <c r="AA69" s="595"/>
      <c r="AB69" s="595"/>
      <c r="AC69" s="595"/>
      <c r="AD69" s="595"/>
      <c r="AE69" s="595"/>
      <c r="AF69" s="595"/>
      <c r="AG69" s="595"/>
      <c r="AH69" s="595"/>
      <c r="AI69" s="595"/>
      <c r="AJ69" s="595"/>
      <c r="AK69" s="595"/>
      <c r="AL69" s="595"/>
      <c r="AM69" s="595"/>
      <c r="AN69" s="595"/>
      <c r="AO69" s="595"/>
      <c r="AP69" s="595"/>
      <c r="AQ69" s="595"/>
      <c r="AR69" s="595"/>
      <c r="AS69" s="595"/>
      <c r="AT69" s="595"/>
      <c r="AU69" s="595"/>
      <c r="AV69" s="595"/>
      <c r="AW69" s="595"/>
      <c r="AX69" s="595"/>
      <c r="AY69" s="595"/>
      <c r="AZ69" s="595"/>
    </row>
    <row r="70" spans="1:52" x14ac:dyDescent="0.25">
      <c r="A70" s="595"/>
      <c r="B70" s="595"/>
      <c r="C70" s="595"/>
      <c r="D70" s="595"/>
      <c r="E70" s="595"/>
      <c r="F70" s="595"/>
      <c r="G70" s="595"/>
      <c r="H70" s="595"/>
      <c r="I70" s="595"/>
      <c r="J70" s="595"/>
      <c r="K70" s="595"/>
      <c r="L70" s="595"/>
      <c r="M70" s="595"/>
      <c r="N70" s="595"/>
      <c r="O70" s="595">
        <v>0</v>
      </c>
      <c r="P70" s="595"/>
      <c r="Q70" s="595"/>
      <c r="R70" s="595"/>
      <c r="S70" s="595"/>
      <c r="T70" s="595"/>
      <c r="U70" s="595"/>
      <c r="V70" s="595"/>
      <c r="W70" s="595"/>
      <c r="X70" s="595"/>
      <c r="Y70" s="595"/>
      <c r="Z70" s="595"/>
      <c r="AA70" s="595"/>
      <c r="AB70" s="595"/>
      <c r="AC70" s="595"/>
      <c r="AD70" s="595"/>
      <c r="AE70" s="595"/>
      <c r="AF70" s="595"/>
      <c r="AG70" s="595"/>
      <c r="AH70" s="595"/>
      <c r="AI70" s="595"/>
      <c r="AJ70" s="595"/>
      <c r="AK70" s="595"/>
      <c r="AL70" s="595"/>
      <c r="AM70" s="595"/>
      <c r="AN70" s="595"/>
      <c r="AO70" s="595"/>
      <c r="AP70" s="595"/>
      <c r="AQ70" s="595"/>
      <c r="AR70" s="595"/>
      <c r="AS70" s="595"/>
      <c r="AT70" s="595"/>
      <c r="AU70" s="595"/>
      <c r="AV70" s="595"/>
      <c r="AW70" s="595"/>
      <c r="AX70" s="595"/>
      <c r="AY70" s="595"/>
      <c r="AZ70" s="595"/>
    </row>
    <row r="71" spans="1:52" x14ac:dyDescent="0.25">
      <c r="A71" s="595"/>
      <c r="B71" s="595"/>
      <c r="C71" s="595"/>
      <c r="D71" s="595"/>
      <c r="E71" s="595"/>
      <c r="F71" s="595"/>
      <c r="G71" s="595"/>
      <c r="H71" s="595"/>
      <c r="I71" s="595"/>
      <c r="J71" s="595"/>
      <c r="K71" s="595"/>
      <c r="L71" s="595"/>
      <c r="M71" s="595"/>
      <c r="N71" s="595"/>
      <c r="O71" s="595">
        <v>0</v>
      </c>
      <c r="P71" s="595"/>
      <c r="Q71" s="595"/>
      <c r="R71" s="595"/>
      <c r="S71" s="595"/>
      <c r="T71" s="595"/>
      <c r="U71" s="595"/>
      <c r="V71" s="595"/>
      <c r="W71" s="595"/>
      <c r="X71" s="595"/>
      <c r="Y71" s="595"/>
      <c r="Z71" s="595"/>
      <c r="AA71" s="595"/>
      <c r="AB71" s="595"/>
      <c r="AC71" s="595"/>
      <c r="AD71" s="595"/>
      <c r="AE71" s="595"/>
      <c r="AF71" s="595"/>
      <c r="AG71" s="595"/>
      <c r="AH71" s="595"/>
      <c r="AI71" s="595"/>
      <c r="AJ71" s="595"/>
      <c r="AK71" s="595"/>
      <c r="AL71" s="595"/>
      <c r="AM71" s="595"/>
      <c r="AN71" s="595"/>
      <c r="AO71" s="595"/>
      <c r="AP71" s="595"/>
      <c r="AQ71" s="595"/>
      <c r="AR71" s="595"/>
      <c r="AS71" s="595"/>
      <c r="AT71" s="595"/>
      <c r="AU71" s="595"/>
      <c r="AV71" s="595"/>
      <c r="AW71" s="595"/>
      <c r="AX71" s="595"/>
      <c r="AY71" s="595"/>
      <c r="AZ71" s="595"/>
    </row>
    <row r="72" spans="1:52" x14ac:dyDescent="0.25">
      <c r="A72" s="595"/>
      <c r="B72" s="595"/>
      <c r="C72" s="595"/>
      <c r="D72" s="595"/>
      <c r="E72" s="595"/>
      <c r="F72" s="595"/>
      <c r="G72" s="595"/>
      <c r="H72" s="595"/>
      <c r="I72" s="595"/>
      <c r="J72" s="595"/>
      <c r="K72" s="595"/>
      <c r="L72" s="595"/>
      <c r="M72" s="595"/>
      <c r="N72" s="595"/>
      <c r="O72" s="595">
        <v>0</v>
      </c>
      <c r="P72" s="595"/>
      <c r="Q72" s="595"/>
      <c r="R72" s="595"/>
      <c r="S72" s="595"/>
      <c r="T72" s="595"/>
      <c r="U72" s="595"/>
      <c r="V72" s="595"/>
      <c r="W72" s="595"/>
      <c r="X72" s="595"/>
      <c r="Y72" s="595"/>
      <c r="Z72" s="595"/>
      <c r="AA72" s="595"/>
      <c r="AB72" s="595"/>
      <c r="AC72" s="595"/>
      <c r="AD72" s="595"/>
      <c r="AE72" s="595"/>
      <c r="AF72" s="595"/>
      <c r="AG72" s="595"/>
      <c r="AH72" s="595"/>
      <c r="AI72" s="595"/>
      <c r="AJ72" s="595"/>
      <c r="AK72" s="595"/>
      <c r="AL72" s="595"/>
      <c r="AM72" s="595"/>
      <c r="AN72" s="595"/>
      <c r="AO72" s="595"/>
      <c r="AP72" s="595"/>
      <c r="AQ72" s="595"/>
      <c r="AR72" s="595"/>
      <c r="AS72" s="595"/>
      <c r="AT72" s="595"/>
      <c r="AU72" s="595"/>
      <c r="AV72" s="595"/>
      <c r="AW72" s="595"/>
      <c r="AX72" s="595"/>
      <c r="AY72" s="595"/>
      <c r="AZ72" s="595"/>
    </row>
    <row r="73" spans="1:52" x14ac:dyDescent="0.25">
      <c r="A73" s="595"/>
      <c r="B73" s="595"/>
      <c r="C73" s="595"/>
      <c r="D73" s="595"/>
      <c r="E73" s="595"/>
      <c r="F73" s="595"/>
      <c r="G73" s="595"/>
      <c r="H73" s="595"/>
      <c r="I73" s="595"/>
      <c r="J73" s="595"/>
      <c r="K73" s="595"/>
      <c r="L73" s="595"/>
      <c r="M73" s="595"/>
      <c r="N73" s="595"/>
      <c r="O73" s="595">
        <v>0</v>
      </c>
      <c r="P73" s="595"/>
      <c r="Q73" s="595"/>
      <c r="R73" s="595"/>
      <c r="S73" s="595"/>
      <c r="T73" s="595"/>
      <c r="U73" s="595"/>
      <c r="V73" s="595"/>
      <c r="W73" s="595"/>
      <c r="X73" s="595"/>
      <c r="Y73" s="595"/>
      <c r="Z73" s="595"/>
      <c r="AA73" s="595"/>
      <c r="AB73" s="595"/>
      <c r="AC73" s="595"/>
      <c r="AD73" s="595"/>
      <c r="AE73" s="595"/>
      <c r="AF73" s="595"/>
      <c r="AG73" s="595"/>
      <c r="AH73" s="595"/>
      <c r="AI73" s="595"/>
      <c r="AJ73" s="595"/>
      <c r="AK73" s="595"/>
      <c r="AL73" s="595"/>
      <c r="AM73" s="595"/>
      <c r="AN73" s="595"/>
      <c r="AO73" s="595"/>
      <c r="AP73" s="595"/>
      <c r="AQ73" s="595"/>
      <c r="AR73" s="595"/>
      <c r="AS73" s="595"/>
      <c r="AT73" s="595"/>
      <c r="AU73" s="595"/>
      <c r="AV73" s="595"/>
      <c r="AW73" s="595"/>
      <c r="AX73" s="595"/>
      <c r="AY73" s="595"/>
      <c r="AZ73" s="595"/>
    </row>
    <row r="74" spans="1:52" x14ac:dyDescent="0.25">
      <c r="A74" s="595"/>
      <c r="B74" s="595"/>
      <c r="C74" s="595"/>
      <c r="D74" s="595"/>
      <c r="E74" s="595"/>
      <c r="F74" s="595"/>
      <c r="G74" s="595"/>
      <c r="H74" s="595"/>
      <c r="I74" s="595"/>
      <c r="J74" s="595"/>
      <c r="K74" s="595"/>
      <c r="L74" s="595"/>
      <c r="M74" s="595"/>
      <c r="N74" s="595"/>
      <c r="O74" s="595">
        <v>0</v>
      </c>
      <c r="P74" s="595"/>
      <c r="Q74" s="595"/>
      <c r="R74" s="595"/>
      <c r="S74" s="595"/>
      <c r="T74" s="595"/>
      <c r="U74" s="595"/>
      <c r="V74" s="595"/>
      <c r="W74" s="595"/>
      <c r="X74" s="595"/>
      <c r="Y74" s="595"/>
      <c r="Z74" s="595"/>
      <c r="AA74" s="595"/>
      <c r="AB74" s="595"/>
      <c r="AC74" s="595"/>
      <c r="AD74" s="595"/>
      <c r="AE74" s="595"/>
      <c r="AF74" s="595"/>
      <c r="AG74" s="595"/>
      <c r="AH74" s="595"/>
      <c r="AI74" s="595"/>
      <c r="AJ74" s="595"/>
      <c r="AK74" s="595"/>
      <c r="AL74" s="595"/>
      <c r="AM74" s="595"/>
      <c r="AN74" s="595"/>
      <c r="AO74" s="595"/>
      <c r="AP74" s="595"/>
      <c r="AQ74" s="595"/>
      <c r="AR74" s="595"/>
      <c r="AS74" s="595"/>
      <c r="AT74" s="595"/>
      <c r="AU74" s="595"/>
      <c r="AV74" s="595"/>
      <c r="AW74" s="595"/>
      <c r="AX74" s="595"/>
      <c r="AY74" s="595"/>
      <c r="AZ74" s="595"/>
    </row>
    <row r="75" spans="1:52" x14ac:dyDescent="0.25">
      <c r="A75" s="595"/>
      <c r="B75" s="595"/>
      <c r="C75" s="595"/>
      <c r="D75" s="595"/>
      <c r="E75" s="595"/>
      <c r="F75" s="595"/>
      <c r="G75" s="595"/>
      <c r="H75" s="595"/>
      <c r="I75" s="595"/>
      <c r="J75" s="595"/>
      <c r="K75" s="595"/>
      <c r="L75" s="595"/>
      <c r="M75" s="595"/>
      <c r="N75" s="595"/>
      <c r="O75" s="595">
        <v>0</v>
      </c>
      <c r="P75" s="595"/>
      <c r="Q75" s="595"/>
      <c r="R75" s="595"/>
      <c r="S75" s="595"/>
      <c r="T75" s="595"/>
      <c r="U75" s="595"/>
      <c r="V75" s="595"/>
      <c r="W75" s="595"/>
      <c r="X75" s="595"/>
      <c r="Y75" s="595"/>
      <c r="Z75" s="595"/>
      <c r="AA75" s="595"/>
      <c r="AB75" s="595"/>
      <c r="AC75" s="595"/>
      <c r="AD75" s="595"/>
      <c r="AE75" s="595"/>
      <c r="AF75" s="595"/>
      <c r="AG75" s="595"/>
      <c r="AH75" s="595"/>
      <c r="AI75" s="595"/>
      <c r="AJ75" s="595"/>
      <c r="AK75" s="595"/>
      <c r="AL75" s="595"/>
      <c r="AM75" s="595"/>
      <c r="AN75" s="595"/>
      <c r="AO75" s="595"/>
      <c r="AP75" s="595"/>
      <c r="AQ75" s="595"/>
      <c r="AR75" s="595"/>
      <c r="AS75" s="595"/>
      <c r="AT75" s="595"/>
      <c r="AU75" s="595"/>
      <c r="AV75" s="595"/>
      <c r="AW75" s="595"/>
      <c r="AX75" s="595"/>
      <c r="AY75" s="595"/>
      <c r="AZ75" s="595"/>
    </row>
    <row r="76" spans="1:52" x14ac:dyDescent="0.25">
      <c r="A76" s="595"/>
      <c r="B76" s="595"/>
      <c r="C76" s="595"/>
      <c r="D76" s="595"/>
      <c r="E76" s="595"/>
      <c r="F76" s="595"/>
      <c r="G76" s="595"/>
      <c r="H76" s="595"/>
      <c r="I76" s="595"/>
      <c r="J76" s="595"/>
      <c r="K76" s="595"/>
      <c r="L76" s="595"/>
      <c r="M76" s="595"/>
      <c r="N76" s="595"/>
      <c r="O76" s="595">
        <v>0</v>
      </c>
      <c r="P76" s="595"/>
      <c r="Q76" s="595"/>
      <c r="R76" s="595"/>
      <c r="S76" s="595"/>
      <c r="T76" s="595"/>
      <c r="U76" s="595"/>
      <c r="V76" s="595"/>
      <c r="W76" s="595"/>
      <c r="X76" s="595"/>
      <c r="Y76" s="595"/>
      <c r="Z76" s="595"/>
      <c r="AA76" s="595"/>
      <c r="AB76" s="595"/>
      <c r="AC76" s="595"/>
      <c r="AD76" s="595"/>
      <c r="AE76" s="595"/>
      <c r="AF76" s="595"/>
      <c r="AG76" s="595"/>
      <c r="AH76" s="595"/>
      <c r="AI76" s="595"/>
      <c r="AJ76" s="595"/>
      <c r="AK76" s="595"/>
      <c r="AL76" s="595"/>
      <c r="AM76" s="595"/>
      <c r="AN76" s="595"/>
      <c r="AO76" s="595"/>
      <c r="AP76" s="595"/>
      <c r="AQ76" s="595"/>
      <c r="AR76" s="595"/>
      <c r="AS76" s="595"/>
      <c r="AT76" s="595"/>
      <c r="AU76" s="595"/>
      <c r="AV76" s="595"/>
      <c r="AW76" s="595"/>
      <c r="AX76" s="595"/>
      <c r="AY76" s="595"/>
      <c r="AZ76" s="595"/>
    </row>
    <row r="77" spans="1:52" x14ac:dyDescent="0.25">
      <c r="A77" s="595"/>
      <c r="B77" s="595"/>
      <c r="C77" s="595"/>
      <c r="D77" s="595"/>
      <c r="E77" s="595"/>
      <c r="F77" s="595"/>
      <c r="G77" s="595"/>
      <c r="H77" s="595"/>
      <c r="I77" s="595"/>
      <c r="J77" s="595"/>
      <c r="K77" s="595"/>
      <c r="L77" s="595"/>
      <c r="M77" s="595"/>
      <c r="N77" s="595"/>
      <c r="O77" s="595">
        <v>0</v>
      </c>
      <c r="P77" s="595"/>
      <c r="Q77" s="595"/>
      <c r="R77" s="595"/>
      <c r="S77" s="595"/>
      <c r="T77" s="595"/>
      <c r="U77" s="595"/>
      <c r="V77" s="595"/>
      <c r="W77" s="595"/>
      <c r="X77" s="595"/>
      <c r="Y77" s="595"/>
      <c r="Z77" s="595"/>
      <c r="AA77" s="595"/>
      <c r="AB77" s="595"/>
      <c r="AC77" s="595"/>
      <c r="AD77" s="595"/>
      <c r="AE77" s="595"/>
      <c r="AF77" s="595"/>
      <c r="AG77" s="595"/>
      <c r="AH77" s="595"/>
      <c r="AI77" s="595"/>
      <c r="AJ77" s="595"/>
      <c r="AK77" s="595"/>
      <c r="AL77" s="595"/>
      <c r="AM77" s="595"/>
      <c r="AN77" s="595"/>
      <c r="AO77" s="595"/>
      <c r="AP77" s="595"/>
      <c r="AQ77" s="595"/>
      <c r="AR77" s="595"/>
      <c r="AS77" s="595"/>
      <c r="AT77" s="595"/>
      <c r="AU77" s="595"/>
      <c r="AV77" s="595"/>
      <c r="AW77" s="595"/>
      <c r="AX77" s="595"/>
      <c r="AY77" s="595"/>
      <c r="AZ77" s="595"/>
    </row>
    <row r="78" spans="1:52" x14ac:dyDescent="0.25">
      <c r="A78" s="595"/>
      <c r="B78" s="595"/>
      <c r="C78" s="595"/>
      <c r="D78" s="595"/>
      <c r="E78" s="595"/>
      <c r="F78" s="595"/>
      <c r="G78" s="595"/>
      <c r="H78" s="595"/>
      <c r="I78" s="595"/>
      <c r="J78" s="595"/>
      <c r="K78" s="595"/>
      <c r="L78" s="595"/>
      <c r="M78" s="595"/>
      <c r="N78" s="595"/>
      <c r="O78" s="595">
        <v>0</v>
      </c>
      <c r="P78" s="595"/>
      <c r="Q78" s="595"/>
      <c r="R78" s="595"/>
      <c r="S78" s="595"/>
      <c r="T78" s="595"/>
      <c r="U78" s="595"/>
      <c r="V78" s="595"/>
      <c r="W78" s="595"/>
      <c r="X78" s="595"/>
      <c r="Y78" s="595"/>
      <c r="Z78" s="595"/>
      <c r="AA78" s="595"/>
      <c r="AB78" s="595"/>
      <c r="AC78" s="595"/>
      <c r="AD78" s="595"/>
      <c r="AE78" s="595"/>
      <c r="AF78" s="595"/>
      <c r="AG78" s="595"/>
      <c r="AH78" s="595"/>
      <c r="AI78" s="595"/>
      <c r="AJ78" s="595"/>
      <c r="AK78" s="595"/>
      <c r="AL78" s="595"/>
      <c r="AM78" s="595"/>
      <c r="AN78" s="595"/>
      <c r="AO78" s="595"/>
      <c r="AP78" s="595"/>
      <c r="AQ78" s="595"/>
      <c r="AR78" s="595"/>
      <c r="AS78" s="595"/>
      <c r="AT78" s="595"/>
      <c r="AU78" s="595"/>
      <c r="AV78" s="595"/>
      <c r="AW78" s="595"/>
      <c r="AX78" s="595"/>
      <c r="AY78" s="595"/>
      <c r="AZ78" s="595"/>
    </row>
    <row r="79" spans="1:52" x14ac:dyDescent="0.25">
      <c r="A79" s="595"/>
      <c r="B79" s="595"/>
      <c r="C79" s="595"/>
      <c r="D79" s="595"/>
      <c r="E79" s="595"/>
      <c r="F79" s="595"/>
      <c r="G79" s="595"/>
      <c r="H79" s="595"/>
      <c r="I79" s="595"/>
      <c r="J79" s="595"/>
      <c r="K79" s="595"/>
      <c r="L79" s="595"/>
      <c r="M79" s="595"/>
      <c r="N79" s="595"/>
      <c r="O79" s="595">
        <v>0</v>
      </c>
      <c r="P79" s="595"/>
      <c r="Q79" s="595"/>
      <c r="R79" s="595"/>
      <c r="S79" s="595"/>
      <c r="T79" s="595"/>
      <c r="U79" s="595"/>
      <c r="V79" s="595"/>
      <c r="W79" s="595"/>
      <c r="X79" s="595"/>
      <c r="Y79" s="595"/>
      <c r="Z79" s="595"/>
      <c r="AA79" s="595"/>
      <c r="AB79" s="595"/>
      <c r="AC79" s="595"/>
      <c r="AD79" s="595"/>
      <c r="AE79" s="595"/>
      <c r="AF79" s="595"/>
      <c r="AG79" s="595"/>
      <c r="AH79" s="595"/>
      <c r="AI79" s="595"/>
      <c r="AJ79" s="595"/>
      <c r="AK79" s="595"/>
      <c r="AL79" s="595"/>
      <c r="AM79" s="595"/>
      <c r="AN79" s="595"/>
      <c r="AO79" s="595"/>
      <c r="AP79" s="595"/>
      <c r="AQ79" s="595"/>
      <c r="AR79" s="595"/>
      <c r="AS79" s="595"/>
      <c r="AT79" s="595"/>
      <c r="AU79" s="595"/>
      <c r="AV79" s="595"/>
      <c r="AW79" s="595"/>
      <c r="AX79" s="595"/>
      <c r="AY79" s="595"/>
      <c r="AZ79" s="595"/>
    </row>
    <row r="80" spans="1:52" x14ac:dyDescent="0.25">
      <c r="A80" s="595"/>
      <c r="B80" s="595"/>
      <c r="C80" s="595"/>
      <c r="D80" s="595"/>
      <c r="E80" s="595"/>
      <c r="F80" s="595"/>
      <c r="G80" s="595"/>
      <c r="H80" s="595"/>
      <c r="I80" s="595"/>
      <c r="J80" s="595"/>
      <c r="K80" s="595"/>
      <c r="L80" s="595"/>
      <c r="M80" s="595"/>
      <c r="N80" s="595"/>
      <c r="O80" s="595">
        <v>0</v>
      </c>
      <c r="P80" s="595"/>
      <c r="Q80" s="595"/>
      <c r="R80" s="595"/>
      <c r="S80" s="595"/>
      <c r="T80" s="595"/>
      <c r="U80" s="595"/>
      <c r="V80" s="595"/>
      <c r="W80" s="595"/>
      <c r="X80" s="595"/>
      <c r="Y80" s="595"/>
      <c r="Z80" s="595"/>
      <c r="AA80" s="595"/>
      <c r="AB80" s="595"/>
      <c r="AC80" s="595"/>
      <c r="AD80" s="595"/>
      <c r="AE80" s="595"/>
      <c r="AF80" s="595"/>
      <c r="AG80" s="595"/>
      <c r="AH80" s="595"/>
      <c r="AI80" s="595"/>
      <c r="AJ80" s="595"/>
      <c r="AK80" s="595"/>
      <c r="AL80" s="595"/>
      <c r="AM80" s="595"/>
      <c r="AN80" s="595"/>
      <c r="AO80" s="595"/>
      <c r="AP80" s="595"/>
      <c r="AQ80" s="595"/>
      <c r="AR80" s="595"/>
      <c r="AS80" s="595"/>
      <c r="AT80" s="595"/>
      <c r="AU80" s="595"/>
      <c r="AV80" s="595"/>
      <c r="AW80" s="595"/>
      <c r="AX80" s="595"/>
      <c r="AY80" s="595"/>
      <c r="AZ80" s="595"/>
    </row>
    <row r="81" spans="1:52" x14ac:dyDescent="0.25">
      <c r="A81" s="595"/>
      <c r="B81" s="595"/>
      <c r="C81" s="595"/>
      <c r="D81" s="595"/>
      <c r="E81" s="595"/>
      <c r="F81" s="595"/>
      <c r="G81" s="595"/>
      <c r="H81" s="595"/>
      <c r="I81" s="595"/>
      <c r="J81" s="595"/>
      <c r="K81" s="595"/>
      <c r="L81" s="595"/>
      <c r="M81" s="595"/>
      <c r="N81" s="595"/>
      <c r="O81" s="595">
        <v>0</v>
      </c>
      <c r="P81" s="595"/>
      <c r="Q81" s="595"/>
      <c r="R81" s="595"/>
      <c r="S81" s="595"/>
      <c r="T81" s="595"/>
      <c r="U81" s="595"/>
      <c r="V81" s="595"/>
      <c r="W81" s="595"/>
      <c r="X81" s="595"/>
      <c r="Y81" s="595"/>
      <c r="Z81" s="595"/>
      <c r="AA81" s="595"/>
      <c r="AB81" s="595"/>
      <c r="AC81" s="595"/>
      <c r="AD81" s="595"/>
      <c r="AE81" s="595"/>
      <c r="AF81" s="595"/>
      <c r="AG81" s="595"/>
      <c r="AH81" s="595"/>
      <c r="AI81" s="595"/>
      <c r="AJ81" s="595"/>
      <c r="AK81" s="595"/>
      <c r="AL81" s="595"/>
      <c r="AM81" s="595"/>
      <c r="AN81" s="595"/>
      <c r="AO81" s="595"/>
      <c r="AP81" s="595"/>
      <c r="AQ81" s="595"/>
      <c r="AR81" s="595"/>
      <c r="AS81" s="595"/>
      <c r="AT81" s="595"/>
      <c r="AU81" s="595"/>
      <c r="AV81" s="595"/>
      <c r="AW81" s="595"/>
      <c r="AX81" s="595"/>
      <c r="AY81" s="595"/>
      <c r="AZ81" s="595"/>
    </row>
    <row r="82" spans="1:52" x14ac:dyDescent="0.25">
      <c r="A82" s="595"/>
      <c r="B82" s="595"/>
      <c r="C82" s="595"/>
      <c r="D82" s="595"/>
      <c r="E82" s="595"/>
      <c r="F82" s="595"/>
      <c r="G82" s="595"/>
      <c r="H82" s="595"/>
      <c r="I82" s="595"/>
      <c r="J82" s="595"/>
      <c r="K82" s="595"/>
      <c r="L82" s="595"/>
      <c r="M82" s="595"/>
      <c r="N82" s="595"/>
      <c r="O82" s="595">
        <v>0</v>
      </c>
      <c r="P82" s="595"/>
      <c r="Q82" s="595"/>
      <c r="R82" s="595"/>
      <c r="S82" s="595"/>
      <c r="T82" s="595"/>
      <c r="U82" s="595"/>
      <c r="V82" s="595"/>
      <c r="W82" s="595"/>
      <c r="X82" s="595"/>
      <c r="Y82" s="595"/>
      <c r="Z82" s="595"/>
      <c r="AA82" s="595"/>
      <c r="AB82" s="595"/>
      <c r="AC82" s="595"/>
      <c r="AD82" s="595"/>
      <c r="AE82" s="595"/>
      <c r="AF82" s="595"/>
      <c r="AG82" s="595"/>
      <c r="AH82" s="595"/>
      <c r="AI82" s="595"/>
      <c r="AJ82" s="595"/>
      <c r="AK82" s="595"/>
      <c r="AL82" s="595"/>
      <c r="AM82" s="595"/>
      <c r="AN82" s="595"/>
      <c r="AO82" s="595"/>
      <c r="AP82" s="595"/>
      <c r="AQ82" s="595"/>
      <c r="AR82" s="595"/>
      <c r="AS82" s="595"/>
      <c r="AT82" s="595"/>
      <c r="AU82" s="595"/>
      <c r="AV82" s="595"/>
      <c r="AW82" s="595"/>
      <c r="AX82" s="595"/>
      <c r="AY82" s="595"/>
      <c r="AZ82" s="595"/>
    </row>
    <row r="83" spans="1:52" x14ac:dyDescent="0.25">
      <c r="A83" s="595"/>
      <c r="B83" s="595"/>
      <c r="C83" s="595"/>
      <c r="D83" s="595"/>
      <c r="E83" s="595"/>
      <c r="F83" s="595"/>
      <c r="G83" s="595"/>
      <c r="H83" s="595"/>
      <c r="I83" s="595"/>
      <c r="J83" s="595"/>
      <c r="K83" s="595"/>
      <c r="L83" s="595"/>
      <c r="M83" s="595"/>
      <c r="N83" s="595"/>
      <c r="O83" s="595">
        <v>0</v>
      </c>
      <c r="P83" s="595"/>
      <c r="Q83" s="595"/>
      <c r="R83" s="595"/>
      <c r="S83" s="595"/>
      <c r="T83" s="595"/>
      <c r="U83" s="595"/>
      <c r="V83" s="595"/>
      <c r="W83" s="595"/>
      <c r="X83" s="595"/>
      <c r="Y83" s="595"/>
      <c r="Z83" s="595"/>
      <c r="AA83" s="595"/>
      <c r="AB83" s="595"/>
      <c r="AC83" s="595"/>
      <c r="AD83" s="595"/>
      <c r="AE83" s="595"/>
      <c r="AF83" s="595"/>
      <c r="AG83" s="595"/>
      <c r="AH83" s="595"/>
      <c r="AI83" s="595"/>
      <c r="AJ83" s="595"/>
      <c r="AK83" s="595"/>
      <c r="AL83" s="595"/>
      <c r="AM83" s="595"/>
      <c r="AN83" s="595"/>
      <c r="AO83" s="595"/>
      <c r="AP83" s="595"/>
      <c r="AQ83" s="595"/>
      <c r="AR83" s="595"/>
      <c r="AS83" s="595"/>
      <c r="AT83" s="595"/>
      <c r="AU83" s="595"/>
      <c r="AV83" s="595"/>
      <c r="AW83" s="595"/>
      <c r="AX83" s="595"/>
      <c r="AY83" s="595"/>
      <c r="AZ83" s="595"/>
    </row>
    <row r="84" spans="1:52" x14ac:dyDescent="0.25">
      <c r="A84" s="595"/>
      <c r="B84" s="595"/>
      <c r="C84" s="595"/>
      <c r="D84" s="595"/>
      <c r="E84" s="595"/>
      <c r="F84" s="595"/>
      <c r="G84" s="595"/>
      <c r="H84" s="595"/>
      <c r="I84" s="595"/>
      <c r="J84" s="595"/>
      <c r="K84" s="595"/>
      <c r="L84" s="595"/>
      <c r="M84" s="595"/>
      <c r="N84" s="595"/>
      <c r="O84" s="595">
        <v>0</v>
      </c>
      <c r="P84" s="595"/>
      <c r="Q84" s="595"/>
      <c r="R84" s="595"/>
      <c r="S84" s="595"/>
      <c r="T84" s="595"/>
      <c r="U84" s="595"/>
      <c r="V84" s="595"/>
      <c r="W84" s="595"/>
      <c r="X84" s="595"/>
      <c r="Y84" s="595"/>
      <c r="Z84" s="595"/>
      <c r="AA84" s="595"/>
      <c r="AB84" s="595"/>
      <c r="AC84" s="595"/>
      <c r="AD84" s="595"/>
      <c r="AE84" s="595"/>
      <c r="AF84" s="595"/>
      <c r="AG84" s="595"/>
      <c r="AH84" s="595"/>
      <c r="AI84" s="595"/>
      <c r="AJ84" s="595"/>
      <c r="AK84" s="595"/>
      <c r="AL84" s="595"/>
      <c r="AM84" s="595"/>
      <c r="AN84" s="595"/>
      <c r="AO84" s="595"/>
      <c r="AP84" s="595"/>
      <c r="AQ84" s="595"/>
      <c r="AR84" s="595"/>
      <c r="AS84" s="595"/>
      <c r="AT84" s="595"/>
      <c r="AU84" s="595"/>
      <c r="AV84" s="595"/>
      <c r="AW84" s="595"/>
      <c r="AX84" s="595"/>
      <c r="AY84" s="595"/>
      <c r="AZ84" s="595"/>
    </row>
    <row r="85" spans="1:52" x14ac:dyDescent="0.25">
      <c r="A85" s="595"/>
      <c r="B85" s="595"/>
      <c r="C85" s="595"/>
      <c r="D85" s="595"/>
      <c r="E85" s="595"/>
      <c r="F85" s="595"/>
      <c r="G85" s="595"/>
      <c r="H85" s="595"/>
      <c r="I85" s="595"/>
      <c r="J85" s="595"/>
      <c r="K85" s="595"/>
      <c r="L85" s="595"/>
      <c r="M85" s="595"/>
      <c r="N85" s="595"/>
      <c r="O85" s="595">
        <v>0</v>
      </c>
      <c r="P85" s="595"/>
      <c r="Q85" s="595"/>
      <c r="R85" s="595"/>
      <c r="S85" s="595"/>
      <c r="T85" s="595"/>
      <c r="U85" s="595"/>
      <c r="V85" s="595"/>
      <c r="W85" s="595"/>
      <c r="X85" s="595"/>
      <c r="Y85" s="595"/>
      <c r="Z85" s="595"/>
      <c r="AA85" s="595"/>
      <c r="AB85" s="595"/>
      <c r="AC85" s="595"/>
      <c r="AD85" s="595"/>
      <c r="AE85" s="595"/>
      <c r="AF85" s="595"/>
      <c r="AG85" s="595"/>
      <c r="AH85" s="595"/>
      <c r="AI85" s="595"/>
      <c r="AJ85" s="595"/>
      <c r="AK85" s="595"/>
      <c r="AL85" s="595"/>
      <c r="AM85" s="595"/>
      <c r="AN85" s="595"/>
      <c r="AO85" s="595"/>
      <c r="AP85" s="595"/>
      <c r="AQ85" s="595"/>
      <c r="AR85" s="595"/>
      <c r="AS85" s="595"/>
      <c r="AT85" s="595"/>
      <c r="AU85" s="595"/>
      <c r="AV85" s="595"/>
      <c r="AW85" s="595"/>
      <c r="AX85" s="595"/>
      <c r="AY85" s="595"/>
      <c r="AZ85" s="595"/>
    </row>
    <row r="86" spans="1:52" x14ac:dyDescent="0.25">
      <c r="A86" s="595"/>
      <c r="B86" s="595"/>
      <c r="C86" s="595"/>
      <c r="D86" s="595"/>
      <c r="E86" s="595"/>
      <c r="F86" s="595"/>
      <c r="G86" s="595"/>
      <c r="H86" s="595"/>
      <c r="I86" s="595"/>
      <c r="J86" s="595"/>
      <c r="K86" s="595"/>
      <c r="L86" s="595"/>
      <c r="M86" s="595"/>
      <c r="N86" s="595"/>
      <c r="O86" s="595">
        <v>0</v>
      </c>
      <c r="P86" s="595"/>
      <c r="Q86" s="595"/>
      <c r="R86" s="595"/>
      <c r="S86" s="595"/>
      <c r="T86" s="595"/>
      <c r="U86" s="595"/>
      <c r="V86" s="595"/>
      <c r="W86" s="595"/>
      <c r="X86" s="595"/>
      <c r="Y86" s="595"/>
      <c r="Z86" s="595"/>
      <c r="AA86" s="595"/>
      <c r="AB86" s="595"/>
      <c r="AC86" s="595"/>
      <c r="AD86" s="595"/>
      <c r="AE86" s="595"/>
      <c r="AF86" s="595"/>
      <c r="AG86" s="595"/>
      <c r="AH86" s="595"/>
      <c r="AI86" s="595"/>
      <c r="AJ86" s="595"/>
      <c r="AK86" s="595"/>
      <c r="AL86" s="595"/>
      <c r="AM86" s="595"/>
      <c r="AN86" s="595"/>
      <c r="AO86" s="595"/>
      <c r="AP86" s="595"/>
      <c r="AQ86" s="595"/>
      <c r="AR86" s="595"/>
      <c r="AS86" s="595"/>
      <c r="AT86" s="595"/>
      <c r="AU86" s="595"/>
      <c r="AV86" s="595"/>
      <c r="AW86" s="595"/>
      <c r="AX86" s="595"/>
      <c r="AY86" s="595"/>
      <c r="AZ86" s="595"/>
    </row>
    <row r="87" spans="1:52" x14ac:dyDescent="0.25">
      <c r="A87" s="595"/>
      <c r="B87" s="595"/>
      <c r="C87" s="595"/>
      <c r="D87" s="595"/>
      <c r="E87" s="595"/>
      <c r="F87" s="595"/>
      <c r="G87" s="595"/>
      <c r="H87" s="595"/>
      <c r="I87" s="595"/>
      <c r="J87" s="595"/>
      <c r="K87" s="595"/>
      <c r="L87" s="595"/>
      <c r="M87" s="595"/>
      <c r="N87" s="595"/>
      <c r="O87" s="595">
        <v>0</v>
      </c>
      <c r="P87" s="595"/>
      <c r="Q87" s="595"/>
      <c r="R87" s="595"/>
      <c r="S87" s="595"/>
      <c r="T87" s="595"/>
      <c r="U87" s="595"/>
      <c r="V87" s="595"/>
      <c r="W87" s="595"/>
      <c r="X87" s="595"/>
      <c r="Y87" s="595"/>
      <c r="Z87" s="595"/>
      <c r="AA87" s="595"/>
      <c r="AB87" s="595"/>
      <c r="AC87" s="595"/>
      <c r="AD87" s="595"/>
      <c r="AE87" s="595"/>
      <c r="AF87" s="595"/>
      <c r="AG87" s="595"/>
      <c r="AH87" s="595"/>
      <c r="AI87" s="595"/>
      <c r="AJ87" s="595"/>
      <c r="AK87" s="595"/>
      <c r="AL87" s="595"/>
      <c r="AM87" s="595"/>
      <c r="AN87" s="595"/>
      <c r="AO87" s="595"/>
      <c r="AP87" s="595"/>
      <c r="AQ87" s="595"/>
      <c r="AR87" s="595"/>
      <c r="AS87" s="595"/>
      <c r="AT87" s="595"/>
      <c r="AU87" s="595"/>
      <c r="AV87" s="595"/>
      <c r="AW87" s="595"/>
      <c r="AX87" s="595"/>
      <c r="AY87" s="595"/>
      <c r="AZ87" s="595"/>
    </row>
    <row r="88" spans="1:52" x14ac:dyDescent="0.25">
      <c r="A88" s="595"/>
      <c r="B88" s="595"/>
      <c r="C88" s="595"/>
      <c r="D88" s="595"/>
      <c r="E88" s="595"/>
      <c r="F88" s="595"/>
      <c r="G88" s="595"/>
      <c r="H88" s="595"/>
      <c r="I88" s="595"/>
      <c r="J88" s="595"/>
      <c r="K88" s="595"/>
      <c r="L88" s="595"/>
      <c r="M88" s="595"/>
      <c r="N88" s="595"/>
      <c r="O88" s="595">
        <v>0</v>
      </c>
      <c r="P88" s="595"/>
      <c r="Q88" s="595"/>
      <c r="R88" s="595"/>
      <c r="S88" s="595"/>
      <c r="T88" s="595"/>
      <c r="U88" s="595"/>
      <c r="V88" s="595"/>
      <c r="W88" s="595"/>
      <c r="X88" s="595"/>
      <c r="Y88" s="595"/>
      <c r="Z88" s="595"/>
      <c r="AA88" s="595"/>
      <c r="AB88" s="595"/>
      <c r="AC88" s="595"/>
      <c r="AD88" s="595"/>
      <c r="AE88" s="595"/>
      <c r="AF88" s="595"/>
      <c r="AG88" s="595"/>
      <c r="AH88" s="595"/>
      <c r="AI88" s="595"/>
      <c r="AJ88" s="595"/>
      <c r="AK88" s="595"/>
      <c r="AL88" s="595"/>
      <c r="AM88" s="595"/>
      <c r="AN88" s="595"/>
      <c r="AO88" s="595"/>
      <c r="AP88" s="595"/>
      <c r="AQ88" s="595"/>
      <c r="AR88" s="595"/>
      <c r="AS88" s="595"/>
      <c r="AT88" s="595"/>
      <c r="AU88" s="595"/>
      <c r="AV88" s="595"/>
      <c r="AW88" s="595"/>
      <c r="AX88" s="595"/>
      <c r="AY88" s="595"/>
      <c r="AZ88" s="595"/>
    </row>
    <row r="89" spans="1:52" x14ac:dyDescent="0.25">
      <c r="A89" s="595"/>
      <c r="B89" s="595"/>
      <c r="C89" s="595"/>
      <c r="D89" s="595"/>
      <c r="E89" s="595"/>
      <c r="F89" s="595"/>
      <c r="G89" s="595"/>
      <c r="H89" s="595"/>
      <c r="I89" s="595"/>
      <c r="J89" s="595"/>
      <c r="K89" s="595"/>
      <c r="L89" s="595"/>
      <c r="M89" s="595"/>
      <c r="N89" s="595"/>
      <c r="O89" s="595">
        <v>0</v>
      </c>
      <c r="P89" s="595"/>
      <c r="Q89" s="595"/>
      <c r="R89" s="595"/>
      <c r="S89" s="595"/>
      <c r="T89" s="595"/>
      <c r="U89" s="595"/>
      <c r="V89" s="595"/>
      <c r="W89" s="595"/>
      <c r="X89" s="595"/>
      <c r="Y89" s="595"/>
      <c r="Z89" s="595"/>
      <c r="AA89" s="595"/>
      <c r="AB89" s="595"/>
      <c r="AC89" s="595"/>
      <c r="AD89" s="595"/>
      <c r="AE89" s="595"/>
      <c r="AF89" s="595"/>
      <c r="AG89" s="595"/>
      <c r="AH89" s="595"/>
      <c r="AI89" s="595"/>
      <c r="AJ89" s="595"/>
      <c r="AK89" s="595"/>
      <c r="AL89" s="595"/>
      <c r="AM89" s="595"/>
      <c r="AN89" s="595"/>
      <c r="AO89" s="595"/>
      <c r="AP89" s="595"/>
      <c r="AQ89" s="595"/>
      <c r="AR89" s="595"/>
      <c r="AS89" s="595"/>
      <c r="AT89" s="595"/>
      <c r="AU89" s="595"/>
      <c r="AV89" s="595"/>
      <c r="AW89" s="595"/>
      <c r="AX89" s="595"/>
      <c r="AY89" s="595"/>
      <c r="AZ89" s="595"/>
    </row>
    <row r="90" spans="1:52" x14ac:dyDescent="0.25">
      <c r="A90" s="595"/>
      <c r="B90" s="595"/>
      <c r="C90" s="595"/>
      <c r="D90" s="595"/>
      <c r="E90" s="595"/>
      <c r="F90" s="595"/>
      <c r="G90" s="595"/>
      <c r="H90" s="595"/>
      <c r="I90" s="595"/>
      <c r="J90" s="595"/>
      <c r="K90" s="595"/>
      <c r="L90" s="595"/>
      <c r="M90" s="595"/>
      <c r="N90" s="595"/>
      <c r="O90" s="595">
        <v>0</v>
      </c>
      <c r="P90" s="595"/>
      <c r="Q90" s="595"/>
      <c r="R90" s="595"/>
      <c r="S90" s="595"/>
      <c r="T90" s="595"/>
      <c r="U90" s="595"/>
      <c r="V90" s="595"/>
      <c r="W90" s="595"/>
      <c r="X90" s="595"/>
      <c r="Y90" s="595"/>
      <c r="Z90" s="595"/>
      <c r="AA90" s="595"/>
      <c r="AB90" s="595"/>
      <c r="AC90" s="595"/>
      <c r="AD90" s="595"/>
      <c r="AE90" s="595"/>
      <c r="AF90" s="595"/>
      <c r="AG90" s="595"/>
      <c r="AH90" s="595"/>
      <c r="AI90" s="595"/>
      <c r="AJ90" s="595"/>
      <c r="AK90" s="595"/>
      <c r="AL90" s="595"/>
      <c r="AM90" s="595"/>
      <c r="AN90" s="595"/>
      <c r="AO90" s="595"/>
      <c r="AP90" s="595"/>
      <c r="AQ90" s="595"/>
      <c r="AR90" s="595"/>
      <c r="AS90" s="595"/>
      <c r="AT90" s="595"/>
      <c r="AU90" s="595"/>
      <c r="AV90" s="595"/>
      <c r="AW90" s="595"/>
      <c r="AX90" s="595"/>
      <c r="AY90" s="595"/>
      <c r="AZ90" s="595"/>
    </row>
    <row r="91" spans="1:52" x14ac:dyDescent="0.25">
      <c r="A91" s="595"/>
      <c r="B91" s="595"/>
      <c r="C91" s="595"/>
      <c r="D91" s="595"/>
      <c r="E91" s="595"/>
      <c r="F91" s="595"/>
      <c r="G91" s="595"/>
      <c r="H91" s="595"/>
      <c r="I91" s="595"/>
      <c r="J91" s="595"/>
      <c r="K91" s="595"/>
      <c r="L91" s="595"/>
      <c r="M91" s="595"/>
      <c r="N91" s="595"/>
      <c r="O91" s="595">
        <v>0</v>
      </c>
      <c r="P91" s="595"/>
      <c r="Q91" s="595"/>
      <c r="R91" s="595"/>
      <c r="S91" s="595"/>
      <c r="T91" s="595"/>
      <c r="U91" s="595"/>
      <c r="V91" s="595"/>
      <c r="W91" s="595"/>
      <c r="X91" s="595"/>
      <c r="Y91" s="595"/>
      <c r="Z91" s="595"/>
      <c r="AA91" s="595"/>
      <c r="AB91" s="595"/>
      <c r="AC91" s="595"/>
      <c r="AD91" s="595"/>
      <c r="AE91" s="595"/>
      <c r="AF91" s="595"/>
      <c r="AG91" s="595"/>
      <c r="AH91" s="595"/>
      <c r="AI91" s="595"/>
      <c r="AJ91" s="595"/>
      <c r="AK91" s="595"/>
      <c r="AL91" s="595"/>
      <c r="AM91" s="595"/>
      <c r="AN91" s="595"/>
      <c r="AO91" s="595"/>
      <c r="AP91" s="595"/>
      <c r="AQ91" s="595"/>
      <c r="AR91" s="595"/>
      <c r="AS91" s="595"/>
      <c r="AT91" s="595"/>
      <c r="AU91" s="595"/>
      <c r="AV91" s="595"/>
      <c r="AW91" s="595"/>
      <c r="AX91" s="595"/>
      <c r="AY91" s="595"/>
      <c r="AZ91" s="595"/>
    </row>
    <row r="92" spans="1:52" x14ac:dyDescent="0.25">
      <c r="A92" s="595"/>
      <c r="B92" s="595"/>
      <c r="C92" s="595"/>
      <c r="D92" s="595"/>
      <c r="E92" s="595"/>
      <c r="F92" s="595"/>
      <c r="G92" s="595"/>
      <c r="H92" s="595"/>
      <c r="I92" s="595"/>
      <c r="J92" s="595"/>
      <c r="K92" s="595"/>
      <c r="L92" s="595"/>
      <c r="M92" s="595"/>
      <c r="N92" s="595"/>
      <c r="O92" s="595">
        <v>0</v>
      </c>
      <c r="P92" s="595"/>
      <c r="Q92" s="595"/>
      <c r="R92" s="595"/>
      <c r="S92" s="595"/>
      <c r="T92" s="595"/>
      <c r="U92" s="595"/>
      <c r="V92" s="595"/>
      <c r="W92" s="595"/>
      <c r="X92" s="595"/>
      <c r="Y92" s="595"/>
      <c r="Z92" s="595"/>
      <c r="AA92" s="595"/>
      <c r="AB92" s="595"/>
      <c r="AC92" s="595"/>
      <c r="AD92" s="595"/>
      <c r="AE92" s="595"/>
      <c r="AF92" s="595"/>
      <c r="AG92" s="595"/>
      <c r="AH92" s="595"/>
      <c r="AI92" s="595"/>
      <c r="AJ92" s="595"/>
      <c r="AK92" s="595"/>
      <c r="AL92" s="595"/>
      <c r="AM92" s="595"/>
      <c r="AN92" s="595"/>
      <c r="AO92" s="595"/>
      <c r="AP92" s="595"/>
      <c r="AQ92" s="595"/>
      <c r="AR92" s="595"/>
      <c r="AS92" s="595"/>
      <c r="AT92" s="595"/>
      <c r="AU92" s="595"/>
      <c r="AV92" s="595"/>
      <c r="AW92" s="595"/>
      <c r="AX92" s="595"/>
      <c r="AY92" s="595"/>
      <c r="AZ92" s="595"/>
    </row>
    <row r="93" spans="1:52" x14ac:dyDescent="0.25">
      <c r="A93" s="595"/>
      <c r="B93" s="595"/>
      <c r="C93" s="595"/>
      <c r="D93" s="595"/>
      <c r="E93" s="595"/>
      <c r="F93" s="595"/>
      <c r="G93" s="595"/>
      <c r="H93" s="595"/>
      <c r="I93" s="595"/>
      <c r="J93" s="595"/>
      <c r="K93" s="595"/>
      <c r="L93" s="595"/>
      <c r="M93" s="595"/>
      <c r="N93" s="595"/>
      <c r="O93" s="595">
        <v>0</v>
      </c>
      <c r="P93" s="595"/>
      <c r="Q93" s="595"/>
      <c r="R93" s="595"/>
      <c r="S93" s="595"/>
      <c r="T93" s="595"/>
      <c r="U93" s="595"/>
      <c r="V93" s="595"/>
      <c r="W93" s="595"/>
      <c r="X93" s="595"/>
      <c r="Y93" s="595"/>
      <c r="Z93" s="595"/>
      <c r="AA93" s="595"/>
      <c r="AB93" s="595"/>
      <c r="AC93" s="595"/>
      <c r="AD93" s="595"/>
      <c r="AE93" s="595"/>
      <c r="AF93" s="595"/>
      <c r="AG93" s="595"/>
      <c r="AH93" s="595"/>
      <c r="AI93" s="595"/>
      <c r="AJ93" s="595"/>
      <c r="AK93" s="595"/>
      <c r="AL93" s="595"/>
      <c r="AM93" s="595"/>
      <c r="AN93" s="595"/>
      <c r="AO93" s="595"/>
      <c r="AP93" s="595"/>
      <c r="AQ93" s="595"/>
      <c r="AR93" s="595"/>
      <c r="AS93" s="595"/>
      <c r="AT93" s="595"/>
      <c r="AU93" s="595"/>
      <c r="AV93" s="595"/>
      <c r="AW93" s="595"/>
      <c r="AX93" s="595"/>
      <c r="AY93" s="595"/>
      <c r="AZ93" s="595"/>
    </row>
    <row r="94" spans="1:52" x14ac:dyDescent="0.25">
      <c r="A94" s="595"/>
      <c r="B94" s="595"/>
      <c r="C94" s="595"/>
      <c r="D94" s="595"/>
      <c r="E94" s="595"/>
      <c r="F94" s="595"/>
      <c r="G94" s="595"/>
      <c r="H94" s="595"/>
      <c r="I94" s="595"/>
      <c r="J94" s="595"/>
      <c r="K94" s="595"/>
      <c r="L94" s="595"/>
      <c r="M94" s="595"/>
      <c r="N94" s="595"/>
      <c r="O94" s="595">
        <v>0</v>
      </c>
      <c r="P94" s="595"/>
      <c r="Q94" s="595"/>
      <c r="R94" s="595"/>
      <c r="S94" s="595"/>
      <c r="T94" s="595"/>
      <c r="U94" s="595"/>
      <c r="V94" s="595"/>
      <c r="W94" s="595"/>
      <c r="X94" s="595"/>
      <c r="Y94" s="595"/>
      <c r="Z94" s="595"/>
      <c r="AA94" s="595"/>
      <c r="AB94" s="595"/>
      <c r="AC94" s="595"/>
      <c r="AD94" s="595"/>
      <c r="AE94" s="595"/>
      <c r="AF94" s="595"/>
      <c r="AG94" s="595"/>
      <c r="AH94" s="595"/>
      <c r="AI94" s="595"/>
      <c r="AJ94" s="595"/>
      <c r="AK94" s="595"/>
      <c r="AL94" s="595"/>
      <c r="AM94" s="595"/>
      <c r="AN94" s="595"/>
      <c r="AO94" s="595"/>
      <c r="AP94" s="595"/>
      <c r="AQ94" s="595"/>
      <c r="AR94" s="595"/>
      <c r="AS94" s="595"/>
      <c r="AT94" s="595"/>
      <c r="AU94" s="595"/>
      <c r="AV94" s="595"/>
      <c r="AW94" s="595"/>
      <c r="AX94" s="595"/>
      <c r="AY94" s="595"/>
      <c r="AZ94" s="595"/>
    </row>
    <row r="95" spans="1:52" x14ac:dyDescent="0.25">
      <c r="A95" s="595"/>
      <c r="B95" s="595"/>
      <c r="C95" s="595"/>
      <c r="D95" s="595"/>
      <c r="E95" s="595"/>
      <c r="F95" s="595"/>
      <c r="G95" s="595"/>
      <c r="H95" s="595"/>
      <c r="I95" s="595"/>
      <c r="J95" s="595"/>
      <c r="K95" s="595"/>
      <c r="L95" s="595"/>
      <c r="M95" s="595"/>
      <c r="N95" s="595"/>
      <c r="O95" s="595">
        <v>0</v>
      </c>
      <c r="P95" s="595"/>
      <c r="Q95" s="595"/>
      <c r="R95" s="595"/>
      <c r="S95" s="595"/>
      <c r="T95" s="595"/>
      <c r="U95" s="595"/>
      <c r="V95" s="595"/>
      <c r="W95" s="595"/>
      <c r="X95" s="595"/>
      <c r="Y95" s="595"/>
      <c r="Z95" s="595"/>
      <c r="AA95" s="595"/>
      <c r="AB95" s="595"/>
      <c r="AC95" s="595"/>
      <c r="AD95" s="595"/>
      <c r="AE95" s="595"/>
      <c r="AF95" s="595"/>
      <c r="AG95" s="595"/>
      <c r="AH95" s="595"/>
      <c r="AI95" s="595"/>
      <c r="AJ95" s="595"/>
      <c r="AK95" s="595"/>
      <c r="AL95" s="595"/>
      <c r="AM95" s="595"/>
      <c r="AN95" s="595"/>
      <c r="AO95" s="595"/>
      <c r="AP95" s="595"/>
      <c r="AQ95" s="595"/>
      <c r="AR95" s="595"/>
      <c r="AS95" s="595"/>
      <c r="AT95" s="595"/>
      <c r="AU95" s="595"/>
      <c r="AV95" s="595"/>
      <c r="AW95" s="595"/>
      <c r="AX95" s="595"/>
      <c r="AY95" s="595"/>
      <c r="AZ95" s="595"/>
    </row>
    <row r="96" spans="1:52" x14ac:dyDescent="0.25">
      <c r="A96" s="595"/>
      <c r="B96" s="595"/>
      <c r="C96" s="595"/>
      <c r="D96" s="595"/>
      <c r="E96" s="595"/>
      <c r="F96" s="595"/>
      <c r="G96" s="595"/>
      <c r="H96" s="595"/>
      <c r="I96" s="595"/>
      <c r="J96" s="595"/>
      <c r="K96" s="595"/>
      <c r="L96" s="595"/>
      <c r="M96" s="595"/>
      <c r="N96" s="595"/>
      <c r="O96" s="595">
        <v>0</v>
      </c>
      <c r="P96" s="595"/>
      <c r="Q96" s="595"/>
      <c r="R96" s="595"/>
      <c r="S96" s="595"/>
      <c r="T96" s="595"/>
      <c r="U96" s="595"/>
      <c r="V96" s="595"/>
      <c r="W96" s="595"/>
      <c r="X96" s="595"/>
      <c r="Y96" s="595"/>
      <c r="Z96" s="595"/>
      <c r="AA96" s="595"/>
      <c r="AB96" s="595"/>
      <c r="AC96" s="595"/>
      <c r="AD96" s="595"/>
      <c r="AE96" s="595"/>
      <c r="AF96" s="595"/>
      <c r="AG96" s="595"/>
      <c r="AH96" s="595"/>
      <c r="AI96" s="595"/>
      <c r="AJ96" s="595"/>
      <c r="AK96" s="595"/>
      <c r="AL96" s="595"/>
      <c r="AM96" s="595"/>
      <c r="AN96" s="595"/>
      <c r="AO96" s="595"/>
      <c r="AP96" s="595"/>
      <c r="AQ96" s="595"/>
      <c r="AR96" s="595"/>
      <c r="AS96" s="595"/>
      <c r="AT96" s="595"/>
      <c r="AU96" s="595"/>
      <c r="AV96" s="595"/>
      <c r="AW96" s="595"/>
      <c r="AX96" s="595"/>
      <c r="AY96" s="595"/>
      <c r="AZ96" s="595"/>
    </row>
    <row r="97" spans="1:52" x14ac:dyDescent="0.25">
      <c r="A97" s="595"/>
      <c r="B97" s="595"/>
      <c r="C97" s="595"/>
      <c r="D97" s="595"/>
      <c r="E97" s="595"/>
      <c r="F97" s="595"/>
      <c r="G97" s="595"/>
      <c r="H97" s="595"/>
      <c r="I97" s="595"/>
      <c r="J97" s="595"/>
      <c r="K97" s="595"/>
      <c r="L97" s="595"/>
      <c r="M97" s="595"/>
      <c r="N97" s="595"/>
      <c r="O97" s="595">
        <v>0</v>
      </c>
      <c r="P97" s="595"/>
      <c r="Q97" s="595"/>
      <c r="R97" s="595"/>
      <c r="S97" s="595"/>
      <c r="T97" s="595"/>
      <c r="U97" s="595"/>
      <c r="V97" s="595"/>
      <c r="W97" s="595"/>
      <c r="X97" s="595"/>
      <c r="Y97" s="595"/>
      <c r="Z97" s="595"/>
      <c r="AA97" s="595"/>
      <c r="AB97" s="595"/>
      <c r="AC97" s="595"/>
      <c r="AD97" s="595"/>
      <c r="AE97" s="595"/>
      <c r="AF97" s="595"/>
      <c r="AG97" s="595"/>
      <c r="AH97" s="595"/>
      <c r="AI97" s="595"/>
      <c r="AJ97" s="595"/>
      <c r="AK97" s="595"/>
      <c r="AL97" s="595"/>
      <c r="AM97" s="595"/>
      <c r="AN97" s="595"/>
      <c r="AO97" s="595"/>
      <c r="AP97" s="595"/>
      <c r="AQ97" s="595"/>
      <c r="AR97" s="595"/>
      <c r="AS97" s="595"/>
      <c r="AT97" s="595"/>
      <c r="AU97" s="595"/>
      <c r="AV97" s="595"/>
      <c r="AW97" s="595"/>
      <c r="AX97" s="595"/>
      <c r="AY97" s="595"/>
      <c r="AZ97" s="595"/>
    </row>
    <row r="98" spans="1:52" x14ac:dyDescent="0.25">
      <c r="A98" s="595"/>
      <c r="B98" s="595"/>
      <c r="C98" s="595"/>
      <c r="D98" s="595"/>
      <c r="E98" s="595"/>
      <c r="F98" s="595"/>
      <c r="G98" s="595"/>
      <c r="H98" s="595"/>
      <c r="I98" s="595"/>
      <c r="J98" s="595"/>
      <c r="K98" s="595"/>
      <c r="L98" s="595"/>
      <c r="M98" s="595"/>
      <c r="N98" s="595"/>
      <c r="O98" s="595">
        <v>0</v>
      </c>
      <c r="P98" s="595"/>
      <c r="Q98" s="595"/>
      <c r="R98" s="595"/>
      <c r="S98" s="595"/>
      <c r="T98" s="595"/>
      <c r="U98" s="595"/>
      <c r="V98" s="595"/>
      <c r="W98" s="595"/>
      <c r="X98" s="595"/>
      <c r="Y98" s="595"/>
      <c r="Z98" s="595"/>
      <c r="AA98" s="595"/>
      <c r="AB98" s="595"/>
      <c r="AC98" s="595"/>
      <c r="AD98" s="595"/>
      <c r="AE98" s="595"/>
      <c r="AF98" s="595"/>
      <c r="AG98" s="595"/>
      <c r="AH98" s="595"/>
      <c r="AI98" s="595"/>
      <c r="AJ98" s="595"/>
      <c r="AK98" s="595"/>
      <c r="AL98" s="595"/>
      <c r="AM98" s="595"/>
      <c r="AN98" s="595"/>
      <c r="AO98" s="595"/>
      <c r="AP98" s="595"/>
      <c r="AQ98" s="595"/>
      <c r="AR98" s="595"/>
      <c r="AS98" s="595"/>
      <c r="AT98" s="595"/>
      <c r="AU98" s="595"/>
      <c r="AV98" s="595"/>
      <c r="AW98" s="595"/>
      <c r="AX98" s="595"/>
      <c r="AY98" s="595"/>
      <c r="AZ98" s="595"/>
    </row>
    <row r="99" spans="1:52" x14ac:dyDescent="0.25">
      <c r="A99" s="595"/>
      <c r="B99" s="595"/>
      <c r="C99" s="595"/>
      <c r="D99" s="595"/>
      <c r="E99" s="595"/>
      <c r="F99" s="595"/>
      <c r="G99" s="595"/>
      <c r="H99" s="595"/>
      <c r="I99" s="595"/>
      <c r="J99" s="595"/>
      <c r="K99" s="595"/>
      <c r="L99" s="595"/>
      <c r="M99" s="595"/>
      <c r="N99" s="595"/>
      <c r="O99" s="595">
        <v>0</v>
      </c>
      <c r="P99" s="595"/>
      <c r="Q99" s="595"/>
      <c r="R99" s="595"/>
      <c r="S99" s="595"/>
      <c r="T99" s="595"/>
      <c r="U99" s="595"/>
      <c r="V99" s="595"/>
      <c r="W99" s="595"/>
      <c r="X99" s="595"/>
      <c r="Y99" s="595"/>
      <c r="Z99" s="595"/>
      <c r="AA99" s="595"/>
      <c r="AB99" s="595"/>
      <c r="AC99" s="595"/>
      <c r="AD99" s="595"/>
      <c r="AE99" s="595"/>
      <c r="AF99" s="595"/>
      <c r="AG99" s="595"/>
      <c r="AH99" s="595"/>
      <c r="AI99" s="595"/>
      <c r="AJ99" s="595"/>
      <c r="AK99" s="595"/>
      <c r="AL99" s="595"/>
      <c r="AM99" s="595"/>
      <c r="AN99" s="595"/>
      <c r="AO99" s="595"/>
      <c r="AP99" s="595"/>
      <c r="AQ99" s="595"/>
      <c r="AR99" s="595"/>
      <c r="AS99" s="595"/>
      <c r="AT99" s="595"/>
      <c r="AU99" s="595"/>
      <c r="AV99" s="595"/>
      <c r="AW99" s="595"/>
      <c r="AX99" s="595"/>
      <c r="AY99" s="595"/>
      <c r="AZ99" s="595"/>
    </row>
    <row r="100" spans="1:52" x14ac:dyDescent="0.25">
      <c r="A100" s="595"/>
      <c r="B100" s="595"/>
      <c r="C100" s="595"/>
      <c r="D100" s="595"/>
      <c r="E100" s="595"/>
      <c r="F100" s="595"/>
      <c r="G100" s="595"/>
      <c r="H100" s="595"/>
      <c r="I100" s="595"/>
      <c r="J100" s="595"/>
      <c r="K100" s="595"/>
      <c r="L100" s="595"/>
      <c r="M100" s="595"/>
      <c r="N100" s="595"/>
      <c r="O100" s="595">
        <v>0</v>
      </c>
      <c r="P100" s="595"/>
      <c r="Q100" s="595"/>
      <c r="R100" s="595"/>
      <c r="S100" s="595"/>
      <c r="T100" s="595"/>
      <c r="U100" s="595"/>
      <c r="V100" s="595"/>
      <c r="W100" s="595"/>
      <c r="X100" s="595"/>
      <c r="Y100" s="595"/>
      <c r="Z100" s="595"/>
      <c r="AA100" s="595"/>
      <c r="AB100" s="595"/>
      <c r="AC100" s="595"/>
      <c r="AD100" s="595"/>
      <c r="AE100" s="595"/>
      <c r="AF100" s="595"/>
      <c r="AG100" s="595"/>
      <c r="AH100" s="595"/>
      <c r="AI100" s="595"/>
      <c r="AJ100" s="595"/>
      <c r="AK100" s="595"/>
      <c r="AL100" s="595"/>
      <c r="AM100" s="595"/>
      <c r="AN100" s="595"/>
      <c r="AO100" s="595"/>
      <c r="AP100" s="595"/>
      <c r="AQ100" s="595"/>
      <c r="AR100" s="595"/>
      <c r="AS100" s="595"/>
      <c r="AT100" s="595"/>
      <c r="AU100" s="595"/>
      <c r="AV100" s="595"/>
      <c r="AW100" s="595"/>
      <c r="AX100" s="595"/>
      <c r="AY100" s="595"/>
      <c r="AZ100" s="595"/>
    </row>
    <row r="101" spans="1:52" x14ac:dyDescent="0.25">
      <c r="A101" s="595"/>
      <c r="B101" s="595"/>
      <c r="C101" s="595"/>
      <c r="D101" s="595"/>
      <c r="E101" s="595"/>
      <c r="F101" s="595"/>
      <c r="G101" s="595"/>
      <c r="H101" s="595"/>
      <c r="I101" s="595"/>
      <c r="J101" s="595"/>
      <c r="K101" s="595"/>
      <c r="L101" s="595"/>
      <c r="M101" s="595"/>
      <c r="N101" s="595"/>
      <c r="O101" s="595">
        <v>0</v>
      </c>
      <c r="P101" s="595"/>
      <c r="Q101" s="595"/>
      <c r="R101" s="595"/>
      <c r="S101" s="595"/>
      <c r="T101" s="595"/>
      <c r="U101" s="595"/>
      <c r="V101" s="595"/>
      <c r="W101" s="595"/>
      <c r="X101" s="595"/>
      <c r="Y101" s="595"/>
      <c r="Z101" s="595"/>
      <c r="AA101" s="595"/>
      <c r="AB101" s="595"/>
      <c r="AC101" s="595"/>
      <c r="AD101" s="595"/>
      <c r="AE101" s="595"/>
      <c r="AF101" s="595"/>
      <c r="AG101" s="595"/>
      <c r="AH101" s="595"/>
      <c r="AI101" s="595"/>
      <c r="AJ101" s="595"/>
      <c r="AK101" s="595"/>
      <c r="AL101" s="595"/>
      <c r="AM101" s="595"/>
      <c r="AN101" s="595"/>
      <c r="AO101" s="595"/>
      <c r="AP101" s="595"/>
      <c r="AQ101" s="595"/>
      <c r="AR101" s="595"/>
      <c r="AS101" s="595"/>
      <c r="AT101" s="595"/>
      <c r="AU101" s="595"/>
      <c r="AV101" s="595"/>
      <c r="AW101" s="595"/>
      <c r="AX101" s="595"/>
      <c r="AY101" s="595"/>
      <c r="AZ101" s="595"/>
    </row>
    <row r="102" spans="1:52" x14ac:dyDescent="0.25">
      <c r="A102" s="595"/>
      <c r="B102" s="595"/>
      <c r="C102" s="595"/>
      <c r="D102" s="595"/>
      <c r="E102" s="595"/>
      <c r="F102" s="595"/>
      <c r="G102" s="595"/>
      <c r="H102" s="595"/>
      <c r="I102" s="595"/>
      <c r="J102" s="595"/>
      <c r="K102" s="595"/>
      <c r="L102" s="595"/>
      <c r="M102" s="595"/>
      <c r="N102" s="595"/>
      <c r="O102" s="595">
        <v>0</v>
      </c>
      <c r="P102" s="595"/>
      <c r="Q102" s="595"/>
      <c r="R102" s="595"/>
      <c r="S102" s="595"/>
      <c r="T102" s="595"/>
      <c r="U102" s="595"/>
      <c r="V102" s="595"/>
      <c r="W102" s="595"/>
      <c r="X102" s="595"/>
      <c r="Y102" s="595"/>
      <c r="Z102" s="595"/>
      <c r="AA102" s="595"/>
      <c r="AB102" s="595"/>
      <c r="AC102" s="595"/>
      <c r="AD102" s="595"/>
      <c r="AE102" s="595"/>
      <c r="AF102" s="595"/>
      <c r="AG102" s="595"/>
      <c r="AH102" s="595"/>
      <c r="AI102" s="595"/>
      <c r="AJ102" s="595"/>
      <c r="AK102" s="595"/>
      <c r="AL102" s="595"/>
      <c r="AM102" s="595"/>
      <c r="AN102" s="595"/>
      <c r="AO102" s="595"/>
      <c r="AP102" s="595"/>
      <c r="AQ102" s="595"/>
      <c r="AR102" s="595"/>
      <c r="AS102" s="595"/>
      <c r="AT102" s="595"/>
      <c r="AU102" s="595"/>
      <c r="AV102" s="595"/>
      <c r="AW102" s="595"/>
      <c r="AX102" s="595"/>
      <c r="AY102" s="595"/>
      <c r="AZ102" s="595"/>
    </row>
    <row r="103" spans="1:52" x14ac:dyDescent="0.25">
      <c r="A103" s="595"/>
      <c r="B103" s="595"/>
      <c r="C103" s="595"/>
      <c r="D103" s="595"/>
      <c r="E103" s="595"/>
      <c r="F103" s="595"/>
      <c r="G103" s="595"/>
      <c r="H103" s="595"/>
      <c r="I103" s="595"/>
      <c r="J103" s="595"/>
      <c r="K103" s="595"/>
      <c r="L103" s="595"/>
      <c r="M103" s="595"/>
      <c r="N103" s="595"/>
      <c r="O103" s="595">
        <v>0</v>
      </c>
      <c r="P103" s="595"/>
      <c r="Q103" s="595"/>
      <c r="R103" s="595"/>
      <c r="S103" s="595"/>
      <c r="T103" s="595"/>
      <c r="U103" s="595"/>
      <c r="V103" s="595"/>
      <c r="W103" s="595"/>
      <c r="X103" s="595"/>
      <c r="Y103" s="595"/>
      <c r="Z103" s="595"/>
      <c r="AA103" s="595"/>
      <c r="AB103" s="595"/>
      <c r="AC103" s="595"/>
      <c r="AD103" s="595"/>
      <c r="AE103" s="595"/>
      <c r="AF103" s="595"/>
      <c r="AG103" s="595"/>
      <c r="AH103" s="595"/>
      <c r="AI103" s="595"/>
      <c r="AJ103" s="595"/>
      <c r="AK103" s="595"/>
      <c r="AL103" s="595"/>
      <c r="AM103" s="595"/>
      <c r="AN103" s="595"/>
      <c r="AO103" s="595"/>
      <c r="AP103" s="595"/>
      <c r="AQ103" s="595"/>
      <c r="AR103" s="595"/>
      <c r="AS103" s="595"/>
      <c r="AT103" s="595"/>
      <c r="AU103" s="595"/>
      <c r="AV103" s="595"/>
      <c r="AW103" s="595"/>
      <c r="AX103" s="595"/>
      <c r="AY103" s="595"/>
      <c r="AZ103" s="595"/>
    </row>
    <row r="104" spans="1:52" x14ac:dyDescent="0.25">
      <c r="A104" s="595"/>
      <c r="B104" s="595"/>
      <c r="C104" s="595"/>
      <c r="D104" s="595"/>
      <c r="E104" s="595"/>
      <c r="F104" s="595"/>
      <c r="G104" s="595"/>
      <c r="H104" s="595"/>
      <c r="I104" s="595"/>
      <c r="J104" s="595"/>
      <c r="K104" s="595"/>
      <c r="L104" s="595"/>
      <c r="M104" s="595"/>
      <c r="N104" s="595"/>
      <c r="O104" s="595">
        <v>0</v>
      </c>
      <c r="P104" s="595"/>
      <c r="Q104" s="595"/>
      <c r="R104" s="595"/>
      <c r="S104" s="595"/>
      <c r="T104" s="595"/>
      <c r="U104" s="595"/>
      <c r="V104" s="595"/>
      <c r="W104" s="595"/>
      <c r="X104" s="595"/>
      <c r="Y104" s="595"/>
      <c r="Z104" s="595"/>
      <c r="AA104" s="595"/>
      <c r="AB104" s="595"/>
      <c r="AC104" s="595"/>
      <c r="AD104" s="595"/>
      <c r="AE104" s="595"/>
      <c r="AF104" s="595"/>
      <c r="AG104" s="595"/>
      <c r="AH104" s="595"/>
      <c r="AI104" s="595"/>
      <c r="AJ104" s="595"/>
      <c r="AK104" s="595"/>
      <c r="AL104" s="595"/>
      <c r="AM104" s="595"/>
      <c r="AN104" s="595"/>
      <c r="AO104" s="595"/>
      <c r="AP104" s="595"/>
      <c r="AQ104" s="595"/>
      <c r="AR104" s="595"/>
      <c r="AS104" s="595"/>
      <c r="AT104" s="595"/>
      <c r="AU104" s="595"/>
      <c r="AV104" s="595"/>
      <c r="AW104" s="595"/>
      <c r="AX104" s="595"/>
      <c r="AY104" s="595"/>
      <c r="AZ104" s="595"/>
    </row>
    <row r="105" spans="1:52" x14ac:dyDescent="0.25">
      <c r="A105" s="595"/>
      <c r="B105" s="595"/>
      <c r="C105" s="595"/>
      <c r="D105" s="595"/>
      <c r="E105" s="595"/>
      <c r="F105" s="595"/>
      <c r="G105" s="595"/>
      <c r="H105" s="595"/>
      <c r="I105" s="595"/>
      <c r="J105" s="595"/>
      <c r="K105" s="595"/>
      <c r="L105" s="595"/>
      <c r="M105" s="595"/>
      <c r="N105" s="595"/>
      <c r="O105" s="595">
        <v>0</v>
      </c>
      <c r="P105" s="595"/>
      <c r="Q105" s="595"/>
      <c r="R105" s="595"/>
      <c r="S105" s="595"/>
      <c r="T105" s="595"/>
      <c r="U105" s="595"/>
      <c r="V105" s="595"/>
      <c r="W105" s="595"/>
      <c r="X105" s="595"/>
      <c r="Y105" s="595"/>
      <c r="Z105" s="595"/>
      <c r="AA105" s="595"/>
      <c r="AB105" s="595"/>
      <c r="AC105" s="595"/>
      <c r="AD105" s="595"/>
      <c r="AE105" s="595"/>
      <c r="AF105" s="595"/>
      <c r="AG105" s="595"/>
      <c r="AH105" s="595"/>
      <c r="AI105" s="595"/>
      <c r="AJ105" s="595"/>
      <c r="AK105" s="595"/>
      <c r="AL105" s="595"/>
      <c r="AM105" s="595"/>
      <c r="AN105" s="595"/>
      <c r="AO105" s="595"/>
      <c r="AP105" s="595"/>
      <c r="AQ105" s="595"/>
      <c r="AR105" s="595"/>
      <c r="AS105" s="595"/>
      <c r="AT105" s="595"/>
      <c r="AU105" s="595"/>
      <c r="AV105" s="595"/>
      <c r="AW105" s="595"/>
      <c r="AX105" s="595"/>
      <c r="AY105" s="595"/>
      <c r="AZ105" s="595"/>
    </row>
    <row r="106" spans="1:52" x14ac:dyDescent="0.25">
      <c r="A106" s="595"/>
      <c r="B106" s="595"/>
      <c r="C106" s="595"/>
      <c r="D106" s="595"/>
      <c r="E106" s="595"/>
      <c r="F106" s="595"/>
      <c r="G106" s="595"/>
      <c r="H106" s="595"/>
      <c r="I106" s="595"/>
      <c r="J106" s="595"/>
      <c r="K106" s="595"/>
      <c r="L106" s="595"/>
      <c r="M106" s="595"/>
      <c r="N106" s="595"/>
      <c r="O106" s="595">
        <v>0</v>
      </c>
      <c r="P106" s="595"/>
      <c r="Q106" s="595"/>
      <c r="R106" s="595"/>
      <c r="S106" s="595"/>
      <c r="T106" s="595"/>
      <c r="U106" s="595"/>
      <c r="V106" s="595"/>
      <c r="W106" s="595"/>
      <c r="X106" s="595"/>
      <c r="Y106" s="595"/>
      <c r="Z106" s="595"/>
      <c r="AA106" s="595"/>
      <c r="AB106" s="595"/>
      <c r="AC106" s="595"/>
      <c r="AD106" s="595"/>
      <c r="AE106" s="595"/>
      <c r="AF106" s="595"/>
      <c r="AG106" s="595"/>
      <c r="AH106" s="595"/>
      <c r="AI106" s="595"/>
      <c r="AJ106" s="595"/>
      <c r="AK106" s="595"/>
      <c r="AL106" s="595"/>
      <c r="AM106" s="595"/>
      <c r="AN106" s="595"/>
      <c r="AO106" s="595"/>
      <c r="AP106" s="595"/>
      <c r="AQ106" s="595"/>
      <c r="AR106" s="595"/>
      <c r="AS106" s="595"/>
      <c r="AT106" s="595"/>
      <c r="AU106" s="595"/>
      <c r="AV106" s="595"/>
      <c r="AW106" s="595"/>
      <c r="AX106" s="595"/>
      <c r="AY106" s="595"/>
      <c r="AZ106" s="595"/>
    </row>
    <row r="107" spans="1:52" x14ac:dyDescent="0.25">
      <c r="A107" s="595"/>
      <c r="B107" s="595"/>
      <c r="C107" s="595"/>
      <c r="D107" s="595"/>
      <c r="E107" s="595"/>
      <c r="F107" s="595"/>
      <c r="G107" s="595"/>
      <c r="H107" s="595"/>
      <c r="I107" s="595"/>
      <c r="J107" s="595"/>
      <c r="K107" s="595"/>
      <c r="L107" s="595"/>
      <c r="M107" s="595"/>
      <c r="N107" s="595"/>
      <c r="O107" s="595">
        <v>0</v>
      </c>
      <c r="P107" s="595"/>
      <c r="Q107" s="595"/>
      <c r="R107" s="595"/>
      <c r="S107" s="595"/>
      <c r="T107" s="595"/>
      <c r="U107" s="595"/>
      <c r="V107" s="595"/>
      <c r="W107" s="595"/>
      <c r="X107" s="595"/>
      <c r="Y107" s="595"/>
      <c r="Z107" s="595"/>
      <c r="AA107" s="595"/>
      <c r="AB107" s="595"/>
      <c r="AC107" s="595"/>
      <c r="AD107" s="595"/>
      <c r="AE107" s="595"/>
      <c r="AF107" s="595"/>
      <c r="AG107" s="595"/>
      <c r="AH107" s="595"/>
      <c r="AI107" s="595"/>
      <c r="AJ107" s="595"/>
      <c r="AK107" s="595"/>
      <c r="AL107" s="595"/>
      <c r="AM107" s="595"/>
      <c r="AN107" s="595"/>
      <c r="AO107" s="595"/>
      <c r="AP107" s="595"/>
      <c r="AQ107" s="595"/>
      <c r="AR107" s="595"/>
      <c r="AS107" s="595"/>
      <c r="AT107" s="595"/>
      <c r="AU107" s="595"/>
      <c r="AV107" s="595"/>
      <c r="AW107" s="595"/>
      <c r="AX107" s="595"/>
      <c r="AY107" s="595"/>
      <c r="AZ107" s="595"/>
    </row>
    <row r="108" spans="1:52" x14ac:dyDescent="0.25">
      <c r="A108" s="595"/>
      <c r="B108" s="595"/>
      <c r="C108" s="595"/>
      <c r="D108" s="595"/>
      <c r="E108" s="595"/>
      <c r="F108" s="595"/>
      <c r="G108" s="595"/>
      <c r="H108" s="595"/>
      <c r="I108" s="595"/>
      <c r="J108" s="595"/>
      <c r="K108" s="595"/>
      <c r="L108" s="595"/>
      <c r="M108" s="595"/>
      <c r="N108" s="595"/>
      <c r="O108" s="595">
        <v>0</v>
      </c>
      <c r="P108" s="595"/>
      <c r="Q108" s="595"/>
      <c r="R108" s="595"/>
      <c r="S108" s="595"/>
      <c r="T108" s="595"/>
      <c r="U108" s="595"/>
      <c r="V108" s="595"/>
      <c r="W108" s="595"/>
      <c r="X108" s="595"/>
      <c r="Y108" s="595"/>
      <c r="Z108" s="595"/>
      <c r="AA108" s="595"/>
      <c r="AB108" s="595"/>
      <c r="AC108" s="595"/>
      <c r="AD108" s="595"/>
      <c r="AE108" s="595"/>
      <c r="AF108" s="595"/>
      <c r="AG108" s="595"/>
      <c r="AH108" s="595"/>
      <c r="AI108" s="595"/>
      <c r="AJ108" s="595"/>
      <c r="AK108" s="595"/>
      <c r="AL108" s="595"/>
      <c r="AM108" s="595"/>
      <c r="AN108" s="595"/>
      <c r="AO108" s="595"/>
      <c r="AP108" s="595"/>
      <c r="AQ108" s="595"/>
      <c r="AR108" s="595"/>
      <c r="AS108" s="595"/>
      <c r="AT108" s="595"/>
      <c r="AU108" s="595"/>
      <c r="AV108" s="595"/>
      <c r="AW108" s="595"/>
      <c r="AX108" s="595"/>
      <c r="AY108" s="595"/>
      <c r="AZ108" s="595"/>
    </row>
    <row r="109" spans="1:52" x14ac:dyDescent="0.25">
      <c r="A109" s="595"/>
      <c r="B109" s="595"/>
      <c r="C109" s="595"/>
      <c r="D109" s="595"/>
      <c r="E109" s="595"/>
      <c r="F109" s="595"/>
      <c r="G109" s="595"/>
      <c r="H109" s="595"/>
      <c r="I109" s="595"/>
      <c r="J109" s="595"/>
      <c r="K109" s="595"/>
      <c r="L109" s="595"/>
      <c r="M109" s="595"/>
      <c r="N109" s="595"/>
      <c r="O109" s="595">
        <v>0</v>
      </c>
      <c r="P109" s="595"/>
      <c r="Q109" s="595"/>
      <c r="R109" s="595"/>
      <c r="S109" s="595"/>
      <c r="T109" s="595"/>
      <c r="U109" s="595"/>
      <c r="V109" s="595"/>
      <c r="W109" s="595"/>
      <c r="X109" s="595"/>
      <c r="Y109" s="595"/>
      <c r="Z109" s="595"/>
      <c r="AA109" s="595"/>
      <c r="AB109" s="595"/>
      <c r="AC109" s="595"/>
      <c r="AD109" s="595"/>
      <c r="AE109" s="595"/>
      <c r="AF109" s="595"/>
      <c r="AG109" s="595"/>
      <c r="AH109" s="595"/>
      <c r="AI109" s="595"/>
      <c r="AJ109" s="595"/>
      <c r="AK109" s="595"/>
      <c r="AL109" s="595"/>
      <c r="AM109" s="595"/>
      <c r="AN109" s="595"/>
      <c r="AO109" s="595"/>
      <c r="AP109" s="595"/>
      <c r="AQ109" s="595"/>
      <c r="AR109" s="595"/>
      <c r="AS109" s="595"/>
      <c r="AT109" s="595"/>
      <c r="AU109" s="595"/>
      <c r="AV109" s="595"/>
      <c r="AW109" s="595"/>
      <c r="AX109" s="595"/>
      <c r="AY109" s="595"/>
      <c r="AZ109" s="595"/>
    </row>
    <row r="110" spans="1:52" x14ac:dyDescent="0.25">
      <c r="A110" s="595"/>
      <c r="B110" s="595"/>
      <c r="C110" s="595"/>
      <c r="D110" s="595"/>
      <c r="E110" s="595"/>
      <c r="F110" s="595"/>
      <c r="G110" s="595"/>
      <c r="H110" s="595"/>
      <c r="I110" s="595"/>
      <c r="J110" s="595"/>
      <c r="K110" s="595"/>
      <c r="L110" s="595"/>
      <c r="M110" s="595"/>
      <c r="N110" s="595"/>
      <c r="O110" s="595">
        <v>0</v>
      </c>
      <c r="P110" s="595"/>
      <c r="Q110" s="595"/>
      <c r="R110" s="595"/>
      <c r="S110" s="595"/>
      <c r="T110" s="595"/>
      <c r="U110" s="595"/>
      <c r="V110" s="595"/>
      <c r="W110" s="595"/>
      <c r="X110" s="595"/>
      <c r="Y110" s="595"/>
      <c r="Z110" s="595"/>
      <c r="AA110" s="595"/>
      <c r="AB110" s="595"/>
      <c r="AC110" s="595"/>
      <c r="AD110" s="595"/>
      <c r="AE110" s="595"/>
      <c r="AF110" s="595"/>
      <c r="AG110" s="595"/>
      <c r="AH110" s="595"/>
      <c r="AI110" s="595"/>
      <c r="AJ110" s="595"/>
      <c r="AK110" s="595"/>
      <c r="AL110" s="595"/>
      <c r="AM110" s="595"/>
      <c r="AN110" s="595"/>
      <c r="AO110" s="595"/>
      <c r="AP110" s="595"/>
      <c r="AQ110" s="595"/>
      <c r="AR110" s="595"/>
      <c r="AS110" s="595"/>
      <c r="AT110" s="595"/>
      <c r="AU110" s="595"/>
      <c r="AV110" s="595"/>
      <c r="AW110" s="595"/>
      <c r="AX110" s="595"/>
      <c r="AY110" s="595"/>
      <c r="AZ110" s="595"/>
    </row>
    <row r="111" spans="1:52" x14ac:dyDescent="0.25">
      <c r="A111" s="595"/>
      <c r="B111" s="595"/>
      <c r="C111" s="595"/>
      <c r="D111" s="595"/>
      <c r="E111" s="595"/>
      <c r="F111" s="595"/>
      <c r="G111" s="595"/>
      <c r="H111" s="595"/>
      <c r="I111" s="595"/>
      <c r="J111" s="595"/>
      <c r="K111" s="595"/>
      <c r="L111" s="595"/>
      <c r="M111" s="595"/>
      <c r="N111" s="595"/>
      <c r="O111" s="595">
        <v>0</v>
      </c>
      <c r="P111" s="595"/>
      <c r="Q111" s="595"/>
      <c r="R111" s="595"/>
      <c r="S111" s="595"/>
      <c r="T111" s="595"/>
      <c r="U111" s="595"/>
      <c r="V111" s="595"/>
      <c r="W111" s="595"/>
      <c r="X111" s="595"/>
      <c r="Y111" s="595"/>
      <c r="Z111" s="595"/>
      <c r="AA111" s="595"/>
      <c r="AB111" s="595"/>
      <c r="AC111" s="595"/>
      <c r="AD111" s="595"/>
      <c r="AE111" s="595"/>
      <c r="AF111" s="595"/>
      <c r="AG111" s="595"/>
      <c r="AH111" s="595"/>
      <c r="AI111" s="595"/>
      <c r="AJ111" s="595"/>
      <c r="AK111" s="595"/>
      <c r="AL111" s="595"/>
      <c r="AM111" s="595"/>
      <c r="AN111" s="595"/>
      <c r="AO111" s="595"/>
      <c r="AP111" s="595"/>
      <c r="AQ111" s="595"/>
      <c r="AR111" s="595"/>
      <c r="AS111" s="595"/>
      <c r="AT111" s="595"/>
      <c r="AU111" s="595"/>
      <c r="AV111" s="595"/>
      <c r="AW111" s="595"/>
      <c r="AX111" s="595"/>
      <c r="AY111" s="595"/>
      <c r="AZ111" s="595"/>
    </row>
    <row r="112" spans="1:52" x14ac:dyDescent="0.25">
      <c r="A112" s="595"/>
      <c r="B112" s="595"/>
      <c r="C112" s="595"/>
      <c r="D112" s="595"/>
      <c r="E112" s="595"/>
      <c r="F112" s="595"/>
      <c r="G112" s="595"/>
      <c r="H112" s="595"/>
      <c r="I112" s="595"/>
      <c r="J112" s="595"/>
      <c r="K112" s="595"/>
      <c r="L112" s="595"/>
      <c r="M112" s="595"/>
      <c r="N112" s="595"/>
      <c r="O112" s="595">
        <v>0</v>
      </c>
      <c r="P112" s="595"/>
      <c r="Q112" s="595"/>
      <c r="R112" s="595"/>
      <c r="S112" s="595"/>
      <c r="T112" s="595"/>
      <c r="U112" s="595"/>
      <c r="V112" s="595"/>
      <c r="W112" s="595"/>
      <c r="X112" s="595"/>
      <c r="Y112" s="595"/>
      <c r="Z112" s="595"/>
      <c r="AA112" s="595"/>
      <c r="AB112" s="595"/>
      <c r="AC112" s="595"/>
      <c r="AD112" s="595"/>
      <c r="AE112" s="595"/>
      <c r="AF112" s="595"/>
      <c r="AG112" s="595"/>
      <c r="AH112" s="595"/>
      <c r="AI112" s="595"/>
      <c r="AJ112" s="595"/>
      <c r="AK112" s="595"/>
      <c r="AL112" s="595"/>
      <c r="AM112" s="595"/>
      <c r="AN112" s="595"/>
      <c r="AO112" s="595"/>
      <c r="AP112" s="595"/>
      <c r="AQ112" s="595"/>
      <c r="AR112" s="595"/>
      <c r="AS112" s="595"/>
      <c r="AT112" s="595"/>
      <c r="AU112" s="595"/>
      <c r="AV112" s="595"/>
      <c r="AW112" s="595"/>
      <c r="AX112" s="595"/>
      <c r="AY112" s="595"/>
      <c r="AZ112" s="595"/>
    </row>
    <row r="113" spans="1:52" x14ac:dyDescent="0.25">
      <c r="A113" s="595"/>
      <c r="B113" s="595"/>
      <c r="C113" s="595"/>
      <c r="D113" s="595"/>
      <c r="E113" s="595"/>
      <c r="F113" s="595"/>
      <c r="G113" s="595"/>
      <c r="H113" s="595"/>
      <c r="I113" s="595"/>
      <c r="J113" s="595"/>
      <c r="K113" s="595"/>
      <c r="L113" s="595"/>
      <c r="M113" s="595"/>
      <c r="N113" s="595"/>
      <c r="O113" s="595">
        <v>0</v>
      </c>
      <c r="P113" s="595"/>
      <c r="Q113" s="595"/>
      <c r="R113" s="595"/>
      <c r="S113" s="595"/>
      <c r="T113" s="595"/>
      <c r="U113" s="595"/>
      <c r="V113" s="595"/>
      <c r="W113" s="595"/>
      <c r="X113" s="595"/>
      <c r="Y113" s="595"/>
      <c r="Z113" s="595"/>
      <c r="AA113" s="595"/>
      <c r="AB113" s="595"/>
      <c r="AC113" s="595"/>
      <c r="AD113" s="595"/>
      <c r="AE113" s="595"/>
      <c r="AF113" s="595"/>
      <c r="AG113" s="595"/>
      <c r="AH113" s="595"/>
      <c r="AI113" s="595"/>
      <c r="AJ113" s="595"/>
      <c r="AK113" s="595"/>
      <c r="AL113" s="595"/>
      <c r="AM113" s="595"/>
      <c r="AN113" s="595"/>
      <c r="AO113" s="595"/>
      <c r="AP113" s="595"/>
      <c r="AQ113" s="595"/>
      <c r="AR113" s="595"/>
      <c r="AS113" s="595"/>
      <c r="AT113" s="595"/>
      <c r="AU113" s="595"/>
      <c r="AV113" s="595"/>
      <c r="AW113" s="595"/>
      <c r="AX113" s="595"/>
      <c r="AY113" s="595"/>
      <c r="AZ113" s="595"/>
    </row>
    <row r="114" spans="1:52" x14ac:dyDescent="0.25">
      <c r="A114" s="595"/>
      <c r="B114" s="595"/>
      <c r="C114" s="595"/>
      <c r="D114" s="595"/>
      <c r="E114" s="595"/>
      <c r="F114" s="595"/>
      <c r="G114" s="595"/>
      <c r="H114" s="595"/>
      <c r="I114" s="595"/>
      <c r="J114" s="595"/>
      <c r="K114" s="595"/>
      <c r="L114" s="595"/>
      <c r="M114" s="595"/>
      <c r="N114" s="595"/>
      <c r="O114" s="595">
        <v>0</v>
      </c>
      <c r="P114" s="595"/>
      <c r="Q114" s="595"/>
      <c r="R114" s="595"/>
      <c r="S114" s="595"/>
      <c r="T114" s="595"/>
      <c r="U114" s="595"/>
      <c r="V114" s="595"/>
      <c r="W114" s="595"/>
      <c r="X114" s="595"/>
      <c r="Y114" s="595"/>
      <c r="Z114" s="595"/>
      <c r="AA114" s="595"/>
      <c r="AB114" s="595"/>
      <c r="AC114" s="595"/>
      <c r="AD114" s="595"/>
      <c r="AE114" s="595"/>
      <c r="AF114" s="595"/>
      <c r="AG114" s="595"/>
      <c r="AH114" s="595"/>
      <c r="AI114" s="595"/>
      <c r="AJ114" s="595"/>
      <c r="AK114" s="595"/>
      <c r="AL114" s="595"/>
      <c r="AM114" s="595"/>
      <c r="AN114" s="595"/>
      <c r="AO114" s="595"/>
      <c r="AP114" s="595"/>
      <c r="AQ114" s="595"/>
      <c r="AR114" s="595"/>
      <c r="AS114" s="595"/>
      <c r="AT114" s="595"/>
      <c r="AU114" s="595"/>
      <c r="AV114" s="595"/>
      <c r="AW114" s="595"/>
      <c r="AX114" s="595"/>
      <c r="AY114" s="595"/>
      <c r="AZ114" s="595"/>
    </row>
    <row r="115" spans="1:52" x14ac:dyDescent="0.25">
      <c r="A115" s="595"/>
      <c r="B115" s="595"/>
      <c r="C115" s="595"/>
      <c r="D115" s="595"/>
      <c r="E115" s="595"/>
      <c r="F115" s="595"/>
      <c r="G115" s="595"/>
      <c r="H115" s="595"/>
      <c r="I115" s="595"/>
      <c r="J115" s="595"/>
      <c r="K115" s="595"/>
      <c r="L115" s="595"/>
      <c r="M115" s="595"/>
      <c r="N115" s="595"/>
      <c r="O115" s="595">
        <v>0</v>
      </c>
      <c r="P115" s="595"/>
      <c r="Q115" s="595"/>
      <c r="R115" s="595"/>
      <c r="S115" s="595"/>
      <c r="T115" s="595"/>
      <c r="U115" s="595"/>
      <c r="V115" s="595"/>
      <c r="W115" s="595"/>
      <c r="X115" s="595"/>
      <c r="Y115" s="595"/>
      <c r="Z115" s="595"/>
      <c r="AA115" s="595"/>
      <c r="AB115" s="595"/>
      <c r="AC115" s="595"/>
      <c r="AD115" s="595"/>
      <c r="AE115" s="595"/>
      <c r="AF115" s="595"/>
      <c r="AG115" s="595"/>
      <c r="AH115" s="595"/>
      <c r="AI115" s="595"/>
      <c r="AJ115" s="595"/>
      <c r="AK115" s="595"/>
      <c r="AL115" s="595"/>
      <c r="AM115" s="595"/>
      <c r="AN115" s="595"/>
      <c r="AO115" s="595"/>
      <c r="AP115" s="595"/>
      <c r="AQ115" s="595"/>
      <c r="AR115" s="595"/>
      <c r="AS115" s="595"/>
      <c r="AT115" s="595"/>
      <c r="AU115" s="595"/>
      <c r="AV115" s="595"/>
      <c r="AW115" s="595"/>
      <c r="AX115" s="595"/>
      <c r="AY115" s="595"/>
      <c r="AZ115" s="595"/>
    </row>
    <row r="116" spans="1:52" x14ac:dyDescent="0.25">
      <c r="A116" s="595"/>
      <c r="B116" s="595"/>
      <c r="C116" s="595"/>
      <c r="D116" s="595"/>
      <c r="E116" s="595"/>
      <c r="F116" s="595"/>
      <c r="G116" s="595"/>
      <c r="H116" s="595"/>
      <c r="I116" s="595"/>
      <c r="J116" s="595"/>
      <c r="K116" s="595"/>
      <c r="L116" s="595"/>
      <c r="M116" s="595"/>
      <c r="N116" s="595"/>
      <c r="O116" s="595">
        <v>0</v>
      </c>
      <c r="P116" s="595"/>
      <c r="Q116" s="595"/>
      <c r="R116" s="595"/>
      <c r="S116" s="595"/>
      <c r="T116" s="595"/>
      <c r="U116" s="595"/>
      <c r="V116" s="595"/>
      <c r="W116" s="595"/>
      <c r="X116" s="595"/>
      <c r="Y116" s="595"/>
      <c r="Z116" s="595"/>
      <c r="AA116" s="595"/>
      <c r="AB116" s="595"/>
      <c r="AC116" s="595"/>
      <c r="AD116" s="595"/>
      <c r="AE116" s="595"/>
      <c r="AF116" s="595"/>
      <c r="AG116" s="595"/>
      <c r="AH116" s="595"/>
      <c r="AI116" s="595"/>
      <c r="AJ116" s="595"/>
      <c r="AK116" s="595"/>
      <c r="AL116" s="595"/>
      <c r="AM116" s="595"/>
      <c r="AN116" s="595"/>
      <c r="AO116" s="595"/>
      <c r="AP116" s="595"/>
      <c r="AQ116" s="595"/>
      <c r="AR116" s="595"/>
      <c r="AS116" s="595"/>
      <c r="AT116" s="595"/>
      <c r="AU116" s="595"/>
      <c r="AV116" s="595"/>
      <c r="AW116" s="595"/>
      <c r="AX116" s="595"/>
      <c r="AY116" s="595"/>
      <c r="AZ116" s="595"/>
    </row>
    <row r="117" spans="1:52" x14ac:dyDescent="0.25">
      <c r="A117" s="595"/>
      <c r="B117" s="595"/>
      <c r="C117" s="595"/>
      <c r="D117" s="595"/>
      <c r="E117" s="595"/>
      <c r="F117" s="595"/>
      <c r="G117" s="595"/>
      <c r="H117" s="595"/>
      <c r="I117" s="595"/>
      <c r="J117" s="595"/>
      <c r="K117" s="595"/>
      <c r="L117" s="595"/>
      <c r="M117" s="595"/>
      <c r="N117" s="595"/>
      <c r="O117" s="595">
        <v>0</v>
      </c>
      <c r="P117" s="595"/>
      <c r="Q117" s="595"/>
      <c r="R117" s="595"/>
      <c r="S117" s="595"/>
      <c r="T117" s="595"/>
      <c r="U117" s="595"/>
      <c r="V117" s="595"/>
      <c r="W117" s="595"/>
      <c r="X117" s="595"/>
      <c r="Y117" s="595"/>
      <c r="Z117" s="595"/>
      <c r="AA117" s="595"/>
      <c r="AB117" s="595"/>
      <c r="AC117" s="595"/>
      <c r="AD117" s="595"/>
      <c r="AE117" s="595"/>
      <c r="AF117" s="595"/>
      <c r="AG117" s="595"/>
      <c r="AH117" s="595"/>
      <c r="AI117" s="595"/>
      <c r="AJ117" s="595"/>
      <c r="AK117" s="595"/>
      <c r="AL117" s="595"/>
      <c r="AM117" s="595"/>
      <c r="AN117" s="595"/>
      <c r="AO117" s="595"/>
      <c r="AP117" s="595"/>
      <c r="AQ117" s="595"/>
      <c r="AR117" s="595"/>
      <c r="AS117" s="595"/>
      <c r="AT117" s="595"/>
      <c r="AU117" s="595"/>
      <c r="AV117" s="595"/>
      <c r="AW117" s="595"/>
      <c r="AX117" s="595"/>
      <c r="AY117" s="595"/>
      <c r="AZ117" s="595"/>
    </row>
    <row r="118" spans="1:52" x14ac:dyDescent="0.25">
      <c r="A118" s="595"/>
      <c r="B118" s="595"/>
      <c r="C118" s="595"/>
      <c r="D118" s="595"/>
      <c r="E118" s="595"/>
      <c r="F118" s="595"/>
      <c r="G118" s="595"/>
      <c r="H118" s="595"/>
      <c r="I118" s="595"/>
      <c r="J118" s="595"/>
      <c r="K118" s="595"/>
      <c r="L118" s="595"/>
      <c r="M118" s="595"/>
      <c r="N118" s="595"/>
      <c r="O118" s="595">
        <v>0</v>
      </c>
      <c r="P118" s="595"/>
      <c r="Q118" s="595"/>
      <c r="R118" s="595"/>
      <c r="S118" s="595"/>
      <c r="T118" s="595"/>
      <c r="U118" s="595"/>
      <c r="V118" s="595"/>
      <c r="W118" s="595"/>
      <c r="X118" s="595"/>
      <c r="Y118" s="595"/>
      <c r="Z118" s="595"/>
      <c r="AA118" s="595"/>
      <c r="AB118" s="595"/>
      <c r="AC118" s="595"/>
      <c r="AD118" s="595"/>
      <c r="AE118" s="595"/>
      <c r="AF118" s="595"/>
      <c r="AG118" s="595"/>
      <c r="AH118" s="595"/>
      <c r="AI118" s="595"/>
      <c r="AJ118" s="595"/>
      <c r="AK118" s="595"/>
      <c r="AL118" s="595"/>
      <c r="AM118" s="595"/>
      <c r="AN118" s="595"/>
      <c r="AO118" s="595"/>
      <c r="AP118" s="595"/>
      <c r="AQ118" s="595"/>
      <c r="AR118" s="595"/>
      <c r="AS118" s="595"/>
      <c r="AT118" s="595"/>
      <c r="AU118" s="595"/>
      <c r="AV118" s="595"/>
      <c r="AW118" s="595"/>
      <c r="AX118" s="595"/>
      <c r="AY118" s="595"/>
      <c r="AZ118" s="595"/>
    </row>
    <row r="119" spans="1:52" x14ac:dyDescent="0.25">
      <c r="A119" s="595"/>
      <c r="B119" s="595"/>
      <c r="C119" s="595"/>
      <c r="D119" s="595"/>
      <c r="E119" s="595"/>
      <c r="F119" s="595"/>
      <c r="G119" s="595"/>
      <c r="H119" s="595"/>
      <c r="I119" s="595"/>
      <c r="J119" s="595"/>
      <c r="K119" s="595"/>
      <c r="L119" s="595"/>
      <c r="M119" s="595"/>
      <c r="N119" s="595"/>
      <c r="O119" s="595">
        <v>0</v>
      </c>
      <c r="P119" s="595"/>
      <c r="Q119" s="595"/>
      <c r="R119" s="595"/>
      <c r="S119" s="595"/>
      <c r="T119" s="595"/>
      <c r="U119" s="595"/>
      <c r="V119" s="595"/>
      <c r="W119" s="595"/>
      <c r="X119" s="595"/>
      <c r="Y119" s="595"/>
      <c r="Z119" s="595"/>
      <c r="AA119" s="595"/>
      <c r="AB119" s="595"/>
      <c r="AC119" s="595"/>
      <c r="AD119" s="595"/>
      <c r="AE119" s="595"/>
      <c r="AF119" s="595"/>
      <c r="AG119" s="595"/>
      <c r="AH119" s="595"/>
      <c r="AI119" s="595"/>
      <c r="AJ119" s="595"/>
      <c r="AK119" s="595"/>
      <c r="AL119" s="595"/>
      <c r="AM119" s="595"/>
      <c r="AN119" s="595"/>
      <c r="AO119" s="595"/>
      <c r="AP119" s="595"/>
      <c r="AQ119" s="595"/>
      <c r="AR119" s="595"/>
      <c r="AS119" s="595"/>
      <c r="AT119" s="595"/>
      <c r="AU119" s="595"/>
      <c r="AV119" s="595"/>
      <c r="AW119" s="595"/>
      <c r="AX119" s="595"/>
      <c r="AY119" s="595"/>
      <c r="AZ119" s="595"/>
    </row>
    <row r="120" spans="1:52" x14ac:dyDescent="0.25">
      <c r="A120" s="595"/>
      <c r="B120" s="595"/>
      <c r="C120" s="595"/>
      <c r="D120" s="595"/>
      <c r="E120" s="595"/>
      <c r="F120" s="595"/>
      <c r="G120" s="595"/>
      <c r="H120" s="595"/>
      <c r="I120" s="595"/>
      <c r="J120" s="595"/>
      <c r="K120" s="595"/>
      <c r="L120" s="595"/>
      <c r="M120" s="595"/>
      <c r="N120" s="595"/>
      <c r="O120" s="595">
        <v>0</v>
      </c>
      <c r="P120" s="595"/>
      <c r="Q120" s="595"/>
      <c r="R120" s="595"/>
      <c r="S120" s="595"/>
      <c r="T120" s="595"/>
      <c r="U120" s="595"/>
      <c r="V120" s="595"/>
      <c r="W120" s="595"/>
      <c r="X120" s="595"/>
      <c r="Y120" s="595"/>
      <c r="Z120" s="595"/>
      <c r="AA120" s="595"/>
      <c r="AB120" s="595"/>
      <c r="AC120" s="595"/>
      <c r="AD120" s="595"/>
      <c r="AE120" s="595"/>
      <c r="AF120" s="595"/>
      <c r="AG120" s="595"/>
      <c r="AH120" s="595"/>
      <c r="AI120" s="595"/>
      <c r="AJ120" s="595"/>
      <c r="AK120" s="595"/>
      <c r="AL120" s="595"/>
      <c r="AM120" s="595"/>
      <c r="AN120" s="595"/>
      <c r="AO120" s="595"/>
      <c r="AP120" s="595"/>
      <c r="AQ120" s="595"/>
      <c r="AR120" s="595"/>
      <c r="AS120" s="595"/>
      <c r="AT120" s="595"/>
      <c r="AU120" s="595"/>
      <c r="AV120" s="595"/>
      <c r="AW120" s="595"/>
      <c r="AX120" s="595"/>
      <c r="AY120" s="595"/>
      <c r="AZ120" s="595"/>
    </row>
    <row r="121" spans="1:52" x14ac:dyDescent="0.25">
      <c r="A121" s="595"/>
      <c r="B121" s="595"/>
      <c r="C121" s="595"/>
      <c r="D121" s="595"/>
      <c r="E121" s="595"/>
      <c r="F121" s="595"/>
      <c r="G121" s="595"/>
      <c r="H121" s="595"/>
      <c r="I121" s="595"/>
      <c r="J121" s="595"/>
      <c r="K121" s="595"/>
      <c r="L121" s="595"/>
      <c r="M121" s="595"/>
      <c r="N121" s="595"/>
      <c r="O121" s="595">
        <v>0</v>
      </c>
      <c r="P121" s="595"/>
      <c r="Q121" s="595"/>
      <c r="R121" s="595"/>
      <c r="S121" s="595"/>
      <c r="T121" s="595"/>
      <c r="U121" s="595"/>
      <c r="V121" s="595"/>
      <c r="W121" s="595"/>
      <c r="X121" s="595"/>
      <c r="Y121" s="595"/>
      <c r="Z121" s="595"/>
      <c r="AA121" s="595"/>
      <c r="AB121" s="595"/>
      <c r="AC121" s="595"/>
      <c r="AD121" s="595"/>
      <c r="AE121" s="595"/>
      <c r="AF121" s="595"/>
      <c r="AG121" s="595"/>
      <c r="AH121" s="595"/>
      <c r="AI121" s="595"/>
      <c r="AJ121" s="595"/>
      <c r="AK121" s="595"/>
      <c r="AL121" s="595"/>
      <c r="AM121" s="595"/>
      <c r="AN121" s="595"/>
      <c r="AO121" s="595"/>
      <c r="AP121" s="595"/>
      <c r="AQ121" s="595"/>
      <c r="AR121" s="595"/>
      <c r="AS121" s="595"/>
      <c r="AT121" s="595"/>
      <c r="AU121" s="595"/>
      <c r="AV121" s="595"/>
      <c r="AW121" s="595"/>
      <c r="AX121" s="595"/>
      <c r="AY121" s="595"/>
      <c r="AZ121" s="595"/>
    </row>
    <row r="122" spans="1:52" x14ac:dyDescent="0.25">
      <c r="A122" s="595"/>
      <c r="B122" s="595"/>
      <c r="C122" s="595"/>
      <c r="D122" s="595"/>
      <c r="E122" s="595"/>
      <c r="F122" s="595"/>
      <c r="G122" s="595"/>
      <c r="H122" s="595"/>
      <c r="I122" s="595"/>
      <c r="J122" s="595"/>
      <c r="K122" s="595"/>
      <c r="L122" s="595"/>
      <c r="M122" s="595"/>
      <c r="N122" s="595"/>
      <c r="O122" s="595">
        <v>0</v>
      </c>
      <c r="P122" s="595"/>
      <c r="Q122" s="595"/>
      <c r="R122" s="595"/>
      <c r="S122" s="595"/>
      <c r="T122" s="595"/>
      <c r="U122" s="595"/>
      <c r="V122" s="595"/>
      <c r="W122" s="595"/>
      <c r="X122" s="595"/>
      <c r="Y122" s="595"/>
      <c r="Z122" s="595"/>
      <c r="AA122" s="595"/>
      <c r="AB122" s="595"/>
      <c r="AC122" s="595"/>
      <c r="AD122" s="595"/>
      <c r="AE122" s="595"/>
      <c r="AF122" s="595"/>
      <c r="AG122" s="595"/>
      <c r="AH122" s="595"/>
      <c r="AI122" s="595"/>
      <c r="AJ122" s="595"/>
      <c r="AK122" s="595"/>
      <c r="AL122" s="595"/>
      <c r="AM122" s="595"/>
      <c r="AN122" s="595"/>
      <c r="AO122" s="595"/>
      <c r="AP122" s="595"/>
      <c r="AQ122" s="595"/>
      <c r="AR122" s="595"/>
      <c r="AS122" s="595"/>
      <c r="AT122" s="595"/>
      <c r="AU122" s="595"/>
      <c r="AV122" s="595"/>
      <c r="AW122" s="595"/>
      <c r="AX122" s="595"/>
      <c r="AY122" s="595"/>
      <c r="AZ122" s="595"/>
    </row>
    <row r="123" spans="1:52" x14ac:dyDescent="0.25">
      <c r="A123" s="595"/>
      <c r="B123" s="595"/>
      <c r="C123" s="595"/>
      <c r="D123" s="595"/>
      <c r="E123" s="595"/>
      <c r="F123" s="595"/>
      <c r="G123" s="595"/>
      <c r="H123" s="595"/>
      <c r="I123" s="595"/>
      <c r="J123" s="595"/>
      <c r="K123" s="595"/>
      <c r="L123" s="595"/>
      <c r="M123" s="595"/>
      <c r="N123" s="595"/>
      <c r="O123" s="595">
        <v>0</v>
      </c>
      <c r="P123" s="595"/>
      <c r="Q123" s="595"/>
      <c r="R123" s="595"/>
      <c r="S123" s="595"/>
      <c r="T123" s="595"/>
      <c r="U123" s="595"/>
      <c r="V123" s="595"/>
      <c r="W123" s="595"/>
      <c r="X123" s="595"/>
      <c r="Y123" s="595"/>
      <c r="Z123" s="595"/>
      <c r="AA123" s="595"/>
      <c r="AB123" s="595"/>
      <c r="AC123" s="595"/>
      <c r="AD123" s="595"/>
      <c r="AE123" s="595"/>
      <c r="AF123" s="595"/>
      <c r="AG123" s="595"/>
      <c r="AH123" s="595"/>
      <c r="AI123" s="595"/>
      <c r="AJ123" s="595"/>
      <c r="AK123" s="595"/>
      <c r="AL123" s="595"/>
      <c r="AM123" s="595"/>
      <c r="AN123" s="595"/>
      <c r="AO123" s="595"/>
      <c r="AP123" s="595"/>
      <c r="AQ123" s="595"/>
      <c r="AR123" s="595"/>
      <c r="AS123" s="595"/>
      <c r="AT123" s="595"/>
      <c r="AU123" s="595"/>
      <c r="AV123" s="595"/>
      <c r="AW123" s="595"/>
      <c r="AX123" s="595"/>
      <c r="AY123" s="595"/>
      <c r="AZ123" s="595"/>
    </row>
    <row r="124" spans="1:52" x14ac:dyDescent="0.25">
      <c r="A124" s="595"/>
      <c r="B124" s="595"/>
      <c r="C124" s="595"/>
      <c r="D124" s="595"/>
      <c r="E124" s="595"/>
      <c r="F124" s="595"/>
      <c r="G124" s="595"/>
      <c r="H124" s="595"/>
      <c r="I124" s="595"/>
      <c r="J124" s="595"/>
      <c r="K124" s="595"/>
      <c r="L124" s="595"/>
      <c r="M124" s="595"/>
      <c r="N124" s="595"/>
      <c r="O124" s="595">
        <v>0</v>
      </c>
      <c r="P124" s="595"/>
      <c r="Q124" s="595"/>
      <c r="R124" s="595"/>
      <c r="S124" s="595"/>
      <c r="T124" s="595"/>
      <c r="U124" s="595"/>
      <c r="V124" s="595"/>
      <c r="W124" s="595"/>
      <c r="X124" s="595"/>
      <c r="Y124" s="595"/>
      <c r="Z124" s="595"/>
      <c r="AA124" s="595"/>
      <c r="AB124" s="595"/>
      <c r="AC124" s="595"/>
      <c r="AD124" s="595"/>
      <c r="AE124" s="595"/>
      <c r="AF124" s="595"/>
      <c r="AG124" s="595"/>
      <c r="AH124" s="595"/>
      <c r="AI124" s="595"/>
      <c r="AJ124" s="595"/>
      <c r="AK124" s="595"/>
      <c r="AL124" s="595"/>
      <c r="AM124" s="595"/>
      <c r="AN124" s="595"/>
      <c r="AO124" s="595"/>
      <c r="AP124" s="595"/>
      <c r="AQ124" s="595"/>
      <c r="AR124" s="595"/>
      <c r="AS124" s="595"/>
      <c r="AT124" s="595"/>
      <c r="AU124" s="595"/>
      <c r="AV124" s="595"/>
      <c r="AW124" s="595"/>
      <c r="AX124" s="595"/>
      <c r="AY124" s="595"/>
      <c r="AZ124" s="595"/>
    </row>
    <row r="125" spans="1:52" x14ac:dyDescent="0.25">
      <c r="A125" s="595"/>
      <c r="B125" s="595"/>
      <c r="C125" s="595"/>
      <c r="D125" s="595"/>
      <c r="E125" s="595"/>
      <c r="F125" s="595"/>
      <c r="G125" s="595"/>
      <c r="H125" s="595"/>
      <c r="I125" s="595"/>
      <c r="J125" s="595"/>
      <c r="K125" s="595"/>
      <c r="L125" s="595"/>
      <c r="M125" s="595"/>
      <c r="N125" s="595"/>
      <c r="O125" s="595">
        <v>0</v>
      </c>
      <c r="P125" s="595"/>
      <c r="Q125" s="595"/>
      <c r="R125" s="595"/>
      <c r="S125" s="595"/>
      <c r="T125" s="595"/>
      <c r="U125" s="595"/>
      <c r="V125" s="595"/>
      <c r="W125" s="595"/>
      <c r="X125" s="595"/>
      <c r="Y125" s="595"/>
      <c r="Z125" s="595"/>
      <c r="AA125" s="595"/>
      <c r="AB125" s="595"/>
      <c r="AC125" s="595"/>
      <c r="AD125" s="595"/>
      <c r="AE125" s="595"/>
      <c r="AF125" s="595"/>
      <c r="AG125" s="595"/>
      <c r="AH125" s="595"/>
      <c r="AI125" s="595"/>
      <c r="AJ125" s="595"/>
      <c r="AK125" s="595"/>
      <c r="AL125" s="595"/>
      <c r="AM125" s="595"/>
      <c r="AN125" s="595"/>
      <c r="AO125" s="595"/>
      <c r="AP125" s="595"/>
      <c r="AQ125" s="595"/>
      <c r="AR125" s="595"/>
      <c r="AS125" s="595"/>
      <c r="AT125" s="595"/>
      <c r="AU125" s="595"/>
      <c r="AV125" s="595"/>
      <c r="AW125" s="595"/>
      <c r="AX125" s="595"/>
      <c r="AY125" s="595"/>
      <c r="AZ125" s="595"/>
    </row>
    <row r="126" spans="1:52" x14ac:dyDescent="0.25">
      <c r="A126" s="595"/>
      <c r="B126" s="595"/>
      <c r="C126" s="595"/>
      <c r="D126" s="595"/>
      <c r="E126" s="595"/>
      <c r="F126" s="595"/>
      <c r="G126" s="595"/>
      <c r="H126" s="595"/>
      <c r="I126" s="595"/>
      <c r="J126" s="595"/>
      <c r="K126" s="595"/>
      <c r="L126" s="595"/>
      <c r="M126" s="595"/>
      <c r="N126" s="595"/>
      <c r="O126" s="595">
        <v>0</v>
      </c>
      <c r="P126" s="595"/>
      <c r="Q126" s="595"/>
      <c r="R126" s="595"/>
      <c r="S126" s="595"/>
      <c r="T126" s="595"/>
      <c r="U126" s="595"/>
      <c r="V126" s="595"/>
      <c r="W126" s="595"/>
      <c r="X126" s="595"/>
      <c r="Y126" s="595"/>
      <c r="Z126" s="595"/>
      <c r="AA126" s="595"/>
      <c r="AB126" s="595"/>
      <c r="AC126" s="595"/>
      <c r="AD126" s="595"/>
      <c r="AE126" s="595"/>
      <c r="AF126" s="595"/>
      <c r="AG126" s="595"/>
      <c r="AH126" s="595"/>
      <c r="AI126" s="595"/>
      <c r="AJ126" s="595"/>
      <c r="AK126" s="595"/>
      <c r="AL126" s="595"/>
      <c r="AM126" s="595"/>
      <c r="AN126" s="595"/>
      <c r="AO126" s="595"/>
      <c r="AP126" s="595"/>
      <c r="AQ126" s="595"/>
      <c r="AR126" s="595"/>
      <c r="AS126" s="595"/>
      <c r="AT126" s="595"/>
      <c r="AU126" s="595"/>
      <c r="AV126" s="595"/>
      <c r="AW126" s="595"/>
      <c r="AX126" s="595"/>
      <c r="AY126" s="595"/>
      <c r="AZ126" s="595"/>
    </row>
    <row r="127" spans="1:52" x14ac:dyDescent="0.25">
      <c r="A127" s="595"/>
      <c r="B127" s="595"/>
      <c r="C127" s="595"/>
      <c r="D127" s="595"/>
      <c r="E127" s="595"/>
      <c r="F127" s="595"/>
      <c r="G127" s="595"/>
      <c r="H127" s="595"/>
      <c r="I127" s="595"/>
      <c r="J127" s="595"/>
      <c r="K127" s="595"/>
      <c r="L127" s="595"/>
      <c r="M127" s="595"/>
      <c r="N127" s="595"/>
      <c r="O127" s="595">
        <v>0</v>
      </c>
      <c r="P127" s="595"/>
      <c r="Q127" s="595"/>
      <c r="R127" s="595"/>
      <c r="S127" s="595"/>
      <c r="T127" s="595"/>
      <c r="U127" s="595"/>
      <c r="V127" s="595"/>
      <c r="W127" s="595"/>
      <c r="X127" s="595"/>
      <c r="Y127" s="595"/>
      <c r="Z127" s="595"/>
      <c r="AA127" s="595"/>
      <c r="AB127" s="595"/>
      <c r="AC127" s="595"/>
      <c r="AD127" s="595"/>
      <c r="AE127" s="595"/>
      <c r="AF127" s="595"/>
      <c r="AG127" s="595"/>
      <c r="AH127" s="595"/>
      <c r="AI127" s="595"/>
      <c r="AJ127" s="595"/>
      <c r="AK127" s="595"/>
      <c r="AL127" s="595"/>
      <c r="AM127" s="595"/>
      <c r="AN127" s="595"/>
      <c r="AO127" s="595"/>
      <c r="AP127" s="595"/>
      <c r="AQ127" s="595"/>
      <c r="AR127" s="595"/>
      <c r="AS127" s="595"/>
      <c r="AT127" s="595"/>
      <c r="AU127" s="595"/>
      <c r="AV127" s="595"/>
      <c r="AW127" s="595"/>
      <c r="AX127" s="595"/>
      <c r="AY127" s="595"/>
      <c r="AZ127" s="595"/>
    </row>
    <row r="128" spans="1:52" x14ac:dyDescent="0.25">
      <c r="A128" s="595"/>
      <c r="B128" s="595"/>
      <c r="C128" s="595"/>
      <c r="D128" s="595"/>
      <c r="E128" s="595"/>
      <c r="F128" s="595"/>
      <c r="G128" s="595"/>
      <c r="H128" s="595"/>
      <c r="I128" s="595"/>
      <c r="J128" s="595"/>
      <c r="K128" s="595"/>
      <c r="L128" s="595"/>
      <c r="M128" s="595"/>
      <c r="N128" s="595"/>
      <c r="O128" s="595">
        <v>0</v>
      </c>
      <c r="P128" s="595"/>
      <c r="Q128" s="595"/>
      <c r="R128" s="595"/>
      <c r="S128" s="595"/>
      <c r="T128" s="595"/>
      <c r="U128" s="595"/>
      <c r="V128" s="595"/>
      <c r="W128" s="595"/>
      <c r="X128" s="595"/>
      <c r="Y128" s="595"/>
      <c r="Z128" s="595"/>
      <c r="AA128" s="595"/>
      <c r="AB128" s="595"/>
      <c r="AC128" s="595"/>
      <c r="AD128" s="595"/>
      <c r="AE128" s="595"/>
      <c r="AF128" s="595"/>
      <c r="AG128" s="595"/>
      <c r="AH128" s="595"/>
      <c r="AI128" s="595"/>
      <c r="AJ128" s="595"/>
      <c r="AK128" s="595"/>
      <c r="AL128" s="595"/>
      <c r="AM128" s="595"/>
      <c r="AN128" s="595"/>
      <c r="AO128" s="595"/>
      <c r="AP128" s="595"/>
      <c r="AQ128" s="595"/>
      <c r="AR128" s="595"/>
      <c r="AS128" s="595"/>
      <c r="AT128" s="595"/>
      <c r="AU128" s="595"/>
      <c r="AV128" s="595"/>
      <c r="AW128" s="595"/>
      <c r="AX128" s="595"/>
      <c r="AY128" s="595"/>
      <c r="AZ128" s="595"/>
    </row>
    <row r="129" spans="1:52" x14ac:dyDescent="0.25">
      <c r="A129" s="595"/>
      <c r="B129" s="595"/>
      <c r="C129" s="595"/>
      <c r="D129" s="595"/>
      <c r="E129" s="595"/>
      <c r="F129" s="595"/>
      <c r="G129" s="595"/>
      <c r="H129" s="595"/>
      <c r="I129" s="595"/>
      <c r="J129" s="595"/>
      <c r="K129" s="595"/>
      <c r="L129" s="595"/>
      <c r="M129" s="595"/>
      <c r="N129" s="595"/>
      <c r="O129" s="595">
        <v>0</v>
      </c>
      <c r="P129" s="595"/>
      <c r="Q129" s="595"/>
      <c r="R129" s="595"/>
      <c r="S129" s="595"/>
      <c r="T129" s="595"/>
      <c r="U129" s="595"/>
      <c r="V129" s="595"/>
      <c r="W129" s="595"/>
      <c r="X129" s="595"/>
      <c r="Y129" s="595"/>
      <c r="Z129" s="595"/>
      <c r="AA129" s="595"/>
      <c r="AB129" s="595"/>
      <c r="AC129" s="595"/>
      <c r="AD129" s="595"/>
      <c r="AE129" s="595"/>
      <c r="AF129" s="595"/>
      <c r="AG129" s="595"/>
      <c r="AH129" s="595"/>
      <c r="AI129" s="595"/>
      <c r="AJ129" s="595"/>
      <c r="AK129" s="595"/>
      <c r="AL129" s="595"/>
      <c r="AM129" s="595"/>
      <c r="AN129" s="595"/>
      <c r="AO129" s="595"/>
      <c r="AP129" s="595"/>
      <c r="AQ129" s="595"/>
      <c r="AR129" s="595"/>
      <c r="AS129" s="595"/>
      <c r="AT129" s="595"/>
      <c r="AU129" s="595"/>
      <c r="AV129" s="595"/>
      <c r="AW129" s="595"/>
      <c r="AX129" s="595"/>
      <c r="AY129" s="595"/>
      <c r="AZ129" s="595"/>
    </row>
    <row r="130" spans="1:52" x14ac:dyDescent="0.25">
      <c r="A130" s="595"/>
      <c r="B130" s="595"/>
      <c r="C130" s="595"/>
      <c r="D130" s="595"/>
      <c r="E130" s="595"/>
      <c r="F130" s="595"/>
      <c r="G130" s="595"/>
      <c r="H130" s="595"/>
      <c r="I130" s="595"/>
      <c r="J130" s="595"/>
      <c r="K130" s="595"/>
      <c r="L130" s="595"/>
      <c r="M130" s="595"/>
      <c r="N130" s="595"/>
      <c r="O130" s="595">
        <v>0</v>
      </c>
      <c r="P130" s="595"/>
      <c r="Q130" s="595"/>
      <c r="R130" s="595"/>
      <c r="S130" s="595"/>
      <c r="T130" s="595"/>
      <c r="U130" s="595"/>
      <c r="V130" s="595"/>
      <c r="W130" s="595"/>
      <c r="X130" s="595"/>
      <c r="Y130" s="595"/>
      <c r="Z130" s="595"/>
      <c r="AA130" s="595"/>
      <c r="AB130" s="595"/>
      <c r="AC130" s="595"/>
      <c r="AD130" s="595"/>
      <c r="AE130" s="595"/>
      <c r="AF130" s="595"/>
      <c r="AG130" s="595"/>
      <c r="AH130" s="595"/>
      <c r="AI130" s="595"/>
      <c r="AJ130" s="595"/>
      <c r="AK130" s="595"/>
      <c r="AL130" s="595"/>
      <c r="AM130" s="595"/>
      <c r="AN130" s="595"/>
      <c r="AO130" s="595"/>
      <c r="AP130" s="595"/>
      <c r="AQ130" s="595"/>
      <c r="AR130" s="595"/>
      <c r="AS130" s="595"/>
      <c r="AT130" s="595"/>
      <c r="AU130" s="595"/>
      <c r="AV130" s="595"/>
      <c r="AW130" s="595"/>
      <c r="AX130" s="595"/>
      <c r="AY130" s="595"/>
      <c r="AZ130" s="595"/>
    </row>
    <row r="131" spans="1:52" x14ac:dyDescent="0.25">
      <c r="A131" s="595"/>
      <c r="B131" s="595"/>
      <c r="C131" s="595"/>
      <c r="D131" s="595"/>
      <c r="E131" s="595"/>
      <c r="F131" s="595"/>
      <c r="G131" s="595"/>
      <c r="H131" s="595"/>
      <c r="I131" s="595"/>
      <c r="J131" s="595"/>
      <c r="K131" s="595"/>
      <c r="L131" s="595"/>
      <c r="M131" s="595"/>
      <c r="N131" s="595"/>
      <c r="O131" s="595">
        <v>0</v>
      </c>
      <c r="P131" s="595"/>
      <c r="Q131" s="595"/>
      <c r="R131" s="595"/>
      <c r="S131" s="595"/>
      <c r="T131" s="595"/>
      <c r="U131" s="595"/>
      <c r="V131" s="595"/>
      <c r="W131" s="595"/>
      <c r="X131" s="595"/>
      <c r="Y131" s="595"/>
      <c r="Z131" s="595"/>
      <c r="AA131" s="595"/>
      <c r="AB131" s="595"/>
      <c r="AC131" s="595"/>
      <c r="AD131" s="595"/>
      <c r="AE131" s="595"/>
      <c r="AF131" s="595"/>
      <c r="AG131" s="595"/>
      <c r="AH131" s="595"/>
      <c r="AI131" s="595"/>
      <c r="AJ131" s="595"/>
      <c r="AK131" s="595"/>
      <c r="AL131" s="595"/>
      <c r="AM131" s="595"/>
      <c r="AN131" s="595"/>
      <c r="AO131" s="595"/>
      <c r="AP131" s="595"/>
      <c r="AQ131" s="595"/>
      <c r="AR131" s="595"/>
      <c r="AS131" s="595"/>
      <c r="AT131" s="595"/>
      <c r="AU131" s="595"/>
      <c r="AV131" s="595"/>
      <c r="AW131" s="595"/>
      <c r="AX131" s="595"/>
      <c r="AY131" s="595"/>
      <c r="AZ131" s="595"/>
    </row>
    <row r="132" spans="1:52" x14ac:dyDescent="0.25">
      <c r="A132" s="595"/>
      <c r="B132" s="595"/>
      <c r="C132" s="595"/>
      <c r="D132" s="595"/>
      <c r="E132" s="595"/>
      <c r="F132" s="595"/>
      <c r="G132" s="595"/>
      <c r="H132" s="595"/>
      <c r="I132" s="595"/>
      <c r="J132" s="595"/>
      <c r="K132" s="595"/>
      <c r="L132" s="595"/>
      <c r="M132" s="595"/>
      <c r="N132" s="595"/>
      <c r="O132" s="595">
        <v>0</v>
      </c>
      <c r="P132" s="595"/>
      <c r="Q132" s="595"/>
      <c r="R132" s="595"/>
      <c r="S132" s="595"/>
      <c r="T132" s="595"/>
      <c r="U132" s="595"/>
      <c r="V132" s="595"/>
      <c r="W132" s="595"/>
      <c r="X132" s="595"/>
      <c r="Y132" s="595"/>
      <c r="Z132" s="595"/>
      <c r="AA132" s="595"/>
      <c r="AB132" s="595"/>
      <c r="AC132" s="595"/>
      <c r="AD132" s="595"/>
      <c r="AE132" s="595"/>
      <c r="AF132" s="595"/>
      <c r="AG132" s="595"/>
      <c r="AH132" s="595"/>
      <c r="AI132" s="595"/>
      <c r="AJ132" s="595"/>
      <c r="AK132" s="595"/>
      <c r="AL132" s="595"/>
      <c r="AM132" s="595"/>
      <c r="AN132" s="595"/>
      <c r="AO132" s="595"/>
      <c r="AP132" s="595"/>
      <c r="AQ132" s="595"/>
      <c r="AR132" s="595"/>
      <c r="AS132" s="595"/>
      <c r="AT132" s="595"/>
      <c r="AU132" s="595"/>
      <c r="AV132" s="595"/>
      <c r="AW132" s="595"/>
      <c r="AX132" s="595"/>
      <c r="AY132" s="595"/>
      <c r="AZ132" s="595"/>
    </row>
    <row r="133" spans="1:52" x14ac:dyDescent="0.25">
      <c r="A133" s="595"/>
      <c r="B133" s="595"/>
      <c r="C133" s="595"/>
      <c r="D133" s="595"/>
      <c r="E133" s="595"/>
      <c r="F133" s="595"/>
      <c r="G133" s="595"/>
      <c r="H133" s="595"/>
      <c r="I133" s="595"/>
      <c r="J133" s="595"/>
      <c r="K133" s="595"/>
      <c r="L133" s="595"/>
      <c r="M133" s="595"/>
      <c r="N133" s="595"/>
      <c r="O133" s="595">
        <v>0</v>
      </c>
      <c r="P133" s="595"/>
      <c r="Q133" s="595"/>
      <c r="R133" s="595"/>
      <c r="S133" s="595"/>
      <c r="T133" s="595"/>
      <c r="U133" s="595"/>
      <c r="V133" s="595"/>
      <c r="W133" s="595"/>
      <c r="X133" s="595"/>
      <c r="Y133" s="595"/>
      <c r="Z133" s="595"/>
      <c r="AA133" s="595"/>
      <c r="AB133" s="595"/>
      <c r="AC133" s="595"/>
      <c r="AD133" s="595"/>
      <c r="AE133" s="595"/>
      <c r="AF133" s="595"/>
      <c r="AG133" s="595"/>
      <c r="AH133" s="595"/>
      <c r="AI133" s="595"/>
      <c r="AJ133" s="595"/>
      <c r="AK133" s="595"/>
      <c r="AL133" s="595"/>
      <c r="AM133" s="595"/>
      <c r="AN133" s="595"/>
      <c r="AO133" s="595"/>
      <c r="AP133" s="595"/>
      <c r="AQ133" s="595"/>
      <c r="AR133" s="595"/>
      <c r="AS133" s="595"/>
      <c r="AT133" s="595"/>
      <c r="AU133" s="595"/>
      <c r="AV133" s="595"/>
      <c r="AW133" s="595"/>
      <c r="AX133" s="595"/>
      <c r="AY133" s="595"/>
      <c r="AZ133" s="595"/>
    </row>
    <row r="134" spans="1:52" x14ac:dyDescent="0.25">
      <c r="A134" s="595"/>
      <c r="B134" s="595"/>
      <c r="C134" s="595"/>
      <c r="D134" s="595"/>
      <c r="E134" s="595"/>
      <c r="F134" s="595"/>
      <c r="G134" s="595"/>
      <c r="H134" s="595"/>
      <c r="I134" s="595"/>
      <c r="J134" s="595"/>
      <c r="K134" s="595"/>
      <c r="L134" s="595"/>
      <c r="M134" s="595"/>
      <c r="N134" s="595"/>
      <c r="O134" s="595">
        <v>0</v>
      </c>
      <c r="P134" s="595"/>
      <c r="Q134" s="595"/>
      <c r="R134" s="595"/>
      <c r="S134" s="595"/>
      <c r="T134" s="595"/>
      <c r="U134" s="595"/>
      <c r="V134" s="595"/>
      <c r="W134" s="595"/>
      <c r="X134" s="595"/>
      <c r="Y134" s="595"/>
      <c r="Z134" s="595"/>
      <c r="AA134" s="595"/>
      <c r="AB134" s="595"/>
      <c r="AC134" s="595"/>
      <c r="AD134" s="595"/>
      <c r="AE134" s="595"/>
      <c r="AF134" s="595"/>
      <c r="AG134" s="595"/>
      <c r="AH134" s="595"/>
      <c r="AI134" s="595"/>
      <c r="AJ134" s="595"/>
      <c r="AK134" s="595"/>
      <c r="AL134" s="595"/>
      <c r="AM134" s="595"/>
      <c r="AN134" s="595"/>
      <c r="AO134" s="595"/>
      <c r="AP134" s="595"/>
      <c r="AQ134" s="595"/>
      <c r="AR134" s="595"/>
      <c r="AS134" s="595"/>
      <c r="AT134" s="595"/>
      <c r="AU134" s="595"/>
      <c r="AV134" s="595"/>
      <c r="AW134" s="595"/>
      <c r="AX134" s="595"/>
      <c r="AY134" s="595"/>
      <c r="AZ134" s="595"/>
    </row>
    <row r="135" spans="1:52" x14ac:dyDescent="0.25">
      <c r="A135" s="595"/>
      <c r="B135" s="595"/>
      <c r="C135" s="595"/>
      <c r="D135" s="595"/>
      <c r="E135" s="595"/>
      <c r="F135" s="595"/>
      <c r="G135" s="595"/>
      <c r="H135" s="595"/>
      <c r="I135" s="595"/>
      <c r="J135" s="595"/>
      <c r="K135" s="595"/>
      <c r="L135" s="595"/>
      <c r="M135" s="595"/>
      <c r="N135" s="595"/>
      <c r="O135" s="595">
        <v>0</v>
      </c>
      <c r="P135" s="595"/>
      <c r="Q135" s="595"/>
      <c r="R135" s="595"/>
      <c r="S135" s="595"/>
      <c r="T135" s="595"/>
      <c r="U135" s="595"/>
      <c r="V135" s="595"/>
      <c r="W135" s="595"/>
      <c r="X135" s="595"/>
      <c r="Y135" s="595"/>
      <c r="Z135" s="595"/>
      <c r="AA135" s="595"/>
      <c r="AB135" s="595"/>
      <c r="AC135" s="595"/>
      <c r="AD135" s="595"/>
      <c r="AE135" s="595"/>
      <c r="AF135" s="595"/>
      <c r="AG135" s="595"/>
      <c r="AH135" s="595"/>
      <c r="AI135" s="595"/>
      <c r="AJ135" s="595"/>
      <c r="AK135" s="595"/>
      <c r="AL135" s="595"/>
      <c r="AM135" s="595"/>
      <c r="AN135" s="595"/>
      <c r="AO135" s="595"/>
      <c r="AP135" s="595"/>
      <c r="AQ135" s="595"/>
      <c r="AR135" s="595"/>
      <c r="AS135" s="595"/>
      <c r="AT135" s="595"/>
      <c r="AU135" s="595"/>
      <c r="AV135" s="595"/>
      <c r="AW135" s="595"/>
      <c r="AX135" s="595"/>
      <c r="AY135" s="595"/>
      <c r="AZ135" s="595"/>
    </row>
    <row r="136" spans="1:52" x14ac:dyDescent="0.25">
      <c r="A136" s="595"/>
      <c r="B136" s="595"/>
      <c r="C136" s="595"/>
      <c r="D136" s="595"/>
      <c r="E136" s="595"/>
      <c r="F136" s="595"/>
      <c r="G136" s="595"/>
      <c r="H136" s="595"/>
      <c r="I136" s="595"/>
      <c r="J136" s="595"/>
      <c r="K136" s="595"/>
      <c r="L136" s="595"/>
      <c r="M136" s="595"/>
      <c r="N136" s="595"/>
      <c r="O136" s="595">
        <v>0</v>
      </c>
      <c r="P136" s="595"/>
      <c r="Q136" s="595"/>
      <c r="R136" s="595"/>
      <c r="S136" s="595"/>
      <c r="T136" s="595"/>
      <c r="U136" s="595"/>
      <c r="V136" s="595"/>
      <c r="W136" s="595"/>
      <c r="X136" s="595"/>
      <c r="Y136" s="595"/>
      <c r="Z136" s="595"/>
      <c r="AA136" s="595"/>
      <c r="AB136" s="595"/>
      <c r="AC136" s="595"/>
      <c r="AD136" s="595"/>
      <c r="AE136" s="595"/>
      <c r="AF136" s="595"/>
      <c r="AG136" s="595"/>
      <c r="AH136" s="595"/>
      <c r="AI136" s="595"/>
      <c r="AJ136" s="595"/>
      <c r="AK136" s="595"/>
      <c r="AL136" s="595"/>
      <c r="AM136" s="595"/>
      <c r="AN136" s="595"/>
      <c r="AO136" s="595"/>
      <c r="AP136" s="595"/>
      <c r="AQ136" s="595"/>
      <c r="AR136" s="595"/>
      <c r="AS136" s="595"/>
      <c r="AT136" s="595"/>
      <c r="AU136" s="595"/>
      <c r="AV136" s="595"/>
      <c r="AW136" s="595"/>
      <c r="AX136" s="595"/>
      <c r="AY136" s="595"/>
      <c r="AZ136" s="595"/>
    </row>
    <row r="137" spans="1:52" x14ac:dyDescent="0.25">
      <c r="A137" s="595"/>
      <c r="B137" s="595"/>
      <c r="C137" s="595"/>
      <c r="D137" s="595"/>
      <c r="E137" s="595"/>
      <c r="F137" s="595"/>
      <c r="G137" s="595"/>
      <c r="H137" s="595"/>
      <c r="I137" s="595"/>
      <c r="J137" s="595"/>
      <c r="K137" s="595"/>
      <c r="L137" s="595"/>
      <c r="M137" s="595"/>
      <c r="N137" s="595"/>
      <c r="O137" s="595">
        <v>0</v>
      </c>
      <c r="P137" s="595"/>
      <c r="Q137" s="595"/>
      <c r="R137" s="595"/>
      <c r="S137" s="595"/>
      <c r="T137" s="595"/>
      <c r="U137" s="595"/>
      <c r="V137" s="595"/>
      <c r="W137" s="595"/>
      <c r="X137" s="595"/>
      <c r="Y137" s="595"/>
      <c r="Z137" s="595"/>
      <c r="AA137" s="595"/>
      <c r="AB137" s="595"/>
      <c r="AC137" s="595"/>
      <c r="AD137" s="595"/>
      <c r="AE137" s="595"/>
      <c r="AF137" s="595"/>
      <c r="AG137" s="595"/>
      <c r="AH137" s="595"/>
      <c r="AI137" s="595"/>
      <c r="AJ137" s="595"/>
      <c r="AK137" s="595"/>
      <c r="AL137" s="595"/>
      <c r="AM137" s="595"/>
      <c r="AN137" s="595"/>
      <c r="AO137" s="595"/>
      <c r="AP137" s="595"/>
      <c r="AQ137" s="595"/>
      <c r="AR137" s="595"/>
      <c r="AS137" s="595"/>
      <c r="AT137" s="595"/>
      <c r="AU137" s="595"/>
      <c r="AV137" s="595"/>
      <c r="AW137" s="595"/>
      <c r="AX137" s="595"/>
      <c r="AY137" s="595"/>
      <c r="AZ137" s="595"/>
    </row>
    <row r="138" spans="1:52" x14ac:dyDescent="0.25">
      <c r="A138" s="595"/>
      <c r="B138" s="595"/>
      <c r="C138" s="595"/>
      <c r="D138" s="595"/>
      <c r="E138" s="595"/>
      <c r="F138" s="595"/>
      <c r="G138" s="595"/>
      <c r="H138" s="595"/>
      <c r="I138" s="595"/>
      <c r="J138" s="595"/>
      <c r="K138" s="595"/>
      <c r="L138" s="595"/>
      <c r="M138" s="595"/>
      <c r="N138" s="595"/>
      <c r="O138" s="595">
        <v>0</v>
      </c>
      <c r="P138" s="595"/>
      <c r="Q138" s="595"/>
      <c r="R138" s="595"/>
      <c r="S138" s="595"/>
      <c r="T138" s="595"/>
      <c r="U138" s="595"/>
      <c r="V138" s="595"/>
      <c r="W138" s="595"/>
      <c r="X138" s="595"/>
      <c r="Y138" s="595"/>
      <c r="Z138" s="595"/>
      <c r="AA138" s="595"/>
      <c r="AB138" s="595"/>
      <c r="AC138" s="595"/>
      <c r="AD138" s="595"/>
      <c r="AE138" s="595"/>
      <c r="AF138" s="595"/>
      <c r="AG138" s="595"/>
      <c r="AH138" s="595"/>
      <c r="AI138" s="595"/>
      <c r="AJ138" s="595"/>
      <c r="AK138" s="595"/>
      <c r="AL138" s="595"/>
      <c r="AM138" s="595"/>
      <c r="AN138" s="595"/>
      <c r="AO138" s="595"/>
      <c r="AP138" s="595"/>
      <c r="AQ138" s="595"/>
      <c r="AR138" s="595"/>
      <c r="AS138" s="595"/>
      <c r="AT138" s="595"/>
      <c r="AU138" s="595"/>
      <c r="AV138" s="595"/>
      <c r="AW138" s="595"/>
      <c r="AX138" s="595"/>
      <c r="AY138" s="595"/>
      <c r="AZ138" s="595"/>
    </row>
    <row r="139" spans="1:52" x14ac:dyDescent="0.25">
      <c r="A139" s="595"/>
      <c r="B139" s="595"/>
      <c r="C139" s="595"/>
      <c r="D139" s="595"/>
      <c r="E139" s="595"/>
      <c r="F139" s="595"/>
      <c r="G139" s="595"/>
      <c r="H139" s="595"/>
      <c r="I139" s="595"/>
      <c r="J139" s="595"/>
      <c r="K139" s="595"/>
      <c r="L139" s="595"/>
      <c r="M139" s="595"/>
      <c r="N139" s="595"/>
      <c r="O139" s="595">
        <v>0</v>
      </c>
      <c r="P139" s="595"/>
      <c r="Q139" s="595"/>
      <c r="R139" s="595"/>
      <c r="S139" s="595"/>
      <c r="T139" s="595"/>
      <c r="U139" s="595"/>
      <c r="V139" s="595"/>
      <c r="W139" s="595"/>
      <c r="X139" s="595"/>
      <c r="Y139" s="595"/>
      <c r="Z139" s="595"/>
      <c r="AA139" s="595"/>
      <c r="AB139" s="595"/>
      <c r="AC139" s="595"/>
      <c r="AD139" s="595"/>
      <c r="AE139" s="595"/>
      <c r="AF139" s="595"/>
      <c r="AG139" s="595"/>
      <c r="AH139" s="595"/>
      <c r="AI139" s="595"/>
      <c r="AJ139" s="595"/>
      <c r="AK139" s="595"/>
      <c r="AL139" s="595"/>
      <c r="AM139" s="595"/>
      <c r="AN139" s="595"/>
      <c r="AO139" s="595"/>
      <c r="AP139" s="595"/>
      <c r="AQ139" s="595"/>
      <c r="AR139" s="595"/>
      <c r="AS139" s="595"/>
      <c r="AT139" s="595"/>
      <c r="AU139" s="595"/>
      <c r="AV139" s="595"/>
      <c r="AW139" s="595"/>
      <c r="AX139" s="595"/>
      <c r="AY139" s="595"/>
      <c r="AZ139" s="595"/>
    </row>
    <row r="140" spans="1:52" x14ac:dyDescent="0.25">
      <c r="A140" s="595"/>
      <c r="B140" s="595"/>
      <c r="C140" s="595"/>
      <c r="D140" s="595"/>
      <c r="E140" s="595"/>
      <c r="F140" s="595"/>
      <c r="G140" s="595"/>
      <c r="H140" s="595"/>
      <c r="I140" s="595"/>
      <c r="J140" s="595"/>
      <c r="K140" s="595"/>
      <c r="L140" s="595"/>
      <c r="M140" s="595"/>
      <c r="N140" s="595"/>
      <c r="O140" s="595">
        <v>0</v>
      </c>
      <c r="P140" s="595"/>
      <c r="Q140" s="595"/>
      <c r="R140" s="595"/>
      <c r="S140" s="595"/>
      <c r="T140" s="595"/>
      <c r="U140" s="595"/>
      <c r="V140" s="595"/>
      <c r="W140" s="595"/>
      <c r="X140" s="595"/>
      <c r="Y140" s="595"/>
      <c r="Z140" s="595"/>
      <c r="AA140" s="595"/>
      <c r="AB140" s="595"/>
      <c r="AC140" s="595"/>
      <c r="AD140" s="595"/>
      <c r="AE140" s="595"/>
      <c r="AF140" s="595"/>
      <c r="AG140" s="595"/>
      <c r="AH140" s="595"/>
      <c r="AI140" s="595"/>
      <c r="AJ140" s="595"/>
      <c r="AK140" s="595"/>
      <c r="AL140" s="595"/>
      <c r="AM140" s="595"/>
      <c r="AN140" s="595"/>
      <c r="AO140" s="595"/>
      <c r="AP140" s="595"/>
      <c r="AQ140" s="595"/>
      <c r="AR140" s="595"/>
      <c r="AS140" s="595"/>
      <c r="AT140" s="595"/>
      <c r="AU140" s="595"/>
      <c r="AV140" s="595"/>
      <c r="AW140" s="595"/>
      <c r="AX140" s="595"/>
      <c r="AY140" s="595"/>
      <c r="AZ140" s="595"/>
    </row>
    <row r="141" spans="1:52" x14ac:dyDescent="0.25">
      <c r="A141" s="595"/>
      <c r="B141" s="595"/>
      <c r="C141" s="595"/>
      <c r="D141" s="595"/>
      <c r="E141" s="595"/>
      <c r="F141" s="595"/>
      <c r="G141" s="595"/>
      <c r="H141" s="595"/>
      <c r="I141" s="595"/>
      <c r="J141" s="595"/>
      <c r="K141" s="595"/>
      <c r="L141" s="595"/>
      <c r="M141" s="595"/>
      <c r="N141" s="595"/>
      <c r="O141" s="595">
        <v>0</v>
      </c>
      <c r="P141" s="595"/>
      <c r="Q141" s="595"/>
      <c r="R141" s="595"/>
      <c r="S141" s="595"/>
      <c r="T141" s="595"/>
      <c r="U141" s="595"/>
      <c r="V141" s="595"/>
      <c r="W141" s="595"/>
      <c r="X141" s="595"/>
      <c r="Y141" s="595"/>
      <c r="Z141" s="595"/>
      <c r="AA141" s="595"/>
      <c r="AB141" s="595"/>
      <c r="AC141" s="595"/>
      <c r="AD141" s="595"/>
      <c r="AE141" s="595"/>
      <c r="AF141" s="595"/>
      <c r="AG141" s="595"/>
      <c r="AH141" s="595"/>
      <c r="AI141" s="595"/>
      <c r="AJ141" s="595"/>
      <c r="AK141" s="595"/>
      <c r="AL141" s="595"/>
      <c r="AM141" s="595"/>
      <c r="AN141" s="595"/>
      <c r="AO141" s="595"/>
      <c r="AP141" s="595"/>
      <c r="AQ141" s="595"/>
      <c r="AR141" s="595"/>
      <c r="AS141" s="595"/>
      <c r="AT141" s="595"/>
      <c r="AU141" s="595"/>
      <c r="AV141" s="595"/>
      <c r="AW141" s="595"/>
      <c r="AX141" s="595"/>
      <c r="AY141" s="595"/>
      <c r="AZ141" s="595"/>
    </row>
    <row r="142" spans="1:52" x14ac:dyDescent="0.25">
      <c r="A142" s="595"/>
      <c r="B142" s="595"/>
      <c r="C142" s="595"/>
      <c r="D142" s="595"/>
      <c r="E142" s="595"/>
      <c r="F142" s="595"/>
      <c r="G142" s="595"/>
      <c r="H142" s="595"/>
      <c r="I142" s="595"/>
      <c r="J142" s="595"/>
      <c r="K142" s="595"/>
      <c r="L142" s="595"/>
      <c r="M142" s="595"/>
      <c r="N142" s="595"/>
      <c r="O142" s="595">
        <v>0</v>
      </c>
      <c r="P142" s="595"/>
      <c r="Q142" s="595"/>
      <c r="R142" s="595"/>
      <c r="S142" s="595"/>
      <c r="T142" s="595"/>
      <c r="U142" s="595"/>
      <c r="V142" s="595"/>
      <c r="W142" s="595"/>
      <c r="X142" s="595"/>
      <c r="Y142" s="595"/>
      <c r="Z142" s="595"/>
      <c r="AA142" s="595"/>
      <c r="AB142" s="595"/>
      <c r="AC142" s="595"/>
      <c r="AD142" s="595"/>
      <c r="AE142" s="595"/>
      <c r="AF142" s="595"/>
      <c r="AG142" s="595"/>
      <c r="AH142" s="595"/>
      <c r="AI142" s="595"/>
      <c r="AJ142" s="595"/>
      <c r="AK142" s="595"/>
      <c r="AL142" s="595"/>
      <c r="AM142" s="595"/>
      <c r="AN142" s="595"/>
      <c r="AO142" s="595"/>
      <c r="AP142" s="595"/>
      <c r="AQ142" s="595"/>
      <c r="AR142" s="595"/>
      <c r="AS142" s="595"/>
      <c r="AT142" s="595"/>
      <c r="AU142" s="595"/>
      <c r="AV142" s="595"/>
      <c r="AW142" s="595"/>
      <c r="AX142" s="595"/>
      <c r="AY142" s="595"/>
      <c r="AZ142" s="595"/>
    </row>
    <row r="143" spans="1:52" x14ac:dyDescent="0.25">
      <c r="A143" s="595"/>
      <c r="B143" s="595"/>
      <c r="C143" s="595"/>
      <c r="D143" s="595"/>
      <c r="E143" s="595"/>
      <c r="F143" s="595"/>
      <c r="G143" s="595"/>
      <c r="H143" s="595"/>
      <c r="I143" s="595"/>
      <c r="J143" s="595"/>
      <c r="K143" s="595"/>
      <c r="L143" s="595"/>
      <c r="M143" s="595"/>
      <c r="N143" s="595"/>
      <c r="O143" s="595">
        <v>0</v>
      </c>
      <c r="P143" s="595"/>
      <c r="Q143" s="595"/>
      <c r="R143" s="595"/>
      <c r="S143" s="595"/>
      <c r="T143" s="595"/>
      <c r="U143" s="595"/>
      <c r="V143" s="595"/>
      <c r="W143" s="595"/>
      <c r="X143" s="595"/>
      <c r="Y143" s="595"/>
      <c r="Z143" s="595"/>
      <c r="AA143" s="595"/>
      <c r="AB143" s="595"/>
      <c r="AC143" s="595"/>
      <c r="AD143" s="595"/>
      <c r="AE143" s="595"/>
      <c r="AF143" s="595"/>
      <c r="AG143" s="595"/>
      <c r="AH143" s="595"/>
      <c r="AI143" s="595"/>
      <c r="AJ143" s="595"/>
      <c r="AK143" s="595"/>
      <c r="AL143" s="595"/>
      <c r="AM143" s="595"/>
      <c r="AN143" s="595"/>
      <c r="AO143" s="595"/>
      <c r="AP143" s="595"/>
      <c r="AQ143" s="595"/>
      <c r="AR143" s="595"/>
      <c r="AS143" s="595"/>
      <c r="AT143" s="595"/>
      <c r="AU143" s="595"/>
      <c r="AV143" s="595"/>
      <c r="AW143" s="595"/>
      <c r="AX143" s="595"/>
      <c r="AY143" s="595"/>
      <c r="AZ143" s="595"/>
    </row>
    <row r="144" spans="1:52" x14ac:dyDescent="0.25">
      <c r="A144" s="595"/>
      <c r="B144" s="595"/>
      <c r="C144" s="595"/>
      <c r="D144" s="595"/>
      <c r="E144" s="595"/>
      <c r="F144" s="595"/>
      <c r="G144" s="595"/>
      <c r="H144" s="595"/>
      <c r="I144" s="595"/>
      <c r="J144" s="595"/>
      <c r="K144" s="595"/>
      <c r="L144" s="595"/>
      <c r="M144" s="595"/>
      <c r="N144" s="595"/>
      <c r="O144" s="595">
        <v>0</v>
      </c>
      <c r="P144" s="595"/>
      <c r="Q144" s="595"/>
      <c r="R144" s="595"/>
      <c r="S144" s="595"/>
      <c r="T144" s="595"/>
      <c r="U144" s="595"/>
      <c r="V144" s="595"/>
      <c r="W144" s="595"/>
      <c r="X144" s="595"/>
      <c r="Y144" s="595"/>
      <c r="Z144" s="595"/>
      <c r="AA144" s="595"/>
      <c r="AB144" s="595"/>
      <c r="AC144" s="595"/>
      <c r="AD144" s="595"/>
      <c r="AE144" s="595"/>
      <c r="AF144" s="595"/>
      <c r="AG144" s="595"/>
      <c r="AH144" s="595"/>
      <c r="AI144" s="595"/>
      <c r="AJ144" s="595"/>
      <c r="AK144" s="595"/>
      <c r="AL144" s="595"/>
      <c r="AM144" s="595"/>
      <c r="AN144" s="595"/>
      <c r="AO144" s="595"/>
      <c r="AP144" s="595"/>
      <c r="AQ144" s="595"/>
      <c r="AR144" s="595"/>
      <c r="AS144" s="595"/>
      <c r="AT144" s="595"/>
      <c r="AU144" s="595"/>
      <c r="AV144" s="595"/>
      <c r="AW144" s="595"/>
      <c r="AX144" s="595"/>
      <c r="AY144" s="595"/>
      <c r="AZ144" s="595"/>
    </row>
    <row r="145" spans="1:52" x14ac:dyDescent="0.25">
      <c r="A145" s="595"/>
      <c r="B145" s="595"/>
      <c r="C145" s="595"/>
      <c r="D145" s="595"/>
      <c r="E145" s="595"/>
      <c r="F145" s="595"/>
      <c r="G145" s="595"/>
      <c r="H145" s="595"/>
      <c r="I145" s="595"/>
      <c r="J145" s="595"/>
      <c r="K145" s="595"/>
      <c r="L145" s="595"/>
      <c r="M145" s="595"/>
      <c r="N145" s="595"/>
      <c r="O145" s="595">
        <v>0</v>
      </c>
      <c r="P145" s="595"/>
      <c r="Q145" s="595"/>
      <c r="R145" s="595"/>
      <c r="S145" s="595"/>
      <c r="T145" s="595"/>
      <c r="U145" s="595"/>
      <c r="V145" s="595"/>
      <c r="W145" s="595"/>
      <c r="X145" s="595"/>
      <c r="Y145" s="595"/>
      <c r="Z145" s="595"/>
      <c r="AA145" s="595"/>
      <c r="AB145" s="595"/>
      <c r="AC145" s="595"/>
      <c r="AD145" s="595"/>
      <c r="AE145" s="595"/>
      <c r="AF145" s="595"/>
      <c r="AG145" s="595"/>
      <c r="AH145" s="595"/>
      <c r="AI145" s="595"/>
      <c r="AJ145" s="595"/>
      <c r="AK145" s="595"/>
      <c r="AL145" s="595"/>
      <c r="AM145" s="595"/>
      <c r="AN145" s="595"/>
      <c r="AO145" s="595"/>
      <c r="AP145" s="595"/>
      <c r="AQ145" s="595"/>
      <c r="AR145" s="595"/>
      <c r="AS145" s="595"/>
      <c r="AT145" s="595"/>
      <c r="AU145" s="595"/>
      <c r="AV145" s="595"/>
      <c r="AW145" s="595"/>
      <c r="AX145" s="595"/>
      <c r="AY145" s="595"/>
      <c r="AZ145" s="595"/>
    </row>
    <row r="146" spans="1:52" x14ac:dyDescent="0.25">
      <c r="A146" s="595"/>
      <c r="B146" s="595"/>
      <c r="C146" s="595"/>
      <c r="D146" s="595"/>
      <c r="E146" s="595"/>
      <c r="F146" s="595"/>
      <c r="G146" s="595"/>
      <c r="H146" s="595"/>
      <c r="I146" s="595"/>
      <c r="J146" s="595"/>
      <c r="K146" s="595"/>
      <c r="L146" s="595"/>
      <c r="M146" s="595"/>
      <c r="N146" s="595"/>
      <c r="O146" s="595">
        <v>0</v>
      </c>
      <c r="P146" s="595"/>
      <c r="Q146" s="595"/>
      <c r="R146" s="595"/>
      <c r="S146" s="595"/>
      <c r="T146" s="595"/>
      <c r="U146" s="595"/>
      <c r="V146" s="595"/>
      <c r="W146" s="595"/>
      <c r="X146" s="595"/>
      <c r="Y146" s="595"/>
      <c r="Z146" s="595"/>
      <c r="AA146" s="595"/>
      <c r="AB146" s="595"/>
      <c r="AC146" s="595"/>
      <c r="AD146" s="595"/>
      <c r="AE146" s="595"/>
      <c r="AF146" s="595"/>
      <c r="AG146" s="595"/>
      <c r="AH146" s="595"/>
      <c r="AI146" s="595"/>
      <c r="AJ146" s="595"/>
      <c r="AK146" s="595"/>
      <c r="AL146" s="595"/>
      <c r="AM146" s="595"/>
      <c r="AN146" s="595"/>
      <c r="AO146" s="595"/>
      <c r="AP146" s="595"/>
      <c r="AQ146" s="595"/>
      <c r="AR146" s="595"/>
      <c r="AS146" s="595"/>
      <c r="AT146" s="595"/>
      <c r="AU146" s="595"/>
      <c r="AV146" s="595"/>
      <c r="AW146" s="595"/>
      <c r="AX146" s="595"/>
      <c r="AY146" s="595"/>
      <c r="AZ146" s="595"/>
    </row>
    <row r="147" spans="1:52" x14ac:dyDescent="0.25">
      <c r="A147" s="595"/>
      <c r="B147" s="595"/>
      <c r="C147" s="595"/>
      <c r="D147" s="595"/>
      <c r="E147" s="595"/>
      <c r="F147" s="595"/>
      <c r="G147" s="595"/>
      <c r="H147" s="595"/>
      <c r="I147" s="595"/>
      <c r="J147" s="595"/>
      <c r="K147" s="595"/>
      <c r="L147" s="595"/>
      <c r="M147" s="595"/>
      <c r="N147" s="595"/>
      <c r="O147" s="595">
        <v>0</v>
      </c>
      <c r="P147" s="595"/>
      <c r="Q147" s="595"/>
      <c r="R147" s="595"/>
      <c r="S147" s="595"/>
      <c r="T147" s="595"/>
      <c r="U147" s="595"/>
      <c r="V147" s="595"/>
      <c r="W147" s="595"/>
      <c r="X147" s="595"/>
      <c r="Y147" s="595"/>
      <c r="Z147" s="595"/>
      <c r="AA147" s="595"/>
      <c r="AB147" s="595"/>
      <c r="AC147" s="595"/>
      <c r="AD147" s="595"/>
      <c r="AE147" s="595"/>
      <c r="AF147" s="595"/>
      <c r="AG147" s="595"/>
      <c r="AH147" s="595"/>
      <c r="AI147" s="595"/>
      <c r="AJ147" s="595"/>
      <c r="AK147" s="595"/>
      <c r="AL147" s="595"/>
      <c r="AM147" s="595"/>
      <c r="AN147" s="595"/>
      <c r="AO147" s="595"/>
      <c r="AP147" s="595"/>
      <c r="AQ147" s="595"/>
      <c r="AR147" s="595"/>
      <c r="AS147" s="595"/>
      <c r="AT147" s="595"/>
      <c r="AU147" s="595"/>
      <c r="AV147" s="595"/>
      <c r="AW147" s="595"/>
      <c r="AX147" s="595"/>
      <c r="AY147" s="595"/>
      <c r="AZ147" s="595"/>
    </row>
    <row r="148" spans="1:52" x14ac:dyDescent="0.25">
      <c r="A148" s="595"/>
      <c r="B148" s="595"/>
      <c r="C148" s="595"/>
      <c r="D148" s="595"/>
      <c r="E148" s="595"/>
      <c r="F148" s="595"/>
      <c r="G148" s="595"/>
      <c r="H148" s="595"/>
      <c r="I148" s="595"/>
      <c r="J148" s="595"/>
      <c r="K148" s="595"/>
      <c r="L148" s="595"/>
      <c r="M148" s="595"/>
      <c r="N148" s="595"/>
      <c r="O148" s="595">
        <v>0</v>
      </c>
      <c r="P148" s="595"/>
      <c r="Q148" s="595"/>
      <c r="R148" s="595"/>
      <c r="S148" s="595"/>
      <c r="T148" s="595"/>
      <c r="U148" s="595"/>
      <c r="V148" s="595"/>
      <c r="W148" s="595"/>
      <c r="X148" s="595"/>
      <c r="Y148" s="595"/>
      <c r="Z148" s="595"/>
      <c r="AA148" s="595"/>
      <c r="AB148" s="595"/>
      <c r="AC148" s="595"/>
      <c r="AD148" s="595"/>
      <c r="AE148" s="595"/>
      <c r="AF148" s="595"/>
      <c r="AG148" s="595"/>
      <c r="AH148" s="595"/>
      <c r="AI148" s="595"/>
      <c r="AJ148" s="595"/>
      <c r="AK148" s="595"/>
      <c r="AL148" s="595"/>
      <c r="AM148" s="595"/>
      <c r="AN148" s="595"/>
      <c r="AO148" s="595"/>
      <c r="AP148" s="595"/>
      <c r="AQ148" s="595"/>
      <c r="AR148" s="595"/>
      <c r="AS148" s="595"/>
      <c r="AT148" s="595"/>
      <c r="AU148" s="595"/>
      <c r="AV148" s="595"/>
      <c r="AW148" s="595"/>
      <c r="AX148" s="595"/>
      <c r="AY148" s="595"/>
      <c r="AZ148" s="595"/>
    </row>
    <row r="149" spans="1:52" x14ac:dyDescent="0.25">
      <c r="A149" s="595"/>
      <c r="B149" s="595"/>
      <c r="C149" s="595"/>
      <c r="D149" s="595"/>
      <c r="E149" s="595"/>
      <c r="F149" s="595"/>
      <c r="G149" s="595"/>
      <c r="H149" s="595"/>
      <c r="I149" s="595"/>
      <c r="J149" s="595"/>
      <c r="K149" s="595"/>
      <c r="L149" s="595"/>
      <c r="M149" s="595"/>
      <c r="N149" s="595"/>
      <c r="O149" s="595">
        <v>0</v>
      </c>
      <c r="P149" s="595"/>
      <c r="Q149" s="595"/>
      <c r="R149" s="595"/>
      <c r="S149" s="595"/>
      <c r="T149" s="595"/>
      <c r="U149" s="595"/>
      <c r="V149" s="595"/>
      <c r="W149" s="595"/>
      <c r="X149" s="595"/>
      <c r="Y149" s="595"/>
      <c r="Z149" s="595"/>
      <c r="AA149" s="595"/>
      <c r="AB149" s="595"/>
      <c r="AC149" s="595"/>
      <c r="AD149" s="595"/>
      <c r="AE149" s="595"/>
      <c r="AF149" s="595"/>
      <c r="AG149" s="595"/>
      <c r="AH149" s="595"/>
      <c r="AI149" s="595"/>
      <c r="AJ149" s="595"/>
      <c r="AK149" s="595"/>
      <c r="AL149" s="595"/>
      <c r="AM149" s="595"/>
      <c r="AN149" s="595"/>
      <c r="AO149" s="595"/>
      <c r="AP149" s="595"/>
      <c r="AQ149" s="595"/>
      <c r="AR149" s="595"/>
      <c r="AS149" s="595"/>
      <c r="AT149" s="595"/>
      <c r="AU149" s="595"/>
      <c r="AV149" s="595"/>
      <c r="AW149" s="595"/>
      <c r="AX149" s="595"/>
      <c r="AY149" s="595"/>
      <c r="AZ149" s="595"/>
    </row>
    <row r="150" spans="1:52" x14ac:dyDescent="0.25">
      <c r="A150" s="595"/>
      <c r="B150" s="595"/>
      <c r="C150" s="595"/>
      <c r="D150" s="595"/>
      <c r="E150" s="595"/>
      <c r="F150" s="595"/>
      <c r="G150" s="595"/>
      <c r="H150" s="595"/>
      <c r="I150" s="595"/>
      <c r="J150" s="595"/>
      <c r="K150" s="595"/>
      <c r="L150" s="595"/>
      <c r="M150" s="595"/>
      <c r="N150" s="595"/>
      <c r="O150" s="595">
        <v>0</v>
      </c>
      <c r="P150" s="595"/>
      <c r="Q150" s="595"/>
      <c r="R150" s="595"/>
      <c r="S150" s="595"/>
      <c r="T150" s="595"/>
      <c r="U150" s="595"/>
      <c r="V150" s="595"/>
      <c r="W150" s="595"/>
      <c r="X150" s="595"/>
      <c r="Y150" s="595"/>
      <c r="Z150" s="595"/>
      <c r="AA150" s="595"/>
      <c r="AB150" s="595"/>
      <c r="AC150" s="595"/>
      <c r="AD150" s="595"/>
      <c r="AE150" s="595"/>
      <c r="AF150" s="595"/>
      <c r="AG150" s="595"/>
      <c r="AH150" s="595"/>
      <c r="AI150" s="595"/>
      <c r="AJ150" s="595"/>
      <c r="AK150" s="595"/>
      <c r="AL150" s="595"/>
      <c r="AM150" s="595"/>
      <c r="AN150" s="595"/>
      <c r="AO150" s="595"/>
      <c r="AP150" s="595"/>
      <c r="AQ150" s="595"/>
      <c r="AR150" s="595"/>
      <c r="AS150" s="595"/>
      <c r="AT150" s="595"/>
      <c r="AU150" s="595"/>
      <c r="AV150" s="595"/>
      <c r="AW150" s="595"/>
      <c r="AX150" s="595"/>
      <c r="AY150" s="595"/>
      <c r="AZ150" s="595"/>
    </row>
    <row r="151" spans="1:52" x14ac:dyDescent="0.25">
      <c r="A151" s="595"/>
      <c r="B151" s="595"/>
      <c r="C151" s="595"/>
      <c r="D151" s="595"/>
      <c r="E151" s="595"/>
      <c r="F151" s="595"/>
      <c r="G151" s="595"/>
      <c r="H151" s="595"/>
      <c r="I151" s="595"/>
      <c r="J151" s="595"/>
      <c r="K151" s="595"/>
      <c r="L151" s="595"/>
      <c r="M151" s="595"/>
      <c r="N151" s="595"/>
      <c r="O151" s="595">
        <v>0</v>
      </c>
      <c r="P151" s="595"/>
      <c r="Q151" s="595"/>
      <c r="R151" s="595"/>
      <c r="S151" s="595"/>
      <c r="T151" s="595"/>
      <c r="U151" s="595"/>
      <c r="V151" s="595"/>
      <c r="W151" s="595"/>
      <c r="X151" s="595"/>
      <c r="Y151" s="595"/>
      <c r="Z151" s="595"/>
      <c r="AA151" s="595"/>
      <c r="AB151" s="595"/>
      <c r="AC151" s="595"/>
      <c r="AD151" s="595"/>
      <c r="AE151" s="595"/>
      <c r="AF151" s="595"/>
      <c r="AG151" s="595"/>
      <c r="AH151" s="595"/>
      <c r="AI151" s="595"/>
      <c r="AJ151" s="595"/>
      <c r="AK151" s="595"/>
      <c r="AL151" s="595"/>
      <c r="AM151" s="595"/>
      <c r="AN151" s="595"/>
      <c r="AO151" s="595"/>
      <c r="AP151" s="595"/>
      <c r="AQ151" s="595"/>
      <c r="AR151" s="595"/>
      <c r="AS151" s="595"/>
      <c r="AT151" s="595"/>
      <c r="AU151" s="595"/>
      <c r="AV151" s="595"/>
      <c r="AW151" s="595"/>
      <c r="AX151" s="595"/>
      <c r="AY151" s="595"/>
      <c r="AZ151" s="595"/>
    </row>
    <row r="152" spans="1:52" x14ac:dyDescent="0.25">
      <c r="A152" s="595"/>
      <c r="B152" s="595"/>
      <c r="C152" s="595"/>
      <c r="D152" s="595"/>
      <c r="E152" s="595"/>
      <c r="F152" s="595"/>
      <c r="G152" s="595"/>
      <c r="H152" s="595"/>
      <c r="I152" s="595"/>
      <c r="J152" s="595"/>
      <c r="K152" s="595"/>
      <c r="L152" s="595"/>
      <c r="M152" s="595"/>
      <c r="N152" s="595"/>
      <c r="O152" s="595">
        <v>0</v>
      </c>
      <c r="P152" s="595"/>
      <c r="Q152" s="595"/>
      <c r="R152" s="595"/>
      <c r="S152" s="595"/>
      <c r="T152" s="595"/>
      <c r="U152" s="595"/>
      <c r="V152" s="595"/>
      <c r="W152" s="595"/>
      <c r="X152" s="595"/>
      <c r="Y152" s="595"/>
      <c r="Z152" s="595"/>
      <c r="AA152" s="595"/>
      <c r="AB152" s="595"/>
      <c r="AC152" s="595"/>
      <c r="AD152" s="595"/>
      <c r="AE152" s="595"/>
      <c r="AF152" s="595"/>
      <c r="AG152" s="595"/>
      <c r="AH152" s="595"/>
      <c r="AI152" s="595"/>
      <c r="AJ152" s="595"/>
      <c r="AK152" s="595"/>
      <c r="AL152" s="595"/>
      <c r="AM152" s="595"/>
      <c r="AN152" s="595"/>
      <c r="AO152" s="595"/>
      <c r="AP152" s="595"/>
      <c r="AQ152" s="595"/>
      <c r="AR152" s="595"/>
      <c r="AS152" s="595"/>
      <c r="AT152" s="595"/>
      <c r="AU152" s="595"/>
      <c r="AV152" s="595"/>
      <c r="AW152" s="595"/>
      <c r="AX152" s="595"/>
      <c r="AY152" s="595"/>
      <c r="AZ152" s="595"/>
    </row>
    <row r="153" spans="1:52" x14ac:dyDescent="0.25">
      <c r="A153" s="595"/>
      <c r="B153" s="595"/>
      <c r="C153" s="595"/>
      <c r="D153" s="595"/>
      <c r="E153" s="595"/>
      <c r="F153" s="595"/>
      <c r="G153" s="595"/>
      <c r="H153" s="595"/>
      <c r="I153" s="595"/>
      <c r="J153" s="595"/>
      <c r="K153" s="595"/>
      <c r="L153" s="595"/>
      <c r="M153" s="595"/>
      <c r="N153" s="595"/>
      <c r="O153" s="595">
        <v>0</v>
      </c>
      <c r="P153" s="595"/>
      <c r="Q153" s="595"/>
      <c r="R153" s="595"/>
      <c r="S153" s="595"/>
      <c r="T153" s="595"/>
      <c r="U153" s="595"/>
      <c r="V153" s="595"/>
      <c r="W153" s="595"/>
      <c r="X153" s="595"/>
      <c r="Y153" s="595"/>
      <c r="Z153" s="595"/>
      <c r="AA153" s="595"/>
      <c r="AB153" s="595"/>
      <c r="AC153" s="595"/>
      <c r="AD153" s="595"/>
      <c r="AE153" s="595"/>
      <c r="AF153" s="595"/>
      <c r="AG153" s="595"/>
      <c r="AH153" s="595"/>
      <c r="AI153" s="595"/>
      <c r="AJ153" s="595"/>
      <c r="AK153" s="595"/>
      <c r="AL153" s="595"/>
      <c r="AM153" s="595"/>
      <c r="AN153" s="595"/>
      <c r="AO153" s="595"/>
      <c r="AP153" s="595"/>
      <c r="AQ153" s="595"/>
      <c r="AR153" s="595"/>
      <c r="AS153" s="595"/>
      <c r="AT153" s="595"/>
      <c r="AU153" s="595"/>
      <c r="AV153" s="595"/>
      <c r="AW153" s="595"/>
      <c r="AX153" s="595"/>
      <c r="AY153" s="595"/>
      <c r="AZ153" s="595"/>
    </row>
    <row r="154" spans="1:52" x14ac:dyDescent="0.25">
      <c r="A154" s="595"/>
      <c r="B154" s="595"/>
      <c r="C154" s="595"/>
      <c r="D154" s="595"/>
      <c r="E154" s="595"/>
      <c r="F154" s="595"/>
      <c r="G154" s="595"/>
      <c r="H154" s="595"/>
      <c r="I154" s="595"/>
      <c r="J154" s="595"/>
      <c r="K154" s="595"/>
      <c r="L154" s="595"/>
      <c r="M154" s="595"/>
      <c r="N154" s="595"/>
      <c r="O154" s="595">
        <v>0</v>
      </c>
      <c r="P154" s="595"/>
      <c r="Q154" s="595"/>
      <c r="R154" s="595"/>
      <c r="S154" s="595"/>
      <c r="T154" s="595"/>
      <c r="U154" s="595"/>
      <c r="V154" s="595"/>
      <c r="W154" s="595"/>
      <c r="X154" s="595"/>
      <c r="Y154" s="595"/>
      <c r="Z154" s="595"/>
      <c r="AA154" s="595"/>
      <c r="AB154" s="595"/>
      <c r="AC154" s="595"/>
      <c r="AD154" s="595"/>
      <c r="AE154" s="595"/>
      <c r="AF154" s="595"/>
      <c r="AG154" s="595"/>
      <c r="AH154" s="595"/>
      <c r="AI154" s="595"/>
      <c r="AJ154" s="595"/>
      <c r="AK154" s="595"/>
      <c r="AL154" s="595"/>
      <c r="AM154" s="595"/>
      <c r="AN154" s="595"/>
      <c r="AO154" s="595"/>
      <c r="AP154" s="595"/>
      <c r="AQ154" s="595"/>
      <c r="AR154" s="595"/>
      <c r="AS154" s="595"/>
      <c r="AT154" s="595"/>
      <c r="AU154" s="595"/>
      <c r="AV154" s="595"/>
      <c r="AW154" s="595"/>
      <c r="AX154" s="595"/>
      <c r="AY154" s="595"/>
      <c r="AZ154" s="595"/>
    </row>
    <row r="155" spans="1:52" x14ac:dyDescent="0.25">
      <c r="A155" s="595"/>
      <c r="B155" s="595"/>
      <c r="C155" s="595"/>
      <c r="D155" s="595"/>
      <c r="E155" s="595"/>
      <c r="F155" s="595"/>
      <c r="G155" s="595"/>
      <c r="H155" s="595"/>
      <c r="I155" s="595"/>
      <c r="J155" s="595"/>
      <c r="K155" s="595"/>
      <c r="L155" s="595"/>
      <c r="M155" s="595"/>
      <c r="N155" s="595"/>
      <c r="O155" s="595">
        <v>0</v>
      </c>
      <c r="P155" s="595"/>
      <c r="Q155" s="595"/>
      <c r="R155" s="595"/>
      <c r="S155" s="595"/>
      <c r="T155" s="595"/>
      <c r="U155" s="595"/>
      <c r="V155" s="595"/>
      <c r="W155" s="595"/>
      <c r="X155" s="595"/>
      <c r="Y155" s="595"/>
      <c r="Z155" s="595"/>
      <c r="AA155" s="595"/>
      <c r="AB155" s="595"/>
      <c r="AC155" s="595"/>
      <c r="AD155" s="595"/>
      <c r="AE155" s="595"/>
      <c r="AF155" s="595"/>
      <c r="AG155" s="595"/>
      <c r="AH155" s="595"/>
      <c r="AI155" s="595"/>
      <c r="AJ155" s="595"/>
      <c r="AK155" s="595"/>
      <c r="AL155" s="595"/>
      <c r="AM155" s="595"/>
      <c r="AN155" s="595"/>
      <c r="AO155" s="595"/>
      <c r="AP155" s="595"/>
      <c r="AQ155" s="595"/>
      <c r="AR155" s="595"/>
      <c r="AS155" s="595"/>
      <c r="AT155" s="595"/>
      <c r="AU155" s="595"/>
      <c r="AV155" s="595"/>
      <c r="AW155" s="595"/>
      <c r="AX155" s="595"/>
      <c r="AY155" s="595"/>
      <c r="AZ155" s="595"/>
    </row>
    <row r="156" spans="1:52" x14ac:dyDescent="0.25">
      <c r="A156" s="595"/>
      <c r="B156" s="595"/>
      <c r="C156" s="595"/>
      <c r="D156" s="595"/>
      <c r="E156" s="595"/>
      <c r="F156" s="595"/>
      <c r="G156" s="595"/>
      <c r="H156" s="595"/>
      <c r="I156" s="595"/>
      <c r="J156" s="595"/>
      <c r="K156" s="595"/>
      <c r="L156" s="595"/>
      <c r="M156" s="595"/>
      <c r="N156" s="595"/>
      <c r="O156" s="595">
        <v>0</v>
      </c>
      <c r="P156" s="595"/>
      <c r="Q156" s="595"/>
      <c r="R156" s="595"/>
      <c r="S156" s="595"/>
      <c r="T156" s="595"/>
      <c r="U156" s="595"/>
      <c r="V156" s="595"/>
      <c r="W156" s="595"/>
      <c r="X156" s="595"/>
      <c r="Y156" s="595"/>
      <c r="Z156" s="595"/>
      <c r="AA156" s="595"/>
      <c r="AB156" s="595"/>
      <c r="AC156" s="595"/>
      <c r="AD156" s="595"/>
      <c r="AE156" s="595"/>
      <c r="AF156" s="595"/>
      <c r="AG156" s="595"/>
      <c r="AH156" s="595"/>
      <c r="AI156" s="595"/>
      <c r="AJ156" s="595"/>
      <c r="AK156" s="595"/>
      <c r="AL156" s="595"/>
      <c r="AM156" s="595"/>
      <c r="AN156" s="595"/>
      <c r="AO156" s="595"/>
      <c r="AP156" s="595"/>
      <c r="AQ156" s="595"/>
      <c r="AR156" s="595"/>
      <c r="AS156" s="595"/>
      <c r="AT156" s="595"/>
      <c r="AU156" s="595"/>
      <c r="AV156" s="595"/>
      <c r="AW156" s="595"/>
      <c r="AX156" s="595"/>
      <c r="AY156" s="595"/>
      <c r="AZ156" s="595"/>
    </row>
    <row r="157" spans="1:52" x14ac:dyDescent="0.25">
      <c r="A157" s="595"/>
      <c r="B157" s="595"/>
      <c r="C157" s="595"/>
      <c r="D157" s="595"/>
      <c r="E157" s="595"/>
      <c r="F157" s="595"/>
      <c r="G157" s="595"/>
      <c r="H157" s="595"/>
      <c r="I157" s="595"/>
      <c r="J157" s="595"/>
      <c r="K157" s="595"/>
      <c r="L157" s="595"/>
      <c r="M157" s="595"/>
      <c r="N157" s="595"/>
      <c r="O157" s="595">
        <v>0</v>
      </c>
      <c r="P157" s="595"/>
      <c r="Q157" s="595"/>
      <c r="R157" s="595"/>
      <c r="S157" s="595"/>
      <c r="T157" s="595"/>
      <c r="U157" s="595"/>
      <c r="V157" s="595"/>
      <c r="W157" s="595"/>
      <c r="X157" s="595"/>
      <c r="Y157" s="595"/>
      <c r="Z157" s="595"/>
      <c r="AA157" s="595"/>
      <c r="AB157" s="595"/>
      <c r="AC157" s="595"/>
      <c r="AD157" s="595"/>
      <c r="AE157" s="595"/>
      <c r="AF157" s="595"/>
      <c r="AG157" s="595"/>
      <c r="AH157" s="595"/>
      <c r="AI157" s="595"/>
      <c r="AJ157" s="595"/>
      <c r="AK157" s="595"/>
      <c r="AL157" s="595"/>
      <c r="AM157" s="595"/>
      <c r="AN157" s="595"/>
      <c r="AO157" s="595"/>
      <c r="AP157" s="595"/>
      <c r="AQ157" s="595"/>
      <c r="AR157" s="595"/>
      <c r="AS157" s="595"/>
      <c r="AT157" s="595"/>
      <c r="AU157" s="595"/>
      <c r="AV157" s="595"/>
      <c r="AW157" s="595"/>
      <c r="AX157" s="595"/>
      <c r="AY157" s="595"/>
      <c r="AZ157" s="595"/>
    </row>
    <row r="158" spans="1:52" x14ac:dyDescent="0.25">
      <c r="A158" s="595"/>
      <c r="B158" s="595"/>
      <c r="C158" s="595"/>
      <c r="D158" s="595"/>
      <c r="E158" s="595"/>
      <c r="F158" s="595"/>
      <c r="G158" s="595"/>
      <c r="H158" s="595"/>
      <c r="I158" s="595"/>
      <c r="J158" s="595"/>
      <c r="K158" s="595"/>
      <c r="L158" s="595"/>
      <c r="M158" s="595"/>
      <c r="N158" s="595"/>
      <c r="O158" s="595">
        <v>0</v>
      </c>
      <c r="P158" s="595"/>
      <c r="Q158" s="595"/>
      <c r="R158" s="595"/>
      <c r="S158" s="595"/>
      <c r="T158" s="595"/>
      <c r="U158" s="595"/>
      <c r="V158" s="595"/>
      <c r="W158" s="595"/>
      <c r="X158" s="595"/>
      <c r="Y158" s="595"/>
      <c r="Z158" s="595"/>
      <c r="AA158" s="595"/>
      <c r="AB158" s="595"/>
      <c r="AC158" s="595"/>
      <c r="AD158" s="595"/>
      <c r="AE158" s="595"/>
      <c r="AF158" s="595"/>
      <c r="AG158" s="595"/>
      <c r="AH158" s="595"/>
      <c r="AI158" s="595"/>
      <c r="AJ158" s="595"/>
      <c r="AK158" s="595"/>
      <c r="AL158" s="595"/>
      <c r="AM158" s="595"/>
      <c r="AN158" s="595"/>
      <c r="AO158" s="595"/>
      <c r="AP158" s="595"/>
      <c r="AQ158" s="595"/>
      <c r="AR158" s="595"/>
      <c r="AS158" s="595"/>
      <c r="AT158" s="595"/>
      <c r="AU158" s="595"/>
      <c r="AV158" s="595"/>
      <c r="AW158" s="595"/>
      <c r="AX158" s="595"/>
      <c r="AY158" s="595"/>
      <c r="AZ158" s="595"/>
    </row>
    <row r="159" spans="1:52" x14ac:dyDescent="0.25">
      <c r="A159" s="595"/>
      <c r="B159" s="595"/>
      <c r="C159" s="595"/>
      <c r="D159" s="595"/>
      <c r="E159" s="595"/>
      <c r="F159" s="595"/>
      <c r="G159" s="595"/>
      <c r="H159" s="595"/>
      <c r="I159" s="595"/>
      <c r="J159" s="595"/>
      <c r="K159" s="595"/>
      <c r="L159" s="595"/>
      <c r="M159" s="595"/>
      <c r="N159" s="595"/>
      <c r="O159" s="595">
        <v>0</v>
      </c>
      <c r="P159" s="595"/>
      <c r="Q159" s="595"/>
      <c r="R159" s="595"/>
      <c r="S159" s="595"/>
      <c r="T159" s="595"/>
      <c r="U159" s="595"/>
      <c r="V159" s="595"/>
      <c r="W159" s="595"/>
      <c r="X159" s="595"/>
      <c r="Y159" s="595"/>
      <c r="Z159" s="595"/>
      <c r="AA159" s="595"/>
      <c r="AB159" s="595"/>
      <c r="AC159" s="595"/>
      <c r="AD159" s="595"/>
      <c r="AE159" s="595"/>
      <c r="AF159" s="595"/>
      <c r="AG159" s="595"/>
      <c r="AH159" s="595"/>
      <c r="AI159" s="595"/>
      <c r="AJ159" s="595"/>
      <c r="AK159" s="595"/>
      <c r="AL159" s="595"/>
      <c r="AM159" s="595"/>
      <c r="AN159" s="595"/>
      <c r="AO159" s="595"/>
      <c r="AP159" s="595"/>
      <c r="AQ159" s="595"/>
      <c r="AR159" s="595"/>
      <c r="AS159" s="595"/>
      <c r="AT159" s="595"/>
      <c r="AU159" s="595"/>
      <c r="AV159" s="595"/>
      <c r="AW159" s="595"/>
      <c r="AX159" s="595"/>
      <c r="AY159" s="595"/>
      <c r="AZ159" s="595"/>
    </row>
    <row r="160" spans="1:52" x14ac:dyDescent="0.25">
      <c r="A160" s="595"/>
      <c r="B160" s="595"/>
      <c r="C160" s="595"/>
      <c r="D160" s="595"/>
      <c r="E160" s="595"/>
      <c r="F160" s="595"/>
      <c r="G160" s="595"/>
      <c r="H160" s="595"/>
      <c r="I160" s="595"/>
      <c r="J160" s="595"/>
      <c r="K160" s="595"/>
      <c r="L160" s="595"/>
      <c r="M160" s="595"/>
      <c r="N160" s="595"/>
      <c r="O160" s="595">
        <v>0</v>
      </c>
      <c r="P160" s="595"/>
      <c r="Q160" s="595"/>
      <c r="R160" s="595"/>
      <c r="S160" s="595"/>
      <c r="T160" s="595"/>
      <c r="U160" s="595"/>
      <c r="V160" s="595"/>
      <c r="W160" s="595"/>
      <c r="X160" s="595"/>
      <c r="Y160" s="595"/>
      <c r="Z160" s="595"/>
      <c r="AA160" s="595"/>
      <c r="AB160" s="595"/>
      <c r="AC160" s="595"/>
      <c r="AD160" s="595"/>
      <c r="AE160" s="595"/>
      <c r="AF160" s="595"/>
      <c r="AG160" s="595"/>
      <c r="AH160" s="595"/>
      <c r="AI160" s="595"/>
      <c r="AJ160" s="595"/>
      <c r="AK160" s="595"/>
      <c r="AL160" s="595"/>
      <c r="AM160" s="595"/>
      <c r="AN160" s="595"/>
      <c r="AO160" s="595"/>
      <c r="AP160" s="595"/>
      <c r="AQ160" s="595"/>
      <c r="AR160" s="595"/>
      <c r="AS160" s="595"/>
      <c r="AT160" s="595"/>
      <c r="AU160" s="595"/>
      <c r="AV160" s="595"/>
      <c r="AW160" s="595"/>
      <c r="AX160" s="595"/>
      <c r="AY160" s="595"/>
      <c r="AZ160" s="595"/>
    </row>
    <row r="161" spans="1:52" x14ac:dyDescent="0.25">
      <c r="A161" s="595"/>
      <c r="B161" s="595"/>
      <c r="C161" s="595"/>
      <c r="D161" s="595"/>
      <c r="E161" s="595"/>
      <c r="F161" s="595"/>
      <c r="G161" s="595"/>
      <c r="H161" s="595"/>
      <c r="I161" s="595"/>
      <c r="J161" s="595"/>
      <c r="K161" s="595"/>
      <c r="L161" s="595"/>
      <c r="M161" s="595"/>
      <c r="N161" s="595"/>
      <c r="O161" s="595">
        <v>0</v>
      </c>
      <c r="P161" s="595"/>
      <c r="Q161" s="595"/>
      <c r="R161" s="595"/>
      <c r="S161" s="595"/>
      <c r="T161" s="595"/>
      <c r="U161" s="595"/>
      <c r="V161" s="595"/>
      <c r="W161" s="595"/>
      <c r="X161" s="595"/>
      <c r="Y161" s="595"/>
      <c r="Z161" s="595"/>
      <c r="AA161" s="595"/>
      <c r="AB161" s="595"/>
      <c r="AC161" s="595"/>
      <c r="AD161" s="595"/>
      <c r="AE161" s="595"/>
      <c r="AF161" s="595"/>
      <c r="AG161" s="595"/>
      <c r="AH161" s="595"/>
      <c r="AI161" s="595"/>
      <c r="AJ161" s="595"/>
      <c r="AK161" s="595"/>
      <c r="AL161" s="595"/>
      <c r="AM161" s="595"/>
      <c r="AN161" s="595"/>
      <c r="AO161" s="595"/>
      <c r="AP161" s="595"/>
      <c r="AQ161" s="595"/>
      <c r="AR161" s="595"/>
      <c r="AS161" s="595"/>
      <c r="AT161" s="595"/>
      <c r="AU161" s="595"/>
      <c r="AV161" s="595"/>
      <c r="AW161" s="595"/>
      <c r="AX161" s="595"/>
      <c r="AY161" s="595"/>
      <c r="AZ161" s="595"/>
    </row>
    <row r="162" spans="1:52" x14ac:dyDescent="0.25">
      <c r="A162" s="595"/>
      <c r="B162" s="595"/>
      <c r="C162" s="595"/>
      <c r="D162" s="595"/>
      <c r="E162" s="595"/>
      <c r="F162" s="595"/>
      <c r="G162" s="595"/>
      <c r="H162" s="595"/>
      <c r="I162" s="595"/>
      <c r="J162" s="595"/>
      <c r="K162" s="595"/>
      <c r="L162" s="595"/>
      <c r="M162" s="595"/>
      <c r="N162" s="595"/>
      <c r="O162" s="595">
        <v>0</v>
      </c>
      <c r="P162" s="595"/>
      <c r="Q162" s="595"/>
      <c r="R162" s="595"/>
      <c r="S162" s="595"/>
      <c r="T162" s="595"/>
      <c r="U162" s="595"/>
      <c r="V162" s="595"/>
      <c r="W162" s="595"/>
      <c r="X162" s="595"/>
      <c r="Y162" s="595"/>
      <c r="Z162" s="595"/>
      <c r="AA162" s="595"/>
      <c r="AB162" s="595"/>
      <c r="AC162" s="595"/>
      <c r="AD162" s="595"/>
      <c r="AE162" s="595"/>
      <c r="AF162" s="595"/>
      <c r="AG162" s="595"/>
      <c r="AH162" s="595"/>
      <c r="AI162" s="595"/>
      <c r="AJ162" s="595"/>
      <c r="AK162" s="595"/>
      <c r="AL162" s="595"/>
      <c r="AM162" s="595"/>
      <c r="AN162" s="595"/>
      <c r="AO162" s="595"/>
      <c r="AP162" s="595"/>
      <c r="AQ162" s="595"/>
      <c r="AR162" s="595"/>
      <c r="AS162" s="595"/>
      <c r="AT162" s="595"/>
      <c r="AU162" s="595"/>
      <c r="AV162" s="595"/>
      <c r="AW162" s="595"/>
      <c r="AX162" s="595"/>
      <c r="AY162" s="595"/>
      <c r="AZ162" s="595"/>
    </row>
    <row r="163" spans="1:52" x14ac:dyDescent="0.25">
      <c r="A163" s="595"/>
      <c r="B163" s="595"/>
      <c r="C163" s="595"/>
      <c r="D163" s="595"/>
      <c r="E163" s="595"/>
      <c r="F163" s="595"/>
      <c r="G163" s="595"/>
      <c r="H163" s="595"/>
      <c r="I163" s="595"/>
      <c r="J163" s="595"/>
      <c r="K163" s="595"/>
      <c r="L163" s="595"/>
      <c r="M163" s="595"/>
      <c r="N163" s="595"/>
      <c r="O163" s="595">
        <v>0</v>
      </c>
      <c r="P163" s="595"/>
      <c r="Q163" s="595"/>
      <c r="R163" s="595"/>
      <c r="S163" s="595"/>
      <c r="T163" s="595"/>
      <c r="U163" s="595"/>
      <c r="V163" s="595"/>
      <c r="W163" s="595"/>
      <c r="X163" s="595"/>
      <c r="Y163" s="595"/>
      <c r="Z163" s="595"/>
      <c r="AA163" s="595"/>
      <c r="AB163" s="595"/>
      <c r="AC163" s="595"/>
      <c r="AD163" s="595"/>
      <c r="AE163" s="595"/>
      <c r="AF163" s="595"/>
      <c r="AG163" s="595"/>
      <c r="AH163" s="595"/>
      <c r="AI163" s="595"/>
      <c r="AJ163" s="595"/>
      <c r="AK163" s="595"/>
      <c r="AL163" s="595"/>
      <c r="AM163" s="595"/>
      <c r="AN163" s="595"/>
      <c r="AO163" s="595"/>
      <c r="AP163" s="595"/>
      <c r="AQ163" s="595"/>
      <c r="AR163" s="595"/>
      <c r="AS163" s="595"/>
      <c r="AT163" s="595"/>
      <c r="AU163" s="595"/>
      <c r="AV163" s="595"/>
      <c r="AW163" s="595"/>
      <c r="AX163" s="595"/>
      <c r="AY163" s="595"/>
      <c r="AZ163" s="595"/>
    </row>
    <row r="164" spans="1:52" x14ac:dyDescent="0.25">
      <c r="A164" s="595"/>
      <c r="B164" s="595"/>
      <c r="C164" s="595"/>
      <c r="D164" s="595"/>
      <c r="E164" s="595"/>
      <c r="F164" s="595"/>
      <c r="G164" s="595"/>
      <c r="H164" s="595"/>
      <c r="I164" s="595"/>
      <c r="J164" s="595"/>
      <c r="K164" s="595"/>
      <c r="L164" s="595"/>
      <c r="M164" s="595"/>
      <c r="N164" s="595"/>
      <c r="O164" s="595">
        <v>0</v>
      </c>
      <c r="P164" s="595"/>
      <c r="Q164" s="595"/>
      <c r="R164" s="595"/>
      <c r="S164" s="595"/>
      <c r="T164" s="595"/>
      <c r="U164" s="595"/>
      <c r="V164" s="595"/>
      <c r="W164" s="595"/>
      <c r="X164" s="595"/>
      <c r="Y164" s="595"/>
      <c r="Z164" s="595"/>
      <c r="AA164" s="595"/>
      <c r="AB164" s="595"/>
      <c r="AC164" s="595"/>
      <c r="AD164" s="595"/>
      <c r="AE164" s="595"/>
      <c r="AF164" s="595"/>
      <c r="AG164" s="595"/>
      <c r="AH164" s="595"/>
      <c r="AI164" s="595"/>
      <c r="AJ164" s="595"/>
      <c r="AK164" s="595"/>
      <c r="AL164" s="595"/>
      <c r="AM164" s="595"/>
      <c r="AN164" s="595"/>
      <c r="AO164" s="595"/>
      <c r="AP164" s="595"/>
      <c r="AQ164" s="595"/>
      <c r="AR164" s="595"/>
      <c r="AS164" s="595"/>
      <c r="AT164" s="595"/>
      <c r="AU164" s="595"/>
      <c r="AV164" s="595"/>
      <c r="AW164" s="595"/>
      <c r="AX164" s="595"/>
      <c r="AY164" s="595"/>
      <c r="AZ164" s="595"/>
    </row>
    <row r="165" spans="1:52" x14ac:dyDescent="0.25">
      <c r="A165" s="595"/>
      <c r="B165" s="595"/>
      <c r="C165" s="595"/>
      <c r="D165" s="595"/>
      <c r="E165" s="595"/>
      <c r="F165" s="595"/>
      <c r="G165" s="595"/>
      <c r="H165" s="595"/>
      <c r="I165" s="595"/>
      <c r="J165" s="595"/>
      <c r="K165" s="595"/>
      <c r="L165" s="595"/>
      <c r="M165" s="595"/>
      <c r="N165" s="595"/>
      <c r="O165" s="595">
        <v>0</v>
      </c>
      <c r="P165" s="595"/>
      <c r="Q165" s="595"/>
      <c r="R165" s="595"/>
      <c r="S165" s="595"/>
      <c r="T165" s="595"/>
      <c r="U165" s="595"/>
      <c r="V165" s="595"/>
      <c r="W165" s="595"/>
      <c r="X165" s="595"/>
      <c r="Y165" s="595"/>
      <c r="Z165" s="595"/>
      <c r="AA165" s="595"/>
      <c r="AB165" s="595"/>
      <c r="AC165" s="595"/>
      <c r="AD165" s="595"/>
      <c r="AE165" s="595"/>
      <c r="AF165" s="595"/>
      <c r="AG165" s="595"/>
      <c r="AH165" s="595"/>
      <c r="AI165" s="595"/>
      <c r="AJ165" s="595"/>
      <c r="AK165" s="595"/>
      <c r="AL165" s="595"/>
      <c r="AM165" s="595"/>
      <c r="AN165" s="595"/>
      <c r="AO165" s="595"/>
      <c r="AP165" s="595"/>
      <c r="AQ165" s="595"/>
      <c r="AR165" s="595"/>
      <c r="AS165" s="595"/>
      <c r="AT165" s="595"/>
      <c r="AU165" s="595"/>
      <c r="AV165" s="595"/>
      <c r="AW165" s="595"/>
      <c r="AX165" s="595"/>
      <c r="AY165" s="595"/>
      <c r="AZ165" s="595"/>
    </row>
    <row r="166" spans="1:52" x14ac:dyDescent="0.25">
      <c r="A166" s="595"/>
      <c r="B166" s="595"/>
      <c r="C166" s="595"/>
      <c r="D166" s="595"/>
      <c r="E166" s="595"/>
      <c r="F166" s="595"/>
      <c r="G166" s="595"/>
      <c r="H166" s="595"/>
      <c r="I166" s="595"/>
      <c r="J166" s="595"/>
      <c r="K166" s="595"/>
      <c r="L166" s="595"/>
      <c r="M166" s="595"/>
      <c r="N166" s="595"/>
      <c r="O166" s="595">
        <v>0</v>
      </c>
      <c r="P166" s="595"/>
      <c r="Q166" s="595"/>
      <c r="R166" s="595"/>
      <c r="S166" s="595"/>
      <c r="T166" s="595"/>
      <c r="U166" s="595"/>
      <c r="V166" s="595"/>
      <c r="W166" s="595"/>
      <c r="X166" s="595"/>
      <c r="Y166" s="595"/>
      <c r="Z166" s="595"/>
      <c r="AA166" s="595"/>
      <c r="AB166" s="595"/>
      <c r="AC166" s="595"/>
      <c r="AD166" s="595"/>
      <c r="AE166" s="595"/>
      <c r="AF166" s="595"/>
      <c r="AG166" s="595"/>
      <c r="AH166" s="595"/>
      <c r="AI166" s="595"/>
      <c r="AJ166" s="595"/>
      <c r="AK166" s="595"/>
      <c r="AL166" s="595"/>
      <c r="AM166" s="595"/>
      <c r="AN166" s="595"/>
      <c r="AO166" s="595"/>
      <c r="AP166" s="595"/>
      <c r="AQ166" s="595"/>
      <c r="AR166" s="595"/>
      <c r="AS166" s="595"/>
      <c r="AT166" s="595"/>
      <c r="AU166" s="595"/>
      <c r="AV166" s="595"/>
      <c r="AW166" s="595"/>
      <c r="AX166" s="595"/>
      <c r="AY166" s="595"/>
      <c r="AZ166" s="595"/>
    </row>
    <row r="167" spans="1:52" x14ac:dyDescent="0.25">
      <c r="A167" s="595"/>
      <c r="B167" s="595"/>
      <c r="C167" s="595"/>
      <c r="D167" s="595"/>
      <c r="E167" s="595"/>
      <c r="F167" s="595"/>
      <c r="G167" s="595"/>
      <c r="H167" s="595"/>
      <c r="I167" s="595"/>
      <c r="J167" s="595"/>
      <c r="K167" s="595"/>
      <c r="L167" s="595"/>
      <c r="M167" s="595"/>
      <c r="N167" s="595"/>
      <c r="O167" s="595">
        <v>0</v>
      </c>
      <c r="P167" s="595"/>
      <c r="Q167" s="595"/>
      <c r="R167" s="595"/>
      <c r="S167" s="595"/>
      <c r="T167" s="595"/>
      <c r="U167" s="595"/>
      <c r="V167" s="595"/>
      <c r="W167" s="595"/>
      <c r="X167" s="595"/>
      <c r="Y167" s="595"/>
      <c r="Z167" s="595"/>
      <c r="AA167" s="595"/>
      <c r="AB167" s="595"/>
      <c r="AC167" s="595"/>
      <c r="AD167" s="595"/>
      <c r="AE167" s="595"/>
      <c r="AF167" s="595"/>
      <c r="AG167" s="595"/>
      <c r="AH167" s="595"/>
      <c r="AI167" s="595"/>
      <c r="AJ167" s="595"/>
      <c r="AK167" s="595"/>
      <c r="AL167" s="595"/>
      <c r="AM167" s="595"/>
      <c r="AN167" s="595"/>
      <c r="AO167" s="595"/>
      <c r="AP167" s="595"/>
      <c r="AQ167" s="595"/>
      <c r="AR167" s="595"/>
      <c r="AS167" s="595"/>
      <c r="AT167" s="595"/>
      <c r="AU167" s="595"/>
      <c r="AV167" s="595"/>
      <c r="AW167" s="595"/>
      <c r="AX167" s="595"/>
      <c r="AY167" s="595"/>
      <c r="AZ167" s="595"/>
    </row>
    <row r="168" spans="1:52" x14ac:dyDescent="0.25">
      <c r="A168" s="595"/>
      <c r="B168" s="595"/>
      <c r="C168" s="595"/>
      <c r="D168" s="595"/>
      <c r="E168" s="595"/>
      <c r="F168" s="595"/>
      <c r="G168" s="595"/>
      <c r="H168" s="595"/>
      <c r="I168" s="595"/>
      <c r="J168" s="595"/>
      <c r="K168" s="595"/>
      <c r="L168" s="595"/>
      <c r="M168" s="595"/>
      <c r="N168" s="595"/>
      <c r="O168" s="595">
        <v>0</v>
      </c>
      <c r="P168" s="595"/>
      <c r="Q168" s="595"/>
      <c r="R168" s="595"/>
      <c r="S168" s="595"/>
      <c r="T168" s="595"/>
      <c r="U168" s="595"/>
      <c r="V168" s="595"/>
      <c r="W168" s="595"/>
      <c r="X168" s="595"/>
      <c r="Y168" s="595"/>
      <c r="Z168" s="595"/>
      <c r="AA168" s="595"/>
      <c r="AB168" s="595"/>
      <c r="AC168" s="595"/>
      <c r="AD168" s="595"/>
      <c r="AE168" s="595"/>
      <c r="AF168" s="595"/>
      <c r="AG168" s="595"/>
      <c r="AH168" s="595"/>
      <c r="AI168" s="595"/>
      <c r="AJ168" s="595"/>
      <c r="AK168" s="595"/>
      <c r="AL168" s="595"/>
      <c r="AM168" s="595"/>
      <c r="AN168" s="595"/>
      <c r="AO168" s="595"/>
      <c r="AP168" s="595"/>
      <c r="AQ168" s="595"/>
      <c r="AR168" s="595"/>
      <c r="AS168" s="595"/>
      <c r="AT168" s="595"/>
      <c r="AU168" s="595"/>
      <c r="AV168" s="595"/>
      <c r="AW168" s="595"/>
      <c r="AX168" s="595"/>
      <c r="AY168" s="595"/>
      <c r="AZ168" s="595"/>
    </row>
    <row r="169" spans="1:52" x14ac:dyDescent="0.25">
      <c r="A169" s="595"/>
      <c r="B169" s="595"/>
      <c r="C169" s="595"/>
      <c r="D169" s="595"/>
      <c r="E169" s="595"/>
      <c r="F169" s="595"/>
      <c r="G169" s="595"/>
      <c r="H169" s="595"/>
      <c r="I169" s="595"/>
      <c r="J169" s="595"/>
      <c r="K169" s="595"/>
      <c r="L169" s="595"/>
      <c r="M169" s="595"/>
      <c r="N169" s="595"/>
      <c r="O169" s="595">
        <v>0</v>
      </c>
      <c r="P169" s="595"/>
      <c r="Q169" s="595"/>
      <c r="R169" s="595"/>
      <c r="S169" s="595"/>
      <c r="T169" s="595"/>
      <c r="U169" s="595"/>
      <c r="V169" s="595"/>
      <c r="W169" s="595"/>
      <c r="X169" s="595"/>
      <c r="Y169" s="595"/>
      <c r="Z169" s="595"/>
      <c r="AA169" s="595"/>
      <c r="AB169" s="595"/>
      <c r="AC169" s="595"/>
      <c r="AD169" s="595"/>
      <c r="AE169" s="595"/>
      <c r="AF169" s="595"/>
      <c r="AG169" s="595"/>
      <c r="AH169" s="595"/>
      <c r="AI169" s="595"/>
      <c r="AJ169" s="595"/>
      <c r="AK169" s="595"/>
      <c r="AL169" s="595"/>
      <c r="AM169" s="595"/>
      <c r="AN169" s="595"/>
      <c r="AO169" s="595"/>
      <c r="AP169" s="595"/>
      <c r="AQ169" s="595"/>
      <c r="AR169" s="595"/>
      <c r="AS169" s="595"/>
      <c r="AT169" s="595"/>
      <c r="AU169" s="595"/>
      <c r="AV169" s="595"/>
      <c r="AW169" s="595"/>
      <c r="AX169" s="595"/>
      <c r="AY169" s="595"/>
      <c r="AZ169" s="595"/>
    </row>
    <row r="170" spans="1:52" x14ac:dyDescent="0.25">
      <c r="A170" s="595"/>
      <c r="B170" s="595"/>
      <c r="C170" s="595"/>
      <c r="D170" s="595"/>
      <c r="E170" s="595"/>
      <c r="F170" s="595"/>
      <c r="G170" s="595"/>
      <c r="H170" s="595"/>
      <c r="I170" s="595"/>
      <c r="J170" s="595"/>
      <c r="K170" s="595"/>
      <c r="L170" s="595"/>
      <c r="M170" s="595"/>
      <c r="N170" s="595"/>
      <c r="O170" s="595">
        <v>0</v>
      </c>
      <c r="P170" s="595"/>
      <c r="Q170" s="595"/>
      <c r="R170" s="595"/>
      <c r="S170" s="595"/>
      <c r="T170" s="595"/>
      <c r="U170" s="595"/>
      <c r="V170" s="595"/>
      <c r="W170" s="595"/>
      <c r="X170" s="595"/>
      <c r="Y170" s="595"/>
      <c r="Z170" s="595"/>
      <c r="AA170" s="595"/>
      <c r="AB170" s="595"/>
      <c r="AC170" s="595"/>
      <c r="AD170" s="595"/>
      <c r="AE170" s="595"/>
      <c r="AF170" s="595"/>
      <c r="AG170" s="595"/>
      <c r="AH170" s="595"/>
      <c r="AI170" s="595"/>
      <c r="AJ170" s="595"/>
      <c r="AK170" s="595"/>
      <c r="AL170" s="595"/>
      <c r="AM170" s="595"/>
      <c r="AN170" s="595"/>
      <c r="AO170" s="595"/>
      <c r="AP170" s="595"/>
      <c r="AQ170" s="595"/>
      <c r="AR170" s="595"/>
      <c r="AS170" s="595"/>
      <c r="AT170" s="595"/>
      <c r="AU170" s="595"/>
      <c r="AV170" s="595"/>
      <c r="AW170" s="595"/>
      <c r="AX170" s="595"/>
      <c r="AY170" s="595"/>
      <c r="AZ170" s="595"/>
    </row>
    <row r="171" spans="1:52" x14ac:dyDescent="0.25">
      <c r="A171" s="595"/>
      <c r="B171" s="595"/>
      <c r="C171" s="595"/>
      <c r="D171" s="595"/>
      <c r="E171" s="595"/>
      <c r="F171" s="595"/>
      <c r="G171" s="595"/>
      <c r="H171" s="595"/>
      <c r="I171" s="595"/>
      <c r="J171" s="595"/>
      <c r="K171" s="595"/>
      <c r="L171" s="595"/>
      <c r="M171" s="595"/>
      <c r="N171" s="595"/>
      <c r="O171" s="595">
        <v>0</v>
      </c>
      <c r="P171" s="595"/>
      <c r="Q171" s="595"/>
      <c r="R171" s="595"/>
      <c r="S171" s="595"/>
      <c r="T171" s="595"/>
      <c r="U171" s="595"/>
      <c r="V171" s="595"/>
      <c r="W171" s="595"/>
      <c r="X171" s="595"/>
      <c r="Y171" s="595"/>
      <c r="Z171" s="595"/>
      <c r="AA171" s="595"/>
      <c r="AB171" s="595"/>
      <c r="AC171" s="595"/>
      <c r="AD171" s="595"/>
      <c r="AE171" s="595"/>
      <c r="AF171" s="595"/>
      <c r="AG171" s="595"/>
      <c r="AH171" s="595"/>
      <c r="AI171" s="595"/>
      <c r="AJ171" s="595"/>
      <c r="AK171" s="595"/>
      <c r="AL171" s="595"/>
      <c r="AM171" s="595"/>
      <c r="AN171" s="595"/>
      <c r="AO171" s="595"/>
      <c r="AP171" s="595"/>
      <c r="AQ171" s="595"/>
      <c r="AR171" s="595"/>
      <c r="AS171" s="595"/>
      <c r="AT171" s="595"/>
      <c r="AU171" s="595"/>
      <c r="AV171" s="595"/>
      <c r="AW171" s="595"/>
      <c r="AX171" s="595"/>
      <c r="AY171" s="595"/>
      <c r="AZ171" s="595"/>
    </row>
    <row r="172" spans="1:52" x14ac:dyDescent="0.25">
      <c r="A172" s="595"/>
      <c r="B172" s="595"/>
      <c r="C172" s="595"/>
      <c r="D172" s="595"/>
      <c r="E172" s="595"/>
      <c r="F172" s="595"/>
      <c r="G172" s="595"/>
      <c r="H172" s="595"/>
      <c r="I172" s="595"/>
      <c r="J172" s="595"/>
      <c r="K172" s="595"/>
      <c r="L172" s="595"/>
      <c r="M172" s="595"/>
      <c r="N172" s="595"/>
      <c r="O172" s="595">
        <v>0</v>
      </c>
      <c r="P172" s="595"/>
      <c r="Q172" s="595"/>
      <c r="R172" s="595"/>
      <c r="S172" s="595"/>
      <c r="T172" s="595"/>
      <c r="U172" s="595"/>
      <c r="V172" s="595"/>
      <c r="W172" s="595"/>
      <c r="X172" s="595"/>
      <c r="Y172" s="595"/>
      <c r="Z172" s="595"/>
      <c r="AA172" s="595"/>
      <c r="AB172" s="595"/>
      <c r="AC172" s="595"/>
      <c r="AD172" s="595"/>
      <c r="AE172" s="595"/>
      <c r="AF172" s="595"/>
      <c r="AG172" s="595"/>
      <c r="AH172" s="595"/>
      <c r="AI172" s="595"/>
      <c r="AJ172" s="595"/>
      <c r="AK172" s="595"/>
      <c r="AL172" s="595"/>
      <c r="AM172" s="595"/>
      <c r="AN172" s="595"/>
      <c r="AO172" s="595"/>
      <c r="AP172" s="595"/>
      <c r="AQ172" s="595"/>
      <c r="AR172" s="595"/>
      <c r="AS172" s="595"/>
      <c r="AT172" s="595"/>
      <c r="AU172" s="595"/>
      <c r="AV172" s="595"/>
      <c r="AW172" s="595"/>
      <c r="AX172" s="595"/>
      <c r="AY172" s="595"/>
      <c r="AZ172" s="595"/>
    </row>
    <row r="173" spans="1:52" x14ac:dyDescent="0.25">
      <c r="A173" s="595"/>
      <c r="B173" s="595"/>
      <c r="C173" s="595"/>
      <c r="D173" s="595"/>
      <c r="E173" s="595"/>
      <c r="F173" s="595"/>
      <c r="G173" s="595"/>
      <c r="H173" s="595"/>
      <c r="I173" s="595"/>
      <c r="J173" s="595"/>
      <c r="K173" s="595"/>
      <c r="L173" s="595"/>
      <c r="M173" s="595"/>
      <c r="N173" s="595"/>
      <c r="O173" s="595">
        <v>0</v>
      </c>
      <c r="P173" s="595"/>
      <c r="Q173" s="595"/>
      <c r="R173" s="595"/>
      <c r="S173" s="595"/>
      <c r="T173" s="595"/>
      <c r="U173" s="595"/>
      <c r="V173" s="595"/>
      <c r="W173" s="595"/>
      <c r="X173" s="595"/>
      <c r="Y173" s="595"/>
      <c r="Z173" s="595"/>
      <c r="AA173" s="595"/>
      <c r="AB173" s="595"/>
      <c r="AC173" s="595"/>
      <c r="AD173" s="595"/>
      <c r="AE173" s="595"/>
      <c r="AF173" s="595"/>
      <c r="AG173" s="595"/>
      <c r="AH173" s="595"/>
      <c r="AI173" s="595"/>
      <c r="AJ173" s="595"/>
      <c r="AK173" s="595"/>
      <c r="AL173" s="595"/>
      <c r="AM173" s="595"/>
      <c r="AN173" s="595"/>
      <c r="AO173" s="595"/>
      <c r="AP173" s="595"/>
      <c r="AQ173" s="595"/>
      <c r="AR173" s="595"/>
      <c r="AS173" s="595"/>
      <c r="AT173" s="595"/>
      <c r="AU173" s="595"/>
      <c r="AV173" s="595"/>
      <c r="AW173" s="595"/>
      <c r="AX173" s="595"/>
      <c r="AY173" s="595"/>
      <c r="AZ173" s="595"/>
    </row>
    <row r="174" spans="1:52" x14ac:dyDescent="0.25">
      <c r="A174" s="595"/>
      <c r="B174" s="595"/>
      <c r="C174" s="595"/>
      <c r="D174" s="595"/>
      <c r="E174" s="595"/>
      <c r="F174" s="595"/>
      <c r="G174" s="595"/>
      <c r="H174" s="595"/>
      <c r="I174" s="595"/>
      <c r="J174" s="595"/>
      <c r="K174" s="595"/>
      <c r="L174" s="595"/>
      <c r="M174" s="595"/>
      <c r="N174" s="595"/>
      <c r="O174" s="595">
        <v>0</v>
      </c>
      <c r="P174" s="595"/>
      <c r="Q174" s="595"/>
      <c r="R174" s="595"/>
      <c r="S174" s="595"/>
      <c r="T174" s="595"/>
      <c r="U174" s="595"/>
      <c r="V174" s="595"/>
      <c r="W174" s="595"/>
      <c r="X174" s="595"/>
      <c r="Y174" s="595"/>
      <c r="Z174" s="595"/>
      <c r="AA174" s="595"/>
      <c r="AB174" s="595"/>
      <c r="AC174" s="595"/>
      <c r="AD174" s="595"/>
      <c r="AE174" s="595"/>
      <c r="AF174" s="595"/>
      <c r="AG174" s="595"/>
      <c r="AH174" s="595"/>
      <c r="AI174" s="595"/>
      <c r="AJ174" s="595"/>
      <c r="AK174" s="595"/>
      <c r="AL174" s="595"/>
      <c r="AM174" s="595"/>
      <c r="AN174" s="595"/>
      <c r="AO174" s="595"/>
      <c r="AP174" s="595"/>
      <c r="AQ174" s="595"/>
      <c r="AR174" s="595"/>
      <c r="AS174" s="595"/>
      <c r="AT174" s="595"/>
      <c r="AU174" s="595"/>
      <c r="AV174" s="595"/>
      <c r="AW174" s="595"/>
      <c r="AX174" s="595"/>
      <c r="AY174" s="595"/>
      <c r="AZ174" s="595"/>
    </row>
    <row r="175" spans="1:52" x14ac:dyDescent="0.25">
      <c r="A175" s="595"/>
      <c r="B175" s="595"/>
      <c r="C175" s="595"/>
      <c r="D175" s="595"/>
      <c r="E175" s="595"/>
      <c r="F175" s="595"/>
      <c r="G175" s="595"/>
      <c r="H175" s="595"/>
      <c r="I175" s="595"/>
      <c r="J175" s="595"/>
      <c r="K175" s="595"/>
      <c r="L175" s="595"/>
      <c r="M175" s="595"/>
      <c r="N175" s="595"/>
      <c r="O175" s="595">
        <v>0</v>
      </c>
      <c r="P175" s="595"/>
      <c r="Q175" s="595"/>
      <c r="R175" s="595"/>
      <c r="S175" s="595"/>
      <c r="T175" s="595"/>
      <c r="U175" s="595"/>
      <c r="V175" s="595"/>
      <c r="W175" s="595"/>
      <c r="X175" s="595"/>
      <c r="Y175" s="595"/>
      <c r="Z175" s="595"/>
      <c r="AA175" s="595"/>
      <c r="AB175" s="595"/>
      <c r="AC175" s="595"/>
      <c r="AD175" s="595"/>
      <c r="AE175" s="595"/>
      <c r="AF175" s="595"/>
      <c r="AG175" s="595"/>
      <c r="AH175" s="595"/>
      <c r="AI175" s="595"/>
      <c r="AJ175" s="595"/>
      <c r="AK175" s="595"/>
      <c r="AL175" s="595"/>
      <c r="AM175" s="595"/>
      <c r="AN175" s="595"/>
      <c r="AO175" s="595"/>
      <c r="AP175" s="595"/>
      <c r="AQ175" s="595"/>
      <c r="AR175" s="595"/>
      <c r="AS175" s="595"/>
      <c r="AT175" s="595"/>
      <c r="AU175" s="595"/>
      <c r="AV175" s="595"/>
      <c r="AW175" s="595"/>
      <c r="AX175" s="595"/>
      <c r="AY175" s="595"/>
      <c r="AZ175" s="595"/>
    </row>
    <row r="176" spans="1:52" x14ac:dyDescent="0.25">
      <c r="A176" s="595"/>
      <c r="B176" s="595"/>
      <c r="C176" s="595"/>
      <c r="D176" s="595"/>
      <c r="E176" s="595"/>
      <c r="F176" s="595"/>
      <c r="G176" s="595"/>
      <c r="H176" s="595"/>
      <c r="I176" s="595"/>
      <c r="J176" s="595"/>
      <c r="K176" s="595"/>
      <c r="L176" s="595"/>
      <c r="M176" s="595"/>
      <c r="N176" s="595"/>
      <c r="O176" s="595">
        <v>0</v>
      </c>
      <c r="P176" s="595"/>
      <c r="Q176" s="595"/>
      <c r="R176" s="595"/>
      <c r="S176" s="595"/>
      <c r="T176" s="595"/>
      <c r="U176" s="595"/>
      <c r="V176" s="595"/>
      <c r="W176" s="595"/>
      <c r="X176" s="595"/>
      <c r="Y176" s="595"/>
      <c r="Z176" s="595"/>
      <c r="AA176" s="595"/>
      <c r="AB176" s="595"/>
      <c r="AC176" s="595"/>
      <c r="AD176" s="595"/>
      <c r="AE176" s="595"/>
      <c r="AF176" s="595"/>
      <c r="AG176" s="595"/>
      <c r="AH176" s="595"/>
      <c r="AI176" s="595"/>
      <c r="AJ176" s="595"/>
      <c r="AK176" s="595"/>
      <c r="AL176" s="595"/>
      <c r="AM176" s="595"/>
      <c r="AN176" s="595"/>
      <c r="AO176" s="595"/>
      <c r="AP176" s="595"/>
      <c r="AQ176" s="595"/>
      <c r="AR176" s="595"/>
      <c r="AS176" s="595"/>
      <c r="AT176" s="595"/>
      <c r="AU176" s="595"/>
      <c r="AV176" s="595"/>
      <c r="AW176" s="595"/>
      <c r="AX176" s="595"/>
      <c r="AY176" s="595"/>
      <c r="AZ176" s="595"/>
    </row>
    <row r="177" spans="1:52" x14ac:dyDescent="0.25">
      <c r="A177" s="595"/>
      <c r="B177" s="595"/>
      <c r="C177" s="595"/>
      <c r="D177" s="595"/>
      <c r="E177" s="595"/>
      <c r="F177" s="595"/>
      <c r="G177" s="595"/>
      <c r="H177" s="595"/>
      <c r="I177" s="595"/>
      <c r="J177" s="595"/>
      <c r="K177" s="595"/>
      <c r="L177" s="595"/>
      <c r="M177" s="595"/>
      <c r="N177" s="595"/>
      <c r="O177" s="595">
        <v>0</v>
      </c>
      <c r="P177" s="595"/>
      <c r="Q177" s="595"/>
      <c r="R177" s="595"/>
      <c r="S177" s="595"/>
      <c r="T177" s="595"/>
      <c r="U177" s="595"/>
      <c r="V177" s="595"/>
      <c r="W177" s="595"/>
      <c r="X177" s="595"/>
      <c r="Y177" s="595"/>
      <c r="Z177" s="595"/>
      <c r="AA177" s="595"/>
      <c r="AB177" s="595"/>
      <c r="AC177" s="595"/>
      <c r="AD177" s="595"/>
      <c r="AE177" s="595"/>
      <c r="AF177" s="595"/>
      <c r="AG177" s="595"/>
      <c r="AH177" s="595"/>
      <c r="AI177" s="595"/>
      <c r="AJ177" s="595"/>
      <c r="AK177" s="595"/>
      <c r="AL177" s="595"/>
      <c r="AM177" s="595"/>
      <c r="AN177" s="595"/>
      <c r="AO177" s="595"/>
      <c r="AP177" s="595"/>
      <c r="AQ177" s="595"/>
      <c r="AR177" s="595"/>
      <c r="AS177" s="595"/>
      <c r="AT177" s="595"/>
      <c r="AU177" s="595"/>
      <c r="AV177" s="595"/>
      <c r="AW177" s="595"/>
      <c r="AX177" s="595"/>
      <c r="AY177" s="595"/>
      <c r="AZ177" s="595"/>
    </row>
    <row r="178" spans="1:52" x14ac:dyDescent="0.25">
      <c r="A178" s="595"/>
      <c r="B178" s="595"/>
      <c r="C178" s="595"/>
      <c r="D178" s="595"/>
      <c r="E178" s="595"/>
      <c r="F178" s="595"/>
      <c r="G178" s="595"/>
      <c r="H178" s="595"/>
      <c r="I178" s="595"/>
      <c r="J178" s="595"/>
      <c r="K178" s="595"/>
      <c r="L178" s="595"/>
      <c r="M178" s="595"/>
      <c r="N178" s="595"/>
      <c r="O178" s="595">
        <v>0</v>
      </c>
      <c r="P178" s="595"/>
      <c r="Q178" s="595"/>
      <c r="R178" s="595"/>
      <c r="S178" s="595"/>
      <c r="T178" s="595"/>
      <c r="U178" s="595"/>
      <c r="V178" s="595"/>
      <c r="W178" s="595"/>
      <c r="X178" s="595"/>
      <c r="Y178" s="595"/>
      <c r="Z178" s="595"/>
      <c r="AA178" s="595"/>
      <c r="AB178" s="595"/>
      <c r="AC178" s="595"/>
      <c r="AD178" s="595"/>
      <c r="AE178" s="595"/>
      <c r="AF178" s="595"/>
      <c r="AG178" s="595"/>
      <c r="AH178" s="595"/>
      <c r="AI178" s="595"/>
      <c r="AJ178" s="595"/>
      <c r="AK178" s="595"/>
      <c r="AL178" s="595"/>
      <c r="AM178" s="595"/>
      <c r="AN178" s="595"/>
      <c r="AO178" s="595"/>
      <c r="AP178" s="595"/>
      <c r="AQ178" s="595"/>
      <c r="AR178" s="595"/>
      <c r="AS178" s="595"/>
      <c r="AT178" s="595"/>
      <c r="AU178" s="595"/>
      <c r="AV178" s="595"/>
      <c r="AW178" s="595"/>
      <c r="AX178" s="595"/>
      <c r="AY178" s="595"/>
      <c r="AZ178" s="595"/>
    </row>
    <row r="179" spans="1:52" x14ac:dyDescent="0.25">
      <c r="A179" s="595"/>
      <c r="B179" s="595"/>
      <c r="C179" s="595"/>
      <c r="D179" s="595"/>
      <c r="E179" s="595"/>
      <c r="F179" s="595"/>
      <c r="G179" s="595"/>
      <c r="H179" s="595"/>
      <c r="I179" s="595"/>
      <c r="J179" s="595"/>
      <c r="K179" s="595"/>
      <c r="L179" s="595"/>
      <c r="M179" s="595"/>
      <c r="N179" s="595"/>
      <c r="O179" s="595">
        <v>0</v>
      </c>
      <c r="P179" s="595"/>
      <c r="Q179" s="595"/>
      <c r="R179" s="595"/>
      <c r="S179" s="595"/>
      <c r="T179" s="595"/>
      <c r="U179" s="595"/>
      <c r="V179" s="595"/>
      <c r="W179" s="595"/>
      <c r="X179" s="595"/>
      <c r="Y179" s="595"/>
      <c r="Z179" s="595"/>
      <c r="AA179" s="595"/>
      <c r="AB179" s="595"/>
      <c r="AC179" s="595"/>
      <c r="AD179" s="595"/>
      <c r="AE179" s="595"/>
      <c r="AF179" s="595"/>
      <c r="AG179" s="595"/>
      <c r="AH179" s="595"/>
      <c r="AI179" s="595"/>
      <c r="AJ179" s="595"/>
      <c r="AK179" s="595"/>
      <c r="AL179" s="595"/>
      <c r="AM179" s="595"/>
      <c r="AN179" s="595"/>
      <c r="AO179" s="595"/>
      <c r="AP179" s="595"/>
      <c r="AQ179" s="595"/>
      <c r="AR179" s="595"/>
      <c r="AS179" s="595"/>
      <c r="AT179" s="595"/>
      <c r="AU179" s="595"/>
      <c r="AV179" s="595"/>
      <c r="AW179" s="595"/>
      <c r="AX179" s="595"/>
      <c r="AY179" s="595"/>
      <c r="AZ179" s="595"/>
    </row>
    <row r="180" spans="1:52" x14ac:dyDescent="0.25">
      <c r="A180" s="595"/>
      <c r="B180" s="595"/>
      <c r="C180" s="595"/>
      <c r="D180" s="595"/>
      <c r="E180" s="595"/>
      <c r="F180" s="595"/>
      <c r="G180" s="595"/>
      <c r="H180" s="595"/>
      <c r="I180" s="595"/>
      <c r="J180" s="595"/>
      <c r="K180" s="595"/>
      <c r="L180" s="595"/>
      <c r="M180" s="595"/>
      <c r="N180" s="595"/>
      <c r="O180" s="595">
        <v>0</v>
      </c>
      <c r="P180" s="595"/>
      <c r="Q180" s="595"/>
      <c r="R180" s="595"/>
      <c r="S180" s="595"/>
      <c r="T180" s="595"/>
      <c r="U180" s="595"/>
      <c r="V180" s="595"/>
      <c r="W180" s="595"/>
      <c r="X180" s="595"/>
      <c r="Y180" s="595"/>
      <c r="Z180" s="595"/>
      <c r="AA180" s="595"/>
      <c r="AB180" s="595"/>
      <c r="AC180" s="595"/>
      <c r="AD180" s="595"/>
      <c r="AE180" s="595"/>
      <c r="AF180" s="595"/>
      <c r="AG180" s="595"/>
      <c r="AH180" s="595"/>
      <c r="AI180" s="595"/>
      <c r="AJ180" s="595"/>
      <c r="AK180" s="595"/>
      <c r="AL180" s="595"/>
      <c r="AM180" s="595"/>
      <c r="AN180" s="595"/>
      <c r="AO180" s="595"/>
      <c r="AP180" s="595"/>
      <c r="AQ180" s="595"/>
      <c r="AR180" s="595"/>
      <c r="AS180" s="595"/>
      <c r="AT180" s="595"/>
      <c r="AU180" s="595"/>
      <c r="AV180" s="595"/>
      <c r="AW180" s="595"/>
      <c r="AX180" s="595"/>
      <c r="AY180" s="595"/>
      <c r="AZ180" s="595"/>
    </row>
    <row r="181" spans="1:52" x14ac:dyDescent="0.25">
      <c r="A181" s="595"/>
      <c r="B181" s="595"/>
      <c r="C181" s="595"/>
      <c r="D181" s="595"/>
      <c r="E181" s="595"/>
      <c r="F181" s="595"/>
      <c r="G181" s="595"/>
      <c r="H181" s="595"/>
      <c r="I181" s="595"/>
      <c r="J181" s="595"/>
      <c r="K181" s="595"/>
      <c r="L181" s="595"/>
      <c r="M181" s="595"/>
      <c r="N181" s="595"/>
      <c r="O181" s="595">
        <v>0</v>
      </c>
      <c r="P181" s="595"/>
      <c r="Q181" s="595"/>
      <c r="R181" s="595"/>
      <c r="S181" s="595"/>
      <c r="T181" s="595"/>
      <c r="U181" s="595"/>
      <c r="V181" s="595"/>
      <c r="W181" s="595"/>
      <c r="X181" s="595"/>
      <c r="Y181" s="595"/>
      <c r="Z181" s="595"/>
      <c r="AA181" s="595"/>
      <c r="AB181" s="595"/>
      <c r="AC181" s="595"/>
      <c r="AD181" s="595"/>
      <c r="AE181" s="595"/>
      <c r="AF181" s="595"/>
      <c r="AG181" s="595"/>
      <c r="AH181" s="595"/>
      <c r="AI181" s="595"/>
      <c r="AJ181" s="595"/>
      <c r="AK181" s="595"/>
      <c r="AL181" s="595"/>
      <c r="AM181" s="595"/>
      <c r="AN181" s="595"/>
      <c r="AO181" s="595"/>
      <c r="AP181" s="595"/>
      <c r="AQ181" s="595"/>
      <c r="AR181" s="595"/>
      <c r="AS181" s="595"/>
      <c r="AT181" s="595"/>
      <c r="AU181" s="595"/>
      <c r="AV181" s="595"/>
      <c r="AW181" s="595"/>
      <c r="AX181" s="595"/>
      <c r="AY181" s="595"/>
      <c r="AZ181" s="595"/>
    </row>
    <row r="182" spans="1:52" x14ac:dyDescent="0.25">
      <c r="A182" s="595"/>
      <c r="B182" s="595"/>
      <c r="C182" s="595"/>
      <c r="D182" s="595"/>
      <c r="E182" s="595"/>
      <c r="F182" s="595"/>
      <c r="G182" s="595"/>
      <c r="H182" s="595"/>
      <c r="I182" s="595"/>
      <c r="J182" s="595"/>
      <c r="K182" s="595"/>
      <c r="L182" s="595"/>
      <c r="M182" s="595"/>
      <c r="N182" s="595"/>
      <c r="O182" s="595">
        <v>0</v>
      </c>
      <c r="P182" s="595"/>
      <c r="Q182" s="595"/>
      <c r="R182" s="595"/>
      <c r="S182" s="595"/>
      <c r="T182" s="595"/>
      <c r="U182" s="595"/>
      <c r="V182" s="595"/>
      <c r="W182" s="595"/>
      <c r="X182" s="595"/>
      <c r="Y182" s="595"/>
      <c r="Z182" s="595"/>
      <c r="AA182" s="595"/>
      <c r="AB182" s="595"/>
      <c r="AC182" s="595"/>
      <c r="AD182" s="595"/>
      <c r="AE182" s="595"/>
      <c r="AF182" s="595"/>
      <c r="AG182" s="595"/>
      <c r="AH182" s="595"/>
      <c r="AI182" s="595"/>
      <c r="AJ182" s="595"/>
      <c r="AK182" s="595"/>
      <c r="AL182" s="595"/>
      <c r="AM182" s="595"/>
      <c r="AN182" s="595"/>
      <c r="AO182" s="595"/>
      <c r="AP182" s="595"/>
      <c r="AQ182" s="595"/>
      <c r="AR182" s="595"/>
      <c r="AS182" s="595"/>
      <c r="AT182" s="595"/>
      <c r="AU182" s="595"/>
      <c r="AV182" s="595"/>
      <c r="AW182" s="595"/>
      <c r="AX182" s="595"/>
      <c r="AY182" s="595"/>
      <c r="AZ182" s="595"/>
    </row>
    <row r="183" spans="1:52" x14ac:dyDescent="0.25">
      <c r="A183" s="595"/>
      <c r="B183" s="595"/>
      <c r="C183" s="595"/>
      <c r="D183" s="595"/>
      <c r="E183" s="595"/>
      <c r="F183" s="595"/>
      <c r="G183" s="595"/>
      <c r="H183" s="595"/>
      <c r="I183" s="595"/>
      <c r="J183" s="595"/>
      <c r="K183" s="595"/>
      <c r="L183" s="595"/>
      <c r="M183" s="595"/>
      <c r="N183" s="595"/>
      <c r="O183" s="595">
        <v>0</v>
      </c>
      <c r="P183" s="595"/>
      <c r="Q183" s="595"/>
      <c r="R183" s="595"/>
      <c r="S183" s="595"/>
      <c r="T183" s="595"/>
      <c r="U183" s="595"/>
      <c r="V183" s="595"/>
      <c r="W183" s="595"/>
      <c r="X183" s="595"/>
      <c r="Y183" s="595"/>
      <c r="Z183" s="595"/>
      <c r="AA183" s="595"/>
      <c r="AB183" s="595"/>
      <c r="AC183" s="595"/>
      <c r="AD183" s="595"/>
      <c r="AE183" s="595"/>
      <c r="AF183" s="595"/>
      <c r="AG183" s="595"/>
      <c r="AH183" s="595"/>
      <c r="AI183" s="595"/>
      <c r="AJ183" s="595"/>
      <c r="AK183" s="595"/>
      <c r="AL183" s="595"/>
      <c r="AM183" s="595"/>
      <c r="AN183" s="595"/>
      <c r="AO183" s="595"/>
      <c r="AP183" s="595"/>
      <c r="AQ183" s="595"/>
      <c r="AR183" s="595"/>
      <c r="AS183" s="595"/>
      <c r="AT183" s="595"/>
      <c r="AU183" s="595"/>
      <c r="AV183" s="595"/>
      <c r="AW183" s="595"/>
      <c r="AX183" s="595"/>
      <c r="AY183" s="595"/>
      <c r="AZ183" s="595"/>
    </row>
    <row r="184" spans="1:52" x14ac:dyDescent="0.25">
      <c r="A184" s="595"/>
      <c r="B184" s="595"/>
      <c r="C184" s="595"/>
      <c r="D184" s="595"/>
      <c r="E184" s="595"/>
      <c r="F184" s="595"/>
      <c r="G184" s="595"/>
      <c r="H184" s="595"/>
      <c r="I184" s="595"/>
      <c r="J184" s="595"/>
      <c r="K184" s="595"/>
      <c r="L184" s="595"/>
      <c r="M184" s="595"/>
      <c r="N184" s="595"/>
      <c r="O184" s="595">
        <v>0</v>
      </c>
      <c r="P184" s="595"/>
      <c r="Q184" s="595"/>
      <c r="R184" s="595"/>
      <c r="S184" s="595"/>
      <c r="T184" s="595"/>
      <c r="U184" s="595"/>
      <c r="V184" s="595"/>
      <c r="W184" s="595"/>
      <c r="X184" s="595"/>
      <c r="Y184" s="595"/>
      <c r="Z184" s="595"/>
      <c r="AA184" s="595"/>
      <c r="AB184" s="595"/>
      <c r="AC184" s="595"/>
      <c r="AD184" s="595"/>
      <c r="AE184" s="595"/>
      <c r="AF184" s="595"/>
      <c r="AG184" s="595"/>
      <c r="AH184" s="595"/>
      <c r="AI184" s="595"/>
      <c r="AJ184" s="595"/>
      <c r="AK184" s="595"/>
      <c r="AL184" s="595"/>
      <c r="AM184" s="595"/>
      <c r="AN184" s="595"/>
      <c r="AO184" s="595"/>
      <c r="AP184" s="595"/>
      <c r="AQ184" s="595"/>
      <c r="AR184" s="595"/>
      <c r="AS184" s="595"/>
      <c r="AT184" s="595"/>
      <c r="AU184" s="595"/>
      <c r="AV184" s="595"/>
      <c r="AW184" s="595"/>
      <c r="AX184" s="595"/>
      <c r="AY184" s="595"/>
      <c r="AZ184" s="595"/>
    </row>
    <row r="185" spans="1:52" x14ac:dyDescent="0.25">
      <c r="A185" s="595"/>
      <c r="B185" s="595"/>
      <c r="C185" s="595"/>
      <c r="D185" s="595"/>
      <c r="E185" s="595"/>
      <c r="F185" s="595"/>
      <c r="G185" s="595"/>
      <c r="H185" s="595"/>
      <c r="I185" s="595"/>
      <c r="J185" s="595"/>
      <c r="K185" s="595"/>
      <c r="L185" s="595"/>
      <c r="M185" s="595"/>
      <c r="N185" s="595"/>
      <c r="O185" s="595">
        <v>0</v>
      </c>
      <c r="P185" s="595"/>
      <c r="Q185" s="595"/>
      <c r="R185" s="595"/>
      <c r="S185" s="595"/>
      <c r="T185" s="595"/>
      <c r="U185" s="595"/>
      <c r="V185" s="595"/>
      <c r="W185" s="595"/>
      <c r="X185" s="595"/>
      <c r="Y185" s="595"/>
      <c r="Z185" s="595"/>
      <c r="AA185" s="595"/>
      <c r="AB185" s="595"/>
      <c r="AC185" s="595"/>
      <c r="AD185" s="595"/>
      <c r="AE185" s="595"/>
      <c r="AF185" s="595"/>
      <c r="AG185" s="595"/>
      <c r="AH185" s="595"/>
      <c r="AI185" s="595"/>
      <c r="AJ185" s="595"/>
      <c r="AK185" s="595"/>
      <c r="AL185" s="595"/>
      <c r="AM185" s="595"/>
      <c r="AN185" s="595"/>
      <c r="AO185" s="595"/>
      <c r="AP185" s="595"/>
      <c r="AQ185" s="595"/>
      <c r="AR185" s="595"/>
      <c r="AS185" s="595"/>
      <c r="AT185" s="595"/>
      <c r="AU185" s="595"/>
      <c r="AV185" s="595"/>
      <c r="AW185" s="595"/>
      <c r="AX185" s="595"/>
      <c r="AY185" s="595"/>
      <c r="AZ185" s="595"/>
    </row>
    <row r="186" spans="1:52" x14ac:dyDescent="0.25">
      <c r="A186" s="595"/>
      <c r="B186" s="595"/>
      <c r="C186" s="595"/>
      <c r="D186" s="595"/>
      <c r="E186" s="595"/>
      <c r="F186" s="595"/>
      <c r="G186" s="595"/>
      <c r="H186" s="595"/>
      <c r="I186" s="595"/>
      <c r="J186" s="595"/>
      <c r="K186" s="595"/>
      <c r="L186" s="595"/>
      <c r="M186" s="595"/>
      <c r="N186" s="595"/>
      <c r="O186" s="595">
        <v>0</v>
      </c>
      <c r="P186" s="595"/>
      <c r="Q186" s="595"/>
      <c r="R186" s="595"/>
      <c r="S186" s="595"/>
      <c r="T186" s="595"/>
      <c r="U186" s="595"/>
      <c r="V186" s="595"/>
      <c r="W186" s="595"/>
      <c r="X186" s="595"/>
      <c r="Y186" s="595"/>
      <c r="Z186" s="595"/>
      <c r="AA186" s="595"/>
      <c r="AB186" s="595"/>
      <c r="AC186" s="595"/>
      <c r="AD186" s="595"/>
      <c r="AE186" s="595"/>
      <c r="AF186" s="595"/>
      <c r="AG186" s="595"/>
      <c r="AH186" s="595"/>
      <c r="AI186" s="595"/>
      <c r="AJ186" s="595"/>
      <c r="AK186" s="595"/>
      <c r="AL186" s="595"/>
      <c r="AM186" s="595"/>
      <c r="AN186" s="595"/>
      <c r="AO186" s="595"/>
      <c r="AP186" s="595"/>
      <c r="AQ186" s="595"/>
      <c r="AR186" s="595"/>
      <c r="AS186" s="595"/>
      <c r="AT186" s="595"/>
      <c r="AU186" s="595"/>
      <c r="AV186" s="595"/>
      <c r="AW186" s="595"/>
      <c r="AX186" s="595"/>
      <c r="AY186" s="595"/>
      <c r="AZ186" s="595"/>
    </row>
    <row r="187" spans="1:52" x14ac:dyDescent="0.25">
      <c r="A187" s="595"/>
      <c r="B187" s="595"/>
      <c r="C187" s="595"/>
      <c r="D187" s="595"/>
      <c r="E187" s="595"/>
      <c r="F187" s="595"/>
      <c r="G187" s="595"/>
      <c r="H187" s="595"/>
      <c r="I187" s="595"/>
      <c r="J187" s="595"/>
      <c r="K187" s="595"/>
      <c r="L187" s="595"/>
      <c r="M187" s="595"/>
      <c r="N187" s="595"/>
      <c r="O187" s="595">
        <v>0</v>
      </c>
      <c r="P187" s="595"/>
      <c r="Q187" s="595"/>
      <c r="R187" s="595"/>
      <c r="S187" s="595"/>
      <c r="T187" s="595"/>
      <c r="U187" s="595"/>
      <c r="V187" s="595"/>
      <c r="W187" s="595"/>
      <c r="X187" s="595"/>
      <c r="Y187" s="595"/>
      <c r="Z187" s="595"/>
      <c r="AA187" s="595"/>
      <c r="AB187" s="595"/>
      <c r="AC187" s="595"/>
      <c r="AD187" s="595"/>
      <c r="AE187" s="595"/>
      <c r="AF187" s="595"/>
      <c r="AG187" s="595"/>
      <c r="AH187" s="595"/>
      <c r="AI187" s="595"/>
      <c r="AJ187" s="595"/>
      <c r="AK187" s="595"/>
      <c r="AL187" s="595"/>
      <c r="AM187" s="595"/>
      <c r="AN187" s="595"/>
      <c r="AO187" s="595"/>
      <c r="AP187" s="595"/>
      <c r="AQ187" s="595"/>
      <c r="AR187" s="595"/>
      <c r="AS187" s="595"/>
      <c r="AT187" s="595"/>
      <c r="AU187" s="595"/>
      <c r="AV187" s="595"/>
      <c r="AW187" s="595"/>
      <c r="AX187" s="595"/>
      <c r="AY187" s="595"/>
      <c r="AZ187" s="595"/>
    </row>
    <row r="188" spans="1:52" x14ac:dyDescent="0.25">
      <c r="A188" s="595"/>
      <c r="B188" s="595"/>
      <c r="C188" s="595"/>
      <c r="D188" s="595"/>
      <c r="E188" s="595"/>
      <c r="F188" s="595"/>
      <c r="G188" s="595"/>
      <c r="H188" s="595"/>
      <c r="I188" s="595"/>
      <c r="J188" s="595"/>
      <c r="K188" s="595"/>
      <c r="L188" s="595"/>
      <c r="M188" s="595"/>
      <c r="N188" s="595"/>
      <c r="O188" s="595">
        <v>0</v>
      </c>
      <c r="P188" s="595"/>
      <c r="Q188" s="595"/>
      <c r="R188" s="595"/>
      <c r="S188" s="595"/>
      <c r="T188" s="595"/>
      <c r="U188" s="595"/>
      <c r="V188" s="595"/>
      <c r="W188" s="595"/>
      <c r="X188" s="595"/>
      <c r="Y188" s="595"/>
      <c r="Z188" s="595"/>
      <c r="AA188" s="595"/>
      <c r="AB188" s="595"/>
      <c r="AC188" s="595"/>
      <c r="AD188" s="595"/>
      <c r="AE188" s="595"/>
      <c r="AF188" s="595"/>
      <c r="AG188" s="595"/>
      <c r="AH188" s="595"/>
      <c r="AI188" s="595"/>
      <c r="AJ188" s="595"/>
      <c r="AK188" s="595"/>
      <c r="AL188" s="595"/>
      <c r="AM188" s="595"/>
      <c r="AN188" s="595"/>
      <c r="AO188" s="595"/>
      <c r="AP188" s="595"/>
      <c r="AQ188" s="595"/>
      <c r="AR188" s="595"/>
      <c r="AS188" s="595"/>
      <c r="AT188" s="595"/>
      <c r="AU188" s="595"/>
      <c r="AV188" s="595"/>
      <c r="AW188" s="595"/>
      <c r="AX188" s="595"/>
      <c r="AY188" s="595"/>
      <c r="AZ188" s="595"/>
    </row>
    <row r="189" spans="1:52" x14ac:dyDescent="0.25">
      <c r="A189" s="595"/>
      <c r="B189" s="595"/>
      <c r="C189" s="595"/>
      <c r="D189" s="595"/>
      <c r="E189" s="595"/>
      <c r="F189" s="595"/>
      <c r="G189" s="595"/>
      <c r="H189" s="595"/>
      <c r="I189" s="595"/>
      <c r="J189" s="595"/>
      <c r="K189" s="595"/>
      <c r="L189" s="595"/>
      <c r="M189" s="595"/>
      <c r="N189" s="595"/>
      <c r="O189" s="595">
        <v>0</v>
      </c>
      <c r="P189" s="595"/>
      <c r="Q189" s="595"/>
      <c r="R189" s="595"/>
      <c r="S189" s="595"/>
      <c r="T189" s="595"/>
      <c r="U189" s="595"/>
      <c r="V189" s="595"/>
      <c r="W189" s="595"/>
      <c r="X189" s="595"/>
      <c r="Y189" s="595"/>
      <c r="Z189" s="595"/>
      <c r="AA189" s="595"/>
      <c r="AB189" s="595"/>
      <c r="AC189" s="595"/>
      <c r="AD189" s="595"/>
      <c r="AE189" s="595"/>
      <c r="AF189" s="595"/>
      <c r="AG189" s="595"/>
      <c r="AH189" s="595"/>
      <c r="AI189" s="595"/>
      <c r="AJ189" s="595"/>
      <c r="AK189" s="595"/>
      <c r="AL189" s="595"/>
      <c r="AM189" s="595"/>
      <c r="AN189" s="595"/>
      <c r="AO189" s="595"/>
      <c r="AP189" s="595"/>
      <c r="AQ189" s="595"/>
      <c r="AR189" s="595"/>
      <c r="AS189" s="595"/>
      <c r="AT189" s="595"/>
      <c r="AU189" s="595"/>
      <c r="AV189" s="595"/>
      <c r="AW189" s="595"/>
      <c r="AX189" s="595"/>
      <c r="AY189" s="595"/>
      <c r="AZ189" s="595"/>
    </row>
    <row r="190" spans="1:52" x14ac:dyDescent="0.25">
      <c r="A190" s="595"/>
      <c r="B190" s="595"/>
      <c r="C190" s="595"/>
      <c r="D190" s="595"/>
      <c r="E190" s="595"/>
      <c r="F190" s="595"/>
      <c r="G190" s="595"/>
      <c r="H190" s="595"/>
      <c r="I190" s="595"/>
      <c r="J190" s="595"/>
      <c r="K190" s="595"/>
      <c r="L190" s="595"/>
      <c r="M190" s="595"/>
      <c r="N190" s="595"/>
      <c r="O190" s="595">
        <v>0</v>
      </c>
      <c r="P190" s="595"/>
      <c r="Q190" s="595"/>
      <c r="R190" s="595"/>
      <c r="S190" s="595"/>
      <c r="T190" s="595"/>
      <c r="U190" s="595"/>
      <c r="V190" s="595"/>
      <c r="W190" s="595"/>
      <c r="X190" s="595"/>
      <c r="Y190" s="595"/>
      <c r="Z190" s="595"/>
      <c r="AA190" s="595"/>
      <c r="AB190" s="595"/>
      <c r="AC190" s="595"/>
      <c r="AD190" s="595"/>
      <c r="AE190" s="595"/>
      <c r="AF190" s="595"/>
      <c r="AG190" s="595"/>
      <c r="AH190" s="595"/>
      <c r="AI190" s="595"/>
      <c r="AJ190" s="595"/>
      <c r="AK190" s="595"/>
      <c r="AL190" s="595"/>
      <c r="AM190" s="595"/>
      <c r="AN190" s="595"/>
      <c r="AO190" s="595"/>
      <c r="AP190" s="595"/>
      <c r="AQ190" s="595"/>
      <c r="AR190" s="595"/>
      <c r="AS190" s="595"/>
      <c r="AT190" s="595"/>
      <c r="AU190" s="595"/>
      <c r="AV190" s="595"/>
      <c r="AW190" s="595"/>
      <c r="AX190" s="595"/>
      <c r="AY190" s="595"/>
      <c r="AZ190" s="595"/>
    </row>
    <row r="191" spans="1:52" x14ac:dyDescent="0.25">
      <c r="A191" s="595"/>
      <c r="B191" s="595"/>
      <c r="C191" s="595"/>
      <c r="D191" s="595"/>
      <c r="E191" s="595"/>
      <c r="F191" s="595"/>
      <c r="G191" s="595"/>
      <c r="H191" s="595"/>
      <c r="I191" s="595"/>
      <c r="J191" s="595"/>
      <c r="K191" s="595"/>
      <c r="L191" s="595"/>
      <c r="M191" s="595"/>
      <c r="N191" s="595"/>
      <c r="O191" s="595">
        <v>0</v>
      </c>
      <c r="P191" s="595"/>
      <c r="Q191" s="595"/>
      <c r="R191" s="595"/>
      <c r="S191" s="595"/>
      <c r="T191" s="595"/>
      <c r="U191" s="595"/>
      <c r="V191" s="595"/>
      <c r="W191" s="595"/>
      <c r="X191" s="595"/>
      <c r="Y191" s="595"/>
      <c r="Z191" s="595"/>
      <c r="AA191" s="595"/>
      <c r="AB191" s="595"/>
      <c r="AC191" s="595"/>
      <c r="AD191" s="595"/>
      <c r="AE191" s="595"/>
      <c r="AF191" s="595"/>
      <c r="AG191" s="595"/>
      <c r="AH191" s="595"/>
      <c r="AI191" s="595"/>
      <c r="AJ191" s="595"/>
      <c r="AK191" s="595"/>
      <c r="AL191" s="595"/>
      <c r="AM191" s="595"/>
      <c r="AN191" s="595"/>
      <c r="AO191" s="595"/>
      <c r="AP191" s="595"/>
      <c r="AQ191" s="595"/>
      <c r="AR191" s="595"/>
      <c r="AS191" s="595"/>
      <c r="AT191" s="595"/>
      <c r="AU191" s="595"/>
      <c r="AV191" s="595"/>
      <c r="AW191" s="595"/>
      <c r="AX191" s="595"/>
      <c r="AY191" s="595"/>
      <c r="AZ191" s="595"/>
    </row>
    <row r="192" spans="1:52" x14ac:dyDescent="0.25">
      <c r="A192" s="595"/>
      <c r="B192" s="595"/>
      <c r="C192" s="595"/>
      <c r="D192" s="595"/>
      <c r="E192" s="595"/>
      <c r="F192" s="595"/>
      <c r="G192" s="595"/>
      <c r="H192" s="595"/>
      <c r="I192" s="595"/>
      <c r="J192" s="595"/>
      <c r="K192" s="595"/>
      <c r="L192" s="595"/>
      <c r="M192" s="595"/>
      <c r="N192" s="595"/>
      <c r="O192" s="595">
        <v>0</v>
      </c>
      <c r="P192" s="595"/>
      <c r="Q192" s="595"/>
      <c r="R192" s="595"/>
      <c r="S192" s="595"/>
      <c r="T192" s="595"/>
      <c r="U192" s="595"/>
      <c r="V192" s="595"/>
      <c r="W192" s="595"/>
      <c r="X192" s="595"/>
      <c r="Y192" s="595"/>
      <c r="Z192" s="595"/>
      <c r="AA192" s="595"/>
      <c r="AB192" s="595"/>
      <c r="AC192" s="595"/>
      <c r="AD192" s="595"/>
      <c r="AE192" s="595"/>
      <c r="AF192" s="595"/>
      <c r="AG192" s="595"/>
      <c r="AH192" s="595"/>
      <c r="AI192" s="595"/>
      <c r="AJ192" s="595"/>
      <c r="AK192" s="595"/>
      <c r="AL192" s="595"/>
      <c r="AM192" s="595"/>
      <c r="AN192" s="595"/>
      <c r="AO192" s="595"/>
      <c r="AP192" s="595"/>
      <c r="AQ192" s="595"/>
      <c r="AR192" s="595"/>
      <c r="AS192" s="595"/>
      <c r="AT192" s="595"/>
      <c r="AU192" s="595"/>
      <c r="AV192" s="595"/>
      <c r="AW192" s="595"/>
      <c r="AX192" s="595"/>
      <c r="AY192" s="595"/>
      <c r="AZ192" s="595"/>
    </row>
    <row r="193" spans="1:52" x14ac:dyDescent="0.25">
      <c r="A193" s="595"/>
      <c r="B193" s="595"/>
      <c r="C193" s="595"/>
      <c r="D193" s="595"/>
      <c r="E193" s="595"/>
      <c r="F193" s="595"/>
      <c r="G193" s="595"/>
      <c r="H193" s="595"/>
      <c r="I193" s="595"/>
      <c r="J193" s="595"/>
      <c r="K193" s="595"/>
      <c r="L193" s="595"/>
      <c r="M193" s="595"/>
      <c r="N193" s="595"/>
      <c r="O193" s="595">
        <v>0</v>
      </c>
      <c r="P193" s="595"/>
      <c r="Q193" s="595"/>
      <c r="R193" s="595"/>
      <c r="S193" s="595"/>
      <c r="T193" s="595"/>
      <c r="U193" s="595"/>
      <c r="V193" s="595"/>
      <c r="W193" s="595"/>
      <c r="X193" s="595"/>
      <c r="Y193" s="595"/>
      <c r="Z193" s="595"/>
      <c r="AA193" s="595"/>
      <c r="AB193" s="595"/>
      <c r="AC193" s="595"/>
      <c r="AD193" s="595"/>
      <c r="AE193" s="595"/>
      <c r="AF193" s="595"/>
      <c r="AG193" s="595"/>
      <c r="AH193" s="595"/>
      <c r="AI193" s="595"/>
      <c r="AJ193" s="595"/>
      <c r="AK193" s="595"/>
      <c r="AL193" s="595"/>
      <c r="AM193" s="595"/>
      <c r="AN193" s="595"/>
      <c r="AO193" s="595"/>
      <c r="AP193" s="595"/>
      <c r="AQ193" s="595"/>
      <c r="AR193" s="595"/>
      <c r="AS193" s="595"/>
      <c r="AT193" s="595"/>
      <c r="AU193" s="595"/>
      <c r="AV193" s="595"/>
      <c r="AW193" s="595"/>
      <c r="AX193" s="595"/>
      <c r="AY193" s="595"/>
      <c r="AZ193" s="595"/>
    </row>
    <row r="194" spans="1:52" x14ac:dyDescent="0.25">
      <c r="A194" s="595"/>
      <c r="B194" s="595"/>
      <c r="C194" s="595"/>
      <c r="D194" s="595"/>
      <c r="E194" s="595"/>
      <c r="F194" s="595"/>
      <c r="G194" s="595"/>
      <c r="H194" s="595"/>
      <c r="I194" s="595"/>
      <c r="J194" s="595"/>
      <c r="K194" s="595"/>
      <c r="L194" s="595"/>
      <c r="M194" s="595"/>
      <c r="N194" s="595"/>
      <c r="O194" s="595">
        <v>0</v>
      </c>
      <c r="P194" s="595"/>
      <c r="Q194" s="595"/>
      <c r="R194" s="595"/>
      <c r="S194" s="595"/>
      <c r="T194" s="595"/>
      <c r="U194" s="595"/>
      <c r="V194" s="595"/>
      <c r="W194" s="595"/>
      <c r="X194" s="595"/>
      <c r="Y194" s="595"/>
      <c r="Z194" s="595"/>
      <c r="AA194" s="595"/>
      <c r="AB194" s="595"/>
      <c r="AC194" s="595"/>
      <c r="AD194" s="595"/>
      <c r="AE194" s="595"/>
      <c r="AF194" s="595"/>
      <c r="AG194" s="595"/>
      <c r="AH194" s="595"/>
      <c r="AI194" s="595"/>
      <c r="AJ194" s="595"/>
      <c r="AK194" s="595"/>
      <c r="AL194" s="595"/>
      <c r="AM194" s="595"/>
      <c r="AN194" s="595"/>
      <c r="AO194" s="595"/>
      <c r="AP194" s="595"/>
      <c r="AQ194" s="595"/>
      <c r="AR194" s="595"/>
      <c r="AS194" s="595"/>
      <c r="AT194" s="595"/>
      <c r="AU194" s="595"/>
      <c r="AV194" s="595"/>
      <c r="AW194" s="595"/>
      <c r="AX194" s="595"/>
      <c r="AY194" s="595"/>
      <c r="AZ194" s="595"/>
    </row>
    <row r="195" spans="1:52" x14ac:dyDescent="0.25">
      <c r="A195" s="595"/>
      <c r="B195" s="595"/>
      <c r="C195" s="595"/>
      <c r="D195" s="595"/>
      <c r="E195" s="595"/>
      <c r="F195" s="595"/>
      <c r="G195" s="595"/>
      <c r="H195" s="595"/>
      <c r="I195" s="595"/>
      <c r="J195" s="595"/>
      <c r="K195" s="595"/>
      <c r="L195" s="595"/>
      <c r="M195" s="595"/>
      <c r="N195" s="595"/>
      <c r="O195" s="595">
        <v>0</v>
      </c>
      <c r="P195" s="595"/>
      <c r="Q195" s="595"/>
      <c r="R195" s="595"/>
      <c r="S195" s="595"/>
      <c r="T195" s="595"/>
      <c r="U195" s="595"/>
      <c r="V195" s="595"/>
      <c r="W195" s="595"/>
      <c r="X195" s="595"/>
      <c r="Y195" s="595"/>
      <c r="Z195" s="595"/>
      <c r="AA195" s="595"/>
      <c r="AB195" s="595"/>
      <c r="AC195" s="595"/>
      <c r="AD195" s="595"/>
      <c r="AE195" s="595"/>
      <c r="AF195" s="595"/>
      <c r="AG195" s="595"/>
      <c r="AH195" s="595"/>
      <c r="AI195" s="595"/>
      <c r="AJ195" s="595"/>
      <c r="AK195" s="595"/>
      <c r="AL195" s="595"/>
      <c r="AM195" s="595"/>
      <c r="AN195" s="595"/>
      <c r="AO195" s="595"/>
      <c r="AP195" s="595"/>
      <c r="AQ195" s="595"/>
      <c r="AR195" s="595"/>
      <c r="AS195" s="595"/>
      <c r="AT195" s="595"/>
      <c r="AU195" s="595"/>
      <c r="AV195" s="595"/>
      <c r="AW195" s="595"/>
      <c r="AX195" s="595"/>
      <c r="AY195" s="595"/>
      <c r="AZ195" s="595"/>
    </row>
    <row r="196" spans="1:52" x14ac:dyDescent="0.25">
      <c r="A196" s="595"/>
      <c r="B196" s="595"/>
      <c r="C196" s="595"/>
      <c r="D196" s="595"/>
      <c r="E196" s="595"/>
      <c r="F196" s="595"/>
      <c r="G196" s="595"/>
      <c r="H196" s="595"/>
      <c r="I196" s="595"/>
      <c r="J196" s="595"/>
      <c r="K196" s="595"/>
      <c r="L196" s="595"/>
      <c r="M196" s="595"/>
      <c r="N196" s="595"/>
      <c r="O196" s="595">
        <v>0</v>
      </c>
      <c r="P196" s="595"/>
      <c r="Q196" s="595"/>
      <c r="R196" s="595"/>
      <c r="S196" s="595"/>
      <c r="T196" s="595"/>
      <c r="U196" s="595"/>
      <c r="V196" s="595"/>
      <c r="W196" s="595"/>
      <c r="X196" s="595"/>
      <c r="Y196" s="595"/>
      <c r="Z196" s="595"/>
      <c r="AA196" s="595"/>
      <c r="AB196" s="595"/>
      <c r="AC196" s="595"/>
      <c r="AD196" s="595"/>
      <c r="AE196" s="595"/>
      <c r="AF196" s="595"/>
      <c r="AG196" s="595"/>
      <c r="AH196" s="595"/>
      <c r="AI196" s="595"/>
      <c r="AJ196" s="595"/>
      <c r="AK196" s="595"/>
      <c r="AL196" s="595"/>
      <c r="AM196" s="595"/>
      <c r="AN196" s="595"/>
      <c r="AO196" s="595"/>
      <c r="AP196" s="595"/>
      <c r="AQ196" s="595"/>
      <c r="AR196" s="595"/>
      <c r="AS196" s="595"/>
      <c r="AT196" s="595"/>
      <c r="AU196" s="595"/>
      <c r="AV196" s="595"/>
      <c r="AW196" s="595"/>
      <c r="AX196" s="595"/>
      <c r="AY196" s="595"/>
      <c r="AZ196" s="595"/>
    </row>
    <row r="197" spans="1:52" x14ac:dyDescent="0.25">
      <c r="A197" s="595"/>
      <c r="B197" s="595"/>
      <c r="C197" s="595"/>
      <c r="D197" s="595"/>
      <c r="E197" s="595"/>
      <c r="F197" s="595"/>
      <c r="G197" s="595"/>
      <c r="H197" s="595"/>
      <c r="I197" s="595"/>
      <c r="J197" s="595"/>
      <c r="K197" s="595"/>
      <c r="L197" s="595"/>
      <c r="M197" s="595"/>
      <c r="N197" s="595"/>
      <c r="O197" s="595">
        <v>0</v>
      </c>
      <c r="P197" s="595"/>
      <c r="Q197" s="595"/>
      <c r="R197" s="595"/>
      <c r="S197" s="595"/>
      <c r="T197" s="595"/>
      <c r="U197" s="595"/>
      <c r="V197" s="595"/>
      <c r="W197" s="595"/>
      <c r="X197" s="595"/>
      <c r="Y197" s="595"/>
      <c r="Z197" s="595"/>
      <c r="AA197" s="595"/>
      <c r="AB197" s="595"/>
      <c r="AC197" s="595"/>
      <c r="AD197" s="595"/>
      <c r="AE197" s="595"/>
      <c r="AF197" s="595"/>
      <c r="AG197" s="595"/>
      <c r="AH197" s="595"/>
      <c r="AI197" s="595"/>
      <c r="AJ197" s="595"/>
      <c r="AK197" s="595"/>
      <c r="AL197" s="595"/>
      <c r="AM197" s="595"/>
      <c r="AN197" s="595"/>
      <c r="AO197" s="595"/>
      <c r="AP197" s="595"/>
      <c r="AQ197" s="595"/>
      <c r="AR197" s="595"/>
      <c r="AS197" s="595"/>
      <c r="AT197" s="595"/>
      <c r="AU197" s="595"/>
      <c r="AV197" s="595"/>
      <c r="AW197" s="595"/>
      <c r="AX197" s="595"/>
      <c r="AY197" s="595"/>
      <c r="AZ197" s="595"/>
    </row>
    <row r="198" spans="1:52" x14ac:dyDescent="0.25">
      <c r="A198" s="595"/>
      <c r="B198" s="595"/>
      <c r="C198" s="595"/>
      <c r="D198" s="595"/>
      <c r="E198" s="595"/>
      <c r="F198" s="595"/>
      <c r="G198" s="595"/>
      <c r="H198" s="595"/>
      <c r="I198" s="595"/>
      <c r="J198" s="595"/>
      <c r="K198" s="595"/>
      <c r="L198" s="595"/>
      <c r="M198" s="595"/>
      <c r="N198" s="595"/>
      <c r="O198" s="595">
        <v>0</v>
      </c>
      <c r="P198" s="595"/>
      <c r="Q198" s="595"/>
      <c r="R198" s="595"/>
      <c r="S198" s="595"/>
      <c r="T198" s="595"/>
      <c r="U198" s="595"/>
      <c r="V198" s="595"/>
      <c r="W198" s="595"/>
      <c r="X198" s="595"/>
      <c r="Y198" s="595"/>
      <c r="Z198" s="595"/>
      <c r="AA198" s="595"/>
      <c r="AB198" s="595"/>
      <c r="AC198" s="595"/>
      <c r="AD198" s="595"/>
      <c r="AE198" s="595"/>
      <c r="AF198" s="595"/>
      <c r="AG198" s="595"/>
      <c r="AH198" s="595"/>
      <c r="AI198" s="595"/>
      <c r="AJ198" s="595"/>
      <c r="AK198" s="595"/>
      <c r="AL198" s="595"/>
      <c r="AM198" s="595"/>
      <c r="AN198" s="595"/>
      <c r="AO198" s="595"/>
      <c r="AP198" s="595"/>
      <c r="AQ198" s="595"/>
      <c r="AR198" s="595"/>
      <c r="AS198" s="595"/>
      <c r="AT198" s="595"/>
      <c r="AU198" s="595"/>
      <c r="AV198" s="595"/>
      <c r="AW198" s="595"/>
      <c r="AX198" s="595"/>
      <c r="AY198" s="595"/>
      <c r="AZ198" s="595"/>
    </row>
    <row r="199" spans="1:52" x14ac:dyDescent="0.25">
      <c r="A199" s="595"/>
      <c r="B199" s="595"/>
      <c r="C199" s="595"/>
      <c r="D199" s="595"/>
      <c r="E199" s="595"/>
      <c r="F199" s="595"/>
      <c r="G199" s="595"/>
      <c r="H199" s="595"/>
      <c r="I199" s="595"/>
      <c r="J199" s="595"/>
      <c r="K199" s="595"/>
      <c r="L199" s="595"/>
      <c r="M199" s="595"/>
      <c r="N199" s="595"/>
      <c r="O199" s="595">
        <v>0</v>
      </c>
      <c r="P199" s="595"/>
      <c r="Q199" s="595"/>
      <c r="R199" s="595"/>
      <c r="S199" s="595"/>
      <c r="T199" s="595"/>
      <c r="U199" s="595"/>
      <c r="V199" s="595"/>
      <c r="W199" s="595"/>
      <c r="X199" s="595"/>
      <c r="Y199" s="595"/>
      <c r="Z199" s="595"/>
      <c r="AA199" s="595"/>
      <c r="AB199" s="595"/>
      <c r="AC199" s="595"/>
      <c r="AD199" s="595"/>
      <c r="AE199" s="595"/>
      <c r="AF199" s="595"/>
      <c r="AG199" s="595"/>
      <c r="AH199" s="595"/>
      <c r="AI199" s="595"/>
      <c r="AJ199" s="595"/>
      <c r="AK199" s="595"/>
      <c r="AL199" s="595"/>
      <c r="AM199" s="595"/>
      <c r="AN199" s="595"/>
      <c r="AO199" s="595"/>
      <c r="AP199" s="595"/>
      <c r="AQ199" s="595"/>
      <c r="AR199" s="595"/>
      <c r="AS199" s="595"/>
      <c r="AT199" s="595"/>
      <c r="AU199" s="595"/>
      <c r="AV199" s="595"/>
      <c r="AW199" s="595"/>
      <c r="AX199" s="595"/>
      <c r="AY199" s="595"/>
      <c r="AZ199" s="595"/>
    </row>
    <row r="200" spans="1:52" x14ac:dyDescent="0.25">
      <c r="A200" s="595"/>
      <c r="B200" s="595"/>
      <c r="C200" s="595"/>
      <c r="D200" s="595"/>
      <c r="E200" s="595"/>
      <c r="F200" s="595"/>
      <c r="G200" s="595"/>
      <c r="H200" s="595"/>
      <c r="I200" s="595"/>
      <c r="J200" s="595"/>
      <c r="K200" s="595"/>
      <c r="L200" s="595"/>
      <c r="M200" s="595"/>
      <c r="N200" s="595"/>
      <c r="O200" s="595">
        <v>0</v>
      </c>
      <c r="P200" s="595"/>
      <c r="Q200" s="595"/>
      <c r="R200" s="595"/>
      <c r="S200" s="595"/>
      <c r="T200" s="595"/>
      <c r="U200" s="595"/>
      <c r="V200" s="595"/>
      <c r="W200" s="595"/>
      <c r="X200" s="595"/>
      <c r="Y200" s="595"/>
      <c r="Z200" s="595"/>
      <c r="AA200" s="595"/>
      <c r="AB200" s="595"/>
      <c r="AC200" s="595"/>
      <c r="AD200" s="595"/>
      <c r="AE200" s="595"/>
      <c r="AF200" s="595"/>
      <c r="AG200" s="595"/>
      <c r="AH200" s="595"/>
      <c r="AI200" s="595"/>
      <c r="AJ200" s="595"/>
      <c r="AK200" s="595"/>
      <c r="AL200" s="595"/>
      <c r="AM200" s="595"/>
      <c r="AN200" s="595"/>
      <c r="AO200" s="595"/>
      <c r="AP200" s="595"/>
      <c r="AQ200" s="595"/>
      <c r="AR200" s="595"/>
      <c r="AS200" s="595"/>
      <c r="AT200" s="595"/>
      <c r="AU200" s="595"/>
      <c r="AV200" s="595"/>
      <c r="AW200" s="595"/>
      <c r="AX200" s="595"/>
      <c r="AY200" s="595"/>
      <c r="AZ200" s="595"/>
    </row>
    <row r="201" spans="1:52" x14ac:dyDescent="0.25">
      <c r="A201" s="595"/>
      <c r="B201" s="595"/>
      <c r="C201" s="595"/>
      <c r="D201" s="595"/>
      <c r="E201" s="595"/>
      <c r="F201" s="595"/>
      <c r="G201" s="595"/>
      <c r="H201" s="595"/>
      <c r="I201" s="595"/>
      <c r="J201" s="595"/>
      <c r="K201" s="595"/>
      <c r="L201" s="595"/>
      <c r="M201" s="595"/>
      <c r="N201" s="595"/>
      <c r="O201" s="595">
        <v>0</v>
      </c>
      <c r="P201" s="595"/>
      <c r="Q201" s="595"/>
      <c r="R201" s="595"/>
      <c r="S201" s="595"/>
      <c r="T201" s="595"/>
      <c r="U201" s="595"/>
      <c r="V201" s="595"/>
      <c r="W201" s="595"/>
      <c r="X201" s="595"/>
      <c r="Y201" s="595"/>
      <c r="Z201" s="595"/>
      <c r="AA201" s="595"/>
      <c r="AB201" s="595"/>
      <c r="AC201" s="595"/>
      <c r="AD201" s="595"/>
      <c r="AE201" s="595"/>
      <c r="AF201" s="595"/>
      <c r="AG201" s="595"/>
      <c r="AH201" s="595"/>
      <c r="AI201" s="595"/>
      <c r="AJ201" s="595"/>
      <c r="AK201" s="595"/>
      <c r="AL201" s="595"/>
      <c r="AM201" s="595"/>
      <c r="AN201" s="595"/>
      <c r="AO201" s="595"/>
      <c r="AP201" s="595"/>
      <c r="AQ201" s="595"/>
      <c r="AR201" s="595"/>
      <c r="AS201" s="595"/>
      <c r="AT201" s="595"/>
      <c r="AU201" s="595"/>
      <c r="AV201" s="595"/>
      <c r="AW201" s="595"/>
      <c r="AX201" s="595"/>
      <c r="AY201" s="595"/>
      <c r="AZ201" s="595"/>
    </row>
    <row r="202" spans="1:52" x14ac:dyDescent="0.25">
      <c r="A202" s="595"/>
      <c r="B202" s="595"/>
      <c r="C202" s="595"/>
      <c r="D202" s="595"/>
      <c r="E202" s="595"/>
      <c r="F202" s="595"/>
      <c r="G202" s="595"/>
      <c r="H202" s="595"/>
      <c r="I202" s="595"/>
      <c r="J202" s="595"/>
      <c r="K202" s="595"/>
      <c r="L202" s="595"/>
      <c r="M202" s="595"/>
      <c r="N202" s="595"/>
      <c r="O202" s="595">
        <v>0</v>
      </c>
      <c r="P202" s="595"/>
      <c r="Q202" s="595"/>
      <c r="R202" s="595"/>
      <c r="S202" s="595"/>
      <c r="T202" s="595"/>
      <c r="U202" s="595"/>
      <c r="V202" s="595"/>
      <c r="W202" s="595"/>
      <c r="X202" s="595"/>
      <c r="Y202" s="595"/>
      <c r="Z202" s="595"/>
      <c r="AA202" s="595"/>
      <c r="AB202" s="595"/>
      <c r="AC202" s="595"/>
      <c r="AD202" s="595"/>
      <c r="AE202" s="595"/>
      <c r="AF202" s="595"/>
      <c r="AG202" s="595"/>
      <c r="AH202" s="595"/>
      <c r="AI202" s="595"/>
      <c r="AJ202" s="595"/>
      <c r="AK202" s="595"/>
      <c r="AL202" s="595"/>
      <c r="AM202" s="595"/>
      <c r="AN202" s="595"/>
      <c r="AO202" s="595"/>
      <c r="AP202" s="595"/>
      <c r="AQ202" s="595"/>
      <c r="AR202" s="595"/>
      <c r="AS202" s="595"/>
      <c r="AT202" s="595"/>
      <c r="AU202" s="595"/>
      <c r="AV202" s="595"/>
      <c r="AW202" s="595"/>
      <c r="AX202" s="595"/>
      <c r="AY202" s="595"/>
      <c r="AZ202" s="595"/>
    </row>
    <row r="203" spans="1:52" x14ac:dyDescent="0.25">
      <c r="A203" s="595"/>
      <c r="B203" s="595"/>
      <c r="C203" s="595"/>
      <c r="D203" s="595"/>
      <c r="E203" s="595"/>
      <c r="F203" s="595"/>
      <c r="G203" s="595"/>
      <c r="H203" s="595"/>
      <c r="I203" s="595"/>
      <c r="J203" s="595"/>
      <c r="K203" s="595"/>
      <c r="L203" s="595"/>
      <c r="M203" s="595"/>
      <c r="N203" s="595"/>
      <c r="O203" s="595">
        <v>0</v>
      </c>
      <c r="P203" s="595"/>
      <c r="Q203" s="595"/>
      <c r="R203" s="595"/>
      <c r="S203" s="595"/>
      <c r="T203" s="595"/>
      <c r="U203" s="595"/>
      <c r="V203" s="595"/>
      <c r="W203" s="595"/>
      <c r="X203" s="595"/>
      <c r="Y203" s="595"/>
      <c r="Z203" s="595"/>
      <c r="AA203" s="595"/>
      <c r="AB203" s="595"/>
      <c r="AC203" s="595"/>
      <c r="AD203" s="595"/>
      <c r="AE203" s="595"/>
      <c r="AF203" s="595"/>
      <c r="AG203" s="595"/>
      <c r="AH203" s="595"/>
      <c r="AI203" s="595"/>
      <c r="AJ203" s="595"/>
      <c r="AK203" s="595"/>
      <c r="AL203" s="595"/>
      <c r="AM203" s="595"/>
      <c r="AN203" s="595"/>
      <c r="AO203" s="595"/>
      <c r="AP203" s="595"/>
      <c r="AQ203" s="595"/>
      <c r="AR203" s="595"/>
      <c r="AS203" s="595"/>
      <c r="AT203" s="595"/>
      <c r="AU203" s="595"/>
      <c r="AV203" s="595"/>
      <c r="AW203" s="595"/>
      <c r="AX203" s="595"/>
      <c r="AY203" s="595"/>
      <c r="AZ203" s="595"/>
    </row>
    <row r="204" spans="1:52" x14ac:dyDescent="0.25">
      <c r="A204" s="595"/>
      <c r="B204" s="595"/>
      <c r="C204" s="595"/>
      <c r="D204" s="595"/>
      <c r="E204" s="595"/>
      <c r="F204" s="595"/>
      <c r="G204" s="595"/>
      <c r="H204" s="595"/>
      <c r="I204" s="595"/>
      <c r="J204" s="595"/>
      <c r="K204" s="595"/>
      <c r="L204" s="595"/>
      <c r="M204" s="595"/>
      <c r="N204" s="595"/>
      <c r="O204" s="595">
        <v>0</v>
      </c>
      <c r="P204" s="595"/>
      <c r="Q204" s="595"/>
      <c r="R204" s="595"/>
      <c r="S204" s="595"/>
      <c r="T204" s="595"/>
      <c r="U204" s="595"/>
      <c r="V204" s="595"/>
      <c r="W204" s="595"/>
      <c r="X204" s="595"/>
      <c r="Y204" s="595"/>
      <c r="Z204" s="595"/>
      <c r="AA204" s="595"/>
      <c r="AB204" s="595"/>
      <c r="AC204" s="595"/>
      <c r="AD204" s="595"/>
      <c r="AE204" s="595"/>
      <c r="AF204" s="595"/>
      <c r="AG204" s="595"/>
      <c r="AH204" s="595"/>
      <c r="AI204" s="595"/>
      <c r="AJ204" s="595"/>
      <c r="AK204" s="595"/>
      <c r="AL204" s="595"/>
      <c r="AM204" s="595"/>
      <c r="AN204" s="595"/>
      <c r="AO204" s="595"/>
      <c r="AP204" s="595"/>
      <c r="AQ204" s="595"/>
      <c r="AR204" s="595"/>
      <c r="AS204" s="595"/>
      <c r="AT204" s="595"/>
      <c r="AU204" s="595"/>
      <c r="AV204" s="595"/>
      <c r="AW204" s="595"/>
      <c r="AX204" s="595"/>
      <c r="AY204" s="595"/>
      <c r="AZ204" s="595"/>
    </row>
    <row r="205" spans="1:52" x14ac:dyDescent="0.25">
      <c r="A205" s="595"/>
      <c r="B205" s="595"/>
      <c r="C205" s="595"/>
      <c r="D205" s="595"/>
      <c r="E205" s="595"/>
      <c r="F205" s="595"/>
      <c r="G205" s="595"/>
      <c r="H205" s="595"/>
      <c r="I205" s="595"/>
      <c r="J205" s="595"/>
      <c r="K205" s="595"/>
      <c r="L205" s="595"/>
      <c r="M205" s="595"/>
      <c r="N205" s="595"/>
      <c r="O205" s="595">
        <v>0</v>
      </c>
      <c r="P205" s="595"/>
      <c r="Q205" s="595"/>
      <c r="R205" s="595"/>
      <c r="S205" s="595"/>
      <c r="T205" s="595"/>
      <c r="U205" s="595"/>
      <c r="V205" s="595"/>
      <c r="W205" s="595"/>
      <c r="X205" s="595"/>
      <c r="Y205" s="595"/>
      <c r="Z205" s="595"/>
      <c r="AA205" s="595"/>
      <c r="AB205" s="595"/>
      <c r="AC205" s="595"/>
      <c r="AD205" s="595"/>
      <c r="AE205" s="595"/>
      <c r="AF205" s="595"/>
      <c r="AG205" s="595"/>
      <c r="AH205" s="595"/>
      <c r="AI205" s="595"/>
      <c r="AJ205" s="595"/>
      <c r="AK205" s="595"/>
      <c r="AL205" s="595"/>
      <c r="AM205" s="595"/>
      <c r="AN205" s="595"/>
      <c r="AO205" s="595"/>
      <c r="AP205" s="595"/>
      <c r="AQ205" s="595"/>
      <c r="AR205" s="595"/>
      <c r="AS205" s="595"/>
      <c r="AT205" s="595"/>
      <c r="AU205" s="595"/>
      <c r="AV205" s="595"/>
      <c r="AW205" s="595"/>
      <c r="AX205" s="595"/>
      <c r="AY205" s="595"/>
      <c r="AZ205" s="595"/>
    </row>
    <row r="206" spans="1:52" x14ac:dyDescent="0.25">
      <c r="A206" s="595"/>
      <c r="B206" s="595"/>
      <c r="C206" s="595"/>
      <c r="D206" s="595"/>
      <c r="E206" s="595"/>
      <c r="F206" s="595"/>
      <c r="G206" s="595"/>
      <c r="H206" s="595"/>
      <c r="I206" s="595"/>
      <c r="J206" s="595"/>
      <c r="K206" s="595"/>
      <c r="L206" s="595"/>
      <c r="M206" s="595"/>
      <c r="N206" s="595"/>
      <c r="O206" s="595">
        <v>0</v>
      </c>
      <c r="P206" s="595"/>
      <c r="Q206" s="595"/>
      <c r="R206" s="595"/>
      <c r="S206" s="595"/>
      <c r="T206" s="595"/>
      <c r="U206" s="595"/>
      <c r="V206" s="595"/>
      <c r="W206" s="595"/>
      <c r="X206" s="595"/>
      <c r="Y206" s="595"/>
      <c r="Z206" s="595"/>
      <c r="AA206" s="595"/>
      <c r="AB206" s="595"/>
      <c r="AC206" s="595"/>
      <c r="AD206" s="595"/>
      <c r="AE206" s="595"/>
      <c r="AF206" s="595"/>
      <c r="AG206" s="595"/>
      <c r="AH206" s="595"/>
      <c r="AI206" s="595"/>
      <c r="AJ206" s="595"/>
      <c r="AK206" s="595"/>
      <c r="AL206" s="595"/>
      <c r="AM206" s="595"/>
      <c r="AN206" s="595"/>
      <c r="AO206" s="595"/>
      <c r="AP206" s="595"/>
      <c r="AQ206" s="595"/>
      <c r="AR206" s="595"/>
      <c r="AS206" s="595"/>
      <c r="AT206" s="595"/>
      <c r="AU206" s="595"/>
      <c r="AV206" s="595"/>
      <c r="AW206" s="595"/>
      <c r="AX206" s="595"/>
      <c r="AY206" s="595"/>
      <c r="AZ206" s="595"/>
    </row>
    <row r="207" spans="1:52" x14ac:dyDescent="0.25">
      <c r="A207" s="595"/>
      <c r="B207" s="595"/>
      <c r="C207" s="595"/>
      <c r="D207" s="595"/>
      <c r="E207" s="595"/>
      <c r="F207" s="595"/>
      <c r="G207" s="595"/>
      <c r="H207" s="595"/>
      <c r="I207" s="595"/>
      <c r="J207" s="595"/>
      <c r="K207" s="595"/>
      <c r="L207" s="595"/>
      <c r="M207" s="595"/>
      <c r="N207" s="595"/>
      <c r="O207" s="595">
        <v>0</v>
      </c>
      <c r="P207" s="595"/>
      <c r="Q207" s="595"/>
      <c r="R207" s="595"/>
      <c r="S207" s="595"/>
      <c r="T207" s="595"/>
      <c r="U207" s="595"/>
      <c r="V207" s="595"/>
      <c r="W207" s="595"/>
      <c r="X207" s="595"/>
      <c r="Y207" s="595"/>
      <c r="Z207" s="595"/>
      <c r="AA207" s="595"/>
      <c r="AB207" s="595"/>
      <c r="AC207" s="595"/>
      <c r="AD207" s="595"/>
      <c r="AE207" s="595"/>
      <c r="AF207" s="595"/>
      <c r="AG207" s="595"/>
      <c r="AH207" s="595"/>
      <c r="AI207" s="595"/>
      <c r="AJ207" s="595"/>
      <c r="AK207" s="595"/>
      <c r="AL207" s="595"/>
      <c r="AM207" s="595"/>
      <c r="AN207" s="595"/>
      <c r="AO207" s="595"/>
      <c r="AP207" s="595"/>
      <c r="AQ207" s="595"/>
      <c r="AR207" s="595"/>
      <c r="AS207" s="595"/>
      <c r="AT207" s="595"/>
      <c r="AU207" s="595"/>
      <c r="AV207" s="595"/>
      <c r="AW207" s="595"/>
      <c r="AX207" s="595"/>
      <c r="AY207" s="595"/>
      <c r="AZ207" s="595"/>
    </row>
    <row r="208" spans="1:52" x14ac:dyDescent="0.25">
      <c r="A208" s="595"/>
      <c r="B208" s="595"/>
      <c r="C208" s="595"/>
      <c r="D208" s="595"/>
      <c r="E208" s="595"/>
      <c r="F208" s="595"/>
      <c r="G208" s="595"/>
      <c r="H208" s="595"/>
      <c r="I208" s="595"/>
      <c r="J208" s="595"/>
      <c r="K208" s="595"/>
      <c r="L208" s="595"/>
      <c r="M208" s="595"/>
      <c r="N208" s="595"/>
      <c r="O208" s="595">
        <v>0</v>
      </c>
      <c r="P208" s="595"/>
      <c r="Q208" s="595"/>
      <c r="R208" s="595"/>
      <c r="S208" s="595"/>
      <c r="T208" s="595"/>
      <c r="U208" s="595"/>
      <c r="V208" s="595"/>
      <c r="W208" s="595"/>
      <c r="X208" s="595"/>
      <c r="Y208" s="595"/>
      <c r="Z208" s="595"/>
      <c r="AA208" s="595"/>
      <c r="AB208" s="595"/>
      <c r="AC208" s="595"/>
      <c r="AD208" s="595"/>
      <c r="AE208" s="595"/>
      <c r="AF208" s="595"/>
      <c r="AG208" s="595"/>
      <c r="AH208" s="595"/>
      <c r="AI208" s="595"/>
      <c r="AJ208" s="595"/>
      <c r="AK208" s="595"/>
      <c r="AL208" s="595"/>
      <c r="AM208" s="595"/>
      <c r="AN208" s="595"/>
      <c r="AO208" s="595"/>
      <c r="AP208" s="595"/>
      <c r="AQ208" s="595"/>
      <c r="AR208" s="595"/>
      <c r="AS208" s="595"/>
      <c r="AT208" s="595"/>
      <c r="AU208" s="595"/>
      <c r="AV208" s="595"/>
      <c r="AW208" s="595"/>
      <c r="AX208" s="595"/>
      <c r="AY208" s="595"/>
      <c r="AZ208" s="595"/>
    </row>
    <row r="209" spans="1:52" x14ac:dyDescent="0.25">
      <c r="A209" s="595"/>
      <c r="B209" s="595"/>
      <c r="C209" s="595"/>
      <c r="D209" s="595"/>
      <c r="E209" s="595"/>
      <c r="F209" s="595"/>
      <c r="G209" s="595"/>
      <c r="H209" s="595"/>
      <c r="I209" s="595"/>
      <c r="J209" s="595"/>
      <c r="K209" s="595"/>
      <c r="L209" s="595"/>
      <c r="M209" s="595"/>
      <c r="N209" s="595"/>
      <c r="O209" s="595">
        <v>0</v>
      </c>
      <c r="P209" s="595"/>
      <c r="Q209" s="595"/>
      <c r="R209" s="595"/>
      <c r="S209" s="595"/>
      <c r="T209" s="595"/>
      <c r="U209" s="595"/>
      <c r="V209" s="595"/>
      <c r="W209" s="595"/>
      <c r="X209" s="595"/>
      <c r="Y209" s="595"/>
      <c r="Z209" s="595"/>
      <c r="AA209" s="595"/>
      <c r="AB209" s="595"/>
      <c r="AC209" s="595"/>
      <c r="AD209" s="595"/>
      <c r="AE209" s="595"/>
      <c r="AF209" s="595"/>
      <c r="AG209" s="595"/>
      <c r="AH209" s="595"/>
      <c r="AI209" s="595"/>
      <c r="AJ209" s="595"/>
      <c r="AK209" s="595"/>
      <c r="AL209" s="595"/>
      <c r="AM209" s="595"/>
      <c r="AN209" s="595"/>
      <c r="AO209" s="595"/>
      <c r="AP209" s="595"/>
      <c r="AQ209" s="595"/>
      <c r="AR209" s="595"/>
      <c r="AS209" s="595"/>
      <c r="AT209" s="595"/>
      <c r="AU209" s="595"/>
      <c r="AV209" s="595"/>
      <c r="AW209" s="595"/>
      <c r="AX209" s="595"/>
      <c r="AY209" s="595"/>
      <c r="AZ209" s="595"/>
    </row>
    <row r="210" spans="1:52" x14ac:dyDescent="0.25">
      <c r="A210" s="595"/>
      <c r="B210" s="595"/>
      <c r="C210" s="595"/>
      <c r="D210" s="595"/>
      <c r="E210" s="595"/>
      <c r="F210" s="595"/>
      <c r="G210" s="595"/>
      <c r="H210" s="595"/>
      <c r="I210" s="595"/>
      <c r="J210" s="595"/>
      <c r="K210" s="595"/>
      <c r="L210" s="595"/>
      <c r="M210" s="595"/>
      <c r="N210" s="595"/>
      <c r="O210" s="595">
        <v>0</v>
      </c>
      <c r="P210" s="595"/>
      <c r="Q210" s="595"/>
      <c r="R210" s="595"/>
      <c r="S210" s="595"/>
      <c r="T210" s="595"/>
      <c r="U210" s="595"/>
      <c r="V210" s="595"/>
      <c r="W210" s="595"/>
      <c r="X210" s="595"/>
      <c r="Y210" s="595"/>
      <c r="Z210" s="595"/>
      <c r="AA210" s="595"/>
      <c r="AB210" s="595"/>
      <c r="AC210" s="595"/>
      <c r="AD210" s="595"/>
      <c r="AE210" s="595"/>
      <c r="AF210" s="595"/>
      <c r="AG210" s="595"/>
      <c r="AH210" s="595"/>
      <c r="AI210" s="595"/>
      <c r="AJ210" s="595"/>
      <c r="AK210" s="595"/>
      <c r="AL210" s="595"/>
      <c r="AM210" s="595"/>
      <c r="AN210" s="595"/>
      <c r="AO210" s="595"/>
      <c r="AP210" s="595"/>
      <c r="AQ210" s="595"/>
      <c r="AR210" s="595"/>
      <c r="AS210" s="595"/>
      <c r="AT210" s="595"/>
      <c r="AU210" s="595"/>
      <c r="AV210" s="595"/>
      <c r="AW210" s="595"/>
      <c r="AX210" s="595"/>
      <c r="AY210" s="595"/>
      <c r="AZ210" s="595"/>
    </row>
    <row r="211" spans="1:52" x14ac:dyDescent="0.25">
      <c r="A211" s="595"/>
      <c r="B211" s="595"/>
      <c r="C211" s="595"/>
      <c r="D211" s="595"/>
      <c r="E211" s="595"/>
      <c r="F211" s="595"/>
      <c r="G211" s="595"/>
      <c r="H211" s="595"/>
      <c r="I211" s="595"/>
      <c r="J211" s="595"/>
      <c r="K211" s="595"/>
      <c r="L211" s="595"/>
      <c r="M211" s="595"/>
      <c r="N211" s="595"/>
      <c r="O211" s="595">
        <v>0</v>
      </c>
      <c r="P211" s="595"/>
      <c r="Q211" s="595"/>
      <c r="R211" s="595"/>
      <c r="S211" s="595"/>
      <c r="T211" s="595"/>
      <c r="U211" s="595"/>
      <c r="V211" s="595"/>
      <c r="W211" s="595"/>
      <c r="X211" s="595"/>
      <c r="Y211" s="595"/>
      <c r="Z211" s="595"/>
      <c r="AA211" s="595"/>
      <c r="AB211" s="595"/>
      <c r="AC211" s="595"/>
      <c r="AD211" s="595"/>
      <c r="AE211" s="595"/>
      <c r="AF211" s="595"/>
      <c r="AG211" s="595"/>
      <c r="AH211" s="595"/>
      <c r="AI211" s="595"/>
      <c r="AJ211" s="595"/>
      <c r="AK211" s="595"/>
      <c r="AL211" s="595"/>
      <c r="AM211" s="595"/>
      <c r="AN211" s="595"/>
      <c r="AO211" s="595"/>
      <c r="AP211" s="595"/>
      <c r="AQ211" s="595"/>
      <c r="AR211" s="595"/>
      <c r="AS211" s="595"/>
      <c r="AT211" s="595"/>
      <c r="AU211" s="595"/>
      <c r="AV211" s="595"/>
      <c r="AW211" s="595"/>
      <c r="AX211" s="595"/>
      <c r="AY211" s="595"/>
      <c r="AZ211" s="595"/>
    </row>
    <row r="212" spans="1:52" x14ac:dyDescent="0.25">
      <c r="A212" s="595"/>
      <c r="B212" s="595"/>
      <c r="C212" s="595"/>
      <c r="D212" s="595"/>
      <c r="E212" s="595"/>
      <c r="F212" s="595"/>
      <c r="G212" s="595"/>
      <c r="H212" s="595"/>
      <c r="I212" s="595"/>
      <c r="J212" s="595"/>
      <c r="K212" s="595"/>
      <c r="L212" s="595"/>
      <c r="M212" s="595"/>
      <c r="N212" s="595"/>
      <c r="O212" s="595">
        <v>0</v>
      </c>
      <c r="P212" s="595"/>
      <c r="Q212" s="595"/>
      <c r="R212" s="595"/>
      <c r="S212" s="595"/>
      <c r="T212" s="595"/>
      <c r="U212" s="595"/>
      <c r="V212" s="595"/>
      <c r="W212" s="595"/>
      <c r="X212" s="595"/>
      <c r="Y212" s="595"/>
      <c r="Z212" s="595"/>
      <c r="AA212" s="595"/>
      <c r="AB212" s="595"/>
      <c r="AC212" s="595"/>
      <c r="AD212" s="595"/>
      <c r="AE212" s="595"/>
      <c r="AF212" s="595"/>
      <c r="AG212" s="595"/>
      <c r="AH212" s="595"/>
      <c r="AI212" s="595"/>
      <c r="AJ212" s="595"/>
      <c r="AK212" s="595"/>
      <c r="AL212" s="595"/>
      <c r="AM212" s="595"/>
      <c r="AN212" s="595"/>
      <c r="AO212" s="595"/>
      <c r="AP212" s="595"/>
      <c r="AQ212" s="595"/>
      <c r="AR212" s="595"/>
      <c r="AS212" s="595"/>
      <c r="AT212" s="595"/>
      <c r="AU212" s="595"/>
      <c r="AV212" s="595"/>
      <c r="AW212" s="595"/>
      <c r="AX212" s="595"/>
      <c r="AY212" s="595"/>
      <c r="AZ212" s="595"/>
    </row>
    <row r="213" spans="1:52" x14ac:dyDescent="0.25">
      <c r="A213" s="595"/>
      <c r="B213" s="595"/>
      <c r="C213" s="595"/>
      <c r="D213" s="595"/>
      <c r="E213" s="595"/>
      <c r="F213" s="595"/>
      <c r="G213" s="595"/>
      <c r="H213" s="595"/>
      <c r="I213" s="595"/>
      <c r="J213" s="595"/>
      <c r="K213" s="595"/>
      <c r="L213" s="595"/>
      <c r="M213" s="595"/>
      <c r="N213" s="595"/>
      <c r="O213" s="595">
        <v>0</v>
      </c>
      <c r="P213" s="595"/>
      <c r="Q213" s="595"/>
      <c r="R213" s="595"/>
      <c r="S213" s="595"/>
      <c r="T213" s="595"/>
      <c r="U213" s="595"/>
      <c r="V213" s="595"/>
      <c r="W213" s="595"/>
      <c r="X213" s="595"/>
      <c r="Y213" s="595"/>
      <c r="Z213" s="595"/>
      <c r="AA213" s="595"/>
      <c r="AB213" s="595"/>
      <c r="AC213" s="595"/>
      <c r="AD213" s="595"/>
      <c r="AE213" s="595"/>
      <c r="AF213" s="595"/>
      <c r="AG213" s="595"/>
      <c r="AH213" s="595"/>
      <c r="AI213" s="595"/>
      <c r="AJ213" s="595"/>
      <c r="AK213" s="595"/>
      <c r="AL213" s="595"/>
      <c r="AM213" s="595"/>
      <c r="AN213" s="595"/>
      <c r="AO213" s="595"/>
      <c r="AP213" s="595"/>
      <c r="AQ213" s="595"/>
      <c r="AR213" s="595"/>
      <c r="AS213" s="595"/>
      <c r="AT213" s="595"/>
      <c r="AU213" s="595"/>
      <c r="AV213" s="595"/>
      <c r="AW213" s="595"/>
      <c r="AX213" s="595"/>
      <c r="AY213" s="595"/>
      <c r="AZ213" s="595"/>
    </row>
    <row r="214" spans="1:52" x14ac:dyDescent="0.25">
      <c r="A214" s="595"/>
      <c r="B214" s="595"/>
      <c r="C214" s="595"/>
      <c r="D214" s="595"/>
      <c r="E214" s="595"/>
      <c r="F214" s="595"/>
      <c r="G214" s="595"/>
      <c r="H214" s="595"/>
      <c r="I214" s="595"/>
      <c r="J214" s="595"/>
      <c r="K214" s="595"/>
      <c r="L214" s="595"/>
      <c r="M214" s="595"/>
      <c r="N214" s="595"/>
      <c r="O214" s="595">
        <v>0</v>
      </c>
      <c r="P214" s="595"/>
      <c r="Q214" s="595"/>
      <c r="R214" s="595"/>
      <c r="S214" s="595"/>
      <c r="T214" s="595"/>
      <c r="U214" s="595"/>
      <c r="V214" s="595"/>
      <c r="W214" s="595"/>
      <c r="X214" s="595"/>
      <c r="Y214" s="595"/>
      <c r="Z214" s="595"/>
      <c r="AA214" s="595"/>
      <c r="AB214" s="595"/>
      <c r="AC214" s="595"/>
      <c r="AD214" s="595"/>
      <c r="AE214" s="595"/>
      <c r="AF214" s="595"/>
      <c r="AG214" s="595"/>
      <c r="AH214" s="595"/>
      <c r="AI214" s="595"/>
      <c r="AJ214" s="595"/>
      <c r="AK214" s="595"/>
      <c r="AL214" s="595"/>
      <c r="AM214" s="595"/>
      <c r="AN214" s="595"/>
      <c r="AO214" s="595"/>
      <c r="AP214" s="595"/>
      <c r="AQ214" s="595"/>
      <c r="AR214" s="595"/>
      <c r="AS214" s="595"/>
      <c r="AT214" s="595"/>
      <c r="AU214" s="595"/>
      <c r="AV214" s="595"/>
      <c r="AW214" s="595"/>
      <c r="AX214" s="595"/>
      <c r="AY214" s="595"/>
      <c r="AZ214" s="595"/>
    </row>
    <row r="215" spans="1:52" x14ac:dyDescent="0.25">
      <c r="A215" s="595"/>
      <c r="B215" s="595"/>
      <c r="C215" s="595"/>
      <c r="D215" s="595"/>
      <c r="E215" s="595"/>
      <c r="F215" s="595"/>
      <c r="G215" s="595"/>
      <c r="H215" s="595"/>
      <c r="I215" s="595"/>
      <c r="J215" s="595"/>
      <c r="K215" s="595"/>
      <c r="L215" s="595"/>
      <c r="M215" s="595"/>
      <c r="N215" s="595"/>
      <c r="O215" s="595">
        <v>0</v>
      </c>
      <c r="P215" s="595"/>
      <c r="Q215" s="595"/>
      <c r="R215" s="595"/>
      <c r="S215" s="595"/>
      <c r="T215" s="595"/>
      <c r="U215" s="595"/>
      <c r="V215" s="595"/>
      <c r="W215" s="595"/>
      <c r="X215" s="595"/>
      <c r="Y215" s="595"/>
      <c r="Z215" s="595"/>
      <c r="AA215" s="595"/>
      <c r="AB215" s="595"/>
      <c r="AC215" s="595"/>
      <c r="AD215" s="595"/>
      <c r="AE215" s="595"/>
      <c r="AF215" s="595"/>
      <c r="AG215" s="595"/>
      <c r="AH215" s="595"/>
      <c r="AI215" s="595"/>
      <c r="AJ215" s="595"/>
      <c r="AK215" s="595"/>
      <c r="AL215" s="595"/>
      <c r="AM215" s="595"/>
      <c r="AN215" s="595"/>
      <c r="AO215" s="595"/>
      <c r="AP215" s="595"/>
      <c r="AQ215" s="595"/>
      <c r="AR215" s="595"/>
      <c r="AS215" s="595"/>
      <c r="AT215" s="595"/>
      <c r="AU215" s="595"/>
      <c r="AV215" s="595"/>
      <c r="AW215" s="595"/>
      <c r="AX215" s="595"/>
      <c r="AY215" s="595"/>
      <c r="AZ215" s="595"/>
    </row>
    <row r="216" spans="1:52" x14ac:dyDescent="0.25">
      <c r="A216" s="595"/>
      <c r="B216" s="595"/>
      <c r="C216" s="595"/>
      <c r="D216" s="595"/>
      <c r="E216" s="595"/>
      <c r="F216" s="595"/>
      <c r="G216" s="595"/>
      <c r="H216" s="595"/>
      <c r="I216" s="595"/>
      <c r="J216" s="595"/>
      <c r="K216" s="595"/>
      <c r="L216" s="595"/>
      <c r="M216" s="595"/>
      <c r="N216" s="595"/>
      <c r="O216" s="595">
        <v>0</v>
      </c>
      <c r="P216" s="595"/>
      <c r="Q216" s="595"/>
      <c r="R216" s="595"/>
      <c r="S216" s="595"/>
      <c r="T216" s="595"/>
      <c r="U216" s="595"/>
      <c r="V216" s="595"/>
      <c r="W216" s="595"/>
      <c r="X216" s="595"/>
      <c r="Y216" s="595"/>
      <c r="Z216" s="595"/>
      <c r="AA216" s="595"/>
      <c r="AB216" s="595"/>
      <c r="AC216" s="595"/>
      <c r="AD216" s="595"/>
      <c r="AE216" s="595"/>
      <c r="AF216" s="595"/>
      <c r="AG216" s="595"/>
      <c r="AH216" s="595"/>
      <c r="AI216" s="595"/>
      <c r="AJ216" s="595"/>
      <c r="AK216" s="595"/>
      <c r="AL216" s="595"/>
      <c r="AM216" s="595"/>
      <c r="AN216" s="595"/>
      <c r="AO216" s="595"/>
      <c r="AP216" s="595"/>
      <c r="AQ216" s="595"/>
      <c r="AR216" s="595"/>
      <c r="AS216" s="595"/>
      <c r="AT216" s="595"/>
      <c r="AU216" s="595"/>
      <c r="AV216" s="595"/>
      <c r="AW216" s="595"/>
      <c r="AX216" s="595"/>
      <c r="AY216" s="595"/>
      <c r="AZ216" s="595"/>
    </row>
    <row r="217" spans="1:52" x14ac:dyDescent="0.25">
      <c r="A217" s="595"/>
      <c r="B217" s="595"/>
      <c r="C217" s="595"/>
      <c r="D217" s="595"/>
      <c r="E217" s="595"/>
      <c r="F217" s="595"/>
      <c r="G217" s="595"/>
      <c r="H217" s="595"/>
      <c r="I217" s="595"/>
      <c r="J217" s="595"/>
      <c r="K217" s="595"/>
      <c r="L217" s="595"/>
      <c r="M217" s="595"/>
      <c r="N217" s="595"/>
      <c r="O217" s="595">
        <v>0</v>
      </c>
      <c r="P217" s="595"/>
      <c r="Q217" s="595"/>
      <c r="R217" s="595"/>
      <c r="S217" s="595"/>
      <c r="T217" s="595"/>
      <c r="U217" s="595"/>
      <c r="V217" s="595"/>
      <c r="W217" s="595"/>
      <c r="X217" s="595"/>
      <c r="Y217" s="595"/>
      <c r="Z217" s="595"/>
      <c r="AA217" s="595"/>
      <c r="AB217" s="595"/>
      <c r="AC217" s="595"/>
      <c r="AD217" s="595"/>
      <c r="AE217" s="595"/>
      <c r="AF217" s="595"/>
      <c r="AG217" s="595"/>
      <c r="AH217" s="595"/>
      <c r="AI217" s="595"/>
      <c r="AJ217" s="595"/>
      <c r="AK217" s="595"/>
      <c r="AL217" s="595"/>
      <c r="AM217" s="595"/>
      <c r="AN217" s="595"/>
      <c r="AO217" s="595"/>
      <c r="AP217" s="595"/>
      <c r="AQ217" s="595"/>
      <c r="AR217" s="595"/>
      <c r="AS217" s="595"/>
      <c r="AT217" s="595"/>
      <c r="AU217" s="595"/>
      <c r="AV217" s="595"/>
      <c r="AW217" s="595"/>
      <c r="AX217" s="595"/>
      <c r="AY217" s="595"/>
      <c r="AZ217" s="595"/>
    </row>
    <row r="218" spans="1:52" x14ac:dyDescent="0.25">
      <c r="A218" s="595"/>
      <c r="B218" s="595"/>
      <c r="C218" s="595"/>
      <c r="D218" s="595"/>
      <c r="E218" s="595"/>
      <c r="F218" s="595"/>
      <c r="G218" s="595"/>
      <c r="H218" s="595"/>
      <c r="I218" s="595"/>
      <c r="J218" s="595"/>
      <c r="K218" s="595"/>
      <c r="L218" s="595"/>
      <c r="M218" s="595"/>
      <c r="N218" s="595"/>
      <c r="O218" s="595">
        <v>0</v>
      </c>
      <c r="P218" s="595"/>
      <c r="Q218" s="595"/>
      <c r="R218" s="595"/>
      <c r="S218" s="595"/>
      <c r="T218" s="595"/>
      <c r="U218" s="595"/>
      <c r="V218" s="595"/>
      <c r="W218" s="595"/>
      <c r="X218" s="595"/>
      <c r="Y218" s="595"/>
      <c r="Z218" s="595"/>
      <c r="AA218" s="595"/>
      <c r="AB218" s="595"/>
      <c r="AC218" s="595"/>
      <c r="AD218" s="595"/>
      <c r="AE218" s="595"/>
      <c r="AF218" s="595"/>
      <c r="AG218" s="595"/>
      <c r="AH218" s="595"/>
      <c r="AI218" s="595"/>
      <c r="AJ218" s="595"/>
      <c r="AK218" s="595"/>
      <c r="AL218" s="595"/>
      <c r="AM218" s="595"/>
      <c r="AN218" s="595"/>
      <c r="AO218" s="595"/>
      <c r="AP218" s="595"/>
      <c r="AQ218" s="595"/>
      <c r="AR218" s="595"/>
      <c r="AS218" s="595"/>
      <c r="AT218" s="595"/>
      <c r="AU218" s="595"/>
      <c r="AV218" s="595"/>
      <c r="AW218" s="595"/>
      <c r="AX218" s="595"/>
      <c r="AY218" s="595"/>
      <c r="AZ218" s="595"/>
    </row>
    <row r="219" spans="1:52" x14ac:dyDescent="0.25">
      <c r="A219" s="595"/>
      <c r="B219" s="595"/>
      <c r="C219" s="595"/>
      <c r="D219" s="595"/>
      <c r="E219" s="595"/>
      <c r="F219" s="595"/>
      <c r="G219" s="595"/>
      <c r="H219" s="595"/>
      <c r="I219" s="595"/>
      <c r="J219" s="595"/>
      <c r="K219" s="595"/>
      <c r="L219" s="595"/>
      <c r="M219" s="595"/>
      <c r="N219" s="595"/>
      <c r="O219" s="595">
        <v>0</v>
      </c>
      <c r="P219" s="595"/>
      <c r="Q219" s="595"/>
      <c r="R219" s="595"/>
      <c r="S219" s="595"/>
      <c r="T219" s="595"/>
      <c r="U219" s="595"/>
      <c r="V219" s="595"/>
      <c r="W219" s="595"/>
      <c r="X219" s="595"/>
      <c r="Y219" s="595"/>
      <c r="Z219" s="595"/>
      <c r="AA219" s="595"/>
      <c r="AB219" s="595"/>
      <c r="AC219" s="595"/>
      <c r="AD219" s="595"/>
      <c r="AE219" s="595"/>
      <c r="AF219" s="595"/>
      <c r="AG219" s="595"/>
      <c r="AH219" s="595"/>
      <c r="AI219" s="595"/>
      <c r="AJ219" s="595"/>
      <c r="AK219" s="595"/>
      <c r="AL219" s="595"/>
      <c r="AM219" s="595"/>
      <c r="AN219" s="595"/>
      <c r="AO219" s="595"/>
      <c r="AP219" s="595"/>
      <c r="AQ219" s="595"/>
      <c r="AR219" s="595"/>
      <c r="AS219" s="595"/>
      <c r="AT219" s="595"/>
      <c r="AU219" s="595"/>
      <c r="AV219" s="595"/>
      <c r="AW219" s="595"/>
      <c r="AX219" s="595"/>
      <c r="AY219" s="595"/>
      <c r="AZ219" s="595"/>
    </row>
    <row r="220" spans="1:52" x14ac:dyDescent="0.25">
      <c r="A220" s="595"/>
      <c r="B220" s="595"/>
      <c r="C220" s="595"/>
      <c r="D220" s="595"/>
      <c r="E220" s="595"/>
      <c r="F220" s="595"/>
      <c r="G220" s="595"/>
      <c r="H220" s="595"/>
      <c r="I220" s="595"/>
      <c r="J220" s="595"/>
      <c r="K220" s="595"/>
      <c r="L220" s="595"/>
      <c r="M220" s="595"/>
      <c r="N220" s="595"/>
      <c r="O220" s="595">
        <v>0</v>
      </c>
      <c r="P220" s="595"/>
      <c r="Q220" s="595"/>
      <c r="R220" s="595"/>
      <c r="S220" s="595"/>
      <c r="T220" s="595"/>
      <c r="U220" s="595"/>
      <c r="V220" s="595"/>
      <c r="W220" s="595"/>
      <c r="X220" s="595"/>
      <c r="Y220" s="595"/>
      <c r="Z220" s="595"/>
      <c r="AA220" s="595"/>
      <c r="AB220" s="595"/>
      <c r="AC220" s="595"/>
      <c r="AD220" s="595"/>
      <c r="AE220" s="595"/>
      <c r="AF220" s="595"/>
      <c r="AG220" s="595"/>
      <c r="AH220" s="595"/>
      <c r="AI220" s="595"/>
      <c r="AJ220" s="595"/>
      <c r="AK220" s="595"/>
      <c r="AL220" s="595"/>
      <c r="AM220" s="595"/>
      <c r="AN220" s="595"/>
      <c r="AO220" s="595"/>
      <c r="AP220" s="595"/>
      <c r="AQ220" s="595"/>
      <c r="AR220" s="595"/>
      <c r="AS220" s="595"/>
      <c r="AT220" s="595"/>
      <c r="AU220" s="595"/>
      <c r="AV220" s="595"/>
      <c r="AW220" s="595"/>
      <c r="AX220" s="595"/>
      <c r="AY220" s="595"/>
      <c r="AZ220" s="595"/>
    </row>
    <row r="221" spans="1:52" x14ac:dyDescent="0.25">
      <c r="A221" s="595"/>
      <c r="B221" s="595"/>
      <c r="C221" s="595"/>
      <c r="D221" s="595"/>
      <c r="E221" s="595"/>
      <c r="F221" s="595"/>
      <c r="G221" s="595"/>
      <c r="H221" s="595"/>
      <c r="I221" s="595"/>
      <c r="J221" s="595"/>
      <c r="K221" s="595"/>
      <c r="L221" s="595"/>
      <c r="M221" s="595"/>
      <c r="N221" s="595"/>
      <c r="O221" s="595">
        <v>0</v>
      </c>
      <c r="P221" s="595"/>
      <c r="Q221" s="595"/>
      <c r="R221" s="595"/>
      <c r="S221" s="595"/>
      <c r="T221" s="595"/>
      <c r="U221" s="595"/>
      <c r="V221" s="595"/>
      <c r="W221" s="595"/>
      <c r="X221" s="595"/>
      <c r="Y221" s="595"/>
      <c r="Z221" s="595"/>
      <c r="AA221" s="595"/>
      <c r="AB221" s="595"/>
      <c r="AC221" s="595"/>
      <c r="AD221" s="595"/>
      <c r="AE221" s="595"/>
      <c r="AF221" s="595"/>
      <c r="AG221" s="595"/>
      <c r="AH221" s="595"/>
      <c r="AI221" s="595"/>
      <c r="AJ221" s="595"/>
      <c r="AK221" s="595"/>
      <c r="AL221" s="595"/>
      <c r="AM221" s="595"/>
      <c r="AN221" s="595"/>
      <c r="AO221" s="595"/>
      <c r="AP221" s="595"/>
      <c r="AQ221" s="595"/>
      <c r="AR221" s="595"/>
      <c r="AS221" s="595"/>
      <c r="AT221" s="595"/>
      <c r="AU221" s="595"/>
      <c r="AV221" s="595"/>
      <c r="AW221" s="595"/>
      <c r="AX221" s="595"/>
      <c r="AY221" s="595"/>
      <c r="AZ221" s="595"/>
    </row>
    <row r="222" spans="1:52" x14ac:dyDescent="0.25">
      <c r="A222" s="595"/>
      <c r="B222" s="595"/>
      <c r="C222" s="595"/>
      <c r="D222" s="595"/>
      <c r="E222" s="595"/>
      <c r="F222" s="595"/>
      <c r="G222" s="595"/>
      <c r="H222" s="595"/>
      <c r="I222" s="595"/>
      <c r="J222" s="595"/>
      <c r="K222" s="595"/>
      <c r="L222" s="595"/>
      <c r="M222" s="595"/>
      <c r="N222" s="595"/>
      <c r="O222" s="595">
        <v>0</v>
      </c>
      <c r="P222" s="595"/>
      <c r="Q222" s="595"/>
      <c r="R222" s="595"/>
      <c r="S222" s="595"/>
      <c r="T222" s="595"/>
      <c r="U222" s="595"/>
      <c r="V222" s="595"/>
      <c r="W222" s="595"/>
      <c r="X222" s="595"/>
      <c r="Y222" s="595"/>
      <c r="Z222" s="595"/>
      <c r="AA222" s="595"/>
      <c r="AB222" s="595"/>
      <c r="AC222" s="595"/>
      <c r="AD222" s="595"/>
      <c r="AE222" s="595"/>
      <c r="AF222" s="595"/>
      <c r="AG222" s="595"/>
      <c r="AH222" s="595"/>
      <c r="AI222" s="595"/>
      <c r="AJ222" s="595"/>
      <c r="AK222" s="595"/>
      <c r="AL222" s="595"/>
      <c r="AM222" s="595"/>
      <c r="AN222" s="595"/>
      <c r="AO222" s="595"/>
      <c r="AP222" s="595"/>
      <c r="AQ222" s="595"/>
      <c r="AR222" s="595"/>
      <c r="AS222" s="595"/>
      <c r="AT222" s="595"/>
      <c r="AU222" s="595"/>
      <c r="AV222" s="595"/>
      <c r="AW222" s="595"/>
      <c r="AX222" s="595"/>
      <c r="AY222" s="595"/>
      <c r="AZ222" s="595"/>
    </row>
    <row r="223" spans="1:52" x14ac:dyDescent="0.25">
      <c r="A223" s="595"/>
      <c r="B223" s="595"/>
      <c r="C223" s="595"/>
      <c r="D223" s="595"/>
      <c r="E223" s="595"/>
      <c r="F223" s="595"/>
      <c r="G223" s="595"/>
      <c r="H223" s="595"/>
      <c r="I223" s="595"/>
      <c r="J223" s="595"/>
      <c r="K223" s="595"/>
      <c r="L223" s="595"/>
      <c r="M223" s="595"/>
      <c r="N223" s="595"/>
      <c r="O223" s="595">
        <v>0</v>
      </c>
      <c r="P223" s="595"/>
      <c r="Q223" s="595"/>
      <c r="R223" s="595"/>
      <c r="S223" s="595"/>
      <c r="T223" s="595"/>
      <c r="U223" s="595"/>
      <c r="V223" s="595"/>
      <c r="W223" s="595"/>
      <c r="X223" s="595"/>
      <c r="Y223" s="595"/>
      <c r="Z223" s="595"/>
      <c r="AA223" s="595"/>
      <c r="AB223" s="595"/>
      <c r="AC223" s="595"/>
      <c r="AD223" s="595"/>
      <c r="AE223" s="595"/>
      <c r="AF223" s="595"/>
      <c r="AG223" s="595"/>
      <c r="AH223" s="595"/>
      <c r="AI223" s="595"/>
      <c r="AJ223" s="595"/>
      <c r="AK223" s="595"/>
      <c r="AL223" s="595"/>
      <c r="AM223" s="595"/>
      <c r="AN223" s="595"/>
      <c r="AO223" s="595"/>
      <c r="AP223" s="595"/>
      <c r="AQ223" s="595"/>
      <c r="AR223" s="595"/>
      <c r="AS223" s="595"/>
      <c r="AT223" s="595"/>
      <c r="AU223" s="595"/>
      <c r="AV223" s="595"/>
      <c r="AW223" s="595"/>
      <c r="AX223" s="595"/>
      <c r="AY223" s="595"/>
      <c r="AZ223" s="595"/>
    </row>
    <row r="224" spans="1:52" x14ac:dyDescent="0.25">
      <c r="A224" s="595"/>
      <c r="B224" s="595"/>
      <c r="C224" s="595"/>
      <c r="D224" s="595"/>
      <c r="E224" s="595"/>
      <c r="F224" s="595"/>
      <c r="G224" s="595"/>
      <c r="H224" s="595"/>
      <c r="I224" s="595"/>
      <c r="J224" s="595"/>
      <c r="K224" s="595"/>
      <c r="L224" s="595"/>
      <c r="M224" s="595"/>
      <c r="N224" s="595"/>
      <c r="O224" s="595">
        <v>0</v>
      </c>
      <c r="P224" s="595"/>
      <c r="Q224" s="595"/>
      <c r="R224" s="595"/>
      <c r="S224" s="595"/>
      <c r="T224" s="595"/>
      <c r="U224" s="595"/>
      <c r="V224" s="595"/>
      <c r="W224" s="595"/>
      <c r="X224" s="595"/>
      <c r="Y224" s="595"/>
      <c r="Z224" s="595"/>
      <c r="AA224" s="595"/>
      <c r="AB224" s="595"/>
      <c r="AC224" s="595"/>
      <c r="AD224" s="595"/>
      <c r="AE224" s="595"/>
      <c r="AF224" s="595"/>
      <c r="AG224" s="595"/>
      <c r="AH224" s="595"/>
      <c r="AI224" s="595"/>
      <c r="AJ224" s="595"/>
      <c r="AK224" s="595"/>
      <c r="AL224" s="595"/>
      <c r="AM224" s="595"/>
      <c r="AN224" s="595"/>
      <c r="AO224" s="595"/>
      <c r="AP224" s="595"/>
      <c r="AQ224" s="595"/>
      <c r="AR224" s="595"/>
      <c r="AS224" s="595"/>
      <c r="AT224" s="595"/>
      <c r="AU224" s="595"/>
      <c r="AV224" s="595"/>
      <c r="AW224" s="595"/>
      <c r="AX224" s="595"/>
      <c r="AY224" s="595"/>
      <c r="AZ224" s="595"/>
    </row>
    <row r="225" spans="1:52" x14ac:dyDescent="0.25">
      <c r="A225" s="595"/>
      <c r="B225" s="595"/>
      <c r="C225" s="595"/>
      <c r="D225" s="595"/>
      <c r="E225" s="595"/>
      <c r="F225" s="595"/>
      <c r="G225" s="595"/>
      <c r="H225" s="595"/>
      <c r="I225" s="595"/>
      <c r="J225" s="595"/>
      <c r="K225" s="595"/>
      <c r="L225" s="595"/>
      <c r="M225" s="595"/>
      <c r="N225" s="595"/>
      <c r="O225" s="595">
        <v>0</v>
      </c>
      <c r="P225" s="595"/>
      <c r="Q225" s="595"/>
      <c r="R225" s="595"/>
      <c r="S225" s="595"/>
      <c r="T225" s="595"/>
      <c r="U225" s="595"/>
      <c r="V225" s="595"/>
      <c r="W225" s="595"/>
      <c r="X225" s="595"/>
      <c r="Y225" s="595"/>
      <c r="Z225" s="595"/>
      <c r="AA225" s="595"/>
      <c r="AB225" s="595"/>
      <c r="AC225" s="595"/>
      <c r="AD225" s="595"/>
      <c r="AE225" s="595"/>
      <c r="AF225" s="595"/>
      <c r="AG225" s="595"/>
      <c r="AH225" s="595"/>
      <c r="AI225" s="595"/>
      <c r="AJ225" s="595"/>
      <c r="AK225" s="595"/>
      <c r="AL225" s="595"/>
      <c r="AM225" s="595"/>
      <c r="AN225" s="595"/>
      <c r="AO225" s="595"/>
      <c r="AP225" s="595"/>
      <c r="AQ225" s="595"/>
      <c r="AR225" s="595"/>
      <c r="AS225" s="595"/>
      <c r="AT225" s="595"/>
      <c r="AU225" s="595"/>
      <c r="AV225" s="595"/>
      <c r="AW225" s="595"/>
      <c r="AX225" s="595"/>
      <c r="AY225" s="595"/>
      <c r="AZ225" s="595"/>
    </row>
    <row r="226" spans="1:52" x14ac:dyDescent="0.25">
      <c r="A226" s="595"/>
      <c r="B226" s="595"/>
      <c r="C226" s="595"/>
      <c r="D226" s="595"/>
      <c r="E226" s="595"/>
      <c r="F226" s="595"/>
      <c r="G226" s="595"/>
      <c r="H226" s="595"/>
      <c r="I226" s="595"/>
      <c r="J226" s="595"/>
      <c r="K226" s="595"/>
      <c r="L226" s="595"/>
      <c r="M226" s="595"/>
      <c r="N226" s="595"/>
      <c r="O226" s="595">
        <v>0</v>
      </c>
      <c r="P226" s="595"/>
      <c r="Q226" s="595"/>
      <c r="R226" s="595"/>
      <c r="S226" s="595"/>
      <c r="T226" s="595"/>
      <c r="U226" s="595"/>
      <c r="V226" s="595"/>
      <c r="W226" s="595"/>
      <c r="X226" s="595"/>
      <c r="Y226" s="595"/>
      <c r="Z226" s="595"/>
      <c r="AA226" s="595"/>
      <c r="AB226" s="595"/>
      <c r="AC226" s="595"/>
      <c r="AD226" s="595"/>
      <c r="AE226" s="595"/>
      <c r="AF226" s="595"/>
      <c r="AG226" s="595"/>
      <c r="AH226" s="595"/>
      <c r="AI226" s="595"/>
      <c r="AJ226" s="595"/>
      <c r="AK226" s="595"/>
      <c r="AL226" s="595"/>
      <c r="AM226" s="595"/>
      <c r="AN226" s="595"/>
      <c r="AO226" s="595"/>
      <c r="AP226" s="595"/>
      <c r="AQ226" s="595"/>
      <c r="AR226" s="595"/>
      <c r="AS226" s="595"/>
      <c r="AT226" s="595"/>
      <c r="AU226" s="595"/>
      <c r="AV226" s="595"/>
      <c r="AW226" s="595"/>
      <c r="AX226" s="595"/>
      <c r="AY226" s="595"/>
      <c r="AZ226" s="595"/>
    </row>
    <row r="227" spans="1:52" x14ac:dyDescent="0.25">
      <c r="A227" s="595"/>
      <c r="B227" s="595"/>
      <c r="C227" s="595"/>
      <c r="D227" s="595"/>
      <c r="E227" s="595"/>
      <c r="F227" s="595"/>
      <c r="G227" s="595"/>
      <c r="H227" s="595"/>
      <c r="I227" s="595"/>
      <c r="J227" s="595"/>
      <c r="K227" s="595"/>
      <c r="L227" s="595"/>
      <c r="M227" s="595"/>
      <c r="N227" s="595"/>
      <c r="O227" s="595">
        <v>0</v>
      </c>
      <c r="P227" s="595"/>
      <c r="Q227" s="595"/>
      <c r="R227" s="595"/>
      <c r="S227" s="595"/>
      <c r="T227" s="595"/>
      <c r="U227" s="595"/>
      <c r="V227" s="595"/>
      <c r="W227" s="595"/>
      <c r="X227" s="595"/>
      <c r="Y227" s="595"/>
      <c r="Z227" s="595"/>
      <c r="AA227" s="595"/>
      <c r="AB227" s="595"/>
      <c r="AC227" s="595"/>
      <c r="AD227" s="595"/>
      <c r="AE227" s="595"/>
      <c r="AF227" s="595"/>
      <c r="AG227" s="595"/>
      <c r="AH227" s="595"/>
      <c r="AI227" s="595"/>
      <c r="AJ227" s="595"/>
      <c r="AK227" s="595"/>
      <c r="AL227" s="595"/>
      <c r="AM227" s="595"/>
      <c r="AN227" s="595"/>
      <c r="AO227" s="595"/>
      <c r="AP227" s="595"/>
      <c r="AQ227" s="595"/>
      <c r="AR227" s="595"/>
      <c r="AS227" s="595"/>
      <c r="AT227" s="595"/>
      <c r="AU227" s="595"/>
      <c r="AV227" s="595"/>
      <c r="AW227" s="595"/>
      <c r="AX227" s="595"/>
      <c r="AY227" s="595"/>
      <c r="AZ227" s="595"/>
    </row>
    <row r="228" spans="1:52" x14ac:dyDescent="0.25">
      <c r="A228" s="595"/>
      <c r="B228" s="595"/>
      <c r="C228" s="595"/>
      <c r="D228" s="595"/>
      <c r="E228" s="595"/>
      <c r="F228" s="595"/>
      <c r="G228" s="595"/>
      <c r="H228" s="595"/>
      <c r="I228" s="595"/>
      <c r="J228" s="595"/>
      <c r="K228" s="595"/>
      <c r="L228" s="595"/>
      <c r="M228" s="595"/>
      <c r="N228" s="595"/>
      <c r="O228" s="595">
        <v>0</v>
      </c>
      <c r="P228" s="595"/>
      <c r="Q228" s="595"/>
      <c r="R228" s="595"/>
      <c r="S228" s="595"/>
      <c r="T228" s="595"/>
      <c r="U228" s="595"/>
      <c r="V228" s="595"/>
      <c r="W228" s="595"/>
      <c r="X228" s="595"/>
      <c r="Y228" s="595"/>
      <c r="Z228" s="595"/>
      <c r="AA228" s="595"/>
      <c r="AB228" s="595"/>
      <c r="AC228" s="595"/>
      <c r="AD228" s="595"/>
      <c r="AE228" s="595"/>
      <c r="AF228" s="595"/>
      <c r="AG228" s="595"/>
      <c r="AH228" s="595"/>
      <c r="AI228" s="595"/>
      <c r="AJ228" s="595"/>
      <c r="AK228" s="595"/>
      <c r="AL228" s="595"/>
      <c r="AM228" s="595"/>
      <c r="AN228" s="595"/>
      <c r="AO228" s="595"/>
      <c r="AP228" s="595"/>
      <c r="AQ228" s="595"/>
      <c r="AR228" s="595"/>
      <c r="AS228" s="595"/>
      <c r="AT228" s="595"/>
      <c r="AU228" s="595"/>
      <c r="AV228" s="595"/>
      <c r="AW228" s="595"/>
      <c r="AX228" s="595"/>
      <c r="AY228" s="595"/>
      <c r="AZ228" s="595"/>
    </row>
    <row r="229" spans="1:52" x14ac:dyDescent="0.25">
      <c r="A229" s="595"/>
      <c r="B229" s="595"/>
      <c r="C229" s="595"/>
      <c r="D229" s="595"/>
      <c r="E229" s="595"/>
      <c r="F229" s="595"/>
      <c r="G229" s="595"/>
      <c r="H229" s="595"/>
      <c r="I229" s="595"/>
      <c r="J229" s="595"/>
      <c r="K229" s="595"/>
      <c r="L229" s="595"/>
      <c r="M229" s="595"/>
      <c r="N229" s="595"/>
      <c r="O229" s="595">
        <v>0</v>
      </c>
      <c r="P229" s="595"/>
      <c r="Q229" s="595"/>
      <c r="R229" s="595"/>
      <c r="S229" s="595"/>
      <c r="T229" s="595"/>
      <c r="U229" s="595"/>
      <c r="V229" s="595"/>
      <c r="W229" s="595"/>
      <c r="X229" s="595"/>
      <c r="Y229" s="595"/>
      <c r="Z229" s="595"/>
      <c r="AA229" s="595"/>
      <c r="AB229" s="595"/>
      <c r="AC229" s="595"/>
      <c r="AD229" s="595"/>
      <c r="AE229" s="595"/>
      <c r="AF229" s="595"/>
      <c r="AG229" s="595"/>
      <c r="AH229" s="595"/>
      <c r="AI229" s="595"/>
      <c r="AJ229" s="595"/>
      <c r="AK229" s="595"/>
      <c r="AL229" s="595"/>
      <c r="AM229" s="595"/>
      <c r="AN229" s="595"/>
      <c r="AO229" s="595"/>
      <c r="AP229" s="595"/>
      <c r="AQ229" s="595"/>
      <c r="AR229" s="595"/>
      <c r="AS229" s="595"/>
      <c r="AT229" s="595"/>
      <c r="AU229" s="595"/>
      <c r="AV229" s="595"/>
      <c r="AW229" s="595"/>
      <c r="AX229" s="595"/>
      <c r="AY229" s="595"/>
      <c r="AZ229" s="595"/>
    </row>
    <row r="230" spans="1:52" x14ac:dyDescent="0.25">
      <c r="A230" s="595"/>
      <c r="B230" s="595"/>
      <c r="C230" s="595"/>
      <c r="D230" s="595"/>
      <c r="E230" s="595"/>
      <c r="F230" s="595"/>
      <c r="G230" s="595"/>
      <c r="H230" s="595"/>
      <c r="I230" s="595"/>
      <c r="J230" s="595"/>
      <c r="K230" s="595"/>
      <c r="L230" s="595"/>
      <c r="M230" s="595"/>
      <c r="N230" s="595"/>
      <c r="O230" s="595">
        <v>0</v>
      </c>
      <c r="P230" s="595"/>
      <c r="Q230" s="595"/>
      <c r="R230" s="595"/>
      <c r="S230" s="595"/>
      <c r="T230" s="595"/>
      <c r="U230" s="595"/>
      <c r="V230" s="595"/>
      <c r="W230" s="595"/>
      <c r="X230" s="595"/>
      <c r="Y230" s="595"/>
      <c r="Z230" s="595"/>
      <c r="AA230" s="595"/>
      <c r="AB230" s="595"/>
      <c r="AC230" s="595"/>
      <c r="AD230" s="595"/>
      <c r="AE230" s="595"/>
      <c r="AF230" s="595"/>
      <c r="AG230" s="595"/>
      <c r="AH230" s="595"/>
      <c r="AI230" s="595"/>
      <c r="AJ230" s="595"/>
      <c r="AK230" s="595"/>
      <c r="AL230" s="595"/>
      <c r="AM230" s="595"/>
      <c r="AN230" s="595"/>
      <c r="AO230" s="595"/>
      <c r="AP230" s="595"/>
      <c r="AQ230" s="595"/>
      <c r="AR230" s="595"/>
      <c r="AS230" s="595"/>
      <c r="AT230" s="595"/>
      <c r="AU230" s="595"/>
      <c r="AV230" s="595"/>
      <c r="AW230" s="595"/>
      <c r="AX230" s="595"/>
      <c r="AY230" s="595"/>
      <c r="AZ230" s="595"/>
    </row>
    <row r="231" spans="1:52" x14ac:dyDescent="0.25">
      <c r="A231" s="595"/>
      <c r="B231" s="595"/>
      <c r="C231" s="595"/>
      <c r="D231" s="595"/>
      <c r="E231" s="595"/>
      <c r="F231" s="595"/>
      <c r="G231" s="595"/>
      <c r="H231" s="595"/>
      <c r="I231" s="595"/>
      <c r="J231" s="595"/>
      <c r="K231" s="595"/>
      <c r="L231" s="595"/>
      <c r="M231" s="595"/>
      <c r="N231" s="595"/>
      <c r="O231" s="595">
        <v>0</v>
      </c>
      <c r="P231" s="595"/>
      <c r="Q231" s="595"/>
      <c r="R231" s="595"/>
      <c r="S231" s="595"/>
      <c r="T231" s="595"/>
      <c r="U231" s="595"/>
      <c r="V231" s="595"/>
      <c r="W231" s="595"/>
      <c r="X231" s="595"/>
      <c r="Y231" s="595"/>
      <c r="Z231" s="595"/>
      <c r="AA231" s="595"/>
      <c r="AB231" s="595"/>
      <c r="AC231" s="595"/>
      <c r="AD231" s="595"/>
      <c r="AE231" s="595"/>
      <c r="AF231" s="595"/>
      <c r="AG231" s="595"/>
      <c r="AH231" s="595"/>
      <c r="AI231" s="595"/>
      <c r="AJ231" s="595"/>
      <c r="AK231" s="595"/>
      <c r="AL231" s="595"/>
      <c r="AM231" s="595"/>
      <c r="AN231" s="595"/>
      <c r="AO231" s="595"/>
      <c r="AP231" s="595"/>
      <c r="AQ231" s="595"/>
      <c r="AR231" s="595"/>
      <c r="AS231" s="595"/>
      <c r="AT231" s="595"/>
      <c r="AU231" s="595"/>
      <c r="AV231" s="595"/>
      <c r="AW231" s="595"/>
      <c r="AX231" s="595"/>
      <c r="AY231" s="595"/>
      <c r="AZ231" s="595"/>
    </row>
    <row r="232" spans="1:52" x14ac:dyDescent="0.25">
      <c r="A232" s="595"/>
      <c r="B232" s="595"/>
      <c r="C232" s="595"/>
      <c r="D232" s="595"/>
      <c r="E232" s="595"/>
      <c r="F232" s="595"/>
      <c r="G232" s="595"/>
      <c r="H232" s="595"/>
      <c r="I232" s="595"/>
      <c r="J232" s="595"/>
      <c r="K232" s="595"/>
      <c r="L232" s="595"/>
      <c r="M232" s="595"/>
      <c r="N232" s="595"/>
      <c r="O232" s="595">
        <v>0</v>
      </c>
      <c r="P232" s="595"/>
      <c r="Q232" s="595"/>
      <c r="R232" s="595"/>
      <c r="S232" s="595"/>
      <c r="T232" s="595"/>
      <c r="U232" s="595"/>
      <c r="V232" s="595"/>
      <c r="W232" s="595"/>
      <c r="X232" s="595"/>
      <c r="Y232" s="595"/>
      <c r="Z232" s="595"/>
      <c r="AA232" s="595"/>
      <c r="AB232" s="595"/>
      <c r="AC232" s="595"/>
      <c r="AD232" s="595"/>
      <c r="AE232" s="595"/>
      <c r="AF232" s="595"/>
      <c r="AG232" s="595"/>
      <c r="AH232" s="595"/>
      <c r="AI232" s="595"/>
      <c r="AJ232" s="595"/>
      <c r="AK232" s="595"/>
      <c r="AL232" s="595"/>
      <c r="AM232" s="595"/>
      <c r="AN232" s="595"/>
      <c r="AO232" s="595"/>
      <c r="AP232" s="595"/>
      <c r="AQ232" s="595"/>
      <c r="AR232" s="595"/>
      <c r="AS232" s="595"/>
      <c r="AT232" s="595"/>
      <c r="AU232" s="595"/>
      <c r="AV232" s="595"/>
      <c r="AW232" s="595"/>
      <c r="AX232" s="595"/>
      <c r="AY232" s="595"/>
      <c r="AZ232" s="595"/>
    </row>
    <row r="233" spans="1:52" x14ac:dyDescent="0.25">
      <c r="A233" s="595"/>
      <c r="B233" s="595"/>
      <c r="C233" s="595"/>
      <c r="D233" s="595"/>
      <c r="E233" s="595"/>
      <c r="F233" s="595"/>
      <c r="G233" s="595"/>
      <c r="H233" s="595"/>
      <c r="I233" s="595"/>
      <c r="J233" s="595"/>
      <c r="K233" s="595"/>
      <c r="L233" s="595"/>
      <c r="M233" s="595"/>
      <c r="N233" s="595"/>
      <c r="O233" s="595">
        <v>0</v>
      </c>
      <c r="P233" s="595"/>
      <c r="Q233" s="595"/>
      <c r="R233" s="595"/>
      <c r="S233" s="595"/>
      <c r="T233" s="595"/>
      <c r="U233" s="595"/>
      <c r="V233" s="595"/>
      <c r="W233" s="595"/>
      <c r="X233" s="595"/>
      <c r="Y233" s="595"/>
      <c r="Z233" s="595"/>
      <c r="AA233" s="595"/>
      <c r="AB233" s="595"/>
      <c r="AC233" s="595"/>
      <c r="AD233" s="595"/>
      <c r="AE233" s="595"/>
      <c r="AF233" s="595"/>
      <c r="AG233" s="595"/>
      <c r="AH233" s="595"/>
      <c r="AI233" s="595"/>
      <c r="AJ233" s="595"/>
      <c r="AK233" s="595"/>
      <c r="AL233" s="595"/>
      <c r="AM233" s="595"/>
      <c r="AN233" s="595"/>
      <c r="AO233" s="595"/>
      <c r="AP233" s="595"/>
      <c r="AQ233" s="595"/>
      <c r="AR233" s="595"/>
      <c r="AS233" s="595"/>
      <c r="AT233" s="595"/>
      <c r="AU233" s="595"/>
      <c r="AV233" s="595"/>
      <c r="AW233" s="595"/>
      <c r="AX233" s="595"/>
      <c r="AY233" s="595"/>
      <c r="AZ233" s="595"/>
    </row>
    <row r="234" spans="1:52" x14ac:dyDescent="0.25">
      <c r="A234" s="595"/>
      <c r="B234" s="595"/>
      <c r="C234" s="595"/>
      <c r="D234" s="595"/>
      <c r="E234" s="595"/>
      <c r="F234" s="595"/>
      <c r="G234" s="595"/>
      <c r="H234" s="595"/>
      <c r="I234" s="595"/>
      <c r="J234" s="595"/>
      <c r="K234" s="595"/>
      <c r="L234" s="595"/>
      <c r="M234" s="595"/>
      <c r="N234" s="595"/>
      <c r="O234" s="595">
        <v>0</v>
      </c>
      <c r="P234" s="595"/>
      <c r="Q234" s="595"/>
      <c r="R234" s="595"/>
      <c r="S234" s="595"/>
      <c r="T234" s="595"/>
      <c r="U234" s="595"/>
      <c r="V234" s="595"/>
      <c r="W234" s="595"/>
      <c r="X234" s="595"/>
      <c r="Y234" s="595"/>
      <c r="Z234" s="595"/>
      <c r="AA234" s="595"/>
      <c r="AB234" s="595"/>
      <c r="AC234" s="595"/>
      <c r="AD234" s="595"/>
      <c r="AE234" s="595"/>
      <c r="AF234" s="595"/>
      <c r="AG234" s="595"/>
      <c r="AH234" s="595"/>
      <c r="AI234" s="595"/>
      <c r="AJ234" s="595"/>
      <c r="AK234" s="595"/>
      <c r="AL234" s="595"/>
      <c r="AM234" s="595"/>
      <c r="AN234" s="595"/>
      <c r="AO234" s="595"/>
      <c r="AP234" s="595"/>
      <c r="AQ234" s="595"/>
      <c r="AR234" s="595"/>
      <c r="AS234" s="595"/>
      <c r="AT234" s="595"/>
      <c r="AU234" s="595"/>
      <c r="AV234" s="595"/>
      <c r="AW234" s="595"/>
      <c r="AX234" s="595"/>
      <c r="AY234" s="595"/>
      <c r="AZ234" s="595"/>
    </row>
    <row r="235" spans="1:52" x14ac:dyDescent="0.25">
      <c r="A235" s="595"/>
      <c r="B235" s="595"/>
      <c r="C235" s="595"/>
      <c r="D235" s="595"/>
      <c r="E235" s="595"/>
      <c r="F235" s="595"/>
      <c r="G235" s="595"/>
      <c r="H235" s="595"/>
      <c r="I235" s="595"/>
      <c r="J235" s="595"/>
      <c r="K235" s="595"/>
      <c r="L235" s="595"/>
      <c r="M235" s="595"/>
      <c r="N235" s="595"/>
      <c r="O235" s="595">
        <v>0</v>
      </c>
      <c r="P235" s="595"/>
      <c r="Q235" s="595"/>
      <c r="R235" s="595"/>
      <c r="S235" s="595"/>
      <c r="T235" s="595"/>
      <c r="U235" s="595"/>
      <c r="V235" s="595"/>
      <c r="W235" s="595"/>
      <c r="X235" s="595"/>
      <c r="Y235" s="595"/>
      <c r="Z235" s="595"/>
      <c r="AA235" s="595"/>
      <c r="AB235" s="595"/>
      <c r="AC235" s="595"/>
      <c r="AD235" s="595"/>
      <c r="AE235" s="595"/>
      <c r="AF235" s="595"/>
      <c r="AG235" s="595"/>
      <c r="AH235" s="595"/>
      <c r="AI235" s="595"/>
      <c r="AJ235" s="595"/>
      <c r="AK235" s="595"/>
      <c r="AL235" s="595"/>
      <c r="AM235" s="595"/>
      <c r="AN235" s="595"/>
      <c r="AO235" s="595"/>
      <c r="AP235" s="595"/>
      <c r="AQ235" s="595"/>
      <c r="AR235" s="595"/>
      <c r="AS235" s="595"/>
      <c r="AT235" s="595"/>
      <c r="AU235" s="595"/>
      <c r="AV235" s="595"/>
      <c r="AW235" s="595"/>
      <c r="AX235" s="595"/>
      <c r="AY235" s="595"/>
      <c r="AZ235" s="595"/>
    </row>
    <row r="236" spans="1:52" x14ac:dyDescent="0.25">
      <c r="A236" s="595"/>
      <c r="B236" s="595"/>
      <c r="C236" s="595"/>
      <c r="D236" s="595"/>
      <c r="E236" s="595"/>
      <c r="F236" s="595"/>
      <c r="G236" s="595"/>
      <c r="H236" s="595"/>
      <c r="I236" s="595"/>
      <c r="J236" s="595"/>
      <c r="K236" s="595"/>
      <c r="L236" s="595"/>
      <c r="M236" s="595"/>
      <c r="N236" s="595"/>
      <c r="O236" s="595">
        <v>0</v>
      </c>
      <c r="P236" s="595"/>
      <c r="Q236" s="595"/>
      <c r="R236" s="595"/>
      <c r="S236" s="595"/>
      <c r="T236" s="595"/>
      <c r="U236" s="595"/>
      <c r="V236" s="595"/>
      <c r="W236" s="595"/>
      <c r="X236" s="595"/>
      <c r="Y236" s="595"/>
      <c r="Z236" s="595"/>
      <c r="AA236" s="595"/>
      <c r="AB236" s="595"/>
      <c r="AC236" s="595"/>
      <c r="AD236" s="595"/>
      <c r="AE236" s="595"/>
      <c r="AF236" s="595"/>
      <c r="AG236" s="595"/>
      <c r="AH236" s="595"/>
      <c r="AI236" s="595"/>
      <c r="AJ236" s="595"/>
      <c r="AK236" s="595"/>
      <c r="AL236" s="595"/>
      <c r="AM236" s="595"/>
      <c r="AN236" s="595"/>
      <c r="AO236" s="595"/>
      <c r="AP236" s="595"/>
      <c r="AQ236" s="595"/>
      <c r="AR236" s="595"/>
      <c r="AS236" s="595"/>
      <c r="AT236" s="595"/>
      <c r="AU236" s="595"/>
      <c r="AV236" s="595"/>
      <c r="AW236" s="595"/>
      <c r="AX236" s="595"/>
      <c r="AY236" s="595"/>
      <c r="AZ236" s="595"/>
    </row>
    <row r="237" spans="1:52" x14ac:dyDescent="0.25">
      <c r="A237" s="595"/>
      <c r="B237" s="595"/>
      <c r="C237" s="595"/>
      <c r="D237" s="595"/>
      <c r="E237" s="595"/>
      <c r="F237" s="595"/>
      <c r="G237" s="595"/>
      <c r="H237" s="595"/>
      <c r="I237" s="595"/>
      <c r="J237" s="595"/>
      <c r="K237" s="595"/>
      <c r="L237" s="595"/>
      <c r="M237" s="595"/>
      <c r="N237" s="595"/>
      <c r="O237" s="595">
        <v>0</v>
      </c>
      <c r="P237" s="595"/>
      <c r="Q237" s="595"/>
      <c r="R237" s="595"/>
      <c r="S237" s="595"/>
      <c r="T237" s="595"/>
      <c r="U237" s="595"/>
      <c r="V237" s="595"/>
      <c r="W237" s="595"/>
      <c r="X237" s="595"/>
      <c r="Y237" s="595"/>
      <c r="Z237" s="595"/>
      <c r="AA237" s="595"/>
      <c r="AB237" s="595"/>
      <c r="AC237" s="595"/>
      <c r="AD237" s="595"/>
      <c r="AE237" s="595"/>
      <c r="AF237" s="595"/>
      <c r="AG237" s="595"/>
      <c r="AH237" s="595"/>
      <c r="AI237" s="595"/>
      <c r="AJ237" s="595"/>
      <c r="AK237" s="595"/>
      <c r="AL237" s="595"/>
      <c r="AM237" s="595"/>
      <c r="AN237" s="595"/>
      <c r="AO237" s="595"/>
      <c r="AP237" s="595"/>
      <c r="AQ237" s="595"/>
      <c r="AR237" s="595"/>
      <c r="AS237" s="595"/>
      <c r="AT237" s="595"/>
      <c r="AU237" s="595"/>
      <c r="AV237" s="595"/>
      <c r="AW237" s="595"/>
      <c r="AX237" s="595"/>
      <c r="AY237" s="595"/>
      <c r="AZ237" s="595"/>
    </row>
    <row r="238" spans="1:52" x14ac:dyDescent="0.25">
      <c r="A238" s="595"/>
      <c r="B238" s="595"/>
      <c r="C238" s="595"/>
      <c r="D238" s="595"/>
      <c r="E238" s="595"/>
      <c r="F238" s="595"/>
      <c r="G238" s="595"/>
      <c r="H238" s="595"/>
      <c r="I238" s="595"/>
      <c r="J238" s="595"/>
      <c r="K238" s="595"/>
      <c r="L238" s="595"/>
      <c r="M238" s="595"/>
      <c r="N238" s="595"/>
      <c r="O238" s="595">
        <v>0</v>
      </c>
      <c r="P238" s="595"/>
      <c r="Q238" s="595"/>
      <c r="R238" s="595"/>
      <c r="S238" s="595"/>
      <c r="T238" s="595"/>
      <c r="U238" s="595"/>
      <c r="V238" s="595"/>
      <c r="W238" s="595"/>
      <c r="X238" s="595"/>
      <c r="Y238" s="595"/>
      <c r="Z238" s="595"/>
      <c r="AA238" s="595"/>
      <c r="AB238" s="595"/>
      <c r="AC238" s="595"/>
      <c r="AD238" s="595"/>
      <c r="AE238" s="595"/>
      <c r="AF238" s="595"/>
      <c r="AG238" s="595"/>
      <c r="AH238" s="595"/>
      <c r="AI238" s="595"/>
      <c r="AJ238" s="595"/>
      <c r="AK238" s="595"/>
      <c r="AL238" s="595"/>
      <c r="AM238" s="595"/>
      <c r="AN238" s="595"/>
      <c r="AO238" s="595"/>
      <c r="AP238" s="595"/>
      <c r="AQ238" s="595"/>
      <c r="AR238" s="595"/>
      <c r="AS238" s="595"/>
      <c r="AT238" s="595"/>
      <c r="AU238" s="595"/>
      <c r="AV238" s="595"/>
      <c r="AW238" s="595"/>
      <c r="AX238" s="595"/>
      <c r="AY238" s="595"/>
      <c r="AZ238" s="595"/>
    </row>
    <row r="239" spans="1:52" x14ac:dyDescent="0.25">
      <c r="A239" s="595"/>
      <c r="B239" s="595"/>
      <c r="C239" s="595"/>
      <c r="D239" s="595"/>
      <c r="E239" s="595"/>
      <c r="F239" s="595"/>
      <c r="G239" s="595"/>
      <c r="H239" s="595"/>
      <c r="I239" s="595"/>
      <c r="J239" s="595"/>
      <c r="K239" s="595"/>
      <c r="L239" s="595"/>
      <c r="M239" s="595"/>
      <c r="N239" s="595"/>
      <c r="O239" s="595">
        <v>0</v>
      </c>
      <c r="P239" s="595"/>
      <c r="Q239" s="595"/>
      <c r="R239" s="595"/>
      <c r="S239" s="595"/>
      <c r="T239" s="595"/>
      <c r="U239" s="595"/>
      <c r="V239" s="595"/>
      <c r="W239" s="595"/>
      <c r="X239" s="595"/>
      <c r="Y239" s="595"/>
      <c r="Z239" s="595"/>
      <c r="AA239" s="595"/>
      <c r="AB239" s="595"/>
      <c r="AC239" s="595"/>
      <c r="AD239" s="595"/>
      <c r="AE239" s="595"/>
      <c r="AF239" s="595"/>
      <c r="AG239" s="595"/>
      <c r="AH239" s="595"/>
      <c r="AI239" s="595"/>
      <c r="AJ239" s="595"/>
      <c r="AK239" s="595"/>
      <c r="AL239" s="595"/>
      <c r="AM239" s="595"/>
      <c r="AN239" s="595"/>
      <c r="AO239" s="595"/>
      <c r="AP239" s="595"/>
      <c r="AQ239" s="595"/>
      <c r="AR239" s="595"/>
      <c r="AS239" s="595"/>
      <c r="AT239" s="595"/>
      <c r="AU239" s="595"/>
      <c r="AV239" s="595"/>
      <c r="AW239" s="595"/>
      <c r="AX239" s="595"/>
      <c r="AY239" s="595"/>
      <c r="AZ239" s="595"/>
    </row>
    <row r="240" spans="1:52" x14ac:dyDescent="0.25">
      <c r="A240" s="595"/>
      <c r="B240" s="595"/>
      <c r="C240" s="595"/>
      <c r="D240" s="595"/>
      <c r="E240" s="595"/>
      <c r="F240" s="595"/>
      <c r="G240" s="595"/>
      <c r="H240" s="595"/>
      <c r="I240" s="595"/>
      <c r="J240" s="595"/>
      <c r="K240" s="595"/>
      <c r="L240" s="595"/>
      <c r="M240" s="595"/>
      <c r="N240" s="595"/>
      <c r="O240" s="595">
        <v>0</v>
      </c>
      <c r="P240" s="595"/>
      <c r="Q240" s="595"/>
      <c r="R240" s="595"/>
      <c r="S240" s="595"/>
      <c r="T240" s="595"/>
      <c r="U240" s="595"/>
      <c r="V240" s="595"/>
      <c r="W240" s="595"/>
      <c r="X240" s="595"/>
      <c r="Y240" s="595"/>
      <c r="Z240" s="595"/>
      <c r="AA240" s="595"/>
      <c r="AB240" s="595"/>
      <c r="AC240" s="595"/>
      <c r="AD240" s="595"/>
      <c r="AE240" s="595"/>
      <c r="AF240" s="595"/>
      <c r="AG240" s="595"/>
      <c r="AH240" s="595"/>
      <c r="AI240" s="595"/>
      <c r="AJ240" s="595"/>
      <c r="AK240" s="595"/>
      <c r="AL240" s="595"/>
      <c r="AM240" s="595"/>
      <c r="AN240" s="595"/>
      <c r="AO240" s="595"/>
      <c r="AP240" s="595"/>
      <c r="AQ240" s="595"/>
      <c r="AR240" s="595"/>
      <c r="AS240" s="595"/>
      <c r="AT240" s="595"/>
      <c r="AU240" s="595"/>
      <c r="AV240" s="595"/>
      <c r="AW240" s="595"/>
      <c r="AX240" s="595"/>
      <c r="AY240" s="595"/>
      <c r="AZ240" s="595"/>
    </row>
    <row r="241" spans="1:52" x14ac:dyDescent="0.25">
      <c r="A241" s="595"/>
      <c r="B241" s="595"/>
      <c r="C241" s="595"/>
      <c r="D241" s="595"/>
      <c r="E241" s="595"/>
      <c r="F241" s="595"/>
      <c r="G241" s="595"/>
      <c r="H241" s="595"/>
      <c r="I241" s="595"/>
      <c r="J241" s="595"/>
      <c r="K241" s="595"/>
      <c r="L241" s="595"/>
      <c r="M241" s="595"/>
      <c r="N241" s="595"/>
      <c r="O241" s="595">
        <v>0</v>
      </c>
      <c r="P241" s="595"/>
      <c r="Q241" s="595"/>
      <c r="R241" s="595"/>
      <c r="S241" s="595"/>
      <c r="T241" s="595"/>
      <c r="U241" s="595"/>
      <c r="V241" s="595"/>
      <c r="W241" s="595"/>
      <c r="X241" s="595"/>
      <c r="Y241" s="595"/>
      <c r="Z241" s="595"/>
      <c r="AA241" s="595"/>
      <c r="AB241" s="595"/>
      <c r="AC241" s="595"/>
      <c r="AD241" s="595"/>
      <c r="AE241" s="595"/>
      <c r="AF241" s="595"/>
      <c r="AG241" s="595"/>
      <c r="AH241" s="595"/>
      <c r="AI241" s="595"/>
      <c r="AJ241" s="595"/>
      <c r="AK241" s="595"/>
      <c r="AL241" s="595"/>
      <c r="AM241" s="595"/>
      <c r="AN241" s="595"/>
      <c r="AO241" s="595"/>
      <c r="AP241" s="595"/>
      <c r="AQ241" s="595"/>
      <c r="AR241" s="595"/>
      <c r="AS241" s="595"/>
      <c r="AT241" s="595"/>
      <c r="AU241" s="595"/>
      <c r="AV241" s="595"/>
      <c r="AW241" s="595"/>
      <c r="AX241" s="595"/>
      <c r="AY241" s="595"/>
      <c r="AZ241" s="595"/>
    </row>
    <row r="242" spans="1:52" x14ac:dyDescent="0.25">
      <c r="A242" s="595"/>
      <c r="B242" s="595"/>
      <c r="C242" s="595"/>
      <c r="D242" s="595"/>
      <c r="E242" s="595"/>
      <c r="F242" s="595"/>
      <c r="G242" s="595"/>
      <c r="H242" s="595"/>
      <c r="I242" s="595"/>
      <c r="J242" s="595"/>
      <c r="K242" s="595"/>
      <c r="L242" s="595"/>
      <c r="M242" s="595"/>
      <c r="N242" s="595"/>
      <c r="O242" s="595">
        <v>0</v>
      </c>
      <c r="P242" s="595"/>
      <c r="Q242" s="595"/>
      <c r="R242" s="595"/>
      <c r="S242" s="595"/>
      <c r="T242" s="595"/>
      <c r="U242" s="595"/>
      <c r="V242" s="595"/>
      <c r="W242" s="595"/>
      <c r="X242" s="595"/>
      <c r="Y242" s="595"/>
      <c r="Z242" s="595"/>
      <c r="AA242" s="595"/>
      <c r="AB242" s="595"/>
      <c r="AC242" s="595"/>
      <c r="AD242" s="595"/>
      <c r="AE242" s="595"/>
      <c r="AF242" s="595"/>
      <c r="AG242" s="595"/>
      <c r="AH242" s="595"/>
      <c r="AI242" s="595"/>
      <c r="AJ242" s="595"/>
      <c r="AK242" s="595"/>
      <c r="AL242" s="595"/>
      <c r="AM242" s="595"/>
      <c r="AN242" s="595"/>
      <c r="AO242" s="595"/>
      <c r="AP242" s="595"/>
      <c r="AQ242" s="595"/>
      <c r="AR242" s="595"/>
      <c r="AS242" s="595"/>
      <c r="AT242" s="595"/>
      <c r="AU242" s="595"/>
      <c r="AV242" s="595"/>
      <c r="AW242" s="595"/>
      <c r="AX242" s="595"/>
      <c r="AY242" s="595"/>
      <c r="AZ242" s="595"/>
    </row>
    <row r="243" spans="1:52" x14ac:dyDescent="0.25">
      <c r="A243" s="595"/>
      <c r="B243" s="595"/>
      <c r="C243" s="595"/>
      <c r="D243" s="595"/>
      <c r="E243" s="595"/>
      <c r="F243" s="595"/>
      <c r="G243" s="595"/>
      <c r="H243" s="595"/>
      <c r="I243" s="595"/>
      <c r="J243" s="595"/>
      <c r="K243" s="595"/>
      <c r="L243" s="595"/>
      <c r="M243" s="595"/>
      <c r="N243" s="595"/>
      <c r="O243" s="595">
        <v>0</v>
      </c>
      <c r="P243" s="595"/>
      <c r="Q243" s="595"/>
      <c r="R243" s="595"/>
      <c r="S243" s="595"/>
      <c r="T243" s="595"/>
      <c r="U243" s="595"/>
      <c r="V243" s="595"/>
      <c r="W243" s="595"/>
      <c r="X243" s="595"/>
      <c r="Y243" s="595"/>
      <c r="Z243" s="595"/>
      <c r="AA243" s="595"/>
      <c r="AB243" s="595"/>
      <c r="AC243" s="595"/>
      <c r="AD243" s="595"/>
      <c r="AE243" s="595"/>
      <c r="AF243" s="595"/>
      <c r="AG243" s="595"/>
      <c r="AH243" s="595"/>
      <c r="AI243" s="595"/>
      <c r="AJ243" s="595"/>
      <c r="AK243" s="595"/>
      <c r="AL243" s="595"/>
      <c r="AM243" s="595"/>
      <c r="AN243" s="595"/>
      <c r="AO243" s="595"/>
      <c r="AP243" s="595"/>
      <c r="AQ243" s="595"/>
      <c r="AR243" s="595"/>
      <c r="AS243" s="595"/>
      <c r="AT243" s="595"/>
      <c r="AU243" s="595"/>
      <c r="AV243" s="595"/>
      <c r="AW243" s="595"/>
      <c r="AX243" s="595"/>
      <c r="AY243" s="595"/>
      <c r="AZ243" s="595"/>
    </row>
    <row r="244" spans="1:52" x14ac:dyDescent="0.25">
      <c r="A244" s="595"/>
      <c r="B244" s="595"/>
      <c r="C244" s="595"/>
      <c r="D244" s="595"/>
      <c r="E244" s="595"/>
      <c r="F244" s="595"/>
      <c r="G244" s="595"/>
      <c r="H244" s="595"/>
      <c r="I244" s="595"/>
      <c r="J244" s="595"/>
      <c r="K244" s="595"/>
      <c r="L244" s="595"/>
      <c r="M244" s="595"/>
      <c r="N244" s="595"/>
      <c r="O244" s="595">
        <v>0</v>
      </c>
      <c r="P244" s="595"/>
      <c r="Q244" s="595"/>
      <c r="R244" s="595"/>
      <c r="S244" s="595"/>
      <c r="T244" s="595"/>
      <c r="U244" s="595"/>
      <c r="V244" s="595"/>
      <c r="W244" s="595"/>
      <c r="X244" s="595"/>
      <c r="Y244" s="595"/>
      <c r="Z244" s="595"/>
      <c r="AA244" s="595"/>
      <c r="AB244" s="595"/>
      <c r="AC244" s="595"/>
      <c r="AD244" s="595"/>
      <c r="AE244" s="595"/>
      <c r="AF244" s="595"/>
      <c r="AG244" s="595"/>
      <c r="AH244" s="595"/>
      <c r="AI244" s="595"/>
      <c r="AJ244" s="595"/>
      <c r="AK244" s="595"/>
      <c r="AL244" s="595"/>
      <c r="AM244" s="595"/>
      <c r="AN244" s="595"/>
      <c r="AO244" s="595"/>
      <c r="AP244" s="595"/>
      <c r="AQ244" s="595"/>
      <c r="AR244" s="595"/>
      <c r="AS244" s="595"/>
      <c r="AT244" s="595"/>
      <c r="AU244" s="595"/>
      <c r="AV244" s="595"/>
      <c r="AW244" s="595"/>
      <c r="AX244" s="595"/>
      <c r="AY244" s="595"/>
      <c r="AZ244" s="595"/>
    </row>
    <row r="245" spans="1:52" x14ac:dyDescent="0.25">
      <c r="A245" s="595"/>
      <c r="B245" s="595"/>
      <c r="C245" s="595"/>
      <c r="D245" s="595"/>
      <c r="E245" s="595"/>
      <c r="F245" s="595"/>
      <c r="G245" s="595"/>
      <c r="H245" s="595"/>
      <c r="I245" s="595"/>
      <c r="J245" s="595"/>
      <c r="K245" s="595"/>
      <c r="L245" s="595"/>
      <c r="M245" s="595"/>
      <c r="N245" s="595"/>
      <c r="O245" s="595">
        <v>0</v>
      </c>
      <c r="P245" s="595"/>
      <c r="Q245" s="595"/>
      <c r="R245" s="595"/>
      <c r="S245" s="595"/>
      <c r="T245" s="595"/>
      <c r="U245" s="595"/>
      <c r="V245" s="595"/>
      <c r="W245" s="595"/>
      <c r="X245" s="595"/>
      <c r="Y245" s="595"/>
      <c r="Z245" s="595"/>
      <c r="AA245" s="595"/>
      <c r="AB245" s="595"/>
      <c r="AC245" s="595"/>
      <c r="AD245" s="595"/>
      <c r="AE245" s="595"/>
      <c r="AF245" s="595"/>
      <c r="AG245" s="595"/>
      <c r="AH245" s="595"/>
      <c r="AI245" s="595"/>
      <c r="AJ245" s="595"/>
      <c r="AK245" s="595"/>
      <c r="AL245" s="595"/>
      <c r="AM245" s="595"/>
      <c r="AN245" s="595"/>
      <c r="AO245" s="595"/>
      <c r="AP245" s="595"/>
      <c r="AQ245" s="595"/>
      <c r="AR245" s="595"/>
      <c r="AS245" s="595"/>
      <c r="AT245" s="595"/>
      <c r="AU245" s="595"/>
      <c r="AV245" s="595"/>
      <c r="AW245" s="595"/>
      <c r="AX245" s="595"/>
      <c r="AY245" s="595"/>
      <c r="AZ245" s="595"/>
    </row>
    <row r="246" spans="1:52" x14ac:dyDescent="0.25">
      <c r="A246" s="595"/>
      <c r="B246" s="595"/>
      <c r="C246" s="595"/>
      <c r="D246" s="595"/>
      <c r="E246" s="595"/>
      <c r="F246" s="595"/>
      <c r="G246" s="595"/>
      <c r="H246" s="595"/>
      <c r="I246" s="595"/>
      <c r="J246" s="595"/>
      <c r="K246" s="595"/>
      <c r="L246" s="595"/>
      <c r="M246" s="595"/>
      <c r="N246" s="595"/>
      <c r="O246" s="595">
        <v>0</v>
      </c>
      <c r="P246" s="595"/>
      <c r="Q246" s="595"/>
      <c r="R246" s="595"/>
      <c r="S246" s="595"/>
      <c r="T246" s="595"/>
      <c r="U246" s="595"/>
      <c r="V246" s="595"/>
      <c r="W246" s="595"/>
      <c r="X246" s="595"/>
      <c r="Y246" s="595"/>
      <c r="Z246" s="595"/>
      <c r="AA246" s="595"/>
      <c r="AB246" s="595"/>
      <c r="AC246" s="595"/>
      <c r="AD246" s="595"/>
      <c r="AE246" s="595"/>
      <c r="AF246" s="595"/>
      <c r="AG246" s="595"/>
      <c r="AH246" s="595"/>
      <c r="AI246" s="595"/>
      <c r="AJ246" s="595"/>
      <c r="AK246" s="595"/>
      <c r="AL246" s="595"/>
      <c r="AM246" s="595"/>
      <c r="AN246" s="595"/>
      <c r="AO246" s="595"/>
      <c r="AP246" s="595"/>
      <c r="AQ246" s="595"/>
      <c r="AR246" s="595"/>
      <c r="AS246" s="595"/>
      <c r="AT246" s="595"/>
      <c r="AU246" s="595"/>
      <c r="AV246" s="595"/>
      <c r="AW246" s="595"/>
      <c r="AX246" s="595"/>
      <c r="AY246" s="595"/>
      <c r="AZ246" s="595"/>
    </row>
    <row r="247" spans="1:52" x14ac:dyDescent="0.25">
      <c r="A247" s="595"/>
      <c r="B247" s="595"/>
      <c r="C247" s="595"/>
      <c r="D247" s="595"/>
      <c r="E247" s="595"/>
      <c r="F247" s="595"/>
      <c r="G247" s="595"/>
      <c r="H247" s="595"/>
      <c r="I247" s="595"/>
      <c r="J247" s="595"/>
      <c r="K247" s="595"/>
      <c r="L247" s="595"/>
      <c r="M247" s="595"/>
      <c r="N247" s="595"/>
      <c r="O247" s="595">
        <v>0</v>
      </c>
      <c r="P247" s="595"/>
      <c r="Q247" s="595"/>
      <c r="R247" s="595"/>
      <c r="S247" s="595"/>
      <c r="T247" s="595"/>
      <c r="U247" s="595"/>
      <c r="V247" s="595"/>
      <c r="W247" s="595"/>
      <c r="X247" s="595"/>
      <c r="Y247" s="595"/>
      <c r="Z247" s="595"/>
      <c r="AA247" s="595"/>
      <c r="AB247" s="595"/>
      <c r="AC247" s="595"/>
      <c r="AD247" s="595"/>
      <c r="AE247" s="595"/>
      <c r="AF247" s="595"/>
      <c r="AG247" s="595"/>
      <c r="AH247" s="595"/>
      <c r="AI247" s="595"/>
      <c r="AJ247" s="595"/>
      <c r="AK247" s="595"/>
      <c r="AL247" s="595"/>
      <c r="AM247" s="595"/>
      <c r="AN247" s="595"/>
      <c r="AO247" s="595"/>
      <c r="AP247" s="595"/>
      <c r="AQ247" s="595"/>
      <c r="AR247" s="595"/>
      <c r="AS247" s="595"/>
      <c r="AT247" s="595"/>
      <c r="AU247" s="595"/>
      <c r="AV247" s="595"/>
      <c r="AW247" s="595"/>
      <c r="AX247" s="595"/>
      <c r="AY247" s="595"/>
      <c r="AZ247" s="595"/>
    </row>
    <row r="248" spans="1:52" x14ac:dyDescent="0.25">
      <c r="A248" s="595"/>
      <c r="B248" s="595"/>
      <c r="C248" s="595"/>
      <c r="D248" s="595"/>
      <c r="E248" s="595"/>
      <c r="F248" s="595"/>
      <c r="G248" s="595"/>
      <c r="H248" s="595"/>
      <c r="I248" s="595"/>
      <c r="J248" s="595"/>
      <c r="K248" s="595"/>
      <c r="L248" s="595"/>
      <c r="M248" s="595"/>
      <c r="N248" s="595"/>
      <c r="O248" s="595">
        <v>0</v>
      </c>
      <c r="P248" s="595"/>
      <c r="Q248" s="595"/>
      <c r="R248" s="595"/>
      <c r="S248" s="595"/>
      <c r="T248" s="595"/>
      <c r="U248" s="595"/>
      <c r="V248" s="595"/>
      <c r="W248" s="595"/>
      <c r="X248" s="595"/>
      <c r="Y248" s="595"/>
      <c r="Z248" s="595"/>
      <c r="AA248" s="595"/>
      <c r="AB248" s="595"/>
      <c r="AC248" s="595"/>
      <c r="AD248" s="595"/>
      <c r="AE248" s="595"/>
      <c r="AF248" s="595"/>
      <c r="AG248" s="595"/>
      <c r="AH248" s="595"/>
      <c r="AI248" s="595"/>
      <c r="AJ248" s="595"/>
      <c r="AK248" s="595"/>
      <c r="AL248" s="595"/>
      <c r="AM248" s="595"/>
      <c r="AN248" s="595"/>
      <c r="AO248" s="595"/>
      <c r="AP248" s="595"/>
      <c r="AQ248" s="595"/>
      <c r="AR248" s="595"/>
      <c r="AS248" s="595"/>
      <c r="AT248" s="595"/>
      <c r="AU248" s="595"/>
      <c r="AV248" s="595"/>
      <c r="AW248" s="595"/>
      <c r="AX248" s="595"/>
      <c r="AY248" s="595"/>
      <c r="AZ248" s="595"/>
    </row>
    <row r="249" spans="1:52" x14ac:dyDescent="0.25">
      <c r="A249" s="595"/>
      <c r="B249" s="595"/>
      <c r="C249" s="595"/>
      <c r="D249" s="595"/>
      <c r="E249" s="595"/>
      <c r="F249" s="595"/>
      <c r="G249" s="595"/>
      <c r="H249" s="595"/>
      <c r="I249" s="595"/>
      <c r="J249" s="595"/>
      <c r="K249" s="595"/>
      <c r="L249" s="595"/>
      <c r="M249" s="595"/>
      <c r="N249" s="595"/>
      <c r="O249" s="595">
        <v>0</v>
      </c>
      <c r="P249" s="595"/>
      <c r="Q249" s="595"/>
      <c r="R249" s="595"/>
      <c r="S249" s="595"/>
      <c r="T249" s="595"/>
      <c r="U249" s="595"/>
      <c r="V249" s="595"/>
      <c r="W249" s="595"/>
      <c r="X249" s="595"/>
      <c r="Y249" s="595"/>
      <c r="Z249" s="595"/>
      <c r="AA249" s="595"/>
      <c r="AB249" s="595"/>
      <c r="AC249" s="595"/>
      <c r="AD249" s="595"/>
      <c r="AE249" s="595"/>
      <c r="AF249" s="595"/>
      <c r="AG249" s="595"/>
      <c r="AH249" s="595"/>
      <c r="AI249" s="595"/>
      <c r="AJ249" s="595"/>
      <c r="AK249" s="595"/>
      <c r="AL249" s="595"/>
      <c r="AM249" s="595"/>
      <c r="AN249" s="595"/>
      <c r="AO249" s="595"/>
      <c r="AP249" s="595"/>
      <c r="AQ249" s="595"/>
      <c r="AR249" s="595"/>
      <c r="AS249" s="595"/>
      <c r="AT249" s="595"/>
      <c r="AU249" s="595"/>
      <c r="AV249" s="595"/>
      <c r="AW249" s="595"/>
      <c r="AX249" s="595"/>
      <c r="AY249" s="595"/>
      <c r="AZ249" s="595"/>
    </row>
    <row r="250" spans="1:52" x14ac:dyDescent="0.25">
      <c r="A250" s="595"/>
      <c r="B250" s="595"/>
      <c r="C250" s="595"/>
      <c r="D250" s="595"/>
      <c r="E250" s="595"/>
      <c r="F250" s="595"/>
      <c r="G250" s="595"/>
      <c r="H250" s="595"/>
      <c r="I250" s="595"/>
      <c r="J250" s="595"/>
      <c r="K250" s="595"/>
      <c r="L250" s="595"/>
      <c r="M250" s="595"/>
      <c r="N250" s="595"/>
      <c r="O250" s="595">
        <v>0</v>
      </c>
      <c r="P250" s="595"/>
      <c r="Q250" s="595"/>
      <c r="R250" s="595"/>
      <c r="S250" s="595"/>
      <c r="T250" s="595"/>
      <c r="U250" s="595"/>
      <c r="V250" s="595"/>
      <c r="W250" s="595"/>
      <c r="X250" s="595"/>
      <c r="Y250" s="595"/>
      <c r="Z250" s="595"/>
      <c r="AA250" s="595"/>
      <c r="AB250" s="595"/>
      <c r="AC250" s="595"/>
      <c r="AD250" s="595"/>
      <c r="AE250" s="595"/>
      <c r="AF250" s="595"/>
      <c r="AG250" s="595"/>
      <c r="AH250" s="595"/>
      <c r="AI250" s="595"/>
      <c r="AJ250" s="595"/>
      <c r="AK250" s="595"/>
      <c r="AL250" s="595"/>
      <c r="AM250" s="595"/>
      <c r="AN250" s="595"/>
      <c r="AO250" s="595"/>
      <c r="AP250" s="595"/>
      <c r="AQ250" s="595"/>
      <c r="AR250" s="595"/>
      <c r="AS250" s="595"/>
      <c r="AT250" s="595"/>
      <c r="AU250" s="595"/>
      <c r="AV250" s="595"/>
      <c r="AW250" s="595"/>
      <c r="AX250" s="595"/>
      <c r="AY250" s="595"/>
      <c r="AZ250" s="595"/>
    </row>
    <row r="251" spans="1:52" x14ac:dyDescent="0.25">
      <c r="A251" s="595"/>
      <c r="B251" s="595"/>
      <c r="C251" s="595"/>
      <c r="D251" s="595"/>
      <c r="E251" s="595"/>
      <c r="F251" s="595"/>
      <c r="G251" s="595"/>
      <c r="H251" s="595"/>
      <c r="I251" s="595"/>
      <c r="J251" s="595"/>
      <c r="K251" s="595"/>
      <c r="L251" s="595"/>
      <c r="M251" s="595"/>
      <c r="N251" s="595"/>
      <c r="O251" s="595">
        <v>0</v>
      </c>
      <c r="P251" s="595"/>
      <c r="Q251" s="595"/>
      <c r="R251" s="595"/>
      <c r="S251" s="595"/>
      <c r="T251" s="595"/>
      <c r="U251" s="595"/>
      <c r="V251" s="595"/>
      <c r="W251" s="595"/>
      <c r="X251" s="595"/>
      <c r="Y251" s="595"/>
      <c r="Z251" s="595"/>
      <c r="AA251" s="595"/>
      <c r="AB251" s="595"/>
      <c r="AC251" s="595"/>
      <c r="AD251" s="595"/>
      <c r="AE251" s="595"/>
      <c r="AF251" s="595"/>
      <c r="AG251" s="595"/>
      <c r="AH251" s="595"/>
      <c r="AI251" s="595"/>
      <c r="AJ251" s="595"/>
      <c r="AK251" s="595"/>
      <c r="AL251" s="595"/>
      <c r="AM251" s="595"/>
      <c r="AN251" s="595"/>
      <c r="AO251" s="595"/>
      <c r="AP251" s="595"/>
      <c r="AQ251" s="595"/>
      <c r="AR251" s="595"/>
      <c r="AS251" s="595"/>
      <c r="AT251" s="595"/>
      <c r="AU251" s="595"/>
      <c r="AV251" s="595"/>
      <c r="AW251" s="595"/>
      <c r="AX251" s="595"/>
      <c r="AY251" s="595"/>
      <c r="AZ251" s="595"/>
    </row>
    <row r="252" spans="1:52" x14ac:dyDescent="0.25">
      <c r="A252" s="595"/>
      <c r="B252" s="595"/>
      <c r="C252" s="595"/>
      <c r="D252" s="595"/>
      <c r="E252" s="595"/>
      <c r="F252" s="595"/>
      <c r="G252" s="595"/>
      <c r="H252" s="595"/>
      <c r="I252" s="595"/>
      <c r="J252" s="595"/>
      <c r="K252" s="595"/>
      <c r="L252" s="595"/>
      <c r="M252" s="595"/>
      <c r="N252" s="595"/>
      <c r="O252" s="595">
        <v>0</v>
      </c>
      <c r="P252" s="595"/>
      <c r="Q252" s="595"/>
      <c r="R252" s="595"/>
      <c r="S252" s="595"/>
      <c r="T252" s="595"/>
      <c r="U252" s="595"/>
      <c r="V252" s="595"/>
      <c r="W252" s="595"/>
      <c r="X252" s="595"/>
      <c r="Y252" s="595"/>
      <c r="Z252" s="595"/>
      <c r="AA252" s="595"/>
      <c r="AB252" s="595"/>
      <c r="AC252" s="595"/>
      <c r="AD252" s="595"/>
      <c r="AE252" s="595"/>
      <c r="AF252" s="595"/>
      <c r="AG252" s="595"/>
      <c r="AH252" s="595"/>
      <c r="AI252" s="595"/>
      <c r="AJ252" s="595"/>
      <c r="AK252" s="595"/>
      <c r="AL252" s="595"/>
      <c r="AM252" s="595"/>
      <c r="AN252" s="595"/>
      <c r="AO252" s="595"/>
      <c r="AP252" s="595"/>
      <c r="AQ252" s="595"/>
      <c r="AR252" s="595"/>
      <c r="AS252" s="595"/>
      <c r="AT252" s="595"/>
      <c r="AU252" s="595"/>
      <c r="AV252" s="595"/>
      <c r="AW252" s="595"/>
      <c r="AX252" s="595"/>
      <c r="AY252" s="595"/>
      <c r="AZ252" s="595"/>
    </row>
    <row r="253" spans="1:52" x14ac:dyDescent="0.25">
      <c r="A253" s="595"/>
      <c r="B253" s="595"/>
      <c r="C253" s="595"/>
      <c r="D253" s="595"/>
      <c r="E253" s="595"/>
      <c r="F253" s="595"/>
      <c r="G253" s="595"/>
      <c r="H253" s="595"/>
      <c r="I253" s="595"/>
      <c r="J253" s="595"/>
      <c r="K253" s="595"/>
      <c r="L253" s="595"/>
      <c r="M253" s="595"/>
      <c r="N253" s="595"/>
      <c r="O253" s="595">
        <v>0</v>
      </c>
      <c r="P253" s="595"/>
      <c r="Q253" s="595"/>
      <c r="R253" s="595"/>
      <c r="S253" s="595"/>
      <c r="T253" s="595"/>
      <c r="U253" s="595"/>
      <c r="V253" s="595"/>
      <c r="W253" s="595"/>
      <c r="X253" s="595"/>
      <c r="Y253" s="595"/>
      <c r="Z253" s="595"/>
      <c r="AA253" s="595"/>
      <c r="AB253" s="595"/>
      <c r="AC253" s="595"/>
      <c r="AD253" s="595"/>
      <c r="AE253" s="595"/>
      <c r="AF253" s="595"/>
      <c r="AG253" s="595"/>
      <c r="AH253" s="595"/>
      <c r="AI253" s="595"/>
      <c r="AJ253" s="595"/>
      <c r="AK253" s="595"/>
      <c r="AL253" s="595"/>
      <c r="AM253" s="595"/>
      <c r="AN253" s="595"/>
      <c r="AO253" s="595"/>
      <c r="AP253" s="595"/>
      <c r="AQ253" s="595"/>
      <c r="AR253" s="595"/>
      <c r="AS253" s="595"/>
      <c r="AT253" s="595"/>
      <c r="AU253" s="595"/>
      <c r="AV253" s="595"/>
      <c r="AW253" s="595"/>
      <c r="AX253" s="595"/>
      <c r="AY253" s="595"/>
      <c r="AZ253" s="595"/>
    </row>
    <row r="254" spans="1:52" x14ac:dyDescent="0.25">
      <c r="A254" s="595"/>
      <c r="B254" s="595"/>
      <c r="C254" s="595"/>
      <c r="D254" s="595"/>
      <c r="E254" s="595"/>
      <c r="F254" s="595"/>
      <c r="G254" s="595"/>
      <c r="H254" s="595"/>
      <c r="I254" s="595"/>
      <c r="J254" s="595"/>
      <c r="K254" s="595"/>
      <c r="L254" s="595"/>
      <c r="M254" s="595"/>
      <c r="N254" s="595"/>
      <c r="O254" s="595">
        <v>0</v>
      </c>
      <c r="P254" s="595"/>
      <c r="Q254" s="595"/>
      <c r="R254" s="595"/>
      <c r="S254" s="595"/>
      <c r="T254" s="595"/>
      <c r="U254" s="595"/>
      <c r="V254" s="595"/>
      <c r="W254" s="595"/>
      <c r="X254" s="595"/>
      <c r="Y254" s="595"/>
      <c r="Z254" s="595"/>
      <c r="AA254" s="595"/>
      <c r="AB254" s="595"/>
      <c r="AC254" s="595"/>
      <c r="AD254" s="595"/>
      <c r="AE254" s="595"/>
      <c r="AF254" s="595"/>
      <c r="AG254" s="595"/>
      <c r="AH254" s="595"/>
      <c r="AI254" s="595"/>
      <c r="AJ254" s="595"/>
      <c r="AK254" s="595"/>
      <c r="AL254" s="595"/>
      <c r="AM254" s="595"/>
      <c r="AN254" s="595"/>
      <c r="AO254" s="595"/>
      <c r="AP254" s="595"/>
      <c r="AQ254" s="595"/>
      <c r="AR254" s="595"/>
      <c r="AS254" s="595"/>
      <c r="AT254" s="595"/>
      <c r="AU254" s="595"/>
      <c r="AV254" s="595"/>
      <c r="AW254" s="595"/>
      <c r="AX254" s="595"/>
      <c r="AY254" s="595"/>
      <c r="AZ254" s="595"/>
    </row>
    <row r="255" spans="1:52" x14ac:dyDescent="0.25">
      <c r="A255" s="595"/>
      <c r="B255" s="595"/>
      <c r="C255" s="595"/>
      <c r="D255" s="595"/>
      <c r="E255" s="595"/>
      <c r="F255" s="595"/>
      <c r="G255" s="595"/>
      <c r="H255" s="595"/>
      <c r="I255" s="595"/>
      <c r="J255" s="595"/>
      <c r="K255" s="595"/>
      <c r="L255" s="595"/>
      <c r="M255" s="595"/>
      <c r="N255" s="595"/>
      <c r="O255" s="595">
        <v>0</v>
      </c>
      <c r="P255" s="595"/>
      <c r="Q255" s="595"/>
      <c r="R255" s="595"/>
      <c r="S255" s="595"/>
      <c r="T255" s="595"/>
      <c r="U255" s="595"/>
      <c r="V255" s="595"/>
      <c r="W255" s="595"/>
      <c r="X255" s="595"/>
      <c r="Y255" s="595"/>
      <c r="Z255" s="595"/>
      <c r="AA255" s="595"/>
      <c r="AB255" s="595"/>
      <c r="AC255" s="595"/>
      <c r="AD255" s="595"/>
      <c r="AE255" s="595"/>
      <c r="AF255" s="595"/>
      <c r="AG255" s="595"/>
      <c r="AH255" s="595"/>
      <c r="AI255" s="595"/>
      <c r="AJ255" s="595"/>
      <c r="AK255" s="595"/>
      <c r="AL255" s="595"/>
      <c r="AM255" s="595"/>
      <c r="AN255" s="595"/>
      <c r="AO255" s="595"/>
      <c r="AP255" s="595"/>
      <c r="AQ255" s="595"/>
      <c r="AR255" s="595"/>
      <c r="AS255" s="595"/>
      <c r="AT255" s="595"/>
      <c r="AU255" s="595"/>
      <c r="AV255" s="595"/>
      <c r="AW255" s="595"/>
      <c r="AX255" s="595"/>
      <c r="AY255" s="595"/>
      <c r="AZ255" s="595"/>
    </row>
    <row r="256" spans="1:52" x14ac:dyDescent="0.25">
      <c r="A256" s="595"/>
      <c r="B256" s="595"/>
      <c r="C256" s="595"/>
      <c r="D256" s="595"/>
      <c r="E256" s="595"/>
      <c r="F256" s="595"/>
      <c r="G256" s="595"/>
      <c r="H256" s="595"/>
      <c r="I256" s="595"/>
      <c r="J256" s="595"/>
      <c r="K256" s="595"/>
      <c r="L256" s="595"/>
      <c r="M256" s="595"/>
      <c r="N256" s="595"/>
      <c r="O256" s="595">
        <v>0</v>
      </c>
      <c r="P256" s="595"/>
      <c r="Q256" s="595"/>
      <c r="R256" s="595"/>
      <c r="S256" s="595"/>
      <c r="T256" s="595"/>
      <c r="U256" s="595"/>
      <c r="V256" s="595"/>
      <c r="W256" s="595"/>
      <c r="X256" s="595"/>
      <c r="Y256" s="595"/>
      <c r="Z256" s="595"/>
      <c r="AA256" s="595"/>
      <c r="AB256" s="595"/>
      <c r="AC256" s="595"/>
      <c r="AD256" s="595"/>
      <c r="AE256" s="595"/>
      <c r="AF256" s="595"/>
      <c r="AG256" s="595"/>
      <c r="AH256" s="595"/>
      <c r="AI256" s="595"/>
      <c r="AJ256" s="595"/>
      <c r="AK256" s="595"/>
      <c r="AL256" s="595"/>
      <c r="AM256" s="595"/>
      <c r="AN256" s="595"/>
      <c r="AO256" s="595"/>
      <c r="AP256" s="595"/>
      <c r="AQ256" s="595"/>
      <c r="AR256" s="595"/>
      <c r="AS256" s="595"/>
      <c r="AT256" s="595"/>
      <c r="AU256" s="595"/>
      <c r="AV256" s="595"/>
      <c r="AW256" s="595"/>
      <c r="AX256" s="595"/>
      <c r="AY256" s="595"/>
      <c r="AZ256" s="595"/>
    </row>
    <row r="257" spans="1:52" x14ac:dyDescent="0.25">
      <c r="A257" s="595"/>
      <c r="B257" s="595"/>
      <c r="C257" s="595"/>
      <c r="D257" s="595"/>
      <c r="E257" s="595"/>
      <c r="F257" s="595"/>
      <c r="G257" s="595"/>
      <c r="H257" s="595"/>
      <c r="I257" s="595"/>
      <c r="J257" s="595"/>
      <c r="K257" s="595"/>
      <c r="L257" s="595"/>
      <c r="M257" s="595"/>
      <c r="N257" s="595"/>
      <c r="O257" s="595">
        <v>0</v>
      </c>
      <c r="P257" s="595"/>
      <c r="Q257" s="595"/>
      <c r="R257" s="595"/>
      <c r="S257" s="595"/>
      <c r="T257" s="595"/>
      <c r="U257" s="595"/>
      <c r="V257" s="595"/>
      <c r="W257" s="595"/>
      <c r="X257" s="595"/>
      <c r="Y257" s="595"/>
      <c r="Z257" s="595"/>
      <c r="AA257" s="595"/>
      <c r="AB257" s="595"/>
      <c r="AC257" s="595"/>
      <c r="AD257" s="595"/>
      <c r="AE257" s="595"/>
      <c r="AF257" s="595"/>
      <c r="AG257" s="595"/>
      <c r="AH257" s="595"/>
      <c r="AI257" s="595"/>
      <c r="AJ257" s="595"/>
      <c r="AK257" s="595"/>
      <c r="AL257" s="595"/>
      <c r="AM257" s="595"/>
      <c r="AN257" s="595"/>
      <c r="AO257" s="595"/>
      <c r="AP257" s="595"/>
      <c r="AQ257" s="595"/>
      <c r="AR257" s="595"/>
      <c r="AS257" s="595"/>
      <c r="AT257" s="595"/>
      <c r="AU257" s="595"/>
      <c r="AV257" s="595"/>
      <c r="AW257" s="595"/>
      <c r="AX257" s="595"/>
      <c r="AY257" s="595"/>
      <c r="AZ257" s="595"/>
    </row>
    <row r="258" spans="1:52" x14ac:dyDescent="0.25">
      <c r="A258" s="595"/>
      <c r="B258" s="595"/>
      <c r="C258" s="595"/>
      <c r="D258" s="595"/>
      <c r="E258" s="595"/>
      <c r="F258" s="595"/>
      <c r="G258" s="595"/>
      <c r="H258" s="595"/>
      <c r="I258" s="595"/>
      <c r="J258" s="595"/>
      <c r="K258" s="595"/>
      <c r="L258" s="595"/>
      <c r="M258" s="595"/>
      <c r="N258" s="595"/>
      <c r="O258" s="595">
        <v>0</v>
      </c>
      <c r="P258" s="595"/>
      <c r="Q258" s="595"/>
      <c r="R258" s="595"/>
      <c r="S258" s="595"/>
      <c r="T258" s="595"/>
      <c r="U258" s="595"/>
      <c r="V258" s="595"/>
      <c r="W258" s="595"/>
      <c r="X258" s="595"/>
      <c r="Y258" s="595"/>
      <c r="Z258" s="595"/>
      <c r="AA258" s="595"/>
      <c r="AB258" s="595"/>
      <c r="AC258" s="595"/>
      <c r="AD258" s="595"/>
      <c r="AE258" s="595"/>
      <c r="AF258" s="595"/>
      <c r="AG258" s="595"/>
      <c r="AH258" s="595"/>
      <c r="AI258" s="595"/>
      <c r="AJ258" s="595"/>
      <c r="AK258" s="595"/>
      <c r="AL258" s="595"/>
      <c r="AM258" s="595"/>
      <c r="AN258" s="595"/>
      <c r="AO258" s="595"/>
      <c r="AP258" s="595"/>
      <c r="AQ258" s="595"/>
      <c r="AR258" s="595"/>
      <c r="AS258" s="595"/>
      <c r="AT258" s="595"/>
      <c r="AU258" s="595"/>
      <c r="AV258" s="595"/>
      <c r="AW258" s="595"/>
      <c r="AX258" s="595"/>
      <c r="AY258" s="595"/>
      <c r="AZ258" s="595"/>
    </row>
    <row r="259" spans="1:52" x14ac:dyDescent="0.25">
      <c r="A259" s="595"/>
      <c r="B259" s="595"/>
      <c r="C259" s="595"/>
      <c r="D259" s="595"/>
      <c r="E259" s="595"/>
      <c r="F259" s="595"/>
      <c r="G259" s="595"/>
      <c r="H259" s="595"/>
      <c r="I259" s="595"/>
      <c r="J259" s="595"/>
      <c r="K259" s="595"/>
      <c r="L259" s="595"/>
      <c r="M259" s="595"/>
      <c r="N259" s="595"/>
      <c r="O259" s="595">
        <v>0</v>
      </c>
      <c r="P259" s="595"/>
      <c r="Q259" s="595"/>
      <c r="R259" s="595"/>
      <c r="S259" s="595"/>
      <c r="T259" s="595"/>
      <c r="U259" s="595"/>
      <c r="V259" s="595"/>
      <c r="W259" s="595"/>
      <c r="X259" s="595"/>
      <c r="Y259" s="595"/>
      <c r="Z259" s="595"/>
      <c r="AA259" s="595"/>
      <c r="AB259" s="595"/>
      <c r="AC259" s="595"/>
      <c r="AD259" s="595"/>
      <c r="AE259" s="595"/>
      <c r="AF259" s="595"/>
      <c r="AG259" s="595"/>
      <c r="AH259" s="595"/>
      <c r="AI259" s="595"/>
      <c r="AJ259" s="595"/>
      <c r="AK259" s="595"/>
      <c r="AL259" s="595"/>
      <c r="AM259" s="595"/>
      <c r="AN259" s="595"/>
      <c r="AO259" s="595"/>
      <c r="AP259" s="595"/>
      <c r="AQ259" s="595"/>
      <c r="AR259" s="595"/>
      <c r="AS259" s="595"/>
      <c r="AT259" s="595"/>
      <c r="AU259" s="595"/>
      <c r="AV259" s="595"/>
      <c r="AW259" s="595"/>
      <c r="AX259" s="595"/>
      <c r="AY259" s="595"/>
      <c r="AZ259" s="595"/>
    </row>
    <row r="260" spans="1:52" x14ac:dyDescent="0.25">
      <c r="A260" s="595"/>
      <c r="B260" s="595"/>
      <c r="C260" s="595"/>
      <c r="D260" s="595"/>
      <c r="E260" s="595"/>
      <c r="F260" s="595"/>
      <c r="G260" s="595"/>
      <c r="H260" s="595"/>
      <c r="I260" s="595"/>
      <c r="J260" s="595"/>
      <c r="K260" s="595"/>
      <c r="L260" s="595"/>
      <c r="M260" s="595"/>
      <c r="N260" s="595"/>
      <c r="O260" s="595">
        <v>0</v>
      </c>
      <c r="P260" s="595"/>
      <c r="Q260" s="595"/>
      <c r="R260" s="595"/>
      <c r="S260" s="595"/>
      <c r="T260" s="595"/>
      <c r="U260" s="595"/>
      <c r="V260" s="595"/>
      <c r="W260" s="595"/>
      <c r="X260" s="595"/>
      <c r="Y260" s="595"/>
      <c r="Z260" s="595"/>
      <c r="AA260" s="595"/>
      <c r="AB260" s="595"/>
      <c r="AC260" s="595"/>
      <c r="AD260" s="595"/>
      <c r="AE260" s="595"/>
      <c r="AF260" s="595"/>
      <c r="AG260" s="595"/>
      <c r="AH260" s="595"/>
      <c r="AI260" s="595"/>
      <c r="AJ260" s="595"/>
      <c r="AK260" s="595"/>
      <c r="AL260" s="595"/>
      <c r="AM260" s="595"/>
      <c r="AN260" s="595"/>
      <c r="AO260" s="595"/>
      <c r="AP260" s="595"/>
      <c r="AQ260" s="595"/>
      <c r="AR260" s="595"/>
      <c r="AS260" s="595"/>
      <c r="AT260" s="595"/>
      <c r="AU260" s="595"/>
      <c r="AV260" s="595"/>
      <c r="AW260" s="595"/>
      <c r="AX260" s="595"/>
      <c r="AY260" s="595"/>
      <c r="AZ260" s="595"/>
    </row>
    <row r="261" spans="1:52" x14ac:dyDescent="0.25">
      <c r="A261" s="595"/>
      <c r="B261" s="595"/>
      <c r="C261" s="595"/>
      <c r="D261" s="595"/>
      <c r="E261" s="595"/>
      <c r="F261" s="595"/>
      <c r="G261" s="595"/>
      <c r="H261" s="595"/>
      <c r="I261" s="595"/>
      <c r="J261" s="595"/>
      <c r="K261" s="595"/>
      <c r="L261" s="595"/>
      <c r="M261" s="595"/>
      <c r="N261" s="595"/>
      <c r="O261" s="595">
        <v>0</v>
      </c>
      <c r="P261" s="595"/>
      <c r="Q261" s="595"/>
      <c r="R261" s="595"/>
      <c r="S261" s="595"/>
      <c r="T261" s="595"/>
      <c r="U261" s="595"/>
      <c r="V261" s="595"/>
      <c r="W261" s="595"/>
      <c r="X261" s="595"/>
      <c r="Y261" s="595"/>
      <c r="Z261" s="595"/>
      <c r="AA261" s="595"/>
      <c r="AB261" s="595"/>
      <c r="AC261" s="595"/>
      <c r="AD261" s="595"/>
      <c r="AE261" s="595"/>
      <c r="AF261" s="595"/>
      <c r="AG261" s="595"/>
      <c r="AH261" s="595"/>
      <c r="AI261" s="595"/>
      <c r="AJ261" s="595"/>
      <c r="AK261" s="595"/>
      <c r="AL261" s="595"/>
      <c r="AM261" s="595"/>
      <c r="AN261" s="595"/>
      <c r="AO261" s="595"/>
      <c r="AP261" s="595"/>
      <c r="AQ261" s="595"/>
      <c r="AR261" s="595"/>
      <c r="AS261" s="595"/>
      <c r="AT261" s="595"/>
      <c r="AU261" s="595"/>
      <c r="AV261" s="595"/>
      <c r="AW261" s="595"/>
      <c r="AX261" s="595"/>
      <c r="AY261" s="595"/>
      <c r="AZ261" s="595"/>
    </row>
    <row r="262" spans="1:52" x14ac:dyDescent="0.25">
      <c r="A262" s="595"/>
      <c r="B262" s="595"/>
      <c r="C262" s="595"/>
      <c r="D262" s="595"/>
      <c r="E262" s="595"/>
      <c r="F262" s="595"/>
      <c r="G262" s="595"/>
      <c r="H262" s="595"/>
      <c r="I262" s="595"/>
      <c r="J262" s="595"/>
      <c r="K262" s="595"/>
      <c r="L262" s="595"/>
      <c r="M262" s="595"/>
      <c r="N262" s="595"/>
      <c r="O262" s="595">
        <v>0</v>
      </c>
      <c r="P262" s="595"/>
      <c r="Q262" s="595"/>
      <c r="R262" s="595"/>
      <c r="S262" s="595"/>
      <c r="T262" s="595"/>
      <c r="U262" s="595"/>
      <c r="V262" s="595"/>
      <c r="W262" s="595"/>
      <c r="X262" s="595"/>
      <c r="Y262" s="595"/>
      <c r="Z262" s="595"/>
      <c r="AA262" s="595"/>
      <c r="AB262" s="595"/>
      <c r="AC262" s="595"/>
      <c r="AD262" s="595"/>
      <c r="AE262" s="595"/>
      <c r="AF262" s="595"/>
      <c r="AG262" s="595"/>
      <c r="AH262" s="595"/>
      <c r="AI262" s="595"/>
      <c r="AJ262" s="595"/>
      <c r="AK262" s="595"/>
      <c r="AL262" s="595"/>
      <c r="AM262" s="595"/>
      <c r="AN262" s="595"/>
      <c r="AO262" s="595"/>
      <c r="AP262" s="595"/>
      <c r="AQ262" s="595"/>
      <c r="AR262" s="595"/>
      <c r="AS262" s="595"/>
      <c r="AT262" s="595"/>
      <c r="AU262" s="595"/>
      <c r="AV262" s="595"/>
      <c r="AW262" s="595"/>
      <c r="AX262" s="595"/>
      <c r="AY262" s="595"/>
      <c r="AZ262" s="595"/>
    </row>
    <row r="263" spans="1:52" x14ac:dyDescent="0.25">
      <c r="A263" s="595"/>
      <c r="B263" s="595"/>
      <c r="C263" s="595"/>
      <c r="D263" s="595"/>
      <c r="E263" s="595"/>
      <c r="F263" s="595"/>
      <c r="G263" s="595"/>
      <c r="H263" s="595"/>
      <c r="I263" s="595"/>
      <c r="J263" s="595"/>
      <c r="K263" s="595"/>
      <c r="L263" s="595"/>
      <c r="M263" s="595"/>
      <c r="N263" s="595"/>
      <c r="O263" s="595">
        <v>0</v>
      </c>
      <c r="P263" s="595"/>
      <c r="Q263" s="595"/>
      <c r="R263" s="595"/>
      <c r="S263" s="595"/>
      <c r="T263" s="595"/>
      <c r="U263" s="595"/>
      <c r="V263" s="595"/>
      <c r="W263" s="595"/>
      <c r="X263" s="595"/>
      <c r="Y263" s="595"/>
      <c r="Z263" s="595"/>
      <c r="AA263" s="595"/>
      <c r="AB263" s="595"/>
      <c r="AC263" s="595"/>
      <c r="AD263" s="595"/>
      <c r="AE263" s="595"/>
      <c r="AF263" s="595"/>
      <c r="AG263" s="595"/>
      <c r="AH263" s="595"/>
      <c r="AI263" s="595"/>
      <c r="AJ263" s="595"/>
      <c r="AK263" s="595"/>
      <c r="AL263" s="595"/>
      <c r="AM263" s="595"/>
      <c r="AN263" s="595"/>
      <c r="AO263" s="595"/>
      <c r="AP263" s="595"/>
      <c r="AQ263" s="595"/>
      <c r="AR263" s="595"/>
      <c r="AS263" s="595"/>
      <c r="AT263" s="595"/>
      <c r="AU263" s="595"/>
      <c r="AV263" s="595"/>
      <c r="AW263" s="595"/>
      <c r="AX263" s="595"/>
      <c r="AY263" s="595"/>
      <c r="AZ263" s="595"/>
    </row>
    <row r="264" spans="1:52" x14ac:dyDescent="0.25">
      <c r="A264" s="595"/>
      <c r="B264" s="595"/>
      <c r="C264" s="595"/>
      <c r="D264" s="595"/>
      <c r="E264" s="595"/>
      <c r="F264" s="595"/>
      <c r="G264" s="595"/>
      <c r="H264" s="595"/>
      <c r="I264" s="595"/>
      <c r="J264" s="595"/>
      <c r="K264" s="595"/>
      <c r="L264" s="595"/>
      <c r="M264" s="595"/>
      <c r="N264" s="595"/>
      <c r="O264" s="595">
        <v>0</v>
      </c>
      <c r="P264" s="595"/>
      <c r="Q264" s="595"/>
      <c r="R264" s="595"/>
      <c r="S264" s="595"/>
      <c r="T264" s="595"/>
      <c r="U264" s="595"/>
      <c r="V264" s="595"/>
      <c r="W264" s="595"/>
      <c r="X264" s="595"/>
      <c r="Y264" s="595"/>
      <c r="Z264" s="595"/>
      <c r="AA264" s="595"/>
      <c r="AB264" s="595"/>
      <c r="AC264" s="595"/>
      <c r="AD264" s="595"/>
      <c r="AE264" s="595"/>
      <c r="AF264" s="595"/>
      <c r="AG264" s="595"/>
      <c r="AH264" s="595"/>
      <c r="AI264" s="595"/>
      <c r="AJ264" s="595"/>
      <c r="AK264" s="595"/>
      <c r="AL264" s="595"/>
      <c r="AM264" s="595"/>
      <c r="AN264" s="595"/>
      <c r="AO264" s="595"/>
      <c r="AP264" s="595"/>
      <c r="AQ264" s="595"/>
      <c r="AR264" s="595"/>
      <c r="AS264" s="595"/>
      <c r="AT264" s="595"/>
      <c r="AU264" s="595"/>
      <c r="AV264" s="595"/>
      <c r="AW264" s="595"/>
      <c r="AX264" s="595"/>
      <c r="AY264" s="595"/>
      <c r="AZ264" s="595"/>
    </row>
    <row r="265" spans="1:52" x14ac:dyDescent="0.25">
      <c r="A265" s="595"/>
      <c r="B265" s="595"/>
      <c r="C265" s="595"/>
      <c r="D265" s="595"/>
      <c r="E265" s="595"/>
      <c r="F265" s="595"/>
      <c r="G265" s="595"/>
      <c r="H265" s="595"/>
      <c r="I265" s="595"/>
      <c r="J265" s="595"/>
      <c r="K265" s="595"/>
      <c r="L265" s="595"/>
      <c r="M265" s="595"/>
      <c r="N265" s="595"/>
      <c r="O265" s="595">
        <v>0</v>
      </c>
      <c r="P265" s="595"/>
      <c r="Q265" s="595"/>
      <c r="R265" s="595"/>
      <c r="S265" s="595"/>
      <c r="T265" s="595"/>
      <c r="U265" s="595"/>
      <c r="V265" s="595"/>
      <c r="W265" s="595"/>
      <c r="X265" s="595"/>
      <c r="Y265" s="595"/>
      <c r="Z265" s="595"/>
      <c r="AA265" s="595"/>
      <c r="AB265" s="595"/>
      <c r="AC265" s="595"/>
      <c r="AD265" s="595"/>
      <c r="AE265" s="595"/>
      <c r="AF265" s="595"/>
      <c r="AG265" s="595"/>
      <c r="AH265" s="595"/>
      <c r="AI265" s="595"/>
      <c r="AJ265" s="595"/>
      <c r="AK265" s="595"/>
      <c r="AL265" s="595"/>
      <c r="AM265" s="595"/>
      <c r="AN265" s="595"/>
      <c r="AO265" s="595"/>
      <c r="AP265" s="595"/>
      <c r="AQ265" s="595"/>
      <c r="AR265" s="595"/>
      <c r="AS265" s="595"/>
      <c r="AT265" s="595"/>
      <c r="AU265" s="595"/>
      <c r="AV265" s="595"/>
      <c r="AW265" s="595"/>
      <c r="AX265" s="595"/>
      <c r="AY265" s="595"/>
      <c r="AZ265" s="595"/>
    </row>
    <row r="266" spans="1:52" x14ac:dyDescent="0.25">
      <c r="A266" s="595"/>
      <c r="B266" s="595"/>
      <c r="C266" s="595"/>
      <c r="D266" s="595"/>
      <c r="E266" s="595"/>
      <c r="F266" s="595"/>
      <c r="G266" s="595"/>
      <c r="H266" s="595"/>
      <c r="I266" s="595"/>
      <c r="J266" s="595"/>
      <c r="K266" s="595"/>
      <c r="L266" s="595"/>
      <c r="M266" s="595"/>
      <c r="N266" s="595"/>
      <c r="O266" s="595">
        <v>0</v>
      </c>
      <c r="P266" s="595"/>
      <c r="Q266" s="595"/>
      <c r="R266" s="595"/>
      <c r="S266" s="595"/>
      <c r="T266" s="595"/>
      <c r="U266" s="595"/>
      <c r="V266" s="595"/>
      <c r="W266" s="595"/>
      <c r="X266" s="595"/>
      <c r="Y266" s="595"/>
      <c r="Z266" s="595"/>
      <c r="AA266" s="595"/>
      <c r="AB266" s="595"/>
      <c r="AC266" s="595"/>
      <c r="AD266" s="595"/>
      <c r="AE266" s="595"/>
      <c r="AF266" s="595"/>
      <c r="AG266" s="595"/>
      <c r="AH266" s="595"/>
      <c r="AI266" s="595"/>
      <c r="AJ266" s="595"/>
      <c r="AK266" s="595"/>
      <c r="AL266" s="595"/>
      <c r="AM266" s="595"/>
      <c r="AN266" s="595"/>
      <c r="AO266" s="595"/>
      <c r="AP266" s="595"/>
      <c r="AQ266" s="595"/>
      <c r="AR266" s="595"/>
      <c r="AS266" s="595"/>
      <c r="AT266" s="595"/>
      <c r="AU266" s="595"/>
      <c r="AV266" s="595"/>
      <c r="AW266" s="595"/>
      <c r="AX266" s="595"/>
      <c r="AY266" s="595"/>
      <c r="AZ266" s="595"/>
    </row>
    <row r="267" spans="1:52" x14ac:dyDescent="0.25">
      <c r="A267" s="595"/>
      <c r="B267" s="595"/>
      <c r="C267" s="595"/>
      <c r="D267" s="595"/>
      <c r="E267" s="595"/>
      <c r="F267" s="595"/>
      <c r="G267" s="595"/>
      <c r="H267" s="595"/>
      <c r="I267" s="595"/>
      <c r="J267" s="595"/>
      <c r="K267" s="595"/>
      <c r="L267" s="595"/>
      <c r="M267" s="595"/>
      <c r="N267" s="595"/>
      <c r="O267" s="595">
        <v>0</v>
      </c>
      <c r="P267" s="595"/>
      <c r="Q267" s="595"/>
      <c r="R267" s="595"/>
      <c r="S267" s="595"/>
      <c r="T267" s="595"/>
      <c r="U267" s="595"/>
      <c r="V267" s="595"/>
      <c r="W267" s="595"/>
      <c r="X267" s="595"/>
      <c r="Y267" s="595"/>
      <c r="Z267" s="595"/>
      <c r="AA267" s="595"/>
      <c r="AB267" s="595"/>
      <c r="AC267" s="595"/>
      <c r="AD267" s="595"/>
      <c r="AE267" s="595"/>
      <c r="AF267" s="595"/>
      <c r="AG267" s="595"/>
      <c r="AH267" s="595"/>
      <c r="AI267" s="595"/>
      <c r="AJ267" s="595"/>
      <c r="AK267" s="595"/>
      <c r="AL267" s="595"/>
      <c r="AM267" s="595"/>
      <c r="AN267" s="595"/>
      <c r="AO267" s="595"/>
      <c r="AP267" s="595"/>
      <c r="AQ267" s="595"/>
      <c r="AR267" s="595"/>
      <c r="AS267" s="595"/>
      <c r="AT267" s="595"/>
      <c r="AU267" s="595"/>
      <c r="AV267" s="595"/>
      <c r="AW267" s="595"/>
      <c r="AX267" s="595"/>
      <c r="AY267" s="595"/>
      <c r="AZ267" s="595"/>
    </row>
    <row r="268" spans="1:52" x14ac:dyDescent="0.25">
      <c r="A268" s="595"/>
      <c r="B268" s="595"/>
      <c r="C268" s="595"/>
      <c r="D268" s="595"/>
      <c r="E268" s="595"/>
      <c r="F268" s="595"/>
      <c r="G268" s="595"/>
      <c r="H268" s="595"/>
      <c r="I268" s="595"/>
      <c r="J268" s="595"/>
      <c r="K268" s="595"/>
      <c r="L268" s="595"/>
      <c r="M268" s="595"/>
      <c r="N268" s="595"/>
      <c r="O268" s="595">
        <v>0</v>
      </c>
      <c r="P268" s="595"/>
      <c r="Q268" s="595"/>
      <c r="R268" s="595"/>
      <c r="S268" s="595"/>
      <c r="T268" s="595"/>
      <c r="U268" s="595"/>
      <c r="V268" s="595"/>
      <c r="W268" s="595"/>
      <c r="X268" s="595"/>
      <c r="Y268" s="595"/>
      <c r="Z268" s="595"/>
      <c r="AA268" s="595"/>
      <c r="AB268" s="595"/>
      <c r="AC268" s="595"/>
      <c r="AD268" s="595"/>
      <c r="AE268" s="595"/>
      <c r="AF268" s="595"/>
      <c r="AG268" s="595"/>
      <c r="AH268" s="595"/>
      <c r="AI268" s="595"/>
      <c r="AJ268" s="595"/>
      <c r="AK268" s="595"/>
      <c r="AL268" s="595"/>
      <c r="AM268" s="595"/>
      <c r="AN268" s="595"/>
      <c r="AO268" s="595"/>
      <c r="AP268" s="595"/>
      <c r="AQ268" s="595"/>
      <c r="AR268" s="595"/>
      <c r="AS268" s="595"/>
      <c r="AT268" s="595"/>
      <c r="AU268" s="595"/>
      <c r="AV268" s="595"/>
      <c r="AW268" s="595"/>
      <c r="AX268" s="595"/>
      <c r="AY268" s="595"/>
      <c r="AZ268" s="595"/>
    </row>
    <row r="269" spans="1:52" x14ac:dyDescent="0.25">
      <c r="A269" s="595"/>
      <c r="B269" s="595"/>
      <c r="C269" s="595"/>
      <c r="D269" s="595"/>
      <c r="E269" s="595"/>
      <c r="F269" s="595"/>
      <c r="G269" s="595"/>
      <c r="H269" s="595"/>
      <c r="I269" s="595"/>
      <c r="J269" s="595"/>
      <c r="K269" s="595"/>
      <c r="L269" s="595"/>
      <c r="M269" s="595"/>
      <c r="N269" s="595"/>
      <c r="O269" s="595">
        <v>0</v>
      </c>
      <c r="P269" s="595"/>
      <c r="Q269" s="595"/>
      <c r="R269" s="595"/>
      <c r="S269" s="595"/>
      <c r="T269" s="595"/>
      <c r="U269" s="595"/>
      <c r="V269" s="595"/>
      <c r="W269" s="595"/>
      <c r="X269" s="595"/>
      <c r="Y269" s="595"/>
      <c r="Z269" s="595"/>
      <c r="AA269" s="595"/>
      <c r="AB269" s="595"/>
      <c r="AC269" s="595"/>
      <c r="AD269" s="595"/>
      <c r="AE269" s="595"/>
      <c r="AF269" s="595"/>
      <c r="AG269" s="595"/>
      <c r="AH269" s="595"/>
      <c r="AI269" s="595"/>
      <c r="AJ269" s="595"/>
      <c r="AK269" s="595"/>
      <c r="AL269" s="595"/>
      <c r="AM269" s="595"/>
      <c r="AN269" s="595"/>
      <c r="AO269" s="595"/>
      <c r="AP269" s="595"/>
      <c r="AQ269" s="595"/>
      <c r="AR269" s="595"/>
      <c r="AS269" s="595"/>
      <c r="AT269" s="595"/>
      <c r="AU269" s="595"/>
      <c r="AV269" s="595"/>
      <c r="AW269" s="595"/>
      <c r="AX269" s="595"/>
      <c r="AY269" s="595"/>
      <c r="AZ269" s="595"/>
    </row>
    <row r="270" spans="1:52" x14ac:dyDescent="0.25">
      <c r="A270" s="595"/>
      <c r="B270" s="595"/>
      <c r="C270" s="595"/>
      <c r="D270" s="595"/>
      <c r="E270" s="595"/>
      <c r="F270" s="595"/>
      <c r="G270" s="595"/>
      <c r="H270" s="595"/>
      <c r="I270" s="595"/>
      <c r="J270" s="595"/>
      <c r="K270" s="595"/>
      <c r="L270" s="595"/>
      <c r="M270" s="595"/>
      <c r="N270" s="595"/>
      <c r="O270" s="595">
        <v>0</v>
      </c>
      <c r="P270" s="595"/>
      <c r="Q270" s="595"/>
      <c r="R270" s="595"/>
      <c r="S270" s="595"/>
      <c r="T270" s="595"/>
      <c r="U270" s="595"/>
      <c r="V270" s="595"/>
      <c r="W270" s="595"/>
      <c r="X270" s="595"/>
      <c r="Y270" s="595"/>
      <c r="Z270" s="595"/>
      <c r="AA270" s="595"/>
      <c r="AB270" s="595"/>
      <c r="AC270" s="595"/>
      <c r="AD270" s="595"/>
      <c r="AE270" s="595"/>
      <c r="AF270" s="595"/>
      <c r="AG270" s="595"/>
      <c r="AH270" s="595"/>
      <c r="AI270" s="595"/>
      <c r="AJ270" s="595"/>
      <c r="AK270" s="595"/>
      <c r="AL270" s="595"/>
      <c r="AM270" s="595"/>
      <c r="AN270" s="595"/>
      <c r="AO270" s="595"/>
      <c r="AP270" s="595"/>
      <c r="AQ270" s="595"/>
      <c r="AR270" s="595"/>
      <c r="AS270" s="595"/>
      <c r="AT270" s="595"/>
      <c r="AU270" s="595"/>
      <c r="AV270" s="595"/>
      <c r="AW270" s="595"/>
      <c r="AX270" s="595"/>
      <c r="AY270" s="595"/>
      <c r="AZ270" s="595"/>
    </row>
    <row r="271" spans="1:52" x14ac:dyDescent="0.25">
      <c r="A271" s="595"/>
      <c r="B271" s="595"/>
      <c r="C271" s="595"/>
      <c r="D271" s="595"/>
      <c r="E271" s="595"/>
      <c r="F271" s="595"/>
      <c r="G271" s="595"/>
      <c r="H271" s="595"/>
      <c r="I271" s="595"/>
      <c r="J271" s="595"/>
      <c r="K271" s="595"/>
      <c r="L271" s="595"/>
      <c r="M271" s="595"/>
      <c r="N271" s="595"/>
      <c r="O271" s="595">
        <v>0</v>
      </c>
      <c r="P271" s="595"/>
      <c r="Q271" s="595"/>
      <c r="R271" s="595"/>
      <c r="S271" s="595"/>
      <c r="T271" s="595"/>
      <c r="U271" s="595"/>
      <c r="V271" s="595"/>
      <c r="W271" s="595"/>
      <c r="X271" s="595"/>
      <c r="Y271" s="595"/>
      <c r="Z271" s="595"/>
      <c r="AA271" s="595"/>
      <c r="AB271" s="595"/>
      <c r="AC271" s="595"/>
      <c r="AD271" s="595"/>
      <c r="AE271" s="595"/>
      <c r="AF271" s="595"/>
      <c r="AG271" s="595"/>
      <c r="AH271" s="595"/>
      <c r="AI271" s="595"/>
      <c r="AJ271" s="595"/>
      <c r="AK271" s="595"/>
      <c r="AL271" s="595"/>
      <c r="AM271" s="595"/>
      <c r="AN271" s="595"/>
      <c r="AO271" s="595"/>
      <c r="AP271" s="595"/>
      <c r="AQ271" s="595"/>
      <c r="AR271" s="595"/>
      <c r="AS271" s="595"/>
      <c r="AT271" s="595"/>
      <c r="AU271" s="595"/>
      <c r="AV271" s="595"/>
      <c r="AW271" s="595"/>
      <c r="AX271" s="595"/>
      <c r="AY271" s="595"/>
      <c r="AZ271" s="595"/>
    </row>
    <row r="272" spans="1:52" x14ac:dyDescent="0.25">
      <c r="A272" s="595"/>
      <c r="B272" s="595"/>
      <c r="C272" s="595"/>
      <c r="D272" s="595"/>
      <c r="E272" s="595"/>
      <c r="F272" s="595"/>
      <c r="G272" s="595"/>
      <c r="H272" s="595"/>
      <c r="I272" s="595"/>
      <c r="J272" s="595"/>
      <c r="K272" s="595"/>
      <c r="L272" s="595"/>
      <c r="M272" s="595"/>
      <c r="N272" s="595"/>
      <c r="O272" s="595">
        <v>0</v>
      </c>
      <c r="P272" s="595"/>
      <c r="Q272" s="595"/>
      <c r="R272" s="595"/>
      <c r="S272" s="595"/>
      <c r="T272" s="595"/>
      <c r="U272" s="595"/>
      <c r="V272" s="595"/>
      <c r="W272" s="595"/>
      <c r="X272" s="595"/>
      <c r="Y272" s="595"/>
      <c r="Z272" s="595"/>
      <c r="AA272" s="595"/>
      <c r="AB272" s="595"/>
      <c r="AC272" s="595"/>
      <c r="AD272" s="595"/>
      <c r="AE272" s="595"/>
      <c r="AF272" s="595"/>
      <c r="AG272" s="595"/>
      <c r="AH272" s="595"/>
      <c r="AI272" s="595"/>
      <c r="AJ272" s="595"/>
      <c r="AK272" s="595"/>
      <c r="AL272" s="595"/>
      <c r="AM272" s="595"/>
      <c r="AN272" s="595"/>
      <c r="AO272" s="595"/>
      <c r="AP272" s="595"/>
      <c r="AQ272" s="595"/>
      <c r="AR272" s="595"/>
      <c r="AS272" s="595"/>
      <c r="AT272" s="595"/>
      <c r="AU272" s="595"/>
      <c r="AV272" s="595"/>
      <c r="AW272" s="595"/>
      <c r="AX272" s="595"/>
      <c r="AY272" s="595"/>
      <c r="AZ272" s="595"/>
    </row>
    <row r="273" spans="1:52" x14ac:dyDescent="0.25">
      <c r="A273" s="595"/>
      <c r="B273" s="595"/>
      <c r="C273" s="595"/>
      <c r="D273" s="595"/>
      <c r="E273" s="595"/>
      <c r="F273" s="595"/>
      <c r="G273" s="595"/>
      <c r="H273" s="595"/>
      <c r="I273" s="595"/>
      <c r="J273" s="595"/>
      <c r="K273" s="595"/>
      <c r="L273" s="595"/>
      <c r="M273" s="595"/>
      <c r="N273" s="595"/>
      <c r="O273" s="595">
        <v>0</v>
      </c>
      <c r="P273" s="595"/>
      <c r="Q273" s="595"/>
      <c r="R273" s="595"/>
      <c r="S273" s="595"/>
      <c r="T273" s="595"/>
      <c r="U273" s="595"/>
      <c r="V273" s="595"/>
      <c r="W273" s="595"/>
      <c r="X273" s="595"/>
      <c r="Y273" s="595"/>
      <c r="Z273" s="595"/>
      <c r="AA273" s="595"/>
      <c r="AB273" s="595"/>
      <c r="AC273" s="595"/>
      <c r="AD273" s="595"/>
      <c r="AE273" s="595"/>
      <c r="AF273" s="595"/>
      <c r="AG273" s="595"/>
      <c r="AH273" s="595"/>
      <c r="AI273" s="595"/>
      <c r="AJ273" s="595"/>
      <c r="AK273" s="595"/>
      <c r="AL273" s="595"/>
      <c r="AM273" s="595"/>
      <c r="AN273" s="595"/>
      <c r="AO273" s="595"/>
      <c r="AP273" s="595"/>
      <c r="AQ273" s="595"/>
      <c r="AR273" s="595"/>
      <c r="AS273" s="595"/>
      <c r="AT273" s="595"/>
      <c r="AU273" s="595"/>
      <c r="AV273" s="595"/>
      <c r="AW273" s="595"/>
      <c r="AX273" s="595"/>
      <c r="AY273" s="595"/>
      <c r="AZ273" s="595"/>
    </row>
    <row r="274" spans="1:52" x14ac:dyDescent="0.25">
      <c r="A274" s="595"/>
      <c r="B274" s="595"/>
      <c r="C274" s="595"/>
      <c r="D274" s="595"/>
      <c r="E274" s="595"/>
      <c r="F274" s="595"/>
      <c r="G274" s="595"/>
      <c r="H274" s="595"/>
      <c r="I274" s="595"/>
      <c r="J274" s="595"/>
      <c r="K274" s="595"/>
      <c r="L274" s="595"/>
      <c r="M274" s="595"/>
      <c r="N274" s="595"/>
      <c r="O274" s="595">
        <v>0</v>
      </c>
      <c r="P274" s="595"/>
      <c r="Q274" s="595"/>
      <c r="R274" s="595"/>
      <c r="S274" s="595"/>
      <c r="T274" s="595"/>
      <c r="U274" s="595"/>
      <c r="V274" s="595"/>
      <c r="W274" s="595"/>
      <c r="X274" s="595"/>
      <c r="Y274" s="595"/>
      <c r="Z274" s="595"/>
      <c r="AA274" s="595"/>
      <c r="AB274" s="595"/>
      <c r="AC274" s="595"/>
      <c r="AD274" s="595"/>
      <c r="AE274" s="595"/>
      <c r="AF274" s="595"/>
      <c r="AG274" s="595"/>
      <c r="AH274" s="595"/>
      <c r="AI274" s="595"/>
      <c r="AJ274" s="595"/>
      <c r="AK274" s="595"/>
      <c r="AL274" s="595"/>
      <c r="AM274" s="595"/>
      <c r="AN274" s="595"/>
      <c r="AO274" s="595"/>
      <c r="AP274" s="595"/>
      <c r="AQ274" s="595"/>
      <c r="AR274" s="595"/>
      <c r="AS274" s="595"/>
      <c r="AT274" s="595"/>
      <c r="AU274" s="595"/>
      <c r="AV274" s="595"/>
      <c r="AW274" s="595"/>
      <c r="AX274" s="595"/>
      <c r="AY274" s="595"/>
      <c r="AZ274" s="595"/>
    </row>
    <row r="275" spans="1:52" x14ac:dyDescent="0.25">
      <c r="A275" s="595"/>
      <c r="B275" s="595"/>
      <c r="C275" s="595"/>
      <c r="D275" s="595"/>
      <c r="E275" s="595"/>
      <c r="F275" s="595"/>
      <c r="G275" s="595"/>
      <c r="H275" s="595"/>
      <c r="I275" s="595"/>
      <c r="J275" s="595"/>
      <c r="K275" s="595"/>
      <c r="L275" s="595"/>
      <c r="M275" s="595"/>
      <c r="N275" s="595"/>
      <c r="O275" s="595">
        <v>0</v>
      </c>
      <c r="P275" s="595"/>
      <c r="Q275" s="595"/>
      <c r="R275" s="595"/>
      <c r="S275" s="595"/>
      <c r="T275" s="595"/>
      <c r="U275" s="595"/>
      <c r="V275" s="595"/>
      <c r="W275" s="595"/>
      <c r="X275" s="595"/>
      <c r="Y275" s="595"/>
      <c r="Z275" s="595"/>
      <c r="AA275" s="595"/>
      <c r="AB275" s="595"/>
      <c r="AC275" s="595"/>
      <c r="AD275" s="595"/>
      <c r="AE275" s="595"/>
      <c r="AF275" s="595"/>
      <c r="AG275" s="595"/>
      <c r="AH275" s="595"/>
      <c r="AI275" s="595"/>
      <c r="AJ275" s="595"/>
      <c r="AK275" s="595"/>
      <c r="AL275" s="595"/>
      <c r="AM275" s="595"/>
      <c r="AN275" s="595"/>
      <c r="AO275" s="595"/>
      <c r="AP275" s="595"/>
      <c r="AQ275" s="595"/>
      <c r="AR275" s="595"/>
      <c r="AS275" s="595"/>
      <c r="AT275" s="595"/>
      <c r="AU275" s="595"/>
      <c r="AV275" s="595"/>
      <c r="AW275" s="595"/>
      <c r="AX275" s="595"/>
      <c r="AY275" s="595"/>
      <c r="AZ275" s="595"/>
    </row>
    <row r="276" spans="1:52" x14ac:dyDescent="0.25">
      <c r="A276" s="595"/>
      <c r="B276" s="595"/>
      <c r="C276" s="595"/>
      <c r="D276" s="595"/>
      <c r="E276" s="595"/>
      <c r="F276" s="595"/>
      <c r="G276" s="595"/>
      <c r="H276" s="595"/>
      <c r="I276" s="595"/>
      <c r="J276" s="595"/>
      <c r="K276" s="595"/>
      <c r="L276" s="595"/>
      <c r="M276" s="595"/>
      <c r="N276" s="595"/>
      <c r="O276" s="595">
        <v>0</v>
      </c>
      <c r="P276" s="595"/>
      <c r="Q276" s="595"/>
      <c r="R276" s="595"/>
      <c r="S276" s="595"/>
      <c r="T276" s="595"/>
      <c r="U276" s="595"/>
      <c r="V276" s="595"/>
      <c r="W276" s="595"/>
      <c r="X276" s="595"/>
      <c r="Y276" s="595"/>
      <c r="Z276" s="595"/>
      <c r="AA276" s="595"/>
      <c r="AB276" s="595"/>
      <c r="AC276" s="595"/>
      <c r="AD276" s="595"/>
      <c r="AE276" s="595"/>
      <c r="AF276" s="595"/>
      <c r="AG276" s="595"/>
      <c r="AH276" s="595"/>
      <c r="AI276" s="595"/>
      <c r="AJ276" s="595"/>
      <c r="AK276" s="595"/>
      <c r="AL276" s="595"/>
      <c r="AM276" s="595"/>
      <c r="AN276" s="595"/>
      <c r="AO276" s="595"/>
      <c r="AP276" s="595"/>
      <c r="AQ276" s="595"/>
      <c r="AR276" s="595"/>
      <c r="AS276" s="595"/>
      <c r="AT276" s="595"/>
      <c r="AU276" s="595"/>
      <c r="AV276" s="595"/>
      <c r="AW276" s="595"/>
      <c r="AX276" s="595"/>
      <c r="AY276" s="595"/>
      <c r="AZ276" s="595"/>
    </row>
    <row r="277" spans="1:52" x14ac:dyDescent="0.25">
      <c r="A277" s="595"/>
      <c r="B277" s="595"/>
      <c r="C277" s="595"/>
      <c r="D277" s="595"/>
      <c r="E277" s="595"/>
      <c r="F277" s="595"/>
      <c r="G277" s="595"/>
      <c r="H277" s="595"/>
      <c r="I277" s="595"/>
      <c r="J277" s="595"/>
      <c r="K277" s="595"/>
      <c r="L277" s="595"/>
      <c r="M277" s="595"/>
      <c r="N277" s="595"/>
      <c r="O277" s="595">
        <v>0</v>
      </c>
      <c r="P277" s="595"/>
      <c r="Q277" s="595"/>
      <c r="R277" s="595"/>
      <c r="S277" s="595"/>
      <c r="T277" s="595"/>
      <c r="U277" s="595"/>
      <c r="V277" s="595"/>
      <c r="W277" s="595"/>
      <c r="X277" s="595"/>
      <c r="Y277" s="595"/>
      <c r="Z277" s="595"/>
      <c r="AA277" s="595"/>
      <c r="AB277" s="595"/>
      <c r="AC277" s="595"/>
      <c r="AD277" s="595"/>
      <c r="AE277" s="595"/>
      <c r="AF277" s="595"/>
      <c r="AG277" s="595"/>
      <c r="AH277" s="595"/>
      <c r="AI277" s="595"/>
      <c r="AJ277" s="595"/>
      <c r="AK277" s="595"/>
      <c r="AL277" s="595"/>
      <c r="AM277" s="595"/>
      <c r="AN277" s="595"/>
      <c r="AO277" s="595"/>
      <c r="AP277" s="595"/>
      <c r="AQ277" s="595"/>
      <c r="AR277" s="595"/>
      <c r="AS277" s="595"/>
      <c r="AT277" s="595"/>
      <c r="AU277" s="595"/>
      <c r="AV277" s="595"/>
      <c r="AW277" s="595"/>
      <c r="AX277" s="595"/>
      <c r="AY277" s="595"/>
      <c r="AZ277" s="595"/>
    </row>
    <row r="278" spans="1:52" x14ac:dyDescent="0.25">
      <c r="A278" s="595"/>
      <c r="B278" s="595"/>
      <c r="C278" s="595"/>
      <c r="D278" s="595"/>
      <c r="E278" s="595"/>
      <c r="F278" s="595"/>
      <c r="G278" s="595"/>
      <c r="H278" s="595"/>
      <c r="I278" s="595"/>
      <c r="J278" s="595"/>
      <c r="K278" s="595"/>
      <c r="L278" s="595"/>
      <c r="M278" s="595"/>
      <c r="N278" s="595"/>
      <c r="O278" s="595">
        <v>0</v>
      </c>
      <c r="P278" s="595"/>
      <c r="Q278" s="595"/>
      <c r="R278" s="595"/>
      <c r="S278" s="595"/>
      <c r="T278" s="595"/>
      <c r="U278" s="595"/>
      <c r="V278" s="595"/>
      <c r="W278" s="595"/>
      <c r="X278" s="595"/>
      <c r="Y278" s="595"/>
      <c r="Z278" s="595"/>
      <c r="AA278" s="595"/>
      <c r="AB278" s="595"/>
      <c r="AC278" s="595"/>
      <c r="AD278" s="595"/>
      <c r="AE278" s="595"/>
      <c r="AF278" s="595"/>
      <c r="AG278" s="595"/>
      <c r="AH278" s="595"/>
      <c r="AI278" s="595"/>
      <c r="AJ278" s="595"/>
      <c r="AK278" s="595"/>
      <c r="AL278" s="595"/>
      <c r="AM278" s="595"/>
      <c r="AN278" s="595"/>
      <c r="AO278" s="595"/>
      <c r="AP278" s="595"/>
      <c r="AQ278" s="595"/>
      <c r="AR278" s="595"/>
      <c r="AS278" s="595"/>
      <c r="AT278" s="595"/>
      <c r="AU278" s="595"/>
      <c r="AV278" s="595"/>
      <c r="AW278" s="595"/>
      <c r="AX278" s="595"/>
      <c r="AY278" s="595"/>
      <c r="AZ278" s="595"/>
    </row>
    <row r="279" spans="1:52" x14ac:dyDescent="0.25">
      <c r="A279" s="595"/>
      <c r="B279" s="595"/>
      <c r="C279" s="595"/>
      <c r="D279" s="595"/>
      <c r="E279" s="595"/>
      <c r="F279" s="595"/>
      <c r="G279" s="595"/>
      <c r="H279" s="595"/>
      <c r="I279" s="595"/>
      <c r="J279" s="595"/>
      <c r="K279" s="595"/>
      <c r="L279" s="595"/>
      <c r="M279" s="595"/>
      <c r="N279" s="595"/>
      <c r="O279" s="595">
        <v>0</v>
      </c>
      <c r="P279" s="595"/>
      <c r="Q279" s="595"/>
      <c r="R279" s="595"/>
      <c r="S279" s="595"/>
      <c r="T279" s="595"/>
      <c r="U279" s="595"/>
      <c r="V279" s="595"/>
      <c r="W279" s="595"/>
      <c r="X279" s="595"/>
      <c r="Y279" s="595"/>
      <c r="Z279" s="595"/>
      <c r="AA279" s="595"/>
      <c r="AB279" s="595"/>
      <c r="AC279" s="595"/>
      <c r="AD279" s="595"/>
      <c r="AE279" s="595"/>
      <c r="AF279" s="595"/>
      <c r="AG279" s="595"/>
      <c r="AH279" s="595"/>
      <c r="AI279" s="595"/>
      <c r="AJ279" s="595"/>
      <c r="AK279" s="595"/>
      <c r="AL279" s="595"/>
      <c r="AM279" s="595"/>
      <c r="AN279" s="595"/>
      <c r="AO279" s="595"/>
      <c r="AP279" s="595"/>
      <c r="AQ279" s="595"/>
      <c r="AR279" s="595"/>
      <c r="AS279" s="595"/>
      <c r="AT279" s="595"/>
      <c r="AU279" s="595"/>
      <c r="AV279" s="595"/>
      <c r="AW279" s="595"/>
      <c r="AX279" s="595"/>
      <c r="AY279" s="595"/>
      <c r="AZ279" s="595"/>
    </row>
    <row r="280" spans="1:52" x14ac:dyDescent="0.25">
      <c r="A280" s="595"/>
      <c r="B280" s="595"/>
      <c r="C280" s="595"/>
      <c r="D280" s="595"/>
      <c r="E280" s="595"/>
      <c r="F280" s="595"/>
      <c r="G280" s="595"/>
      <c r="H280" s="595"/>
      <c r="I280" s="595"/>
      <c r="J280" s="595"/>
      <c r="K280" s="595"/>
      <c r="L280" s="595"/>
      <c r="M280" s="595"/>
      <c r="N280" s="595"/>
      <c r="O280" s="595">
        <v>0</v>
      </c>
      <c r="P280" s="595"/>
      <c r="Q280" s="595"/>
      <c r="R280" s="595"/>
      <c r="S280" s="595"/>
      <c r="T280" s="595"/>
      <c r="U280" s="595"/>
      <c r="V280" s="595"/>
      <c r="W280" s="595"/>
      <c r="X280" s="595"/>
      <c r="Y280" s="595"/>
      <c r="Z280" s="595"/>
      <c r="AA280" s="595"/>
      <c r="AB280" s="595"/>
      <c r="AC280" s="595"/>
      <c r="AD280" s="595"/>
      <c r="AE280" s="595"/>
      <c r="AF280" s="595"/>
      <c r="AG280" s="595"/>
      <c r="AH280" s="595"/>
      <c r="AI280" s="595"/>
      <c r="AJ280" s="595"/>
      <c r="AK280" s="595"/>
      <c r="AL280" s="595"/>
      <c r="AM280" s="595"/>
      <c r="AN280" s="595"/>
      <c r="AO280" s="595"/>
      <c r="AP280" s="595"/>
      <c r="AQ280" s="595"/>
      <c r="AR280" s="595"/>
      <c r="AS280" s="595"/>
      <c r="AT280" s="595"/>
      <c r="AU280" s="595"/>
      <c r="AV280" s="595"/>
      <c r="AW280" s="595"/>
      <c r="AX280" s="595"/>
      <c r="AY280" s="595"/>
      <c r="AZ280" s="595"/>
    </row>
    <row r="281" spans="1:52" x14ac:dyDescent="0.25">
      <c r="A281" s="595"/>
      <c r="B281" s="595"/>
      <c r="C281" s="595"/>
      <c r="D281" s="595"/>
      <c r="E281" s="595"/>
      <c r="F281" s="595"/>
      <c r="G281" s="595"/>
      <c r="H281" s="595"/>
      <c r="I281" s="595"/>
      <c r="J281" s="595"/>
      <c r="K281" s="595"/>
      <c r="L281" s="595"/>
      <c r="M281" s="595"/>
      <c r="N281" s="595"/>
      <c r="O281" s="595">
        <v>0</v>
      </c>
      <c r="P281" s="595"/>
      <c r="Q281" s="595"/>
      <c r="R281" s="595"/>
      <c r="S281" s="595"/>
      <c r="T281" s="595"/>
      <c r="U281" s="595"/>
      <c r="V281" s="595"/>
      <c r="W281" s="595"/>
      <c r="X281" s="595"/>
      <c r="Y281" s="595"/>
      <c r="Z281" s="595"/>
      <c r="AA281" s="595"/>
      <c r="AB281" s="595"/>
      <c r="AC281" s="595"/>
      <c r="AD281" s="595"/>
      <c r="AE281" s="595"/>
      <c r="AF281" s="595"/>
      <c r="AG281" s="595"/>
      <c r="AH281" s="595"/>
      <c r="AI281" s="595"/>
      <c r="AJ281" s="595"/>
      <c r="AK281" s="595"/>
      <c r="AL281" s="595"/>
      <c r="AM281" s="595"/>
      <c r="AN281" s="595"/>
      <c r="AO281" s="595"/>
      <c r="AP281" s="595"/>
      <c r="AQ281" s="595"/>
      <c r="AR281" s="595"/>
      <c r="AS281" s="595"/>
      <c r="AT281" s="595"/>
      <c r="AU281" s="595"/>
      <c r="AV281" s="595"/>
      <c r="AW281" s="595"/>
      <c r="AX281" s="595"/>
      <c r="AY281" s="595"/>
      <c r="AZ281" s="595"/>
    </row>
    <row r="282" spans="1:52" x14ac:dyDescent="0.25">
      <c r="A282" s="595"/>
      <c r="B282" s="595"/>
      <c r="C282" s="595"/>
      <c r="D282" s="595"/>
      <c r="E282" s="595"/>
      <c r="F282" s="595"/>
      <c r="G282" s="595"/>
      <c r="H282" s="595"/>
      <c r="I282" s="595"/>
      <c r="J282" s="595"/>
      <c r="K282" s="595"/>
      <c r="L282" s="595"/>
      <c r="M282" s="595"/>
      <c r="N282" s="595"/>
      <c r="O282" s="595">
        <v>0</v>
      </c>
      <c r="P282" s="595"/>
      <c r="Q282" s="595"/>
      <c r="R282" s="595"/>
      <c r="S282" s="595"/>
      <c r="T282" s="595"/>
      <c r="U282" s="595"/>
      <c r="V282" s="595"/>
      <c r="W282" s="595"/>
      <c r="X282" s="595"/>
      <c r="Y282" s="595"/>
      <c r="Z282" s="595"/>
      <c r="AA282" s="595"/>
      <c r="AB282" s="595"/>
      <c r="AC282" s="595"/>
      <c r="AD282" s="595"/>
      <c r="AE282" s="595"/>
      <c r="AF282" s="595"/>
      <c r="AG282" s="595"/>
      <c r="AH282" s="595"/>
      <c r="AI282" s="595"/>
      <c r="AJ282" s="595"/>
      <c r="AK282" s="595"/>
      <c r="AL282" s="595"/>
      <c r="AM282" s="595"/>
      <c r="AN282" s="595"/>
      <c r="AO282" s="595"/>
      <c r="AP282" s="595"/>
      <c r="AQ282" s="595"/>
      <c r="AR282" s="595"/>
      <c r="AS282" s="595"/>
      <c r="AT282" s="595"/>
      <c r="AU282" s="595"/>
      <c r="AV282" s="595"/>
      <c r="AW282" s="595"/>
      <c r="AX282" s="595"/>
      <c r="AY282" s="595"/>
      <c r="AZ282" s="595"/>
    </row>
    <row r="283" spans="1:52" x14ac:dyDescent="0.25">
      <c r="A283" s="595"/>
      <c r="B283" s="595"/>
      <c r="C283" s="595"/>
      <c r="D283" s="595"/>
      <c r="E283" s="595"/>
      <c r="F283" s="595"/>
      <c r="G283" s="595"/>
      <c r="H283" s="595"/>
      <c r="I283" s="595"/>
      <c r="J283" s="595"/>
      <c r="K283" s="595"/>
      <c r="L283" s="595"/>
      <c r="M283" s="595"/>
      <c r="N283" s="595"/>
      <c r="O283" s="595">
        <v>0</v>
      </c>
      <c r="P283" s="595"/>
      <c r="Q283" s="595"/>
      <c r="R283" s="595"/>
      <c r="S283" s="595"/>
      <c r="T283" s="595"/>
      <c r="U283" s="595"/>
      <c r="V283" s="595"/>
      <c r="W283" s="595"/>
      <c r="X283" s="595"/>
      <c r="Y283" s="595"/>
      <c r="Z283" s="595"/>
      <c r="AA283" s="595"/>
      <c r="AB283" s="595"/>
      <c r="AC283" s="595"/>
      <c r="AD283" s="595"/>
      <c r="AE283" s="595"/>
      <c r="AF283" s="595"/>
      <c r="AG283" s="595"/>
      <c r="AH283" s="595"/>
      <c r="AI283" s="595"/>
      <c r="AJ283" s="595"/>
      <c r="AK283" s="595"/>
      <c r="AL283" s="595"/>
      <c r="AM283" s="595"/>
      <c r="AN283" s="595"/>
      <c r="AO283" s="595"/>
      <c r="AP283" s="595"/>
      <c r="AQ283" s="595"/>
      <c r="AR283" s="595"/>
      <c r="AS283" s="595"/>
      <c r="AT283" s="595"/>
      <c r="AU283" s="595"/>
      <c r="AV283" s="595"/>
      <c r="AW283" s="595"/>
      <c r="AX283" s="595"/>
      <c r="AY283" s="595"/>
      <c r="AZ283" s="595"/>
    </row>
    <row r="284" spans="1:52" x14ac:dyDescent="0.25">
      <c r="A284" s="595"/>
      <c r="B284" s="595"/>
      <c r="C284" s="595"/>
      <c r="D284" s="595"/>
      <c r="E284" s="595"/>
      <c r="F284" s="595"/>
      <c r="G284" s="595"/>
      <c r="H284" s="595"/>
      <c r="I284" s="595"/>
      <c r="J284" s="595"/>
      <c r="K284" s="595"/>
      <c r="L284" s="595"/>
      <c r="M284" s="595"/>
      <c r="N284" s="595"/>
      <c r="O284" s="595">
        <v>0</v>
      </c>
      <c r="P284" s="595"/>
      <c r="Q284" s="595"/>
      <c r="R284" s="595"/>
      <c r="S284" s="595"/>
      <c r="T284" s="595"/>
      <c r="U284" s="595"/>
      <c r="V284" s="595"/>
      <c r="W284" s="595"/>
      <c r="X284" s="595"/>
      <c r="Y284" s="595"/>
      <c r="Z284" s="595"/>
      <c r="AA284" s="595"/>
      <c r="AB284" s="595"/>
      <c r="AC284" s="595"/>
      <c r="AD284" s="595"/>
      <c r="AE284" s="595"/>
      <c r="AF284" s="595"/>
      <c r="AG284" s="595"/>
      <c r="AH284" s="595"/>
      <c r="AI284" s="595"/>
      <c r="AJ284" s="595"/>
      <c r="AK284" s="595"/>
      <c r="AL284" s="595"/>
      <c r="AM284" s="595"/>
      <c r="AN284" s="595"/>
      <c r="AO284" s="595"/>
      <c r="AP284" s="595"/>
      <c r="AQ284" s="595"/>
      <c r="AR284" s="595"/>
      <c r="AS284" s="595"/>
      <c r="AT284" s="595"/>
      <c r="AU284" s="595"/>
      <c r="AV284" s="595"/>
      <c r="AW284" s="595"/>
      <c r="AX284" s="595"/>
      <c r="AY284" s="595"/>
      <c r="AZ284" s="595"/>
    </row>
    <row r="285" spans="1:52" x14ac:dyDescent="0.25">
      <c r="A285" s="595"/>
      <c r="B285" s="595"/>
      <c r="C285" s="595"/>
      <c r="D285" s="595"/>
      <c r="E285" s="595"/>
      <c r="F285" s="595"/>
      <c r="G285" s="595"/>
      <c r="H285" s="595"/>
      <c r="I285" s="595"/>
      <c r="J285" s="595"/>
      <c r="K285" s="595"/>
      <c r="L285" s="595"/>
      <c r="M285" s="595"/>
      <c r="N285" s="595"/>
      <c r="O285" s="595">
        <v>0</v>
      </c>
      <c r="P285" s="595"/>
      <c r="Q285" s="595"/>
      <c r="R285" s="595"/>
      <c r="S285" s="595"/>
      <c r="T285" s="595"/>
      <c r="U285" s="595"/>
      <c r="V285" s="595"/>
      <c r="W285" s="595"/>
      <c r="X285" s="595"/>
      <c r="Y285" s="595"/>
      <c r="Z285" s="595"/>
      <c r="AA285" s="595"/>
      <c r="AB285" s="595"/>
      <c r="AC285" s="595"/>
      <c r="AD285" s="595"/>
      <c r="AE285" s="595"/>
      <c r="AF285" s="595"/>
      <c r="AG285" s="595"/>
      <c r="AH285" s="595"/>
      <c r="AI285" s="595"/>
      <c r="AJ285" s="595"/>
      <c r="AK285" s="595"/>
      <c r="AL285" s="595"/>
      <c r="AM285" s="595"/>
      <c r="AN285" s="595"/>
      <c r="AO285" s="595"/>
      <c r="AP285" s="595"/>
      <c r="AQ285" s="595"/>
      <c r="AR285" s="595"/>
      <c r="AS285" s="595"/>
      <c r="AT285" s="595"/>
      <c r="AU285" s="595"/>
      <c r="AV285" s="595"/>
      <c r="AW285" s="595"/>
      <c r="AX285" s="595"/>
      <c r="AY285" s="595"/>
      <c r="AZ285" s="595"/>
    </row>
    <row r="286" spans="1:52" x14ac:dyDescent="0.25">
      <c r="A286" s="595"/>
      <c r="B286" s="595"/>
      <c r="C286" s="595"/>
      <c r="D286" s="595"/>
      <c r="E286" s="595"/>
      <c r="F286" s="595"/>
      <c r="G286" s="595"/>
      <c r="H286" s="595"/>
      <c r="I286" s="595"/>
      <c r="J286" s="595"/>
      <c r="K286" s="595"/>
      <c r="L286" s="595"/>
      <c r="M286" s="595"/>
      <c r="N286" s="595"/>
      <c r="O286" s="595">
        <v>0</v>
      </c>
      <c r="P286" s="595"/>
      <c r="Q286" s="595"/>
      <c r="R286" s="595"/>
      <c r="S286" s="595"/>
      <c r="T286" s="595"/>
      <c r="U286" s="595"/>
      <c r="V286" s="595"/>
      <c r="W286" s="595"/>
      <c r="X286" s="595"/>
      <c r="Y286" s="595"/>
      <c r="Z286" s="595"/>
      <c r="AA286" s="595"/>
      <c r="AB286" s="595"/>
      <c r="AC286" s="595"/>
      <c r="AD286" s="595"/>
      <c r="AE286" s="595"/>
      <c r="AF286" s="595"/>
      <c r="AG286" s="595"/>
      <c r="AH286" s="595"/>
      <c r="AI286" s="595"/>
      <c r="AJ286" s="595"/>
      <c r="AK286" s="595"/>
      <c r="AL286" s="595"/>
      <c r="AM286" s="595"/>
      <c r="AN286" s="595"/>
      <c r="AO286" s="595"/>
      <c r="AP286" s="595"/>
      <c r="AQ286" s="595"/>
      <c r="AR286" s="595"/>
      <c r="AS286" s="595"/>
      <c r="AT286" s="595"/>
      <c r="AU286" s="595"/>
      <c r="AV286" s="595"/>
      <c r="AW286" s="595"/>
      <c r="AX286" s="595"/>
      <c r="AY286" s="595"/>
      <c r="AZ286" s="595"/>
    </row>
    <row r="287" spans="1:52" x14ac:dyDescent="0.25">
      <c r="A287" s="595"/>
      <c r="B287" s="595"/>
      <c r="C287" s="595"/>
      <c r="D287" s="595"/>
      <c r="E287" s="595"/>
      <c r="F287" s="595"/>
      <c r="G287" s="595"/>
      <c r="H287" s="595"/>
      <c r="I287" s="595"/>
      <c r="J287" s="595"/>
      <c r="K287" s="595"/>
      <c r="L287" s="595"/>
      <c r="M287" s="595"/>
      <c r="N287" s="595"/>
      <c r="O287" s="595">
        <v>0</v>
      </c>
      <c r="P287" s="595"/>
      <c r="Q287" s="595"/>
      <c r="R287" s="595"/>
      <c r="S287" s="595"/>
      <c r="T287" s="595"/>
      <c r="U287" s="595"/>
      <c r="V287" s="595"/>
      <c r="W287" s="595"/>
      <c r="X287" s="595"/>
      <c r="Y287" s="595"/>
      <c r="Z287" s="595"/>
      <c r="AA287" s="595"/>
      <c r="AB287" s="595"/>
      <c r="AC287" s="595"/>
      <c r="AD287" s="595"/>
      <c r="AE287" s="595"/>
      <c r="AF287" s="595"/>
      <c r="AG287" s="595"/>
      <c r="AH287" s="595"/>
      <c r="AI287" s="595"/>
      <c r="AJ287" s="595"/>
      <c r="AK287" s="595"/>
      <c r="AL287" s="595"/>
      <c r="AM287" s="595"/>
      <c r="AN287" s="595"/>
      <c r="AO287" s="595"/>
      <c r="AP287" s="595"/>
      <c r="AQ287" s="595"/>
      <c r="AR287" s="595"/>
      <c r="AS287" s="595"/>
      <c r="AT287" s="595"/>
      <c r="AU287" s="595"/>
      <c r="AV287" s="595"/>
      <c r="AW287" s="595"/>
      <c r="AX287" s="595"/>
      <c r="AY287" s="595"/>
      <c r="AZ287" s="595"/>
    </row>
    <row r="288" spans="1:52" x14ac:dyDescent="0.25">
      <c r="A288" s="595"/>
      <c r="B288" s="595"/>
      <c r="C288" s="595"/>
      <c r="D288" s="595"/>
      <c r="E288" s="595"/>
      <c r="F288" s="595"/>
      <c r="G288" s="595"/>
      <c r="H288" s="595"/>
      <c r="I288" s="595"/>
      <c r="J288" s="595"/>
      <c r="K288" s="595"/>
      <c r="L288" s="595"/>
      <c r="M288" s="595"/>
      <c r="N288" s="595"/>
      <c r="O288" s="595">
        <v>0</v>
      </c>
      <c r="P288" s="595"/>
      <c r="Q288" s="595"/>
      <c r="R288" s="595"/>
      <c r="S288" s="595"/>
      <c r="T288" s="595"/>
      <c r="U288" s="595"/>
      <c r="V288" s="595"/>
      <c r="W288" s="595"/>
      <c r="X288" s="595"/>
      <c r="Y288" s="595"/>
      <c r="Z288" s="595"/>
      <c r="AA288" s="595"/>
      <c r="AB288" s="595"/>
      <c r="AC288" s="595"/>
      <c r="AD288" s="595"/>
      <c r="AE288" s="595"/>
      <c r="AF288" s="595"/>
      <c r="AG288" s="595"/>
      <c r="AH288" s="595"/>
      <c r="AI288" s="595"/>
      <c r="AJ288" s="595"/>
      <c r="AK288" s="595"/>
      <c r="AL288" s="595"/>
      <c r="AM288" s="595"/>
      <c r="AN288" s="595"/>
      <c r="AO288" s="595"/>
      <c r="AP288" s="595"/>
      <c r="AQ288" s="595"/>
      <c r="AR288" s="595"/>
      <c r="AS288" s="595"/>
      <c r="AT288" s="595"/>
      <c r="AU288" s="595"/>
      <c r="AV288" s="595"/>
      <c r="AW288" s="595"/>
      <c r="AX288" s="595"/>
      <c r="AY288" s="595"/>
      <c r="AZ288" s="595"/>
    </row>
    <row r="289" spans="1:52" x14ac:dyDescent="0.25">
      <c r="A289" s="595"/>
      <c r="B289" s="595"/>
      <c r="C289" s="595"/>
      <c r="D289" s="595"/>
      <c r="E289" s="595"/>
      <c r="F289" s="595"/>
      <c r="G289" s="595"/>
      <c r="H289" s="595"/>
      <c r="I289" s="595"/>
      <c r="J289" s="595"/>
      <c r="K289" s="595"/>
      <c r="L289" s="595"/>
      <c r="M289" s="595"/>
      <c r="N289" s="595"/>
      <c r="O289" s="595">
        <v>0</v>
      </c>
      <c r="P289" s="595"/>
      <c r="Q289" s="595"/>
      <c r="R289" s="595"/>
      <c r="S289" s="595"/>
      <c r="T289" s="595"/>
      <c r="U289" s="595"/>
      <c r="V289" s="595"/>
      <c r="W289" s="595"/>
      <c r="X289" s="595"/>
      <c r="Y289" s="595"/>
      <c r="Z289" s="595"/>
      <c r="AA289" s="595"/>
      <c r="AB289" s="595"/>
      <c r="AC289" s="595"/>
      <c r="AD289" s="595"/>
      <c r="AE289" s="595"/>
      <c r="AF289" s="595"/>
      <c r="AG289" s="595"/>
      <c r="AH289" s="595"/>
      <c r="AI289" s="595"/>
      <c r="AJ289" s="595"/>
      <c r="AK289" s="595"/>
      <c r="AL289" s="595"/>
      <c r="AM289" s="595"/>
      <c r="AN289" s="595"/>
      <c r="AO289" s="595"/>
      <c r="AP289" s="595"/>
      <c r="AQ289" s="595"/>
      <c r="AR289" s="595"/>
      <c r="AS289" s="595"/>
      <c r="AT289" s="595"/>
      <c r="AU289" s="595"/>
      <c r="AV289" s="595"/>
      <c r="AW289" s="595"/>
      <c r="AX289" s="595"/>
      <c r="AY289" s="595"/>
      <c r="AZ289" s="595"/>
    </row>
    <row r="290" spans="1:52" x14ac:dyDescent="0.25">
      <c r="A290" s="595"/>
      <c r="B290" s="595"/>
      <c r="C290" s="595"/>
      <c r="D290" s="595"/>
      <c r="E290" s="595"/>
      <c r="F290" s="595"/>
      <c r="G290" s="595"/>
      <c r="H290" s="595"/>
      <c r="I290" s="595"/>
      <c r="J290" s="595"/>
      <c r="K290" s="595"/>
      <c r="L290" s="595"/>
      <c r="M290" s="595"/>
      <c r="N290" s="595"/>
      <c r="O290" s="595">
        <v>0</v>
      </c>
      <c r="P290" s="595"/>
      <c r="Q290" s="595"/>
      <c r="R290" s="595"/>
      <c r="S290" s="595"/>
      <c r="T290" s="595"/>
      <c r="U290" s="595"/>
      <c r="V290" s="595"/>
      <c r="W290" s="595"/>
      <c r="X290" s="595"/>
      <c r="Y290" s="595"/>
      <c r="Z290" s="595"/>
      <c r="AA290" s="595"/>
      <c r="AB290" s="595"/>
      <c r="AC290" s="595"/>
      <c r="AD290" s="595"/>
      <c r="AE290" s="595"/>
      <c r="AF290" s="595"/>
      <c r="AG290" s="595"/>
      <c r="AH290" s="595"/>
      <c r="AI290" s="595"/>
      <c r="AJ290" s="595"/>
      <c r="AK290" s="595"/>
      <c r="AL290" s="595"/>
      <c r="AM290" s="595"/>
      <c r="AN290" s="595"/>
      <c r="AO290" s="595"/>
      <c r="AP290" s="595"/>
      <c r="AQ290" s="595"/>
      <c r="AR290" s="595"/>
      <c r="AS290" s="595"/>
      <c r="AT290" s="595"/>
      <c r="AU290" s="595"/>
      <c r="AV290" s="595"/>
      <c r="AW290" s="595"/>
      <c r="AX290" s="595"/>
      <c r="AY290" s="595"/>
      <c r="AZ290" s="595"/>
    </row>
    <row r="291" spans="1:52" x14ac:dyDescent="0.25">
      <c r="A291" s="595"/>
      <c r="B291" s="595"/>
      <c r="C291" s="595"/>
      <c r="D291" s="595"/>
      <c r="E291" s="595"/>
      <c r="F291" s="595"/>
      <c r="G291" s="595"/>
      <c r="H291" s="595"/>
      <c r="I291" s="595"/>
      <c r="J291" s="595"/>
      <c r="K291" s="595"/>
      <c r="L291" s="595"/>
      <c r="M291" s="595"/>
      <c r="N291" s="595"/>
      <c r="O291" s="595">
        <v>0</v>
      </c>
      <c r="P291" s="595"/>
      <c r="Q291" s="595"/>
      <c r="R291" s="595"/>
      <c r="S291" s="595"/>
      <c r="T291" s="595"/>
      <c r="U291" s="595"/>
      <c r="V291" s="595"/>
      <c r="W291" s="595"/>
      <c r="X291" s="595"/>
      <c r="Y291" s="595"/>
      <c r="Z291" s="595"/>
      <c r="AA291" s="595"/>
      <c r="AB291" s="595"/>
      <c r="AC291" s="595"/>
      <c r="AD291" s="595"/>
      <c r="AE291" s="595"/>
      <c r="AF291" s="595"/>
      <c r="AG291" s="595"/>
      <c r="AH291" s="595"/>
      <c r="AI291" s="595"/>
      <c r="AJ291" s="595"/>
      <c r="AK291" s="595"/>
      <c r="AL291" s="595"/>
      <c r="AM291" s="595"/>
      <c r="AN291" s="595"/>
      <c r="AO291" s="595"/>
      <c r="AP291" s="595"/>
      <c r="AQ291" s="595"/>
      <c r="AR291" s="595"/>
      <c r="AS291" s="595"/>
      <c r="AT291" s="595"/>
      <c r="AU291" s="595"/>
      <c r="AV291" s="595"/>
      <c r="AW291" s="595"/>
      <c r="AX291" s="595"/>
      <c r="AY291" s="595"/>
      <c r="AZ291" s="595"/>
    </row>
    <row r="292" spans="1:52" x14ac:dyDescent="0.25">
      <c r="A292" s="595"/>
      <c r="B292" s="595"/>
      <c r="C292" s="595"/>
      <c r="D292" s="595"/>
      <c r="E292" s="595"/>
      <c r="F292" s="595"/>
      <c r="G292" s="595"/>
      <c r="H292" s="595"/>
      <c r="I292" s="595"/>
      <c r="J292" s="595"/>
      <c r="K292" s="595"/>
      <c r="L292" s="595"/>
      <c r="M292" s="595"/>
      <c r="N292" s="595"/>
      <c r="O292" s="595">
        <v>0</v>
      </c>
      <c r="P292" s="595"/>
      <c r="Q292" s="595"/>
      <c r="R292" s="595"/>
      <c r="S292" s="595"/>
      <c r="T292" s="595"/>
      <c r="U292" s="595"/>
      <c r="V292" s="595"/>
      <c r="W292" s="595"/>
      <c r="X292" s="595"/>
      <c r="Y292" s="595"/>
      <c r="Z292" s="595"/>
      <c r="AA292" s="595"/>
      <c r="AB292" s="595"/>
      <c r="AC292" s="595"/>
      <c r="AD292" s="595"/>
      <c r="AE292" s="595"/>
      <c r="AF292" s="595"/>
      <c r="AG292" s="595"/>
      <c r="AH292" s="595"/>
      <c r="AI292" s="595"/>
      <c r="AJ292" s="595"/>
      <c r="AK292" s="595"/>
      <c r="AL292" s="595"/>
      <c r="AM292" s="595"/>
      <c r="AN292" s="595"/>
      <c r="AO292" s="595"/>
      <c r="AP292" s="595"/>
      <c r="AQ292" s="595"/>
      <c r="AR292" s="595"/>
      <c r="AS292" s="595"/>
      <c r="AT292" s="595"/>
      <c r="AU292" s="595"/>
      <c r="AV292" s="595"/>
      <c r="AW292" s="595"/>
      <c r="AX292" s="595"/>
      <c r="AY292" s="595"/>
      <c r="AZ292" s="595"/>
    </row>
    <row r="293" spans="1:52" x14ac:dyDescent="0.25">
      <c r="A293" s="595"/>
      <c r="B293" s="595"/>
      <c r="C293" s="595"/>
      <c r="D293" s="595"/>
      <c r="E293" s="595"/>
      <c r="F293" s="595"/>
      <c r="G293" s="595"/>
      <c r="H293" s="595"/>
      <c r="I293" s="595"/>
      <c r="J293" s="595"/>
      <c r="K293" s="595"/>
      <c r="L293" s="595"/>
      <c r="M293" s="595"/>
      <c r="N293" s="595"/>
      <c r="O293" s="595">
        <v>0</v>
      </c>
      <c r="P293" s="595"/>
      <c r="Q293" s="595"/>
      <c r="R293" s="595"/>
      <c r="S293" s="595"/>
      <c r="T293" s="595"/>
      <c r="U293" s="595"/>
      <c r="V293" s="595"/>
      <c r="W293" s="595"/>
      <c r="X293" s="595"/>
      <c r="Y293" s="595"/>
      <c r="Z293" s="595"/>
      <c r="AA293" s="595"/>
      <c r="AB293" s="595"/>
      <c r="AC293" s="595"/>
      <c r="AD293" s="595"/>
      <c r="AE293" s="595"/>
      <c r="AF293" s="595"/>
      <c r="AG293" s="595"/>
      <c r="AH293" s="595"/>
      <c r="AI293" s="595"/>
      <c r="AJ293" s="595"/>
      <c r="AK293" s="595"/>
      <c r="AL293" s="595"/>
      <c r="AM293" s="595"/>
      <c r="AN293" s="595"/>
      <c r="AO293" s="595"/>
      <c r="AP293" s="595"/>
      <c r="AQ293" s="595"/>
      <c r="AR293" s="595"/>
      <c r="AS293" s="595"/>
      <c r="AT293" s="595"/>
      <c r="AU293" s="595"/>
      <c r="AV293" s="595"/>
      <c r="AW293" s="595"/>
      <c r="AX293" s="595"/>
      <c r="AY293" s="595"/>
      <c r="AZ293" s="595"/>
    </row>
    <row r="294" spans="1:52" x14ac:dyDescent="0.25">
      <c r="A294" s="595"/>
      <c r="B294" s="595"/>
      <c r="C294" s="595"/>
      <c r="D294" s="595"/>
      <c r="E294" s="595"/>
      <c r="F294" s="595"/>
      <c r="G294" s="595"/>
      <c r="H294" s="595"/>
      <c r="I294" s="595"/>
      <c r="J294" s="595"/>
      <c r="K294" s="595"/>
      <c r="L294" s="595"/>
      <c r="M294" s="595"/>
      <c r="N294" s="595"/>
      <c r="O294" s="595">
        <v>0</v>
      </c>
      <c r="P294" s="595"/>
      <c r="Q294" s="595"/>
      <c r="R294" s="595"/>
      <c r="S294" s="595"/>
      <c r="T294" s="595"/>
      <c r="U294" s="595"/>
      <c r="V294" s="595"/>
      <c r="W294" s="595"/>
      <c r="X294" s="595"/>
      <c r="Y294" s="595"/>
      <c r="Z294" s="595"/>
      <c r="AA294" s="595"/>
      <c r="AB294" s="595"/>
      <c r="AC294" s="595"/>
      <c r="AD294" s="595"/>
      <c r="AE294" s="595"/>
      <c r="AF294" s="595"/>
      <c r="AG294" s="595"/>
      <c r="AH294" s="595"/>
      <c r="AI294" s="595"/>
      <c r="AJ294" s="595"/>
      <c r="AK294" s="595"/>
      <c r="AL294" s="595"/>
      <c r="AM294" s="595"/>
      <c r="AN294" s="595"/>
      <c r="AO294" s="595"/>
      <c r="AP294" s="595"/>
      <c r="AQ294" s="595"/>
      <c r="AR294" s="595"/>
      <c r="AS294" s="595"/>
      <c r="AT294" s="595"/>
      <c r="AU294" s="595"/>
      <c r="AV294" s="595"/>
      <c r="AW294" s="595"/>
      <c r="AX294" s="595"/>
      <c r="AY294" s="595"/>
      <c r="AZ294" s="595"/>
    </row>
    <row r="295" spans="1:52" x14ac:dyDescent="0.25">
      <c r="A295" s="595"/>
      <c r="B295" s="595"/>
      <c r="C295" s="595"/>
      <c r="D295" s="595"/>
      <c r="E295" s="595"/>
      <c r="F295" s="595"/>
      <c r="G295" s="595"/>
      <c r="H295" s="595"/>
      <c r="I295" s="595"/>
      <c r="J295" s="595"/>
      <c r="K295" s="595"/>
      <c r="L295" s="595"/>
      <c r="M295" s="595"/>
      <c r="N295" s="595"/>
      <c r="O295" s="595">
        <v>0</v>
      </c>
      <c r="P295" s="595"/>
      <c r="Q295" s="595"/>
      <c r="R295" s="595"/>
      <c r="S295" s="595"/>
      <c r="T295" s="595"/>
      <c r="U295" s="595"/>
      <c r="V295" s="595"/>
      <c r="W295" s="595"/>
      <c r="X295" s="595"/>
      <c r="Y295" s="595"/>
      <c r="Z295" s="595"/>
      <c r="AA295" s="595"/>
      <c r="AB295" s="595"/>
      <c r="AC295" s="595"/>
      <c r="AD295" s="595"/>
      <c r="AE295" s="595"/>
      <c r="AF295" s="595"/>
      <c r="AG295" s="595"/>
      <c r="AH295" s="595"/>
      <c r="AI295" s="595"/>
      <c r="AJ295" s="595"/>
      <c r="AK295" s="595"/>
      <c r="AL295" s="595"/>
      <c r="AM295" s="595"/>
      <c r="AN295" s="595"/>
      <c r="AO295" s="595"/>
      <c r="AP295" s="595"/>
      <c r="AQ295" s="595"/>
      <c r="AR295" s="595"/>
      <c r="AS295" s="595"/>
      <c r="AT295" s="595"/>
      <c r="AU295" s="595"/>
      <c r="AV295" s="595"/>
      <c r="AW295" s="595"/>
      <c r="AX295" s="595"/>
      <c r="AY295" s="595"/>
      <c r="AZ295" s="595"/>
    </row>
    <row r="296" spans="1:52" x14ac:dyDescent="0.25">
      <c r="A296" s="595"/>
      <c r="B296" s="595"/>
      <c r="C296" s="595"/>
      <c r="D296" s="595"/>
      <c r="E296" s="595"/>
      <c r="F296" s="595"/>
      <c r="G296" s="595"/>
      <c r="H296" s="595"/>
      <c r="I296" s="595"/>
      <c r="J296" s="595"/>
      <c r="K296" s="595"/>
      <c r="L296" s="595"/>
      <c r="M296" s="595"/>
      <c r="N296" s="595"/>
      <c r="O296" s="595">
        <v>0</v>
      </c>
      <c r="P296" s="595"/>
      <c r="Q296" s="595"/>
      <c r="R296" s="595"/>
      <c r="S296" s="595"/>
      <c r="T296" s="595"/>
      <c r="U296" s="595"/>
      <c r="V296" s="595"/>
      <c r="W296" s="595"/>
      <c r="X296" s="595"/>
      <c r="Y296" s="595"/>
      <c r="Z296" s="595"/>
      <c r="AA296" s="595"/>
      <c r="AB296" s="595"/>
      <c r="AC296" s="595"/>
      <c r="AD296" s="595"/>
      <c r="AE296" s="595"/>
      <c r="AF296" s="595"/>
      <c r="AG296" s="595"/>
      <c r="AH296" s="595"/>
      <c r="AI296" s="595"/>
      <c r="AJ296" s="595"/>
      <c r="AK296" s="595"/>
      <c r="AL296" s="595"/>
      <c r="AM296" s="595"/>
      <c r="AN296" s="595"/>
      <c r="AO296" s="595"/>
      <c r="AP296" s="595"/>
      <c r="AQ296" s="595"/>
      <c r="AR296" s="595"/>
      <c r="AS296" s="595"/>
      <c r="AT296" s="595"/>
      <c r="AU296" s="595"/>
      <c r="AV296" s="595"/>
      <c r="AW296" s="595"/>
      <c r="AX296" s="595"/>
      <c r="AY296" s="595"/>
      <c r="AZ296" s="595"/>
    </row>
    <row r="297" spans="1:52" x14ac:dyDescent="0.25">
      <c r="A297" s="595"/>
      <c r="B297" s="595"/>
      <c r="C297" s="595"/>
      <c r="D297" s="595"/>
      <c r="E297" s="595"/>
      <c r="F297" s="595"/>
      <c r="G297" s="595"/>
      <c r="H297" s="595"/>
      <c r="I297" s="595"/>
      <c r="J297" s="595"/>
      <c r="K297" s="595"/>
      <c r="L297" s="595"/>
      <c r="M297" s="595"/>
      <c r="N297" s="595"/>
      <c r="O297" s="595">
        <v>0</v>
      </c>
      <c r="P297" s="595"/>
      <c r="Q297" s="595"/>
      <c r="R297" s="595"/>
      <c r="S297" s="595"/>
      <c r="T297" s="595"/>
      <c r="U297" s="595"/>
      <c r="V297" s="595"/>
      <c r="W297" s="595"/>
      <c r="X297" s="595"/>
      <c r="Y297" s="595"/>
      <c r="Z297" s="595"/>
      <c r="AA297" s="595"/>
      <c r="AB297" s="595"/>
      <c r="AC297" s="595"/>
      <c r="AD297" s="595"/>
      <c r="AE297" s="595"/>
      <c r="AF297" s="595"/>
      <c r="AG297" s="595"/>
      <c r="AH297" s="595"/>
      <c r="AI297" s="595"/>
      <c r="AJ297" s="595"/>
      <c r="AK297" s="595"/>
      <c r="AL297" s="595"/>
      <c r="AM297" s="595"/>
      <c r="AN297" s="595"/>
      <c r="AO297" s="595"/>
      <c r="AP297" s="595"/>
      <c r="AQ297" s="595"/>
      <c r="AR297" s="595"/>
      <c r="AS297" s="595"/>
      <c r="AT297" s="595"/>
      <c r="AU297" s="595"/>
      <c r="AV297" s="595"/>
      <c r="AW297" s="595"/>
      <c r="AX297" s="595"/>
      <c r="AY297" s="595"/>
      <c r="AZ297" s="595"/>
    </row>
    <row r="298" spans="1:52" x14ac:dyDescent="0.25">
      <c r="O298">
        <v>0</v>
      </c>
    </row>
    <row r="299" spans="1:52" x14ac:dyDescent="0.25">
      <c r="O299">
        <v>0</v>
      </c>
    </row>
    <row r="300" spans="1:52" x14ac:dyDescent="0.25">
      <c r="O300">
        <v>0</v>
      </c>
    </row>
    <row r="301" spans="1:52" x14ac:dyDescent="0.25">
      <c r="O301">
        <v>0</v>
      </c>
    </row>
    <row r="302" spans="1:52" x14ac:dyDescent="0.25">
      <c r="O302">
        <v>0</v>
      </c>
    </row>
    <row r="303" spans="1:52" x14ac:dyDescent="0.25">
      <c r="O303">
        <v>0</v>
      </c>
    </row>
    <row r="304" spans="1:52" x14ac:dyDescent="0.25">
      <c r="O304">
        <v>0</v>
      </c>
    </row>
    <row r="305" spans="15:15" x14ac:dyDescent="0.25">
      <c r="O305">
        <v>0</v>
      </c>
    </row>
    <row r="306" spans="15:15" x14ac:dyDescent="0.25">
      <c r="O306">
        <v>0</v>
      </c>
    </row>
    <row r="307" spans="15:15" x14ac:dyDescent="0.25">
      <c r="O307">
        <v>0</v>
      </c>
    </row>
    <row r="308" spans="15:15" x14ac:dyDescent="0.25">
      <c r="O308">
        <v>0</v>
      </c>
    </row>
    <row r="309" spans="15:15" x14ac:dyDescent="0.25">
      <c r="O309">
        <v>0</v>
      </c>
    </row>
    <row r="310" spans="15:15" x14ac:dyDescent="0.25">
      <c r="O310">
        <v>0</v>
      </c>
    </row>
    <row r="311" spans="15:15" x14ac:dyDescent="0.25">
      <c r="O311">
        <v>0</v>
      </c>
    </row>
    <row r="312" spans="15:15" x14ac:dyDescent="0.25">
      <c r="O312">
        <v>0</v>
      </c>
    </row>
    <row r="313" spans="15:15" x14ac:dyDescent="0.25">
      <c r="O313">
        <v>0</v>
      </c>
    </row>
    <row r="314" spans="15:15" x14ac:dyDescent="0.25">
      <c r="O314">
        <v>0</v>
      </c>
    </row>
    <row r="315" spans="15:15" x14ac:dyDescent="0.25">
      <c r="O315">
        <v>0</v>
      </c>
    </row>
    <row r="316" spans="15:15" x14ac:dyDescent="0.25">
      <c r="O316">
        <v>0</v>
      </c>
    </row>
    <row r="317" spans="15:15" x14ac:dyDescent="0.25">
      <c r="O317">
        <v>0</v>
      </c>
    </row>
    <row r="318" spans="15:15" x14ac:dyDescent="0.25">
      <c r="O318">
        <v>0</v>
      </c>
    </row>
    <row r="319" spans="15:15" x14ac:dyDescent="0.25">
      <c r="O319">
        <v>0</v>
      </c>
    </row>
    <row r="320" spans="15:15" x14ac:dyDescent="0.25">
      <c r="O320">
        <v>0</v>
      </c>
    </row>
    <row r="321" spans="15:15" x14ac:dyDescent="0.25">
      <c r="O321">
        <v>0</v>
      </c>
    </row>
    <row r="322" spans="15:15" x14ac:dyDescent="0.25">
      <c r="O322">
        <v>0</v>
      </c>
    </row>
    <row r="323" spans="15:15" x14ac:dyDescent="0.25">
      <c r="O323">
        <v>0</v>
      </c>
    </row>
    <row r="324" spans="15:15" x14ac:dyDescent="0.25">
      <c r="O324">
        <v>0</v>
      </c>
    </row>
    <row r="325" spans="15:15" x14ac:dyDescent="0.25">
      <c r="O325">
        <v>0</v>
      </c>
    </row>
    <row r="326" spans="15:15" x14ac:dyDescent="0.25">
      <c r="O326">
        <v>0</v>
      </c>
    </row>
    <row r="327" spans="15:15" x14ac:dyDescent="0.25">
      <c r="O327">
        <v>0</v>
      </c>
    </row>
    <row r="328" spans="15:15" x14ac:dyDescent="0.25">
      <c r="O328">
        <v>0</v>
      </c>
    </row>
    <row r="329" spans="15:15" x14ac:dyDescent="0.25">
      <c r="O329">
        <v>0</v>
      </c>
    </row>
    <row r="330" spans="15:15" x14ac:dyDescent="0.25">
      <c r="O330">
        <v>0</v>
      </c>
    </row>
    <row r="331" spans="15:15" x14ac:dyDescent="0.25">
      <c r="O331">
        <v>0</v>
      </c>
    </row>
    <row r="332" spans="15:15" x14ac:dyDescent="0.25">
      <c r="O332">
        <v>0</v>
      </c>
    </row>
    <row r="333" spans="15:15" x14ac:dyDescent="0.25">
      <c r="O333">
        <v>0</v>
      </c>
    </row>
    <row r="334" spans="15:15" x14ac:dyDescent="0.25">
      <c r="O334">
        <v>0</v>
      </c>
    </row>
    <row r="335" spans="15:15" x14ac:dyDescent="0.25">
      <c r="O335">
        <v>0</v>
      </c>
    </row>
    <row r="336" spans="15:15" x14ac:dyDescent="0.25">
      <c r="O336">
        <v>0</v>
      </c>
    </row>
    <row r="337" spans="15:15" x14ac:dyDescent="0.25">
      <c r="O337">
        <v>0</v>
      </c>
    </row>
    <row r="338" spans="15:15" x14ac:dyDescent="0.25">
      <c r="O338">
        <v>0</v>
      </c>
    </row>
    <row r="339" spans="15:15" x14ac:dyDescent="0.25">
      <c r="O339">
        <v>0</v>
      </c>
    </row>
    <row r="340" spans="15:15" x14ac:dyDescent="0.25">
      <c r="O340">
        <v>0</v>
      </c>
    </row>
    <row r="341" spans="15:15" x14ac:dyDescent="0.25">
      <c r="O341">
        <v>0</v>
      </c>
    </row>
    <row r="342" spans="15:15" x14ac:dyDescent="0.25">
      <c r="O342">
        <v>0</v>
      </c>
    </row>
    <row r="343" spans="15:15" x14ac:dyDescent="0.25">
      <c r="O343">
        <v>0</v>
      </c>
    </row>
    <row r="344" spans="15:15" x14ac:dyDescent="0.25">
      <c r="O344">
        <v>0</v>
      </c>
    </row>
    <row r="345" spans="15:15" x14ac:dyDescent="0.25">
      <c r="O345">
        <v>0</v>
      </c>
    </row>
    <row r="346" spans="15:15" x14ac:dyDescent="0.25">
      <c r="O346">
        <v>0</v>
      </c>
    </row>
    <row r="347" spans="15:15" x14ac:dyDescent="0.25">
      <c r="O347">
        <v>0</v>
      </c>
    </row>
    <row r="348" spans="15:15" x14ac:dyDescent="0.25">
      <c r="O348">
        <v>0</v>
      </c>
    </row>
    <row r="349" spans="15:15" x14ac:dyDescent="0.25">
      <c r="O349">
        <v>0</v>
      </c>
    </row>
    <row r="350" spans="15:15" x14ac:dyDescent="0.25">
      <c r="O350">
        <v>0</v>
      </c>
    </row>
    <row r="351" spans="15:15" x14ac:dyDescent="0.25">
      <c r="O351">
        <v>0</v>
      </c>
    </row>
    <row r="352" spans="15:15" x14ac:dyDescent="0.25">
      <c r="O352">
        <v>0</v>
      </c>
    </row>
    <row r="353" spans="15:15" x14ac:dyDescent="0.25">
      <c r="O353">
        <v>0</v>
      </c>
    </row>
    <row r="354" spans="15:15" x14ac:dyDescent="0.25">
      <c r="O354">
        <v>0</v>
      </c>
    </row>
    <row r="355" spans="15:15" x14ac:dyDescent="0.25">
      <c r="O355">
        <v>0</v>
      </c>
    </row>
    <row r="356" spans="15:15" x14ac:dyDescent="0.25">
      <c r="O356">
        <v>0</v>
      </c>
    </row>
    <row r="357" spans="15:15" x14ac:dyDescent="0.25">
      <c r="O357">
        <v>0</v>
      </c>
    </row>
    <row r="358" spans="15:15" x14ac:dyDescent="0.25">
      <c r="O358">
        <v>0</v>
      </c>
    </row>
    <row r="359" spans="15:15" x14ac:dyDescent="0.25">
      <c r="O359">
        <v>0</v>
      </c>
    </row>
    <row r="360" spans="15:15" x14ac:dyDescent="0.25">
      <c r="O360">
        <v>0</v>
      </c>
    </row>
    <row r="361" spans="15:15" x14ac:dyDescent="0.25">
      <c r="O361">
        <v>0</v>
      </c>
    </row>
    <row r="362" spans="15:15" x14ac:dyDescent="0.25">
      <c r="O362">
        <v>0</v>
      </c>
    </row>
    <row r="363" spans="15:15" x14ac:dyDescent="0.25">
      <c r="O363">
        <v>0</v>
      </c>
    </row>
    <row r="364" spans="15:15" x14ac:dyDescent="0.25">
      <c r="O364">
        <v>0</v>
      </c>
    </row>
    <row r="365" spans="15:15" x14ac:dyDescent="0.25">
      <c r="O365">
        <v>0</v>
      </c>
    </row>
    <row r="366" spans="15:15" x14ac:dyDescent="0.25">
      <c r="O366">
        <v>0</v>
      </c>
    </row>
    <row r="367" spans="15:15" x14ac:dyDescent="0.25">
      <c r="O367">
        <v>0</v>
      </c>
    </row>
    <row r="368" spans="15:15" x14ac:dyDescent="0.25">
      <c r="O368">
        <v>0</v>
      </c>
    </row>
    <row r="369" spans="15:15" x14ac:dyDescent="0.25">
      <c r="O369">
        <v>0</v>
      </c>
    </row>
    <row r="370" spans="15:15" x14ac:dyDescent="0.25">
      <c r="O370">
        <v>0</v>
      </c>
    </row>
    <row r="371" spans="15:15" x14ac:dyDescent="0.25">
      <c r="O371">
        <v>0</v>
      </c>
    </row>
    <row r="372" spans="15:15" x14ac:dyDescent="0.25">
      <c r="O372">
        <v>0</v>
      </c>
    </row>
    <row r="373" spans="15:15" x14ac:dyDescent="0.25">
      <c r="O373">
        <v>0</v>
      </c>
    </row>
    <row r="374" spans="15:15" x14ac:dyDescent="0.25">
      <c r="O374">
        <v>0</v>
      </c>
    </row>
    <row r="375" spans="15:15" x14ac:dyDescent="0.25">
      <c r="O375">
        <v>0</v>
      </c>
    </row>
    <row r="376" spans="15:15" x14ac:dyDescent="0.25">
      <c r="O376">
        <v>0</v>
      </c>
    </row>
    <row r="377" spans="15:15" x14ac:dyDescent="0.25">
      <c r="O377">
        <v>0</v>
      </c>
    </row>
    <row r="378" spans="15:15" x14ac:dyDescent="0.25">
      <c r="O378">
        <v>0</v>
      </c>
    </row>
    <row r="379" spans="15:15" x14ac:dyDescent="0.25">
      <c r="O379">
        <v>0</v>
      </c>
    </row>
    <row r="380" spans="15:15" x14ac:dyDescent="0.25">
      <c r="O380">
        <v>0</v>
      </c>
    </row>
    <row r="381" spans="15:15" x14ac:dyDescent="0.25">
      <c r="O381">
        <v>0</v>
      </c>
    </row>
    <row r="382" spans="15:15" x14ac:dyDescent="0.25">
      <c r="O382">
        <v>0</v>
      </c>
    </row>
    <row r="383" spans="15:15" x14ac:dyDescent="0.25">
      <c r="O383">
        <v>0</v>
      </c>
    </row>
    <row r="384" spans="15:15" x14ac:dyDescent="0.25">
      <c r="O384">
        <v>0</v>
      </c>
    </row>
    <row r="385" spans="15:15" x14ac:dyDescent="0.25">
      <c r="O385">
        <v>0</v>
      </c>
    </row>
    <row r="386" spans="15:15" x14ac:dyDescent="0.25">
      <c r="O386">
        <v>0</v>
      </c>
    </row>
    <row r="387" spans="15:15" x14ac:dyDescent="0.25">
      <c r="O387">
        <v>0</v>
      </c>
    </row>
    <row r="388" spans="15:15" x14ac:dyDescent="0.25">
      <c r="O388">
        <v>0</v>
      </c>
    </row>
    <row r="389" spans="15:15" x14ac:dyDescent="0.25">
      <c r="O389">
        <v>0</v>
      </c>
    </row>
    <row r="390" spans="15:15" x14ac:dyDescent="0.25">
      <c r="O390">
        <v>0</v>
      </c>
    </row>
    <row r="391" spans="15:15" x14ac:dyDescent="0.25">
      <c r="O391">
        <v>0</v>
      </c>
    </row>
    <row r="392" spans="15:15" x14ac:dyDescent="0.25">
      <c r="O392">
        <v>0</v>
      </c>
    </row>
    <row r="393" spans="15:15" x14ac:dyDescent="0.25">
      <c r="O393">
        <v>0</v>
      </c>
    </row>
    <row r="394" spans="15:15" x14ac:dyDescent="0.25">
      <c r="O394">
        <v>0</v>
      </c>
    </row>
    <row r="395" spans="15:15" x14ac:dyDescent="0.25">
      <c r="O395">
        <v>0</v>
      </c>
    </row>
    <row r="396" spans="15:15" x14ac:dyDescent="0.25">
      <c r="O396">
        <v>0</v>
      </c>
    </row>
    <row r="397" spans="15:15" x14ac:dyDescent="0.25">
      <c r="O397">
        <v>0</v>
      </c>
    </row>
    <row r="398" spans="15:15" x14ac:dyDescent="0.25">
      <c r="O398">
        <v>0</v>
      </c>
    </row>
    <row r="399" spans="15:15" x14ac:dyDescent="0.25">
      <c r="O399">
        <v>0</v>
      </c>
    </row>
    <row r="400" spans="15:15" x14ac:dyDescent="0.25">
      <c r="O400">
        <v>0</v>
      </c>
    </row>
    <row r="401" spans="15:15" x14ac:dyDescent="0.25">
      <c r="O401">
        <v>0</v>
      </c>
    </row>
    <row r="402" spans="15:15" x14ac:dyDescent="0.25">
      <c r="O402">
        <v>0</v>
      </c>
    </row>
    <row r="403" spans="15:15" x14ac:dyDescent="0.25">
      <c r="O403">
        <v>0</v>
      </c>
    </row>
    <row r="404" spans="15:15" x14ac:dyDescent="0.25">
      <c r="O404">
        <v>0</v>
      </c>
    </row>
    <row r="405" spans="15:15" x14ac:dyDescent="0.25">
      <c r="O405">
        <v>0</v>
      </c>
    </row>
    <row r="406" spans="15:15" x14ac:dyDescent="0.25">
      <c r="O406">
        <v>0</v>
      </c>
    </row>
    <row r="407" spans="15:15" x14ac:dyDescent="0.25">
      <c r="O407">
        <v>0</v>
      </c>
    </row>
    <row r="408" spans="15:15" x14ac:dyDescent="0.25">
      <c r="O408">
        <v>0</v>
      </c>
    </row>
    <row r="409" spans="15:15" x14ac:dyDescent="0.25">
      <c r="O409">
        <v>0</v>
      </c>
    </row>
    <row r="410" spans="15:15" x14ac:dyDescent="0.25">
      <c r="O410">
        <v>0</v>
      </c>
    </row>
    <row r="411" spans="15:15" x14ac:dyDescent="0.25">
      <c r="O411">
        <v>0</v>
      </c>
    </row>
    <row r="412" spans="15:15" x14ac:dyDescent="0.25">
      <c r="O412">
        <v>0</v>
      </c>
    </row>
    <row r="413" spans="15:15" x14ac:dyDescent="0.25">
      <c r="O413">
        <v>0</v>
      </c>
    </row>
    <row r="414" spans="15:15" x14ac:dyDescent="0.25">
      <c r="O414">
        <v>0</v>
      </c>
    </row>
    <row r="415" spans="15:15" x14ac:dyDescent="0.25">
      <c r="O415">
        <v>0</v>
      </c>
    </row>
    <row r="416" spans="15:15" x14ac:dyDescent="0.25">
      <c r="O416">
        <v>0</v>
      </c>
    </row>
    <row r="417" spans="15:15" x14ac:dyDescent="0.25">
      <c r="O417">
        <v>0</v>
      </c>
    </row>
    <row r="418" spans="15:15" x14ac:dyDescent="0.25">
      <c r="O418">
        <v>0</v>
      </c>
    </row>
    <row r="419" spans="15:15" x14ac:dyDescent="0.25">
      <c r="O419">
        <v>0</v>
      </c>
    </row>
    <row r="420" spans="15:15" x14ac:dyDescent="0.25">
      <c r="O420">
        <v>0</v>
      </c>
    </row>
    <row r="421" spans="15:15" x14ac:dyDescent="0.25">
      <c r="O421">
        <v>0</v>
      </c>
    </row>
    <row r="422" spans="15:15" x14ac:dyDescent="0.25">
      <c r="O422">
        <v>0</v>
      </c>
    </row>
    <row r="423" spans="15:15" x14ac:dyDescent="0.25">
      <c r="O423">
        <v>0</v>
      </c>
    </row>
    <row r="424" spans="15:15" x14ac:dyDescent="0.25">
      <c r="O424">
        <v>0</v>
      </c>
    </row>
    <row r="425" spans="15:15" x14ac:dyDescent="0.25">
      <c r="O425">
        <v>0</v>
      </c>
    </row>
    <row r="426" spans="15:15" x14ac:dyDescent="0.25">
      <c r="O426">
        <v>0</v>
      </c>
    </row>
    <row r="427" spans="15:15" x14ac:dyDescent="0.25">
      <c r="O427">
        <v>0</v>
      </c>
    </row>
    <row r="428" spans="15:15" x14ac:dyDescent="0.25">
      <c r="O428">
        <v>0</v>
      </c>
    </row>
    <row r="429" spans="15:15" x14ac:dyDescent="0.25">
      <c r="O429">
        <v>0</v>
      </c>
    </row>
    <row r="430" spans="15:15" x14ac:dyDescent="0.25">
      <c r="O430">
        <v>0</v>
      </c>
    </row>
    <row r="431" spans="15:15" x14ac:dyDescent="0.25">
      <c r="O431">
        <v>0</v>
      </c>
    </row>
    <row r="432" spans="15:15" x14ac:dyDescent="0.25">
      <c r="O432">
        <v>0</v>
      </c>
    </row>
    <row r="433" spans="15:15" x14ac:dyDescent="0.25">
      <c r="O433">
        <v>0</v>
      </c>
    </row>
    <row r="434" spans="15:15" x14ac:dyDescent="0.25">
      <c r="O434">
        <v>0</v>
      </c>
    </row>
    <row r="435" spans="15:15" x14ac:dyDescent="0.25">
      <c r="O435">
        <v>0</v>
      </c>
    </row>
    <row r="436" spans="15:15" x14ac:dyDescent="0.25">
      <c r="O436">
        <v>0</v>
      </c>
    </row>
    <row r="437" spans="15:15" x14ac:dyDescent="0.25">
      <c r="O437">
        <v>0</v>
      </c>
    </row>
    <row r="438" spans="15:15" x14ac:dyDescent="0.25">
      <c r="O438">
        <v>0</v>
      </c>
    </row>
    <row r="439" spans="15:15" x14ac:dyDescent="0.25">
      <c r="O439">
        <v>0</v>
      </c>
    </row>
    <row r="440" spans="15:15" x14ac:dyDescent="0.25">
      <c r="O440">
        <v>0</v>
      </c>
    </row>
    <row r="441" spans="15:15" x14ac:dyDescent="0.25">
      <c r="O441">
        <v>0</v>
      </c>
    </row>
    <row r="442" spans="15:15" x14ac:dyDescent="0.25">
      <c r="O442">
        <v>0</v>
      </c>
    </row>
    <row r="443" spans="15:15" x14ac:dyDescent="0.25">
      <c r="O443">
        <v>0</v>
      </c>
    </row>
    <row r="444" spans="15:15" x14ac:dyDescent="0.25">
      <c r="O444">
        <v>0</v>
      </c>
    </row>
    <row r="445" spans="15:15" x14ac:dyDescent="0.25">
      <c r="O445">
        <v>0</v>
      </c>
    </row>
    <row r="446" spans="15:15" x14ac:dyDescent="0.25">
      <c r="O446">
        <v>0</v>
      </c>
    </row>
    <row r="447" spans="15:15" x14ac:dyDescent="0.25">
      <c r="O447">
        <v>0</v>
      </c>
    </row>
    <row r="448" spans="15:15" x14ac:dyDescent="0.25">
      <c r="O448">
        <v>0</v>
      </c>
    </row>
    <row r="449" spans="15:15" x14ac:dyDescent="0.25">
      <c r="O449">
        <v>0</v>
      </c>
    </row>
    <row r="450" spans="15:15" x14ac:dyDescent="0.25">
      <c r="O450">
        <v>0</v>
      </c>
    </row>
    <row r="451" spans="15:15" x14ac:dyDescent="0.25">
      <c r="O451">
        <v>0</v>
      </c>
    </row>
    <row r="452" spans="15:15" x14ac:dyDescent="0.25">
      <c r="O452">
        <v>0</v>
      </c>
    </row>
    <row r="453" spans="15:15" x14ac:dyDescent="0.25">
      <c r="O453">
        <v>0</v>
      </c>
    </row>
    <row r="454" spans="15:15" x14ac:dyDescent="0.25">
      <c r="O454">
        <v>0</v>
      </c>
    </row>
    <row r="455" spans="15:15" x14ac:dyDescent="0.25">
      <c r="O455">
        <v>0</v>
      </c>
    </row>
    <row r="456" spans="15:15" x14ac:dyDescent="0.25">
      <c r="O456">
        <v>0</v>
      </c>
    </row>
    <row r="457" spans="15:15" x14ac:dyDescent="0.25">
      <c r="O457">
        <v>0</v>
      </c>
    </row>
    <row r="458" spans="15:15" x14ac:dyDescent="0.25">
      <c r="O458">
        <v>0</v>
      </c>
    </row>
    <row r="459" spans="15:15" x14ac:dyDescent="0.25">
      <c r="O459">
        <v>0</v>
      </c>
    </row>
    <row r="460" spans="15:15" x14ac:dyDescent="0.25">
      <c r="O460">
        <v>0</v>
      </c>
    </row>
    <row r="461" spans="15:15" x14ac:dyDescent="0.25">
      <c r="O461">
        <v>0</v>
      </c>
    </row>
    <row r="462" spans="15:15" x14ac:dyDescent="0.25">
      <c r="O462">
        <v>0</v>
      </c>
    </row>
    <row r="463" spans="15:15" x14ac:dyDescent="0.25">
      <c r="O463">
        <v>0</v>
      </c>
    </row>
    <row r="464" spans="15:15" x14ac:dyDescent="0.25">
      <c r="O464">
        <v>0</v>
      </c>
    </row>
    <row r="465" spans="15:15" x14ac:dyDescent="0.25">
      <c r="O465">
        <v>0</v>
      </c>
    </row>
    <row r="466" spans="15:15" x14ac:dyDescent="0.25">
      <c r="O466">
        <v>0</v>
      </c>
    </row>
    <row r="467" spans="15:15" x14ac:dyDescent="0.25">
      <c r="O467">
        <v>0</v>
      </c>
    </row>
    <row r="468" spans="15:15" x14ac:dyDescent="0.25">
      <c r="O468">
        <v>0</v>
      </c>
    </row>
    <row r="469" spans="15:15" x14ac:dyDescent="0.25">
      <c r="O469">
        <v>0</v>
      </c>
    </row>
    <row r="470" spans="15:15" x14ac:dyDescent="0.25">
      <c r="O470">
        <v>0</v>
      </c>
    </row>
    <row r="471" spans="15:15" x14ac:dyDescent="0.25">
      <c r="O471">
        <v>0</v>
      </c>
    </row>
    <row r="472" spans="15:15" x14ac:dyDescent="0.25">
      <c r="O472">
        <v>0</v>
      </c>
    </row>
    <row r="473" spans="15:15" x14ac:dyDescent="0.25">
      <c r="O473">
        <v>0</v>
      </c>
    </row>
    <row r="474" spans="15:15" x14ac:dyDescent="0.25">
      <c r="O474">
        <v>0</v>
      </c>
    </row>
    <row r="475" spans="15:15" x14ac:dyDescent="0.25">
      <c r="O475">
        <v>0</v>
      </c>
    </row>
    <row r="476" spans="15:15" x14ac:dyDescent="0.25">
      <c r="O476">
        <v>0</v>
      </c>
    </row>
    <row r="477" spans="15:15" x14ac:dyDescent="0.25">
      <c r="O477">
        <v>0</v>
      </c>
    </row>
    <row r="478" spans="15:15" x14ac:dyDescent="0.25">
      <c r="O478">
        <v>0</v>
      </c>
    </row>
    <row r="479" spans="15:15" x14ac:dyDescent="0.25">
      <c r="O479">
        <v>0</v>
      </c>
    </row>
    <row r="480" spans="15:15" x14ac:dyDescent="0.25">
      <c r="O480">
        <v>0</v>
      </c>
    </row>
    <row r="481" spans="15:15" x14ac:dyDescent="0.25">
      <c r="O481">
        <v>0</v>
      </c>
    </row>
    <row r="482" spans="15:15" x14ac:dyDescent="0.25">
      <c r="O482">
        <v>0</v>
      </c>
    </row>
    <row r="483" spans="15:15" x14ac:dyDescent="0.25">
      <c r="O483">
        <v>0</v>
      </c>
    </row>
    <row r="484" spans="15:15" x14ac:dyDescent="0.25">
      <c r="O484">
        <v>0</v>
      </c>
    </row>
  </sheetData>
  <pageMargins left="0.7" right="0.7" top="0.75" bottom="0.75" header="0.3" footer="0.3"/>
  <pageSetup paperSize="17"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47B8C8-BFDF-4657-90B5-B49CFA05EB0F}">
  <sheetPr codeName="Sheet31"/>
  <dimension ref="C3:H3"/>
  <sheetViews>
    <sheetView workbookViewId="0">
      <selection activeCell="F4" sqref="F4"/>
    </sheetView>
  </sheetViews>
  <sheetFormatPr defaultRowHeight="15" x14ac:dyDescent="0.25"/>
  <cols>
    <col min="3" max="3" width="19.7109375" customWidth="1"/>
    <col min="4" max="4" width="15" customWidth="1"/>
    <col min="5" max="5" width="13.5703125" customWidth="1"/>
  </cols>
  <sheetData>
    <row r="3" spans="3:8" x14ac:dyDescent="0.25">
      <c r="C3" t="s">
        <v>5015</v>
      </c>
      <c r="D3" t="s">
        <v>14491</v>
      </c>
      <c r="E3" t="s">
        <v>14492</v>
      </c>
      <c r="F3" t="s">
        <v>14494</v>
      </c>
      <c r="H3" t="s">
        <v>14493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E6CEF2-9F4C-432B-9243-4C414F32BF90}">
  <sheetPr codeName="Sheet22"/>
  <dimension ref="A1:AC29"/>
  <sheetViews>
    <sheetView zoomScaleNormal="100" workbookViewId="0">
      <selection activeCell="D3" sqref="D3"/>
    </sheetView>
  </sheetViews>
  <sheetFormatPr defaultRowHeight="15" x14ac:dyDescent="0.25"/>
  <cols>
    <col min="1" max="1" width="4" customWidth="1"/>
    <col min="2" max="2" width="7.42578125" customWidth="1"/>
    <col min="3" max="3" width="26.42578125" customWidth="1"/>
    <col min="4" max="4" width="14" customWidth="1"/>
    <col min="5" max="6" width="12.28515625" customWidth="1"/>
    <col min="7" max="7" width="1.85546875" customWidth="1"/>
    <col min="8" max="8" width="12.28515625" customWidth="1"/>
    <col min="9" max="9" width="18" customWidth="1"/>
    <col min="10" max="10" width="1.85546875" customWidth="1"/>
    <col min="11" max="13" width="19.140625" customWidth="1"/>
    <col min="14" max="14" width="1.85546875" customWidth="1"/>
    <col min="15" max="15" width="12" customWidth="1"/>
    <col min="17" max="17" width="7.42578125" customWidth="1"/>
  </cols>
  <sheetData>
    <row r="1" spans="1:29" x14ac:dyDescent="0.25">
      <c r="A1" s="251"/>
      <c r="B1" s="251"/>
      <c r="C1" s="251"/>
      <c r="D1" s="251"/>
      <c r="E1" s="251"/>
      <c r="F1" s="251"/>
      <c r="G1" s="251"/>
      <c r="H1" s="251"/>
      <c r="I1" s="251"/>
      <c r="J1" s="251"/>
      <c r="K1" s="251"/>
      <c r="L1" s="251"/>
      <c r="M1" s="251"/>
      <c r="N1" s="251"/>
      <c r="O1" s="251"/>
      <c r="P1" s="251"/>
      <c r="Q1" s="251"/>
      <c r="R1" s="251"/>
      <c r="S1" s="251"/>
      <c r="T1" s="251"/>
      <c r="U1" s="251"/>
      <c r="V1" s="251"/>
      <c r="W1" s="251"/>
      <c r="X1" s="251"/>
      <c r="Y1" s="251"/>
      <c r="Z1" s="251"/>
      <c r="AA1" s="251"/>
      <c r="AB1" s="251"/>
      <c r="AC1" s="251"/>
    </row>
    <row r="2" spans="1:29" ht="15.75" thickBot="1" x14ac:dyDescent="0.3">
      <c r="A2" s="251"/>
      <c r="B2" s="251"/>
      <c r="C2" s="251"/>
      <c r="D2" s="251"/>
      <c r="E2" s="2934"/>
      <c r="F2" s="251"/>
      <c r="G2" s="251"/>
      <c r="H2" s="251"/>
      <c r="I2" s="251"/>
      <c r="J2" s="251"/>
      <c r="K2" s="251"/>
      <c r="L2" s="251"/>
      <c r="M2" s="251"/>
      <c r="N2" s="251"/>
      <c r="O2" s="251"/>
      <c r="P2" s="251"/>
      <c r="Q2" s="251"/>
      <c r="R2" s="251"/>
      <c r="S2" s="251"/>
      <c r="T2" s="251"/>
      <c r="U2" s="251"/>
      <c r="V2" s="251"/>
      <c r="W2" s="251"/>
      <c r="X2" s="251"/>
      <c r="Y2" s="251"/>
      <c r="Z2" s="251"/>
      <c r="AA2" s="251"/>
      <c r="AB2" s="251"/>
      <c r="AC2" s="251"/>
    </row>
    <row r="3" spans="1:29" ht="15.75" x14ac:dyDescent="0.25">
      <c r="A3" s="251"/>
      <c r="B3" s="251"/>
      <c r="C3" s="2935" t="s">
        <v>917</v>
      </c>
      <c r="D3" s="2746" t="s">
        <v>4795</v>
      </c>
      <c r="E3" s="251"/>
      <c r="F3" s="251"/>
      <c r="G3" s="251"/>
      <c r="H3" s="251"/>
      <c r="I3" s="251"/>
      <c r="J3" s="251"/>
      <c r="K3" s="251"/>
      <c r="L3" s="251"/>
      <c r="M3" s="251"/>
      <c r="N3" s="251"/>
      <c r="O3" s="251"/>
      <c r="P3" s="251"/>
      <c r="Q3" s="251"/>
      <c r="R3" s="251"/>
      <c r="S3" s="251"/>
      <c r="T3" s="251"/>
      <c r="U3" s="251"/>
      <c r="V3" s="251"/>
      <c r="W3" s="251"/>
      <c r="X3" s="251"/>
      <c r="Y3" s="251"/>
      <c r="Z3" s="251"/>
      <c r="AA3" s="251"/>
      <c r="AB3" s="251"/>
      <c r="AC3" s="251"/>
    </row>
    <row r="4" spans="1:29" ht="17.25" x14ac:dyDescent="0.25">
      <c r="A4" s="251"/>
      <c r="B4" s="251"/>
      <c r="C4" s="2936" t="s">
        <v>365</v>
      </c>
      <c r="D4" s="585"/>
      <c r="E4" s="251"/>
      <c r="F4" s="251"/>
      <c r="G4" s="251"/>
      <c r="H4" s="251"/>
      <c r="I4" s="251"/>
      <c r="J4" s="251"/>
      <c r="K4" s="251"/>
      <c r="L4" s="251"/>
      <c r="M4" s="251"/>
      <c r="N4" s="251"/>
      <c r="O4" s="251"/>
      <c r="P4" s="251"/>
      <c r="Q4" s="251"/>
      <c r="R4" s="251"/>
      <c r="S4" s="251"/>
      <c r="T4" s="251"/>
      <c r="U4" s="251"/>
      <c r="V4" s="251"/>
      <c r="W4" s="251"/>
      <c r="X4" s="251"/>
      <c r="Y4" s="251"/>
      <c r="Z4" s="251"/>
      <c r="AA4" s="251"/>
      <c r="AB4" s="251"/>
      <c r="AC4" s="251"/>
    </row>
    <row r="5" spans="1:29" ht="17.25" x14ac:dyDescent="0.25">
      <c r="A5" s="251"/>
      <c r="B5" s="251"/>
      <c r="C5" s="2936" t="s">
        <v>8</v>
      </c>
      <c r="D5" s="585"/>
      <c r="E5" s="251"/>
      <c r="F5" s="251"/>
      <c r="G5" s="251"/>
      <c r="H5" s="251"/>
      <c r="I5" s="251"/>
      <c r="J5" s="251"/>
      <c r="K5" s="251"/>
      <c r="L5" s="251"/>
      <c r="M5" s="251"/>
      <c r="N5" s="251"/>
      <c r="O5" s="251"/>
      <c r="P5" s="251"/>
      <c r="Q5" s="251"/>
      <c r="R5" s="251"/>
      <c r="S5" s="251"/>
      <c r="T5" s="251"/>
      <c r="U5" s="251"/>
      <c r="V5" s="251"/>
      <c r="W5" s="251"/>
      <c r="X5" s="251"/>
      <c r="Y5" s="251"/>
      <c r="Z5" s="251"/>
      <c r="AA5" s="251"/>
      <c r="AB5" s="251"/>
      <c r="AC5" s="251"/>
    </row>
    <row r="6" spans="1:29" ht="17.25" x14ac:dyDescent="0.25">
      <c r="A6" s="251"/>
      <c r="B6" s="251"/>
      <c r="C6" s="2936" t="s">
        <v>15044</v>
      </c>
      <c r="D6" s="585"/>
      <c r="E6" s="251"/>
      <c r="F6" s="251"/>
      <c r="G6" s="251"/>
      <c r="H6" s="251"/>
      <c r="I6" s="251"/>
      <c r="J6" s="251"/>
      <c r="K6" s="251"/>
      <c r="L6" s="251"/>
      <c r="M6" s="251"/>
      <c r="N6" s="251"/>
      <c r="O6" s="251"/>
      <c r="P6" s="251"/>
      <c r="Q6" s="251"/>
      <c r="R6" s="251"/>
      <c r="S6" s="251"/>
      <c r="T6" s="251"/>
      <c r="U6" s="251"/>
      <c r="V6" s="251"/>
      <c r="W6" s="251"/>
      <c r="X6" s="251"/>
      <c r="Y6" s="251"/>
      <c r="Z6" s="251"/>
      <c r="AA6" s="251"/>
      <c r="AB6" s="251"/>
      <c r="AC6" s="251"/>
    </row>
    <row r="7" spans="1:29" ht="17.25" x14ac:dyDescent="0.25">
      <c r="A7" s="251"/>
      <c r="B7" s="251"/>
      <c r="C7" s="2936" t="s">
        <v>368</v>
      </c>
      <c r="D7" s="585"/>
      <c r="E7" s="3165" t="str">
        <f>IF(ISBLANK(D7),"",IFERROR((IF(MATCH(D7,'side knives'!K:K,0),"","KNIFE NOT FOUND!")),"KNIFE NOT FOUND!"))</f>
        <v/>
      </c>
      <c r="F7" s="3165"/>
      <c r="G7" s="3165"/>
      <c r="H7" s="251"/>
      <c r="I7" s="251"/>
      <c r="J7" s="251"/>
      <c r="K7" s="251"/>
      <c r="L7" s="251"/>
      <c r="M7" s="251"/>
      <c r="N7" s="251"/>
      <c r="O7" s="251"/>
      <c r="P7" s="251"/>
      <c r="Q7" s="251"/>
      <c r="R7" s="251"/>
      <c r="S7" s="251"/>
      <c r="T7" s="251"/>
      <c r="U7" s="251"/>
      <c r="V7" s="251"/>
      <c r="W7" s="251"/>
      <c r="X7" s="251"/>
      <c r="Y7" s="251"/>
      <c r="Z7" s="251"/>
      <c r="AA7" s="251"/>
      <c r="AB7" s="251"/>
      <c r="AC7" s="251"/>
    </row>
    <row r="8" spans="1:29" ht="18" thickBot="1" x14ac:dyDescent="0.3">
      <c r="A8" s="251"/>
      <c r="B8" s="251"/>
      <c r="C8" s="2936" t="s">
        <v>267</v>
      </c>
      <c r="D8" s="586"/>
      <c r="E8" s="257"/>
      <c r="F8" s="251"/>
      <c r="G8" s="251"/>
      <c r="H8" s="251"/>
      <c r="I8" s="251"/>
      <c r="J8" s="251"/>
      <c r="K8" s="251"/>
      <c r="L8" s="251"/>
      <c r="M8" s="251"/>
      <c r="N8" s="251"/>
      <c r="O8" s="251"/>
      <c r="P8" s="251"/>
      <c r="Q8" s="251"/>
      <c r="R8" s="251"/>
      <c r="S8" s="251"/>
      <c r="T8" s="251"/>
      <c r="U8" s="251"/>
      <c r="V8" s="251"/>
      <c r="W8" s="251"/>
      <c r="X8" s="251"/>
      <c r="Y8" s="251"/>
      <c r="Z8" s="251"/>
      <c r="AA8" s="251"/>
      <c r="AB8" s="251"/>
      <c r="AC8" s="251"/>
    </row>
    <row r="9" spans="1:29" ht="18" thickBot="1" x14ac:dyDescent="0.3">
      <c r="A9" s="251"/>
      <c r="B9" s="251"/>
      <c r="C9" s="2937" t="s">
        <v>268</v>
      </c>
      <c r="D9" s="587"/>
      <c r="E9" s="257" t="s">
        <v>681</v>
      </c>
      <c r="F9" s="251"/>
      <c r="G9" s="251"/>
      <c r="H9" s="251"/>
      <c r="I9" s="251"/>
      <c r="J9" s="251"/>
      <c r="K9" s="251"/>
      <c r="L9" s="251"/>
      <c r="M9" s="251"/>
      <c r="N9" s="251"/>
      <c r="O9" s="2938" t="s">
        <v>1013</v>
      </c>
      <c r="P9" s="2939"/>
      <c r="Q9" s="251"/>
      <c r="R9" s="251"/>
      <c r="S9" s="251"/>
      <c r="T9" s="251"/>
      <c r="U9" s="251"/>
      <c r="V9" s="251"/>
      <c r="W9" s="251"/>
      <c r="X9" s="251"/>
      <c r="Y9" s="251"/>
      <c r="Z9" s="251"/>
      <c r="AA9" s="251"/>
      <c r="AB9" s="251"/>
      <c r="AC9" s="251"/>
    </row>
    <row r="10" spans="1:29" ht="15.75" thickBot="1" x14ac:dyDescent="0.3">
      <c r="A10" s="251"/>
      <c r="B10" s="251"/>
      <c r="C10" s="251"/>
      <c r="D10" s="251"/>
      <c r="E10" s="251"/>
      <c r="F10" s="251"/>
      <c r="G10" s="251"/>
      <c r="H10" s="251"/>
      <c r="I10" s="251"/>
      <c r="J10" s="251"/>
      <c r="K10" s="3173" t="s">
        <v>15043</v>
      </c>
      <c r="L10" s="3174"/>
      <c r="M10" s="251"/>
      <c r="N10" s="251"/>
      <c r="O10" s="251"/>
      <c r="P10" s="251"/>
      <c r="Q10" s="251"/>
      <c r="R10" s="251"/>
      <c r="S10" s="251"/>
      <c r="T10" s="251"/>
      <c r="U10" s="251"/>
      <c r="V10" s="251"/>
      <c r="W10" s="251"/>
      <c r="X10" s="251"/>
      <c r="Y10" s="251"/>
      <c r="Z10" s="251"/>
      <c r="AA10" s="251"/>
      <c r="AB10" s="251"/>
      <c r="AC10" s="251"/>
    </row>
    <row r="11" spans="1:29" ht="16.5" thickBot="1" x14ac:dyDescent="0.3">
      <c r="A11" s="251"/>
      <c r="B11" s="251"/>
      <c r="C11" s="250" t="s">
        <v>680</v>
      </c>
      <c r="D11" s="3114"/>
      <c r="E11" s="3115"/>
      <c r="F11" s="251"/>
      <c r="G11" s="251"/>
      <c r="H11" s="251"/>
      <c r="I11" s="251"/>
      <c r="J11" s="251"/>
      <c r="K11" s="3197"/>
      <c r="L11" s="3198"/>
      <c r="M11" s="251"/>
      <c r="N11" s="251"/>
      <c r="O11" s="3050" t="s">
        <v>918</v>
      </c>
      <c r="P11" s="3049" t="s">
        <v>919</v>
      </c>
      <c r="Q11" s="251"/>
      <c r="R11" s="251"/>
      <c r="S11" s="251"/>
      <c r="T11" s="251"/>
      <c r="U11" s="251"/>
      <c r="V11" s="251"/>
      <c r="W11" s="251"/>
      <c r="X11" s="251"/>
      <c r="Y11" s="251"/>
      <c r="Z11" s="251"/>
      <c r="AA11" s="251"/>
      <c r="AB11" s="251"/>
      <c r="AC11" s="251"/>
    </row>
    <row r="12" spans="1:29" ht="15.75" thickBot="1" x14ac:dyDescent="0.3">
      <c r="A12" s="251"/>
      <c r="B12" s="251"/>
      <c r="C12" s="251"/>
      <c r="D12" s="251"/>
      <c r="E12" s="251"/>
      <c r="F12" s="251"/>
      <c r="G12" s="251"/>
      <c r="H12" s="251"/>
      <c r="I12" s="251"/>
      <c r="J12" s="251"/>
      <c r="K12" s="588"/>
      <c r="L12" s="251"/>
      <c r="M12" s="251"/>
      <c r="N12" s="251"/>
      <c r="O12" s="3040"/>
      <c r="P12" s="3116"/>
      <c r="Q12" s="251"/>
      <c r="R12" s="251"/>
      <c r="S12" s="251"/>
      <c r="T12" s="251"/>
      <c r="U12" s="251"/>
      <c r="V12" s="251"/>
      <c r="W12" s="251"/>
      <c r="X12" s="251"/>
      <c r="Y12" s="251"/>
      <c r="Z12" s="251"/>
      <c r="AA12" s="251"/>
      <c r="AB12" s="251"/>
      <c r="AC12" s="251"/>
    </row>
    <row r="13" spans="1:29" ht="15.75" thickBot="1" x14ac:dyDescent="0.3">
      <c r="A13" s="251"/>
      <c r="B13" s="251"/>
      <c r="C13" s="3046"/>
      <c r="D13" s="3047" t="s">
        <v>223</v>
      </c>
      <c r="E13" s="3048" t="s">
        <v>224</v>
      </c>
      <c r="F13" s="3166" t="s">
        <v>225</v>
      </c>
      <c r="G13" s="3166"/>
      <c r="H13" s="3047" t="s">
        <v>226</v>
      </c>
      <c r="I13" s="3044" t="s">
        <v>35</v>
      </c>
      <c r="J13" s="3045"/>
      <c r="K13" s="3042" t="s">
        <v>14484</v>
      </c>
      <c r="L13" s="3043" t="s">
        <v>14497</v>
      </c>
      <c r="M13" s="3044" t="s">
        <v>14498</v>
      </c>
      <c r="N13" s="251"/>
      <c r="O13" s="3040"/>
      <c r="P13" s="3116"/>
      <c r="Q13" s="251"/>
      <c r="R13" s="251"/>
      <c r="S13" s="251"/>
      <c r="T13" s="251"/>
      <c r="U13" s="251"/>
      <c r="V13" s="251"/>
      <c r="W13" s="251"/>
      <c r="X13" s="251"/>
      <c r="Y13" s="251"/>
      <c r="Z13" s="251"/>
      <c r="AA13" s="251"/>
      <c r="AB13" s="251"/>
      <c r="AC13" s="251"/>
    </row>
    <row r="14" spans="1:29" ht="15.75" x14ac:dyDescent="0.25">
      <c r="A14" s="251"/>
      <c r="B14" s="251"/>
      <c r="C14" s="253" t="s">
        <v>14508</v>
      </c>
      <c r="D14" s="3122"/>
      <c r="E14" s="3122"/>
      <c r="F14" s="3167"/>
      <c r="G14" s="3168"/>
      <c r="H14" s="3122"/>
      <c r="I14" s="3146" t="s">
        <v>1186</v>
      </c>
      <c r="J14" s="251"/>
      <c r="K14" s="3148" t="str">
        <f>IF(K11="","",IF(D14="","",IF(K11="No","", CONCATENATE(Charts!AD3," Cycle Gummer"))))</f>
        <v/>
      </c>
      <c r="L14" s="3149" t="str">
        <f>IFERROR(IF(K11="","",IF(K11="Yes","",CONCATENATE(Charts!AE3, IF(K11="",""," Cycle Gummer")))),"")</f>
        <v/>
      </c>
      <c r="M14" s="3150" t="str">
        <f>IFERROR(IF(K11="Yes","",CONCATENATE(Charts!AF3, IF(D15="","", " Cycle Gummer"))),"")</f>
        <v/>
      </c>
      <c r="N14" s="251"/>
      <c r="O14" s="3040"/>
      <c r="P14" s="3116"/>
      <c r="Q14" s="251"/>
      <c r="R14" s="251"/>
      <c r="S14" s="251"/>
      <c r="T14" s="251"/>
      <c r="U14" s="251"/>
      <c r="V14" s="251"/>
      <c r="W14" s="251"/>
      <c r="X14" s="251"/>
      <c r="Y14" s="251"/>
      <c r="Z14" s="251"/>
      <c r="AA14" s="251"/>
      <c r="AB14" s="251"/>
      <c r="AC14" s="251"/>
    </row>
    <row r="15" spans="1:29" ht="16.5" thickBot="1" x14ac:dyDescent="0.3">
      <c r="A15" s="251"/>
      <c r="B15" s="251"/>
      <c r="C15" s="254" t="s">
        <v>14509</v>
      </c>
      <c r="D15" s="3123"/>
      <c r="E15" s="3123"/>
      <c r="F15" s="3169"/>
      <c r="G15" s="3170"/>
      <c r="H15" s="3123"/>
      <c r="I15" s="3147"/>
      <c r="J15" s="251"/>
      <c r="K15" s="3151" t="str">
        <f>IF(K11="","",IF(D14="","",IF(K11="No","",CONCATENATE(Charts!AD4," impressions"))))</f>
        <v/>
      </c>
      <c r="L15" s="3152" t="str">
        <f>IFERROR(IF(K11="","",IF(K11="Yes","", CONCATENATE(Charts!AE4, IF(K11="","", " impressions")))),"")</f>
        <v/>
      </c>
      <c r="M15" s="3153" t="str">
        <f>IFERROR(IF(K11="Yes","",CONCATENATE(Charts!AF4, IF(D15="","", " impressions"))),"")</f>
        <v/>
      </c>
      <c r="N15" s="251"/>
      <c r="O15" s="3040"/>
      <c r="P15" s="3116"/>
      <c r="Q15" s="251"/>
      <c r="R15" s="251"/>
      <c r="S15" s="251"/>
      <c r="T15" s="251"/>
      <c r="U15" s="251"/>
      <c r="V15" s="251"/>
      <c r="W15" s="251"/>
      <c r="X15" s="251"/>
      <c r="Y15" s="251"/>
      <c r="Z15" s="251"/>
      <c r="AA15" s="251"/>
      <c r="AB15" s="251"/>
      <c r="AC15" s="251"/>
    </row>
    <row r="16" spans="1:29" ht="17.25" thickTop="1" thickBot="1" x14ac:dyDescent="0.3">
      <c r="A16" s="251"/>
      <c r="B16" s="251"/>
      <c r="C16" s="255" t="s">
        <v>371</v>
      </c>
      <c r="D16" s="3124"/>
      <c r="E16" s="3124"/>
      <c r="F16" s="3171"/>
      <c r="G16" s="3172"/>
      <c r="H16" s="3124"/>
      <c r="I16" s="3145"/>
      <c r="J16" s="251"/>
      <c r="K16" s="3154" t="str">
        <f ca="1">IFERROR(VLOOKUP(C14,gummers!A8:B550,2,FALSE),"")</f>
        <v/>
      </c>
      <c r="L16" s="3155"/>
      <c r="M16" s="3156"/>
      <c r="N16" s="251"/>
      <c r="O16" s="3041"/>
      <c r="P16" s="3117"/>
      <c r="Q16" s="251"/>
      <c r="R16" s="251"/>
      <c r="S16" s="251"/>
      <c r="T16" s="251"/>
      <c r="U16" s="251"/>
      <c r="V16" s="251"/>
      <c r="W16" s="251"/>
      <c r="X16" s="251"/>
      <c r="Y16" s="251"/>
      <c r="Z16" s="251"/>
      <c r="AA16" s="251"/>
      <c r="AB16" s="251"/>
      <c r="AC16" s="251"/>
    </row>
    <row r="17" spans="1:29" ht="15.75" thickBot="1" x14ac:dyDescent="0.3">
      <c r="A17" s="251"/>
      <c r="B17" s="251"/>
      <c r="C17" s="251"/>
      <c r="D17" s="251"/>
      <c r="E17" s="251"/>
      <c r="F17" s="251"/>
      <c r="G17" s="251"/>
      <c r="H17" s="251"/>
      <c r="I17" s="251"/>
      <c r="J17" s="251"/>
      <c r="K17" s="251"/>
      <c r="L17" s="251"/>
      <c r="M17" s="251"/>
      <c r="N17" s="251"/>
      <c r="O17" s="251"/>
      <c r="P17" s="251"/>
      <c r="Q17" s="251"/>
      <c r="R17" s="251"/>
      <c r="S17" s="251"/>
      <c r="T17" s="251"/>
      <c r="U17" s="251"/>
      <c r="V17" s="251"/>
      <c r="W17" s="251"/>
      <c r="X17" s="251"/>
      <c r="Y17" s="251"/>
      <c r="Z17" s="251"/>
      <c r="AA17" s="251"/>
      <c r="AB17" s="251"/>
      <c r="AC17" s="251"/>
    </row>
    <row r="18" spans="1:29" ht="18.75" x14ac:dyDescent="0.25">
      <c r="A18" s="251"/>
      <c r="B18" s="251"/>
      <c r="C18" s="3036" t="s">
        <v>364</v>
      </c>
      <c r="D18" s="3037"/>
      <c r="E18" s="3037"/>
      <c r="F18" s="3029"/>
      <c r="G18" s="251"/>
      <c r="H18" s="3187" t="s">
        <v>14485</v>
      </c>
      <c r="I18" s="3188"/>
      <c r="J18" s="3188"/>
      <c r="K18" s="3188"/>
      <c r="L18" s="3188"/>
      <c r="M18" s="3188"/>
      <c r="N18" s="3188"/>
      <c r="O18" s="3188"/>
      <c r="P18" s="3174"/>
      <c r="Q18" s="251"/>
      <c r="R18" s="251"/>
      <c r="S18" s="251"/>
      <c r="T18" s="251"/>
      <c r="U18" s="251"/>
      <c r="V18" s="251"/>
      <c r="W18" s="251"/>
      <c r="X18" s="251"/>
      <c r="Y18" s="251"/>
      <c r="Z18" s="251"/>
      <c r="AA18" s="251"/>
      <c r="AB18" s="251"/>
      <c r="AC18" s="251"/>
    </row>
    <row r="19" spans="1:29" ht="15" customHeight="1" x14ac:dyDescent="0.25">
      <c r="A19" s="251"/>
      <c r="B19" s="251"/>
      <c r="C19" s="3118"/>
      <c r="D19" s="3178" t="str">
        <f>IF(K11="No","","Single Patch")</f>
        <v>Single Patch</v>
      </c>
      <c r="E19" s="3178" t="str">
        <f>IF(K11="Yes","","Double Patch")</f>
        <v>Double Patch</v>
      </c>
      <c r="F19" s="3179"/>
      <c r="G19" s="3028"/>
      <c r="H19" s="3189"/>
      <c r="I19" s="3190"/>
      <c r="J19" s="3190"/>
      <c r="K19" s="3190"/>
      <c r="L19" s="3190"/>
      <c r="M19" s="3190"/>
      <c r="N19" s="3190"/>
      <c r="O19" s="3190"/>
      <c r="P19" s="3191"/>
      <c r="Q19" s="251"/>
      <c r="R19" s="251"/>
      <c r="S19" s="251"/>
      <c r="T19" s="251"/>
      <c r="U19" s="251"/>
      <c r="V19" s="251"/>
      <c r="W19" s="251"/>
      <c r="X19" s="251"/>
      <c r="Y19" s="251"/>
      <c r="Z19" s="251"/>
      <c r="AA19" s="251"/>
      <c r="AB19" s="251"/>
      <c r="AC19" s="251"/>
    </row>
    <row r="20" spans="1:29" ht="12" customHeight="1" x14ac:dyDescent="0.25">
      <c r="A20" s="251"/>
      <c r="B20" s="251"/>
      <c r="C20" s="3119"/>
      <c r="D20" s="3180"/>
      <c r="E20" s="3038" t="str">
        <f>IF(K11="Yes","","Patch Unit 1")</f>
        <v>Patch Unit 1</v>
      </c>
      <c r="F20" s="3039" t="str">
        <f>IF(K11="Yes","","Patch Unit 2")</f>
        <v>Patch Unit 2</v>
      </c>
      <c r="G20" s="3028"/>
      <c r="H20" s="3181"/>
      <c r="I20" s="3182"/>
      <c r="J20" s="3182"/>
      <c r="K20" s="3182"/>
      <c r="L20" s="3182"/>
      <c r="M20" s="3182"/>
      <c r="N20" s="3182"/>
      <c r="O20" s="3182"/>
      <c r="P20" s="3183"/>
      <c r="Q20" s="251"/>
      <c r="R20" s="251"/>
      <c r="S20" s="251"/>
      <c r="T20" s="251"/>
      <c r="U20" s="251"/>
      <c r="V20" s="251"/>
      <c r="W20" s="251"/>
      <c r="X20" s="251"/>
      <c r="Y20" s="251"/>
      <c r="Z20" s="251"/>
      <c r="AA20" s="251"/>
      <c r="AB20" s="251"/>
      <c r="AC20" s="251"/>
    </row>
    <row r="21" spans="1:29" ht="15.75" customHeight="1" x14ac:dyDescent="0.25">
      <c r="A21" s="251"/>
      <c r="B21" s="251"/>
      <c r="C21" s="3120" t="s">
        <v>372</v>
      </c>
      <c r="D21" s="3157" t="str">
        <f>IF(K11="n/a","",IF(D14="","",IF(K11="No","",IF(D27&gt;0,D27,MAX(F14+E14, F15+E15) - MIN(F14, F15) + VLOOKUP(D3,Charts!I2:J9,2,FALSE)))))</f>
        <v/>
      </c>
      <c r="E21" s="3157" t="str">
        <f>IF(K11="n/a","",IF(D14="","",IF(K11="Yes","",IF(D27&gt;0,D27,E14+ VLOOKUP(D3,Charts!I2:J9,2,FALSE)))))</f>
        <v/>
      </c>
      <c r="F21" s="3158" t="str">
        <f>IF(D14="","",IF(K11="Yes","", IF(K11="n/a", "",IF(E27&gt;0,E27,E15+ VLOOKUP(D3,Charts!I2:J9,2,FALSE)))))</f>
        <v/>
      </c>
      <c r="G21" s="3028"/>
      <c r="H21" s="3192"/>
      <c r="I21" s="3193"/>
      <c r="J21" s="3193"/>
      <c r="K21" s="3193"/>
      <c r="L21" s="3193"/>
      <c r="M21" s="3193"/>
      <c r="N21" s="3193"/>
      <c r="O21" s="3193"/>
      <c r="P21" s="3194"/>
      <c r="Q21" s="251"/>
      <c r="R21" s="251"/>
      <c r="S21" s="251"/>
      <c r="T21" s="251"/>
      <c r="U21" s="251"/>
      <c r="V21" s="251"/>
      <c r="W21" s="251"/>
      <c r="X21" s="251"/>
      <c r="Y21" s="251"/>
      <c r="Z21" s="251"/>
      <c r="AA21" s="251"/>
      <c r="AB21" s="251"/>
      <c r="AC21" s="251"/>
    </row>
    <row r="22" spans="1:29" ht="17.25" customHeight="1" x14ac:dyDescent="0.25">
      <c r="A22" s="251"/>
      <c r="B22" s="251"/>
      <c r="C22" s="3120" t="s">
        <v>373</v>
      </c>
      <c r="D22" s="3159" t="str">
        <f>IF(K11="n/a","",IF(D14="","",IF(K11="No","",VLOOKUP(MAX(H14+D14, H15+D15) - MIN(H14, H15),'Standard Gummers'!A2:D62,4,FALSE))))</f>
        <v/>
      </c>
      <c r="E22" s="3160" t="str">
        <f>IF(K11="n/a","",IF(D14="","",IF(K11="Yes","",VLOOKUP(D14,'Standard Gummers'!A2:D62,4,FALSE))))</f>
        <v/>
      </c>
      <c r="F22" s="3161" t="str">
        <f>IFERROR(IF(D14="","",IF(K11="Yes","", VLOOKUP(D15,'Standard Gummers'!A2:D62,4,FALSE))),"")</f>
        <v/>
      </c>
      <c r="G22" s="3028"/>
      <c r="H22" s="3192"/>
      <c r="I22" s="3193"/>
      <c r="J22" s="3193"/>
      <c r="K22" s="3193"/>
      <c r="L22" s="3193"/>
      <c r="M22" s="3193"/>
      <c r="N22" s="3193"/>
      <c r="O22" s="3193"/>
      <c r="P22" s="3194"/>
      <c r="Q22" s="251"/>
      <c r="R22" s="251"/>
      <c r="S22" s="251"/>
      <c r="T22" s="251"/>
      <c r="U22" s="251"/>
      <c r="V22" s="251"/>
      <c r="W22" s="251"/>
      <c r="X22" s="251"/>
      <c r="Y22" s="251"/>
      <c r="Z22" s="251"/>
      <c r="AA22" s="251"/>
      <c r="AB22" s="251"/>
      <c r="AC22" s="251"/>
    </row>
    <row r="23" spans="1:29" ht="15" customHeight="1" x14ac:dyDescent="0.25">
      <c r="A23" s="251"/>
      <c r="B23" s="251"/>
      <c r="C23" s="3121" t="s">
        <v>375</v>
      </c>
      <c r="D23" s="3199"/>
      <c r="E23" s="3200"/>
      <c r="F23" s="3201"/>
      <c r="G23" s="3028"/>
      <c r="H23" s="3181"/>
      <c r="I23" s="3182"/>
      <c r="J23" s="3182"/>
      <c r="K23" s="3182"/>
      <c r="L23" s="3182"/>
      <c r="M23" s="3182"/>
      <c r="N23" s="3182"/>
      <c r="O23" s="3182"/>
      <c r="P23" s="3183"/>
      <c r="Q23" s="251"/>
      <c r="R23" s="251"/>
      <c r="S23" s="251"/>
      <c r="T23" s="251"/>
      <c r="U23" s="251"/>
      <c r="V23" s="251"/>
      <c r="W23" s="251"/>
      <c r="X23" s="251"/>
      <c r="Y23" s="251"/>
      <c r="Z23" s="251"/>
      <c r="AA23" s="251"/>
      <c r="AB23" s="251"/>
      <c r="AC23" s="251"/>
    </row>
    <row r="24" spans="1:29" ht="15" customHeight="1" x14ac:dyDescent="0.25">
      <c r="A24" s="251"/>
      <c r="B24" s="251"/>
      <c r="C24" s="3195" t="s">
        <v>682</v>
      </c>
      <c r="D24" s="3196"/>
      <c r="E24" s="3196"/>
      <c r="F24" s="274"/>
      <c r="G24" s="3028"/>
      <c r="H24" s="3181"/>
      <c r="I24" s="3182"/>
      <c r="J24" s="3182"/>
      <c r="K24" s="3182"/>
      <c r="L24" s="3182"/>
      <c r="M24" s="3182"/>
      <c r="N24" s="3182"/>
      <c r="O24" s="3182"/>
      <c r="P24" s="3183"/>
      <c r="Q24" s="251"/>
      <c r="R24" s="251"/>
      <c r="S24" s="251"/>
      <c r="T24" s="251"/>
      <c r="U24" s="251"/>
      <c r="V24" s="251"/>
      <c r="W24" s="251"/>
      <c r="X24" s="251"/>
      <c r="Y24" s="251"/>
      <c r="Z24" s="251"/>
      <c r="AA24" s="251"/>
      <c r="AB24" s="251"/>
      <c r="AC24" s="251"/>
    </row>
    <row r="25" spans="1:29" ht="15" customHeight="1" x14ac:dyDescent="0.25">
      <c r="A25" s="251"/>
      <c r="B25" s="251"/>
      <c r="C25" s="3195"/>
      <c r="D25" s="3196"/>
      <c r="E25" s="3196"/>
      <c r="F25" s="274"/>
      <c r="G25" s="3028"/>
      <c r="H25" s="3175"/>
      <c r="I25" s="3176"/>
      <c r="J25" s="3176"/>
      <c r="K25" s="3176"/>
      <c r="L25" s="3176"/>
      <c r="M25" s="3176"/>
      <c r="N25" s="3176"/>
      <c r="O25" s="3176"/>
      <c r="P25" s="3177"/>
      <c r="Q25" s="251"/>
      <c r="R25" s="251"/>
      <c r="S25" s="251"/>
      <c r="T25" s="251"/>
      <c r="U25" s="251"/>
      <c r="V25" s="251"/>
      <c r="W25" s="251"/>
      <c r="X25" s="251"/>
      <c r="Y25" s="251"/>
      <c r="Z25" s="251"/>
      <c r="AA25" s="251"/>
      <c r="AB25" s="251"/>
      <c r="AC25" s="251"/>
    </row>
    <row r="26" spans="1:29" ht="15" customHeight="1" x14ac:dyDescent="0.25">
      <c r="A26" s="251"/>
      <c r="B26" s="251"/>
      <c r="C26" s="86"/>
      <c r="D26" s="277" t="s">
        <v>51</v>
      </c>
      <c r="E26" s="277" t="s">
        <v>52</v>
      </c>
      <c r="F26" s="274"/>
      <c r="G26" s="3028"/>
      <c r="H26" s="3175"/>
      <c r="I26" s="3176"/>
      <c r="J26" s="3176"/>
      <c r="K26" s="3176"/>
      <c r="L26" s="3176"/>
      <c r="M26" s="3176"/>
      <c r="N26" s="3176"/>
      <c r="O26" s="3176"/>
      <c r="P26" s="3177"/>
      <c r="Q26" s="251"/>
      <c r="R26" s="251"/>
      <c r="S26" s="251"/>
      <c r="T26" s="251"/>
      <c r="U26" s="251"/>
      <c r="V26" s="251"/>
      <c r="W26" s="251"/>
      <c r="X26" s="251"/>
      <c r="Y26" s="251"/>
      <c r="Z26" s="251"/>
      <c r="AA26" s="251"/>
      <c r="AB26" s="251"/>
      <c r="AC26" s="251"/>
    </row>
    <row r="27" spans="1:29" ht="17.25" customHeight="1" x14ac:dyDescent="0.25">
      <c r="A27" s="251"/>
      <c r="B27" s="251"/>
      <c r="C27" s="273" t="s">
        <v>376</v>
      </c>
      <c r="D27" s="305"/>
      <c r="E27" s="305"/>
      <c r="F27" s="274"/>
      <c r="G27" s="3028"/>
      <c r="H27" s="3181"/>
      <c r="I27" s="3182"/>
      <c r="J27" s="3182"/>
      <c r="K27" s="3182"/>
      <c r="L27" s="3182"/>
      <c r="M27" s="3182"/>
      <c r="N27" s="3182"/>
      <c r="O27" s="3182"/>
      <c r="P27" s="3183"/>
      <c r="Q27" s="251"/>
      <c r="R27" s="251"/>
      <c r="S27" s="251"/>
      <c r="T27" s="251"/>
      <c r="U27" s="251"/>
      <c r="V27" s="251"/>
      <c r="W27" s="251"/>
      <c r="X27" s="251"/>
      <c r="Y27" s="251"/>
      <c r="Z27" s="251"/>
      <c r="AA27" s="251"/>
      <c r="AB27" s="251"/>
      <c r="AC27" s="251"/>
    </row>
    <row r="28" spans="1:29" ht="18" customHeight="1" thickBot="1" x14ac:dyDescent="0.3">
      <c r="A28" s="251"/>
      <c r="B28" s="251"/>
      <c r="C28" s="279" t="s">
        <v>377</v>
      </c>
      <c r="D28" s="307"/>
      <c r="E28" s="307"/>
      <c r="F28" s="3032"/>
      <c r="G28" s="3028"/>
      <c r="H28" s="3184"/>
      <c r="I28" s="3185"/>
      <c r="J28" s="3185"/>
      <c r="K28" s="3185"/>
      <c r="L28" s="3185"/>
      <c r="M28" s="3185"/>
      <c r="N28" s="3185"/>
      <c r="O28" s="3185"/>
      <c r="P28" s="3186"/>
      <c r="Q28" s="251"/>
      <c r="R28" s="251"/>
      <c r="S28" s="251"/>
      <c r="T28" s="251"/>
      <c r="U28" s="251"/>
      <c r="V28" s="251"/>
      <c r="W28" s="251"/>
      <c r="X28" s="251"/>
      <c r="Y28" s="251"/>
      <c r="Z28" s="251"/>
      <c r="AA28" s="251"/>
      <c r="AB28" s="251"/>
      <c r="AC28" s="251"/>
    </row>
    <row r="29" spans="1:29" x14ac:dyDescent="0.25">
      <c r="A29" s="251"/>
      <c r="B29" s="588"/>
      <c r="C29" s="588"/>
      <c r="D29" s="588"/>
      <c r="E29" s="588"/>
      <c r="F29" s="588"/>
      <c r="G29" s="588"/>
      <c r="H29" s="588"/>
      <c r="I29" s="588"/>
      <c r="J29" s="588"/>
      <c r="K29" s="588"/>
      <c r="L29" s="588"/>
      <c r="M29" s="588"/>
      <c r="N29" s="588"/>
      <c r="O29" s="588"/>
      <c r="P29" s="588"/>
      <c r="Q29" s="588"/>
      <c r="R29" s="251"/>
      <c r="S29" s="251"/>
      <c r="T29" s="251"/>
      <c r="U29" s="251"/>
      <c r="V29" s="251"/>
      <c r="W29" s="251"/>
      <c r="X29" s="251"/>
      <c r="Y29" s="251"/>
      <c r="Z29" s="251"/>
      <c r="AA29" s="251"/>
      <c r="AB29" s="251"/>
      <c r="AC29" s="251"/>
    </row>
  </sheetData>
  <sheetProtection algorithmName="SHA-512" hashValue="kYfE5PJnf1OahKBlxBsHdmes03ZC3g5eLzWT1KnvZs5XhRx+lUWUnC/Evj9uc43mwdyc4Fj+OTpdEGF+T5tzIQ==" saltValue="H37R8omYbiognyrTg6d+HQ==" spinCount="100000" sheet="1" objects="1" scenarios="1" selectLockedCells="1"/>
  <mergeCells count="17">
    <mergeCell ref="K10:L10"/>
    <mergeCell ref="H25:P26"/>
    <mergeCell ref="E19:F19"/>
    <mergeCell ref="D19:D20"/>
    <mergeCell ref="H27:P28"/>
    <mergeCell ref="H18:P18"/>
    <mergeCell ref="H19:P20"/>
    <mergeCell ref="H21:P22"/>
    <mergeCell ref="H23:P24"/>
    <mergeCell ref="C24:E25"/>
    <mergeCell ref="K11:L11"/>
    <mergeCell ref="D23:F23"/>
    <mergeCell ref="E7:G7"/>
    <mergeCell ref="F13:G13"/>
    <mergeCell ref="F14:G14"/>
    <mergeCell ref="F15:G15"/>
    <mergeCell ref="F16:G16"/>
  </mergeCells>
  <dataValidations count="3">
    <dataValidation type="custom" allowBlank="1" showInputMessage="1" showErrorMessage="1" errorTitle="Error" error="THIS FORM CANNOT BE USED FOR THIS ORDER!_x000a_JDE Knife Item # is not yet in this database.  Contact the program administrator to have these knives included." sqref="D7" xr:uid="{AC537362-653A-4AF8-B423-B1268E2A8754}">
      <formula1>E7=""</formula1>
    </dataValidation>
    <dataValidation type="list" allowBlank="1" showInputMessage="1" showErrorMessage="1" sqref="I14:I16" xr:uid="{3BDA9D86-6D35-4118-8588-4AD1A4DF7AAB}">
      <formula1>"Yes,No"</formula1>
    </dataValidation>
    <dataValidation type="list" allowBlank="1" showInputMessage="1" showErrorMessage="1" sqref="K11:L11" xr:uid="{4BC34D62-D891-48D9-863A-AECC1538D3EE}">
      <formula1>"Yes,No,n/a"</formula1>
    </dataValidation>
  </dataValidations>
  <printOptions horizontalCentered="1" verticalCentered="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Check Box 1">
              <controlPr defaultSize="0" autoFill="0" autoLine="0" autoPict="0">
                <anchor moveWithCells="1">
                  <from>
                    <xdr:col>3</xdr:col>
                    <xdr:colOff>85725</xdr:colOff>
                    <xdr:row>9</xdr:row>
                    <xdr:rowOff>200025</xdr:rowOff>
                  </from>
                  <to>
                    <xdr:col>4</xdr:col>
                    <xdr:colOff>495300</xdr:colOff>
                    <xdr:row>11</xdr:row>
                    <xdr:rowOff>9525</xdr:rowOff>
                  </to>
                </anchor>
              </controlPr>
            </control>
          </mc:Choice>
        </mc:AlternateContent>
        <mc:AlternateContent xmlns:mc="http://schemas.openxmlformats.org/markup-compatibility/2006">
          <mc:Choice Requires="x14">
            <control shapeId="15366" r:id="rId5" name="Check Box 6">
              <controlPr defaultSize="0" autoFill="0" autoLine="0" autoPict="0">
                <anchor moveWithCells="1">
                  <from>
                    <xdr:col>3</xdr:col>
                    <xdr:colOff>9525</xdr:colOff>
                    <xdr:row>21</xdr:row>
                    <xdr:rowOff>200025</xdr:rowOff>
                  </from>
                  <to>
                    <xdr:col>4</xdr:col>
                    <xdr:colOff>704850</xdr:colOff>
                    <xdr:row>23</xdr:row>
                    <xdr:rowOff>19050</xdr:rowOff>
                  </to>
                </anchor>
              </controlPr>
            </control>
          </mc:Choice>
        </mc:AlternateContent>
        <mc:AlternateContent xmlns:mc="http://schemas.openxmlformats.org/markup-compatibility/2006">
          <mc:Choice Requires="x14">
            <control shapeId="15367" r:id="rId6" name="Button 7">
              <controlPr defaultSize="0" autoFill="0" autoPict="0" macro="[0]!PrintSix">
                <anchor moveWithCells="1" sizeWithCells="1">
                  <from>
                    <xdr:col>10</xdr:col>
                    <xdr:colOff>361950</xdr:colOff>
                    <xdr:row>2</xdr:row>
                    <xdr:rowOff>0</xdr:rowOff>
                  </from>
                  <to>
                    <xdr:col>12</xdr:col>
                    <xdr:colOff>0</xdr:colOff>
                    <xdr:row>6</xdr:row>
                    <xdr:rowOff>19050</xdr:rowOff>
                  </to>
                </anchor>
              </controlPr>
            </control>
          </mc:Choice>
        </mc:AlternateContent>
        <mc:AlternateContent xmlns:mc="http://schemas.openxmlformats.org/markup-compatibility/2006">
          <mc:Choice Requires="x14">
            <control shapeId="15368" r:id="rId7" name="Button 8">
              <controlPr defaultSize="0" autoFill="0" autoPict="0" macro="[0]!SixClear">
                <anchor moveWithCells="1" sizeWithCells="1">
                  <from>
                    <xdr:col>7</xdr:col>
                    <xdr:colOff>219075</xdr:colOff>
                    <xdr:row>2</xdr:row>
                    <xdr:rowOff>0</xdr:rowOff>
                  </from>
                  <to>
                    <xdr:col>10</xdr:col>
                    <xdr:colOff>266700</xdr:colOff>
                    <xdr:row>6</xdr:row>
                    <xdr:rowOff>19050</xdr:rowOff>
                  </to>
                </anchor>
              </controlPr>
            </control>
          </mc:Choice>
        </mc:AlternateContent>
        <mc:AlternateContent xmlns:mc="http://schemas.openxmlformats.org/markup-compatibility/2006">
          <mc:Choice Requires="x14">
            <control shapeId="15372" r:id="rId8" name="artline2yn">
              <controlPr defaultSize="0" autoFill="0" autoLine="0" autoPict="0">
                <anchor moveWithCells="1">
                  <from>
                    <xdr:col>15</xdr:col>
                    <xdr:colOff>28575</xdr:colOff>
                    <xdr:row>12</xdr:row>
                    <xdr:rowOff>0</xdr:rowOff>
                  </from>
                  <to>
                    <xdr:col>15</xdr:col>
                    <xdr:colOff>333375</xdr:colOff>
                    <xdr:row>13</xdr:row>
                    <xdr:rowOff>19050</xdr:rowOff>
                  </to>
                </anchor>
              </controlPr>
            </control>
          </mc:Choice>
        </mc:AlternateContent>
        <mc:AlternateContent xmlns:mc="http://schemas.openxmlformats.org/markup-compatibility/2006">
          <mc:Choice Requires="x14">
            <control shapeId="15373" r:id="rId9" name="artline3yn">
              <controlPr defaultSize="0" autoFill="0" autoLine="0" autoPict="0">
                <anchor moveWithCells="1">
                  <from>
                    <xdr:col>15</xdr:col>
                    <xdr:colOff>28575</xdr:colOff>
                    <xdr:row>13</xdr:row>
                    <xdr:rowOff>9525</xdr:rowOff>
                  </from>
                  <to>
                    <xdr:col>15</xdr:col>
                    <xdr:colOff>333375</xdr:colOff>
                    <xdr:row>14</xdr:row>
                    <xdr:rowOff>28575</xdr:rowOff>
                  </to>
                </anchor>
              </controlPr>
            </control>
          </mc:Choice>
        </mc:AlternateContent>
        <mc:AlternateContent xmlns:mc="http://schemas.openxmlformats.org/markup-compatibility/2006">
          <mc:Choice Requires="x14">
            <control shapeId="15374" r:id="rId10" name="artline4yn">
              <controlPr defaultSize="0" autoFill="0" autoLine="0" autoPict="0">
                <anchor moveWithCells="1">
                  <from>
                    <xdr:col>15</xdr:col>
                    <xdr:colOff>28575</xdr:colOff>
                    <xdr:row>13</xdr:row>
                    <xdr:rowOff>209550</xdr:rowOff>
                  </from>
                  <to>
                    <xdr:col>15</xdr:col>
                    <xdr:colOff>333375</xdr:colOff>
                    <xdr:row>15</xdr:row>
                    <xdr:rowOff>9525</xdr:rowOff>
                  </to>
                </anchor>
              </controlPr>
            </control>
          </mc:Choice>
        </mc:AlternateContent>
        <mc:AlternateContent xmlns:mc="http://schemas.openxmlformats.org/markup-compatibility/2006">
          <mc:Choice Requires="x14">
            <control shapeId="15375" r:id="rId11" name="artline5yn">
              <controlPr defaultSize="0" autoFill="0" autoLine="0" autoPict="0">
                <anchor moveWithCells="1">
                  <from>
                    <xdr:col>15</xdr:col>
                    <xdr:colOff>28575</xdr:colOff>
                    <xdr:row>14</xdr:row>
                    <xdr:rowOff>219075</xdr:rowOff>
                  </from>
                  <to>
                    <xdr:col>15</xdr:col>
                    <xdr:colOff>333375</xdr:colOff>
                    <xdr:row>16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14FBB5E6-DB71-463B-9CEE-AE59AA3BC692}">
          <x14:formula1>
            <xm:f>Charts!$I$2:$I$8</xm:f>
          </x14:formula1>
          <xm:sqref>D3</xm:sqref>
        </x14:dataValidation>
        <x14:dataValidation type="list" showInputMessage="1" showErrorMessage="1" xr:uid="{D50127AF-93D7-4877-A061-C6618CCC39F1}">
          <x14:formula1>
            <xm:f>machines!$B$25:$B$39</xm:f>
          </x14:formula1>
          <xm:sqref>D6</xm:sqref>
        </x14:dataValidation>
        <x14:dataValidation type="list" allowBlank="1" showInputMessage="1" showErrorMessage="1" xr:uid="{10775CCF-C7C8-4CFC-896B-35E845BE8124}">
          <x14:formula1>
            <xm:f>gummers!$A$7:$A$550</xm:f>
          </x14:formula1>
          <xm:sqref>C13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B3D3E-42F7-48EC-8958-D75DB526A5D0}">
  <sheetPr codeName="Sheet33"/>
  <dimension ref="A1:DK502"/>
  <sheetViews>
    <sheetView topLeftCell="A2" workbookViewId="0">
      <selection activeCell="A11" sqref="A11"/>
    </sheetView>
  </sheetViews>
  <sheetFormatPr defaultRowHeight="15" x14ac:dyDescent="0.25"/>
  <cols>
    <col min="1" max="4" width="14.42578125" customWidth="1"/>
    <col min="5" max="115" width="13.28515625" style="1" customWidth="1"/>
  </cols>
  <sheetData>
    <row r="1" spans="1:115" ht="25.5" x14ac:dyDescent="0.35">
      <c r="A1" s="3091" t="s">
        <v>1161</v>
      </c>
      <c r="B1" s="3076"/>
      <c r="C1" s="3076"/>
      <c r="D1" s="3076"/>
      <c r="E1" s="3076"/>
      <c r="F1" s="3076"/>
      <c r="G1" s="3076"/>
      <c r="H1" s="3076"/>
      <c r="I1" s="3076"/>
      <c r="J1" s="3077"/>
      <c r="K1" s="3077"/>
      <c r="L1" s="3077"/>
      <c r="M1" s="3077"/>
      <c r="N1" s="3077"/>
      <c r="O1" s="3077"/>
      <c r="P1" s="3077"/>
      <c r="Q1" s="3077"/>
      <c r="R1" s="3077"/>
      <c r="S1" s="3077"/>
      <c r="T1" s="3077"/>
      <c r="U1" s="3077"/>
      <c r="V1" s="3077"/>
      <c r="W1" s="3077"/>
      <c r="X1" s="3077"/>
      <c r="Y1" s="3077"/>
      <c r="Z1" s="3077"/>
      <c r="AA1" s="3077"/>
      <c r="AB1" s="3077"/>
      <c r="AC1" s="3077"/>
      <c r="AD1" s="3077"/>
      <c r="AE1" s="3077"/>
      <c r="AF1" s="3077"/>
      <c r="AG1" s="3077"/>
      <c r="AH1" s="3077"/>
      <c r="AI1" s="3077"/>
      <c r="AJ1" s="3077"/>
      <c r="AK1" s="3077"/>
      <c r="AL1" s="3077"/>
      <c r="AM1" s="3077"/>
      <c r="AN1" s="3077"/>
      <c r="AO1" s="3077"/>
      <c r="AP1" s="3077"/>
      <c r="AQ1" s="3077"/>
      <c r="AR1" s="3077"/>
      <c r="AS1" s="3077"/>
      <c r="AT1" s="3077"/>
      <c r="AU1" s="3077"/>
      <c r="AV1" s="3077"/>
      <c r="AW1" s="3077"/>
      <c r="AX1" s="3077"/>
      <c r="AY1" s="3077"/>
      <c r="AZ1" s="3077"/>
      <c r="BA1" s="3077"/>
      <c r="BB1" s="3077"/>
      <c r="BC1" s="3077"/>
      <c r="BD1" s="3077"/>
      <c r="BE1" s="3077"/>
      <c r="BF1" s="3077"/>
      <c r="BG1" s="3077"/>
      <c r="BH1" s="3077"/>
      <c r="BI1" s="3077"/>
      <c r="BJ1" s="3077"/>
      <c r="BK1" s="3077"/>
      <c r="BL1" s="3077"/>
      <c r="BM1" s="3077"/>
      <c r="BN1" s="3077"/>
      <c r="BO1" s="3077"/>
      <c r="BP1" s="3077"/>
      <c r="BQ1" s="3077"/>
      <c r="BR1" s="3077"/>
      <c r="BS1" s="3077"/>
      <c r="BT1" s="3077"/>
      <c r="BU1" s="3077"/>
      <c r="BV1" s="3077"/>
      <c r="BW1" s="3077"/>
      <c r="BX1" s="3077"/>
      <c r="BY1" s="3077"/>
      <c r="BZ1" s="3077"/>
      <c r="CA1" s="3077"/>
      <c r="CB1" s="3077"/>
      <c r="CC1" s="3077"/>
      <c r="CD1" s="3077"/>
      <c r="CE1" s="3077"/>
      <c r="CF1" s="3077"/>
      <c r="CG1" s="3077"/>
      <c r="CH1" s="3077"/>
      <c r="CI1" s="3077"/>
      <c r="CJ1" s="3077"/>
      <c r="CK1" s="3077"/>
      <c r="CL1" s="3077"/>
      <c r="CM1" s="3077"/>
      <c r="CN1" s="3077"/>
      <c r="CO1" s="3077"/>
      <c r="CP1" s="3077"/>
      <c r="CQ1" s="3077"/>
      <c r="CR1" s="3077"/>
      <c r="CS1" s="3077"/>
      <c r="CT1" s="3077"/>
      <c r="CU1" s="3077"/>
      <c r="CV1" s="3077"/>
      <c r="CW1" s="3077"/>
      <c r="CX1" s="3077"/>
      <c r="CY1" s="3077"/>
      <c r="CZ1" s="3077"/>
      <c r="DA1" s="3077"/>
      <c r="DB1" s="3077"/>
      <c r="DC1" s="3077"/>
      <c r="DD1" s="3077"/>
      <c r="DE1" s="3077"/>
      <c r="DF1" s="3077"/>
      <c r="DG1" s="3077"/>
      <c r="DH1" s="3077"/>
      <c r="DI1" s="3077"/>
      <c r="DJ1" s="3077"/>
      <c r="DK1" s="3077"/>
    </row>
    <row r="2" spans="1:115" x14ac:dyDescent="0.25">
      <c r="A2" s="3076"/>
      <c r="B2" s="3076"/>
      <c r="C2" s="3076"/>
      <c r="D2" s="3076"/>
      <c r="E2" s="3076"/>
      <c r="F2" s="3076"/>
      <c r="G2" s="3076"/>
      <c r="H2" s="3076"/>
      <c r="I2" s="3076"/>
      <c r="J2" s="3077"/>
      <c r="K2" s="3077"/>
      <c r="L2" s="3077"/>
      <c r="M2" s="3077"/>
      <c r="N2" s="3077"/>
      <c r="O2" s="3077"/>
      <c r="P2" s="3077"/>
      <c r="Q2" s="3077"/>
      <c r="R2" s="3077"/>
      <c r="S2" s="3077"/>
      <c r="T2" s="3077"/>
      <c r="U2" s="3077"/>
      <c r="V2" s="3077"/>
      <c r="W2" s="3077"/>
      <c r="X2" s="3077"/>
      <c r="Y2" s="3077"/>
      <c r="Z2" s="3077"/>
      <c r="AA2" s="3077"/>
      <c r="AB2" s="3077"/>
      <c r="AC2" s="3077"/>
      <c r="AD2" s="3077"/>
      <c r="AE2" s="3077"/>
      <c r="AF2" s="3077"/>
      <c r="AG2" s="3077"/>
      <c r="AH2" s="3077"/>
      <c r="AI2" s="3077"/>
      <c r="AJ2" s="3077"/>
      <c r="AK2" s="3077"/>
      <c r="AL2" s="3077"/>
      <c r="AM2" s="3077"/>
      <c r="AN2" s="3077"/>
      <c r="AO2" s="3077"/>
      <c r="AP2" s="3077"/>
      <c r="AQ2" s="3077"/>
      <c r="AR2" s="3077"/>
      <c r="AS2" s="3077"/>
      <c r="AT2" s="3077"/>
      <c r="AU2" s="3077"/>
      <c r="AV2" s="3077"/>
      <c r="AW2" s="3077"/>
      <c r="AX2" s="3077"/>
      <c r="AY2" s="3077"/>
      <c r="AZ2" s="3077"/>
      <c r="BA2" s="3077"/>
      <c r="BB2" s="3077"/>
      <c r="BC2" s="3077"/>
      <c r="BD2" s="3077"/>
      <c r="BE2" s="3077"/>
      <c r="BF2" s="3077"/>
      <c r="BG2" s="3077"/>
      <c r="BH2" s="3077"/>
      <c r="BI2" s="3077"/>
      <c r="BJ2" s="3077"/>
      <c r="BK2" s="3077"/>
      <c r="BL2" s="3077"/>
      <c r="BM2" s="3077"/>
      <c r="BN2" s="3077"/>
      <c r="BO2" s="3077"/>
      <c r="BP2" s="3077"/>
      <c r="BQ2" s="3077"/>
      <c r="BR2" s="3077"/>
      <c r="BS2" s="3077"/>
      <c r="BT2" s="3077"/>
      <c r="BU2" s="3077"/>
      <c r="BV2" s="3077"/>
      <c r="BW2" s="3077"/>
      <c r="BX2" s="3077"/>
      <c r="BY2" s="3077"/>
      <c r="BZ2" s="3077"/>
      <c r="CA2" s="3077"/>
      <c r="CB2" s="3077"/>
      <c r="CC2" s="3077"/>
      <c r="CD2" s="3077"/>
      <c r="CE2" s="3077"/>
      <c r="CF2" s="3077"/>
      <c r="CG2" s="3077"/>
      <c r="CH2" s="3077"/>
      <c r="CI2" s="3077"/>
      <c r="CJ2" s="3077"/>
      <c r="CK2" s="3077"/>
      <c r="CL2" s="3077"/>
      <c r="CM2" s="3077"/>
      <c r="CN2" s="3077"/>
      <c r="CO2" s="3077"/>
      <c r="CP2" s="3077"/>
      <c r="CQ2" s="3077"/>
      <c r="CR2" s="3077"/>
      <c r="CS2" s="3077"/>
      <c r="CT2" s="3077"/>
      <c r="CU2" s="3077"/>
      <c r="CV2" s="3077"/>
      <c r="CW2" s="3077"/>
      <c r="CX2" s="3077"/>
      <c r="CY2" s="3077"/>
      <c r="CZ2" s="3077"/>
      <c r="DA2" s="3077"/>
      <c r="DB2" s="3077"/>
      <c r="DC2" s="3077"/>
      <c r="DD2" s="3077"/>
      <c r="DE2" s="3077"/>
      <c r="DF2" s="3077"/>
      <c r="DG2" s="3077"/>
      <c r="DH2" s="3077"/>
      <c r="DI2" s="3077"/>
      <c r="DJ2" s="3077"/>
      <c r="DK2" s="3077"/>
    </row>
    <row r="3" spans="1:115" x14ac:dyDescent="0.25">
      <c r="A3" s="3099" t="s">
        <v>4993</v>
      </c>
      <c r="B3" s="3099"/>
      <c r="C3" s="3099"/>
      <c r="D3" s="3099"/>
      <c r="E3" s="3099"/>
      <c r="F3" s="3099"/>
      <c r="G3" s="3099"/>
      <c r="H3" s="3099"/>
      <c r="I3" s="3099" t="s">
        <v>4814</v>
      </c>
      <c r="J3" s="3100"/>
      <c r="K3" s="3100"/>
      <c r="L3" s="3100" t="s">
        <v>14525</v>
      </c>
      <c r="M3" s="3077"/>
      <c r="N3" s="3077"/>
      <c r="O3" s="3077"/>
      <c r="P3" s="3077"/>
      <c r="Q3" s="3077"/>
      <c r="R3" s="3077"/>
      <c r="S3" s="3077"/>
      <c r="T3" s="3077"/>
      <c r="U3" s="3077"/>
      <c r="V3" s="3077"/>
      <c r="W3" s="3077"/>
      <c r="X3" s="3077"/>
      <c r="Y3" s="3077"/>
      <c r="Z3" s="3077"/>
      <c r="AA3" s="3077"/>
      <c r="AB3" s="3077"/>
      <c r="AC3" s="3077"/>
      <c r="AD3" s="3077"/>
      <c r="AE3" s="3077"/>
      <c r="AF3" s="3077"/>
      <c r="AG3" s="3077"/>
      <c r="AH3" s="3077"/>
      <c r="AI3" s="3077"/>
      <c r="AJ3" s="3077"/>
      <c r="AK3" s="3077"/>
      <c r="AL3" s="3077"/>
      <c r="AM3" s="3077"/>
      <c r="AN3" s="3077"/>
      <c r="AO3" s="3077"/>
      <c r="AP3" s="3077"/>
      <c r="AQ3" s="3077"/>
      <c r="AR3" s="3077"/>
      <c r="AS3" s="3077"/>
      <c r="AT3" s="3077"/>
      <c r="AU3" s="3077"/>
      <c r="AV3" s="3077"/>
      <c r="AW3" s="3077"/>
      <c r="AX3" s="3077"/>
      <c r="AY3" s="3077"/>
      <c r="AZ3" s="3077"/>
      <c r="BA3" s="3077"/>
      <c r="BB3" s="3077"/>
      <c r="BC3" s="3077"/>
      <c r="BD3" s="3077"/>
      <c r="BE3" s="3077"/>
      <c r="BF3" s="3077"/>
      <c r="BG3" s="3077"/>
      <c r="BH3" s="3077"/>
      <c r="BI3" s="3077"/>
      <c r="BJ3" s="3077"/>
      <c r="BK3" s="3077"/>
      <c r="BL3" s="3077"/>
      <c r="BM3" s="3077"/>
      <c r="BN3" s="3077"/>
      <c r="BO3" s="3077"/>
      <c r="BP3" s="3077"/>
      <c r="BQ3" s="3077"/>
      <c r="BR3" s="3077"/>
      <c r="BS3" s="3077"/>
      <c r="BT3" s="3077"/>
      <c r="BU3" s="3077"/>
      <c r="BV3" s="3077"/>
      <c r="BW3" s="3077"/>
      <c r="BX3" s="3077"/>
      <c r="BY3" s="3077"/>
      <c r="BZ3" s="3077"/>
      <c r="CA3" s="3077"/>
      <c r="CB3" s="3077"/>
      <c r="CC3" s="3077"/>
      <c r="CD3" s="3077"/>
      <c r="CE3" s="3077"/>
      <c r="CF3" s="3077"/>
      <c r="CG3" s="3077"/>
      <c r="CH3" s="3077"/>
      <c r="CI3" s="3077"/>
      <c r="CJ3" s="3077"/>
      <c r="CK3" s="3077"/>
      <c r="CL3" s="3077"/>
      <c r="CM3" s="3077"/>
      <c r="CN3" s="3077"/>
      <c r="CO3" s="3077"/>
      <c r="CP3" s="3077"/>
      <c r="CQ3" s="3077"/>
      <c r="CR3" s="3077"/>
      <c r="CS3" s="3077"/>
      <c r="CT3" s="3077"/>
      <c r="CU3" s="3077"/>
      <c r="CV3" s="3077"/>
      <c r="CW3" s="3077"/>
      <c r="CX3" s="3077"/>
      <c r="CY3" s="3077"/>
      <c r="CZ3" s="3077"/>
      <c r="DA3" s="3077"/>
      <c r="DB3" s="3077"/>
      <c r="DC3" s="3077"/>
      <c r="DD3" s="3077"/>
      <c r="DE3" s="3077"/>
      <c r="DF3" s="3077"/>
      <c r="DG3" s="3077"/>
      <c r="DH3" s="3077"/>
      <c r="DI3" s="3077"/>
      <c r="DJ3" s="3077"/>
      <c r="DK3" s="3077"/>
    </row>
    <row r="4" spans="1:115" x14ac:dyDescent="0.25">
      <c r="A4" s="3098" t="str">
        <f>Interface!D3</f>
        <v>Fort Worth</v>
      </c>
      <c r="B4" s="3096"/>
      <c r="C4" s="3096"/>
      <c r="D4" s="3096"/>
      <c r="E4" s="3096"/>
      <c r="F4" s="3096"/>
      <c r="G4" s="3096"/>
      <c r="H4" s="3096"/>
      <c r="I4" s="3098">
        <f>(VLOOKUP(A4,Charts!I18:K28,3,FALSE))*10</f>
        <v>40</v>
      </c>
      <c r="J4" s="3097"/>
      <c r="K4" s="3097"/>
      <c r="L4" s="3097" t="str">
        <f>(VLOOKUP(A4,Charts!I73:J84,2,FALSE))</f>
        <v>overrides206</v>
      </c>
      <c r="M4" s="3077"/>
      <c r="N4" s="3077"/>
      <c r="O4" s="3077"/>
      <c r="P4" s="3077"/>
      <c r="Q4" s="3077"/>
      <c r="R4" s="3077"/>
      <c r="S4" s="3077"/>
      <c r="T4" s="3077"/>
      <c r="U4" s="3077"/>
      <c r="V4" s="3077"/>
      <c r="W4" s="3077"/>
      <c r="X4" s="3077"/>
      <c r="Y4" s="3077"/>
      <c r="Z4" s="3077"/>
      <c r="AA4" s="3077"/>
      <c r="AB4" s="3077"/>
      <c r="AC4" s="3077"/>
      <c r="AD4" s="3077"/>
      <c r="AE4" s="3077"/>
      <c r="AF4" s="3077"/>
      <c r="AG4" s="3077"/>
      <c r="AH4" s="3077"/>
      <c r="AI4" s="3077"/>
      <c r="AJ4" s="3077"/>
      <c r="AK4" s="3077"/>
      <c r="AL4" s="3077"/>
      <c r="AM4" s="3077"/>
      <c r="AN4" s="3077"/>
      <c r="AO4" s="3077"/>
      <c r="AP4" s="3077"/>
      <c r="AQ4" s="3077"/>
      <c r="AR4" s="3077"/>
      <c r="AS4" s="3077"/>
      <c r="AT4" s="3077"/>
      <c r="AU4" s="3077"/>
      <c r="AV4" s="3077"/>
      <c r="AW4" s="3077"/>
      <c r="AX4" s="3077"/>
      <c r="AY4" s="3077"/>
      <c r="AZ4" s="3077"/>
      <c r="BA4" s="3077"/>
      <c r="BB4" s="3077"/>
      <c r="BC4" s="3077"/>
      <c r="BD4" s="3077"/>
      <c r="BE4" s="3077"/>
      <c r="BF4" s="3077"/>
      <c r="BG4" s="3077"/>
      <c r="BH4" s="3077"/>
      <c r="BI4" s="3077"/>
      <c r="BJ4" s="3077"/>
      <c r="BK4" s="3077"/>
      <c r="BL4" s="3077"/>
      <c r="BM4" s="3077"/>
      <c r="BN4" s="3077"/>
      <c r="BO4" s="3077"/>
      <c r="BP4" s="3077"/>
      <c r="BQ4" s="3077"/>
      <c r="BR4" s="3077"/>
      <c r="BS4" s="3077"/>
      <c r="BT4" s="3077"/>
      <c r="BU4" s="3077"/>
      <c r="BV4" s="3077"/>
      <c r="BW4" s="3077"/>
      <c r="BX4" s="3077"/>
      <c r="BY4" s="3077"/>
      <c r="BZ4" s="3077"/>
      <c r="CA4" s="3077"/>
      <c r="CB4" s="3077"/>
      <c r="CC4" s="3077"/>
      <c r="CD4" s="3077"/>
      <c r="CE4" s="3077"/>
      <c r="CF4" s="3077"/>
      <c r="CG4" s="3077"/>
      <c r="CH4" s="3077"/>
      <c r="CI4" s="3077"/>
      <c r="CJ4" s="3077"/>
      <c r="CK4" s="3077"/>
      <c r="CL4" s="3077"/>
      <c r="CM4" s="3077"/>
      <c r="CN4" s="3077"/>
      <c r="CO4" s="3077"/>
      <c r="CP4" s="3077"/>
      <c r="CQ4" s="3077"/>
      <c r="CR4" s="3077"/>
      <c r="CS4" s="3077"/>
      <c r="CT4" s="3077"/>
      <c r="CU4" s="3077"/>
      <c r="CV4" s="3077"/>
      <c r="CW4" s="3077"/>
      <c r="CX4" s="3077"/>
      <c r="CY4" s="3077"/>
      <c r="CZ4" s="3077"/>
      <c r="DA4" s="3077"/>
      <c r="DB4" s="3077"/>
      <c r="DC4" s="3077"/>
      <c r="DD4" s="3077"/>
      <c r="DE4" s="3077"/>
      <c r="DF4" s="3077"/>
      <c r="DG4" s="3077"/>
      <c r="DH4" s="3077"/>
      <c r="DI4" s="3077"/>
      <c r="DJ4" s="3077"/>
      <c r="DK4" s="3077"/>
    </row>
    <row r="5" spans="1:115" x14ac:dyDescent="0.25">
      <c r="A5" s="3077"/>
      <c r="B5" s="3077"/>
      <c r="C5" s="3077"/>
      <c r="D5" s="3077"/>
      <c r="E5" s="3077"/>
      <c r="F5" s="3077"/>
      <c r="G5" s="3077"/>
      <c r="H5" s="3077"/>
      <c r="I5" s="3077"/>
      <c r="J5" s="3077"/>
      <c r="K5" s="3077"/>
      <c r="L5" s="3077"/>
      <c r="M5" s="3077"/>
      <c r="N5" s="3077"/>
      <c r="O5" s="3077"/>
      <c r="P5" s="3077"/>
      <c r="Q5" s="3077"/>
      <c r="R5" s="3077"/>
      <c r="S5" s="3077"/>
      <c r="T5" s="3077"/>
      <c r="U5" s="3077"/>
      <c r="V5" s="3077"/>
      <c r="W5" s="3077"/>
      <c r="X5" s="3077"/>
      <c r="Y5" s="3077"/>
      <c r="Z5" s="3077"/>
      <c r="AA5" s="3077"/>
      <c r="AB5" s="3077"/>
      <c r="AC5" s="3077"/>
      <c r="AD5" s="3077"/>
      <c r="AE5" s="3077"/>
      <c r="AF5" s="3077"/>
      <c r="AG5" s="3077"/>
      <c r="AH5" s="3077"/>
      <c r="AI5" s="3077"/>
      <c r="AJ5" s="3077"/>
      <c r="AK5" s="3077"/>
      <c r="AL5" s="3077"/>
      <c r="AM5" s="3077"/>
      <c r="AN5" s="3077"/>
      <c r="AO5" s="3077"/>
      <c r="AP5" s="3077"/>
      <c r="AQ5" s="3077"/>
      <c r="AR5" s="3077"/>
      <c r="AS5" s="3077"/>
      <c r="AT5" s="3077"/>
      <c r="AU5" s="3077"/>
      <c r="AV5" s="3077"/>
      <c r="AW5" s="3077"/>
      <c r="AX5" s="3077"/>
      <c r="AY5" s="3077"/>
      <c r="AZ5" s="3077"/>
      <c r="BA5" s="3077"/>
      <c r="BB5" s="3077"/>
      <c r="BC5" s="3077"/>
      <c r="BD5" s="3077"/>
      <c r="BE5" s="3077"/>
      <c r="BF5" s="3077"/>
      <c r="BG5" s="3077"/>
      <c r="BH5" s="3077"/>
      <c r="BI5" s="3077"/>
      <c r="BJ5" s="3077"/>
      <c r="BK5" s="3077"/>
      <c r="BL5" s="3077"/>
      <c r="BM5" s="3077"/>
      <c r="BN5" s="3077"/>
      <c r="BO5" s="3077"/>
      <c r="BP5" s="3077"/>
      <c r="BQ5" s="3077"/>
      <c r="BR5" s="3077"/>
      <c r="BS5" s="3077"/>
      <c r="BT5" s="3077"/>
      <c r="BU5" s="3077"/>
      <c r="BV5" s="3077"/>
      <c r="BW5" s="3077"/>
      <c r="BX5" s="3077"/>
      <c r="BY5" s="3077"/>
      <c r="BZ5" s="3077"/>
      <c r="CA5" s="3077"/>
      <c r="CB5" s="3077"/>
      <c r="CC5" s="3077"/>
      <c r="CD5" s="3077"/>
      <c r="CE5" s="3077"/>
      <c r="CF5" s="3077"/>
      <c r="CG5" s="3077"/>
      <c r="CH5" s="3077"/>
      <c r="CI5" s="3077"/>
      <c r="CJ5" s="3077"/>
      <c r="CK5" s="3077"/>
      <c r="CL5" s="3077"/>
      <c r="CM5" s="3077"/>
      <c r="CN5" s="3077"/>
      <c r="CO5" s="3077"/>
      <c r="CP5" s="3077"/>
      <c r="CQ5" s="3077"/>
      <c r="CR5" s="3077"/>
      <c r="CS5" s="3077"/>
      <c r="CT5" s="3077"/>
      <c r="CU5" s="3077"/>
      <c r="CV5" s="3077"/>
      <c r="CW5" s="3077"/>
      <c r="CX5" s="3077"/>
      <c r="CY5" s="3077"/>
      <c r="CZ5" s="3077"/>
      <c r="DA5" s="3077"/>
      <c r="DB5" s="3077"/>
      <c r="DC5" s="3077"/>
      <c r="DD5" s="3077"/>
      <c r="DE5" s="3077"/>
      <c r="DF5" s="3077"/>
      <c r="DG5" s="3077"/>
      <c r="DH5" s="3077"/>
      <c r="DI5" s="3077"/>
      <c r="DJ5" s="3077"/>
      <c r="DK5" s="3077"/>
    </row>
    <row r="6" spans="1:115" s="3068" customFormat="1" ht="19.5" x14ac:dyDescent="0.25">
      <c r="A6" s="3078"/>
      <c r="B6" s="3078"/>
      <c r="C6" s="3078"/>
      <c r="D6" s="3078"/>
      <c r="E6" s="3205" t="s">
        <v>4791</v>
      </c>
      <c r="F6" s="3205"/>
      <c r="G6" s="3205"/>
      <c r="H6" s="3205"/>
      <c r="I6" s="3205"/>
      <c r="J6" s="3205"/>
      <c r="K6" s="3205"/>
      <c r="L6" s="3205"/>
      <c r="M6" s="3205"/>
      <c r="N6" s="3205"/>
      <c r="O6" s="3205"/>
      <c r="P6" s="3203" t="s">
        <v>4792</v>
      </c>
      <c r="Q6" s="3203"/>
      <c r="R6" s="3203"/>
      <c r="S6" s="3203"/>
      <c r="T6" s="3203"/>
      <c r="U6" s="3203"/>
      <c r="V6" s="3203"/>
      <c r="W6" s="3203"/>
      <c r="X6" s="3203"/>
      <c r="Y6" s="3203"/>
      <c r="Z6" s="3204" t="s">
        <v>14519</v>
      </c>
      <c r="AA6" s="3204"/>
      <c r="AB6" s="3204"/>
      <c r="AC6" s="3204"/>
      <c r="AD6" s="3204"/>
      <c r="AE6" s="3204"/>
      <c r="AF6" s="3204"/>
      <c r="AG6" s="3204"/>
      <c r="AH6" s="3204"/>
      <c r="AI6" s="3204"/>
      <c r="AJ6" s="3202" t="s">
        <v>4794</v>
      </c>
      <c r="AK6" s="3202"/>
      <c r="AL6" s="3202"/>
      <c r="AM6" s="3202"/>
      <c r="AN6" s="3202"/>
      <c r="AO6" s="3202"/>
      <c r="AP6" s="3202"/>
      <c r="AQ6" s="3202"/>
      <c r="AR6" s="3202"/>
      <c r="AS6" s="3202"/>
      <c r="AT6" s="3209" t="s">
        <v>4795</v>
      </c>
      <c r="AU6" s="3209"/>
      <c r="AV6" s="3209"/>
      <c r="AW6" s="3209"/>
      <c r="AX6" s="3209"/>
      <c r="AY6" s="3209"/>
      <c r="AZ6" s="3209"/>
      <c r="BA6" s="3209"/>
      <c r="BB6" s="3209"/>
      <c r="BC6" s="3209"/>
      <c r="BD6" s="3208" t="s">
        <v>4796</v>
      </c>
      <c r="BE6" s="3208"/>
      <c r="BF6" s="3208"/>
      <c r="BG6" s="3208"/>
      <c r="BH6" s="3208"/>
      <c r="BI6" s="3208"/>
      <c r="BJ6" s="3208"/>
      <c r="BK6" s="3208"/>
      <c r="BL6" s="3208"/>
      <c r="BM6" s="3208"/>
      <c r="BN6" s="3207" t="s">
        <v>4807</v>
      </c>
      <c r="BO6" s="3207"/>
      <c r="BP6" s="3207"/>
      <c r="BQ6" s="3207"/>
      <c r="BR6" s="3207"/>
      <c r="BS6" s="3207"/>
      <c r="BT6" s="3207"/>
      <c r="BU6" s="3207"/>
      <c r="BV6" s="3207"/>
      <c r="BW6" s="3207"/>
      <c r="BX6" s="3206" t="s">
        <v>4797</v>
      </c>
      <c r="BY6" s="3206"/>
      <c r="BZ6" s="3206"/>
      <c r="CA6" s="3206"/>
      <c r="CB6" s="3206"/>
      <c r="CC6" s="3206"/>
      <c r="CD6" s="3206"/>
      <c r="CE6" s="3206"/>
      <c r="CF6" s="3206"/>
      <c r="CG6" s="3206"/>
      <c r="CH6" s="3208" t="s">
        <v>14520</v>
      </c>
      <c r="CI6" s="3208"/>
      <c r="CJ6" s="3208"/>
      <c r="CK6" s="3208"/>
      <c r="CL6" s="3208"/>
      <c r="CM6" s="3208"/>
      <c r="CN6" s="3208"/>
      <c r="CO6" s="3208"/>
      <c r="CP6" s="3208"/>
      <c r="CQ6" s="3208"/>
      <c r="CR6" s="3207" t="s">
        <v>14521</v>
      </c>
      <c r="CS6" s="3207"/>
      <c r="CT6" s="3207"/>
      <c r="CU6" s="3207"/>
      <c r="CV6" s="3207"/>
      <c r="CW6" s="3207"/>
      <c r="CX6" s="3207"/>
      <c r="CY6" s="3207"/>
      <c r="CZ6" s="3207"/>
      <c r="DA6" s="3207"/>
      <c r="DB6" s="3206" t="s">
        <v>14522</v>
      </c>
      <c r="DC6" s="3206"/>
      <c r="DD6" s="3206"/>
      <c r="DE6" s="3206"/>
      <c r="DF6" s="3206"/>
      <c r="DG6" s="3206"/>
      <c r="DH6" s="3206"/>
      <c r="DI6" s="3206"/>
      <c r="DJ6" s="3206"/>
      <c r="DK6" s="3206"/>
    </row>
    <row r="7" spans="1:115" ht="45" x14ac:dyDescent="0.25">
      <c r="A7" s="3089" t="s">
        <v>14487</v>
      </c>
      <c r="B7" s="3089" t="s">
        <v>429</v>
      </c>
      <c r="C7" s="3089" t="s">
        <v>14516</v>
      </c>
      <c r="D7" s="3089" t="s">
        <v>14517</v>
      </c>
      <c r="E7" s="3089" t="s">
        <v>14518</v>
      </c>
      <c r="F7" s="3069" t="s">
        <v>1040</v>
      </c>
      <c r="G7" s="3069" t="s">
        <v>14535</v>
      </c>
      <c r="H7" s="3079" t="s">
        <v>15017</v>
      </c>
      <c r="I7" s="3079" t="s">
        <v>14516</v>
      </c>
      <c r="J7" s="3079" t="s">
        <v>14517</v>
      </c>
      <c r="K7" s="3079" t="s">
        <v>14537</v>
      </c>
      <c r="L7" s="3069" t="s">
        <v>14523</v>
      </c>
      <c r="M7" s="3069" t="s">
        <v>5031</v>
      </c>
      <c r="N7" s="3069" t="s">
        <v>5032</v>
      </c>
      <c r="O7" s="3069" t="s">
        <v>14524</v>
      </c>
      <c r="P7" s="3070" t="s">
        <v>1040</v>
      </c>
      <c r="Q7" s="3070" t="s">
        <v>14535</v>
      </c>
      <c r="R7" s="3080" t="s">
        <v>15017</v>
      </c>
      <c r="S7" s="3080" t="s">
        <v>14516</v>
      </c>
      <c r="T7" s="3080" t="s">
        <v>14517</v>
      </c>
      <c r="U7" s="3080" t="s">
        <v>14537</v>
      </c>
      <c r="V7" s="3070" t="s">
        <v>14523</v>
      </c>
      <c r="W7" s="3070" t="s">
        <v>5031</v>
      </c>
      <c r="X7" s="3070" t="s">
        <v>5032</v>
      </c>
      <c r="Y7" s="3070" t="s">
        <v>14524</v>
      </c>
      <c r="Z7" s="3071" t="s">
        <v>1040</v>
      </c>
      <c r="AA7" s="3071" t="s">
        <v>14535</v>
      </c>
      <c r="AB7" s="3081" t="s">
        <v>15017</v>
      </c>
      <c r="AC7" s="3081" t="s">
        <v>14516</v>
      </c>
      <c r="AD7" s="3081" t="s">
        <v>14517</v>
      </c>
      <c r="AE7" s="3081" t="s">
        <v>14537</v>
      </c>
      <c r="AF7" s="3071" t="s">
        <v>14523</v>
      </c>
      <c r="AG7" s="3071" t="s">
        <v>5031</v>
      </c>
      <c r="AH7" s="3071" t="s">
        <v>5032</v>
      </c>
      <c r="AI7" s="3071" t="s">
        <v>14524</v>
      </c>
      <c r="AJ7" s="3072" t="s">
        <v>1040</v>
      </c>
      <c r="AK7" s="3072" t="s">
        <v>14535</v>
      </c>
      <c r="AL7" s="3082" t="s">
        <v>15017</v>
      </c>
      <c r="AM7" s="3082" t="s">
        <v>14516</v>
      </c>
      <c r="AN7" s="3082" t="s">
        <v>14517</v>
      </c>
      <c r="AO7" s="3082" t="s">
        <v>14537</v>
      </c>
      <c r="AP7" s="3072" t="s">
        <v>14523</v>
      </c>
      <c r="AQ7" s="3072" t="s">
        <v>5031</v>
      </c>
      <c r="AR7" s="3072" t="s">
        <v>5032</v>
      </c>
      <c r="AS7" s="3072" t="s">
        <v>14524</v>
      </c>
      <c r="AT7" s="3073" t="s">
        <v>1040</v>
      </c>
      <c r="AU7" s="3073" t="s">
        <v>14535</v>
      </c>
      <c r="AV7" s="3083" t="s">
        <v>15017</v>
      </c>
      <c r="AW7" s="3083" t="s">
        <v>14516</v>
      </c>
      <c r="AX7" s="3083" t="s">
        <v>14517</v>
      </c>
      <c r="AY7" s="3083" t="s">
        <v>14537</v>
      </c>
      <c r="AZ7" s="3073" t="s">
        <v>14523</v>
      </c>
      <c r="BA7" s="3073" t="s">
        <v>5031</v>
      </c>
      <c r="BB7" s="3073" t="s">
        <v>5032</v>
      </c>
      <c r="BC7" s="3073" t="s">
        <v>14524</v>
      </c>
      <c r="BD7" s="3074" t="s">
        <v>1040</v>
      </c>
      <c r="BE7" s="3074" t="s">
        <v>14535</v>
      </c>
      <c r="BF7" s="3084" t="s">
        <v>15017</v>
      </c>
      <c r="BG7" s="3084" t="s">
        <v>14516</v>
      </c>
      <c r="BH7" s="3084" t="s">
        <v>14517</v>
      </c>
      <c r="BI7" s="3084" t="s">
        <v>14537</v>
      </c>
      <c r="BJ7" s="3074" t="s">
        <v>14523</v>
      </c>
      <c r="BK7" s="3074" t="s">
        <v>5031</v>
      </c>
      <c r="BL7" s="3074" t="s">
        <v>5032</v>
      </c>
      <c r="BM7" s="3074" t="s">
        <v>14524</v>
      </c>
      <c r="BN7" s="2766" t="s">
        <v>1040</v>
      </c>
      <c r="BO7" s="2766" t="s">
        <v>14535</v>
      </c>
      <c r="BP7" s="3085" t="s">
        <v>14536</v>
      </c>
      <c r="BQ7" s="3085" t="s">
        <v>14516</v>
      </c>
      <c r="BR7" s="3085" t="s">
        <v>14517</v>
      </c>
      <c r="BS7" s="3085" t="s">
        <v>14537</v>
      </c>
      <c r="BT7" s="2766" t="s">
        <v>14523</v>
      </c>
      <c r="BU7" s="2766" t="s">
        <v>5031</v>
      </c>
      <c r="BV7" s="2766" t="s">
        <v>5032</v>
      </c>
      <c r="BW7" s="2766" t="s">
        <v>14524</v>
      </c>
      <c r="BX7" s="3075" t="s">
        <v>1040</v>
      </c>
      <c r="BY7" s="3075" t="s">
        <v>14535</v>
      </c>
      <c r="BZ7" s="3086" t="s">
        <v>14536</v>
      </c>
      <c r="CA7" s="3086" t="s">
        <v>14516</v>
      </c>
      <c r="CB7" s="3086" t="s">
        <v>14517</v>
      </c>
      <c r="CC7" s="3086" t="s">
        <v>14537</v>
      </c>
      <c r="CD7" s="3075" t="s">
        <v>14523</v>
      </c>
      <c r="CE7" s="3075" t="s">
        <v>5031</v>
      </c>
      <c r="CF7" s="3075" t="s">
        <v>5032</v>
      </c>
      <c r="CG7" s="3075" t="s">
        <v>14524</v>
      </c>
      <c r="CH7" s="3074" t="s">
        <v>1040</v>
      </c>
      <c r="CI7" s="3074" t="s">
        <v>14534</v>
      </c>
      <c r="CJ7" s="3084" t="s">
        <v>429</v>
      </c>
      <c r="CK7" s="3084" t="s">
        <v>14516</v>
      </c>
      <c r="CL7" s="3084" t="s">
        <v>14517</v>
      </c>
      <c r="CM7" s="3084" t="s">
        <v>14518</v>
      </c>
      <c r="CN7" s="3074" t="s">
        <v>14523</v>
      </c>
      <c r="CO7" s="3074" t="s">
        <v>5031</v>
      </c>
      <c r="CP7" s="3074" t="s">
        <v>5032</v>
      </c>
      <c r="CQ7" s="3074" t="s">
        <v>14524</v>
      </c>
      <c r="CR7" s="2766" t="s">
        <v>1040</v>
      </c>
      <c r="CS7" s="2766" t="s">
        <v>14534</v>
      </c>
      <c r="CT7" s="3085" t="s">
        <v>429</v>
      </c>
      <c r="CU7" s="3085" t="s">
        <v>14516</v>
      </c>
      <c r="CV7" s="3085" t="s">
        <v>14517</v>
      </c>
      <c r="CW7" s="3085" t="s">
        <v>14518</v>
      </c>
      <c r="CX7" s="2766" t="s">
        <v>14523</v>
      </c>
      <c r="CY7" s="2766" t="s">
        <v>5031</v>
      </c>
      <c r="CZ7" s="2766" t="s">
        <v>5032</v>
      </c>
      <c r="DA7" s="2766" t="s">
        <v>14524</v>
      </c>
      <c r="DB7" s="3075" t="s">
        <v>1040</v>
      </c>
      <c r="DC7" s="3075" t="s">
        <v>14534</v>
      </c>
      <c r="DD7" s="3086" t="s">
        <v>429</v>
      </c>
      <c r="DE7" s="3086" t="s">
        <v>14516</v>
      </c>
      <c r="DF7" s="3086" t="s">
        <v>14517</v>
      </c>
      <c r="DG7" s="3086" t="s">
        <v>14518</v>
      </c>
      <c r="DH7" s="3075" t="s">
        <v>14523</v>
      </c>
      <c r="DI7" s="3075" t="s">
        <v>5031</v>
      </c>
      <c r="DJ7" s="3075" t="s">
        <v>5032</v>
      </c>
      <c r="DK7" s="3075" t="s">
        <v>14524</v>
      </c>
    </row>
    <row r="8" spans="1:115" x14ac:dyDescent="0.25">
      <c r="A8" s="3457" t="str">
        <f t="shared" ref="A8:A72" ca="1" si="0">IFERROR(IF(OFFSET(I8,0,$I$4-2)=""," ",OFFSET(I8,0,$I$4-2)),"")</f>
        <v>63540</v>
      </c>
      <c r="B8" s="3088">
        <f ca="1">IFERROR(IF(OFFSET(I8,0,$I$4 -1)=""," ",OFFSET(I8,0,$I$4 -1)),"")</f>
        <v>22</v>
      </c>
      <c r="C8" s="3088">
        <f ca="1">IFERROR(IF(OFFSET(I8,0,$I$4)=""," ",OFFSET(I8,0,$I$4)),"")</f>
        <v>0</v>
      </c>
      <c r="D8" s="3088">
        <f ca="1">IFERROR(IF(OFFSET(I8,0,$I$4 + 1)=""," ",OFFSET(I8,0,$I$4 + 1)),"")</f>
        <v>0</v>
      </c>
      <c r="E8" s="3088">
        <f ca="1">IFERROR(IF(OFFSET(I8,0,$I$4 + 2)=""," ",OFFSET(I8,0,$I$4 + 2)),"")</f>
        <v>0</v>
      </c>
      <c r="F8" s="3087">
        <v>3</v>
      </c>
      <c r="G8" s="3087" t="s">
        <v>14550</v>
      </c>
      <c r="H8" s="3087"/>
      <c r="I8" s="3087">
        <v>14</v>
      </c>
      <c r="J8" s="3087">
        <v>33</v>
      </c>
      <c r="K8" s="3087">
        <v>90</v>
      </c>
      <c r="L8" s="3087">
        <v>0</v>
      </c>
      <c r="M8" s="3087">
        <v>0</v>
      </c>
      <c r="N8" s="3087">
        <v>0</v>
      </c>
      <c r="O8" s="3087">
        <v>0</v>
      </c>
      <c r="P8" s="3087">
        <v>1</v>
      </c>
      <c r="Q8" s="3087" t="s">
        <v>14592</v>
      </c>
      <c r="R8" s="3087">
        <v>25</v>
      </c>
      <c r="S8" s="3087">
        <v>0</v>
      </c>
      <c r="T8" s="3087">
        <v>0</v>
      </c>
      <c r="U8" s="3087">
        <v>33</v>
      </c>
      <c r="V8" s="3087">
        <v>0</v>
      </c>
      <c r="W8" s="3087">
        <v>0</v>
      </c>
      <c r="X8" s="3087">
        <v>0</v>
      </c>
      <c r="Y8" s="3087">
        <v>0</v>
      </c>
      <c r="Z8" s="3087"/>
      <c r="AA8" s="3087"/>
      <c r="AB8" s="3087"/>
      <c r="AC8" s="3087"/>
      <c r="AD8" s="3087"/>
      <c r="AE8" s="3087"/>
      <c r="AF8" s="3087"/>
      <c r="AG8" s="3087"/>
      <c r="AH8" s="3087"/>
      <c r="AI8" s="3087"/>
      <c r="AJ8" s="3087">
        <v>5</v>
      </c>
      <c r="AK8" s="3087"/>
      <c r="AL8" s="3087">
        <v>0</v>
      </c>
      <c r="AM8" s="3087">
        <v>0</v>
      </c>
      <c r="AN8" s="3087">
        <v>0</v>
      </c>
      <c r="AO8" s="3087">
        <v>0</v>
      </c>
      <c r="AP8" s="3087">
        <v>0</v>
      </c>
      <c r="AQ8" s="3087">
        <v>0</v>
      </c>
      <c r="AR8" s="3087">
        <v>0</v>
      </c>
      <c r="AS8" s="3087">
        <v>0</v>
      </c>
      <c r="AT8" s="3087">
        <v>2</v>
      </c>
      <c r="AU8" s="3087" t="s">
        <v>14541</v>
      </c>
      <c r="AV8" s="3087">
        <v>22</v>
      </c>
      <c r="AW8" s="3087">
        <v>0</v>
      </c>
      <c r="AX8" s="3087">
        <v>0</v>
      </c>
      <c r="AY8" s="3087">
        <v>0</v>
      </c>
      <c r="AZ8" s="3087">
        <v>0</v>
      </c>
      <c r="BA8" s="3087">
        <v>0</v>
      </c>
      <c r="BB8" s="3087">
        <v>0</v>
      </c>
      <c r="BC8" s="3087">
        <v>0</v>
      </c>
      <c r="BD8" s="3087">
        <v>1</v>
      </c>
      <c r="BE8" s="3087" t="s">
        <v>14538</v>
      </c>
      <c r="BF8" s="3087"/>
      <c r="BG8" s="3087">
        <v>14</v>
      </c>
      <c r="BH8" s="3087">
        <v>33</v>
      </c>
      <c r="BI8" s="3087">
        <v>90</v>
      </c>
      <c r="BJ8" s="3087">
        <v>0</v>
      </c>
      <c r="BK8" s="3087">
        <v>0</v>
      </c>
      <c r="BL8" s="3087">
        <v>0</v>
      </c>
      <c r="BM8" s="3087">
        <v>0</v>
      </c>
      <c r="BN8" s="3087">
        <v>3</v>
      </c>
      <c r="BO8" s="3087" t="s">
        <v>14550</v>
      </c>
      <c r="BP8" s="3087"/>
      <c r="BQ8" s="3087">
        <v>14</v>
      </c>
      <c r="BR8" s="3087">
        <v>33</v>
      </c>
      <c r="BS8" s="3087">
        <v>90</v>
      </c>
      <c r="BT8" s="3087">
        <v>0</v>
      </c>
      <c r="BU8" s="3087">
        <v>0</v>
      </c>
      <c r="BV8" s="3087">
        <v>0</v>
      </c>
      <c r="BW8" s="3087">
        <v>0</v>
      </c>
      <c r="BX8" s="3087">
        <v>3</v>
      </c>
      <c r="BY8" s="3087" t="s">
        <v>14550</v>
      </c>
      <c r="BZ8" s="3087"/>
      <c r="CA8" s="3087">
        <v>14</v>
      </c>
      <c r="CB8" s="3087">
        <v>33</v>
      </c>
      <c r="CC8" s="3087">
        <v>90</v>
      </c>
      <c r="CD8" s="3087">
        <v>0</v>
      </c>
      <c r="CE8" s="3087">
        <v>0</v>
      </c>
      <c r="CF8" s="3087">
        <v>0</v>
      </c>
      <c r="CG8" s="3087">
        <v>0</v>
      </c>
      <c r="CH8" s="3087"/>
      <c r="CI8" s="3087"/>
      <c r="CJ8" s="3087"/>
      <c r="CK8" s="3087"/>
      <c r="CL8" s="3087"/>
      <c r="CM8" s="3087"/>
      <c r="CN8" s="3087"/>
      <c r="CO8" s="3087"/>
      <c r="CP8" s="3087"/>
      <c r="CQ8" s="3087"/>
      <c r="CR8" s="3087"/>
      <c r="CS8" s="3087"/>
      <c r="CT8" s="3087"/>
      <c r="CU8" s="3087"/>
      <c r="CV8" s="3087"/>
      <c r="CW8" s="3087"/>
      <c r="CX8" s="3087"/>
      <c r="CY8" s="3087"/>
      <c r="CZ8" s="3087"/>
      <c r="DA8" s="3087"/>
      <c r="DB8" s="3087"/>
      <c r="DC8" s="3087"/>
      <c r="DD8" s="3087"/>
      <c r="DE8" s="3087"/>
      <c r="DF8" s="3087"/>
      <c r="DG8" s="3087"/>
      <c r="DH8" s="3087"/>
      <c r="DI8" s="3087"/>
      <c r="DJ8" s="3087"/>
      <c r="DK8" s="3087"/>
    </row>
    <row r="9" spans="1:115" x14ac:dyDescent="0.25">
      <c r="A9" s="3457" t="str">
        <f t="shared" ca="1" si="0"/>
        <v xml:space="preserve"> </v>
      </c>
      <c r="B9" s="3088" t="str">
        <f t="shared" ref="B9:B72" ca="1" si="1">IFERROR(IF(OFFSET(I9,0,$I$4 -1)=""," ",OFFSET(I9,0,$I$4 -1)),"")</f>
        <v xml:space="preserve"> </v>
      </c>
      <c r="C9" s="3088" t="str">
        <f t="shared" ref="C9:C72" ca="1" si="2">IFERROR(IF(OFFSET(I9,0,$I$4)=""," ",OFFSET(I9,0,$I$4)),"")</f>
        <v xml:space="preserve"> </v>
      </c>
      <c r="D9" s="3088" t="str">
        <f t="shared" ref="D9:D72" ca="1" si="3">IFERROR(IF(OFFSET(I9,0,$I$4 + 1)=""," ",OFFSET(I9,0,$I$4 + 1)),"")</f>
        <v xml:space="preserve"> </v>
      </c>
      <c r="E9" s="3088" t="str">
        <f t="shared" ref="E9:E72" ca="1" si="4">IFERROR(IF(OFFSET(I9,0,$I$4 + 2)=""," ",OFFSET(I9,0,$I$4 + 2)),"")</f>
        <v xml:space="preserve"> </v>
      </c>
      <c r="F9" s="3087">
        <v>4</v>
      </c>
      <c r="G9" s="3087" t="s">
        <v>14558</v>
      </c>
      <c r="H9" s="3087"/>
      <c r="I9" s="3087">
        <v>14</v>
      </c>
      <c r="J9" s="3087">
        <v>33</v>
      </c>
      <c r="K9" s="3087">
        <v>90</v>
      </c>
      <c r="L9" s="3087">
        <v>0</v>
      </c>
      <c r="M9" s="3087">
        <v>0</v>
      </c>
      <c r="N9" s="3087">
        <v>0</v>
      </c>
      <c r="O9" s="3087">
        <v>0</v>
      </c>
      <c r="P9" s="3087">
        <v>2</v>
      </c>
      <c r="Q9" s="3087" t="s">
        <v>14539</v>
      </c>
      <c r="R9" s="3087">
        <v>25</v>
      </c>
      <c r="S9" s="3087">
        <v>0</v>
      </c>
      <c r="T9" s="3087">
        <v>22</v>
      </c>
      <c r="U9" s="3087">
        <v>33</v>
      </c>
      <c r="V9" s="3087">
        <v>0</v>
      </c>
      <c r="W9" s="3087">
        <v>0</v>
      </c>
      <c r="X9" s="3087">
        <v>0</v>
      </c>
      <c r="Y9" s="3087">
        <v>0</v>
      </c>
      <c r="Z9" s="3087"/>
      <c r="AA9" s="3087"/>
      <c r="AB9" s="3087"/>
      <c r="AC9" s="3087"/>
      <c r="AD9" s="3087"/>
      <c r="AE9" s="3087"/>
      <c r="AF9" s="3087"/>
      <c r="AG9" s="3087"/>
      <c r="AH9" s="3087"/>
      <c r="AI9" s="3087"/>
      <c r="AJ9" s="3087">
        <v>8</v>
      </c>
      <c r="AK9" s="3087" t="s">
        <v>14554</v>
      </c>
      <c r="AL9" s="3087">
        <v>8</v>
      </c>
      <c r="AM9" s="3087">
        <v>7</v>
      </c>
      <c r="AN9" s="3087">
        <v>6</v>
      </c>
      <c r="AO9" s="3087">
        <v>5</v>
      </c>
      <c r="AP9" s="3087">
        <v>4</v>
      </c>
      <c r="AQ9" s="3087">
        <v>3</v>
      </c>
      <c r="AR9" s="3087">
        <v>2</v>
      </c>
      <c r="AS9" s="3087">
        <v>1</v>
      </c>
      <c r="AT9" s="3087"/>
      <c r="AU9" s="3087"/>
      <c r="AV9" s="3087"/>
      <c r="AW9" s="3087"/>
      <c r="AX9" s="3087"/>
      <c r="AY9" s="3087"/>
      <c r="AZ9" s="3087"/>
      <c r="BA9" s="3087"/>
      <c r="BB9" s="3087"/>
      <c r="BC9" s="3087"/>
      <c r="BD9" s="3087">
        <v>2</v>
      </c>
      <c r="BE9" s="3087" t="s">
        <v>14539</v>
      </c>
      <c r="BF9" s="3087"/>
      <c r="BG9" s="3087">
        <v>14</v>
      </c>
      <c r="BH9" s="3087">
        <v>33</v>
      </c>
      <c r="BI9" s="3087">
        <v>90</v>
      </c>
      <c r="BJ9" s="3087">
        <v>0</v>
      </c>
      <c r="BK9" s="3087">
        <v>0</v>
      </c>
      <c r="BL9" s="3087">
        <v>0</v>
      </c>
      <c r="BM9" s="3087">
        <v>0</v>
      </c>
      <c r="BN9" s="3087">
        <v>4</v>
      </c>
      <c r="BO9" s="3087" t="s">
        <v>14558</v>
      </c>
      <c r="BP9" s="3087"/>
      <c r="BQ9" s="3087">
        <v>14</v>
      </c>
      <c r="BR9" s="3087">
        <v>33</v>
      </c>
      <c r="BS9" s="3087">
        <v>90</v>
      </c>
      <c r="BT9" s="3087">
        <v>0</v>
      </c>
      <c r="BU9" s="3087">
        <v>0</v>
      </c>
      <c r="BV9" s="3087">
        <v>0</v>
      </c>
      <c r="BW9" s="3087">
        <v>0</v>
      </c>
      <c r="BX9" s="3087">
        <v>4</v>
      </c>
      <c r="BY9" s="3087" t="s">
        <v>14558</v>
      </c>
      <c r="BZ9" s="3087"/>
      <c r="CA9" s="3087">
        <v>14</v>
      </c>
      <c r="CB9" s="3087">
        <v>33</v>
      </c>
      <c r="CC9" s="3087">
        <v>90</v>
      </c>
      <c r="CD9" s="3087">
        <v>0</v>
      </c>
      <c r="CE9" s="3087">
        <v>0</v>
      </c>
      <c r="CF9" s="3087">
        <v>0</v>
      </c>
      <c r="CG9" s="3087">
        <v>0</v>
      </c>
      <c r="CH9" s="3087"/>
      <c r="CI9" s="3087"/>
      <c r="CJ9" s="3087"/>
      <c r="CK9" s="3087"/>
      <c r="CL9" s="3087"/>
      <c r="CM9" s="3087"/>
      <c r="CN9" s="3087"/>
      <c r="CO9" s="3087"/>
      <c r="CP9" s="3087"/>
      <c r="CQ9" s="3087"/>
      <c r="CR9" s="3087"/>
      <c r="CS9" s="3087"/>
      <c r="CT9" s="3087"/>
      <c r="CU9" s="3087"/>
      <c r="CV9" s="3087"/>
      <c r="CW9" s="3087"/>
      <c r="CX9" s="3087"/>
      <c r="CY9" s="3087"/>
      <c r="CZ9" s="3087"/>
      <c r="DA9" s="3087"/>
      <c r="DB9" s="3087"/>
      <c r="DC9" s="3087"/>
      <c r="DD9" s="3087"/>
      <c r="DE9" s="3087"/>
      <c r="DF9" s="3087"/>
      <c r="DG9" s="3087"/>
      <c r="DH9" s="3087"/>
      <c r="DI9" s="3087"/>
      <c r="DJ9" s="3087"/>
      <c r="DK9" s="3087"/>
    </row>
    <row r="10" spans="1:115" x14ac:dyDescent="0.25">
      <c r="A10" s="3457" t="str">
        <f t="shared" ca="1" si="0"/>
        <v xml:space="preserve"> </v>
      </c>
      <c r="B10" s="3088" t="str">
        <f t="shared" ca="1" si="1"/>
        <v xml:space="preserve"> </v>
      </c>
      <c r="C10" s="3088" t="str">
        <f t="shared" ca="1" si="2"/>
        <v xml:space="preserve"> </v>
      </c>
      <c r="D10" s="3088" t="str">
        <f t="shared" ca="1" si="3"/>
        <v xml:space="preserve"> </v>
      </c>
      <c r="E10" s="3088" t="str">
        <f t="shared" ca="1" si="4"/>
        <v xml:space="preserve"> </v>
      </c>
      <c r="F10" s="3087">
        <v>5</v>
      </c>
      <c r="G10" s="3087" t="s">
        <v>14546</v>
      </c>
      <c r="H10" s="3087"/>
      <c r="I10" s="3087">
        <v>125</v>
      </c>
      <c r="J10" s="3087">
        <v>33</v>
      </c>
      <c r="K10" s="3087">
        <v>90</v>
      </c>
      <c r="L10" s="3087">
        <v>0</v>
      </c>
      <c r="M10" s="3087">
        <v>0</v>
      </c>
      <c r="N10" s="3087">
        <v>0</v>
      </c>
      <c r="O10" s="3087">
        <v>0</v>
      </c>
      <c r="P10" s="3087"/>
      <c r="Q10" s="3087"/>
      <c r="R10" s="3087"/>
      <c r="S10" s="3087"/>
      <c r="T10" s="3087"/>
      <c r="U10" s="3087"/>
      <c r="V10" s="3087"/>
      <c r="W10" s="3087"/>
      <c r="X10" s="3087"/>
      <c r="Y10" s="3087"/>
      <c r="Z10" s="3087"/>
      <c r="AA10" s="3087"/>
      <c r="AB10" s="3087"/>
      <c r="AC10" s="3087"/>
      <c r="AD10" s="3087"/>
      <c r="AE10" s="3087"/>
      <c r="AF10" s="3087"/>
      <c r="AG10" s="3087"/>
      <c r="AH10" s="3087"/>
      <c r="AI10" s="3087"/>
      <c r="AJ10" s="3087"/>
      <c r="AK10" s="3087"/>
      <c r="AL10" s="3087"/>
      <c r="AM10" s="3087"/>
      <c r="AN10" s="3087"/>
      <c r="AO10" s="3087"/>
      <c r="AP10" s="3087"/>
      <c r="AQ10" s="3087"/>
      <c r="AR10" s="3087"/>
      <c r="AS10" s="3087"/>
      <c r="AT10" s="3087"/>
      <c r="AU10" s="3087"/>
      <c r="AV10" s="3087"/>
      <c r="AW10" s="3087"/>
      <c r="AX10" s="3087"/>
      <c r="AY10" s="3087"/>
      <c r="AZ10" s="3087"/>
      <c r="BA10" s="3087"/>
      <c r="BB10" s="3087"/>
      <c r="BC10" s="3087"/>
      <c r="BD10" s="3087">
        <v>3</v>
      </c>
      <c r="BE10" s="3087" t="s">
        <v>14540</v>
      </c>
      <c r="BF10" s="3087"/>
      <c r="BG10" s="3087">
        <v>14</v>
      </c>
      <c r="BH10" s="3087">
        <v>33</v>
      </c>
      <c r="BI10" s="3087">
        <v>90</v>
      </c>
      <c r="BJ10" s="3087">
        <v>0</v>
      </c>
      <c r="BK10" s="3087">
        <v>0</v>
      </c>
      <c r="BL10" s="3087">
        <v>0</v>
      </c>
      <c r="BM10" s="3087">
        <v>0</v>
      </c>
      <c r="BN10" s="3087">
        <v>5</v>
      </c>
      <c r="BO10" s="3087" t="s">
        <v>14546</v>
      </c>
      <c r="BP10" s="3087"/>
      <c r="BQ10" s="3087">
        <v>125</v>
      </c>
      <c r="BR10" s="3087">
        <v>33</v>
      </c>
      <c r="BS10" s="3087">
        <v>90</v>
      </c>
      <c r="BT10" s="3087">
        <v>0</v>
      </c>
      <c r="BU10" s="3087">
        <v>0</v>
      </c>
      <c r="BV10" s="3087">
        <v>0</v>
      </c>
      <c r="BW10" s="3087">
        <v>0</v>
      </c>
      <c r="BX10" s="3087">
        <v>5</v>
      </c>
      <c r="BY10" s="3087" t="s">
        <v>14546</v>
      </c>
      <c r="BZ10" s="3087"/>
      <c r="CA10" s="3087">
        <v>125</v>
      </c>
      <c r="CB10" s="3087">
        <v>33</v>
      </c>
      <c r="CC10" s="3087">
        <v>90</v>
      </c>
      <c r="CD10" s="3087">
        <v>0</v>
      </c>
      <c r="CE10" s="3087">
        <v>0</v>
      </c>
      <c r="CF10" s="3087">
        <v>0</v>
      </c>
      <c r="CG10" s="3087">
        <v>0</v>
      </c>
      <c r="CH10" s="3087"/>
      <c r="CI10" s="3087"/>
      <c r="CJ10" s="3087"/>
      <c r="CK10" s="3087"/>
      <c r="CL10" s="3087"/>
      <c r="CM10" s="3087"/>
      <c r="CN10" s="3087"/>
      <c r="CO10" s="3087"/>
      <c r="CP10" s="3087"/>
      <c r="CQ10" s="3087"/>
      <c r="CR10" s="3087"/>
      <c r="CS10" s="3087"/>
      <c r="CT10" s="3087"/>
      <c r="CU10" s="3087"/>
      <c r="CV10" s="3087"/>
      <c r="CW10" s="3087"/>
      <c r="CX10" s="3087"/>
      <c r="CY10" s="3087"/>
      <c r="CZ10" s="3087"/>
      <c r="DA10" s="3087"/>
      <c r="DB10" s="3087"/>
      <c r="DC10" s="3087"/>
      <c r="DD10" s="3087"/>
      <c r="DE10" s="3087"/>
      <c r="DF10" s="3087"/>
      <c r="DG10" s="3087"/>
      <c r="DH10" s="3087"/>
      <c r="DI10" s="3087"/>
      <c r="DJ10" s="3087"/>
      <c r="DK10" s="3087"/>
    </row>
    <row r="11" spans="1:115" x14ac:dyDescent="0.25">
      <c r="A11" s="3457" t="str">
        <f t="shared" ca="1" si="0"/>
        <v xml:space="preserve"> </v>
      </c>
      <c r="B11" s="3088" t="str">
        <f t="shared" ca="1" si="1"/>
        <v xml:space="preserve"> </v>
      </c>
      <c r="C11" s="3088" t="str">
        <f t="shared" ca="1" si="2"/>
        <v xml:space="preserve"> </v>
      </c>
      <c r="D11" s="3088" t="str">
        <f t="shared" ca="1" si="3"/>
        <v xml:space="preserve"> </v>
      </c>
      <c r="E11" s="3088" t="str">
        <f t="shared" ca="1" si="4"/>
        <v xml:space="preserve"> </v>
      </c>
      <c r="F11" s="3087">
        <v>6</v>
      </c>
      <c r="G11" s="3087" t="s">
        <v>14554</v>
      </c>
      <c r="H11" s="3087">
        <v>12</v>
      </c>
      <c r="I11" s="3087">
        <v>7</v>
      </c>
      <c r="J11" s="3087">
        <v>5</v>
      </c>
      <c r="K11" s="3087">
        <v>6</v>
      </c>
      <c r="L11" s="3087">
        <v>4</v>
      </c>
      <c r="M11" s="3087">
        <v>3</v>
      </c>
      <c r="N11" s="3087">
        <v>2</v>
      </c>
      <c r="O11" s="3087">
        <v>1</v>
      </c>
      <c r="P11" s="3087"/>
      <c r="Q11" s="3087"/>
      <c r="R11" s="3087"/>
      <c r="S11" s="3087"/>
      <c r="T11" s="3087"/>
      <c r="U11" s="3087"/>
      <c r="V11" s="3087"/>
      <c r="W11" s="3087"/>
      <c r="X11" s="3087"/>
      <c r="Y11" s="3087"/>
      <c r="Z11" s="3087"/>
      <c r="AA11" s="3087"/>
      <c r="AB11" s="3087"/>
      <c r="AC11" s="3087"/>
      <c r="AD11" s="3087"/>
      <c r="AE11" s="3087"/>
      <c r="AF11" s="3087"/>
      <c r="AG11" s="3087"/>
      <c r="AH11" s="3087"/>
      <c r="AI11" s="3087"/>
      <c r="AJ11" s="3087"/>
      <c r="AK11" s="3087"/>
      <c r="AL11" s="3087"/>
      <c r="AM11" s="3087"/>
      <c r="AN11" s="3087"/>
      <c r="AO11" s="3087"/>
      <c r="AP11" s="3087"/>
      <c r="AQ11" s="3087"/>
      <c r="AR11" s="3087"/>
      <c r="AS11" s="3087"/>
      <c r="AT11" s="3087"/>
      <c r="AU11" s="3087"/>
      <c r="AV11" s="3087"/>
      <c r="AW11" s="3087"/>
      <c r="AX11" s="3087"/>
      <c r="AY11" s="3087"/>
      <c r="AZ11" s="3087"/>
      <c r="BA11" s="3087"/>
      <c r="BB11" s="3087"/>
      <c r="BC11" s="3087"/>
      <c r="BD11" s="3087">
        <v>4</v>
      </c>
      <c r="BE11" s="3087" t="s">
        <v>14541</v>
      </c>
      <c r="BF11" s="3087"/>
      <c r="BG11" s="3087">
        <v>14</v>
      </c>
      <c r="BH11" s="3087">
        <v>33</v>
      </c>
      <c r="BI11" s="3087">
        <v>90</v>
      </c>
      <c r="BJ11" s="3087">
        <v>0</v>
      </c>
      <c r="BK11" s="3087">
        <v>0</v>
      </c>
      <c r="BL11" s="3087">
        <v>0</v>
      </c>
      <c r="BM11" s="3087">
        <v>0</v>
      </c>
      <c r="BN11" s="3087"/>
      <c r="BO11" s="3087"/>
      <c r="BP11" s="3087"/>
      <c r="BQ11" s="3087"/>
      <c r="BR11" s="3087"/>
      <c r="BS11" s="3087"/>
      <c r="BT11" s="3087"/>
      <c r="BU11" s="3087"/>
      <c r="BV11" s="3087"/>
      <c r="BW11" s="3087"/>
      <c r="BX11" s="3087"/>
      <c r="BY11" s="3087"/>
      <c r="BZ11" s="3087"/>
      <c r="CA11" s="3087"/>
      <c r="CB11" s="3087"/>
      <c r="CC11" s="3087"/>
      <c r="CD11" s="3087"/>
      <c r="CE11" s="3087"/>
      <c r="CF11" s="3087"/>
      <c r="CG11" s="3087"/>
      <c r="CH11" s="3087"/>
      <c r="CI11" s="3087"/>
      <c r="CJ11" s="3087"/>
      <c r="CK11" s="3087"/>
      <c r="CL11" s="3087"/>
      <c r="CM11" s="3087"/>
      <c r="CN11" s="3087"/>
      <c r="CO11" s="3087"/>
      <c r="CP11" s="3087"/>
      <c r="CQ11" s="3087"/>
      <c r="CR11" s="3087"/>
      <c r="CS11" s="3087"/>
      <c r="CT11" s="3087"/>
      <c r="CU11" s="3087"/>
      <c r="CV11" s="3087"/>
      <c r="CW11" s="3087"/>
      <c r="CX11" s="3087"/>
      <c r="CY11" s="3087"/>
      <c r="CZ11" s="3087"/>
      <c r="DA11" s="3087"/>
      <c r="DB11" s="3087"/>
      <c r="DC11" s="3087"/>
      <c r="DD11" s="3087"/>
      <c r="DE11" s="3087"/>
      <c r="DF11" s="3087"/>
      <c r="DG11" s="3087"/>
      <c r="DH11" s="3087"/>
      <c r="DI11" s="3087"/>
      <c r="DJ11" s="3087"/>
      <c r="DK11" s="3087"/>
    </row>
    <row r="12" spans="1:115" x14ac:dyDescent="0.25">
      <c r="A12" s="3457" t="str">
        <f t="shared" ca="1" si="0"/>
        <v xml:space="preserve"> </v>
      </c>
      <c r="B12" s="3088" t="str">
        <f t="shared" ca="1" si="1"/>
        <v xml:space="preserve"> </v>
      </c>
      <c r="C12" s="3088" t="str">
        <f t="shared" ca="1" si="2"/>
        <v xml:space="preserve"> </v>
      </c>
      <c r="D12" s="3088" t="str">
        <f t="shared" ca="1" si="3"/>
        <v xml:space="preserve"> </v>
      </c>
      <c r="E12" s="3088" t="str">
        <f t="shared" ca="1" si="4"/>
        <v xml:space="preserve"> </v>
      </c>
      <c r="F12" s="3087">
        <v>7</v>
      </c>
      <c r="G12" s="3087" t="s">
        <v>14555</v>
      </c>
      <c r="H12" s="3087">
        <v>1</v>
      </c>
      <c r="I12" s="3087">
        <v>2</v>
      </c>
      <c r="J12" s="3087">
        <v>3</v>
      </c>
      <c r="K12" s="3087">
        <v>4</v>
      </c>
      <c r="L12" s="3087">
        <v>5</v>
      </c>
      <c r="M12" s="3087">
        <v>6</v>
      </c>
      <c r="N12" s="3087">
        <v>7</v>
      </c>
      <c r="O12" s="3087">
        <v>8</v>
      </c>
      <c r="P12" s="3087"/>
      <c r="Q12" s="3087"/>
      <c r="R12" s="3087"/>
      <c r="S12" s="3087"/>
      <c r="T12" s="3087"/>
      <c r="U12" s="3087"/>
      <c r="V12" s="3087"/>
      <c r="W12" s="3087"/>
      <c r="X12" s="3087"/>
      <c r="Y12" s="3087"/>
      <c r="Z12" s="3087"/>
      <c r="AA12" s="3087"/>
      <c r="AB12" s="3087"/>
      <c r="AC12" s="3087"/>
      <c r="AD12" s="3087"/>
      <c r="AE12" s="3087"/>
      <c r="AF12" s="3087"/>
      <c r="AG12" s="3087"/>
      <c r="AH12" s="3087"/>
      <c r="AI12" s="3087"/>
      <c r="AJ12" s="3087"/>
      <c r="AK12" s="3087"/>
      <c r="AL12" s="3087"/>
      <c r="AM12" s="3087"/>
      <c r="AN12" s="3087"/>
      <c r="AO12" s="3087"/>
      <c r="AP12" s="3087"/>
      <c r="AQ12" s="3087"/>
      <c r="AR12" s="3087"/>
      <c r="AS12" s="3087"/>
      <c r="AT12" s="3087"/>
      <c r="AU12" s="3087"/>
      <c r="AV12" s="3087"/>
      <c r="AW12" s="3087"/>
      <c r="AX12" s="3087"/>
      <c r="AY12" s="3087"/>
      <c r="AZ12" s="3087"/>
      <c r="BA12" s="3087"/>
      <c r="BB12" s="3087"/>
      <c r="BC12" s="3087"/>
      <c r="BD12" s="3087">
        <v>5</v>
      </c>
      <c r="BE12" s="3087" t="s">
        <v>14542</v>
      </c>
      <c r="BF12" s="3087"/>
      <c r="BG12" s="3087">
        <v>14</v>
      </c>
      <c r="BH12" s="3087">
        <v>33</v>
      </c>
      <c r="BI12" s="3087">
        <v>90</v>
      </c>
      <c r="BJ12" s="3087">
        <v>0</v>
      </c>
      <c r="BK12" s="3087">
        <v>0</v>
      </c>
      <c r="BL12" s="3087">
        <v>0</v>
      </c>
      <c r="BM12" s="3087">
        <v>0</v>
      </c>
      <c r="BN12" s="3087"/>
      <c r="BO12" s="3087"/>
      <c r="BP12" s="3087"/>
      <c r="BQ12" s="3087"/>
      <c r="BR12" s="3087"/>
      <c r="BS12" s="3087"/>
      <c r="BT12" s="3087"/>
      <c r="BU12" s="3087"/>
      <c r="BV12" s="3087"/>
      <c r="BW12" s="3087"/>
      <c r="BX12" s="3087"/>
      <c r="BY12" s="3087"/>
      <c r="BZ12" s="3087"/>
      <c r="CA12" s="3087"/>
      <c r="CB12" s="3087"/>
      <c r="CC12" s="3087"/>
      <c r="CD12" s="3087"/>
      <c r="CE12" s="3087"/>
      <c r="CF12" s="3087"/>
      <c r="CG12" s="3087"/>
      <c r="CH12" s="3087"/>
      <c r="CI12" s="3087"/>
      <c r="CJ12" s="3087"/>
      <c r="CK12" s="3087"/>
      <c r="CL12" s="3087"/>
      <c r="CM12" s="3087"/>
      <c r="CN12" s="3087"/>
      <c r="CO12" s="3087"/>
      <c r="CP12" s="3087"/>
      <c r="CQ12" s="3087"/>
      <c r="CR12" s="3087"/>
      <c r="CS12" s="3087"/>
      <c r="CT12" s="3087"/>
      <c r="CU12" s="3087"/>
      <c r="CV12" s="3087"/>
      <c r="CW12" s="3087"/>
      <c r="CX12" s="3087"/>
      <c r="CY12" s="3087"/>
      <c r="CZ12" s="3087"/>
      <c r="DA12" s="3087"/>
      <c r="DB12" s="3087"/>
      <c r="DC12" s="3087"/>
      <c r="DD12" s="3087"/>
      <c r="DE12" s="3087"/>
      <c r="DF12" s="3087"/>
      <c r="DG12" s="3087"/>
      <c r="DH12" s="3087"/>
      <c r="DI12" s="3087"/>
      <c r="DJ12" s="3087"/>
      <c r="DK12" s="3087"/>
    </row>
    <row r="13" spans="1:115" x14ac:dyDescent="0.25">
      <c r="A13" s="3457" t="str">
        <f t="shared" ca="1" si="0"/>
        <v xml:space="preserve"> </v>
      </c>
      <c r="B13" s="3088" t="str">
        <f t="shared" ca="1" si="1"/>
        <v xml:space="preserve"> </v>
      </c>
      <c r="C13" s="3088" t="str">
        <f t="shared" ca="1" si="2"/>
        <v xml:space="preserve"> </v>
      </c>
      <c r="D13" s="3088" t="str">
        <f t="shared" ca="1" si="3"/>
        <v xml:space="preserve"> </v>
      </c>
      <c r="E13" s="3088" t="str">
        <f t="shared" ca="1" si="4"/>
        <v xml:space="preserve"> </v>
      </c>
      <c r="F13" s="3087">
        <v>9</v>
      </c>
      <c r="G13" s="3087" t="s">
        <v>14543</v>
      </c>
      <c r="H13" s="3087">
        <v>25</v>
      </c>
      <c r="I13" s="3087">
        <v>0</v>
      </c>
      <c r="J13" s="3087">
        <v>0</v>
      </c>
      <c r="K13" s="3087">
        <v>0</v>
      </c>
      <c r="L13" s="3087">
        <v>0</v>
      </c>
      <c r="M13" s="3087">
        <v>0</v>
      </c>
      <c r="N13" s="3087">
        <v>0</v>
      </c>
      <c r="O13" s="3087">
        <v>0</v>
      </c>
      <c r="P13" s="3087"/>
      <c r="Q13" s="3087"/>
      <c r="R13" s="3087"/>
      <c r="S13" s="3087"/>
      <c r="T13" s="3087"/>
      <c r="U13" s="3087"/>
      <c r="V13" s="3087"/>
      <c r="W13" s="3087"/>
      <c r="X13" s="3087"/>
      <c r="Y13" s="3087"/>
      <c r="Z13" s="3087"/>
      <c r="AA13" s="3087"/>
      <c r="AB13" s="3087"/>
      <c r="AC13" s="3087"/>
      <c r="AD13" s="3087"/>
      <c r="AE13" s="3087"/>
      <c r="AF13" s="3087"/>
      <c r="AG13" s="3087"/>
      <c r="AH13" s="3087"/>
      <c r="AI13" s="3087"/>
      <c r="AJ13" s="3087"/>
      <c r="AK13" s="3087"/>
      <c r="AL13" s="3087"/>
      <c r="AM13" s="3087"/>
      <c r="AN13" s="3087"/>
      <c r="AO13" s="3087"/>
      <c r="AP13" s="3087"/>
      <c r="AQ13" s="3087"/>
      <c r="AR13" s="3087"/>
      <c r="AS13" s="3087"/>
      <c r="AT13" s="3087"/>
      <c r="AU13" s="3087"/>
      <c r="AV13" s="3087"/>
      <c r="AW13" s="3087"/>
      <c r="AX13" s="3087"/>
      <c r="AY13" s="3087"/>
      <c r="AZ13" s="3087"/>
      <c r="BA13" s="3087"/>
      <c r="BB13" s="3087"/>
      <c r="BC13" s="3087"/>
      <c r="BD13" s="3087">
        <v>6</v>
      </c>
      <c r="BE13" s="3087" t="s">
        <v>14543</v>
      </c>
      <c r="BF13" s="3087"/>
      <c r="BG13" s="3087">
        <v>14</v>
      </c>
      <c r="BH13" s="3087">
        <v>33</v>
      </c>
      <c r="BI13" s="3087">
        <v>90</v>
      </c>
      <c r="BJ13" s="3087">
        <v>0</v>
      </c>
      <c r="BK13" s="3087">
        <v>0</v>
      </c>
      <c r="BL13" s="3087">
        <v>0</v>
      </c>
      <c r="BM13" s="3087">
        <v>0</v>
      </c>
      <c r="BN13" s="3087"/>
      <c r="BO13" s="3087"/>
      <c r="BP13" s="3087"/>
      <c r="BQ13" s="3087"/>
      <c r="BR13" s="3087"/>
      <c r="BS13" s="3087"/>
      <c r="BT13" s="3087"/>
      <c r="BU13" s="3087"/>
      <c r="BV13" s="3087"/>
      <c r="BW13" s="3087"/>
      <c r="BX13" s="3087"/>
      <c r="BY13" s="3087"/>
      <c r="BZ13" s="3087"/>
      <c r="CA13" s="3087"/>
      <c r="CB13" s="3087"/>
      <c r="CC13" s="3087"/>
      <c r="CD13" s="3087"/>
      <c r="CE13" s="3087"/>
      <c r="CF13" s="3087"/>
      <c r="CG13" s="3087"/>
      <c r="CH13" s="3087"/>
      <c r="CI13" s="3087"/>
      <c r="CJ13" s="3087"/>
      <c r="CK13" s="3087"/>
      <c r="CL13" s="3087"/>
      <c r="CM13" s="3087"/>
      <c r="CN13" s="3087"/>
      <c r="CO13" s="3087"/>
      <c r="CP13" s="3087"/>
      <c r="CQ13" s="3087"/>
      <c r="CR13" s="3087"/>
      <c r="CS13" s="3087"/>
      <c r="CT13" s="3087"/>
      <c r="CU13" s="3087"/>
      <c r="CV13" s="3087"/>
      <c r="CW13" s="3087"/>
      <c r="CX13" s="3087"/>
      <c r="CY13" s="3087"/>
      <c r="CZ13" s="3087"/>
      <c r="DA13" s="3087"/>
      <c r="DB13" s="3087"/>
      <c r="DC13" s="3087"/>
      <c r="DD13" s="3087"/>
      <c r="DE13" s="3087"/>
      <c r="DF13" s="3087"/>
      <c r="DG13" s="3087"/>
      <c r="DH13" s="3087"/>
      <c r="DI13" s="3087"/>
      <c r="DJ13" s="3087"/>
      <c r="DK13" s="3087"/>
    </row>
    <row r="14" spans="1:115" x14ac:dyDescent="0.25">
      <c r="A14" s="3457" t="str">
        <f t="shared" ca="1" si="0"/>
        <v xml:space="preserve"> </v>
      </c>
      <c r="B14" s="3088" t="str">
        <f t="shared" ca="1" si="1"/>
        <v xml:space="preserve"> </v>
      </c>
      <c r="C14" s="3088" t="str">
        <f t="shared" ca="1" si="2"/>
        <v xml:space="preserve"> </v>
      </c>
      <c r="D14" s="3088" t="str">
        <f t="shared" ca="1" si="3"/>
        <v xml:space="preserve"> </v>
      </c>
      <c r="E14" s="3088" t="str">
        <f t="shared" ca="1" si="4"/>
        <v xml:space="preserve"> </v>
      </c>
      <c r="F14" s="3087">
        <v>10</v>
      </c>
      <c r="G14" s="3087" t="s">
        <v>14557</v>
      </c>
      <c r="H14" s="3087">
        <v>25</v>
      </c>
      <c r="I14" s="3087">
        <v>0</v>
      </c>
      <c r="J14" s="3087">
        <v>0</v>
      </c>
      <c r="K14" s="3087">
        <v>0</v>
      </c>
      <c r="L14" s="3087">
        <v>0</v>
      </c>
      <c r="M14" s="3087">
        <v>0</v>
      </c>
      <c r="N14" s="3087">
        <v>0</v>
      </c>
      <c r="O14" s="3087">
        <v>0</v>
      </c>
      <c r="P14" s="3087"/>
      <c r="Q14" s="3087"/>
      <c r="R14" s="3087"/>
      <c r="S14" s="3087"/>
      <c r="T14" s="3087"/>
      <c r="U14" s="3087"/>
      <c r="V14" s="3087"/>
      <c r="W14" s="3087"/>
      <c r="X14" s="3087"/>
      <c r="Y14" s="3087"/>
      <c r="Z14" s="3087"/>
      <c r="AA14" s="3087"/>
      <c r="AB14" s="3087"/>
      <c r="AC14" s="3087"/>
      <c r="AD14" s="3087"/>
      <c r="AE14" s="3087"/>
      <c r="AF14" s="3087"/>
      <c r="AG14" s="3087"/>
      <c r="AH14" s="3087"/>
      <c r="AI14" s="3087"/>
      <c r="AJ14" s="3087"/>
      <c r="AK14" s="3087"/>
      <c r="AL14" s="3087"/>
      <c r="AM14" s="3087"/>
      <c r="AN14" s="3087"/>
      <c r="AO14" s="3087"/>
      <c r="AP14" s="3087"/>
      <c r="AQ14" s="3087"/>
      <c r="AR14" s="3087"/>
      <c r="AS14" s="3087"/>
      <c r="AT14" s="3087"/>
      <c r="AU14" s="3087"/>
      <c r="AV14" s="3087"/>
      <c r="AW14" s="3087"/>
      <c r="AX14" s="3087"/>
      <c r="AY14" s="3087"/>
      <c r="AZ14" s="3087"/>
      <c r="BA14" s="3087"/>
      <c r="BB14" s="3087"/>
      <c r="BC14" s="3087"/>
      <c r="BD14" s="3087">
        <v>7</v>
      </c>
      <c r="BE14" s="3087" t="s">
        <v>14544</v>
      </c>
      <c r="BF14" s="3087"/>
      <c r="BG14" s="3087">
        <v>14</v>
      </c>
      <c r="BH14" s="3087">
        <v>33</v>
      </c>
      <c r="BI14" s="3087">
        <v>90</v>
      </c>
      <c r="BJ14" s="3087">
        <v>0</v>
      </c>
      <c r="BK14" s="3087">
        <v>0</v>
      </c>
      <c r="BL14" s="3087">
        <v>0</v>
      </c>
      <c r="BM14" s="3087">
        <v>0</v>
      </c>
      <c r="BN14" s="3087"/>
      <c r="BO14" s="3087"/>
      <c r="BP14" s="3087"/>
      <c r="BQ14" s="3087"/>
      <c r="BR14" s="3087"/>
      <c r="BS14" s="3087"/>
      <c r="BT14" s="3087"/>
      <c r="BU14" s="3087"/>
      <c r="BV14" s="3087"/>
      <c r="BW14" s="3087"/>
      <c r="BX14" s="3087"/>
      <c r="BY14" s="3087"/>
      <c r="BZ14" s="3087"/>
      <c r="CA14" s="3087"/>
      <c r="CB14" s="3087"/>
      <c r="CC14" s="3087"/>
      <c r="CD14" s="3087"/>
      <c r="CE14" s="3087"/>
      <c r="CF14" s="3087"/>
      <c r="CG14" s="3087"/>
      <c r="CH14" s="3087"/>
      <c r="CI14" s="3087"/>
      <c r="CJ14" s="3087"/>
      <c r="CK14" s="3087"/>
      <c r="CL14" s="3087"/>
      <c r="CM14" s="3087"/>
      <c r="CN14" s="3087"/>
      <c r="CO14" s="3087"/>
      <c r="CP14" s="3087"/>
      <c r="CQ14" s="3087"/>
      <c r="CR14" s="3087"/>
      <c r="CS14" s="3087"/>
      <c r="CT14" s="3087"/>
      <c r="CU14" s="3087"/>
      <c r="CV14" s="3087"/>
      <c r="CW14" s="3087"/>
      <c r="CX14" s="3087"/>
      <c r="CY14" s="3087"/>
      <c r="CZ14" s="3087"/>
      <c r="DA14" s="3087"/>
      <c r="DB14" s="3087"/>
      <c r="DC14" s="3087"/>
      <c r="DD14" s="3087"/>
      <c r="DE14" s="3087"/>
      <c r="DF14" s="3087"/>
      <c r="DG14" s="3087"/>
      <c r="DH14" s="3087"/>
      <c r="DI14" s="3087"/>
      <c r="DJ14" s="3087"/>
      <c r="DK14" s="3087"/>
    </row>
    <row r="15" spans="1:115" x14ac:dyDescent="0.25">
      <c r="A15" s="3457" t="str">
        <f t="shared" ca="1" si="0"/>
        <v xml:space="preserve"> </v>
      </c>
      <c r="B15" s="3088" t="str">
        <f t="shared" ca="1" si="1"/>
        <v xml:space="preserve"> </v>
      </c>
      <c r="C15" s="3088" t="str">
        <f t="shared" ca="1" si="2"/>
        <v xml:space="preserve"> </v>
      </c>
      <c r="D15" s="3088" t="str">
        <f t="shared" ca="1" si="3"/>
        <v xml:space="preserve"> </v>
      </c>
      <c r="E15" s="3088" t="str">
        <f t="shared" ca="1" si="4"/>
        <v xml:space="preserve"> </v>
      </c>
      <c r="F15" s="3087">
        <v>11</v>
      </c>
      <c r="G15" s="3087" t="s">
        <v>14755</v>
      </c>
      <c r="H15" s="3087">
        <v>33</v>
      </c>
      <c r="I15" s="3087">
        <v>0</v>
      </c>
      <c r="J15" s="3087">
        <v>0</v>
      </c>
      <c r="K15" s="3087">
        <v>0</v>
      </c>
      <c r="L15" s="3087">
        <v>0</v>
      </c>
      <c r="M15" s="3087">
        <v>0</v>
      </c>
      <c r="N15" s="3087">
        <v>0</v>
      </c>
      <c r="O15" s="3087">
        <v>0</v>
      </c>
      <c r="P15" s="3087"/>
      <c r="Q15" s="3087"/>
      <c r="R15" s="3087"/>
      <c r="S15" s="3087"/>
      <c r="T15" s="3087"/>
      <c r="U15" s="3087"/>
      <c r="V15" s="3087"/>
      <c r="W15" s="3087"/>
      <c r="X15" s="3087"/>
      <c r="Y15" s="3087"/>
      <c r="Z15" s="3087"/>
      <c r="AA15" s="3087"/>
      <c r="AB15" s="3087"/>
      <c r="AC15" s="3087"/>
      <c r="AD15" s="3087"/>
      <c r="AE15" s="3087"/>
      <c r="AF15" s="3087"/>
      <c r="AG15" s="3087"/>
      <c r="AH15" s="3087"/>
      <c r="AI15" s="3087"/>
      <c r="AJ15" s="3087"/>
      <c r="AK15" s="3087"/>
      <c r="AL15" s="3087"/>
      <c r="AM15" s="3087"/>
      <c r="AN15" s="3087"/>
      <c r="AO15" s="3087"/>
      <c r="AP15" s="3087"/>
      <c r="AQ15" s="3087"/>
      <c r="AR15" s="3087"/>
      <c r="AS15" s="3087"/>
      <c r="AT15" s="3087"/>
      <c r="AU15" s="3087"/>
      <c r="AV15" s="3087"/>
      <c r="AW15" s="3087"/>
      <c r="AX15" s="3087"/>
      <c r="AY15" s="3087"/>
      <c r="AZ15" s="3087"/>
      <c r="BA15" s="3087"/>
      <c r="BB15" s="3087"/>
      <c r="BC15" s="3087"/>
      <c r="BD15" s="3087">
        <v>8</v>
      </c>
      <c r="BE15" s="3087" t="s">
        <v>14545</v>
      </c>
      <c r="BF15" s="3087"/>
      <c r="BG15" s="3087">
        <v>14</v>
      </c>
      <c r="BH15" s="3087">
        <v>33</v>
      </c>
      <c r="BI15" s="3087">
        <v>90</v>
      </c>
      <c r="BJ15" s="3087">
        <v>0</v>
      </c>
      <c r="BK15" s="3087">
        <v>0</v>
      </c>
      <c r="BL15" s="3087">
        <v>0</v>
      </c>
      <c r="BM15" s="3087">
        <v>0</v>
      </c>
      <c r="BN15" s="3087"/>
      <c r="BO15" s="3087"/>
      <c r="BP15" s="3087"/>
      <c r="BQ15" s="3087"/>
      <c r="BR15" s="3087"/>
      <c r="BS15" s="3087"/>
      <c r="BT15" s="3087"/>
      <c r="BU15" s="3087"/>
      <c r="BV15" s="3087"/>
      <c r="BW15" s="3087"/>
      <c r="BX15" s="3087"/>
      <c r="BY15" s="3087"/>
      <c r="BZ15" s="3087"/>
      <c r="CA15" s="3087"/>
      <c r="CB15" s="3087"/>
      <c r="CC15" s="3087"/>
      <c r="CD15" s="3087"/>
      <c r="CE15" s="3087"/>
      <c r="CF15" s="3087"/>
      <c r="CG15" s="3087"/>
      <c r="CH15" s="3087"/>
      <c r="CI15" s="3087"/>
      <c r="CJ15" s="3087"/>
      <c r="CK15" s="3087"/>
      <c r="CL15" s="3087"/>
      <c r="CM15" s="3087"/>
      <c r="CN15" s="3087"/>
      <c r="CO15" s="3087"/>
      <c r="CP15" s="3087"/>
      <c r="CQ15" s="3087"/>
      <c r="CR15" s="3087"/>
      <c r="CS15" s="3087"/>
      <c r="CT15" s="3087"/>
      <c r="CU15" s="3087"/>
      <c r="CV15" s="3087"/>
      <c r="CW15" s="3087"/>
      <c r="CX15" s="3087"/>
      <c r="CY15" s="3087"/>
      <c r="CZ15" s="3087"/>
      <c r="DA15" s="3087"/>
      <c r="DB15" s="3087"/>
      <c r="DC15" s="3087"/>
      <c r="DD15" s="3087"/>
      <c r="DE15" s="3087"/>
      <c r="DF15" s="3087"/>
      <c r="DG15" s="3087"/>
      <c r="DH15" s="3087"/>
      <c r="DI15" s="3087"/>
      <c r="DJ15" s="3087"/>
      <c r="DK15" s="3087"/>
    </row>
    <row r="16" spans="1:115" x14ac:dyDescent="0.25">
      <c r="A16" s="3457" t="str">
        <f t="shared" ca="1" si="0"/>
        <v xml:space="preserve"> </v>
      </c>
      <c r="B16" s="3088" t="str">
        <f t="shared" ca="1" si="1"/>
        <v xml:space="preserve"> </v>
      </c>
      <c r="C16" s="3088" t="str">
        <f t="shared" ca="1" si="2"/>
        <v xml:space="preserve"> </v>
      </c>
      <c r="D16" s="3088" t="str">
        <f t="shared" ca="1" si="3"/>
        <v xml:space="preserve"> </v>
      </c>
      <c r="E16" s="3088" t="str">
        <f t="shared" ca="1" si="4"/>
        <v xml:space="preserve"> </v>
      </c>
      <c r="F16" s="3087">
        <v>12</v>
      </c>
      <c r="G16" s="3087" t="s">
        <v>14635</v>
      </c>
      <c r="H16" s="3087">
        <v>25</v>
      </c>
      <c r="I16" s="3087">
        <v>0</v>
      </c>
      <c r="J16" s="3087">
        <v>0</v>
      </c>
      <c r="K16" s="3087">
        <v>0</v>
      </c>
      <c r="L16" s="3087">
        <v>0</v>
      </c>
      <c r="M16" s="3087">
        <v>0</v>
      </c>
      <c r="N16" s="3087">
        <v>0</v>
      </c>
      <c r="O16" s="3087">
        <v>0</v>
      </c>
      <c r="P16" s="3087"/>
      <c r="Q16" s="3087"/>
      <c r="R16" s="3087"/>
      <c r="S16" s="3087"/>
      <c r="T16" s="3087"/>
      <c r="U16" s="3087"/>
      <c r="V16" s="3087"/>
      <c r="W16" s="3087"/>
      <c r="X16" s="3087"/>
      <c r="Y16" s="3087"/>
      <c r="Z16" s="3087"/>
      <c r="AA16" s="3087"/>
      <c r="AB16" s="3087"/>
      <c r="AC16" s="3087"/>
      <c r="AD16" s="3087"/>
      <c r="AE16" s="3087"/>
      <c r="AF16" s="3087"/>
      <c r="AG16" s="3087"/>
      <c r="AH16" s="3087"/>
      <c r="AI16" s="3087"/>
      <c r="AJ16" s="3087"/>
      <c r="AK16" s="3087"/>
      <c r="AL16" s="3087"/>
      <c r="AM16" s="3087"/>
      <c r="AN16" s="3087"/>
      <c r="AO16" s="3087"/>
      <c r="AP16" s="3087"/>
      <c r="AQ16" s="3087"/>
      <c r="AR16" s="3087"/>
      <c r="AS16" s="3087"/>
      <c r="AT16" s="3087"/>
      <c r="AU16" s="3087"/>
      <c r="AV16" s="3087"/>
      <c r="AW16" s="3087"/>
      <c r="AX16" s="3087"/>
      <c r="AY16" s="3087"/>
      <c r="AZ16" s="3087"/>
      <c r="BA16" s="3087"/>
      <c r="BB16" s="3087"/>
      <c r="BC16" s="3087"/>
      <c r="BD16" s="3087">
        <v>9</v>
      </c>
      <c r="BE16" s="3087" t="s">
        <v>14546</v>
      </c>
      <c r="BF16" s="3087"/>
      <c r="BG16" s="3087">
        <v>14</v>
      </c>
      <c r="BH16" s="3087">
        <v>33</v>
      </c>
      <c r="BI16" s="3087">
        <v>90</v>
      </c>
      <c r="BJ16" s="3087">
        <v>0</v>
      </c>
      <c r="BK16" s="3087">
        <v>0</v>
      </c>
      <c r="BL16" s="3087">
        <v>0</v>
      </c>
      <c r="BM16" s="3087">
        <v>0</v>
      </c>
      <c r="BN16" s="3087"/>
      <c r="BO16" s="3087"/>
      <c r="BP16" s="3087"/>
      <c r="BQ16" s="3087"/>
      <c r="BR16" s="3087"/>
      <c r="BS16" s="3087"/>
      <c r="BT16" s="3087"/>
      <c r="BU16" s="3087"/>
      <c r="BV16" s="3087"/>
      <c r="BW16" s="3087"/>
      <c r="BX16" s="3087"/>
      <c r="BY16" s="3087"/>
      <c r="BZ16" s="3087"/>
      <c r="CA16" s="3087"/>
      <c r="CB16" s="3087"/>
      <c r="CC16" s="3087"/>
      <c r="CD16" s="3087"/>
      <c r="CE16" s="3087"/>
      <c r="CF16" s="3087"/>
      <c r="CG16" s="3087"/>
      <c r="CH16" s="3087"/>
      <c r="CI16" s="3087"/>
      <c r="CJ16" s="3087"/>
      <c r="CK16" s="3087"/>
      <c r="CL16" s="3087"/>
      <c r="CM16" s="3087"/>
      <c r="CN16" s="3087"/>
      <c r="CO16" s="3087"/>
      <c r="CP16" s="3087"/>
      <c r="CQ16" s="3087"/>
      <c r="CR16" s="3087"/>
      <c r="CS16" s="3087"/>
      <c r="CT16" s="3087"/>
      <c r="CU16" s="3087"/>
      <c r="CV16" s="3087"/>
      <c r="CW16" s="3087"/>
      <c r="CX16" s="3087"/>
      <c r="CY16" s="3087"/>
      <c r="CZ16" s="3087"/>
      <c r="DA16" s="3087"/>
      <c r="DB16" s="3087"/>
      <c r="DC16" s="3087"/>
      <c r="DD16" s="3087"/>
      <c r="DE16" s="3087"/>
      <c r="DF16" s="3087"/>
      <c r="DG16" s="3087"/>
      <c r="DH16" s="3087"/>
      <c r="DI16" s="3087"/>
      <c r="DJ16" s="3087"/>
      <c r="DK16" s="3087"/>
    </row>
    <row r="17" spans="1:115" x14ac:dyDescent="0.25">
      <c r="A17" s="3457" t="str">
        <f t="shared" ca="1" si="0"/>
        <v xml:space="preserve"> </v>
      </c>
      <c r="B17" s="3088" t="str">
        <f t="shared" ca="1" si="1"/>
        <v xml:space="preserve"> </v>
      </c>
      <c r="C17" s="3088" t="str">
        <f t="shared" ca="1" si="2"/>
        <v xml:space="preserve"> </v>
      </c>
      <c r="D17" s="3088" t="str">
        <f t="shared" ca="1" si="3"/>
        <v xml:space="preserve"> </v>
      </c>
      <c r="E17" s="3088" t="str">
        <f t="shared" ca="1" si="4"/>
        <v xml:space="preserve"> </v>
      </c>
      <c r="F17" s="3087"/>
      <c r="G17" s="3087"/>
      <c r="H17" s="3087"/>
      <c r="I17" s="3087"/>
      <c r="J17" s="3087"/>
      <c r="K17" s="3087"/>
      <c r="L17" s="3087"/>
      <c r="M17" s="3087"/>
      <c r="N17" s="3087"/>
      <c r="O17" s="3087"/>
      <c r="P17" s="3087"/>
      <c r="Q17" s="3087"/>
      <c r="R17" s="3087"/>
      <c r="S17" s="3087"/>
      <c r="T17" s="3087"/>
      <c r="U17" s="3087"/>
      <c r="V17" s="3087"/>
      <c r="W17" s="3087"/>
      <c r="X17" s="3087"/>
      <c r="Y17" s="3087"/>
      <c r="Z17" s="3087"/>
      <c r="AA17" s="3087"/>
      <c r="AB17" s="3087"/>
      <c r="AC17" s="3087"/>
      <c r="AD17" s="3087"/>
      <c r="AE17" s="3087"/>
      <c r="AF17" s="3087"/>
      <c r="AG17" s="3087"/>
      <c r="AH17" s="3087"/>
      <c r="AI17" s="3087"/>
      <c r="AJ17" s="3087"/>
      <c r="AK17" s="3087"/>
      <c r="AL17" s="3087"/>
      <c r="AM17" s="3087"/>
      <c r="AN17" s="3087"/>
      <c r="AO17" s="3087"/>
      <c r="AP17" s="3087"/>
      <c r="AQ17" s="3087"/>
      <c r="AR17" s="3087"/>
      <c r="AS17" s="3087"/>
      <c r="AT17" s="3087"/>
      <c r="AU17" s="3087"/>
      <c r="AV17" s="3087"/>
      <c r="AW17" s="3087"/>
      <c r="AX17" s="3087"/>
      <c r="AY17" s="3087"/>
      <c r="AZ17" s="3087"/>
      <c r="BA17" s="3087"/>
      <c r="BB17" s="3087"/>
      <c r="BC17" s="3087"/>
      <c r="BD17" s="3087">
        <v>10</v>
      </c>
      <c r="BE17" s="3087" t="s">
        <v>14547</v>
      </c>
      <c r="BF17" s="3087"/>
      <c r="BG17" s="3087">
        <v>14</v>
      </c>
      <c r="BH17" s="3087">
        <v>33</v>
      </c>
      <c r="BI17" s="3087">
        <v>90</v>
      </c>
      <c r="BJ17" s="3087">
        <v>0</v>
      </c>
      <c r="BK17" s="3087">
        <v>0</v>
      </c>
      <c r="BL17" s="3087">
        <v>0</v>
      </c>
      <c r="BM17" s="3087">
        <v>0</v>
      </c>
      <c r="BN17" s="3087"/>
      <c r="BO17" s="3087"/>
      <c r="BP17" s="3087"/>
      <c r="BQ17" s="3087"/>
      <c r="BR17" s="3087"/>
      <c r="BS17" s="3087"/>
      <c r="BT17" s="3087"/>
      <c r="BU17" s="3087"/>
      <c r="BV17" s="3087"/>
      <c r="BW17" s="3087"/>
      <c r="BX17" s="3087"/>
      <c r="BY17" s="3087"/>
      <c r="BZ17" s="3087"/>
      <c r="CA17" s="3087"/>
      <c r="CB17" s="3087"/>
      <c r="CC17" s="3087"/>
      <c r="CD17" s="3087"/>
      <c r="CE17" s="3087"/>
      <c r="CF17" s="3087"/>
      <c r="CG17" s="3087"/>
      <c r="CH17" s="3087"/>
      <c r="CI17" s="3087"/>
      <c r="CJ17" s="3087"/>
      <c r="CK17" s="3087"/>
      <c r="CL17" s="3087"/>
      <c r="CM17" s="3087"/>
      <c r="CN17" s="3087"/>
      <c r="CO17" s="3087"/>
      <c r="CP17" s="3087"/>
      <c r="CQ17" s="3087"/>
      <c r="CR17" s="3087"/>
      <c r="CS17" s="3087"/>
      <c r="CT17" s="3087"/>
      <c r="CU17" s="3087"/>
      <c r="CV17" s="3087"/>
      <c r="CW17" s="3087"/>
      <c r="CX17" s="3087"/>
      <c r="CY17" s="3087"/>
      <c r="CZ17" s="3087"/>
      <c r="DA17" s="3087"/>
      <c r="DB17" s="3087"/>
      <c r="DC17" s="3087"/>
      <c r="DD17" s="3087"/>
      <c r="DE17" s="3087"/>
      <c r="DF17" s="3087"/>
      <c r="DG17" s="3087"/>
      <c r="DH17" s="3087"/>
      <c r="DI17" s="3087"/>
      <c r="DJ17" s="3087"/>
      <c r="DK17" s="3087"/>
    </row>
    <row r="18" spans="1:115" x14ac:dyDescent="0.25">
      <c r="A18" s="3457" t="str">
        <f t="shared" ca="1" si="0"/>
        <v xml:space="preserve"> </v>
      </c>
      <c r="B18" s="3088" t="str">
        <f t="shared" ca="1" si="1"/>
        <v xml:space="preserve"> </v>
      </c>
      <c r="C18" s="3088" t="str">
        <f t="shared" ca="1" si="2"/>
        <v xml:space="preserve"> </v>
      </c>
      <c r="D18" s="3088" t="str">
        <f t="shared" ca="1" si="3"/>
        <v xml:space="preserve"> </v>
      </c>
      <c r="E18" s="3088" t="str">
        <f t="shared" ca="1" si="4"/>
        <v xml:space="preserve"> </v>
      </c>
      <c r="F18" s="3087"/>
      <c r="G18" s="3087"/>
      <c r="H18" s="3087"/>
      <c r="I18" s="3087"/>
      <c r="J18" s="3087"/>
      <c r="K18" s="3087"/>
      <c r="L18" s="3087"/>
      <c r="M18" s="3087"/>
      <c r="N18" s="3087"/>
      <c r="O18" s="3087"/>
      <c r="P18" s="3087"/>
      <c r="Q18" s="3087"/>
      <c r="R18" s="3087"/>
      <c r="S18" s="3087"/>
      <c r="T18" s="3087"/>
      <c r="U18" s="3087"/>
      <c r="V18" s="3087"/>
      <c r="W18" s="3087"/>
      <c r="X18" s="3087"/>
      <c r="Y18" s="3087"/>
      <c r="Z18" s="3087"/>
      <c r="AA18" s="3087"/>
      <c r="AB18" s="3087"/>
      <c r="AC18" s="3087"/>
      <c r="AD18" s="3087"/>
      <c r="AE18" s="3087"/>
      <c r="AF18" s="3087"/>
      <c r="AG18" s="3087"/>
      <c r="AH18" s="3087"/>
      <c r="AI18" s="3087"/>
      <c r="AJ18" s="3087"/>
      <c r="AK18" s="3087"/>
      <c r="AL18" s="3087"/>
      <c r="AM18" s="3087"/>
      <c r="AN18" s="3087"/>
      <c r="AO18" s="3087"/>
      <c r="AP18" s="3087"/>
      <c r="AQ18" s="3087"/>
      <c r="AR18" s="3087"/>
      <c r="AS18" s="3087"/>
      <c r="AT18" s="3087"/>
      <c r="AU18" s="3087"/>
      <c r="AV18" s="3087"/>
      <c r="AW18" s="3087"/>
      <c r="AX18" s="3087"/>
      <c r="AY18" s="3087"/>
      <c r="AZ18" s="3087"/>
      <c r="BA18" s="3087"/>
      <c r="BB18" s="3087"/>
      <c r="BC18" s="3087"/>
      <c r="BD18" s="3087">
        <v>11</v>
      </c>
      <c r="BE18" s="3087" t="s">
        <v>14548</v>
      </c>
      <c r="BF18" s="3087"/>
      <c r="BG18" s="3087">
        <v>14</v>
      </c>
      <c r="BH18" s="3087">
        <v>33</v>
      </c>
      <c r="BI18" s="3087">
        <v>90</v>
      </c>
      <c r="BJ18" s="3087">
        <v>0</v>
      </c>
      <c r="BK18" s="3087">
        <v>0</v>
      </c>
      <c r="BL18" s="3087">
        <v>0</v>
      </c>
      <c r="BM18" s="3087">
        <v>0</v>
      </c>
      <c r="BN18" s="3087"/>
      <c r="BO18" s="3087"/>
      <c r="BP18" s="3087"/>
      <c r="BQ18" s="3087"/>
      <c r="BR18" s="3087"/>
      <c r="BS18" s="3087"/>
      <c r="BT18" s="3087"/>
      <c r="BU18" s="3087"/>
      <c r="BV18" s="3087"/>
      <c r="BW18" s="3087"/>
      <c r="BX18" s="3087"/>
      <c r="BY18" s="3087"/>
      <c r="BZ18" s="3087"/>
      <c r="CA18" s="3087"/>
      <c r="CB18" s="3087"/>
      <c r="CC18" s="3087"/>
      <c r="CD18" s="3087"/>
      <c r="CE18" s="3087"/>
      <c r="CF18" s="3087"/>
      <c r="CG18" s="3087"/>
      <c r="CH18" s="3087"/>
      <c r="CI18" s="3087"/>
      <c r="CJ18" s="3087"/>
      <c r="CK18" s="3087"/>
      <c r="CL18" s="3087"/>
      <c r="CM18" s="3087"/>
      <c r="CN18" s="3087"/>
      <c r="CO18" s="3087"/>
      <c r="CP18" s="3087"/>
      <c r="CQ18" s="3087"/>
      <c r="CR18" s="3087"/>
      <c r="CS18" s="3087"/>
      <c r="CT18" s="3087"/>
      <c r="CU18" s="3087"/>
      <c r="CV18" s="3087"/>
      <c r="CW18" s="3087"/>
      <c r="CX18" s="3087"/>
      <c r="CY18" s="3087"/>
      <c r="CZ18" s="3087"/>
      <c r="DA18" s="3087"/>
      <c r="DB18" s="3087"/>
      <c r="DC18" s="3087"/>
      <c r="DD18" s="3087"/>
      <c r="DE18" s="3087"/>
      <c r="DF18" s="3087"/>
      <c r="DG18" s="3087"/>
      <c r="DH18" s="3087"/>
      <c r="DI18" s="3087"/>
      <c r="DJ18" s="3087"/>
      <c r="DK18" s="3087"/>
    </row>
    <row r="19" spans="1:115" x14ac:dyDescent="0.25">
      <c r="A19" s="3457" t="str">
        <f t="shared" ca="1" si="0"/>
        <v xml:space="preserve"> </v>
      </c>
      <c r="B19" s="3088" t="str">
        <f t="shared" ca="1" si="1"/>
        <v xml:space="preserve"> </v>
      </c>
      <c r="C19" s="3088" t="str">
        <f t="shared" ca="1" si="2"/>
        <v xml:space="preserve"> </v>
      </c>
      <c r="D19" s="3088" t="str">
        <f t="shared" ca="1" si="3"/>
        <v xml:space="preserve"> </v>
      </c>
      <c r="E19" s="3088" t="str">
        <f t="shared" ca="1" si="4"/>
        <v xml:space="preserve"> </v>
      </c>
      <c r="F19" s="3087"/>
      <c r="G19" s="3087"/>
      <c r="H19" s="3087"/>
      <c r="I19" s="3087"/>
      <c r="J19" s="3087"/>
      <c r="K19" s="3087"/>
      <c r="L19" s="3087"/>
      <c r="M19" s="3087"/>
      <c r="N19" s="3087"/>
      <c r="O19" s="3087"/>
      <c r="P19" s="3087"/>
      <c r="Q19" s="3087"/>
      <c r="R19" s="3087"/>
      <c r="S19" s="3087"/>
      <c r="T19" s="3087"/>
      <c r="U19" s="3087"/>
      <c r="V19" s="3087"/>
      <c r="W19" s="3087"/>
      <c r="X19" s="3087"/>
      <c r="Y19" s="3087"/>
      <c r="Z19" s="3087"/>
      <c r="AA19" s="3087"/>
      <c r="AB19" s="3087"/>
      <c r="AC19" s="3087"/>
      <c r="AD19" s="3087"/>
      <c r="AE19" s="3087"/>
      <c r="AF19" s="3087"/>
      <c r="AG19" s="3087"/>
      <c r="AH19" s="3087"/>
      <c r="AI19" s="3087"/>
      <c r="AJ19" s="3087"/>
      <c r="AK19" s="3087"/>
      <c r="AL19" s="3087"/>
      <c r="AM19" s="3087"/>
      <c r="AN19" s="3087"/>
      <c r="AO19" s="3087"/>
      <c r="AP19" s="3087"/>
      <c r="AQ19" s="3087"/>
      <c r="AR19" s="3087"/>
      <c r="AS19" s="3087"/>
      <c r="AT19" s="3087"/>
      <c r="AU19" s="3087"/>
      <c r="AV19" s="3087"/>
      <c r="AW19" s="3087"/>
      <c r="AX19" s="3087"/>
      <c r="AY19" s="3087"/>
      <c r="AZ19" s="3087"/>
      <c r="BA19" s="3087"/>
      <c r="BB19" s="3087"/>
      <c r="BC19" s="3087"/>
      <c r="BD19" s="3087">
        <v>12</v>
      </c>
      <c r="BE19" s="3087" t="s">
        <v>14549</v>
      </c>
      <c r="BF19" s="3087"/>
      <c r="BG19" s="3087">
        <v>14</v>
      </c>
      <c r="BH19" s="3087">
        <v>33</v>
      </c>
      <c r="BI19" s="3087">
        <v>90</v>
      </c>
      <c r="BJ19" s="3087">
        <v>0</v>
      </c>
      <c r="BK19" s="3087">
        <v>0</v>
      </c>
      <c r="BL19" s="3087">
        <v>0</v>
      </c>
      <c r="BM19" s="3087">
        <v>0</v>
      </c>
      <c r="BN19" s="3087"/>
      <c r="BO19" s="3087"/>
      <c r="BP19" s="3087"/>
      <c r="BQ19" s="3087"/>
      <c r="BR19" s="3087"/>
      <c r="BS19" s="3087"/>
      <c r="BT19" s="3087"/>
      <c r="BU19" s="3087"/>
      <c r="BV19" s="3087"/>
      <c r="BW19" s="3087"/>
      <c r="BX19" s="3087"/>
      <c r="BY19" s="3087"/>
      <c r="BZ19" s="3087"/>
      <c r="CA19" s="3087"/>
      <c r="CB19" s="3087"/>
      <c r="CC19" s="3087"/>
      <c r="CD19" s="3087"/>
      <c r="CE19" s="3087"/>
      <c r="CF19" s="3087"/>
      <c r="CG19" s="3087"/>
      <c r="CH19" s="3087"/>
      <c r="CI19" s="3087"/>
      <c r="CJ19" s="3087"/>
      <c r="CK19" s="3087"/>
      <c r="CL19" s="3087"/>
      <c r="CM19" s="3087"/>
      <c r="CN19" s="3087"/>
      <c r="CO19" s="3087"/>
      <c r="CP19" s="3087"/>
      <c r="CQ19" s="3087"/>
      <c r="CR19" s="3087"/>
      <c r="CS19" s="3087"/>
      <c r="CT19" s="3087"/>
      <c r="CU19" s="3087"/>
      <c r="CV19" s="3087"/>
      <c r="CW19" s="3087"/>
      <c r="CX19" s="3087"/>
      <c r="CY19" s="3087"/>
      <c r="CZ19" s="3087"/>
      <c r="DA19" s="3087"/>
      <c r="DB19" s="3087"/>
      <c r="DC19" s="3087"/>
      <c r="DD19" s="3087"/>
      <c r="DE19" s="3087"/>
      <c r="DF19" s="3087"/>
      <c r="DG19" s="3087"/>
      <c r="DH19" s="3087"/>
      <c r="DI19" s="3087"/>
      <c r="DJ19" s="3087"/>
      <c r="DK19" s="3087"/>
    </row>
    <row r="20" spans="1:115" x14ac:dyDescent="0.25">
      <c r="A20" s="3457" t="str">
        <f t="shared" ca="1" si="0"/>
        <v xml:space="preserve"> </v>
      </c>
      <c r="B20" s="3088" t="str">
        <f t="shared" ca="1" si="1"/>
        <v xml:space="preserve"> </v>
      </c>
      <c r="C20" s="3088" t="str">
        <f t="shared" ca="1" si="2"/>
        <v xml:space="preserve"> </v>
      </c>
      <c r="D20" s="3088" t="str">
        <f t="shared" ca="1" si="3"/>
        <v xml:space="preserve"> </v>
      </c>
      <c r="E20" s="3088" t="str">
        <f t="shared" ca="1" si="4"/>
        <v xml:space="preserve"> </v>
      </c>
      <c r="F20" s="3087"/>
      <c r="G20" s="3087"/>
      <c r="H20" s="3087"/>
      <c r="I20" s="3087"/>
      <c r="J20" s="3087"/>
      <c r="K20" s="3087"/>
      <c r="L20" s="3087"/>
      <c r="M20" s="3087"/>
      <c r="N20" s="3087"/>
      <c r="O20" s="3087"/>
      <c r="P20" s="3087"/>
      <c r="Q20" s="3087"/>
      <c r="R20" s="3087"/>
      <c r="S20" s="3087"/>
      <c r="T20" s="3087"/>
      <c r="U20" s="3087"/>
      <c r="V20" s="3087"/>
      <c r="W20" s="3087"/>
      <c r="X20" s="3087"/>
      <c r="Y20" s="3087"/>
      <c r="Z20" s="3087"/>
      <c r="AA20" s="3087"/>
      <c r="AB20" s="3087"/>
      <c r="AC20" s="3087"/>
      <c r="AD20" s="3087"/>
      <c r="AE20" s="3087"/>
      <c r="AF20" s="3087"/>
      <c r="AG20" s="3087"/>
      <c r="AH20" s="3087"/>
      <c r="AI20" s="3087"/>
      <c r="AJ20" s="3087"/>
      <c r="AK20" s="3087"/>
      <c r="AL20" s="3087"/>
      <c r="AM20" s="3087"/>
      <c r="AN20" s="3087"/>
      <c r="AO20" s="3087"/>
      <c r="AP20" s="3087"/>
      <c r="AQ20" s="3087"/>
      <c r="AR20" s="3087"/>
      <c r="AS20" s="3087"/>
      <c r="AT20" s="3087"/>
      <c r="AU20" s="3087"/>
      <c r="AV20" s="3087"/>
      <c r="AW20" s="3087"/>
      <c r="AX20" s="3087"/>
      <c r="AY20" s="3087"/>
      <c r="AZ20" s="3087"/>
      <c r="BA20" s="3087"/>
      <c r="BB20" s="3087"/>
      <c r="BC20" s="3087"/>
      <c r="BD20" s="3087">
        <v>13</v>
      </c>
      <c r="BE20" s="3087" t="s">
        <v>14550</v>
      </c>
      <c r="BF20" s="3087"/>
      <c r="BG20" s="3087">
        <v>14</v>
      </c>
      <c r="BH20" s="3087">
        <v>33</v>
      </c>
      <c r="BI20" s="3087">
        <v>90</v>
      </c>
      <c r="BJ20" s="3087">
        <v>0</v>
      </c>
      <c r="BK20" s="3087">
        <v>0</v>
      </c>
      <c r="BL20" s="3087">
        <v>0</v>
      </c>
      <c r="BM20" s="3087">
        <v>0</v>
      </c>
      <c r="BN20" s="3087"/>
      <c r="BO20" s="3087"/>
      <c r="BP20" s="3087"/>
      <c r="BQ20" s="3087"/>
      <c r="BR20" s="3087"/>
      <c r="BS20" s="3087"/>
      <c r="BT20" s="3087"/>
      <c r="BU20" s="3087"/>
      <c r="BV20" s="3087"/>
      <c r="BW20" s="3087"/>
      <c r="BX20" s="3087"/>
      <c r="BY20" s="3087"/>
      <c r="BZ20" s="3087"/>
      <c r="CA20" s="3087"/>
      <c r="CB20" s="3087"/>
      <c r="CC20" s="3087"/>
      <c r="CD20" s="3087"/>
      <c r="CE20" s="3087"/>
      <c r="CF20" s="3087"/>
      <c r="CG20" s="3087"/>
      <c r="CH20" s="3087"/>
      <c r="CI20" s="3087"/>
      <c r="CJ20" s="3087"/>
      <c r="CK20" s="3087"/>
      <c r="CL20" s="3087"/>
      <c r="CM20" s="3087"/>
      <c r="CN20" s="3087"/>
      <c r="CO20" s="3087"/>
      <c r="CP20" s="3087"/>
      <c r="CQ20" s="3087"/>
      <c r="CR20" s="3087"/>
      <c r="CS20" s="3087"/>
      <c r="CT20" s="3087"/>
      <c r="CU20" s="3087"/>
      <c r="CV20" s="3087"/>
      <c r="CW20" s="3087"/>
      <c r="CX20" s="3087"/>
      <c r="CY20" s="3087"/>
      <c r="CZ20" s="3087"/>
      <c r="DA20" s="3087"/>
      <c r="DB20" s="3087"/>
      <c r="DC20" s="3087"/>
      <c r="DD20" s="3087"/>
      <c r="DE20" s="3087"/>
      <c r="DF20" s="3087"/>
      <c r="DG20" s="3087"/>
      <c r="DH20" s="3087"/>
      <c r="DI20" s="3087"/>
      <c r="DJ20" s="3087"/>
      <c r="DK20" s="3087"/>
    </row>
    <row r="21" spans="1:115" x14ac:dyDescent="0.25">
      <c r="A21" s="3457" t="str">
        <f t="shared" ca="1" si="0"/>
        <v xml:space="preserve"> </v>
      </c>
      <c r="B21" s="3088" t="str">
        <f t="shared" ca="1" si="1"/>
        <v xml:space="preserve"> </v>
      </c>
      <c r="C21" s="3088" t="str">
        <f t="shared" ca="1" si="2"/>
        <v xml:space="preserve"> </v>
      </c>
      <c r="D21" s="3088" t="str">
        <f t="shared" ca="1" si="3"/>
        <v xml:space="preserve"> </v>
      </c>
      <c r="E21" s="3088" t="str">
        <f t="shared" ca="1" si="4"/>
        <v xml:space="preserve"> </v>
      </c>
      <c r="F21" s="3087"/>
      <c r="G21" s="3087"/>
      <c r="H21" s="3087"/>
      <c r="I21" s="3087"/>
      <c r="J21" s="3087"/>
      <c r="K21" s="3087"/>
      <c r="L21" s="3087"/>
      <c r="M21" s="3087"/>
      <c r="N21" s="3087"/>
      <c r="O21" s="3087"/>
      <c r="P21" s="3087"/>
      <c r="Q21" s="3087"/>
      <c r="R21" s="3087"/>
      <c r="S21" s="3087"/>
      <c r="T21" s="3087"/>
      <c r="U21" s="3087"/>
      <c r="V21" s="3087"/>
      <c r="W21" s="3087"/>
      <c r="X21" s="3087"/>
      <c r="Y21" s="3087"/>
      <c r="Z21" s="3087"/>
      <c r="AA21" s="3087"/>
      <c r="AB21" s="3087"/>
      <c r="AC21" s="3087"/>
      <c r="AD21" s="3087"/>
      <c r="AE21" s="3087"/>
      <c r="AF21" s="3087"/>
      <c r="AG21" s="3087"/>
      <c r="AH21" s="3087"/>
      <c r="AI21" s="3087"/>
      <c r="AJ21" s="3087"/>
      <c r="AK21" s="3087"/>
      <c r="AL21" s="3087"/>
      <c r="AM21" s="3087"/>
      <c r="AN21" s="3087"/>
      <c r="AO21" s="3087"/>
      <c r="AP21" s="3087"/>
      <c r="AQ21" s="3087"/>
      <c r="AR21" s="3087"/>
      <c r="AS21" s="3087"/>
      <c r="AT21" s="3087"/>
      <c r="AU21" s="3087"/>
      <c r="AV21" s="3087"/>
      <c r="AW21" s="3087"/>
      <c r="AX21" s="3087"/>
      <c r="AY21" s="3087"/>
      <c r="AZ21" s="3087"/>
      <c r="BA21" s="3087"/>
      <c r="BB21" s="3087"/>
      <c r="BC21" s="3087"/>
      <c r="BD21" s="3087">
        <v>14</v>
      </c>
      <c r="BE21" s="3087" t="s">
        <v>14551</v>
      </c>
      <c r="BF21" s="3087"/>
      <c r="BG21" s="3087">
        <v>14</v>
      </c>
      <c r="BH21" s="3087">
        <v>33</v>
      </c>
      <c r="BI21" s="3087">
        <v>90</v>
      </c>
      <c r="BJ21" s="3087">
        <v>0</v>
      </c>
      <c r="BK21" s="3087">
        <v>0</v>
      </c>
      <c r="BL21" s="3087">
        <v>0</v>
      </c>
      <c r="BM21" s="3087">
        <v>0</v>
      </c>
      <c r="BN21" s="3087"/>
      <c r="BO21" s="3087"/>
      <c r="BP21" s="3087"/>
      <c r="BQ21" s="3087"/>
      <c r="BR21" s="3087"/>
      <c r="BS21" s="3087"/>
      <c r="BT21" s="3087"/>
      <c r="BU21" s="3087"/>
      <c r="BV21" s="3087"/>
      <c r="BW21" s="3087"/>
      <c r="BX21" s="3087"/>
      <c r="BY21" s="3087"/>
      <c r="BZ21" s="3087"/>
      <c r="CA21" s="3087"/>
      <c r="CB21" s="3087"/>
      <c r="CC21" s="3087"/>
      <c r="CD21" s="3087"/>
      <c r="CE21" s="3087"/>
      <c r="CF21" s="3087"/>
      <c r="CG21" s="3087"/>
      <c r="CH21" s="3087"/>
      <c r="CI21" s="3087"/>
      <c r="CJ21" s="3087"/>
      <c r="CK21" s="3087"/>
      <c r="CL21" s="3087"/>
      <c r="CM21" s="3087"/>
      <c r="CN21" s="3087"/>
      <c r="CO21" s="3087"/>
      <c r="CP21" s="3087"/>
      <c r="CQ21" s="3087"/>
      <c r="CR21" s="3087"/>
      <c r="CS21" s="3087"/>
      <c r="CT21" s="3087"/>
      <c r="CU21" s="3087"/>
      <c r="CV21" s="3087"/>
      <c r="CW21" s="3087"/>
      <c r="CX21" s="3087"/>
      <c r="CY21" s="3087"/>
      <c r="CZ21" s="3087"/>
      <c r="DA21" s="3087"/>
      <c r="DB21" s="3087"/>
      <c r="DC21" s="3087"/>
      <c r="DD21" s="3087"/>
      <c r="DE21" s="3087"/>
      <c r="DF21" s="3087"/>
      <c r="DG21" s="3087"/>
      <c r="DH21" s="3087"/>
      <c r="DI21" s="3087"/>
      <c r="DJ21" s="3087"/>
      <c r="DK21" s="3087"/>
    </row>
    <row r="22" spans="1:115" x14ac:dyDescent="0.25">
      <c r="A22" s="3457" t="str">
        <f t="shared" ca="1" si="0"/>
        <v xml:space="preserve"> </v>
      </c>
      <c r="B22" s="3088" t="str">
        <f t="shared" ca="1" si="1"/>
        <v xml:space="preserve"> </v>
      </c>
      <c r="C22" s="3088" t="str">
        <f t="shared" ca="1" si="2"/>
        <v xml:space="preserve"> </v>
      </c>
      <c r="D22" s="3088" t="str">
        <f t="shared" ca="1" si="3"/>
        <v xml:space="preserve"> </v>
      </c>
      <c r="E22" s="3088" t="str">
        <f t="shared" ca="1" si="4"/>
        <v xml:space="preserve"> </v>
      </c>
      <c r="F22" s="3087"/>
      <c r="G22" s="3087"/>
      <c r="H22" s="3087"/>
      <c r="I22" s="3087"/>
      <c r="J22" s="3087"/>
      <c r="K22" s="3087"/>
      <c r="L22" s="3087"/>
      <c r="M22" s="3087"/>
      <c r="N22" s="3087"/>
      <c r="O22" s="3087"/>
      <c r="P22" s="3087"/>
      <c r="Q22" s="3087"/>
      <c r="R22" s="3087"/>
      <c r="S22" s="3087"/>
      <c r="T22" s="3087"/>
      <c r="U22" s="3087"/>
      <c r="V22" s="3087"/>
      <c r="W22" s="3087"/>
      <c r="X22" s="3087"/>
      <c r="Y22" s="3087"/>
      <c r="Z22" s="3087"/>
      <c r="AA22" s="3087"/>
      <c r="AB22" s="3087"/>
      <c r="AC22" s="3087"/>
      <c r="AD22" s="3087"/>
      <c r="AE22" s="3087"/>
      <c r="AF22" s="3087"/>
      <c r="AG22" s="3087"/>
      <c r="AH22" s="3087"/>
      <c r="AI22" s="3087"/>
      <c r="AJ22" s="3087"/>
      <c r="AK22" s="3087"/>
      <c r="AL22" s="3087"/>
      <c r="AM22" s="3087"/>
      <c r="AN22" s="3087"/>
      <c r="AO22" s="3087"/>
      <c r="AP22" s="3087"/>
      <c r="AQ22" s="3087"/>
      <c r="AR22" s="3087"/>
      <c r="AS22" s="3087"/>
      <c r="AT22" s="3087"/>
      <c r="AU22" s="3087"/>
      <c r="AV22" s="3087"/>
      <c r="AW22" s="3087"/>
      <c r="AX22" s="3087"/>
      <c r="AY22" s="3087"/>
      <c r="AZ22" s="3087"/>
      <c r="BA22" s="3087"/>
      <c r="BB22" s="3087"/>
      <c r="BC22" s="3087"/>
      <c r="BD22" s="3087">
        <v>15</v>
      </c>
      <c r="BE22" s="3087" t="s">
        <v>14552</v>
      </c>
      <c r="BF22" s="3087"/>
      <c r="BG22" s="3087">
        <v>14</v>
      </c>
      <c r="BH22" s="3087">
        <v>33</v>
      </c>
      <c r="BI22" s="3087">
        <v>90</v>
      </c>
      <c r="BJ22" s="3087">
        <v>0</v>
      </c>
      <c r="BK22" s="3087">
        <v>0</v>
      </c>
      <c r="BL22" s="3087">
        <v>0</v>
      </c>
      <c r="BM22" s="3087">
        <v>0</v>
      </c>
      <c r="BN22" s="3087"/>
      <c r="BO22" s="3087"/>
      <c r="BP22" s="3087"/>
      <c r="BQ22" s="3087"/>
      <c r="BR22" s="3087"/>
      <c r="BS22" s="3087"/>
      <c r="BT22" s="3087"/>
      <c r="BU22" s="3087"/>
      <c r="BV22" s="3087"/>
      <c r="BW22" s="3087"/>
      <c r="BX22" s="3087"/>
      <c r="BY22" s="3087"/>
      <c r="BZ22" s="3087"/>
      <c r="CA22" s="3087"/>
      <c r="CB22" s="3087"/>
      <c r="CC22" s="3087"/>
      <c r="CD22" s="3087"/>
      <c r="CE22" s="3087"/>
      <c r="CF22" s="3087"/>
      <c r="CG22" s="3087"/>
      <c r="CH22" s="3087"/>
      <c r="CI22" s="3087"/>
      <c r="CJ22" s="3087"/>
      <c r="CK22" s="3087"/>
      <c r="CL22" s="3087"/>
      <c r="CM22" s="3087"/>
      <c r="CN22" s="3087"/>
      <c r="CO22" s="3087"/>
      <c r="CP22" s="3087"/>
      <c r="CQ22" s="3087"/>
      <c r="CR22" s="3087"/>
      <c r="CS22" s="3087"/>
      <c r="CT22" s="3087"/>
      <c r="CU22" s="3087"/>
      <c r="CV22" s="3087"/>
      <c r="CW22" s="3087"/>
      <c r="CX22" s="3087"/>
      <c r="CY22" s="3087"/>
      <c r="CZ22" s="3087"/>
      <c r="DA22" s="3087"/>
      <c r="DB22" s="3087"/>
      <c r="DC22" s="3087"/>
      <c r="DD22" s="3087"/>
      <c r="DE22" s="3087"/>
      <c r="DF22" s="3087"/>
      <c r="DG22" s="3087"/>
      <c r="DH22" s="3087"/>
      <c r="DI22" s="3087"/>
      <c r="DJ22" s="3087"/>
      <c r="DK22" s="3087"/>
    </row>
    <row r="23" spans="1:115" x14ac:dyDescent="0.25">
      <c r="A23" s="3076" t="str">
        <f t="shared" ca="1" si="0"/>
        <v xml:space="preserve"> </v>
      </c>
      <c r="B23" s="3088" t="str">
        <f t="shared" ca="1" si="1"/>
        <v xml:space="preserve"> </v>
      </c>
      <c r="C23" s="3088" t="str">
        <f t="shared" ca="1" si="2"/>
        <v xml:space="preserve"> </v>
      </c>
      <c r="D23" s="3088" t="str">
        <f t="shared" ca="1" si="3"/>
        <v xml:space="preserve"> </v>
      </c>
      <c r="E23" s="3088" t="str">
        <f t="shared" ca="1" si="4"/>
        <v xml:space="preserve"> </v>
      </c>
      <c r="F23" s="3087"/>
      <c r="G23" s="3087"/>
      <c r="H23" s="3087"/>
      <c r="I23" s="3087"/>
      <c r="J23" s="3087"/>
      <c r="K23" s="3087"/>
      <c r="L23" s="3087"/>
      <c r="M23" s="3087"/>
      <c r="N23" s="3087"/>
      <c r="O23" s="3087"/>
      <c r="P23" s="3087"/>
      <c r="Q23" s="3087"/>
      <c r="R23" s="3087"/>
      <c r="S23" s="3087"/>
      <c r="T23" s="3087"/>
      <c r="U23" s="3087"/>
      <c r="V23" s="3087"/>
      <c r="W23" s="3087"/>
      <c r="X23" s="3087"/>
      <c r="Y23" s="3087"/>
      <c r="Z23" s="3087"/>
      <c r="AA23" s="3087"/>
      <c r="AB23" s="3087"/>
      <c r="AC23" s="3087"/>
      <c r="AD23" s="3087"/>
      <c r="AE23" s="3087"/>
      <c r="AF23" s="3087"/>
      <c r="AG23" s="3087"/>
      <c r="AH23" s="3087"/>
      <c r="AI23" s="3087"/>
      <c r="AJ23" s="3087"/>
      <c r="AK23" s="3087"/>
      <c r="AL23" s="3087"/>
      <c r="AM23" s="3087"/>
      <c r="AN23" s="3087"/>
      <c r="AO23" s="3087"/>
      <c r="AP23" s="3087"/>
      <c r="AQ23" s="3087"/>
      <c r="AR23" s="3087"/>
      <c r="AS23" s="3087"/>
      <c r="AT23" s="3087"/>
      <c r="AU23" s="3087"/>
      <c r="AV23" s="3087"/>
      <c r="AW23" s="3087"/>
      <c r="AX23" s="3087"/>
      <c r="AY23" s="3087"/>
      <c r="AZ23" s="3087"/>
      <c r="BA23" s="3087"/>
      <c r="BB23" s="3087"/>
      <c r="BC23" s="3087"/>
      <c r="BD23" s="3087">
        <v>16</v>
      </c>
      <c r="BE23" s="3087" t="s">
        <v>14553</v>
      </c>
      <c r="BF23" s="3087"/>
      <c r="BG23" s="3087">
        <v>14</v>
      </c>
      <c r="BH23" s="3087">
        <v>33</v>
      </c>
      <c r="BI23" s="3087">
        <v>90</v>
      </c>
      <c r="BJ23" s="3087">
        <v>0</v>
      </c>
      <c r="BK23" s="3087">
        <v>0</v>
      </c>
      <c r="BL23" s="3087">
        <v>0</v>
      </c>
      <c r="BM23" s="3087">
        <v>0</v>
      </c>
      <c r="BN23" s="3087"/>
      <c r="BO23" s="3087"/>
      <c r="BP23" s="3087"/>
      <c r="BQ23" s="3087"/>
      <c r="BR23" s="3087"/>
      <c r="BS23" s="3087"/>
      <c r="BT23" s="3087"/>
      <c r="BU23" s="3087"/>
      <c r="BV23" s="3087"/>
      <c r="BW23" s="3087"/>
      <c r="BX23" s="3087"/>
      <c r="BY23" s="3087"/>
      <c r="BZ23" s="3087"/>
      <c r="CA23" s="3087"/>
      <c r="CB23" s="3087"/>
      <c r="CC23" s="3087"/>
      <c r="CD23" s="3087"/>
      <c r="CE23" s="3087"/>
      <c r="CF23" s="3087"/>
      <c r="CG23" s="3087"/>
      <c r="CH23" s="3087"/>
      <c r="CI23" s="3087"/>
      <c r="CJ23" s="3087"/>
      <c r="CK23" s="3087"/>
      <c r="CL23" s="3087"/>
      <c r="CM23" s="3087"/>
      <c r="CN23" s="3087"/>
      <c r="CO23" s="3087"/>
      <c r="CP23" s="3087"/>
      <c r="CQ23" s="3087"/>
      <c r="CR23" s="3087"/>
      <c r="CS23" s="3087"/>
      <c r="CT23" s="3087"/>
      <c r="CU23" s="3087"/>
      <c r="CV23" s="3087"/>
      <c r="CW23" s="3087"/>
      <c r="CX23" s="3087"/>
      <c r="CY23" s="3087"/>
      <c r="CZ23" s="3087"/>
      <c r="DA23" s="3087"/>
      <c r="DB23" s="3087"/>
      <c r="DC23" s="3087"/>
      <c r="DD23" s="3087"/>
      <c r="DE23" s="3087"/>
      <c r="DF23" s="3087"/>
      <c r="DG23" s="3087"/>
      <c r="DH23" s="3087"/>
      <c r="DI23" s="3087"/>
      <c r="DJ23" s="3087"/>
      <c r="DK23" s="3087"/>
    </row>
    <row r="24" spans="1:115" x14ac:dyDescent="0.25">
      <c r="A24" s="3076" t="str">
        <f t="shared" ca="1" si="0"/>
        <v xml:space="preserve"> </v>
      </c>
      <c r="B24" s="3088" t="str">
        <f t="shared" ca="1" si="1"/>
        <v xml:space="preserve"> </v>
      </c>
      <c r="C24" s="3088" t="str">
        <f t="shared" ca="1" si="2"/>
        <v xml:space="preserve"> </v>
      </c>
      <c r="D24" s="3088" t="str">
        <f t="shared" ca="1" si="3"/>
        <v xml:space="preserve"> </v>
      </c>
      <c r="E24" s="3088" t="str">
        <f t="shared" ca="1" si="4"/>
        <v xml:space="preserve"> </v>
      </c>
      <c r="F24" s="3087"/>
      <c r="G24" s="3087"/>
      <c r="H24" s="3087"/>
      <c r="I24" s="3087"/>
      <c r="J24" s="3087"/>
      <c r="K24" s="3087"/>
      <c r="L24" s="3087"/>
      <c r="M24" s="3087"/>
      <c r="N24" s="3087"/>
      <c r="O24" s="3087"/>
      <c r="P24" s="3087"/>
      <c r="Q24" s="3087"/>
      <c r="R24" s="3087"/>
      <c r="S24" s="3087"/>
      <c r="T24" s="3087"/>
      <c r="U24" s="3087"/>
      <c r="V24" s="3087"/>
      <c r="W24" s="3087"/>
      <c r="X24" s="3087"/>
      <c r="Y24" s="3087"/>
      <c r="Z24" s="3087"/>
      <c r="AA24" s="3087"/>
      <c r="AB24" s="3087"/>
      <c r="AC24" s="3087"/>
      <c r="AD24" s="3087"/>
      <c r="AE24" s="3087"/>
      <c r="AF24" s="3087"/>
      <c r="AG24" s="3087"/>
      <c r="AH24" s="3087"/>
      <c r="AI24" s="3087"/>
      <c r="AJ24" s="3087"/>
      <c r="AK24" s="3087"/>
      <c r="AL24" s="3087"/>
      <c r="AM24" s="3087"/>
      <c r="AN24" s="3087"/>
      <c r="AO24" s="3087"/>
      <c r="AP24" s="3087"/>
      <c r="AQ24" s="3087"/>
      <c r="AR24" s="3087"/>
      <c r="AS24" s="3087"/>
      <c r="AT24" s="3087"/>
      <c r="AU24" s="3087"/>
      <c r="AV24" s="3087"/>
      <c r="AW24" s="3087"/>
      <c r="AX24" s="3087"/>
      <c r="AY24" s="3087"/>
      <c r="AZ24" s="3087"/>
      <c r="BA24" s="3087"/>
      <c r="BB24" s="3087"/>
      <c r="BC24" s="3087"/>
      <c r="BD24" s="3087">
        <v>17</v>
      </c>
      <c r="BE24" s="3087" t="s">
        <v>14554</v>
      </c>
      <c r="BF24" s="3087"/>
      <c r="BG24" s="3087">
        <v>14</v>
      </c>
      <c r="BH24" s="3087">
        <v>33</v>
      </c>
      <c r="BI24" s="3087">
        <v>90</v>
      </c>
      <c r="BJ24" s="3087">
        <v>0</v>
      </c>
      <c r="BK24" s="3087">
        <v>0</v>
      </c>
      <c r="BL24" s="3087">
        <v>0</v>
      </c>
      <c r="BM24" s="3087">
        <v>0</v>
      </c>
      <c r="BN24" s="3087"/>
      <c r="BO24" s="3087"/>
      <c r="BP24" s="3087"/>
      <c r="BQ24" s="3087"/>
      <c r="BR24" s="3087"/>
      <c r="BS24" s="3087"/>
      <c r="BT24" s="3087"/>
      <c r="BU24" s="3087"/>
      <c r="BV24" s="3087"/>
      <c r="BW24" s="3087"/>
      <c r="BX24" s="3087"/>
      <c r="BY24" s="3087"/>
      <c r="BZ24" s="3087"/>
      <c r="CA24" s="3087"/>
      <c r="CB24" s="3087"/>
      <c r="CC24" s="3087"/>
      <c r="CD24" s="3087"/>
      <c r="CE24" s="3087"/>
      <c r="CF24" s="3087"/>
      <c r="CG24" s="3087"/>
      <c r="CH24" s="3087"/>
      <c r="CI24" s="3087"/>
      <c r="CJ24" s="3087"/>
      <c r="CK24" s="3087"/>
      <c r="CL24" s="3087"/>
      <c r="CM24" s="3087"/>
      <c r="CN24" s="3087"/>
      <c r="CO24" s="3087"/>
      <c r="CP24" s="3087"/>
      <c r="CQ24" s="3087"/>
      <c r="CR24" s="3087"/>
      <c r="CS24" s="3087"/>
      <c r="CT24" s="3087"/>
      <c r="CU24" s="3087"/>
      <c r="CV24" s="3087"/>
      <c r="CW24" s="3087"/>
      <c r="CX24" s="3087"/>
      <c r="CY24" s="3087"/>
      <c r="CZ24" s="3087"/>
      <c r="DA24" s="3087"/>
      <c r="DB24" s="3087"/>
      <c r="DC24" s="3087"/>
      <c r="DD24" s="3087"/>
      <c r="DE24" s="3087"/>
      <c r="DF24" s="3087"/>
      <c r="DG24" s="3087"/>
      <c r="DH24" s="3087"/>
      <c r="DI24" s="3087"/>
      <c r="DJ24" s="3087"/>
      <c r="DK24" s="3087"/>
    </row>
    <row r="25" spans="1:115" x14ac:dyDescent="0.25">
      <c r="A25" s="3076" t="str">
        <f t="shared" ca="1" si="0"/>
        <v xml:space="preserve"> </v>
      </c>
      <c r="B25" s="3088" t="str">
        <f t="shared" ca="1" si="1"/>
        <v xml:space="preserve"> </v>
      </c>
      <c r="C25" s="3088" t="str">
        <f t="shared" ca="1" si="2"/>
        <v xml:space="preserve"> </v>
      </c>
      <c r="D25" s="3088" t="str">
        <f t="shared" ca="1" si="3"/>
        <v xml:space="preserve"> </v>
      </c>
      <c r="E25" s="3088" t="str">
        <f t="shared" ca="1" si="4"/>
        <v xml:space="preserve"> </v>
      </c>
      <c r="F25" s="3087"/>
      <c r="G25" s="3087"/>
      <c r="H25" s="3087"/>
      <c r="I25" s="3087"/>
      <c r="J25" s="3087"/>
      <c r="K25" s="3087"/>
      <c r="L25" s="3087"/>
      <c r="M25" s="3087"/>
      <c r="N25" s="3087"/>
      <c r="O25" s="3087"/>
      <c r="P25" s="3087"/>
      <c r="Q25" s="3087"/>
      <c r="R25" s="3087"/>
      <c r="S25" s="3087"/>
      <c r="T25" s="3087"/>
      <c r="U25" s="3087"/>
      <c r="V25" s="3087"/>
      <c r="W25" s="3087"/>
      <c r="X25" s="3087"/>
      <c r="Y25" s="3087"/>
      <c r="Z25" s="3087"/>
      <c r="AA25" s="3087"/>
      <c r="AB25" s="3087"/>
      <c r="AC25" s="3087"/>
      <c r="AD25" s="3087"/>
      <c r="AE25" s="3087"/>
      <c r="AF25" s="3087"/>
      <c r="AG25" s="3087"/>
      <c r="AH25" s="3087"/>
      <c r="AI25" s="3087"/>
      <c r="AJ25" s="3087"/>
      <c r="AK25" s="3087"/>
      <c r="AL25" s="3087"/>
      <c r="AM25" s="3087"/>
      <c r="AN25" s="3087"/>
      <c r="AO25" s="3087"/>
      <c r="AP25" s="3087"/>
      <c r="AQ25" s="3087"/>
      <c r="AR25" s="3087"/>
      <c r="AS25" s="3087"/>
      <c r="AT25" s="3087"/>
      <c r="AU25" s="3087"/>
      <c r="AV25" s="3087"/>
      <c r="AW25" s="3087"/>
      <c r="AX25" s="3087"/>
      <c r="AY25" s="3087"/>
      <c r="AZ25" s="3087"/>
      <c r="BA25" s="3087"/>
      <c r="BB25" s="3087"/>
      <c r="BC25" s="3087"/>
      <c r="BD25" s="3087">
        <v>18</v>
      </c>
      <c r="BE25" s="3087" t="s">
        <v>14555</v>
      </c>
      <c r="BF25" s="3087"/>
      <c r="BG25" s="3087">
        <v>14</v>
      </c>
      <c r="BH25" s="3087">
        <v>33</v>
      </c>
      <c r="BI25" s="3087">
        <v>90</v>
      </c>
      <c r="BJ25" s="3087">
        <v>0</v>
      </c>
      <c r="BK25" s="3087">
        <v>0</v>
      </c>
      <c r="BL25" s="3087">
        <v>0</v>
      </c>
      <c r="BM25" s="3087">
        <v>0</v>
      </c>
      <c r="BN25" s="3087"/>
      <c r="BO25" s="3087"/>
      <c r="BP25" s="3087"/>
      <c r="BQ25" s="3087"/>
      <c r="BR25" s="3087"/>
      <c r="BS25" s="3087"/>
      <c r="BT25" s="3087"/>
      <c r="BU25" s="3087"/>
      <c r="BV25" s="3087"/>
      <c r="BW25" s="3087"/>
      <c r="BX25" s="3087"/>
      <c r="BY25" s="3087"/>
      <c r="BZ25" s="3087"/>
      <c r="CA25" s="3087"/>
      <c r="CB25" s="3087"/>
      <c r="CC25" s="3087"/>
      <c r="CD25" s="3087"/>
      <c r="CE25" s="3087"/>
      <c r="CF25" s="3087"/>
      <c r="CG25" s="3087"/>
      <c r="CH25" s="3087"/>
      <c r="CI25" s="3087"/>
      <c r="CJ25" s="3087"/>
      <c r="CK25" s="3087"/>
      <c r="CL25" s="3087"/>
      <c r="CM25" s="3087"/>
      <c r="CN25" s="3087"/>
      <c r="CO25" s="3087"/>
      <c r="CP25" s="3087"/>
      <c r="CQ25" s="3087"/>
      <c r="CR25" s="3087"/>
      <c r="CS25" s="3087"/>
      <c r="CT25" s="3087"/>
      <c r="CU25" s="3087"/>
      <c r="CV25" s="3087"/>
      <c r="CW25" s="3087"/>
      <c r="CX25" s="3087"/>
      <c r="CY25" s="3087"/>
      <c r="CZ25" s="3087"/>
      <c r="DA25" s="3087"/>
      <c r="DB25" s="3087"/>
      <c r="DC25" s="3087"/>
      <c r="DD25" s="3087"/>
      <c r="DE25" s="3087"/>
      <c r="DF25" s="3087"/>
      <c r="DG25" s="3087"/>
      <c r="DH25" s="3087"/>
      <c r="DI25" s="3087"/>
      <c r="DJ25" s="3087"/>
      <c r="DK25" s="3087"/>
    </row>
    <row r="26" spans="1:115" x14ac:dyDescent="0.25">
      <c r="A26" s="3076" t="str">
        <f t="shared" ca="1" si="0"/>
        <v xml:space="preserve"> </v>
      </c>
      <c r="B26" s="3088" t="str">
        <f t="shared" ca="1" si="1"/>
        <v xml:space="preserve"> </v>
      </c>
      <c r="C26" s="3088" t="str">
        <f t="shared" ca="1" si="2"/>
        <v xml:space="preserve"> </v>
      </c>
      <c r="D26" s="3088" t="str">
        <f t="shared" ca="1" si="3"/>
        <v xml:space="preserve"> </v>
      </c>
      <c r="E26" s="3088" t="str">
        <f t="shared" ca="1" si="4"/>
        <v xml:space="preserve"> </v>
      </c>
      <c r="F26" s="3087"/>
      <c r="G26" s="3087"/>
      <c r="H26" s="3087"/>
      <c r="I26" s="3087"/>
      <c r="J26" s="3087"/>
      <c r="K26" s="3087"/>
      <c r="L26" s="3087"/>
      <c r="M26" s="3087"/>
      <c r="N26" s="3087"/>
      <c r="O26" s="3087"/>
      <c r="P26" s="3087"/>
      <c r="Q26" s="3087"/>
      <c r="R26" s="3087"/>
      <c r="S26" s="3087"/>
      <c r="T26" s="3087"/>
      <c r="U26" s="3087"/>
      <c r="V26" s="3087"/>
      <c r="W26" s="3087"/>
      <c r="X26" s="3087"/>
      <c r="Y26" s="3087"/>
      <c r="Z26" s="3087"/>
      <c r="AA26" s="3087"/>
      <c r="AB26" s="3087"/>
      <c r="AC26" s="3087"/>
      <c r="AD26" s="3087"/>
      <c r="AE26" s="3087"/>
      <c r="AF26" s="3087"/>
      <c r="AG26" s="3087"/>
      <c r="AH26" s="3087"/>
      <c r="AI26" s="3087"/>
      <c r="AJ26" s="3087"/>
      <c r="AK26" s="3087"/>
      <c r="AL26" s="3087"/>
      <c r="AM26" s="3087"/>
      <c r="AN26" s="3087"/>
      <c r="AO26" s="3087"/>
      <c r="AP26" s="3087"/>
      <c r="AQ26" s="3087"/>
      <c r="AR26" s="3087"/>
      <c r="AS26" s="3087"/>
      <c r="AT26" s="3087"/>
      <c r="AU26" s="3087"/>
      <c r="AV26" s="3087"/>
      <c r="AW26" s="3087"/>
      <c r="AX26" s="3087"/>
      <c r="AY26" s="3087"/>
      <c r="AZ26" s="3087"/>
      <c r="BA26" s="3087"/>
      <c r="BB26" s="3087"/>
      <c r="BC26" s="3087"/>
      <c r="BD26" s="3087">
        <v>19</v>
      </c>
      <c r="BE26" s="3087" t="s">
        <v>14556</v>
      </c>
      <c r="BF26" s="3087"/>
      <c r="BG26" s="3087">
        <v>14</v>
      </c>
      <c r="BH26" s="3087">
        <v>33</v>
      </c>
      <c r="BI26" s="3087">
        <v>90</v>
      </c>
      <c r="BJ26" s="3087">
        <v>0</v>
      </c>
      <c r="BK26" s="3087">
        <v>0</v>
      </c>
      <c r="BL26" s="3087">
        <v>0</v>
      </c>
      <c r="BM26" s="3087">
        <v>0</v>
      </c>
      <c r="BN26" s="3087"/>
      <c r="BO26" s="3087"/>
      <c r="BP26" s="3087"/>
      <c r="BQ26" s="3087"/>
      <c r="BR26" s="3087"/>
      <c r="BS26" s="3087"/>
      <c r="BT26" s="3087"/>
      <c r="BU26" s="3087"/>
      <c r="BV26" s="3087"/>
      <c r="BW26" s="3087"/>
      <c r="BX26" s="3087"/>
      <c r="BY26" s="3087"/>
      <c r="BZ26" s="3087"/>
      <c r="CA26" s="3087"/>
      <c r="CB26" s="3087"/>
      <c r="CC26" s="3087"/>
      <c r="CD26" s="3087"/>
      <c r="CE26" s="3087"/>
      <c r="CF26" s="3087"/>
      <c r="CG26" s="3087"/>
      <c r="CH26" s="3087"/>
      <c r="CI26" s="3087"/>
      <c r="CJ26" s="3087"/>
      <c r="CK26" s="3087"/>
      <c r="CL26" s="3087"/>
      <c r="CM26" s="3087"/>
      <c r="CN26" s="3087"/>
      <c r="CO26" s="3087"/>
      <c r="CP26" s="3087"/>
      <c r="CQ26" s="3087"/>
      <c r="CR26" s="3087"/>
      <c r="CS26" s="3087"/>
      <c r="CT26" s="3087"/>
      <c r="CU26" s="3087"/>
      <c r="CV26" s="3087"/>
      <c r="CW26" s="3087"/>
      <c r="CX26" s="3087"/>
      <c r="CY26" s="3087"/>
      <c r="CZ26" s="3087"/>
      <c r="DA26" s="3087"/>
      <c r="DB26" s="3087"/>
      <c r="DC26" s="3087"/>
      <c r="DD26" s="3087"/>
      <c r="DE26" s="3087"/>
      <c r="DF26" s="3087"/>
      <c r="DG26" s="3087"/>
      <c r="DH26" s="3087"/>
      <c r="DI26" s="3087"/>
      <c r="DJ26" s="3087"/>
      <c r="DK26" s="3087"/>
    </row>
    <row r="27" spans="1:115" x14ac:dyDescent="0.25">
      <c r="A27" s="3076" t="str">
        <f t="shared" ca="1" si="0"/>
        <v xml:space="preserve"> </v>
      </c>
      <c r="B27" s="3088" t="str">
        <f t="shared" ca="1" si="1"/>
        <v xml:space="preserve"> </v>
      </c>
      <c r="C27" s="3088" t="str">
        <f t="shared" ca="1" si="2"/>
        <v xml:space="preserve"> </v>
      </c>
      <c r="D27" s="3088" t="str">
        <f t="shared" ca="1" si="3"/>
        <v xml:space="preserve"> </v>
      </c>
      <c r="E27" s="3088" t="str">
        <f t="shared" ca="1" si="4"/>
        <v xml:space="preserve"> </v>
      </c>
      <c r="F27" s="3087"/>
      <c r="G27" s="3087"/>
      <c r="H27" s="3087"/>
      <c r="I27" s="3087"/>
      <c r="J27" s="3087"/>
      <c r="K27" s="3087"/>
      <c r="L27" s="3087"/>
      <c r="M27" s="3087"/>
      <c r="N27" s="3087"/>
      <c r="O27" s="3087"/>
      <c r="P27" s="3087"/>
      <c r="Q27" s="3087"/>
      <c r="R27" s="3087"/>
      <c r="S27" s="3087"/>
      <c r="T27" s="3087"/>
      <c r="U27" s="3087"/>
      <c r="V27" s="3087"/>
      <c r="W27" s="3087"/>
      <c r="X27" s="3087"/>
      <c r="Y27" s="3087"/>
      <c r="Z27" s="3087"/>
      <c r="AA27" s="3087"/>
      <c r="AB27" s="3087"/>
      <c r="AC27" s="3087"/>
      <c r="AD27" s="3087"/>
      <c r="AE27" s="3087"/>
      <c r="AF27" s="3087"/>
      <c r="AG27" s="3087"/>
      <c r="AH27" s="3087"/>
      <c r="AI27" s="3087"/>
      <c r="AJ27" s="3087"/>
      <c r="AK27" s="3087"/>
      <c r="AL27" s="3087"/>
      <c r="AM27" s="3087"/>
      <c r="AN27" s="3087"/>
      <c r="AO27" s="3087"/>
      <c r="AP27" s="3087"/>
      <c r="AQ27" s="3087"/>
      <c r="AR27" s="3087"/>
      <c r="AS27" s="3087"/>
      <c r="AT27" s="3087"/>
      <c r="AU27" s="3087"/>
      <c r="AV27" s="3087"/>
      <c r="AW27" s="3087"/>
      <c r="AX27" s="3087"/>
      <c r="AY27" s="3087"/>
      <c r="AZ27" s="3087"/>
      <c r="BA27" s="3087"/>
      <c r="BB27" s="3087"/>
      <c r="BC27" s="3087"/>
      <c r="BD27" s="3087">
        <v>20</v>
      </c>
      <c r="BE27" s="3087" t="s">
        <v>14557</v>
      </c>
      <c r="BF27" s="3087"/>
      <c r="BG27" s="3087">
        <v>14</v>
      </c>
      <c r="BH27" s="3087">
        <v>33</v>
      </c>
      <c r="BI27" s="3087">
        <v>90</v>
      </c>
      <c r="BJ27" s="3087">
        <v>0</v>
      </c>
      <c r="BK27" s="3087">
        <v>0</v>
      </c>
      <c r="BL27" s="3087">
        <v>0</v>
      </c>
      <c r="BM27" s="3087">
        <v>0</v>
      </c>
      <c r="BN27" s="3087"/>
      <c r="BO27" s="3087"/>
      <c r="BP27" s="3087"/>
      <c r="BQ27" s="3087"/>
      <c r="BR27" s="3087"/>
      <c r="BS27" s="3087"/>
      <c r="BT27" s="3087"/>
      <c r="BU27" s="3087"/>
      <c r="BV27" s="3087"/>
      <c r="BW27" s="3087"/>
      <c r="BX27" s="3087"/>
      <c r="BY27" s="3087"/>
      <c r="BZ27" s="3087"/>
      <c r="CA27" s="3087"/>
      <c r="CB27" s="3087"/>
      <c r="CC27" s="3087"/>
      <c r="CD27" s="3087"/>
      <c r="CE27" s="3087"/>
      <c r="CF27" s="3087"/>
      <c r="CG27" s="3087"/>
      <c r="CH27" s="3087"/>
      <c r="CI27" s="3087"/>
      <c r="CJ27" s="3087"/>
      <c r="CK27" s="3087"/>
      <c r="CL27" s="3087"/>
      <c r="CM27" s="3087"/>
      <c r="CN27" s="3087"/>
      <c r="CO27" s="3087"/>
      <c r="CP27" s="3087"/>
      <c r="CQ27" s="3087"/>
      <c r="CR27" s="3087"/>
      <c r="CS27" s="3087"/>
      <c r="CT27" s="3087"/>
      <c r="CU27" s="3087"/>
      <c r="CV27" s="3087"/>
      <c r="CW27" s="3087"/>
      <c r="CX27" s="3087"/>
      <c r="CY27" s="3087"/>
      <c r="CZ27" s="3087"/>
      <c r="DA27" s="3087"/>
      <c r="DB27" s="3087"/>
      <c r="DC27" s="3087"/>
      <c r="DD27" s="3087"/>
      <c r="DE27" s="3087"/>
      <c r="DF27" s="3087"/>
      <c r="DG27" s="3087"/>
      <c r="DH27" s="3087"/>
      <c r="DI27" s="3087"/>
      <c r="DJ27" s="3087"/>
      <c r="DK27" s="3087"/>
    </row>
    <row r="28" spans="1:115" x14ac:dyDescent="0.25">
      <c r="A28" s="3076" t="str">
        <f t="shared" ca="1" si="0"/>
        <v xml:space="preserve"> </v>
      </c>
      <c r="B28" s="3088" t="str">
        <f t="shared" ca="1" si="1"/>
        <v xml:space="preserve"> </v>
      </c>
      <c r="C28" s="3088" t="str">
        <f t="shared" ca="1" si="2"/>
        <v xml:space="preserve"> </v>
      </c>
      <c r="D28" s="3088" t="str">
        <f t="shared" ca="1" si="3"/>
        <v xml:space="preserve"> </v>
      </c>
      <c r="E28" s="3088" t="str">
        <f t="shared" ca="1" si="4"/>
        <v xml:space="preserve"> </v>
      </c>
      <c r="F28" s="3087"/>
      <c r="G28" s="3087"/>
      <c r="H28" s="3087"/>
      <c r="I28" s="3087"/>
      <c r="J28" s="3087"/>
      <c r="K28" s="3087"/>
      <c r="L28" s="3087"/>
      <c r="M28" s="3087"/>
      <c r="N28" s="3087"/>
      <c r="O28" s="3087"/>
      <c r="P28" s="3087"/>
      <c r="Q28" s="3087"/>
      <c r="R28" s="3087"/>
      <c r="S28" s="3087"/>
      <c r="T28" s="3087"/>
      <c r="U28" s="3087"/>
      <c r="V28" s="3087"/>
      <c r="W28" s="3087"/>
      <c r="X28" s="3087"/>
      <c r="Y28" s="3087"/>
      <c r="Z28" s="3087"/>
      <c r="AA28" s="3087"/>
      <c r="AB28" s="3087"/>
      <c r="AC28" s="3087"/>
      <c r="AD28" s="3087"/>
      <c r="AE28" s="3087"/>
      <c r="AF28" s="3087"/>
      <c r="AG28" s="3087"/>
      <c r="AH28" s="3087"/>
      <c r="AI28" s="3087"/>
      <c r="AJ28" s="3087"/>
      <c r="AK28" s="3087"/>
      <c r="AL28" s="3087"/>
      <c r="AM28" s="3087"/>
      <c r="AN28" s="3087"/>
      <c r="AO28" s="3087"/>
      <c r="AP28" s="3087"/>
      <c r="AQ28" s="3087"/>
      <c r="AR28" s="3087"/>
      <c r="AS28" s="3087"/>
      <c r="AT28" s="3087"/>
      <c r="AU28" s="3087"/>
      <c r="AV28" s="3087"/>
      <c r="AW28" s="3087"/>
      <c r="AX28" s="3087"/>
      <c r="AY28" s="3087"/>
      <c r="AZ28" s="3087"/>
      <c r="BA28" s="3087"/>
      <c r="BB28" s="3087"/>
      <c r="BC28" s="3087"/>
      <c r="BD28" s="3087">
        <v>21</v>
      </c>
      <c r="BE28" s="3087" t="s">
        <v>14558</v>
      </c>
      <c r="BF28" s="3087"/>
      <c r="BG28" s="3087">
        <v>14</v>
      </c>
      <c r="BH28" s="3087">
        <v>33</v>
      </c>
      <c r="BI28" s="3087">
        <v>90</v>
      </c>
      <c r="BJ28" s="3087">
        <v>0</v>
      </c>
      <c r="BK28" s="3087">
        <v>0</v>
      </c>
      <c r="BL28" s="3087">
        <v>0</v>
      </c>
      <c r="BM28" s="3087">
        <v>0</v>
      </c>
      <c r="BN28" s="3087"/>
      <c r="BO28" s="3087"/>
      <c r="BP28" s="3087"/>
      <c r="BQ28" s="3087"/>
      <c r="BR28" s="3087"/>
      <c r="BS28" s="3087"/>
      <c r="BT28" s="3087"/>
      <c r="BU28" s="3087"/>
      <c r="BV28" s="3087"/>
      <c r="BW28" s="3087"/>
      <c r="BX28" s="3087"/>
      <c r="BY28" s="3087"/>
      <c r="BZ28" s="3087"/>
      <c r="CA28" s="3087"/>
      <c r="CB28" s="3087"/>
      <c r="CC28" s="3087"/>
      <c r="CD28" s="3087"/>
      <c r="CE28" s="3087"/>
      <c r="CF28" s="3087"/>
      <c r="CG28" s="3087"/>
      <c r="CH28" s="3087"/>
      <c r="CI28" s="3087"/>
      <c r="CJ28" s="3087"/>
      <c r="CK28" s="3087"/>
      <c r="CL28" s="3087"/>
      <c r="CM28" s="3087"/>
      <c r="CN28" s="3087"/>
      <c r="CO28" s="3087"/>
      <c r="CP28" s="3087"/>
      <c r="CQ28" s="3087"/>
      <c r="CR28" s="3087"/>
      <c r="CS28" s="3087"/>
      <c r="CT28" s="3087"/>
      <c r="CU28" s="3087"/>
      <c r="CV28" s="3087"/>
      <c r="CW28" s="3087"/>
      <c r="CX28" s="3087"/>
      <c r="CY28" s="3087"/>
      <c r="CZ28" s="3087"/>
      <c r="DA28" s="3087"/>
      <c r="DB28" s="3087"/>
      <c r="DC28" s="3087"/>
      <c r="DD28" s="3087"/>
      <c r="DE28" s="3087"/>
      <c r="DF28" s="3087"/>
      <c r="DG28" s="3087"/>
      <c r="DH28" s="3087"/>
      <c r="DI28" s="3087"/>
      <c r="DJ28" s="3087"/>
      <c r="DK28" s="3087"/>
    </row>
    <row r="29" spans="1:115" x14ac:dyDescent="0.25">
      <c r="A29" s="3076" t="str">
        <f t="shared" ca="1" si="0"/>
        <v xml:space="preserve"> </v>
      </c>
      <c r="B29" s="3088" t="str">
        <f t="shared" ca="1" si="1"/>
        <v xml:space="preserve"> </v>
      </c>
      <c r="C29" s="3088" t="str">
        <f t="shared" ca="1" si="2"/>
        <v xml:space="preserve"> </v>
      </c>
      <c r="D29" s="3088" t="str">
        <f t="shared" ca="1" si="3"/>
        <v xml:space="preserve"> </v>
      </c>
      <c r="E29" s="3088" t="str">
        <f t="shared" ca="1" si="4"/>
        <v xml:space="preserve"> </v>
      </c>
      <c r="F29" s="3087"/>
      <c r="G29" s="3087"/>
      <c r="H29" s="3087"/>
      <c r="I29" s="3087"/>
      <c r="J29" s="3087"/>
      <c r="K29" s="3087"/>
      <c r="L29" s="3087"/>
      <c r="M29" s="3087"/>
      <c r="N29" s="3087"/>
      <c r="O29" s="3087"/>
      <c r="P29" s="3087"/>
      <c r="Q29" s="3087"/>
      <c r="R29" s="3087"/>
      <c r="S29" s="3087"/>
      <c r="T29" s="3087"/>
      <c r="U29" s="3087"/>
      <c r="V29" s="3087"/>
      <c r="W29" s="3087"/>
      <c r="X29" s="3087"/>
      <c r="Y29" s="3087"/>
      <c r="Z29" s="3087"/>
      <c r="AA29" s="3087"/>
      <c r="AB29" s="3087"/>
      <c r="AC29" s="3087"/>
      <c r="AD29" s="3087"/>
      <c r="AE29" s="3087"/>
      <c r="AF29" s="3087"/>
      <c r="AG29" s="3087"/>
      <c r="AH29" s="3087"/>
      <c r="AI29" s="3087"/>
      <c r="AJ29" s="3087"/>
      <c r="AK29" s="3087"/>
      <c r="AL29" s="3087"/>
      <c r="AM29" s="3087"/>
      <c r="AN29" s="3087"/>
      <c r="AO29" s="3087"/>
      <c r="AP29" s="3087"/>
      <c r="AQ29" s="3087"/>
      <c r="AR29" s="3087"/>
      <c r="AS29" s="3087"/>
      <c r="AT29" s="3087"/>
      <c r="AU29" s="3087"/>
      <c r="AV29" s="3087"/>
      <c r="AW29" s="3087"/>
      <c r="AX29" s="3087"/>
      <c r="AY29" s="3087"/>
      <c r="AZ29" s="3087"/>
      <c r="BA29" s="3087"/>
      <c r="BB29" s="3087"/>
      <c r="BC29" s="3087"/>
      <c r="BD29" s="3087">
        <v>22</v>
      </c>
      <c r="BE29" s="3087" t="s">
        <v>14559</v>
      </c>
      <c r="BF29" s="3087"/>
      <c r="BG29" s="3087">
        <v>14</v>
      </c>
      <c r="BH29" s="3087">
        <v>33</v>
      </c>
      <c r="BI29" s="3087">
        <v>90</v>
      </c>
      <c r="BJ29" s="3087">
        <v>0</v>
      </c>
      <c r="BK29" s="3087">
        <v>0</v>
      </c>
      <c r="BL29" s="3087">
        <v>0</v>
      </c>
      <c r="BM29" s="3087">
        <v>0</v>
      </c>
      <c r="BN29" s="3087"/>
      <c r="BO29" s="3087"/>
      <c r="BP29" s="3087"/>
      <c r="BQ29" s="3087"/>
      <c r="BR29" s="3087"/>
      <c r="BS29" s="3087"/>
      <c r="BT29" s="3087"/>
      <c r="BU29" s="3087"/>
      <c r="BV29" s="3087"/>
      <c r="BW29" s="3087"/>
      <c r="BX29" s="3087"/>
      <c r="BY29" s="3087"/>
      <c r="BZ29" s="3087"/>
      <c r="CA29" s="3087"/>
      <c r="CB29" s="3087"/>
      <c r="CC29" s="3087"/>
      <c r="CD29" s="3087"/>
      <c r="CE29" s="3087"/>
      <c r="CF29" s="3087"/>
      <c r="CG29" s="3087"/>
      <c r="CH29" s="3087"/>
      <c r="CI29" s="3087"/>
      <c r="CJ29" s="3087"/>
      <c r="CK29" s="3087"/>
      <c r="CL29" s="3087"/>
      <c r="CM29" s="3087"/>
      <c r="CN29" s="3087"/>
      <c r="CO29" s="3087"/>
      <c r="CP29" s="3087"/>
      <c r="CQ29" s="3087"/>
      <c r="CR29" s="3087"/>
      <c r="CS29" s="3087"/>
      <c r="CT29" s="3087"/>
      <c r="CU29" s="3087"/>
      <c r="CV29" s="3087"/>
      <c r="CW29" s="3087"/>
      <c r="CX29" s="3087"/>
      <c r="CY29" s="3087"/>
      <c r="CZ29" s="3087"/>
      <c r="DA29" s="3087"/>
      <c r="DB29" s="3087"/>
      <c r="DC29" s="3087"/>
      <c r="DD29" s="3087"/>
      <c r="DE29" s="3087"/>
      <c r="DF29" s="3087"/>
      <c r="DG29" s="3087"/>
      <c r="DH29" s="3087"/>
      <c r="DI29" s="3087"/>
      <c r="DJ29" s="3087"/>
      <c r="DK29" s="3087"/>
    </row>
    <row r="30" spans="1:115" x14ac:dyDescent="0.25">
      <c r="A30" s="3076" t="str">
        <f t="shared" ca="1" si="0"/>
        <v xml:space="preserve"> </v>
      </c>
      <c r="B30" s="3088" t="str">
        <f t="shared" ca="1" si="1"/>
        <v xml:space="preserve"> </v>
      </c>
      <c r="C30" s="3088" t="str">
        <f t="shared" ca="1" si="2"/>
        <v xml:space="preserve"> </v>
      </c>
      <c r="D30" s="3088" t="str">
        <f t="shared" ca="1" si="3"/>
        <v xml:space="preserve"> </v>
      </c>
      <c r="E30" s="3088" t="str">
        <f t="shared" ca="1" si="4"/>
        <v xml:space="preserve"> </v>
      </c>
      <c r="F30" s="3087"/>
      <c r="G30" s="3087"/>
      <c r="H30" s="3087"/>
      <c r="I30" s="3087"/>
      <c r="J30" s="3087"/>
      <c r="K30" s="3087"/>
      <c r="L30" s="3087"/>
      <c r="M30" s="3087"/>
      <c r="N30" s="3087"/>
      <c r="O30" s="3087"/>
      <c r="P30" s="3087"/>
      <c r="Q30" s="3087"/>
      <c r="R30" s="3087"/>
      <c r="S30" s="3087"/>
      <c r="T30" s="3087"/>
      <c r="U30" s="3087"/>
      <c r="V30" s="3087"/>
      <c r="W30" s="3087"/>
      <c r="X30" s="3087"/>
      <c r="Y30" s="3087"/>
      <c r="Z30" s="3087"/>
      <c r="AA30" s="3087"/>
      <c r="AB30" s="3087"/>
      <c r="AC30" s="3087"/>
      <c r="AD30" s="3087"/>
      <c r="AE30" s="3087"/>
      <c r="AF30" s="3087"/>
      <c r="AG30" s="3087"/>
      <c r="AH30" s="3087"/>
      <c r="AI30" s="3087"/>
      <c r="AJ30" s="3087"/>
      <c r="AK30" s="3087"/>
      <c r="AL30" s="3087"/>
      <c r="AM30" s="3087"/>
      <c r="AN30" s="3087"/>
      <c r="AO30" s="3087"/>
      <c r="AP30" s="3087"/>
      <c r="AQ30" s="3087"/>
      <c r="AR30" s="3087"/>
      <c r="AS30" s="3087"/>
      <c r="AT30" s="3087"/>
      <c r="AU30" s="3087"/>
      <c r="AV30" s="3087"/>
      <c r="AW30" s="3087"/>
      <c r="AX30" s="3087"/>
      <c r="AY30" s="3087"/>
      <c r="AZ30" s="3087"/>
      <c r="BA30" s="3087"/>
      <c r="BB30" s="3087"/>
      <c r="BC30" s="3087"/>
      <c r="BD30" s="3087">
        <v>23</v>
      </c>
      <c r="BE30" s="3087" t="s">
        <v>14560</v>
      </c>
      <c r="BF30" s="3087"/>
      <c r="BG30" s="3087">
        <v>14</v>
      </c>
      <c r="BH30" s="3087">
        <v>33</v>
      </c>
      <c r="BI30" s="3087">
        <v>90</v>
      </c>
      <c r="BJ30" s="3087">
        <v>0</v>
      </c>
      <c r="BK30" s="3087">
        <v>0</v>
      </c>
      <c r="BL30" s="3087">
        <v>0</v>
      </c>
      <c r="BM30" s="3087">
        <v>0</v>
      </c>
      <c r="BN30" s="3087"/>
      <c r="BO30" s="3087"/>
      <c r="BP30" s="3087"/>
      <c r="BQ30" s="3087"/>
      <c r="BR30" s="3087"/>
      <c r="BS30" s="3087"/>
      <c r="BT30" s="3087"/>
      <c r="BU30" s="3087"/>
      <c r="BV30" s="3087"/>
      <c r="BW30" s="3087"/>
      <c r="BX30" s="3087"/>
      <c r="BY30" s="3087"/>
      <c r="BZ30" s="3087"/>
      <c r="CA30" s="3087"/>
      <c r="CB30" s="3087"/>
      <c r="CC30" s="3087"/>
      <c r="CD30" s="3087"/>
      <c r="CE30" s="3087"/>
      <c r="CF30" s="3087"/>
      <c r="CG30" s="3087"/>
      <c r="CH30" s="3087"/>
      <c r="CI30" s="3087"/>
      <c r="CJ30" s="3087"/>
      <c r="CK30" s="3087"/>
      <c r="CL30" s="3087"/>
      <c r="CM30" s="3087"/>
      <c r="CN30" s="3087"/>
      <c r="CO30" s="3087"/>
      <c r="CP30" s="3087"/>
      <c r="CQ30" s="3087"/>
      <c r="CR30" s="3087"/>
      <c r="CS30" s="3087"/>
      <c r="CT30" s="3087"/>
      <c r="CU30" s="3087"/>
      <c r="CV30" s="3087"/>
      <c r="CW30" s="3087"/>
      <c r="CX30" s="3087"/>
      <c r="CY30" s="3087"/>
      <c r="CZ30" s="3087"/>
      <c r="DA30" s="3087"/>
      <c r="DB30" s="3087"/>
      <c r="DC30" s="3087"/>
      <c r="DD30" s="3087"/>
      <c r="DE30" s="3087"/>
      <c r="DF30" s="3087"/>
      <c r="DG30" s="3087"/>
      <c r="DH30" s="3087"/>
      <c r="DI30" s="3087"/>
      <c r="DJ30" s="3087"/>
      <c r="DK30" s="3087"/>
    </row>
    <row r="31" spans="1:115" x14ac:dyDescent="0.25">
      <c r="A31" s="3076" t="str">
        <f t="shared" ca="1" si="0"/>
        <v xml:space="preserve"> </v>
      </c>
      <c r="B31" s="3088" t="str">
        <f t="shared" ca="1" si="1"/>
        <v xml:space="preserve"> </v>
      </c>
      <c r="C31" s="3088" t="str">
        <f t="shared" ca="1" si="2"/>
        <v xml:space="preserve"> </v>
      </c>
      <c r="D31" s="3088" t="str">
        <f t="shared" ca="1" si="3"/>
        <v xml:space="preserve"> </v>
      </c>
      <c r="E31" s="3088" t="str">
        <f t="shared" ca="1" si="4"/>
        <v xml:space="preserve"> </v>
      </c>
      <c r="F31" s="3087"/>
      <c r="G31" s="3087"/>
      <c r="H31" s="3087"/>
      <c r="I31" s="3087"/>
      <c r="J31" s="3087"/>
      <c r="K31" s="3087"/>
      <c r="L31" s="3087"/>
      <c r="M31" s="3087"/>
      <c r="N31" s="3087"/>
      <c r="O31" s="3087"/>
      <c r="P31" s="3087"/>
      <c r="Q31" s="3087"/>
      <c r="R31" s="3087"/>
      <c r="S31" s="3087"/>
      <c r="T31" s="3087"/>
      <c r="U31" s="3087"/>
      <c r="V31" s="3087"/>
      <c r="W31" s="3087"/>
      <c r="X31" s="3087"/>
      <c r="Y31" s="3087"/>
      <c r="Z31" s="3087"/>
      <c r="AA31" s="3087"/>
      <c r="AB31" s="3087"/>
      <c r="AC31" s="3087"/>
      <c r="AD31" s="3087"/>
      <c r="AE31" s="3087"/>
      <c r="AF31" s="3087"/>
      <c r="AG31" s="3087"/>
      <c r="AH31" s="3087"/>
      <c r="AI31" s="3087"/>
      <c r="AJ31" s="3087"/>
      <c r="AK31" s="3087"/>
      <c r="AL31" s="3087"/>
      <c r="AM31" s="3087"/>
      <c r="AN31" s="3087"/>
      <c r="AO31" s="3087"/>
      <c r="AP31" s="3087"/>
      <c r="AQ31" s="3087"/>
      <c r="AR31" s="3087"/>
      <c r="AS31" s="3087"/>
      <c r="AT31" s="3087"/>
      <c r="AU31" s="3087"/>
      <c r="AV31" s="3087"/>
      <c r="AW31" s="3087"/>
      <c r="AX31" s="3087"/>
      <c r="AY31" s="3087"/>
      <c r="AZ31" s="3087"/>
      <c r="BA31" s="3087"/>
      <c r="BB31" s="3087"/>
      <c r="BC31" s="3087"/>
      <c r="BD31" s="3087">
        <v>24</v>
      </c>
      <c r="BE31" s="3087" t="s">
        <v>14561</v>
      </c>
      <c r="BF31" s="3087"/>
      <c r="BG31" s="3087">
        <v>14</v>
      </c>
      <c r="BH31" s="3087">
        <v>33</v>
      </c>
      <c r="BI31" s="3087">
        <v>90</v>
      </c>
      <c r="BJ31" s="3087">
        <v>0</v>
      </c>
      <c r="BK31" s="3087">
        <v>0</v>
      </c>
      <c r="BL31" s="3087">
        <v>0</v>
      </c>
      <c r="BM31" s="3087">
        <v>0</v>
      </c>
      <c r="BN31" s="3087"/>
      <c r="BO31" s="3087"/>
      <c r="BP31" s="3087"/>
      <c r="BQ31" s="3087"/>
      <c r="BR31" s="3087"/>
      <c r="BS31" s="3087"/>
      <c r="BT31" s="3087"/>
      <c r="BU31" s="3087"/>
      <c r="BV31" s="3087"/>
      <c r="BW31" s="3087"/>
      <c r="BX31" s="3087"/>
      <c r="BY31" s="3087"/>
      <c r="BZ31" s="3087"/>
      <c r="CA31" s="3087"/>
      <c r="CB31" s="3087"/>
      <c r="CC31" s="3087"/>
      <c r="CD31" s="3087"/>
      <c r="CE31" s="3087"/>
      <c r="CF31" s="3087"/>
      <c r="CG31" s="3087"/>
      <c r="CH31" s="3087"/>
      <c r="CI31" s="3087"/>
      <c r="CJ31" s="3087"/>
      <c r="CK31" s="3087"/>
      <c r="CL31" s="3087"/>
      <c r="CM31" s="3087"/>
      <c r="CN31" s="3087"/>
      <c r="CO31" s="3087"/>
      <c r="CP31" s="3087"/>
      <c r="CQ31" s="3087"/>
      <c r="CR31" s="3087"/>
      <c r="CS31" s="3087"/>
      <c r="CT31" s="3087"/>
      <c r="CU31" s="3087"/>
      <c r="CV31" s="3087"/>
      <c r="CW31" s="3087"/>
      <c r="CX31" s="3087"/>
      <c r="CY31" s="3087"/>
      <c r="CZ31" s="3087"/>
      <c r="DA31" s="3087"/>
      <c r="DB31" s="3087"/>
      <c r="DC31" s="3087"/>
      <c r="DD31" s="3087"/>
      <c r="DE31" s="3087"/>
      <c r="DF31" s="3087"/>
      <c r="DG31" s="3087"/>
      <c r="DH31" s="3087"/>
      <c r="DI31" s="3087"/>
      <c r="DJ31" s="3087"/>
      <c r="DK31" s="3087"/>
    </row>
    <row r="32" spans="1:115" x14ac:dyDescent="0.25">
      <c r="A32" s="3076" t="str">
        <f t="shared" ca="1" si="0"/>
        <v xml:space="preserve"> </v>
      </c>
      <c r="B32" s="3088" t="str">
        <f t="shared" ca="1" si="1"/>
        <v xml:space="preserve"> </v>
      </c>
      <c r="C32" s="3088" t="str">
        <f t="shared" ca="1" si="2"/>
        <v xml:space="preserve"> </v>
      </c>
      <c r="D32" s="3088" t="str">
        <f t="shared" ca="1" si="3"/>
        <v xml:space="preserve"> </v>
      </c>
      <c r="E32" s="3088" t="str">
        <f t="shared" ca="1" si="4"/>
        <v xml:space="preserve"> </v>
      </c>
      <c r="F32" s="3087"/>
      <c r="G32" s="3087"/>
      <c r="H32" s="3087"/>
      <c r="I32" s="3087"/>
      <c r="J32" s="3087"/>
      <c r="K32" s="3087"/>
      <c r="L32" s="3087"/>
      <c r="M32" s="3087"/>
      <c r="N32" s="3087"/>
      <c r="O32" s="3087"/>
      <c r="P32" s="3087"/>
      <c r="Q32" s="3087"/>
      <c r="R32" s="3087"/>
      <c r="S32" s="3087"/>
      <c r="T32" s="3087"/>
      <c r="U32" s="3087"/>
      <c r="V32" s="3087"/>
      <c r="W32" s="3087"/>
      <c r="X32" s="3087"/>
      <c r="Y32" s="3087"/>
      <c r="Z32" s="3087"/>
      <c r="AA32" s="3087"/>
      <c r="AB32" s="3087"/>
      <c r="AC32" s="3087"/>
      <c r="AD32" s="3087"/>
      <c r="AE32" s="3087"/>
      <c r="AF32" s="3087"/>
      <c r="AG32" s="3087"/>
      <c r="AH32" s="3087"/>
      <c r="AI32" s="3087"/>
      <c r="AJ32" s="3087"/>
      <c r="AK32" s="3087"/>
      <c r="AL32" s="3087"/>
      <c r="AM32" s="3087"/>
      <c r="AN32" s="3087"/>
      <c r="AO32" s="3087"/>
      <c r="AP32" s="3087"/>
      <c r="AQ32" s="3087"/>
      <c r="AR32" s="3087"/>
      <c r="AS32" s="3087"/>
      <c r="AT32" s="3087"/>
      <c r="AU32" s="3087"/>
      <c r="AV32" s="3087"/>
      <c r="AW32" s="3087"/>
      <c r="AX32" s="3087"/>
      <c r="AY32" s="3087"/>
      <c r="AZ32" s="3087"/>
      <c r="BA32" s="3087"/>
      <c r="BB32" s="3087"/>
      <c r="BC32" s="3087"/>
      <c r="BD32" s="3087">
        <v>25</v>
      </c>
      <c r="BE32" s="3087" t="s">
        <v>14562</v>
      </c>
      <c r="BF32" s="3087"/>
      <c r="BG32" s="3087">
        <v>14</v>
      </c>
      <c r="BH32" s="3087">
        <v>33</v>
      </c>
      <c r="BI32" s="3087">
        <v>90</v>
      </c>
      <c r="BJ32" s="3087">
        <v>0</v>
      </c>
      <c r="BK32" s="3087">
        <v>0</v>
      </c>
      <c r="BL32" s="3087">
        <v>0</v>
      </c>
      <c r="BM32" s="3087">
        <v>0</v>
      </c>
      <c r="BN32" s="3087"/>
      <c r="BO32" s="3087"/>
      <c r="BP32" s="3087"/>
      <c r="BQ32" s="3087"/>
      <c r="BR32" s="3087"/>
      <c r="BS32" s="3087"/>
      <c r="BT32" s="3087"/>
      <c r="BU32" s="3087"/>
      <c r="BV32" s="3087"/>
      <c r="BW32" s="3087"/>
      <c r="BX32" s="3087"/>
      <c r="BY32" s="3087"/>
      <c r="BZ32" s="3087"/>
      <c r="CA32" s="3087"/>
      <c r="CB32" s="3087"/>
      <c r="CC32" s="3087"/>
      <c r="CD32" s="3087"/>
      <c r="CE32" s="3087"/>
      <c r="CF32" s="3087"/>
      <c r="CG32" s="3087"/>
      <c r="CH32" s="3087"/>
      <c r="CI32" s="3087"/>
      <c r="CJ32" s="3087"/>
      <c r="CK32" s="3087"/>
      <c r="CL32" s="3087"/>
      <c r="CM32" s="3087"/>
      <c r="CN32" s="3087"/>
      <c r="CO32" s="3087"/>
      <c r="CP32" s="3087"/>
      <c r="CQ32" s="3087"/>
      <c r="CR32" s="3087"/>
      <c r="CS32" s="3087"/>
      <c r="CT32" s="3087"/>
      <c r="CU32" s="3087"/>
      <c r="CV32" s="3087"/>
      <c r="CW32" s="3087"/>
      <c r="CX32" s="3087"/>
      <c r="CY32" s="3087"/>
      <c r="CZ32" s="3087"/>
      <c r="DA32" s="3087"/>
      <c r="DB32" s="3087"/>
      <c r="DC32" s="3087"/>
      <c r="DD32" s="3087"/>
      <c r="DE32" s="3087"/>
      <c r="DF32" s="3087"/>
      <c r="DG32" s="3087"/>
      <c r="DH32" s="3087"/>
      <c r="DI32" s="3087"/>
      <c r="DJ32" s="3087"/>
      <c r="DK32" s="3087"/>
    </row>
    <row r="33" spans="1:115" x14ac:dyDescent="0.25">
      <c r="A33" s="3076" t="str">
        <f t="shared" ca="1" si="0"/>
        <v xml:space="preserve"> </v>
      </c>
      <c r="B33" s="3088" t="str">
        <f t="shared" ca="1" si="1"/>
        <v xml:space="preserve"> </v>
      </c>
      <c r="C33" s="3088" t="str">
        <f t="shared" ca="1" si="2"/>
        <v xml:space="preserve"> </v>
      </c>
      <c r="D33" s="3088" t="str">
        <f t="shared" ca="1" si="3"/>
        <v xml:space="preserve"> </v>
      </c>
      <c r="E33" s="3088" t="str">
        <f t="shared" ca="1" si="4"/>
        <v xml:space="preserve"> </v>
      </c>
      <c r="F33" s="3087"/>
      <c r="G33" s="3087"/>
      <c r="H33" s="3087"/>
      <c r="I33" s="3087"/>
      <c r="J33" s="3087"/>
      <c r="K33" s="3087"/>
      <c r="L33" s="3087"/>
      <c r="M33" s="3087"/>
      <c r="N33" s="3087"/>
      <c r="O33" s="3087"/>
      <c r="P33" s="3087"/>
      <c r="Q33" s="3087"/>
      <c r="R33" s="3087"/>
      <c r="S33" s="3087"/>
      <c r="T33" s="3087"/>
      <c r="U33" s="3087"/>
      <c r="V33" s="3087"/>
      <c r="W33" s="3087"/>
      <c r="X33" s="3087"/>
      <c r="Y33" s="3087"/>
      <c r="Z33" s="3087"/>
      <c r="AA33" s="3087"/>
      <c r="AB33" s="3087"/>
      <c r="AC33" s="3087"/>
      <c r="AD33" s="3087"/>
      <c r="AE33" s="3087"/>
      <c r="AF33" s="3087"/>
      <c r="AG33" s="3087"/>
      <c r="AH33" s="3087"/>
      <c r="AI33" s="3087"/>
      <c r="AJ33" s="3087"/>
      <c r="AK33" s="3087"/>
      <c r="AL33" s="3087"/>
      <c r="AM33" s="3087"/>
      <c r="AN33" s="3087"/>
      <c r="AO33" s="3087"/>
      <c r="AP33" s="3087"/>
      <c r="AQ33" s="3087"/>
      <c r="AR33" s="3087"/>
      <c r="AS33" s="3087"/>
      <c r="AT33" s="3087"/>
      <c r="AU33" s="3087"/>
      <c r="AV33" s="3087"/>
      <c r="AW33" s="3087"/>
      <c r="AX33" s="3087"/>
      <c r="AY33" s="3087"/>
      <c r="AZ33" s="3087"/>
      <c r="BA33" s="3087"/>
      <c r="BB33" s="3087"/>
      <c r="BC33" s="3087"/>
      <c r="BD33" s="3087">
        <v>26</v>
      </c>
      <c r="BE33" s="3087" t="s">
        <v>14563</v>
      </c>
      <c r="BF33" s="3087"/>
      <c r="BG33" s="3087">
        <v>14</v>
      </c>
      <c r="BH33" s="3087">
        <v>33</v>
      </c>
      <c r="BI33" s="3087">
        <v>90</v>
      </c>
      <c r="BJ33" s="3087">
        <v>0</v>
      </c>
      <c r="BK33" s="3087">
        <v>0</v>
      </c>
      <c r="BL33" s="3087">
        <v>0</v>
      </c>
      <c r="BM33" s="3087">
        <v>0</v>
      </c>
      <c r="BN33" s="3087"/>
      <c r="BO33" s="3087"/>
      <c r="BP33" s="3087"/>
      <c r="BQ33" s="3087"/>
      <c r="BR33" s="3087"/>
      <c r="BS33" s="3087"/>
      <c r="BT33" s="3087"/>
      <c r="BU33" s="3087"/>
      <c r="BV33" s="3087"/>
      <c r="BW33" s="3087"/>
      <c r="BX33" s="3087"/>
      <c r="BY33" s="3087"/>
      <c r="BZ33" s="3087"/>
      <c r="CA33" s="3087"/>
      <c r="CB33" s="3087"/>
      <c r="CC33" s="3087"/>
      <c r="CD33" s="3087"/>
      <c r="CE33" s="3087"/>
      <c r="CF33" s="3087"/>
      <c r="CG33" s="3087"/>
      <c r="CH33" s="3087"/>
      <c r="CI33" s="3087"/>
      <c r="CJ33" s="3087"/>
      <c r="CK33" s="3087"/>
      <c r="CL33" s="3087"/>
      <c r="CM33" s="3087"/>
      <c r="CN33" s="3087"/>
      <c r="CO33" s="3087"/>
      <c r="CP33" s="3087"/>
      <c r="CQ33" s="3087"/>
      <c r="CR33" s="3087"/>
      <c r="CS33" s="3087"/>
      <c r="CT33" s="3087"/>
      <c r="CU33" s="3087"/>
      <c r="CV33" s="3087"/>
      <c r="CW33" s="3087"/>
      <c r="CX33" s="3087"/>
      <c r="CY33" s="3087"/>
      <c r="CZ33" s="3087"/>
      <c r="DA33" s="3087"/>
      <c r="DB33" s="3087"/>
      <c r="DC33" s="3087"/>
      <c r="DD33" s="3087"/>
      <c r="DE33" s="3087"/>
      <c r="DF33" s="3087"/>
      <c r="DG33" s="3087"/>
      <c r="DH33" s="3087"/>
      <c r="DI33" s="3087"/>
      <c r="DJ33" s="3087"/>
      <c r="DK33" s="3087"/>
    </row>
    <row r="34" spans="1:115" x14ac:dyDescent="0.25">
      <c r="A34" s="3076" t="str">
        <f t="shared" ca="1" si="0"/>
        <v xml:space="preserve"> </v>
      </c>
      <c r="B34" s="3088" t="str">
        <f t="shared" ca="1" si="1"/>
        <v xml:space="preserve"> </v>
      </c>
      <c r="C34" s="3088" t="str">
        <f t="shared" ca="1" si="2"/>
        <v xml:space="preserve"> </v>
      </c>
      <c r="D34" s="3088" t="str">
        <f t="shared" ca="1" si="3"/>
        <v xml:space="preserve"> </v>
      </c>
      <c r="E34" s="3088" t="str">
        <f t="shared" ca="1" si="4"/>
        <v xml:space="preserve"> </v>
      </c>
      <c r="F34" s="3087"/>
      <c r="G34" s="3087"/>
      <c r="H34" s="3087"/>
      <c r="I34" s="3087"/>
      <c r="J34" s="3087"/>
      <c r="K34" s="3087"/>
      <c r="L34" s="3087"/>
      <c r="M34" s="3087"/>
      <c r="N34" s="3087"/>
      <c r="O34" s="3087"/>
      <c r="P34" s="3087"/>
      <c r="Q34" s="3087"/>
      <c r="R34" s="3087"/>
      <c r="S34" s="3087"/>
      <c r="T34" s="3087"/>
      <c r="U34" s="3087"/>
      <c r="V34" s="3087"/>
      <c r="W34" s="3087"/>
      <c r="X34" s="3087"/>
      <c r="Y34" s="3087"/>
      <c r="Z34" s="3087"/>
      <c r="AA34" s="3087"/>
      <c r="AB34" s="3087"/>
      <c r="AC34" s="3087"/>
      <c r="AD34" s="3087"/>
      <c r="AE34" s="3087"/>
      <c r="AF34" s="3087"/>
      <c r="AG34" s="3087"/>
      <c r="AH34" s="3087"/>
      <c r="AI34" s="3087"/>
      <c r="AJ34" s="3087"/>
      <c r="AK34" s="3087"/>
      <c r="AL34" s="3087"/>
      <c r="AM34" s="3087"/>
      <c r="AN34" s="3087"/>
      <c r="AO34" s="3087"/>
      <c r="AP34" s="3087"/>
      <c r="AQ34" s="3087"/>
      <c r="AR34" s="3087"/>
      <c r="AS34" s="3087"/>
      <c r="AT34" s="3087"/>
      <c r="AU34" s="3087"/>
      <c r="AV34" s="3087"/>
      <c r="AW34" s="3087"/>
      <c r="AX34" s="3087"/>
      <c r="AY34" s="3087"/>
      <c r="AZ34" s="3087"/>
      <c r="BA34" s="3087"/>
      <c r="BB34" s="3087"/>
      <c r="BC34" s="3087"/>
      <c r="BD34" s="3087">
        <v>27</v>
      </c>
      <c r="BE34" s="3087" t="s">
        <v>14564</v>
      </c>
      <c r="BF34" s="3087"/>
      <c r="BG34" s="3087">
        <v>14</v>
      </c>
      <c r="BH34" s="3087">
        <v>33</v>
      </c>
      <c r="BI34" s="3087">
        <v>90</v>
      </c>
      <c r="BJ34" s="3087">
        <v>0</v>
      </c>
      <c r="BK34" s="3087">
        <v>0</v>
      </c>
      <c r="BL34" s="3087">
        <v>0</v>
      </c>
      <c r="BM34" s="3087">
        <v>0</v>
      </c>
      <c r="BN34" s="3087"/>
      <c r="BO34" s="3087"/>
      <c r="BP34" s="3087"/>
      <c r="BQ34" s="3087"/>
      <c r="BR34" s="3087"/>
      <c r="BS34" s="3087"/>
      <c r="BT34" s="3087"/>
      <c r="BU34" s="3087"/>
      <c r="BV34" s="3087"/>
      <c r="BW34" s="3087"/>
      <c r="BX34" s="3087"/>
      <c r="BY34" s="3087"/>
      <c r="BZ34" s="3087"/>
      <c r="CA34" s="3087"/>
      <c r="CB34" s="3087"/>
      <c r="CC34" s="3087"/>
      <c r="CD34" s="3087"/>
      <c r="CE34" s="3087"/>
      <c r="CF34" s="3087"/>
      <c r="CG34" s="3087"/>
      <c r="CH34" s="3087"/>
      <c r="CI34" s="3087"/>
      <c r="CJ34" s="3087"/>
      <c r="CK34" s="3087"/>
      <c r="CL34" s="3087"/>
      <c r="CM34" s="3087"/>
      <c r="CN34" s="3087"/>
      <c r="CO34" s="3087"/>
      <c r="CP34" s="3087"/>
      <c r="CQ34" s="3087"/>
      <c r="CR34" s="3087"/>
      <c r="CS34" s="3087"/>
      <c r="CT34" s="3087"/>
      <c r="CU34" s="3087"/>
      <c r="CV34" s="3087"/>
      <c r="CW34" s="3087"/>
      <c r="CX34" s="3087"/>
      <c r="CY34" s="3087"/>
      <c r="CZ34" s="3087"/>
      <c r="DA34" s="3087"/>
      <c r="DB34" s="3087"/>
      <c r="DC34" s="3087"/>
      <c r="DD34" s="3087"/>
      <c r="DE34" s="3087"/>
      <c r="DF34" s="3087"/>
      <c r="DG34" s="3087"/>
      <c r="DH34" s="3087"/>
      <c r="DI34" s="3087"/>
      <c r="DJ34" s="3087"/>
      <c r="DK34" s="3087"/>
    </row>
    <row r="35" spans="1:115" x14ac:dyDescent="0.25">
      <c r="A35" s="3076" t="str">
        <f t="shared" ca="1" si="0"/>
        <v xml:space="preserve"> </v>
      </c>
      <c r="B35" s="3088" t="str">
        <f t="shared" ca="1" si="1"/>
        <v xml:space="preserve"> </v>
      </c>
      <c r="C35" s="3088" t="str">
        <f t="shared" ca="1" si="2"/>
        <v xml:space="preserve"> </v>
      </c>
      <c r="D35" s="3088" t="str">
        <f t="shared" ca="1" si="3"/>
        <v xml:space="preserve"> </v>
      </c>
      <c r="E35" s="3088" t="str">
        <f t="shared" ca="1" si="4"/>
        <v xml:space="preserve"> </v>
      </c>
      <c r="F35" s="3087"/>
      <c r="G35" s="3087"/>
      <c r="H35" s="3087"/>
      <c r="I35" s="3087"/>
      <c r="J35" s="3087"/>
      <c r="K35" s="3087"/>
      <c r="L35" s="3087"/>
      <c r="M35" s="3087"/>
      <c r="N35" s="3087"/>
      <c r="O35" s="3087"/>
      <c r="P35" s="3087"/>
      <c r="Q35" s="3087"/>
      <c r="R35" s="3087"/>
      <c r="S35" s="3087"/>
      <c r="T35" s="3087"/>
      <c r="U35" s="3087"/>
      <c r="V35" s="3087"/>
      <c r="W35" s="3087"/>
      <c r="X35" s="3087"/>
      <c r="Y35" s="3087"/>
      <c r="Z35" s="3087"/>
      <c r="AA35" s="3087"/>
      <c r="AB35" s="3087"/>
      <c r="AC35" s="3087"/>
      <c r="AD35" s="3087"/>
      <c r="AE35" s="3087"/>
      <c r="AF35" s="3087"/>
      <c r="AG35" s="3087"/>
      <c r="AH35" s="3087"/>
      <c r="AI35" s="3087"/>
      <c r="AJ35" s="3087"/>
      <c r="AK35" s="3087"/>
      <c r="AL35" s="3087"/>
      <c r="AM35" s="3087"/>
      <c r="AN35" s="3087"/>
      <c r="AO35" s="3087"/>
      <c r="AP35" s="3087"/>
      <c r="AQ35" s="3087"/>
      <c r="AR35" s="3087"/>
      <c r="AS35" s="3087"/>
      <c r="AT35" s="3087"/>
      <c r="AU35" s="3087"/>
      <c r="AV35" s="3087"/>
      <c r="AW35" s="3087"/>
      <c r="AX35" s="3087"/>
      <c r="AY35" s="3087"/>
      <c r="AZ35" s="3087"/>
      <c r="BA35" s="3087"/>
      <c r="BB35" s="3087"/>
      <c r="BC35" s="3087"/>
      <c r="BD35" s="3087">
        <v>28</v>
      </c>
      <c r="BE35" s="3087" t="s">
        <v>14565</v>
      </c>
      <c r="BF35" s="3087"/>
      <c r="BG35" s="3087">
        <v>14</v>
      </c>
      <c r="BH35" s="3087">
        <v>33</v>
      </c>
      <c r="BI35" s="3087">
        <v>90</v>
      </c>
      <c r="BJ35" s="3087">
        <v>0</v>
      </c>
      <c r="BK35" s="3087">
        <v>0</v>
      </c>
      <c r="BL35" s="3087">
        <v>0</v>
      </c>
      <c r="BM35" s="3087">
        <v>0</v>
      </c>
      <c r="BN35" s="3087"/>
      <c r="BO35" s="3087"/>
      <c r="BP35" s="3087"/>
      <c r="BQ35" s="3087"/>
      <c r="BR35" s="3087"/>
      <c r="BS35" s="3087"/>
      <c r="BT35" s="3087"/>
      <c r="BU35" s="3087"/>
      <c r="BV35" s="3087"/>
      <c r="BW35" s="3087"/>
      <c r="BX35" s="3087"/>
      <c r="BY35" s="3087"/>
      <c r="BZ35" s="3087"/>
      <c r="CA35" s="3087"/>
      <c r="CB35" s="3087"/>
      <c r="CC35" s="3087"/>
      <c r="CD35" s="3087"/>
      <c r="CE35" s="3087"/>
      <c r="CF35" s="3087"/>
      <c r="CG35" s="3087"/>
      <c r="CH35" s="3087"/>
      <c r="CI35" s="3087"/>
      <c r="CJ35" s="3087"/>
      <c r="CK35" s="3087"/>
      <c r="CL35" s="3087"/>
      <c r="CM35" s="3087"/>
      <c r="CN35" s="3087"/>
      <c r="CO35" s="3087"/>
      <c r="CP35" s="3087"/>
      <c r="CQ35" s="3087"/>
      <c r="CR35" s="3087"/>
      <c r="CS35" s="3087"/>
      <c r="CT35" s="3087"/>
      <c r="CU35" s="3087"/>
      <c r="CV35" s="3087"/>
      <c r="CW35" s="3087"/>
      <c r="CX35" s="3087"/>
      <c r="CY35" s="3087"/>
      <c r="CZ35" s="3087"/>
      <c r="DA35" s="3087"/>
      <c r="DB35" s="3087"/>
      <c r="DC35" s="3087"/>
      <c r="DD35" s="3087"/>
      <c r="DE35" s="3087"/>
      <c r="DF35" s="3087"/>
      <c r="DG35" s="3087"/>
      <c r="DH35" s="3087"/>
      <c r="DI35" s="3087"/>
      <c r="DJ35" s="3087"/>
      <c r="DK35" s="3087"/>
    </row>
    <row r="36" spans="1:115" x14ac:dyDescent="0.25">
      <c r="A36" s="3076" t="str">
        <f t="shared" ca="1" si="0"/>
        <v xml:space="preserve"> </v>
      </c>
      <c r="B36" s="3088" t="str">
        <f t="shared" ca="1" si="1"/>
        <v xml:space="preserve"> </v>
      </c>
      <c r="C36" s="3088" t="str">
        <f t="shared" ca="1" si="2"/>
        <v xml:space="preserve"> </v>
      </c>
      <c r="D36" s="3088" t="str">
        <f t="shared" ca="1" si="3"/>
        <v xml:space="preserve"> </v>
      </c>
      <c r="E36" s="3088" t="str">
        <f t="shared" ca="1" si="4"/>
        <v xml:space="preserve"> </v>
      </c>
      <c r="F36" s="3087"/>
      <c r="G36" s="3087"/>
      <c r="H36" s="3087"/>
      <c r="I36" s="3087"/>
      <c r="J36" s="3087"/>
      <c r="K36" s="3087"/>
      <c r="L36" s="3087"/>
      <c r="M36" s="3087"/>
      <c r="N36" s="3087"/>
      <c r="O36" s="3087"/>
      <c r="P36" s="3087"/>
      <c r="Q36" s="3087"/>
      <c r="R36" s="3087"/>
      <c r="S36" s="3087"/>
      <c r="T36" s="3087"/>
      <c r="U36" s="3087"/>
      <c r="V36" s="3087"/>
      <c r="W36" s="3087"/>
      <c r="X36" s="3087"/>
      <c r="Y36" s="3087"/>
      <c r="Z36" s="3087"/>
      <c r="AA36" s="3087"/>
      <c r="AB36" s="3087"/>
      <c r="AC36" s="3087"/>
      <c r="AD36" s="3087"/>
      <c r="AE36" s="3087"/>
      <c r="AF36" s="3087"/>
      <c r="AG36" s="3087"/>
      <c r="AH36" s="3087"/>
      <c r="AI36" s="3087"/>
      <c r="AJ36" s="3087"/>
      <c r="AK36" s="3087"/>
      <c r="AL36" s="3087"/>
      <c r="AM36" s="3087"/>
      <c r="AN36" s="3087"/>
      <c r="AO36" s="3087"/>
      <c r="AP36" s="3087"/>
      <c r="AQ36" s="3087"/>
      <c r="AR36" s="3087"/>
      <c r="AS36" s="3087"/>
      <c r="AT36" s="3087"/>
      <c r="AU36" s="3087"/>
      <c r="AV36" s="3087"/>
      <c r="AW36" s="3087"/>
      <c r="AX36" s="3087"/>
      <c r="AY36" s="3087"/>
      <c r="AZ36" s="3087"/>
      <c r="BA36" s="3087"/>
      <c r="BB36" s="3087"/>
      <c r="BC36" s="3087"/>
      <c r="BD36" s="3087">
        <v>29</v>
      </c>
      <c r="BE36" s="3087" t="s">
        <v>14566</v>
      </c>
      <c r="BF36" s="3087"/>
      <c r="BG36" s="3087">
        <v>14</v>
      </c>
      <c r="BH36" s="3087">
        <v>33</v>
      </c>
      <c r="BI36" s="3087">
        <v>90</v>
      </c>
      <c r="BJ36" s="3087">
        <v>0</v>
      </c>
      <c r="BK36" s="3087">
        <v>0</v>
      </c>
      <c r="BL36" s="3087">
        <v>0</v>
      </c>
      <c r="BM36" s="3087">
        <v>0</v>
      </c>
      <c r="BN36" s="3087"/>
      <c r="BO36" s="3087"/>
      <c r="BP36" s="3087"/>
      <c r="BQ36" s="3087"/>
      <c r="BR36" s="3087"/>
      <c r="BS36" s="3087"/>
      <c r="BT36" s="3087"/>
      <c r="BU36" s="3087"/>
      <c r="BV36" s="3087"/>
      <c r="BW36" s="3087"/>
      <c r="BX36" s="3087"/>
      <c r="BY36" s="3087"/>
      <c r="BZ36" s="3087"/>
      <c r="CA36" s="3087"/>
      <c r="CB36" s="3087"/>
      <c r="CC36" s="3087"/>
      <c r="CD36" s="3087"/>
      <c r="CE36" s="3087"/>
      <c r="CF36" s="3087"/>
      <c r="CG36" s="3087"/>
      <c r="CH36" s="3087"/>
      <c r="CI36" s="3087"/>
      <c r="CJ36" s="3087"/>
      <c r="CK36" s="3087"/>
      <c r="CL36" s="3087"/>
      <c r="CM36" s="3087"/>
      <c r="CN36" s="3087"/>
      <c r="CO36" s="3087"/>
      <c r="CP36" s="3087"/>
      <c r="CQ36" s="3087"/>
      <c r="CR36" s="3087"/>
      <c r="CS36" s="3087"/>
      <c r="CT36" s="3087"/>
      <c r="CU36" s="3087"/>
      <c r="CV36" s="3087"/>
      <c r="CW36" s="3087"/>
      <c r="CX36" s="3087"/>
      <c r="CY36" s="3087"/>
      <c r="CZ36" s="3087"/>
      <c r="DA36" s="3087"/>
      <c r="DB36" s="3087"/>
      <c r="DC36" s="3087"/>
      <c r="DD36" s="3087"/>
      <c r="DE36" s="3087"/>
      <c r="DF36" s="3087"/>
      <c r="DG36" s="3087"/>
      <c r="DH36" s="3087"/>
      <c r="DI36" s="3087"/>
      <c r="DJ36" s="3087"/>
      <c r="DK36" s="3087"/>
    </row>
    <row r="37" spans="1:115" x14ac:dyDescent="0.25">
      <c r="A37" s="3076" t="str">
        <f t="shared" ca="1" si="0"/>
        <v xml:space="preserve"> </v>
      </c>
      <c r="B37" s="3088" t="str">
        <f t="shared" ca="1" si="1"/>
        <v xml:space="preserve"> </v>
      </c>
      <c r="C37" s="3088" t="str">
        <f t="shared" ca="1" si="2"/>
        <v xml:space="preserve"> </v>
      </c>
      <c r="D37" s="3088" t="str">
        <f t="shared" ca="1" si="3"/>
        <v xml:space="preserve"> </v>
      </c>
      <c r="E37" s="3088" t="str">
        <f t="shared" ca="1" si="4"/>
        <v xml:space="preserve"> </v>
      </c>
      <c r="F37" s="3087"/>
      <c r="G37" s="3087"/>
      <c r="H37" s="3087"/>
      <c r="I37" s="3087"/>
      <c r="J37" s="3087"/>
      <c r="K37" s="3087"/>
      <c r="L37" s="3087"/>
      <c r="M37" s="3087"/>
      <c r="N37" s="3087"/>
      <c r="O37" s="3087"/>
      <c r="P37" s="3087"/>
      <c r="Q37" s="3087"/>
      <c r="R37" s="3087"/>
      <c r="S37" s="3087"/>
      <c r="T37" s="3087"/>
      <c r="U37" s="3087"/>
      <c r="V37" s="3087"/>
      <c r="W37" s="3087"/>
      <c r="X37" s="3087"/>
      <c r="Y37" s="3087"/>
      <c r="Z37" s="3087"/>
      <c r="AA37" s="3087"/>
      <c r="AB37" s="3087"/>
      <c r="AC37" s="3087"/>
      <c r="AD37" s="3087"/>
      <c r="AE37" s="3087"/>
      <c r="AF37" s="3087"/>
      <c r="AG37" s="3087"/>
      <c r="AH37" s="3087"/>
      <c r="AI37" s="3087"/>
      <c r="AJ37" s="3087"/>
      <c r="AK37" s="3087"/>
      <c r="AL37" s="3087"/>
      <c r="AM37" s="3087"/>
      <c r="AN37" s="3087"/>
      <c r="AO37" s="3087"/>
      <c r="AP37" s="3087"/>
      <c r="AQ37" s="3087"/>
      <c r="AR37" s="3087"/>
      <c r="AS37" s="3087"/>
      <c r="AT37" s="3087"/>
      <c r="AU37" s="3087"/>
      <c r="AV37" s="3087"/>
      <c r="AW37" s="3087"/>
      <c r="AX37" s="3087"/>
      <c r="AY37" s="3087"/>
      <c r="AZ37" s="3087"/>
      <c r="BA37" s="3087"/>
      <c r="BB37" s="3087"/>
      <c r="BC37" s="3087"/>
      <c r="BD37" s="3087">
        <v>30</v>
      </c>
      <c r="BE37" s="3087" t="s">
        <v>14567</v>
      </c>
      <c r="BF37" s="3087"/>
      <c r="BG37" s="3087">
        <v>14</v>
      </c>
      <c r="BH37" s="3087">
        <v>33</v>
      </c>
      <c r="BI37" s="3087">
        <v>90</v>
      </c>
      <c r="BJ37" s="3087">
        <v>0</v>
      </c>
      <c r="BK37" s="3087">
        <v>0</v>
      </c>
      <c r="BL37" s="3087">
        <v>0</v>
      </c>
      <c r="BM37" s="3087">
        <v>0</v>
      </c>
      <c r="BN37" s="3087"/>
      <c r="BO37" s="3087"/>
      <c r="BP37" s="3087"/>
      <c r="BQ37" s="3087"/>
      <c r="BR37" s="3087"/>
      <c r="BS37" s="3087"/>
      <c r="BT37" s="3087"/>
      <c r="BU37" s="3087"/>
      <c r="BV37" s="3087"/>
      <c r="BW37" s="3087"/>
      <c r="BX37" s="3087"/>
      <c r="BY37" s="3087"/>
      <c r="BZ37" s="3087"/>
      <c r="CA37" s="3087"/>
      <c r="CB37" s="3087"/>
      <c r="CC37" s="3087"/>
      <c r="CD37" s="3087"/>
      <c r="CE37" s="3087"/>
      <c r="CF37" s="3087"/>
      <c r="CG37" s="3087"/>
      <c r="CH37" s="3087"/>
      <c r="CI37" s="3087"/>
      <c r="CJ37" s="3087"/>
      <c r="CK37" s="3087"/>
      <c r="CL37" s="3087"/>
      <c r="CM37" s="3087"/>
      <c r="CN37" s="3087"/>
      <c r="CO37" s="3087"/>
      <c r="CP37" s="3087"/>
      <c r="CQ37" s="3087"/>
      <c r="CR37" s="3087"/>
      <c r="CS37" s="3087"/>
      <c r="CT37" s="3087"/>
      <c r="CU37" s="3087"/>
      <c r="CV37" s="3087"/>
      <c r="CW37" s="3087"/>
      <c r="CX37" s="3087"/>
      <c r="CY37" s="3087"/>
      <c r="CZ37" s="3087"/>
      <c r="DA37" s="3087"/>
      <c r="DB37" s="3087"/>
      <c r="DC37" s="3087"/>
      <c r="DD37" s="3087"/>
      <c r="DE37" s="3087"/>
      <c r="DF37" s="3087"/>
      <c r="DG37" s="3087"/>
      <c r="DH37" s="3087"/>
      <c r="DI37" s="3087"/>
      <c r="DJ37" s="3087"/>
      <c r="DK37" s="3087"/>
    </row>
    <row r="38" spans="1:115" x14ac:dyDescent="0.25">
      <c r="A38" s="3076" t="str">
        <f t="shared" ca="1" si="0"/>
        <v xml:space="preserve"> </v>
      </c>
      <c r="B38" s="3088" t="str">
        <f t="shared" ca="1" si="1"/>
        <v xml:space="preserve"> </v>
      </c>
      <c r="C38" s="3088" t="str">
        <f t="shared" ca="1" si="2"/>
        <v xml:space="preserve"> </v>
      </c>
      <c r="D38" s="3088" t="str">
        <f t="shared" ca="1" si="3"/>
        <v xml:space="preserve"> </v>
      </c>
      <c r="E38" s="3088" t="str">
        <f t="shared" ca="1" si="4"/>
        <v xml:space="preserve"> </v>
      </c>
      <c r="F38" s="3087"/>
      <c r="G38" s="3087"/>
      <c r="H38" s="3087"/>
      <c r="I38" s="3087"/>
      <c r="J38" s="3087"/>
      <c r="K38" s="3087"/>
      <c r="L38" s="3087"/>
      <c r="M38" s="3087"/>
      <c r="N38" s="3087"/>
      <c r="O38" s="3087"/>
      <c r="P38" s="3087"/>
      <c r="Q38" s="3087"/>
      <c r="R38" s="3087"/>
      <c r="S38" s="3087"/>
      <c r="T38" s="3087"/>
      <c r="U38" s="3087"/>
      <c r="V38" s="3087"/>
      <c r="W38" s="3087"/>
      <c r="X38" s="3087"/>
      <c r="Y38" s="3087"/>
      <c r="Z38" s="3087"/>
      <c r="AA38" s="3087"/>
      <c r="AB38" s="3087"/>
      <c r="AC38" s="3087"/>
      <c r="AD38" s="3087"/>
      <c r="AE38" s="3087"/>
      <c r="AF38" s="3087"/>
      <c r="AG38" s="3087"/>
      <c r="AH38" s="3087"/>
      <c r="AI38" s="3087"/>
      <c r="AJ38" s="3087"/>
      <c r="AK38" s="3087"/>
      <c r="AL38" s="3087"/>
      <c r="AM38" s="3087"/>
      <c r="AN38" s="3087"/>
      <c r="AO38" s="3087"/>
      <c r="AP38" s="3087"/>
      <c r="AQ38" s="3087"/>
      <c r="AR38" s="3087"/>
      <c r="AS38" s="3087"/>
      <c r="AT38" s="3087"/>
      <c r="AU38" s="3087"/>
      <c r="AV38" s="3087"/>
      <c r="AW38" s="3087"/>
      <c r="AX38" s="3087"/>
      <c r="AY38" s="3087"/>
      <c r="AZ38" s="3087"/>
      <c r="BA38" s="3087"/>
      <c r="BB38" s="3087"/>
      <c r="BC38" s="3087"/>
      <c r="BD38" s="3087">
        <v>31</v>
      </c>
      <c r="BE38" s="3087" t="s">
        <v>14568</v>
      </c>
      <c r="BF38" s="3087"/>
      <c r="BG38" s="3087">
        <v>14</v>
      </c>
      <c r="BH38" s="3087">
        <v>33</v>
      </c>
      <c r="BI38" s="3087">
        <v>90</v>
      </c>
      <c r="BJ38" s="3087">
        <v>0</v>
      </c>
      <c r="BK38" s="3087">
        <v>0</v>
      </c>
      <c r="BL38" s="3087">
        <v>0</v>
      </c>
      <c r="BM38" s="3087">
        <v>0</v>
      </c>
      <c r="BN38" s="3087"/>
      <c r="BO38" s="3087"/>
      <c r="BP38" s="3087"/>
      <c r="BQ38" s="3087"/>
      <c r="BR38" s="3087"/>
      <c r="BS38" s="3087"/>
      <c r="BT38" s="3087"/>
      <c r="BU38" s="3087"/>
      <c r="BV38" s="3087"/>
      <c r="BW38" s="3087"/>
      <c r="BX38" s="3087"/>
      <c r="BY38" s="3087"/>
      <c r="BZ38" s="3087"/>
      <c r="CA38" s="3087"/>
      <c r="CB38" s="3087"/>
      <c r="CC38" s="3087"/>
      <c r="CD38" s="3087"/>
      <c r="CE38" s="3087"/>
      <c r="CF38" s="3087"/>
      <c r="CG38" s="3087"/>
      <c r="CH38" s="3087"/>
      <c r="CI38" s="3087"/>
      <c r="CJ38" s="3087"/>
      <c r="CK38" s="3087"/>
      <c r="CL38" s="3087"/>
      <c r="CM38" s="3087"/>
      <c r="CN38" s="3087"/>
      <c r="CO38" s="3087"/>
      <c r="CP38" s="3087"/>
      <c r="CQ38" s="3087"/>
      <c r="CR38" s="3087"/>
      <c r="CS38" s="3087"/>
      <c r="CT38" s="3087"/>
      <c r="CU38" s="3087"/>
      <c r="CV38" s="3087"/>
      <c r="CW38" s="3087"/>
      <c r="CX38" s="3087"/>
      <c r="CY38" s="3087"/>
      <c r="CZ38" s="3087"/>
      <c r="DA38" s="3087"/>
      <c r="DB38" s="3087"/>
      <c r="DC38" s="3087"/>
      <c r="DD38" s="3087"/>
      <c r="DE38" s="3087"/>
      <c r="DF38" s="3087"/>
      <c r="DG38" s="3087"/>
      <c r="DH38" s="3087"/>
      <c r="DI38" s="3087"/>
      <c r="DJ38" s="3087"/>
      <c r="DK38" s="3087"/>
    </row>
    <row r="39" spans="1:115" x14ac:dyDescent="0.25">
      <c r="A39" s="3076" t="str">
        <f t="shared" ca="1" si="0"/>
        <v xml:space="preserve"> </v>
      </c>
      <c r="B39" s="3088" t="str">
        <f t="shared" ca="1" si="1"/>
        <v xml:space="preserve"> </v>
      </c>
      <c r="C39" s="3088" t="str">
        <f t="shared" ca="1" si="2"/>
        <v xml:space="preserve"> </v>
      </c>
      <c r="D39" s="3088" t="str">
        <f t="shared" ca="1" si="3"/>
        <v xml:space="preserve"> </v>
      </c>
      <c r="E39" s="3088" t="str">
        <f t="shared" ca="1" si="4"/>
        <v xml:space="preserve"> </v>
      </c>
      <c r="F39" s="3087"/>
      <c r="G39" s="3087"/>
      <c r="H39" s="3087"/>
      <c r="I39" s="3087"/>
      <c r="J39" s="3087"/>
      <c r="K39" s="3087"/>
      <c r="L39" s="3087"/>
      <c r="M39" s="3087"/>
      <c r="N39" s="3087"/>
      <c r="O39" s="3087"/>
      <c r="P39" s="3087"/>
      <c r="Q39" s="3087"/>
      <c r="R39" s="3087"/>
      <c r="S39" s="3087"/>
      <c r="T39" s="3087"/>
      <c r="U39" s="3087"/>
      <c r="V39" s="3087"/>
      <c r="W39" s="3087"/>
      <c r="X39" s="3087"/>
      <c r="Y39" s="3087"/>
      <c r="Z39" s="3087"/>
      <c r="AA39" s="3087"/>
      <c r="AB39" s="3087"/>
      <c r="AC39" s="3087"/>
      <c r="AD39" s="3087"/>
      <c r="AE39" s="3087"/>
      <c r="AF39" s="3087"/>
      <c r="AG39" s="3087"/>
      <c r="AH39" s="3087"/>
      <c r="AI39" s="3087"/>
      <c r="AJ39" s="3087"/>
      <c r="AK39" s="3087"/>
      <c r="AL39" s="3087"/>
      <c r="AM39" s="3087"/>
      <c r="AN39" s="3087"/>
      <c r="AO39" s="3087"/>
      <c r="AP39" s="3087"/>
      <c r="AQ39" s="3087"/>
      <c r="AR39" s="3087"/>
      <c r="AS39" s="3087"/>
      <c r="AT39" s="3087"/>
      <c r="AU39" s="3087"/>
      <c r="AV39" s="3087"/>
      <c r="AW39" s="3087"/>
      <c r="AX39" s="3087"/>
      <c r="AY39" s="3087"/>
      <c r="AZ39" s="3087"/>
      <c r="BA39" s="3087"/>
      <c r="BB39" s="3087"/>
      <c r="BC39" s="3087"/>
      <c r="BD39" s="3087">
        <v>32</v>
      </c>
      <c r="BE39" s="3087" t="s">
        <v>14569</v>
      </c>
      <c r="BF39" s="3087"/>
      <c r="BG39" s="3087">
        <v>14</v>
      </c>
      <c r="BH39" s="3087">
        <v>33</v>
      </c>
      <c r="BI39" s="3087">
        <v>90</v>
      </c>
      <c r="BJ39" s="3087">
        <v>0</v>
      </c>
      <c r="BK39" s="3087">
        <v>0</v>
      </c>
      <c r="BL39" s="3087">
        <v>0</v>
      </c>
      <c r="BM39" s="3087">
        <v>0</v>
      </c>
      <c r="BN39" s="3087"/>
      <c r="BO39" s="3087"/>
      <c r="BP39" s="3087"/>
      <c r="BQ39" s="3087"/>
      <c r="BR39" s="3087"/>
      <c r="BS39" s="3087"/>
      <c r="BT39" s="3087"/>
      <c r="BU39" s="3087"/>
      <c r="BV39" s="3087"/>
      <c r="BW39" s="3087"/>
      <c r="BX39" s="3087"/>
      <c r="BY39" s="3087"/>
      <c r="BZ39" s="3087"/>
      <c r="CA39" s="3087"/>
      <c r="CB39" s="3087"/>
      <c r="CC39" s="3087"/>
      <c r="CD39" s="3087"/>
      <c r="CE39" s="3087"/>
      <c r="CF39" s="3087"/>
      <c r="CG39" s="3087"/>
      <c r="CH39" s="3087"/>
      <c r="CI39" s="3087"/>
      <c r="CJ39" s="3087"/>
      <c r="CK39" s="3087"/>
      <c r="CL39" s="3087"/>
      <c r="CM39" s="3087"/>
      <c r="CN39" s="3087"/>
      <c r="CO39" s="3087"/>
      <c r="CP39" s="3087"/>
      <c r="CQ39" s="3087"/>
      <c r="CR39" s="3087"/>
      <c r="CS39" s="3087"/>
      <c r="CT39" s="3087"/>
      <c r="CU39" s="3087"/>
      <c r="CV39" s="3087"/>
      <c r="CW39" s="3087"/>
      <c r="CX39" s="3087"/>
      <c r="CY39" s="3087"/>
      <c r="CZ39" s="3087"/>
      <c r="DA39" s="3087"/>
      <c r="DB39" s="3087"/>
      <c r="DC39" s="3087"/>
      <c r="DD39" s="3087"/>
      <c r="DE39" s="3087"/>
      <c r="DF39" s="3087"/>
      <c r="DG39" s="3087"/>
      <c r="DH39" s="3087"/>
      <c r="DI39" s="3087"/>
      <c r="DJ39" s="3087"/>
      <c r="DK39" s="3087"/>
    </row>
    <row r="40" spans="1:115" x14ac:dyDescent="0.25">
      <c r="A40" s="3076" t="str">
        <f t="shared" ca="1" si="0"/>
        <v xml:space="preserve"> </v>
      </c>
      <c r="B40" s="3088" t="str">
        <f t="shared" ca="1" si="1"/>
        <v xml:space="preserve"> </v>
      </c>
      <c r="C40" s="3088" t="str">
        <f t="shared" ca="1" si="2"/>
        <v xml:space="preserve"> </v>
      </c>
      <c r="D40" s="3088" t="str">
        <f t="shared" ca="1" si="3"/>
        <v xml:space="preserve"> </v>
      </c>
      <c r="E40" s="3088" t="str">
        <f t="shared" ca="1" si="4"/>
        <v xml:space="preserve"> </v>
      </c>
      <c r="F40" s="3087"/>
      <c r="G40" s="3087"/>
      <c r="H40" s="3087"/>
      <c r="I40" s="3087"/>
      <c r="J40" s="3087"/>
      <c r="K40" s="3087"/>
      <c r="L40" s="3087"/>
      <c r="M40" s="3087"/>
      <c r="N40" s="3087"/>
      <c r="O40" s="3087"/>
      <c r="P40" s="3087"/>
      <c r="Q40" s="3087"/>
      <c r="R40" s="3087"/>
      <c r="S40" s="3087"/>
      <c r="T40" s="3087"/>
      <c r="U40" s="3087"/>
      <c r="V40" s="3087"/>
      <c r="W40" s="3087"/>
      <c r="X40" s="3087"/>
      <c r="Y40" s="3087"/>
      <c r="Z40" s="3087"/>
      <c r="AA40" s="3087"/>
      <c r="AB40" s="3087"/>
      <c r="AC40" s="3087"/>
      <c r="AD40" s="3087"/>
      <c r="AE40" s="3087"/>
      <c r="AF40" s="3087"/>
      <c r="AG40" s="3087"/>
      <c r="AH40" s="3087"/>
      <c r="AI40" s="3087"/>
      <c r="AJ40" s="3087"/>
      <c r="AK40" s="3087"/>
      <c r="AL40" s="3087"/>
      <c r="AM40" s="3087"/>
      <c r="AN40" s="3087"/>
      <c r="AO40" s="3087"/>
      <c r="AP40" s="3087"/>
      <c r="AQ40" s="3087"/>
      <c r="AR40" s="3087"/>
      <c r="AS40" s="3087"/>
      <c r="AT40" s="3087"/>
      <c r="AU40" s="3087"/>
      <c r="AV40" s="3087"/>
      <c r="AW40" s="3087"/>
      <c r="AX40" s="3087"/>
      <c r="AY40" s="3087"/>
      <c r="AZ40" s="3087"/>
      <c r="BA40" s="3087"/>
      <c r="BB40" s="3087"/>
      <c r="BC40" s="3087"/>
      <c r="BD40" s="3087">
        <v>33</v>
      </c>
      <c r="BE40" s="3087" t="s">
        <v>14570</v>
      </c>
      <c r="BF40" s="3087"/>
      <c r="BG40" s="3087">
        <v>14</v>
      </c>
      <c r="BH40" s="3087">
        <v>33</v>
      </c>
      <c r="BI40" s="3087">
        <v>90</v>
      </c>
      <c r="BJ40" s="3087">
        <v>0</v>
      </c>
      <c r="BK40" s="3087">
        <v>0</v>
      </c>
      <c r="BL40" s="3087">
        <v>0</v>
      </c>
      <c r="BM40" s="3087">
        <v>0</v>
      </c>
      <c r="BN40" s="3087"/>
      <c r="BO40" s="3087"/>
      <c r="BP40" s="3087"/>
      <c r="BQ40" s="3087"/>
      <c r="BR40" s="3087"/>
      <c r="BS40" s="3087"/>
      <c r="BT40" s="3087"/>
      <c r="BU40" s="3087"/>
      <c r="BV40" s="3087"/>
      <c r="BW40" s="3087"/>
      <c r="BX40" s="3087"/>
      <c r="BY40" s="3087"/>
      <c r="BZ40" s="3087"/>
      <c r="CA40" s="3087"/>
      <c r="CB40" s="3087"/>
      <c r="CC40" s="3087"/>
      <c r="CD40" s="3087"/>
      <c r="CE40" s="3087"/>
      <c r="CF40" s="3087"/>
      <c r="CG40" s="3087"/>
      <c r="CH40" s="3087"/>
      <c r="CI40" s="3087"/>
      <c r="CJ40" s="3087"/>
      <c r="CK40" s="3087"/>
      <c r="CL40" s="3087"/>
      <c r="CM40" s="3087"/>
      <c r="CN40" s="3087"/>
      <c r="CO40" s="3087"/>
      <c r="CP40" s="3087"/>
      <c r="CQ40" s="3087"/>
      <c r="CR40" s="3087"/>
      <c r="CS40" s="3087"/>
      <c r="CT40" s="3087"/>
      <c r="CU40" s="3087"/>
      <c r="CV40" s="3087"/>
      <c r="CW40" s="3087"/>
      <c r="CX40" s="3087"/>
      <c r="CY40" s="3087"/>
      <c r="CZ40" s="3087"/>
      <c r="DA40" s="3087"/>
      <c r="DB40" s="3087"/>
      <c r="DC40" s="3087"/>
      <c r="DD40" s="3087"/>
      <c r="DE40" s="3087"/>
      <c r="DF40" s="3087"/>
      <c r="DG40" s="3087"/>
      <c r="DH40" s="3087"/>
      <c r="DI40" s="3087"/>
      <c r="DJ40" s="3087"/>
      <c r="DK40" s="3087"/>
    </row>
    <row r="41" spans="1:115" x14ac:dyDescent="0.25">
      <c r="A41" s="3076" t="str">
        <f t="shared" ca="1" si="0"/>
        <v xml:space="preserve"> </v>
      </c>
      <c r="B41" s="3088" t="str">
        <f t="shared" ca="1" si="1"/>
        <v xml:space="preserve"> </v>
      </c>
      <c r="C41" s="3088" t="str">
        <f t="shared" ca="1" si="2"/>
        <v xml:space="preserve"> </v>
      </c>
      <c r="D41" s="3088" t="str">
        <f t="shared" ca="1" si="3"/>
        <v xml:space="preserve"> </v>
      </c>
      <c r="E41" s="3088" t="str">
        <f t="shared" ca="1" si="4"/>
        <v xml:space="preserve"> </v>
      </c>
      <c r="F41" s="3087"/>
      <c r="G41" s="3087"/>
      <c r="H41" s="3087"/>
      <c r="I41" s="3087"/>
      <c r="J41" s="3087"/>
      <c r="K41" s="3087"/>
      <c r="L41" s="3087"/>
      <c r="M41" s="3087"/>
      <c r="N41" s="3087"/>
      <c r="O41" s="3087"/>
      <c r="P41" s="3087"/>
      <c r="Q41" s="3087"/>
      <c r="R41" s="3087"/>
      <c r="S41" s="3087"/>
      <c r="T41" s="3087"/>
      <c r="U41" s="3087"/>
      <c r="V41" s="3087"/>
      <c r="W41" s="3087"/>
      <c r="X41" s="3087"/>
      <c r="Y41" s="3087"/>
      <c r="Z41" s="3087"/>
      <c r="AA41" s="3087"/>
      <c r="AB41" s="3087"/>
      <c r="AC41" s="3087"/>
      <c r="AD41" s="3087"/>
      <c r="AE41" s="3087"/>
      <c r="AF41" s="3087"/>
      <c r="AG41" s="3087"/>
      <c r="AH41" s="3087"/>
      <c r="AI41" s="3087"/>
      <c r="AJ41" s="3087"/>
      <c r="AK41" s="3087"/>
      <c r="AL41" s="3087"/>
      <c r="AM41" s="3087"/>
      <c r="AN41" s="3087"/>
      <c r="AO41" s="3087"/>
      <c r="AP41" s="3087"/>
      <c r="AQ41" s="3087"/>
      <c r="AR41" s="3087"/>
      <c r="AS41" s="3087"/>
      <c r="AT41" s="3087"/>
      <c r="AU41" s="3087"/>
      <c r="AV41" s="3087"/>
      <c r="AW41" s="3087"/>
      <c r="AX41" s="3087"/>
      <c r="AY41" s="3087"/>
      <c r="AZ41" s="3087"/>
      <c r="BA41" s="3087"/>
      <c r="BB41" s="3087"/>
      <c r="BC41" s="3087"/>
      <c r="BD41" s="3087">
        <v>34</v>
      </c>
      <c r="BE41" s="3087" t="s">
        <v>14571</v>
      </c>
      <c r="BF41" s="3087"/>
      <c r="BG41" s="3087">
        <v>14</v>
      </c>
      <c r="BH41" s="3087">
        <v>33</v>
      </c>
      <c r="BI41" s="3087">
        <v>90</v>
      </c>
      <c r="BJ41" s="3087">
        <v>0</v>
      </c>
      <c r="BK41" s="3087">
        <v>0</v>
      </c>
      <c r="BL41" s="3087">
        <v>0</v>
      </c>
      <c r="BM41" s="3087">
        <v>0</v>
      </c>
      <c r="BN41" s="3087"/>
      <c r="BO41" s="3087"/>
      <c r="BP41" s="3087"/>
      <c r="BQ41" s="3087"/>
      <c r="BR41" s="3087"/>
      <c r="BS41" s="3087"/>
      <c r="BT41" s="3087"/>
      <c r="BU41" s="3087"/>
      <c r="BV41" s="3087"/>
      <c r="BW41" s="3087"/>
      <c r="BX41" s="3087"/>
      <c r="BY41" s="3087"/>
      <c r="BZ41" s="3087"/>
      <c r="CA41" s="3087"/>
      <c r="CB41" s="3087"/>
      <c r="CC41" s="3087"/>
      <c r="CD41" s="3087"/>
      <c r="CE41" s="3087"/>
      <c r="CF41" s="3087"/>
      <c r="CG41" s="3087"/>
      <c r="CH41" s="3087"/>
      <c r="CI41" s="3087"/>
      <c r="CJ41" s="3087"/>
      <c r="CK41" s="3087"/>
      <c r="CL41" s="3087"/>
      <c r="CM41" s="3087"/>
      <c r="CN41" s="3087"/>
      <c r="CO41" s="3087"/>
      <c r="CP41" s="3087"/>
      <c r="CQ41" s="3087"/>
      <c r="CR41" s="3087"/>
      <c r="CS41" s="3087"/>
      <c r="CT41" s="3087"/>
      <c r="CU41" s="3087"/>
      <c r="CV41" s="3087"/>
      <c r="CW41" s="3087"/>
      <c r="CX41" s="3087"/>
      <c r="CY41" s="3087"/>
      <c r="CZ41" s="3087"/>
      <c r="DA41" s="3087"/>
      <c r="DB41" s="3087"/>
      <c r="DC41" s="3087"/>
      <c r="DD41" s="3087"/>
      <c r="DE41" s="3087"/>
      <c r="DF41" s="3087"/>
      <c r="DG41" s="3087"/>
      <c r="DH41" s="3087"/>
      <c r="DI41" s="3087"/>
      <c r="DJ41" s="3087"/>
      <c r="DK41" s="3087"/>
    </row>
    <row r="42" spans="1:115" x14ac:dyDescent="0.25">
      <c r="A42" s="3076" t="str">
        <f t="shared" ca="1" si="0"/>
        <v xml:space="preserve"> </v>
      </c>
      <c r="B42" s="3088" t="str">
        <f t="shared" ca="1" si="1"/>
        <v xml:space="preserve"> </v>
      </c>
      <c r="C42" s="3088" t="str">
        <f t="shared" ca="1" si="2"/>
        <v xml:space="preserve"> </v>
      </c>
      <c r="D42" s="3088" t="str">
        <f t="shared" ca="1" si="3"/>
        <v xml:space="preserve"> </v>
      </c>
      <c r="E42" s="3088" t="str">
        <f t="shared" ca="1" si="4"/>
        <v xml:space="preserve"> </v>
      </c>
      <c r="F42" s="3087"/>
      <c r="G42" s="3087"/>
      <c r="H42" s="3087"/>
      <c r="I42" s="3087"/>
      <c r="J42" s="3087"/>
      <c r="K42" s="3087"/>
      <c r="L42" s="3087"/>
      <c r="M42" s="3087"/>
      <c r="N42" s="3087"/>
      <c r="O42" s="3087"/>
      <c r="P42" s="3087"/>
      <c r="Q42" s="3087"/>
      <c r="R42" s="3087"/>
      <c r="S42" s="3087"/>
      <c r="T42" s="3087"/>
      <c r="U42" s="3087"/>
      <c r="V42" s="3087"/>
      <c r="W42" s="3087"/>
      <c r="X42" s="3087"/>
      <c r="Y42" s="3087"/>
      <c r="Z42" s="3087"/>
      <c r="AA42" s="3087"/>
      <c r="AB42" s="3087"/>
      <c r="AC42" s="3087"/>
      <c r="AD42" s="3087"/>
      <c r="AE42" s="3087"/>
      <c r="AF42" s="3087"/>
      <c r="AG42" s="3087"/>
      <c r="AH42" s="3087"/>
      <c r="AI42" s="3087"/>
      <c r="AJ42" s="3087"/>
      <c r="AK42" s="3087"/>
      <c r="AL42" s="3087"/>
      <c r="AM42" s="3087"/>
      <c r="AN42" s="3087"/>
      <c r="AO42" s="3087"/>
      <c r="AP42" s="3087"/>
      <c r="AQ42" s="3087"/>
      <c r="AR42" s="3087"/>
      <c r="AS42" s="3087"/>
      <c r="AT42" s="3087"/>
      <c r="AU42" s="3087"/>
      <c r="AV42" s="3087"/>
      <c r="AW42" s="3087"/>
      <c r="AX42" s="3087"/>
      <c r="AY42" s="3087"/>
      <c r="AZ42" s="3087"/>
      <c r="BA42" s="3087"/>
      <c r="BB42" s="3087"/>
      <c r="BC42" s="3087"/>
      <c r="BD42" s="3087">
        <v>35</v>
      </c>
      <c r="BE42" s="3087" t="s">
        <v>14572</v>
      </c>
      <c r="BF42" s="3087"/>
      <c r="BG42" s="3087">
        <v>14</v>
      </c>
      <c r="BH42" s="3087">
        <v>33</v>
      </c>
      <c r="BI42" s="3087">
        <v>90</v>
      </c>
      <c r="BJ42" s="3087">
        <v>0</v>
      </c>
      <c r="BK42" s="3087">
        <v>0</v>
      </c>
      <c r="BL42" s="3087">
        <v>0</v>
      </c>
      <c r="BM42" s="3087">
        <v>0</v>
      </c>
      <c r="BN42" s="3087"/>
      <c r="BO42" s="3087"/>
      <c r="BP42" s="3087"/>
      <c r="BQ42" s="3087"/>
      <c r="BR42" s="3087"/>
      <c r="BS42" s="3087"/>
      <c r="BT42" s="3087"/>
      <c r="BU42" s="3087"/>
      <c r="BV42" s="3087"/>
      <c r="BW42" s="3087"/>
      <c r="BX42" s="3087"/>
      <c r="BY42" s="3087"/>
      <c r="BZ42" s="3087"/>
      <c r="CA42" s="3087"/>
      <c r="CB42" s="3087"/>
      <c r="CC42" s="3087"/>
      <c r="CD42" s="3087"/>
      <c r="CE42" s="3087"/>
      <c r="CF42" s="3087"/>
      <c r="CG42" s="3087"/>
      <c r="CH42" s="3087"/>
      <c r="CI42" s="3087"/>
      <c r="CJ42" s="3087"/>
      <c r="CK42" s="3087"/>
      <c r="CL42" s="3087"/>
      <c r="CM42" s="3087"/>
      <c r="CN42" s="3087"/>
      <c r="CO42" s="3087"/>
      <c r="CP42" s="3087"/>
      <c r="CQ42" s="3087"/>
      <c r="CR42" s="3087"/>
      <c r="CS42" s="3087"/>
      <c r="CT42" s="3087"/>
      <c r="CU42" s="3087"/>
      <c r="CV42" s="3087"/>
      <c r="CW42" s="3087"/>
      <c r="CX42" s="3087"/>
      <c r="CY42" s="3087"/>
      <c r="CZ42" s="3087"/>
      <c r="DA42" s="3087"/>
      <c r="DB42" s="3087"/>
      <c r="DC42" s="3087"/>
      <c r="DD42" s="3087"/>
      <c r="DE42" s="3087"/>
      <c r="DF42" s="3087"/>
      <c r="DG42" s="3087"/>
      <c r="DH42" s="3087"/>
      <c r="DI42" s="3087"/>
      <c r="DJ42" s="3087"/>
      <c r="DK42" s="3087"/>
    </row>
    <row r="43" spans="1:115" x14ac:dyDescent="0.25">
      <c r="A43" s="3076" t="str">
        <f t="shared" ca="1" si="0"/>
        <v xml:space="preserve"> </v>
      </c>
      <c r="B43" s="3088" t="str">
        <f t="shared" ca="1" si="1"/>
        <v xml:space="preserve"> </v>
      </c>
      <c r="C43" s="3088" t="str">
        <f t="shared" ca="1" si="2"/>
        <v xml:space="preserve"> </v>
      </c>
      <c r="D43" s="3088" t="str">
        <f t="shared" ca="1" si="3"/>
        <v xml:space="preserve"> </v>
      </c>
      <c r="E43" s="3088" t="str">
        <f t="shared" ca="1" si="4"/>
        <v xml:space="preserve"> </v>
      </c>
      <c r="F43" s="3087"/>
      <c r="G43" s="3087"/>
      <c r="H43" s="3087"/>
      <c r="I43" s="3087"/>
      <c r="J43" s="3087"/>
      <c r="K43" s="3087"/>
      <c r="L43" s="3087"/>
      <c r="M43" s="3087"/>
      <c r="N43" s="3087"/>
      <c r="O43" s="3087"/>
      <c r="P43" s="3087"/>
      <c r="Q43" s="3087"/>
      <c r="R43" s="3087"/>
      <c r="S43" s="3087"/>
      <c r="T43" s="3087"/>
      <c r="U43" s="3087"/>
      <c r="V43" s="3087"/>
      <c r="W43" s="3087"/>
      <c r="X43" s="3087"/>
      <c r="Y43" s="3087"/>
      <c r="Z43" s="3087"/>
      <c r="AA43" s="3087"/>
      <c r="AB43" s="3087"/>
      <c r="AC43" s="3087"/>
      <c r="AD43" s="3087"/>
      <c r="AE43" s="3087"/>
      <c r="AF43" s="3087"/>
      <c r="AG43" s="3087"/>
      <c r="AH43" s="3087"/>
      <c r="AI43" s="3087"/>
      <c r="AJ43" s="3087"/>
      <c r="AK43" s="3087"/>
      <c r="AL43" s="3087"/>
      <c r="AM43" s="3087"/>
      <c r="AN43" s="3087"/>
      <c r="AO43" s="3087"/>
      <c r="AP43" s="3087"/>
      <c r="AQ43" s="3087"/>
      <c r="AR43" s="3087"/>
      <c r="AS43" s="3087"/>
      <c r="AT43" s="3087"/>
      <c r="AU43" s="3087"/>
      <c r="AV43" s="3087"/>
      <c r="AW43" s="3087"/>
      <c r="AX43" s="3087"/>
      <c r="AY43" s="3087"/>
      <c r="AZ43" s="3087"/>
      <c r="BA43" s="3087"/>
      <c r="BB43" s="3087"/>
      <c r="BC43" s="3087"/>
      <c r="BD43" s="3087">
        <v>36</v>
      </c>
      <c r="BE43" s="3087" t="s">
        <v>14573</v>
      </c>
      <c r="BF43" s="3087"/>
      <c r="BG43" s="3087">
        <v>14</v>
      </c>
      <c r="BH43" s="3087">
        <v>33</v>
      </c>
      <c r="BI43" s="3087">
        <v>90</v>
      </c>
      <c r="BJ43" s="3087">
        <v>0</v>
      </c>
      <c r="BK43" s="3087">
        <v>0</v>
      </c>
      <c r="BL43" s="3087">
        <v>0</v>
      </c>
      <c r="BM43" s="3087">
        <v>0</v>
      </c>
      <c r="BN43" s="3087"/>
      <c r="BO43" s="3087"/>
      <c r="BP43" s="3087"/>
      <c r="BQ43" s="3087"/>
      <c r="BR43" s="3087"/>
      <c r="BS43" s="3087"/>
      <c r="BT43" s="3087"/>
      <c r="BU43" s="3087"/>
      <c r="BV43" s="3087"/>
      <c r="BW43" s="3087"/>
      <c r="BX43" s="3087"/>
      <c r="BY43" s="3087"/>
      <c r="BZ43" s="3087"/>
      <c r="CA43" s="3087"/>
      <c r="CB43" s="3087"/>
      <c r="CC43" s="3087"/>
      <c r="CD43" s="3087"/>
      <c r="CE43" s="3087"/>
      <c r="CF43" s="3087"/>
      <c r="CG43" s="3087"/>
      <c r="CH43" s="3087"/>
      <c r="CI43" s="3087"/>
      <c r="CJ43" s="3087"/>
      <c r="CK43" s="3087"/>
      <c r="CL43" s="3087"/>
      <c r="CM43" s="3087"/>
      <c r="CN43" s="3087"/>
      <c r="CO43" s="3087"/>
      <c r="CP43" s="3087"/>
      <c r="CQ43" s="3087"/>
      <c r="CR43" s="3087"/>
      <c r="CS43" s="3087"/>
      <c r="CT43" s="3087"/>
      <c r="CU43" s="3087"/>
      <c r="CV43" s="3087"/>
      <c r="CW43" s="3087"/>
      <c r="CX43" s="3087"/>
      <c r="CY43" s="3087"/>
      <c r="CZ43" s="3087"/>
      <c r="DA43" s="3087"/>
      <c r="DB43" s="3087"/>
      <c r="DC43" s="3087"/>
      <c r="DD43" s="3087"/>
      <c r="DE43" s="3087"/>
      <c r="DF43" s="3087"/>
      <c r="DG43" s="3087"/>
      <c r="DH43" s="3087"/>
      <c r="DI43" s="3087"/>
      <c r="DJ43" s="3087"/>
      <c r="DK43" s="3087"/>
    </row>
    <row r="44" spans="1:115" x14ac:dyDescent="0.25">
      <c r="A44" s="3076" t="str">
        <f t="shared" ca="1" si="0"/>
        <v xml:space="preserve"> </v>
      </c>
      <c r="B44" s="3088" t="str">
        <f t="shared" ca="1" si="1"/>
        <v xml:space="preserve"> </v>
      </c>
      <c r="C44" s="3088" t="str">
        <f t="shared" ca="1" si="2"/>
        <v xml:space="preserve"> </v>
      </c>
      <c r="D44" s="3088" t="str">
        <f t="shared" ca="1" si="3"/>
        <v xml:space="preserve"> </v>
      </c>
      <c r="E44" s="3088" t="str">
        <f t="shared" ca="1" si="4"/>
        <v xml:space="preserve"> </v>
      </c>
      <c r="F44" s="3087"/>
      <c r="G44" s="3087"/>
      <c r="H44" s="3087"/>
      <c r="I44" s="3087"/>
      <c r="J44" s="3087"/>
      <c r="K44" s="3087"/>
      <c r="L44" s="3087"/>
      <c r="M44" s="3087"/>
      <c r="N44" s="3087"/>
      <c r="O44" s="3087"/>
      <c r="P44" s="3087"/>
      <c r="Q44" s="3087"/>
      <c r="R44" s="3087"/>
      <c r="S44" s="3087"/>
      <c r="T44" s="3087"/>
      <c r="U44" s="3087"/>
      <c r="V44" s="3087"/>
      <c r="W44" s="3087"/>
      <c r="X44" s="3087"/>
      <c r="Y44" s="3087"/>
      <c r="Z44" s="3087"/>
      <c r="AA44" s="3087"/>
      <c r="AB44" s="3087"/>
      <c r="AC44" s="3087"/>
      <c r="AD44" s="3087"/>
      <c r="AE44" s="3087"/>
      <c r="AF44" s="3087"/>
      <c r="AG44" s="3087"/>
      <c r="AH44" s="3087"/>
      <c r="AI44" s="3087"/>
      <c r="AJ44" s="3087"/>
      <c r="AK44" s="3087"/>
      <c r="AL44" s="3087"/>
      <c r="AM44" s="3087"/>
      <c r="AN44" s="3087"/>
      <c r="AO44" s="3087"/>
      <c r="AP44" s="3087"/>
      <c r="AQ44" s="3087"/>
      <c r="AR44" s="3087"/>
      <c r="AS44" s="3087"/>
      <c r="AT44" s="3087"/>
      <c r="AU44" s="3087"/>
      <c r="AV44" s="3087"/>
      <c r="AW44" s="3087"/>
      <c r="AX44" s="3087"/>
      <c r="AY44" s="3087"/>
      <c r="AZ44" s="3087"/>
      <c r="BA44" s="3087"/>
      <c r="BB44" s="3087"/>
      <c r="BC44" s="3087"/>
      <c r="BD44" s="3087">
        <v>37</v>
      </c>
      <c r="BE44" s="3087" t="s">
        <v>14574</v>
      </c>
      <c r="BF44" s="3087"/>
      <c r="BG44" s="3087">
        <v>14</v>
      </c>
      <c r="BH44" s="3087">
        <v>33</v>
      </c>
      <c r="BI44" s="3087">
        <v>90</v>
      </c>
      <c r="BJ44" s="3087">
        <v>0</v>
      </c>
      <c r="BK44" s="3087">
        <v>0</v>
      </c>
      <c r="BL44" s="3087">
        <v>0</v>
      </c>
      <c r="BM44" s="3087">
        <v>0</v>
      </c>
      <c r="BN44" s="3087"/>
      <c r="BO44" s="3087"/>
      <c r="BP44" s="3087"/>
      <c r="BQ44" s="3087"/>
      <c r="BR44" s="3087"/>
      <c r="BS44" s="3087"/>
      <c r="BT44" s="3087"/>
      <c r="BU44" s="3087"/>
      <c r="BV44" s="3087"/>
      <c r="BW44" s="3087"/>
      <c r="BX44" s="3087"/>
      <c r="BY44" s="3087"/>
      <c r="BZ44" s="3087"/>
      <c r="CA44" s="3087"/>
      <c r="CB44" s="3087"/>
      <c r="CC44" s="3087"/>
      <c r="CD44" s="3087"/>
      <c r="CE44" s="3087"/>
      <c r="CF44" s="3087"/>
      <c r="CG44" s="3087"/>
      <c r="CH44" s="3087"/>
      <c r="CI44" s="3087"/>
      <c r="CJ44" s="3087"/>
      <c r="CK44" s="3087"/>
      <c r="CL44" s="3087"/>
      <c r="CM44" s="3087"/>
      <c r="CN44" s="3087"/>
      <c r="CO44" s="3087"/>
      <c r="CP44" s="3087"/>
      <c r="CQ44" s="3087"/>
      <c r="CR44" s="3087"/>
      <c r="CS44" s="3087"/>
      <c r="CT44" s="3087"/>
      <c r="CU44" s="3087"/>
      <c r="CV44" s="3087"/>
      <c r="CW44" s="3087"/>
      <c r="CX44" s="3087"/>
      <c r="CY44" s="3087"/>
      <c r="CZ44" s="3087"/>
      <c r="DA44" s="3087"/>
      <c r="DB44" s="3087"/>
      <c r="DC44" s="3087"/>
      <c r="DD44" s="3087"/>
      <c r="DE44" s="3087"/>
      <c r="DF44" s="3087"/>
      <c r="DG44" s="3087"/>
      <c r="DH44" s="3087"/>
      <c r="DI44" s="3087"/>
      <c r="DJ44" s="3087"/>
      <c r="DK44" s="3087"/>
    </row>
    <row r="45" spans="1:115" x14ac:dyDescent="0.25">
      <c r="A45" s="3076" t="str">
        <f t="shared" ca="1" si="0"/>
        <v xml:space="preserve"> </v>
      </c>
      <c r="B45" s="3088" t="str">
        <f t="shared" ca="1" si="1"/>
        <v xml:space="preserve"> </v>
      </c>
      <c r="C45" s="3088" t="str">
        <f t="shared" ca="1" si="2"/>
        <v xml:space="preserve"> </v>
      </c>
      <c r="D45" s="3088" t="str">
        <f t="shared" ca="1" si="3"/>
        <v xml:space="preserve"> </v>
      </c>
      <c r="E45" s="3088" t="str">
        <f t="shared" ca="1" si="4"/>
        <v xml:space="preserve"> </v>
      </c>
      <c r="F45" s="3087"/>
      <c r="G45" s="3087"/>
      <c r="H45" s="3087"/>
      <c r="I45" s="3087"/>
      <c r="J45" s="3087"/>
      <c r="K45" s="3087"/>
      <c r="L45" s="3087"/>
      <c r="M45" s="3087"/>
      <c r="N45" s="3087"/>
      <c r="O45" s="3087"/>
      <c r="P45" s="3087"/>
      <c r="Q45" s="3087"/>
      <c r="R45" s="3087"/>
      <c r="S45" s="3087"/>
      <c r="T45" s="3087"/>
      <c r="U45" s="3087"/>
      <c r="V45" s="3087"/>
      <c r="W45" s="3087"/>
      <c r="X45" s="3087"/>
      <c r="Y45" s="3087"/>
      <c r="Z45" s="3087"/>
      <c r="AA45" s="3087"/>
      <c r="AB45" s="3087"/>
      <c r="AC45" s="3087"/>
      <c r="AD45" s="3087"/>
      <c r="AE45" s="3087"/>
      <c r="AF45" s="3087"/>
      <c r="AG45" s="3087"/>
      <c r="AH45" s="3087"/>
      <c r="AI45" s="3087"/>
      <c r="AJ45" s="3087"/>
      <c r="AK45" s="3087"/>
      <c r="AL45" s="3087"/>
      <c r="AM45" s="3087"/>
      <c r="AN45" s="3087"/>
      <c r="AO45" s="3087"/>
      <c r="AP45" s="3087"/>
      <c r="AQ45" s="3087"/>
      <c r="AR45" s="3087"/>
      <c r="AS45" s="3087"/>
      <c r="AT45" s="3087"/>
      <c r="AU45" s="3087"/>
      <c r="AV45" s="3087"/>
      <c r="AW45" s="3087"/>
      <c r="AX45" s="3087"/>
      <c r="AY45" s="3087"/>
      <c r="AZ45" s="3087"/>
      <c r="BA45" s="3087"/>
      <c r="BB45" s="3087"/>
      <c r="BC45" s="3087"/>
      <c r="BD45" s="3087">
        <v>38</v>
      </c>
      <c r="BE45" s="3087" t="s">
        <v>14575</v>
      </c>
      <c r="BF45" s="3087"/>
      <c r="BG45" s="3087">
        <v>14</v>
      </c>
      <c r="BH45" s="3087">
        <v>33</v>
      </c>
      <c r="BI45" s="3087">
        <v>90</v>
      </c>
      <c r="BJ45" s="3087">
        <v>0</v>
      </c>
      <c r="BK45" s="3087">
        <v>0</v>
      </c>
      <c r="BL45" s="3087">
        <v>0</v>
      </c>
      <c r="BM45" s="3087">
        <v>0</v>
      </c>
      <c r="BN45" s="3087"/>
      <c r="BO45" s="3087"/>
      <c r="BP45" s="3087"/>
      <c r="BQ45" s="3087"/>
      <c r="BR45" s="3087"/>
      <c r="BS45" s="3087"/>
      <c r="BT45" s="3087"/>
      <c r="BU45" s="3087"/>
      <c r="BV45" s="3087"/>
      <c r="BW45" s="3087"/>
      <c r="BX45" s="3087"/>
      <c r="BY45" s="3087"/>
      <c r="BZ45" s="3087"/>
      <c r="CA45" s="3087"/>
      <c r="CB45" s="3087"/>
      <c r="CC45" s="3087"/>
      <c r="CD45" s="3087"/>
      <c r="CE45" s="3087"/>
      <c r="CF45" s="3087"/>
      <c r="CG45" s="3087"/>
      <c r="CH45" s="3087"/>
      <c r="CI45" s="3087"/>
      <c r="CJ45" s="3087"/>
      <c r="CK45" s="3087"/>
      <c r="CL45" s="3087"/>
      <c r="CM45" s="3087"/>
      <c r="CN45" s="3087"/>
      <c r="CO45" s="3087"/>
      <c r="CP45" s="3087"/>
      <c r="CQ45" s="3087"/>
      <c r="CR45" s="3087"/>
      <c r="CS45" s="3087"/>
      <c r="CT45" s="3087"/>
      <c r="CU45" s="3087"/>
      <c r="CV45" s="3087"/>
      <c r="CW45" s="3087"/>
      <c r="CX45" s="3087"/>
      <c r="CY45" s="3087"/>
      <c r="CZ45" s="3087"/>
      <c r="DA45" s="3087"/>
      <c r="DB45" s="3087"/>
      <c r="DC45" s="3087"/>
      <c r="DD45" s="3087"/>
      <c r="DE45" s="3087"/>
      <c r="DF45" s="3087"/>
      <c r="DG45" s="3087"/>
      <c r="DH45" s="3087"/>
      <c r="DI45" s="3087"/>
      <c r="DJ45" s="3087"/>
      <c r="DK45" s="3087"/>
    </row>
    <row r="46" spans="1:115" x14ac:dyDescent="0.25">
      <c r="A46" s="3076" t="str">
        <f t="shared" ca="1" si="0"/>
        <v xml:space="preserve"> </v>
      </c>
      <c r="B46" s="3088" t="str">
        <f t="shared" ca="1" si="1"/>
        <v xml:space="preserve"> </v>
      </c>
      <c r="C46" s="3088" t="str">
        <f t="shared" ca="1" si="2"/>
        <v xml:space="preserve"> </v>
      </c>
      <c r="D46" s="3088" t="str">
        <f t="shared" ca="1" si="3"/>
        <v xml:space="preserve"> </v>
      </c>
      <c r="E46" s="3088" t="str">
        <f t="shared" ca="1" si="4"/>
        <v xml:space="preserve"> </v>
      </c>
      <c r="F46" s="3087"/>
      <c r="G46" s="3087"/>
      <c r="H46" s="3087"/>
      <c r="I46" s="3087"/>
      <c r="J46" s="3087"/>
      <c r="K46" s="3087"/>
      <c r="L46" s="3087"/>
      <c r="M46" s="3087"/>
      <c r="N46" s="3087"/>
      <c r="O46" s="3087"/>
      <c r="P46" s="3087"/>
      <c r="Q46" s="3087"/>
      <c r="R46" s="3087"/>
      <c r="S46" s="3087"/>
      <c r="T46" s="3087"/>
      <c r="U46" s="3087"/>
      <c r="V46" s="3087"/>
      <c r="W46" s="3087"/>
      <c r="X46" s="3087"/>
      <c r="Y46" s="3087"/>
      <c r="Z46" s="3087"/>
      <c r="AA46" s="3087"/>
      <c r="AB46" s="3087"/>
      <c r="AC46" s="3087"/>
      <c r="AD46" s="3087"/>
      <c r="AE46" s="3087"/>
      <c r="AF46" s="3087"/>
      <c r="AG46" s="3087"/>
      <c r="AH46" s="3087"/>
      <c r="AI46" s="3087"/>
      <c r="AJ46" s="3087"/>
      <c r="AK46" s="3087"/>
      <c r="AL46" s="3087"/>
      <c r="AM46" s="3087"/>
      <c r="AN46" s="3087"/>
      <c r="AO46" s="3087"/>
      <c r="AP46" s="3087"/>
      <c r="AQ46" s="3087"/>
      <c r="AR46" s="3087"/>
      <c r="AS46" s="3087"/>
      <c r="AT46" s="3087"/>
      <c r="AU46" s="3087"/>
      <c r="AV46" s="3087"/>
      <c r="AW46" s="3087"/>
      <c r="AX46" s="3087"/>
      <c r="AY46" s="3087"/>
      <c r="AZ46" s="3087"/>
      <c r="BA46" s="3087"/>
      <c r="BB46" s="3087"/>
      <c r="BC46" s="3087"/>
      <c r="BD46" s="3087">
        <v>39</v>
      </c>
      <c r="BE46" s="3087" t="s">
        <v>14576</v>
      </c>
      <c r="BF46" s="3087"/>
      <c r="BG46" s="3087">
        <v>16</v>
      </c>
      <c r="BH46" s="3087">
        <v>37</v>
      </c>
      <c r="BI46" s="3087">
        <v>86</v>
      </c>
      <c r="BJ46" s="3087">
        <v>0</v>
      </c>
      <c r="BK46" s="3087">
        <v>0</v>
      </c>
      <c r="BL46" s="3087">
        <v>0</v>
      </c>
      <c r="BM46" s="3087">
        <v>0</v>
      </c>
      <c r="BN46" s="3087"/>
      <c r="BO46" s="3087"/>
      <c r="BP46" s="3087"/>
      <c r="BQ46" s="3087"/>
      <c r="BR46" s="3087"/>
      <c r="BS46" s="3087"/>
      <c r="BT46" s="3087"/>
      <c r="BU46" s="3087"/>
      <c r="BV46" s="3087"/>
      <c r="BW46" s="3087"/>
      <c r="BX46" s="3087"/>
      <c r="BY46" s="3087"/>
      <c r="BZ46" s="3087"/>
      <c r="CA46" s="3087"/>
      <c r="CB46" s="3087"/>
      <c r="CC46" s="3087"/>
      <c r="CD46" s="3087"/>
      <c r="CE46" s="3087"/>
      <c r="CF46" s="3087"/>
      <c r="CG46" s="3087"/>
      <c r="CH46" s="3087"/>
      <c r="CI46" s="3087"/>
      <c r="CJ46" s="3087"/>
      <c r="CK46" s="3087"/>
      <c r="CL46" s="3087"/>
      <c r="CM46" s="3087"/>
      <c r="CN46" s="3087"/>
      <c r="CO46" s="3087"/>
      <c r="CP46" s="3087"/>
      <c r="CQ46" s="3087"/>
      <c r="CR46" s="3087"/>
      <c r="CS46" s="3087"/>
      <c r="CT46" s="3087"/>
      <c r="CU46" s="3087"/>
      <c r="CV46" s="3087"/>
      <c r="CW46" s="3087"/>
      <c r="CX46" s="3087"/>
      <c r="CY46" s="3087"/>
      <c r="CZ46" s="3087"/>
      <c r="DA46" s="3087"/>
      <c r="DB46" s="3087"/>
      <c r="DC46" s="3087"/>
      <c r="DD46" s="3087"/>
      <c r="DE46" s="3087"/>
      <c r="DF46" s="3087"/>
      <c r="DG46" s="3087"/>
      <c r="DH46" s="3087"/>
      <c r="DI46" s="3087"/>
      <c r="DJ46" s="3087"/>
      <c r="DK46" s="3087"/>
    </row>
    <row r="47" spans="1:115" x14ac:dyDescent="0.25">
      <c r="A47" s="3076" t="str">
        <f t="shared" ca="1" si="0"/>
        <v xml:space="preserve"> </v>
      </c>
      <c r="B47" s="3088" t="str">
        <f t="shared" ca="1" si="1"/>
        <v xml:space="preserve"> </v>
      </c>
      <c r="C47" s="3088" t="str">
        <f t="shared" ca="1" si="2"/>
        <v xml:space="preserve"> </v>
      </c>
      <c r="D47" s="3088" t="str">
        <f t="shared" ca="1" si="3"/>
        <v xml:space="preserve"> </v>
      </c>
      <c r="E47" s="3088" t="str">
        <f t="shared" ca="1" si="4"/>
        <v xml:space="preserve"> </v>
      </c>
      <c r="F47" s="3087"/>
      <c r="G47" s="3087"/>
      <c r="H47" s="3087"/>
      <c r="I47" s="3087"/>
      <c r="J47" s="3087"/>
      <c r="K47" s="3087"/>
      <c r="L47" s="3087"/>
      <c r="M47" s="3087"/>
      <c r="N47" s="3087"/>
      <c r="O47" s="3087"/>
      <c r="P47" s="3087"/>
      <c r="Q47" s="3087"/>
      <c r="R47" s="3087"/>
      <c r="S47" s="3087"/>
      <c r="T47" s="3087"/>
      <c r="U47" s="3087"/>
      <c r="V47" s="3087"/>
      <c r="W47" s="3087"/>
      <c r="X47" s="3087"/>
      <c r="Y47" s="3087"/>
      <c r="Z47" s="3087"/>
      <c r="AA47" s="3087"/>
      <c r="AB47" s="3087"/>
      <c r="AC47" s="3087"/>
      <c r="AD47" s="3087"/>
      <c r="AE47" s="3087"/>
      <c r="AF47" s="3087"/>
      <c r="AG47" s="3087"/>
      <c r="AH47" s="3087"/>
      <c r="AI47" s="3087"/>
      <c r="AJ47" s="3087"/>
      <c r="AK47" s="3087"/>
      <c r="AL47" s="3087"/>
      <c r="AM47" s="3087"/>
      <c r="AN47" s="3087"/>
      <c r="AO47" s="3087"/>
      <c r="AP47" s="3087"/>
      <c r="AQ47" s="3087"/>
      <c r="AR47" s="3087"/>
      <c r="AS47" s="3087"/>
      <c r="AT47" s="3087"/>
      <c r="AU47" s="3087"/>
      <c r="AV47" s="3087"/>
      <c r="AW47" s="3087"/>
      <c r="AX47" s="3087"/>
      <c r="AY47" s="3087"/>
      <c r="AZ47" s="3087"/>
      <c r="BA47" s="3087"/>
      <c r="BB47" s="3087"/>
      <c r="BC47" s="3087"/>
      <c r="BD47" s="3087">
        <v>40</v>
      </c>
      <c r="BE47" s="3087" t="s">
        <v>14577</v>
      </c>
      <c r="BF47" s="3087"/>
      <c r="BG47" s="3087">
        <v>14</v>
      </c>
      <c r="BH47" s="3087">
        <v>33</v>
      </c>
      <c r="BI47" s="3087">
        <v>90</v>
      </c>
      <c r="BJ47" s="3087">
        <v>0</v>
      </c>
      <c r="BK47" s="3087">
        <v>0</v>
      </c>
      <c r="BL47" s="3087">
        <v>0</v>
      </c>
      <c r="BM47" s="3087">
        <v>0</v>
      </c>
      <c r="BN47" s="3087"/>
      <c r="BO47" s="3087"/>
      <c r="BP47" s="3087"/>
      <c r="BQ47" s="3087"/>
      <c r="BR47" s="3087"/>
      <c r="BS47" s="3087"/>
      <c r="BT47" s="3087"/>
      <c r="BU47" s="3087"/>
      <c r="BV47" s="3087"/>
      <c r="BW47" s="3087"/>
      <c r="BX47" s="3087"/>
      <c r="BY47" s="3087"/>
      <c r="BZ47" s="3087"/>
      <c r="CA47" s="3087"/>
      <c r="CB47" s="3087"/>
      <c r="CC47" s="3087"/>
      <c r="CD47" s="3087"/>
      <c r="CE47" s="3087"/>
      <c r="CF47" s="3087"/>
      <c r="CG47" s="3087"/>
      <c r="CH47" s="3087"/>
      <c r="CI47" s="3087"/>
      <c r="CJ47" s="3087"/>
      <c r="CK47" s="3087"/>
      <c r="CL47" s="3087"/>
      <c r="CM47" s="3087"/>
      <c r="CN47" s="3087"/>
      <c r="CO47" s="3087"/>
      <c r="CP47" s="3087"/>
      <c r="CQ47" s="3087"/>
      <c r="CR47" s="3087"/>
      <c r="CS47" s="3087"/>
      <c r="CT47" s="3087"/>
      <c r="CU47" s="3087"/>
      <c r="CV47" s="3087"/>
      <c r="CW47" s="3087"/>
      <c r="CX47" s="3087"/>
      <c r="CY47" s="3087"/>
      <c r="CZ47" s="3087"/>
      <c r="DA47" s="3087"/>
      <c r="DB47" s="3087"/>
      <c r="DC47" s="3087"/>
      <c r="DD47" s="3087"/>
      <c r="DE47" s="3087"/>
      <c r="DF47" s="3087"/>
      <c r="DG47" s="3087"/>
      <c r="DH47" s="3087"/>
      <c r="DI47" s="3087"/>
      <c r="DJ47" s="3087"/>
      <c r="DK47" s="3087"/>
    </row>
    <row r="48" spans="1:115" x14ac:dyDescent="0.25">
      <c r="A48" s="3076" t="str">
        <f t="shared" ca="1" si="0"/>
        <v xml:space="preserve"> </v>
      </c>
      <c r="B48" s="3088" t="str">
        <f t="shared" ca="1" si="1"/>
        <v xml:space="preserve"> </v>
      </c>
      <c r="C48" s="3088" t="str">
        <f t="shared" ca="1" si="2"/>
        <v xml:space="preserve"> </v>
      </c>
      <c r="D48" s="3088" t="str">
        <f t="shared" ca="1" si="3"/>
        <v xml:space="preserve"> </v>
      </c>
      <c r="E48" s="3088" t="str">
        <f t="shared" ca="1" si="4"/>
        <v xml:space="preserve"> </v>
      </c>
      <c r="F48" s="3087"/>
      <c r="G48" s="3087"/>
      <c r="H48" s="3087"/>
      <c r="I48" s="3087"/>
      <c r="J48" s="3087"/>
      <c r="K48" s="3087"/>
      <c r="L48" s="3087"/>
      <c r="M48" s="3087"/>
      <c r="N48" s="3087"/>
      <c r="O48" s="3087"/>
      <c r="P48" s="3087"/>
      <c r="Q48" s="3087"/>
      <c r="R48" s="3087"/>
      <c r="S48" s="3087"/>
      <c r="T48" s="3087"/>
      <c r="U48" s="3087"/>
      <c r="V48" s="3087"/>
      <c r="W48" s="3087"/>
      <c r="X48" s="3087"/>
      <c r="Y48" s="3087"/>
      <c r="Z48" s="3087"/>
      <c r="AA48" s="3087"/>
      <c r="AB48" s="3087"/>
      <c r="AC48" s="3087"/>
      <c r="AD48" s="3087"/>
      <c r="AE48" s="3087"/>
      <c r="AF48" s="3087"/>
      <c r="AG48" s="3087"/>
      <c r="AH48" s="3087"/>
      <c r="AI48" s="3087"/>
      <c r="AJ48" s="3087"/>
      <c r="AK48" s="3087"/>
      <c r="AL48" s="3087"/>
      <c r="AM48" s="3087"/>
      <c r="AN48" s="3087"/>
      <c r="AO48" s="3087"/>
      <c r="AP48" s="3087"/>
      <c r="AQ48" s="3087"/>
      <c r="AR48" s="3087"/>
      <c r="AS48" s="3087"/>
      <c r="AT48" s="3087"/>
      <c r="AU48" s="3087"/>
      <c r="AV48" s="3087"/>
      <c r="AW48" s="3087"/>
      <c r="AX48" s="3087"/>
      <c r="AY48" s="3087"/>
      <c r="AZ48" s="3087"/>
      <c r="BA48" s="3087"/>
      <c r="BB48" s="3087"/>
      <c r="BC48" s="3087"/>
      <c r="BD48" s="3087">
        <v>41</v>
      </c>
      <c r="BE48" s="3087" t="s">
        <v>14578</v>
      </c>
      <c r="BF48" s="3087"/>
      <c r="BG48" s="3087">
        <v>14</v>
      </c>
      <c r="BH48" s="3087">
        <v>33</v>
      </c>
      <c r="BI48" s="3087">
        <v>90</v>
      </c>
      <c r="BJ48" s="3087">
        <v>0</v>
      </c>
      <c r="BK48" s="3087">
        <v>0</v>
      </c>
      <c r="BL48" s="3087">
        <v>0</v>
      </c>
      <c r="BM48" s="3087">
        <v>0</v>
      </c>
      <c r="BN48" s="3087"/>
      <c r="BO48" s="3087"/>
      <c r="BP48" s="3087"/>
      <c r="BQ48" s="3087"/>
      <c r="BR48" s="3087"/>
      <c r="BS48" s="3087"/>
      <c r="BT48" s="3087"/>
      <c r="BU48" s="3087"/>
      <c r="BV48" s="3087"/>
      <c r="BW48" s="3087"/>
      <c r="BX48" s="3087"/>
      <c r="BY48" s="3087"/>
      <c r="BZ48" s="3087"/>
      <c r="CA48" s="3087"/>
      <c r="CB48" s="3087"/>
      <c r="CC48" s="3087"/>
      <c r="CD48" s="3087"/>
      <c r="CE48" s="3087"/>
      <c r="CF48" s="3087"/>
      <c r="CG48" s="3087"/>
      <c r="CH48" s="3087"/>
      <c r="CI48" s="3087"/>
      <c r="CJ48" s="3087"/>
      <c r="CK48" s="3087"/>
      <c r="CL48" s="3087"/>
      <c r="CM48" s="3087"/>
      <c r="CN48" s="3087"/>
      <c r="CO48" s="3087"/>
      <c r="CP48" s="3087"/>
      <c r="CQ48" s="3087"/>
      <c r="CR48" s="3087"/>
      <c r="CS48" s="3087"/>
      <c r="CT48" s="3087"/>
      <c r="CU48" s="3087"/>
      <c r="CV48" s="3087"/>
      <c r="CW48" s="3087"/>
      <c r="CX48" s="3087"/>
      <c r="CY48" s="3087"/>
      <c r="CZ48" s="3087"/>
      <c r="DA48" s="3087"/>
      <c r="DB48" s="3087"/>
      <c r="DC48" s="3087"/>
      <c r="DD48" s="3087"/>
      <c r="DE48" s="3087"/>
      <c r="DF48" s="3087"/>
      <c r="DG48" s="3087"/>
      <c r="DH48" s="3087"/>
      <c r="DI48" s="3087"/>
      <c r="DJ48" s="3087"/>
      <c r="DK48" s="3087"/>
    </row>
    <row r="49" spans="1:115" x14ac:dyDescent="0.25">
      <c r="A49" s="3076" t="str">
        <f t="shared" ca="1" si="0"/>
        <v xml:space="preserve"> </v>
      </c>
      <c r="B49" s="3088" t="str">
        <f t="shared" ca="1" si="1"/>
        <v xml:space="preserve"> </v>
      </c>
      <c r="C49" s="3088" t="str">
        <f t="shared" ca="1" si="2"/>
        <v xml:space="preserve"> </v>
      </c>
      <c r="D49" s="3088" t="str">
        <f t="shared" ca="1" si="3"/>
        <v xml:space="preserve"> </v>
      </c>
      <c r="E49" s="3088" t="str">
        <f t="shared" ca="1" si="4"/>
        <v xml:space="preserve"> </v>
      </c>
      <c r="F49" s="3087"/>
      <c r="G49" s="3087"/>
      <c r="H49" s="3087"/>
      <c r="I49" s="3087"/>
      <c r="J49" s="3087"/>
      <c r="K49" s="3087"/>
      <c r="L49" s="3087"/>
      <c r="M49" s="3087"/>
      <c r="N49" s="3087"/>
      <c r="O49" s="3087"/>
      <c r="P49" s="3087"/>
      <c r="Q49" s="3087"/>
      <c r="R49" s="3087"/>
      <c r="S49" s="3087"/>
      <c r="T49" s="3087"/>
      <c r="U49" s="3087"/>
      <c r="V49" s="3087"/>
      <c r="W49" s="3087"/>
      <c r="X49" s="3087"/>
      <c r="Y49" s="3087"/>
      <c r="Z49" s="3087"/>
      <c r="AA49" s="3087"/>
      <c r="AB49" s="3087"/>
      <c r="AC49" s="3087"/>
      <c r="AD49" s="3087"/>
      <c r="AE49" s="3087"/>
      <c r="AF49" s="3087"/>
      <c r="AG49" s="3087"/>
      <c r="AH49" s="3087"/>
      <c r="AI49" s="3087"/>
      <c r="AJ49" s="3087"/>
      <c r="AK49" s="3087"/>
      <c r="AL49" s="3087"/>
      <c r="AM49" s="3087"/>
      <c r="AN49" s="3087"/>
      <c r="AO49" s="3087"/>
      <c r="AP49" s="3087"/>
      <c r="AQ49" s="3087"/>
      <c r="AR49" s="3087"/>
      <c r="AS49" s="3087"/>
      <c r="AT49" s="3087"/>
      <c r="AU49" s="3087"/>
      <c r="AV49" s="3087"/>
      <c r="AW49" s="3087"/>
      <c r="AX49" s="3087"/>
      <c r="AY49" s="3087"/>
      <c r="AZ49" s="3087"/>
      <c r="BA49" s="3087"/>
      <c r="BB49" s="3087"/>
      <c r="BC49" s="3087"/>
      <c r="BD49" s="3087">
        <v>42</v>
      </c>
      <c r="BE49" s="3087" t="s">
        <v>14579</v>
      </c>
      <c r="BF49" s="3087"/>
      <c r="BG49" s="3087">
        <v>14</v>
      </c>
      <c r="BH49" s="3087">
        <v>33</v>
      </c>
      <c r="BI49" s="3087">
        <v>90</v>
      </c>
      <c r="BJ49" s="3087">
        <v>0</v>
      </c>
      <c r="BK49" s="3087">
        <v>0</v>
      </c>
      <c r="BL49" s="3087">
        <v>0</v>
      </c>
      <c r="BM49" s="3087">
        <v>0</v>
      </c>
      <c r="BN49" s="3087"/>
      <c r="BO49" s="3087"/>
      <c r="BP49" s="3087"/>
      <c r="BQ49" s="3087"/>
      <c r="BR49" s="3087"/>
      <c r="BS49" s="3087"/>
      <c r="BT49" s="3087"/>
      <c r="BU49" s="3087"/>
      <c r="BV49" s="3087"/>
      <c r="BW49" s="3087"/>
      <c r="BX49" s="3087"/>
      <c r="BY49" s="3087"/>
      <c r="BZ49" s="3087"/>
      <c r="CA49" s="3087"/>
      <c r="CB49" s="3087"/>
      <c r="CC49" s="3087"/>
      <c r="CD49" s="3087"/>
      <c r="CE49" s="3087"/>
      <c r="CF49" s="3087"/>
      <c r="CG49" s="3087"/>
      <c r="CH49" s="3087"/>
      <c r="CI49" s="3087"/>
      <c r="CJ49" s="3087"/>
      <c r="CK49" s="3087"/>
      <c r="CL49" s="3087"/>
      <c r="CM49" s="3087"/>
      <c r="CN49" s="3087"/>
      <c r="CO49" s="3087"/>
      <c r="CP49" s="3087"/>
      <c r="CQ49" s="3087"/>
      <c r="CR49" s="3087"/>
      <c r="CS49" s="3087"/>
      <c r="CT49" s="3087"/>
      <c r="CU49" s="3087"/>
      <c r="CV49" s="3087"/>
      <c r="CW49" s="3087"/>
      <c r="CX49" s="3087"/>
      <c r="CY49" s="3087"/>
      <c r="CZ49" s="3087"/>
      <c r="DA49" s="3087"/>
      <c r="DB49" s="3087"/>
      <c r="DC49" s="3087"/>
      <c r="DD49" s="3087"/>
      <c r="DE49" s="3087"/>
      <c r="DF49" s="3087"/>
      <c r="DG49" s="3087"/>
      <c r="DH49" s="3087"/>
      <c r="DI49" s="3087"/>
      <c r="DJ49" s="3087"/>
      <c r="DK49" s="3087"/>
    </row>
    <row r="50" spans="1:115" x14ac:dyDescent="0.25">
      <c r="A50" s="3076" t="str">
        <f t="shared" ca="1" si="0"/>
        <v xml:space="preserve"> </v>
      </c>
      <c r="B50" s="3088" t="str">
        <f t="shared" ca="1" si="1"/>
        <v xml:space="preserve"> </v>
      </c>
      <c r="C50" s="3088" t="str">
        <f t="shared" ca="1" si="2"/>
        <v xml:space="preserve"> </v>
      </c>
      <c r="D50" s="3088" t="str">
        <f t="shared" ca="1" si="3"/>
        <v xml:space="preserve"> </v>
      </c>
      <c r="E50" s="3088" t="str">
        <f t="shared" ca="1" si="4"/>
        <v xml:space="preserve"> </v>
      </c>
      <c r="F50" s="3087"/>
      <c r="G50" s="3087"/>
      <c r="H50" s="3087"/>
      <c r="I50" s="3087"/>
      <c r="J50" s="3087"/>
      <c r="K50" s="3087"/>
      <c r="L50" s="3087"/>
      <c r="M50" s="3087"/>
      <c r="N50" s="3087"/>
      <c r="O50" s="3087"/>
      <c r="P50" s="3087"/>
      <c r="Q50" s="3087"/>
      <c r="R50" s="3087"/>
      <c r="S50" s="3087"/>
      <c r="T50" s="3087"/>
      <c r="U50" s="3087"/>
      <c r="V50" s="3087"/>
      <c r="W50" s="3087"/>
      <c r="X50" s="3087"/>
      <c r="Y50" s="3087"/>
      <c r="Z50" s="3087"/>
      <c r="AA50" s="3087"/>
      <c r="AB50" s="3087"/>
      <c r="AC50" s="3087"/>
      <c r="AD50" s="3087"/>
      <c r="AE50" s="3087"/>
      <c r="AF50" s="3087"/>
      <c r="AG50" s="3087"/>
      <c r="AH50" s="3087"/>
      <c r="AI50" s="3087"/>
      <c r="AJ50" s="3087"/>
      <c r="AK50" s="3087"/>
      <c r="AL50" s="3087"/>
      <c r="AM50" s="3087"/>
      <c r="AN50" s="3087"/>
      <c r="AO50" s="3087"/>
      <c r="AP50" s="3087"/>
      <c r="AQ50" s="3087"/>
      <c r="AR50" s="3087"/>
      <c r="AS50" s="3087"/>
      <c r="AT50" s="3087"/>
      <c r="AU50" s="3087"/>
      <c r="AV50" s="3087"/>
      <c r="AW50" s="3087"/>
      <c r="AX50" s="3087"/>
      <c r="AY50" s="3087"/>
      <c r="AZ50" s="3087"/>
      <c r="BA50" s="3087"/>
      <c r="BB50" s="3087"/>
      <c r="BC50" s="3087"/>
      <c r="BD50" s="3087">
        <v>43</v>
      </c>
      <c r="BE50" s="3087" t="s">
        <v>14580</v>
      </c>
      <c r="BF50" s="3087"/>
      <c r="BG50" s="3087">
        <v>14</v>
      </c>
      <c r="BH50" s="3087">
        <v>33</v>
      </c>
      <c r="BI50" s="3087">
        <v>90</v>
      </c>
      <c r="BJ50" s="3087">
        <v>0</v>
      </c>
      <c r="BK50" s="3087">
        <v>0</v>
      </c>
      <c r="BL50" s="3087">
        <v>0</v>
      </c>
      <c r="BM50" s="3087">
        <v>0</v>
      </c>
      <c r="BN50" s="3087"/>
      <c r="BO50" s="3087"/>
      <c r="BP50" s="3087"/>
      <c r="BQ50" s="3087"/>
      <c r="BR50" s="3087"/>
      <c r="BS50" s="3087"/>
      <c r="BT50" s="3087"/>
      <c r="BU50" s="3087"/>
      <c r="BV50" s="3087"/>
      <c r="BW50" s="3087"/>
      <c r="BX50" s="3087"/>
      <c r="BY50" s="3087"/>
      <c r="BZ50" s="3087"/>
      <c r="CA50" s="3087"/>
      <c r="CB50" s="3087"/>
      <c r="CC50" s="3087"/>
      <c r="CD50" s="3087"/>
      <c r="CE50" s="3087"/>
      <c r="CF50" s="3087"/>
      <c r="CG50" s="3087"/>
      <c r="CH50" s="3087"/>
      <c r="CI50" s="3087"/>
      <c r="CJ50" s="3087"/>
      <c r="CK50" s="3087"/>
      <c r="CL50" s="3087"/>
      <c r="CM50" s="3087"/>
      <c r="CN50" s="3087"/>
      <c r="CO50" s="3087"/>
      <c r="CP50" s="3087"/>
      <c r="CQ50" s="3087"/>
      <c r="CR50" s="3087"/>
      <c r="CS50" s="3087"/>
      <c r="CT50" s="3087"/>
      <c r="CU50" s="3087"/>
      <c r="CV50" s="3087"/>
      <c r="CW50" s="3087"/>
      <c r="CX50" s="3087"/>
      <c r="CY50" s="3087"/>
      <c r="CZ50" s="3087"/>
      <c r="DA50" s="3087"/>
      <c r="DB50" s="3087"/>
      <c r="DC50" s="3087"/>
      <c r="DD50" s="3087"/>
      <c r="DE50" s="3087"/>
      <c r="DF50" s="3087"/>
      <c r="DG50" s="3087"/>
      <c r="DH50" s="3087"/>
      <c r="DI50" s="3087"/>
      <c r="DJ50" s="3087"/>
      <c r="DK50" s="3087"/>
    </row>
    <row r="51" spans="1:115" x14ac:dyDescent="0.25">
      <c r="A51" s="3076" t="str">
        <f t="shared" ca="1" si="0"/>
        <v xml:space="preserve"> </v>
      </c>
      <c r="B51" s="3088" t="str">
        <f t="shared" ca="1" si="1"/>
        <v xml:space="preserve"> </v>
      </c>
      <c r="C51" s="3088" t="str">
        <f t="shared" ca="1" si="2"/>
        <v xml:space="preserve"> </v>
      </c>
      <c r="D51" s="3088" t="str">
        <f t="shared" ca="1" si="3"/>
        <v xml:space="preserve"> </v>
      </c>
      <c r="E51" s="3088" t="str">
        <f t="shared" ca="1" si="4"/>
        <v xml:space="preserve"> </v>
      </c>
      <c r="F51" s="3087"/>
      <c r="G51" s="3087"/>
      <c r="H51" s="3087"/>
      <c r="I51" s="3087"/>
      <c r="J51" s="3087"/>
      <c r="K51" s="3087"/>
      <c r="L51" s="3087"/>
      <c r="M51" s="3087"/>
      <c r="N51" s="3087"/>
      <c r="O51" s="3087"/>
      <c r="P51" s="3087"/>
      <c r="Q51" s="3087"/>
      <c r="R51" s="3087"/>
      <c r="S51" s="3087"/>
      <c r="T51" s="3087"/>
      <c r="U51" s="3087"/>
      <c r="V51" s="3087"/>
      <c r="W51" s="3087"/>
      <c r="X51" s="3087"/>
      <c r="Y51" s="3087"/>
      <c r="Z51" s="3087"/>
      <c r="AA51" s="3087"/>
      <c r="AB51" s="3087"/>
      <c r="AC51" s="3087"/>
      <c r="AD51" s="3087"/>
      <c r="AE51" s="3087"/>
      <c r="AF51" s="3087"/>
      <c r="AG51" s="3087"/>
      <c r="AH51" s="3087"/>
      <c r="AI51" s="3087"/>
      <c r="AJ51" s="3087"/>
      <c r="AK51" s="3087"/>
      <c r="AL51" s="3087"/>
      <c r="AM51" s="3087"/>
      <c r="AN51" s="3087"/>
      <c r="AO51" s="3087"/>
      <c r="AP51" s="3087"/>
      <c r="AQ51" s="3087"/>
      <c r="AR51" s="3087"/>
      <c r="AS51" s="3087"/>
      <c r="AT51" s="3087"/>
      <c r="AU51" s="3087"/>
      <c r="AV51" s="3087"/>
      <c r="AW51" s="3087"/>
      <c r="AX51" s="3087"/>
      <c r="AY51" s="3087"/>
      <c r="AZ51" s="3087"/>
      <c r="BA51" s="3087"/>
      <c r="BB51" s="3087"/>
      <c r="BC51" s="3087"/>
      <c r="BD51" s="3087">
        <v>44</v>
      </c>
      <c r="BE51" s="3087" t="s">
        <v>14581</v>
      </c>
      <c r="BF51" s="3087"/>
      <c r="BG51" s="3087">
        <v>14</v>
      </c>
      <c r="BH51" s="3087">
        <v>33</v>
      </c>
      <c r="BI51" s="3087">
        <v>90</v>
      </c>
      <c r="BJ51" s="3087">
        <v>0</v>
      </c>
      <c r="BK51" s="3087">
        <v>0</v>
      </c>
      <c r="BL51" s="3087">
        <v>0</v>
      </c>
      <c r="BM51" s="3087">
        <v>0</v>
      </c>
      <c r="BN51" s="3087"/>
      <c r="BO51" s="3087"/>
      <c r="BP51" s="3087"/>
      <c r="BQ51" s="3087"/>
      <c r="BR51" s="3087"/>
      <c r="BS51" s="3087"/>
      <c r="BT51" s="3087"/>
      <c r="BU51" s="3087"/>
      <c r="BV51" s="3087"/>
      <c r="BW51" s="3087"/>
      <c r="BX51" s="3087"/>
      <c r="BY51" s="3087"/>
      <c r="BZ51" s="3087"/>
      <c r="CA51" s="3087"/>
      <c r="CB51" s="3087"/>
      <c r="CC51" s="3087"/>
      <c r="CD51" s="3087"/>
      <c r="CE51" s="3087"/>
      <c r="CF51" s="3087"/>
      <c r="CG51" s="3087"/>
      <c r="CH51" s="3087"/>
      <c r="CI51" s="3087"/>
      <c r="CJ51" s="3087"/>
      <c r="CK51" s="3087"/>
      <c r="CL51" s="3087"/>
      <c r="CM51" s="3087"/>
      <c r="CN51" s="3087"/>
      <c r="CO51" s="3087"/>
      <c r="CP51" s="3087"/>
      <c r="CQ51" s="3087"/>
      <c r="CR51" s="3087"/>
      <c r="CS51" s="3087"/>
      <c r="CT51" s="3087"/>
      <c r="CU51" s="3087"/>
      <c r="CV51" s="3087"/>
      <c r="CW51" s="3087"/>
      <c r="CX51" s="3087"/>
      <c r="CY51" s="3087"/>
      <c r="CZ51" s="3087"/>
      <c r="DA51" s="3087"/>
      <c r="DB51" s="3087"/>
      <c r="DC51" s="3087"/>
      <c r="DD51" s="3087"/>
      <c r="DE51" s="3087"/>
      <c r="DF51" s="3087"/>
      <c r="DG51" s="3087"/>
      <c r="DH51" s="3087"/>
      <c r="DI51" s="3087"/>
      <c r="DJ51" s="3087"/>
      <c r="DK51" s="3087"/>
    </row>
    <row r="52" spans="1:115" x14ac:dyDescent="0.25">
      <c r="A52" s="3076" t="str">
        <f t="shared" ca="1" si="0"/>
        <v xml:space="preserve"> </v>
      </c>
      <c r="B52" s="3088" t="str">
        <f t="shared" ca="1" si="1"/>
        <v xml:space="preserve"> </v>
      </c>
      <c r="C52" s="3088" t="str">
        <f t="shared" ca="1" si="2"/>
        <v xml:space="preserve"> </v>
      </c>
      <c r="D52" s="3088" t="str">
        <f t="shared" ca="1" si="3"/>
        <v xml:space="preserve"> </v>
      </c>
      <c r="E52" s="3088" t="str">
        <f t="shared" ca="1" si="4"/>
        <v xml:space="preserve"> </v>
      </c>
      <c r="F52" s="3087"/>
      <c r="G52" s="3087"/>
      <c r="H52" s="3087"/>
      <c r="I52" s="3087"/>
      <c r="J52" s="3087"/>
      <c r="K52" s="3087"/>
      <c r="L52" s="3087"/>
      <c r="M52" s="3087"/>
      <c r="N52" s="3087"/>
      <c r="O52" s="3087"/>
      <c r="P52" s="3087"/>
      <c r="Q52" s="3087"/>
      <c r="R52" s="3087"/>
      <c r="S52" s="3087"/>
      <c r="T52" s="3087"/>
      <c r="U52" s="3087"/>
      <c r="V52" s="3087"/>
      <c r="W52" s="3087"/>
      <c r="X52" s="3087"/>
      <c r="Y52" s="3087"/>
      <c r="Z52" s="3087"/>
      <c r="AA52" s="3087"/>
      <c r="AB52" s="3087"/>
      <c r="AC52" s="3087"/>
      <c r="AD52" s="3087"/>
      <c r="AE52" s="3087"/>
      <c r="AF52" s="3087"/>
      <c r="AG52" s="3087"/>
      <c r="AH52" s="3087"/>
      <c r="AI52" s="3087"/>
      <c r="AJ52" s="3087"/>
      <c r="AK52" s="3087"/>
      <c r="AL52" s="3087"/>
      <c r="AM52" s="3087"/>
      <c r="AN52" s="3087"/>
      <c r="AO52" s="3087"/>
      <c r="AP52" s="3087"/>
      <c r="AQ52" s="3087"/>
      <c r="AR52" s="3087"/>
      <c r="AS52" s="3087"/>
      <c r="AT52" s="3087"/>
      <c r="AU52" s="3087"/>
      <c r="AV52" s="3087"/>
      <c r="AW52" s="3087"/>
      <c r="AX52" s="3087"/>
      <c r="AY52" s="3087"/>
      <c r="AZ52" s="3087"/>
      <c r="BA52" s="3087"/>
      <c r="BB52" s="3087"/>
      <c r="BC52" s="3087"/>
      <c r="BD52" s="3087">
        <v>45</v>
      </c>
      <c r="BE52" s="3087" t="s">
        <v>14582</v>
      </c>
      <c r="BF52" s="3087"/>
      <c r="BG52" s="3087">
        <v>14</v>
      </c>
      <c r="BH52" s="3087">
        <v>33</v>
      </c>
      <c r="BI52" s="3087">
        <v>90</v>
      </c>
      <c r="BJ52" s="3087">
        <v>0</v>
      </c>
      <c r="BK52" s="3087">
        <v>0</v>
      </c>
      <c r="BL52" s="3087">
        <v>0</v>
      </c>
      <c r="BM52" s="3087">
        <v>0</v>
      </c>
      <c r="BN52" s="3087"/>
      <c r="BO52" s="3087"/>
      <c r="BP52" s="3087"/>
      <c r="BQ52" s="3087"/>
      <c r="BR52" s="3087"/>
      <c r="BS52" s="3087"/>
      <c r="BT52" s="3087"/>
      <c r="BU52" s="3087"/>
      <c r="BV52" s="3087"/>
      <c r="BW52" s="3087"/>
      <c r="BX52" s="3087"/>
      <c r="BY52" s="3087"/>
      <c r="BZ52" s="3087"/>
      <c r="CA52" s="3087"/>
      <c r="CB52" s="3087"/>
      <c r="CC52" s="3087"/>
      <c r="CD52" s="3087"/>
      <c r="CE52" s="3087"/>
      <c r="CF52" s="3087"/>
      <c r="CG52" s="3087"/>
      <c r="CH52" s="3087"/>
      <c r="CI52" s="3087"/>
      <c r="CJ52" s="3087"/>
      <c r="CK52" s="3087"/>
      <c r="CL52" s="3087"/>
      <c r="CM52" s="3087"/>
      <c r="CN52" s="3087"/>
      <c r="CO52" s="3087"/>
      <c r="CP52" s="3087"/>
      <c r="CQ52" s="3087"/>
      <c r="CR52" s="3087"/>
      <c r="CS52" s="3087"/>
      <c r="CT52" s="3087"/>
      <c r="CU52" s="3087"/>
      <c r="CV52" s="3087"/>
      <c r="CW52" s="3087"/>
      <c r="CX52" s="3087"/>
      <c r="CY52" s="3087"/>
      <c r="CZ52" s="3087"/>
      <c r="DA52" s="3087"/>
      <c r="DB52" s="3087"/>
      <c r="DC52" s="3087"/>
      <c r="DD52" s="3087"/>
      <c r="DE52" s="3087"/>
      <c r="DF52" s="3087"/>
      <c r="DG52" s="3087"/>
      <c r="DH52" s="3087"/>
      <c r="DI52" s="3087"/>
      <c r="DJ52" s="3087"/>
      <c r="DK52" s="3087"/>
    </row>
    <row r="53" spans="1:115" x14ac:dyDescent="0.25">
      <c r="A53" s="3076" t="str">
        <f t="shared" ca="1" si="0"/>
        <v xml:space="preserve"> </v>
      </c>
      <c r="B53" s="3088" t="str">
        <f t="shared" ca="1" si="1"/>
        <v xml:space="preserve"> </v>
      </c>
      <c r="C53" s="3088" t="str">
        <f t="shared" ca="1" si="2"/>
        <v xml:space="preserve"> </v>
      </c>
      <c r="D53" s="3088" t="str">
        <f t="shared" ca="1" si="3"/>
        <v xml:space="preserve"> </v>
      </c>
      <c r="E53" s="3088" t="str">
        <f t="shared" ca="1" si="4"/>
        <v xml:space="preserve"> </v>
      </c>
      <c r="F53" s="3087"/>
      <c r="G53" s="3087"/>
      <c r="H53" s="3087"/>
      <c r="I53" s="3087"/>
      <c r="J53" s="3087"/>
      <c r="K53" s="3087"/>
      <c r="L53" s="3087"/>
      <c r="M53" s="3087"/>
      <c r="N53" s="3087"/>
      <c r="O53" s="3087"/>
      <c r="P53" s="3087"/>
      <c r="Q53" s="3087"/>
      <c r="R53" s="3087"/>
      <c r="S53" s="3087"/>
      <c r="T53" s="3087"/>
      <c r="U53" s="3087"/>
      <c r="V53" s="3087"/>
      <c r="W53" s="3087"/>
      <c r="X53" s="3087"/>
      <c r="Y53" s="3087"/>
      <c r="Z53" s="3087"/>
      <c r="AA53" s="3087"/>
      <c r="AB53" s="3087"/>
      <c r="AC53" s="3087"/>
      <c r="AD53" s="3087"/>
      <c r="AE53" s="3087"/>
      <c r="AF53" s="3087"/>
      <c r="AG53" s="3087"/>
      <c r="AH53" s="3087"/>
      <c r="AI53" s="3087"/>
      <c r="AJ53" s="3087"/>
      <c r="AK53" s="3087"/>
      <c r="AL53" s="3087"/>
      <c r="AM53" s="3087"/>
      <c r="AN53" s="3087"/>
      <c r="AO53" s="3087"/>
      <c r="AP53" s="3087"/>
      <c r="AQ53" s="3087"/>
      <c r="AR53" s="3087"/>
      <c r="AS53" s="3087"/>
      <c r="AT53" s="3087"/>
      <c r="AU53" s="3087"/>
      <c r="AV53" s="3087"/>
      <c r="AW53" s="3087"/>
      <c r="AX53" s="3087"/>
      <c r="AY53" s="3087"/>
      <c r="AZ53" s="3087"/>
      <c r="BA53" s="3087"/>
      <c r="BB53" s="3087"/>
      <c r="BC53" s="3087"/>
      <c r="BD53" s="3087">
        <v>46</v>
      </c>
      <c r="BE53" s="3087" t="s">
        <v>14583</v>
      </c>
      <c r="BF53" s="3087"/>
      <c r="BG53" s="3087">
        <v>14</v>
      </c>
      <c r="BH53" s="3087">
        <v>33</v>
      </c>
      <c r="BI53" s="3087">
        <v>90</v>
      </c>
      <c r="BJ53" s="3087">
        <v>0</v>
      </c>
      <c r="BK53" s="3087">
        <v>0</v>
      </c>
      <c r="BL53" s="3087">
        <v>0</v>
      </c>
      <c r="BM53" s="3087">
        <v>0</v>
      </c>
      <c r="BN53" s="3087"/>
      <c r="BO53" s="3087"/>
      <c r="BP53" s="3087"/>
      <c r="BQ53" s="3087"/>
      <c r="BR53" s="3087"/>
      <c r="BS53" s="3087"/>
      <c r="BT53" s="3087"/>
      <c r="BU53" s="3087"/>
      <c r="BV53" s="3087"/>
      <c r="BW53" s="3087"/>
      <c r="BX53" s="3087"/>
      <c r="BY53" s="3087"/>
      <c r="BZ53" s="3087"/>
      <c r="CA53" s="3087"/>
      <c r="CB53" s="3087"/>
      <c r="CC53" s="3087"/>
      <c r="CD53" s="3087"/>
      <c r="CE53" s="3087"/>
      <c r="CF53" s="3087"/>
      <c r="CG53" s="3087"/>
      <c r="CH53" s="3087"/>
      <c r="CI53" s="3087"/>
      <c r="CJ53" s="3087"/>
      <c r="CK53" s="3087"/>
      <c r="CL53" s="3087"/>
      <c r="CM53" s="3087"/>
      <c r="CN53" s="3087"/>
      <c r="CO53" s="3087"/>
      <c r="CP53" s="3087"/>
      <c r="CQ53" s="3087"/>
      <c r="CR53" s="3087"/>
      <c r="CS53" s="3087"/>
      <c r="CT53" s="3087"/>
      <c r="CU53" s="3087"/>
      <c r="CV53" s="3087"/>
      <c r="CW53" s="3087"/>
      <c r="CX53" s="3087"/>
      <c r="CY53" s="3087"/>
      <c r="CZ53" s="3087"/>
      <c r="DA53" s="3087"/>
      <c r="DB53" s="3087"/>
      <c r="DC53" s="3087"/>
      <c r="DD53" s="3087"/>
      <c r="DE53" s="3087"/>
      <c r="DF53" s="3087"/>
      <c r="DG53" s="3087"/>
      <c r="DH53" s="3087"/>
      <c r="DI53" s="3087"/>
      <c r="DJ53" s="3087"/>
      <c r="DK53" s="3087"/>
    </row>
    <row r="54" spans="1:115" x14ac:dyDescent="0.25">
      <c r="A54" s="3076" t="str">
        <f t="shared" ca="1" si="0"/>
        <v xml:space="preserve"> </v>
      </c>
      <c r="B54" s="3088" t="str">
        <f t="shared" ca="1" si="1"/>
        <v xml:space="preserve"> </v>
      </c>
      <c r="C54" s="3088" t="str">
        <f t="shared" ca="1" si="2"/>
        <v xml:space="preserve"> </v>
      </c>
      <c r="D54" s="3088" t="str">
        <f t="shared" ca="1" si="3"/>
        <v xml:space="preserve"> </v>
      </c>
      <c r="E54" s="3088" t="str">
        <f t="shared" ca="1" si="4"/>
        <v xml:space="preserve"> </v>
      </c>
      <c r="F54" s="3087"/>
      <c r="G54" s="3087"/>
      <c r="H54" s="3087"/>
      <c r="I54" s="3087"/>
      <c r="J54" s="3087"/>
      <c r="K54" s="3087"/>
      <c r="L54" s="3087"/>
      <c r="M54" s="3087"/>
      <c r="N54" s="3087"/>
      <c r="O54" s="3087"/>
      <c r="P54" s="3087"/>
      <c r="Q54" s="3087"/>
      <c r="R54" s="3087"/>
      <c r="S54" s="3087"/>
      <c r="T54" s="3087"/>
      <c r="U54" s="3087"/>
      <c r="V54" s="3087"/>
      <c r="W54" s="3087"/>
      <c r="X54" s="3087"/>
      <c r="Y54" s="3087"/>
      <c r="Z54" s="3087"/>
      <c r="AA54" s="3087"/>
      <c r="AB54" s="3087"/>
      <c r="AC54" s="3087"/>
      <c r="AD54" s="3087"/>
      <c r="AE54" s="3087"/>
      <c r="AF54" s="3087"/>
      <c r="AG54" s="3087"/>
      <c r="AH54" s="3087"/>
      <c r="AI54" s="3087"/>
      <c r="AJ54" s="3087"/>
      <c r="AK54" s="3087"/>
      <c r="AL54" s="3087"/>
      <c r="AM54" s="3087"/>
      <c r="AN54" s="3087"/>
      <c r="AO54" s="3087"/>
      <c r="AP54" s="3087"/>
      <c r="AQ54" s="3087"/>
      <c r="AR54" s="3087"/>
      <c r="AS54" s="3087"/>
      <c r="AT54" s="3087"/>
      <c r="AU54" s="3087"/>
      <c r="AV54" s="3087"/>
      <c r="AW54" s="3087"/>
      <c r="AX54" s="3087"/>
      <c r="AY54" s="3087"/>
      <c r="AZ54" s="3087"/>
      <c r="BA54" s="3087"/>
      <c r="BB54" s="3087"/>
      <c r="BC54" s="3087"/>
      <c r="BD54" s="3087">
        <v>47</v>
      </c>
      <c r="BE54" s="3087" t="s">
        <v>14584</v>
      </c>
      <c r="BF54" s="3087"/>
      <c r="BG54" s="3087">
        <v>16</v>
      </c>
      <c r="BH54" s="3087">
        <v>37</v>
      </c>
      <c r="BI54" s="3087">
        <v>86</v>
      </c>
      <c r="BJ54" s="3087">
        <v>0</v>
      </c>
      <c r="BK54" s="3087">
        <v>0</v>
      </c>
      <c r="BL54" s="3087">
        <v>0</v>
      </c>
      <c r="BM54" s="3087">
        <v>0</v>
      </c>
      <c r="BN54" s="3087"/>
      <c r="BO54" s="3087"/>
      <c r="BP54" s="3087"/>
      <c r="BQ54" s="3087"/>
      <c r="BR54" s="3087"/>
      <c r="BS54" s="3087"/>
      <c r="BT54" s="3087"/>
      <c r="BU54" s="3087"/>
      <c r="BV54" s="3087"/>
      <c r="BW54" s="3087"/>
      <c r="BX54" s="3087"/>
      <c r="BY54" s="3087"/>
      <c r="BZ54" s="3087"/>
      <c r="CA54" s="3087"/>
      <c r="CB54" s="3087"/>
      <c r="CC54" s="3087"/>
      <c r="CD54" s="3087"/>
      <c r="CE54" s="3087"/>
      <c r="CF54" s="3087"/>
      <c r="CG54" s="3087"/>
      <c r="CH54" s="3087"/>
      <c r="CI54" s="3087"/>
      <c r="CJ54" s="3087"/>
      <c r="CK54" s="3087"/>
      <c r="CL54" s="3087"/>
      <c r="CM54" s="3087"/>
      <c r="CN54" s="3087"/>
      <c r="CO54" s="3087"/>
      <c r="CP54" s="3087"/>
      <c r="CQ54" s="3087"/>
      <c r="CR54" s="3087"/>
      <c r="CS54" s="3087"/>
      <c r="CT54" s="3087"/>
      <c r="CU54" s="3087"/>
      <c r="CV54" s="3087"/>
      <c r="CW54" s="3087"/>
      <c r="CX54" s="3087"/>
      <c r="CY54" s="3087"/>
      <c r="CZ54" s="3087"/>
      <c r="DA54" s="3087"/>
      <c r="DB54" s="3087"/>
      <c r="DC54" s="3087"/>
      <c r="DD54" s="3087"/>
      <c r="DE54" s="3087"/>
      <c r="DF54" s="3087"/>
      <c r="DG54" s="3087"/>
      <c r="DH54" s="3087"/>
      <c r="DI54" s="3087"/>
      <c r="DJ54" s="3087"/>
      <c r="DK54" s="3087"/>
    </row>
    <row r="55" spans="1:115" x14ac:dyDescent="0.25">
      <c r="A55" s="3076" t="str">
        <f t="shared" ca="1" si="0"/>
        <v xml:space="preserve"> </v>
      </c>
      <c r="B55" s="3088" t="str">
        <f t="shared" ca="1" si="1"/>
        <v xml:space="preserve"> </v>
      </c>
      <c r="C55" s="3088" t="str">
        <f t="shared" ca="1" si="2"/>
        <v xml:space="preserve"> </v>
      </c>
      <c r="D55" s="3088" t="str">
        <f t="shared" ca="1" si="3"/>
        <v xml:space="preserve"> </v>
      </c>
      <c r="E55" s="3088" t="str">
        <f t="shared" ca="1" si="4"/>
        <v xml:space="preserve"> </v>
      </c>
      <c r="F55" s="3087"/>
      <c r="G55" s="3087"/>
      <c r="H55" s="3087"/>
      <c r="I55" s="3087"/>
      <c r="J55" s="3087"/>
      <c r="K55" s="3087"/>
      <c r="L55" s="3087"/>
      <c r="M55" s="3087"/>
      <c r="N55" s="3087"/>
      <c r="O55" s="3087"/>
      <c r="P55" s="3087"/>
      <c r="Q55" s="3087"/>
      <c r="R55" s="3087"/>
      <c r="S55" s="3087"/>
      <c r="T55" s="3087"/>
      <c r="U55" s="3087"/>
      <c r="V55" s="3087"/>
      <c r="W55" s="3087"/>
      <c r="X55" s="3087"/>
      <c r="Y55" s="3087"/>
      <c r="Z55" s="3087"/>
      <c r="AA55" s="3087"/>
      <c r="AB55" s="3087"/>
      <c r="AC55" s="3087"/>
      <c r="AD55" s="3087"/>
      <c r="AE55" s="3087"/>
      <c r="AF55" s="3087"/>
      <c r="AG55" s="3087"/>
      <c r="AH55" s="3087"/>
      <c r="AI55" s="3087"/>
      <c r="AJ55" s="3087"/>
      <c r="AK55" s="3087"/>
      <c r="AL55" s="3087"/>
      <c r="AM55" s="3087"/>
      <c r="AN55" s="3087"/>
      <c r="AO55" s="3087"/>
      <c r="AP55" s="3087"/>
      <c r="AQ55" s="3087"/>
      <c r="AR55" s="3087"/>
      <c r="AS55" s="3087"/>
      <c r="AT55" s="3087"/>
      <c r="AU55" s="3087"/>
      <c r="AV55" s="3087"/>
      <c r="AW55" s="3087"/>
      <c r="AX55" s="3087"/>
      <c r="AY55" s="3087"/>
      <c r="AZ55" s="3087"/>
      <c r="BA55" s="3087"/>
      <c r="BB55" s="3087"/>
      <c r="BC55" s="3087"/>
      <c r="BD55" s="3087">
        <v>48</v>
      </c>
      <c r="BE55" s="3087" t="s">
        <v>14585</v>
      </c>
      <c r="BF55" s="3087"/>
      <c r="BG55" s="3087">
        <v>14</v>
      </c>
      <c r="BH55" s="3087">
        <v>33</v>
      </c>
      <c r="BI55" s="3087">
        <v>90</v>
      </c>
      <c r="BJ55" s="3087">
        <v>0</v>
      </c>
      <c r="BK55" s="3087">
        <v>0</v>
      </c>
      <c r="BL55" s="3087">
        <v>0</v>
      </c>
      <c r="BM55" s="3087">
        <v>0</v>
      </c>
      <c r="BN55" s="3087"/>
      <c r="BO55" s="3087"/>
      <c r="BP55" s="3087"/>
      <c r="BQ55" s="3087"/>
      <c r="BR55" s="3087"/>
      <c r="BS55" s="3087"/>
      <c r="BT55" s="3087"/>
      <c r="BU55" s="3087"/>
      <c r="BV55" s="3087"/>
      <c r="BW55" s="3087"/>
      <c r="BX55" s="3087"/>
      <c r="BY55" s="3087"/>
      <c r="BZ55" s="3087"/>
      <c r="CA55" s="3087"/>
      <c r="CB55" s="3087"/>
      <c r="CC55" s="3087"/>
      <c r="CD55" s="3087"/>
      <c r="CE55" s="3087"/>
      <c r="CF55" s="3087"/>
      <c r="CG55" s="3087"/>
      <c r="CH55" s="3087"/>
      <c r="CI55" s="3087"/>
      <c r="CJ55" s="3087"/>
      <c r="CK55" s="3087"/>
      <c r="CL55" s="3087"/>
      <c r="CM55" s="3087"/>
      <c r="CN55" s="3087"/>
      <c r="CO55" s="3087"/>
      <c r="CP55" s="3087"/>
      <c r="CQ55" s="3087"/>
      <c r="CR55" s="3087"/>
      <c r="CS55" s="3087"/>
      <c r="CT55" s="3087"/>
      <c r="CU55" s="3087"/>
      <c r="CV55" s="3087"/>
      <c r="CW55" s="3087"/>
      <c r="CX55" s="3087"/>
      <c r="CY55" s="3087"/>
      <c r="CZ55" s="3087"/>
      <c r="DA55" s="3087"/>
      <c r="DB55" s="3087"/>
      <c r="DC55" s="3087"/>
      <c r="DD55" s="3087"/>
      <c r="DE55" s="3087"/>
      <c r="DF55" s="3087"/>
      <c r="DG55" s="3087"/>
      <c r="DH55" s="3087"/>
      <c r="DI55" s="3087"/>
      <c r="DJ55" s="3087"/>
      <c r="DK55" s="3087"/>
    </row>
    <row r="56" spans="1:115" x14ac:dyDescent="0.25">
      <c r="A56" s="3076" t="str">
        <f t="shared" ca="1" si="0"/>
        <v xml:space="preserve"> </v>
      </c>
      <c r="B56" s="3088" t="str">
        <f t="shared" ca="1" si="1"/>
        <v xml:space="preserve"> </v>
      </c>
      <c r="C56" s="3088" t="str">
        <f t="shared" ca="1" si="2"/>
        <v xml:space="preserve"> </v>
      </c>
      <c r="D56" s="3088" t="str">
        <f t="shared" ca="1" si="3"/>
        <v xml:space="preserve"> </v>
      </c>
      <c r="E56" s="3088" t="str">
        <f t="shared" ca="1" si="4"/>
        <v xml:space="preserve"> </v>
      </c>
      <c r="F56" s="3087"/>
      <c r="G56" s="3087"/>
      <c r="H56" s="3087"/>
      <c r="I56" s="3087"/>
      <c r="J56" s="3087"/>
      <c r="K56" s="3087"/>
      <c r="L56" s="3087"/>
      <c r="M56" s="3087"/>
      <c r="N56" s="3087"/>
      <c r="O56" s="3087"/>
      <c r="P56" s="3087"/>
      <c r="Q56" s="3087"/>
      <c r="R56" s="3087"/>
      <c r="S56" s="3087"/>
      <c r="T56" s="3087"/>
      <c r="U56" s="3087"/>
      <c r="V56" s="3087"/>
      <c r="W56" s="3087"/>
      <c r="X56" s="3087"/>
      <c r="Y56" s="3087"/>
      <c r="Z56" s="3087"/>
      <c r="AA56" s="3087"/>
      <c r="AB56" s="3087"/>
      <c r="AC56" s="3087"/>
      <c r="AD56" s="3087"/>
      <c r="AE56" s="3087"/>
      <c r="AF56" s="3087"/>
      <c r="AG56" s="3087"/>
      <c r="AH56" s="3087"/>
      <c r="AI56" s="3087"/>
      <c r="AJ56" s="3087"/>
      <c r="AK56" s="3087"/>
      <c r="AL56" s="3087"/>
      <c r="AM56" s="3087"/>
      <c r="AN56" s="3087"/>
      <c r="AO56" s="3087"/>
      <c r="AP56" s="3087"/>
      <c r="AQ56" s="3087"/>
      <c r="AR56" s="3087"/>
      <c r="AS56" s="3087"/>
      <c r="AT56" s="3087"/>
      <c r="AU56" s="3087"/>
      <c r="AV56" s="3087"/>
      <c r="AW56" s="3087"/>
      <c r="AX56" s="3087"/>
      <c r="AY56" s="3087"/>
      <c r="AZ56" s="3087"/>
      <c r="BA56" s="3087"/>
      <c r="BB56" s="3087"/>
      <c r="BC56" s="3087"/>
      <c r="BD56" s="3087">
        <v>49</v>
      </c>
      <c r="BE56" s="3087" t="s">
        <v>14586</v>
      </c>
      <c r="BF56" s="3087"/>
      <c r="BG56" s="3087">
        <v>14</v>
      </c>
      <c r="BH56" s="3087">
        <v>33</v>
      </c>
      <c r="BI56" s="3087">
        <v>90</v>
      </c>
      <c r="BJ56" s="3087">
        <v>0</v>
      </c>
      <c r="BK56" s="3087">
        <v>0</v>
      </c>
      <c r="BL56" s="3087">
        <v>0</v>
      </c>
      <c r="BM56" s="3087">
        <v>0</v>
      </c>
      <c r="BN56" s="3087"/>
      <c r="BO56" s="3087"/>
      <c r="BP56" s="3087"/>
      <c r="BQ56" s="3087"/>
      <c r="BR56" s="3087"/>
      <c r="BS56" s="3087"/>
      <c r="BT56" s="3087"/>
      <c r="BU56" s="3087"/>
      <c r="BV56" s="3087"/>
      <c r="BW56" s="3087"/>
      <c r="BX56" s="3087"/>
      <c r="BY56" s="3087"/>
      <c r="BZ56" s="3087"/>
      <c r="CA56" s="3087"/>
      <c r="CB56" s="3087"/>
      <c r="CC56" s="3087"/>
      <c r="CD56" s="3087"/>
      <c r="CE56" s="3087"/>
      <c r="CF56" s="3087"/>
      <c r="CG56" s="3087"/>
      <c r="CH56" s="3087"/>
      <c r="CI56" s="3087"/>
      <c r="CJ56" s="3087"/>
      <c r="CK56" s="3087"/>
      <c r="CL56" s="3087"/>
      <c r="CM56" s="3087"/>
      <c r="CN56" s="3087"/>
      <c r="CO56" s="3087"/>
      <c r="CP56" s="3087"/>
      <c r="CQ56" s="3087"/>
      <c r="CR56" s="3087"/>
      <c r="CS56" s="3087"/>
      <c r="CT56" s="3087"/>
      <c r="CU56" s="3087"/>
      <c r="CV56" s="3087"/>
      <c r="CW56" s="3087"/>
      <c r="CX56" s="3087"/>
      <c r="CY56" s="3087"/>
      <c r="CZ56" s="3087"/>
      <c r="DA56" s="3087"/>
      <c r="DB56" s="3087"/>
      <c r="DC56" s="3087"/>
      <c r="DD56" s="3087"/>
      <c r="DE56" s="3087"/>
      <c r="DF56" s="3087"/>
      <c r="DG56" s="3087"/>
      <c r="DH56" s="3087"/>
      <c r="DI56" s="3087"/>
      <c r="DJ56" s="3087"/>
      <c r="DK56" s="3087"/>
    </row>
    <row r="57" spans="1:115" x14ac:dyDescent="0.25">
      <c r="A57" s="3076" t="str">
        <f t="shared" ca="1" si="0"/>
        <v xml:space="preserve"> </v>
      </c>
      <c r="B57" s="3088" t="str">
        <f t="shared" ca="1" si="1"/>
        <v xml:space="preserve"> </v>
      </c>
      <c r="C57" s="3088" t="str">
        <f t="shared" ca="1" si="2"/>
        <v xml:space="preserve"> </v>
      </c>
      <c r="D57" s="3088" t="str">
        <f t="shared" ca="1" si="3"/>
        <v xml:space="preserve"> </v>
      </c>
      <c r="E57" s="3088" t="str">
        <f t="shared" ca="1" si="4"/>
        <v xml:space="preserve"> </v>
      </c>
      <c r="F57" s="3087"/>
      <c r="G57" s="3087"/>
      <c r="H57" s="3087"/>
      <c r="I57" s="3087"/>
      <c r="J57" s="3087"/>
      <c r="K57" s="3087"/>
      <c r="L57" s="3087"/>
      <c r="M57" s="3087"/>
      <c r="N57" s="3087"/>
      <c r="O57" s="3087"/>
      <c r="P57" s="3087"/>
      <c r="Q57" s="3087"/>
      <c r="R57" s="3087"/>
      <c r="S57" s="3087"/>
      <c r="T57" s="3087"/>
      <c r="U57" s="3087"/>
      <c r="V57" s="3087"/>
      <c r="W57" s="3087"/>
      <c r="X57" s="3087"/>
      <c r="Y57" s="3087"/>
      <c r="Z57" s="3087"/>
      <c r="AA57" s="3087"/>
      <c r="AB57" s="3087"/>
      <c r="AC57" s="3087"/>
      <c r="AD57" s="3087"/>
      <c r="AE57" s="3087"/>
      <c r="AF57" s="3087"/>
      <c r="AG57" s="3087"/>
      <c r="AH57" s="3087"/>
      <c r="AI57" s="3087"/>
      <c r="AJ57" s="3087"/>
      <c r="AK57" s="3087"/>
      <c r="AL57" s="3087"/>
      <c r="AM57" s="3087"/>
      <c r="AN57" s="3087"/>
      <c r="AO57" s="3087"/>
      <c r="AP57" s="3087"/>
      <c r="AQ57" s="3087"/>
      <c r="AR57" s="3087"/>
      <c r="AS57" s="3087"/>
      <c r="AT57" s="3087"/>
      <c r="AU57" s="3087"/>
      <c r="AV57" s="3087"/>
      <c r="AW57" s="3087"/>
      <c r="AX57" s="3087"/>
      <c r="AY57" s="3087"/>
      <c r="AZ57" s="3087"/>
      <c r="BA57" s="3087"/>
      <c r="BB57" s="3087"/>
      <c r="BC57" s="3087"/>
      <c r="BD57" s="3087">
        <v>50</v>
      </c>
      <c r="BE57" s="3087" t="s">
        <v>14587</v>
      </c>
      <c r="BF57" s="3087"/>
      <c r="BG57" s="3087">
        <v>14</v>
      </c>
      <c r="BH57" s="3087">
        <v>33</v>
      </c>
      <c r="BI57" s="3087">
        <v>90</v>
      </c>
      <c r="BJ57" s="3087">
        <v>0</v>
      </c>
      <c r="BK57" s="3087">
        <v>0</v>
      </c>
      <c r="BL57" s="3087">
        <v>0</v>
      </c>
      <c r="BM57" s="3087">
        <v>0</v>
      </c>
      <c r="BN57" s="3087"/>
      <c r="BO57" s="3087"/>
      <c r="BP57" s="3087"/>
      <c r="BQ57" s="3087"/>
      <c r="BR57" s="3087"/>
      <c r="BS57" s="3087"/>
      <c r="BT57" s="3087"/>
      <c r="BU57" s="3087"/>
      <c r="BV57" s="3087"/>
      <c r="BW57" s="3087"/>
      <c r="BX57" s="3087"/>
      <c r="BY57" s="3087"/>
      <c r="BZ57" s="3087"/>
      <c r="CA57" s="3087"/>
      <c r="CB57" s="3087"/>
      <c r="CC57" s="3087"/>
      <c r="CD57" s="3087"/>
      <c r="CE57" s="3087"/>
      <c r="CF57" s="3087"/>
      <c r="CG57" s="3087"/>
      <c r="CH57" s="3087"/>
      <c r="CI57" s="3087"/>
      <c r="CJ57" s="3087"/>
      <c r="CK57" s="3087"/>
      <c r="CL57" s="3087"/>
      <c r="CM57" s="3087"/>
      <c r="CN57" s="3087"/>
      <c r="CO57" s="3087"/>
      <c r="CP57" s="3087"/>
      <c r="CQ57" s="3087"/>
      <c r="CR57" s="3087"/>
      <c r="CS57" s="3087"/>
      <c r="CT57" s="3087"/>
      <c r="CU57" s="3087"/>
      <c r="CV57" s="3087"/>
      <c r="CW57" s="3087"/>
      <c r="CX57" s="3087"/>
      <c r="CY57" s="3087"/>
      <c r="CZ57" s="3087"/>
      <c r="DA57" s="3087"/>
      <c r="DB57" s="3087"/>
      <c r="DC57" s="3087"/>
      <c r="DD57" s="3087"/>
      <c r="DE57" s="3087"/>
      <c r="DF57" s="3087"/>
      <c r="DG57" s="3087"/>
      <c r="DH57" s="3087"/>
      <c r="DI57" s="3087"/>
      <c r="DJ57" s="3087"/>
      <c r="DK57" s="3087"/>
    </row>
    <row r="58" spans="1:115" x14ac:dyDescent="0.25">
      <c r="A58" s="3076" t="str">
        <f t="shared" ca="1" si="0"/>
        <v xml:space="preserve"> </v>
      </c>
      <c r="B58" s="3088" t="str">
        <f t="shared" ca="1" si="1"/>
        <v xml:space="preserve"> </v>
      </c>
      <c r="C58" s="3088" t="str">
        <f t="shared" ca="1" si="2"/>
        <v xml:space="preserve"> </v>
      </c>
      <c r="D58" s="3088" t="str">
        <f t="shared" ca="1" si="3"/>
        <v xml:space="preserve"> </v>
      </c>
      <c r="E58" s="3088" t="str">
        <f t="shared" ca="1" si="4"/>
        <v xml:space="preserve"> </v>
      </c>
      <c r="F58" s="3087"/>
      <c r="G58" s="3087"/>
      <c r="H58" s="3087"/>
      <c r="I58" s="3087"/>
      <c r="J58" s="3087"/>
      <c r="K58" s="3087"/>
      <c r="L58" s="3087"/>
      <c r="M58" s="3087"/>
      <c r="N58" s="3087"/>
      <c r="O58" s="3087"/>
      <c r="P58" s="3087"/>
      <c r="Q58" s="3087"/>
      <c r="R58" s="3087"/>
      <c r="S58" s="3087"/>
      <c r="T58" s="3087"/>
      <c r="U58" s="3087"/>
      <c r="V58" s="3087"/>
      <c r="W58" s="3087"/>
      <c r="X58" s="3087"/>
      <c r="Y58" s="3087"/>
      <c r="Z58" s="3087"/>
      <c r="AA58" s="3087"/>
      <c r="AB58" s="3087"/>
      <c r="AC58" s="3087"/>
      <c r="AD58" s="3087"/>
      <c r="AE58" s="3087"/>
      <c r="AF58" s="3087"/>
      <c r="AG58" s="3087"/>
      <c r="AH58" s="3087"/>
      <c r="AI58" s="3087"/>
      <c r="AJ58" s="3087"/>
      <c r="AK58" s="3087"/>
      <c r="AL58" s="3087"/>
      <c r="AM58" s="3087"/>
      <c r="AN58" s="3087"/>
      <c r="AO58" s="3087"/>
      <c r="AP58" s="3087"/>
      <c r="AQ58" s="3087"/>
      <c r="AR58" s="3087"/>
      <c r="AS58" s="3087"/>
      <c r="AT58" s="3087"/>
      <c r="AU58" s="3087"/>
      <c r="AV58" s="3087"/>
      <c r="AW58" s="3087"/>
      <c r="AX58" s="3087"/>
      <c r="AY58" s="3087"/>
      <c r="AZ58" s="3087"/>
      <c r="BA58" s="3087"/>
      <c r="BB58" s="3087"/>
      <c r="BC58" s="3087"/>
      <c r="BD58" s="3087">
        <v>51</v>
      </c>
      <c r="BE58" s="3087" t="s">
        <v>14588</v>
      </c>
      <c r="BF58" s="3087"/>
      <c r="BG58" s="3087">
        <v>16</v>
      </c>
      <c r="BH58" s="3087">
        <v>37</v>
      </c>
      <c r="BI58" s="3087">
        <v>86</v>
      </c>
      <c r="BJ58" s="3087">
        <v>0</v>
      </c>
      <c r="BK58" s="3087">
        <v>0</v>
      </c>
      <c r="BL58" s="3087">
        <v>0</v>
      </c>
      <c r="BM58" s="3087">
        <v>0</v>
      </c>
      <c r="BN58" s="3087"/>
      <c r="BO58" s="3087"/>
      <c r="BP58" s="3087"/>
      <c r="BQ58" s="3087"/>
      <c r="BR58" s="3087"/>
      <c r="BS58" s="3087"/>
      <c r="BT58" s="3087"/>
      <c r="BU58" s="3087"/>
      <c r="BV58" s="3087"/>
      <c r="BW58" s="3087"/>
      <c r="BX58" s="3087"/>
      <c r="BY58" s="3087"/>
      <c r="BZ58" s="3087"/>
      <c r="CA58" s="3087"/>
      <c r="CB58" s="3087"/>
      <c r="CC58" s="3087"/>
      <c r="CD58" s="3087"/>
      <c r="CE58" s="3087"/>
      <c r="CF58" s="3087"/>
      <c r="CG58" s="3087"/>
      <c r="CH58" s="3087"/>
      <c r="CI58" s="3087"/>
      <c r="CJ58" s="3087"/>
      <c r="CK58" s="3087"/>
      <c r="CL58" s="3087"/>
      <c r="CM58" s="3087"/>
      <c r="CN58" s="3087"/>
      <c r="CO58" s="3087"/>
      <c r="CP58" s="3087"/>
      <c r="CQ58" s="3087"/>
      <c r="CR58" s="3087"/>
      <c r="CS58" s="3087"/>
      <c r="CT58" s="3087"/>
      <c r="CU58" s="3087"/>
      <c r="CV58" s="3087"/>
      <c r="CW58" s="3087"/>
      <c r="CX58" s="3087"/>
      <c r="CY58" s="3087"/>
      <c r="CZ58" s="3087"/>
      <c r="DA58" s="3087"/>
      <c r="DB58" s="3087"/>
      <c r="DC58" s="3087"/>
      <c r="DD58" s="3087"/>
      <c r="DE58" s="3087"/>
      <c r="DF58" s="3087"/>
      <c r="DG58" s="3087"/>
      <c r="DH58" s="3087"/>
      <c r="DI58" s="3087"/>
      <c r="DJ58" s="3087"/>
      <c r="DK58" s="3087"/>
    </row>
    <row r="59" spans="1:115" x14ac:dyDescent="0.25">
      <c r="A59" s="3076" t="str">
        <f t="shared" ca="1" si="0"/>
        <v xml:space="preserve"> </v>
      </c>
      <c r="B59" s="3088" t="str">
        <f t="shared" ca="1" si="1"/>
        <v xml:space="preserve"> </v>
      </c>
      <c r="C59" s="3088" t="str">
        <f t="shared" ca="1" si="2"/>
        <v xml:space="preserve"> </v>
      </c>
      <c r="D59" s="3088" t="str">
        <f t="shared" ca="1" si="3"/>
        <v xml:space="preserve"> </v>
      </c>
      <c r="E59" s="3088" t="str">
        <f t="shared" ca="1" si="4"/>
        <v xml:space="preserve"> </v>
      </c>
      <c r="F59" s="3087"/>
      <c r="G59" s="3087"/>
      <c r="H59" s="3087"/>
      <c r="I59" s="3087"/>
      <c r="J59" s="3087"/>
      <c r="K59" s="3087"/>
      <c r="L59" s="3087"/>
      <c r="M59" s="3087"/>
      <c r="N59" s="3087"/>
      <c r="O59" s="3087"/>
      <c r="P59" s="3087"/>
      <c r="Q59" s="3087"/>
      <c r="R59" s="3087"/>
      <c r="S59" s="3087"/>
      <c r="T59" s="3087"/>
      <c r="U59" s="3087"/>
      <c r="V59" s="3087"/>
      <c r="W59" s="3087"/>
      <c r="X59" s="3087"/>
      <c r="Y59" s="3087"/>
      <c r="Z59" s="3087"/>
      <c r="AA59" s="3087"/>
      <c r="AB59" s="3087"/>
      <c r="AC59" s="3087"/>
      <c r="AD59" s="3087"/>
      <c r="AE59" s="3087"/>
      <c r="AF59" s="3087"/>
      <c r="AG59" s="3087"/>
      <c r="AH59" s="3087"/>
      <c r="AI59" s="3087"/>
      <c r="AJ59" s="3087"/>
      <c r="AK59" s="3087"/>
      <c r="AL59" s="3087"/>
      <c r="AM59" s="3087"/>
      <c r="AN59" s="3087"/>
      <c r="AO59" s="3087"/>
      <c r="AP59" s="3087"/>
      <c r="AQ59" s="3087"/>
      <c r="AR59" s="3087"/>
      <c r="AS59" s="3087"/>
      <c r="AT59" s="3087"/>
      <c r="AU59" s="3087"/>
      <c r="AV59" s="3087"/>
      <c r="AW59" s="3087"/>
      <c r="AX59" s="3087"/>
      <c r="AY59" s="3087"/>
      <c r="AZ59" s="3087"/>
      <c r="BA59" s="3087"/>
      <c r="BB59" s="3087"/>
      <c r="BC59" s="3087"/>
      <c r="BD59" s="3087">
        <v>52</v>
      </c>
      <c r="BE59" s="3087" t="s">
        <v>14589</v>
      </c>
      <c r="BF59" s="3087"/>
      <c r="BG59" s="3087">
        <v>14</v>
      </c>
      <c r="BH59" s="3087">
        <v>33</v>
      </c>
      <c r="BI59" s="3087">
        <v>90</v>
      </c>
      <c r="BJ59" s="3087">
        <v>0</v>
      </c>
      <c r="BK59" s="3087">
        <v>0</v>
      </c>
      <c r="BL59" s="3087">
        <v>0</v>
      </c>
      <c r="BM59" s="3087">
        <v>0</v>
      </c>
      <c r="BN59" s="3087"/>
      <c r="BO59" s="3087"/>
      <c r="BP59" s="3087"/>
      <c r="BQ59" s="3087"/>
      <c r="BR59" s="3087"/>
      <c r="BS59" s="3087"/>
      <c r="BT59" s="3087"/>
      <c r="BU59" s="3087"/>
      <c r="BV59" s="3087"/>
      <c r="BW59" s="3087"/>
      <c r="BX59" s="3087"/>
      <c r="BY59" s="3087"/>
      <c r="BZ59" s="3087"/>
      <c r="CA59" s="3087"/>
      <c r="CB59" s="3087"/>
      <c r="CC59" s="3087"/>
      <c r="CD59" s="3087"/>
      <c r="CE59" s="3087"/>
      <c r="CF59" s="3087"/>
      <c r="CG59" s="3087"/>
      <c r="CH59" s="3087"/>
      <c r="CI59" s="3087"/>
      <c r="CJ59" s="3087"/>
      <c r="CK59" s="3087"/>
      <c r="CL59" s="3087"/>
      <c r="CM59" s="3087"/>
      <c r="CN59" s="3087"/>
      <c r="CO59" s="3087"/>
      <c r="CP59" s="3087"/>
      <c r="CQ59" s="3087"/>
      <c r="CR59" s="3087"/>
      <c r="CS59" s="3087"/>
      <c r="CT59" s="3087"/>
      <c r="CU59" s="3087"/>
      <c r="CV59" s="3087"/>
      <c r="CW59" s="3087"/>
      <c r="CX59" s="3087"/>
      <c r="CY59" s="3087"/>
      <c r="CZ59" s="3087"/>
      <c r="DA59" s="3087"/>
      <c r="DB59" s="3087"/>
      <c r="DC59" s="3087"/>
      <c r="DD59" s="3087"/>
      <c r="DE59" s="3087"/>
      <c r="DF59" s="3087"/>
      <c r="DG59" s="3087"/>
      <c r="DH59" s="3087"/>
      <c r="DI59" s="3087"/>
      <c r="DJ59" s="3087"/>
      <c r="DK59" s="3087"/>
    </row>
    <row r="60" spans="1:115" x14ac:dyDescent="0.25">
      <c r="A60" s="3076" t="str">
        <f t="shared" ca="1" si="0"/>
        <v xml:space="preserve"> </v>
      </c>
      <c r="B60" s="3088" t="str">
        <f t="shared" ca="1" si="1"/>
        <v xml:space="preserve"> </v>
      </c>
      <c r="C60" s="3088" t="str">
        <f t="shared" ca="1" si="2"/>
        <v xml:space="preserve"> </v>
      </c>
      <c r="D60" s="3088" t="str">
        <f t="shared" ca="1" si="3"/>
        <v xml:space="preserve"> </v>
      </c>
      <c r="E60" s="3088" t="str">
        <f t="shared" ca="1" si="4"/>
        <v xml:space="preserve"> </v>
      </c>
      <c r="F60" s="3087"/>
      <c r="G60" s="3087"/>
      <c r="H60" s="3087"/>
      <c r="I60" s="3087"/>
      <c r="J60" s="3087"/>
      <c r="K60" s="3087"/>
      <c r="L60" s="3087"/>
      <c r="M60" s="3087"/>
      <c r="N60" s="3087"/>
      <c r="O60" s="3087"/>
      <c r="P60" s="3087"/>
      <c r="Q60" s="3087"/>
      <c r="R60" s="3087"/>
      <c r="S60" s="3087"/>
      <c r="T60" s="3087"/>
      <c r="U60" s="3087"/>
      <c r="V60" s="3087"/>
      <c r="W60" s="3087"/>
      <c r="X60" s="3087"/>
      <c r="Y60" s="3087"/>
      <c r="Z60" s="3087"/>
      <c r="AA60" s="3087"/>
      <c r="AB60" s="3087"/>
      <c r="AC60" s="3087"/>
      <c r="AD60" s="3087"/>
      <c r="AE60" s="3087"/>
      <c r="AF60" s="3087"/>
      <c r="AG60" s="3087"/>
      <c r="AH60" s="3087"/>
      <c r="AI60" s="3087"/>
      <c r="AJ60" s="3087"/>
      <c r="AK60" s="3087"/>
      <c r="AL60" s="3087"/>
      <c r="AM60" s="3087"/>
      <c r="AN60" s="3087"/>
      <c r="AO60" s="3087"/>
      <c r="AP60" s="3087"/>
      <c r="AQ60" s="3087"/>
      <c r="AR60" s="3087"/>
      <c r="AS60" s="3087"/>
      <c r="AT60" s="3087"/>
      <c r="AU60" s="3087"/>
      <c r="AV60" s="3087"/>
      <c r="AW60" s="3087"/>
      <c r="AX60" s="3087"/>
      <c r="AY60" s="3087"/>
      <c r="AZ60" s="3087"/>
      <c r="BA60" s="3087"/>
      <c r="BB60" s="3087"/>
      <c r="BC60" s="3087"/>
      <c r="BD60" s="3087">
        <v>53</v>
      </c>
      <c r="BE60" s="3087" t="s">
        <v>14590</v>
      </c>
      <c r="BF60" s="3087"/>
      <c r="BG60" s="3087">
        <v>14</v>
      </c>
      <c r="BH60" s="3087">
        <v>33</v>
      </c>
      <c r="BI60" s="3087">
        <v>90</v>
      </c>
      <c r="BJ60" s="3087">
        <v>0</v>
      </c>
      <c r="BK60" s="3087">
        <v>0</v>
      </c>
      <c r="BL60" s="3087">
        <v>0</v>
      </c>
      <c r="BM60" s="3087">
        <v>0</v>
      </c>
      <c r="BN60" s="3087"/>
      <c r="BO60" s="3087"/>
      <c r="BP60" s="3087"/>
      <c r="BQ60" s="3087"/>
      <c r="BR60" s="3087"/>
      <c r="BS60" s="3087"/>
      <c r="BT60" s="3087"/>
      <c r="BU60" s="3087"/>
      <c r="BV60" s="3087"/>
      <c r="BW60" s="3087"/>
      <c r="BX60" s="3087"/>
      <c r="BY60" s="3087"/>
      <c r="BZ60" s="3087"/>
      <c r="CA60" s="3087"/>
      <c r="CB60" s="3087"/>
      <c r="CC60" s="3087"/>
      <c r="CD60" s="3087"/>
      <c r="CE60" s="3087"/>
      <c r="CF60" s="3087"/>
      <c r="CG60" s="3087"/>
      <c r="CH60" s="3087"/>
      <c r="CI60" s="3087"/>
      <c r="CJ60" s="3087"/>
      <c r="CK60" s="3087"/>
      <c r="CL60" s="3087"/>
      <c r="CM60" s="3087"/>
      <c r="CN60" s="3087"/>
      <c r="CO60" s="3087"/>
      <c r="CP60" s="3087"/>
      <c r="CQ60" s="3087"/>
      <c r="CR60" s="3087"/>
      <c r="CS60" s="3087"/>
      <c r="CT60" s="3087"/>
      <c r="CU60" s="3087"/>
      <c r="CV60" s="3087"/>
      <c r="CW60" s="3087"/>
      <c r="CX60" s="3087"/>
      <c r="CY60" s="3087"/>
      <c r="CZ60" s="3087"/>
      <c r="DA60" s="3087"/>
      <c r="DB60" s="3087"/>
      <c r="DC60" s="3087"/>
      <c r="DD60" s="3087"/>
      <c r="DE60" s="3087"/>
      <c r="DF60" s="3087"/>
      <c r="DG60" s="3087"/>
      <c r="DH60" s="3087"/>
      <c r="DI60" s="3087"/>
      <c r="DJ60" s="3087"/>
      <c r="DK60" s="3087"/>
    </row>
    <row r="61" spans="1:115" x14ac:dyDescent="0.25">
      <c r="A61" s="3076" t="str">
        <f t="shared" ca="1" si="0"/>
        <v xml:space="preserve"> </v>
      </c>
      <c r="B61" s="3088" t="str">
        <f t="shared" ca="1" si="1"/>
        <v xml:space="preserve"> </v>
      </c>
      <c r="C61" s="3088" t="str">
        <f t="shared" ca="1" si="2"/>
        <v xml:space="preserve"> </v>
      </c>
      <c r="D61" s="3088" t="str">
        <f t="shared" ca="1" si="3"/>
        <v xml:space="preserve"> </v>
      </c>
      <c r="E61" s="3088" t="str">
        <f t="shared" ca="1" si="4"/>
        <v xml:space="preserve"> </v>
      </c>
      <c r="F61" s="3087"/>
      <c r="G61" s="3087"/>
      <c r="H61" s="3087"/>
      <c r="I61" s="3087"/>
      <c r="J61" s="3087"/>
      <c r="K61" s="3087"/>
      <c r="L61" s="3087"/>
      <c r="M61" s="3087"/>
      <c r="N61" s="3087"/>
      <c r="O61" s="3087"/>
      <c r="P61" s="3087"/>
      <c r="Q61" s="3087"/>
      <c r="R61" s="3087"/>
      <c r="S61" s="3087"/>
      <c r="T61" s="3087"/>
      <c r="U61" s="3087"/>
      <c r="V61" s="3087"/>
      <c r="W61" s="3087"/>
      <c r="X61" s="3087"/>
      <c r="Y61" s="3087"/>
      <c r="Z61" s="3087"/>
      <c r="AA61" s="3087"/>
      <c r="AB61" s="3087"/>
      <c r="AC61" s="3087"/>
      <c r="AD61" s="3087"/>
      <c r="AE61" s="3087"/>
      <c r="AF61" s="3087"/>
      <c r="AG61" s="3087"/>
      <c r="AH61" s="3087"/>
      <c r="AI61" s="3087"/>
      <c r="AJ61" s="3087"/>
      <c r="AK61" s="3087"/>
      <c r="AL61" s="3087"/>
      <c r="AM61" s="3087"/>
      <c r="AN61" s="3087"/>
      <c r="AO61" s="3087"/>
      <c r="AP61" s="3087"/>
      <c r="AQ61" s="3087"/>
      <c r="AR61" s="3087"/>
      <c r="AS61" s="3087"/>
      <c r="AT61" s="3087"/>
      <c r="AU61" s="3087"/>
      <c r="AV61" s="3087"/>
      <c r="AW61" s="3087"/>
      <c r="AX61" s="3087"/>
      <c r="AY61" s="3087"/>
      <c r="AZ61" s="3087"/>
      <c r="BA61" s="3087"/>
      <c r="BB61" s="3087"/>
      <c r="BC61" s="3087"/>
      <c r="BD61" s="3087">
        <v>54</v>
      </c>
      <c r="BE61" s="3087" t="s">
        <v>14591</v>
      </c>
      <c r="BF61" s="3087"/>
      <c r="BG61" s="3087">
        <v>14</v>
      </c>
      <c r="BH61" s="3087">
        <v>33</v>
      </c>
      <c r="BI61" s="3087">
        <v>90</v>
      </c>
      <c r="BJ61" s="3087">
        <v>0</v>
      </c>
      <c r="BK61" s="3087">
        <v>0</v>
      </c>
      <c r="BL61" s="3087">
        <v>0</v>
      </c>
      <c r="BM61" s="3087">
        <v>0</v>
      </c>
      <c r="BN61" s="3087"/>
      <c r="BO61" s="3087"/>
      <c r="BP61" s="3087"/>
      <c r="BQ61" s="3087"/>
      <c r="BR61" s="3087"/>
      <c r="BS61" s="3087"/>
      <c r="BT61" s="3087"/>
      <c r="BU61" s="3087"/>
      <c r="BV61" s="3087"/>
      <c r="BW61" s="3087"/>
      <c r="BX61" s="3087"/>
      <c r="BY61" s="3087"/>
      <c r="BZ61" s="3087"/>
      <c r="CA61" s="3087"/>
      <c r="CB61" s="3087"/>
      <c r="CC61" s="3087"/>
      <c r="CD61" s="3087"/>
      <c r="CE61" s="3087"/>
      <c r="CF61" s="3087"/>
      <c r="CG61" s="3087"/>
      <c r="CH61" s="3087"/>
      <c r="CI61" s="3087"/>
      <c r="CJ61" s="3087"/>
      <c r="CK61" s="3087"/>
      <c r="CL61" s="3087"/>
      <c r="CM61" s="3087"/>
      <c r="CN61" s="3087"/>
      <c r="CO61" s="3087"/>
      <c r="CP61" s="3087"/>
      <c r="CQ61" s="3087"/>
      <c r="CR61" s="3087"/>
      <c r="CS61" s="3087"/>
      <c r="CT61" s="3087"/>
      <c r="CU61" s="3087"/>
      <c r="CV61" s="3087"/>
      <c r="CW61" s="3087"/>
      <c r="CX61" s="3087"/>
      <c r="CY61" s="3087"/>
      <c r="CZ61" s="3087"/>
      <c r="DA61" s="3087"/>
      <c r="DB61" s="3087"/>
      <c r="DC61" s="3087"/>
      <c r="DD61" s="3087"/>
      <c r="DE61" s="3087"/>
      <c r="DF61" s="3087"/>
      <c r="DG61" s="3087"/>
      <c r="DH61" s="3087"/>
      <c r="DI61" s="3087"/>
      <c r="DJ61" s="3087"/>
      <c r="DK61" s="3087"/>
    </row>
    <row r="62" spans="1:115" x14ac:dyDescent="0.25">
      <c r="A62" s="3076" t="str">
        <f t="shared" ca="1" si="0"/>
        <v xml:space="preserve"> </v>
      </c>
      <c r="B62" s="3088" t="str">
        <f t="shared" ca="1" si="1"/>
        <v xml:space="preserve"> </v>
      </c>
      <c r="C62" s="3088" t="str">
        <f t="shared" ca="1" si="2"/>
        <v xml:space="preserve"> </v>
      </c>
      <c r="D62" s="3088" t="str">
        <f t="shared" ca="1" si="3"/>
        <v xml:space="preserve"> </v>
      </c>
      <c r="E62" s="3088" t="str">
        <f t="shared" ca="1" si="4"/>
        <v xml:space="preserve"> </v>
      </c>
      <c r="F62" s="3087"/>
      <c r="G62" s="3087"/>
      <c r="H62" s="3087"/>
      <c r="I62" s="3087"/>
      <c r="J62" s="3087"/>
      <c r="K62" s="3087"/>
      <c r="L62" s="3087"/>
      <c r="M62" s="3087"/>
      <c r="N62" s="3087"/>
      <c r="O62" s="3087"/>
      <c r="P62" s="3087"/>
      <c r="Q62" s="3087"/>
      <c r="R62" s="3087"/>
      <c r="S62" s="3087"/>
      <c r="T62" s="3087"/>
      <c r="U62" s="3087"/>
      <c r="V62" s="3087"/>
      <c r="W62" s="3087"/>
      <c r="X62" s="3087"/>
      <c r="Y62" s="3087"/>
      <c r="Z62" s="3087"/>
      <c r="AA62" s="3087"/>
      <c r="AB62" s="3087"/>
      <c r="AC62" s="3087"/>
      <c r="AD62" s="3087"/>
      <c r="AE62" s="3087"/>
      <c r="AF62" s="3087"/>
      <c r="AG62" s="3087"/>
      <c r="AH62" s="3087"/>
      <c r="AI62" s="3087"/>
      <c r="AJ62" s="3087"/>
      <c r="AK62" s="3087"/>
      <c r="AL62" s="3087"/>
      <c r="AM62" s="3087"/>
      <c r="AN62" s="3087"/>
      <c r="AO62" s="3087"/>
      <c r="AP62" s="3087"/>
      <c r="AQ62" s="3087"/>
      <c r="AR62" s="3087"/>
      <c r="AS62" s="3087"/>
      <c r="AT62" s="3087"/>
      <c r="AU62" s="3087"/>
      <c r="AV62" s="3087"/>
      <c r="AW62" s="3087"/>
      <c r="AX62" s="3087"/>
      <c r="AY62" s="3087"/>
      <c r="AZ62" s="3087"/>
      <c r="BA62" s="3087"/>
      <c r="BB62" s="3087"/>
      <c r="BC62" s="3087"/>
      <c r="BD62" s="3087">
        <v>55</v>
      </c>
      <c r="BE62" s="3087" t="s">
        <v>14592</v>
      </c>
      <c r="BF62" s="3087"/>
      <c r="BG62" s="3087">
        <v>14</v>
      </c>
      <c r="BH62" s="3087">
        <v>33</v>
      </c>
      <c r="BI62" s="3087">
        <v>90</v>
      </c>
      <c r="BJ62" s="3087">
        <v>0</v>
      </c>
      <c r="BK62" s="3087">
        <v>0</v>
      </c>
      <c r="BL62" s="3087">
        <v>0</v>
      </c>
      <c r="BM62" s="3087">
        <v>0</v>
      </c>
      <c r="BN62" s="3087"/>
      <c r="BO62" s="3087"/>
      <c r="BP62" s="3087"/>
      <c r="BQ62" s="3087"/>
      <c r="BR62" s="3087"/>
      <c r="BS62" s="3087"/>
      <c r="BT62" s="3087"/>
      <c r="BU62" s="3087"/>
      <c r="BV62" s="3087"/>
      <c r="BW62" s="3087"/>
      <c r="BX62" s="3087"/>
      <c r="BY62" s="3087"/>
      <c r="BZ62" s="3087"/>
      <c r="CA62" s="3087"/>
      <c r="CB62" s="3087"/>
      <c r="CC62" s="3087"/>
      <c r="CD62" s="3087"/>
      <c r="CE62" s="3087"/>
      <c r="CF62" s="3087"/>
      <c r="CG62" s="3087"/>
      <c r="CH62" s="3087"/>
      <c r="CI62" s="3087"/>
      <c r="CJ62" s="3087"/>
      <c r="CK62" s="3087"/>
      <c r="CL62" s="3087"/>
      <c r="CM62" s="3087"/>
      <c r="CN62" s="3087"/>
      <c r="CO62" s="3087"/>
      <c r="CP62" s="3087"/>
      <c r="CQ62" s="3087"/>
      <c r="CR62" s="3087"/>
      <c r="CS62" s="3087"/>
      <c r="CT62" s="3087"/>
      <c r="CU62" s="3087"/>
      <c r="CV62" s="3087"/>
      <c r="CW62" s="3087"/>
      <c r="CX62" s="3087"/>
      <c r="CY62" s="3087"/>
      <c r="CZ62" s="3087"/>
      <c r="DA62" s="3087"/>
      <c r="DB62" s="3087"/>
      <c r="DC62" s="3087"/>
      <c r="DD62" s="3087"/>
      <c r="DE62" s="3087"/>
      <c r="DF62" s="3087"/>
      <c r="DG62" s="3087"/>
      <c r="DH62" s="3087"/>
      <c r="DI62" s="3087"/>
      <c r="DJ62" s="3087"/>
      <c r="DK62" s="3087"/>
    </row>
    <row r="63" spans="1:115" x14ac:dyDescent="0.25">
      <c r="A63" s="3076" t="str">
        <f t="shared" ca="1" si="0"/>
        <v xml:space="preserve"> </v>
      </c>
      <c r="B63" s="3088" t="str">
        <f t="shared" ca="1" si="1"/>
        <v xml:space="preserve"> </v>
      </c>
      <c r="C63" s="3088" t="str">
        <f t="shared" ca="1" si="2"/>
        <v xml:space="preserve"> </v>
      </c>
      <c r="D63" s="3088" t="str">
        <f t="shared" ca="1" si="3"/>
        <v xml:space="preserve"> </v>
      </c>
      <c r="E63" s="3088" t="str">
        <f t="shared" ca="1" si="4"/>
        <v xml:space="preserve"> </v>
      </c>
      <c r="F63" s="3087"/>
      <c r="G63" s="3087"/>
      <c r="H63" s="3087"/>
      <c r="I63" s="3087"/>
      <c r="J63" s="3087"/>
      <c r="K63" s="3087"/>
      <c r="L63" s="3087"/>
      <c r="M63" s="3087"/>
      <c r="N63" s="3087"/>
      <c r="O63" s="3087"/>
      <c r="P63" s="3087"/>
      <c r="Q63" s="3087"/>
      <c r="R63" s="3087"/>
      <c r="S63" s="3087"/>
      <c r="T63" s="3087"/>
      <c r="U63" s="3087"/>
      <c r="V63" s="3087"/>
      <c r="W63" s="3087"/>
      <c r="X63" s="3087"/>
      <c r="Y63" s="3087"/>
      <c r="Z63" s="3087"/>
      <c r="AA63" s="3087"/>
      <c r="AB63" s="3087"/>
      <c r="AC63" s="3087"/>
      <c r="AD63" s="3087"/>
      <c r="AE63" s="3087"/>
      <c r="AF63" s="3087"/>
      <c r="AG63" s="3087"/>
      <c r="AH63" s="3087"/>
      <c r="AI63" s="3087"/>
      <c r="AJ63" s="3087"/>
      <c r="AK63" s="3087"/>
      <c r="AL63" s="3087"/>
      <c r="AM63" s="3087"/>
      <c r="AN63" s="3087"/>
      <c r="AO63" s="3087"/>
      <c r="AP63" s="3087"/>
      <c r="AQ63" s="3087"/>
      <c r="AR63" s="3087"/>
      <c r="AS63" s="3087"/>
      <c r="AT63" s="3087"/>
      <c r="AU63" s="3087"/>
      <c r="AV63" s="3087"/>
      <c r="AW63" s="3087"/>
      <c r="AX63" s="3087"/>
      <c r="AY63" s="3087"/>
      <c r="AZ63" s="3087"/>
      <c r="BA63" s="3087"/>
      <c r="BB63" s="3087"/>
      <c r="BC63" s="3087"/>
      <c r="BD63" s="3087">
        <v>56</v>
      </c>
      <c r="BE63" s="3087" t="s">
        <v>14593</v>
      </c>
      <c r="BF63" s="3087"/>
      <c r="BG63" s="3087">
        <v>14</v>
      </c>
      <c r="BH63" s="3087">
        <v>33</v>
      </c>
      <c r="BI63" s="3087">
        <v>90</v>
      </c>
      <c r="BJ63" s="3087">
        <v>0</v>
      </c>
      <c r="BK63" s="3087">
        <v>0</v>
      </c>
      <c r="BL63" s="3087">
        <v>0</v>
      </c>
      <c r="BM63" s="3087">
        <v>0</v>
      </c>
      <c r="BN63" s="3087"/>
      <c r="BO63" s="3087"/>
      <c r="BP63" s="3087"/>
      <c r="BQ63" s="3087"/>
      <c r="BR63" s="3087"/>
      <c r="BS63" s="3087"/>
      <c r="BT63" s="3087"/>
      <c r="BU63" s="3087"/>
      <c r="BV63" s="3087"/>
      <c r="BW63" s="3087"/>
      <c r="BX63" s="3087"/>
      <c r="BY63" s="3087"/>
      <c r="BZ63" s="3087"/>
      <c r="CA63" s="3087"/>
      <c r="CB63" s="3087"/>
      <c r="CC63" s="3087"/>
      <c r="CD63" s="3087"/>
      <c r="CE63" s="3087"/>
      <c r="CF63" s="3087"/>
      <c r="CG63" s="3087"/>
      <c r="CH63" s="3087"/>
      <c r="CI63" s="3087"/>
      <c r="CJ63" s="3087"/>
      <c r="CK63" s="3087"/>
      <c r="CL63" s="3087"/>
      <c r="CM63" s="3087"/>
      <c r="CN63" s="3087"/>
      <c r="CO63" s="3087"/>
      <c r="CP63" s="3087"/>
      <c r="CQ63" s="3087"/>
      <c r="CR63" s="3087"/>
      <c r="CS63" s="3087"/>
      <c r="CT63" s="3087"/>
      <c r="CU63" s="3087"/>
      <c r="CV63" s="3087"/>
      <c r="CW63" s="3087"/>
      <c r="CX63" s="3087"/>
      <c r="CY63" s="3087"/>
      <c r="CZ63" s="3087"/>
      <c r="DA63" s="3087"/>
      <c r="DB63" s="3087"/>
      <c r="DC63" s="3087"/>
      <c r="DD63" s="3087"/>
      <c r="DE63" s="3087"/>
      <c r="DF63" s="3087"/>
      <c r="DG63" s="3087"/>
      <c r="DH63" s="3087"/>
      <c r="DI63" s="3087"/>
      <c r="DJ63" s="3087"/>
      <c r="DK63" s="3087"/>
    </row>
    <row r="64" spans="1:115" x14ac:dyDescent="0.25">
      <c r="A64" s="3076" t="str">
        <f t="shared" ca="1" si="0"/>
        <v xml:space="preserve"> </v>
      </c>
      <c r="B64" s="3088" t="str">
        <f t="shared" ca="1" si="1"/>
        <v xml:space="preserve"> </v>
      </c>
      <c r="C64" s="3088" t="str">
        <f t="shared" ca="1" si="2"/>
        <v xml:space="preserve"> </v>
      </c>
      <c r="D64" s="3088" t="str">
        <f t="shared" ca="1" si="3"/>
        <v xml:space="preserve"> </v>
      </c>
      <c r="E64" s="3088" t="str">
        <f t="shared" ca="1" si="4"/>
        <v xml:space="preserve"> </v>
      </c>
      <c r="F64" s="3087"/>
      <c r="G64" s="3087"/>
      <c r="H64" s="3087"/>
      <c r="I64" s="3087"/>
      <c r="J64" s="3087"/>
      <c r="K64" s="3087"/>
      <c r="L64" s="3087"/>
      <c r="M64" s="3087"/>
      <c r="N64" s="3087"/>
      <c r="O64" s="3087"/>
      <c r="P64" s="3087"/>
      <c r="Q64" s="3087"/>
      <c r="R64" s="3087"/>
      <c r="S64" s="3087"/>
      <c r="T64" s="3087"/>
      <c r="U64" s="3087"/>
      <c r="V64" s="3087"/>
      <c r="W64" s="3087"/>
      <c r="X64" s="3087"/>
      <c r="Y64" s="3087"/>
      <c r="Z64" s="3087"/>
      <c r="AA64" s="3087"/>
      <c r="AB64" s="3087"/>
      <c r="AC64" s="3087"/>
      <c r="AD64" s="3087"/>
      <c r="AE64" s="3087"/>
      <c r="AF64" s="3087"/>
      <c r="AG64" s="3087"/>
      <c r="AH64" s="3087"/>
      <c r="AI64" s="3087"/>
      <c r="AJ64" s="3087"/>
      <c r="AK64" s="3087"/>
      <c r="AL64" s="3087"/>
      <c r="AM64" s="3087"/>
      <c r="AN64" s="3087"/>
      <c r="AO64" s="3087"/>
      <c r="AP64" s="3087"/>
      <c r="AQ64" s="3087"/>
      <c r="AR64" s="3087"/>
      <c r="AS64" s="3087"/>
      <c r="AT64" s="3087"/>
      <c r="AU64" s="3087"/>
      <c r="AV64" s="3087"/>
      <c r="AW64" s="3087"/>
      <c r="AX64" s="3087"/>
      <c r="AY64" s="3087"/>
      <c r="AZ64" s="3087"/>
      <c r="BA64" s="3087"/>
      <c r="BB64" s="3087"/>
      <c r="BC64" s="3087"/>
      <c r="BD64" s="3087">
        <v>57</v>
      </c>
      <c r="BE64" s="3087" t="s">
        <v>14594</v>
      </c>
      <c r="BF64" s="3087"/>
      <c r="BG64" s="3087">
        <v>14</v>
      </c>
      <c r="BH64" s="3087">
        <v>33</v>
      </c>
      <c r="BI64" s="3087">
        <v>90</v>
      </c>
      <c r="BJ64" s="3087">
        <v>0</v>
      </c>
      <c r="BK64" s="3087">
        <v>0</v>
      </c>
      <c r="BL64" s="3087">
        <v>0</v>
      </c>
      <c r="BM64" s="3087">
        <v>0</v>
      </c>
      <c r="BN64" s="3087"/>
      <c r="BO64" s="3087"/>
      <c r="BP64" s="3087"/>
      <c r="BQ64" s="3087"/>
      <c r="BR64" s="3087"/>
      <c r="BS64" s="3087"/>
      <c r="BT64" s="3087"/>
      <c r="BU64" s="3087"/>
      <c r="BV64" s="3087"/>
      <c r="BW64" s="3087"/>
      <c r="BX64" s="3087"/>
      <c r="BY64" s="3087"/>
      <c r="BZ64" s="3087"/>
      <c r="CA64" s="3087"/>
      <c r="CB64" s="3087"/>
      <c r="CC64" s="3087"/>
      <c r="CD64" s="3087"/>
      <c r="CE64" s="3087"/>
      <c r="CF64" s="3087"/>
      <c r="CG64" s="3087"/>
      <c r="CH64" s="3087"/>
      <c r="CI64" s="3087"/>
      <c r="CJ64" s="3087"/>
      <c r="CK64" s="3087"/>
      <c r="CL64" s="3087"/>
      <c r="CM64" s="3087"/>
      <c r="CN64" s="3087"/>
      <c r="CO64" s="3087"/>
      <c r="CP64" s="3087"/>
      <c r="CQ64" s="3087"/>
      <c r="CR64" s="3087"/>
      <c r="CS64" s="3087"/>
      <c r="CT64" s="3087"/>
      <c r="CU64" s="3087"/>
      <c r="CV64" s="3087"/>
      <c r="CW64" s="3087"/>
      <c r="CX64" s="3087"/>
      <c r="CY64" s="3087"/>
      <c r="CZ64" s="3087"/>
      <c r="DA64" s="3087"/>
      <c r="DB64" s="3087"/>
      <c r="DC64" s="3087"/>
      <c r="DD64" s="3087"/>
      <c r="DE64" s="3087"/>
      <c r="DF64" s="3087"/>
      <c r="DG64" s="3087"/>
      <c r="DH64" s="3087"/>
      <c r="DI64" s="3087"/>
      <c r="DJ64" s="3087"/>
      <c r="DK64" s="3087"/>
    </row>
    <row r="65" spans="1:115" x14ac:dyDescent="0.25">
      <c r="A65" s="3076" t="str">
        <f t="shared" ca="1" si="0"/>
        <v xml:space="preserve"> </v>
      </c>
      <c r="B65" s="3088" t="str">
        <f t="shared" ca="1" si="1"/>
        <v xml:space="preserve"> </v>
      </c>
      <c r="C65" s="3088" t="str">
        <f t="shared" ca="1" si="2"/>
        <v xml:space="preserve"> </v>
      </c>
      <c r="D65" s="3088" t="str">
        <f t="shared" ca="1" si="3"/>
        <v xml:space="preserve"> </v>
      </c>
      <c r="E65" s="3088" t="str">
        <f t="shared" ca="1" si="4"/>
        <v xml:space="preserve"> </v>
      </c>
      <c r="F65" s="3087"/>
      <c r="G65" s="3087"/>
      <c r="H65" s="3087"/>
      <c r="I65" s="3087"/>
      <c r="J65" s="3087"/>
      <c r="K65" s="3087"/>
      <c r="L65" s="3087"/>
      <c r="M65" s="3087"/>
      <c r="N65" s="3087"/>
      <c r="O65" s="3087"/>
      <c r="P65" s="3087"/>
      <c r="Q65" s="3087"/>
      <c r="R65" s="3087"/>
      <c r="S65" s="3087"/>
      <c r="T65" s="3087"/>
      <c r="U65" s="3087"/>
      <c r="V65" s="3087"/>
      <c r="W65" s="3087"/>
      <c r="X65" s="3087"/>
      <c r="Y65" s="3087"/>
      <c r="Z65" s="3087"/>
      <c r="AA65" s="3087"/>
      <c r="AB65" s="3087"/>
      <c r="AC65" s="3087"/>
      <c r="AD65" s="3087"/>
      <c r="AE65" s="3087"/>
      <c r="AF65" s="3087"/>
      <c r="AG65" s="3087"/>
      <c r="AH65" s="3087"/>
      <c r="AI65" s="3087"/>
      <c r="AJ65" s="3087"/>
      <c r="AK65" s="3087"/>
      <c r="AL65" s="3087"/>
      <c r="AM65" s="3087"/>
      <c r="AN65" s="3087"/>
      <c r="AO65" s="3087"/>
      <c r="AP65" s="3087"/>
      <c r="AQ65" s="3087"/>
      <c r="AR65" s="3087"/>
      <c r="AS65" s="3087"/>
      <c r="AT65" s="3087"/>
      <c r="AU65" s="3087"/>
      <c r="AV65" s="3087"/>
      <c r="AW65" s="3087"/>
      <c r="AX65" s="3087"/>
      <c r="AY65" s="3087"/>
      <c r="AZ65" s="3087"/>
      <c r="BA65" s="3087"/>
      <c r="BB65" s="3087"/>
      <c r="BC65" s="3087"/>
      <c r="BD65" s="3087">
        <v>58</v>
      </c>
      <c r="BE65" s="3087" t="s">
        <v>14595</v>
      </c>
      <c r="BF65" s="3087"/>
      <c r="BG65" s="3087">
        <v>14</v>
      </c>
      <c r="BH65" s="3087">
        <v>33</v>
      </c>
      <c r="BI65" s="3087">
        <v>90</v>
      </c>
      <c r="BJ65" s="3087">
        <v>0</v>
      </c>
      <c r="BK65" s="3087">
        <v>0</v>
      </c>
      <c r="BL65" s="3087">
        <v>0</v>
      </c>
      <c r="BM65" s="3087">
        <v>0</v>
      </c>
      <c r="BN65" s="3087"/>
      <c r="BO65" s="3087"/>
      <c r="BP65" s="3087"/>
      <c r="BQ65" s="3087"/>
      <c r="BR65" s="3087"/>
      <c r="BS65" s="3087"/>
      <c r="BT65" s="3087"/>
      <c r="BU65" s="3087"/>
      <c r="BV65" s="3087"/>
      <c r="BW65" s="3087"/>
      <c r="BX65" s="3087"/>
      <c r="BY65" s="3087"/>
      <c r="BZ65" s="3087"/>
      <c r="CA65" s="3087"/>
      <c r="CB65" s="3087"/>
      <c r="CC65" s="3087"/>
      <c r="CD65" s="3087"/>
      <c r="CE65" s="3087"/>
      <c r="CF65" s="3087"/>
      <c r="CG65" s="3087"/>
      <c r="CH65" s="3087"/>
      <c r="CI65" s="3087"/>
      <c r="CJ65" s="3087"/>
      <c r="CK65" s="3087"/>
      <c r="CL65" s="3087"/>
      <c r="CM65" s="3087"/>
      <c r="CN65" s="3087"/>
      <c r="CO65" s="3087"/>
      <c r="CP65" s="3087"/>
      <c r="CQ65" s="3087"/>
      <c r="CR65" s="3087"/>
      <c r="CS65" s="3087"/>
      <c r="CT65" s="3087"/>
      <c r="CU65" s="3087"/>
      <c r="CV65" s="3087"/>
      <c r="CW65" s="3087"/>
      <c r="CX65" s="3087"/>
      <c r="CY65" s="3087"/>
      <c r="CZ65" s="3087"/>
      <c r="DA65" s="3087"/>
      <c r="DB65" s="3087"/>
      <c r="DC65" s="3087"/>
      <c r="DD65" s="3087"/>
      <c r="DE65" s="3087"/>
      <c r="DF65" s="3087"/>
      <c r="DG65" s="3087"/>
      <c r="DH65" s="3087"/>
      <c r="DI65" s="3087"/>
      <c r="DJ65" s="3087"/>
      <c r="DK65" s="3087"/>
    </row>
    <row r="66" spans="1:115" x14ac:dyDescent="0.25">
      <c r="A66" s="3076" t="str">
        <f t="shared" ca="1" si="0"/>
        <v xml:space="preserve"> </v>
      </c>
      <c r="B66" s="3088" t="str">
        <f t="shared" ca="1" si="1"/>
        <v xml:space="preserve"> </v>
      </c>
      <c r="C66" s="3088" t="str">
        <f t="shared" ca="1" si="2"/>
        <v xml:space="preserve"> </v>
      </c>
      <c r="D66" s="3088" t="str">
        <f t="shared" ca="1" si="3"/>
        <v xml:space="preserve"> </v>
      </c>
      <c r="E66" s="3088" t="str">
        <f t="shared" ca="1" si="4"/>
        <v xml:space="preserve"> </v>
      </c>
      <c r="F66" s="3087"/>
      <c r="G66" s="3087"/>
      <c r="H66" s="3087"/>
      <c r="I66" s="3087"/>
      <c r="J66" s="3087"/>
      <c r="K66" s="3087"/>
      <c r="L66" s="3087"/>
      <c r="M66" s="3087"/>
      <c r="N66" s="3087"/>
      <c r="O66" s="3087"/>
      <c r="P66" s="3087"/>
      <c r="Q66" s="3087"/>
      <c r="R66" s="3087"/>
      <c r="S66" s="3087"/>
      <c r="T66" s="3087"/>
      <c r="U66" s="3087"/>
      <c r="V66" s="3087"/>
      <c r="W66" s="3087"/>
      <c r="X66" s="3087"/>
      <c r="Y66" s="3087"/>
      <c r="Z66" s="3087"/>
      <c r="AA66" s="3087"/>
      <c r="AB66" s="3087"/>
      <c r="AC66" s="3087"/>
      <c r="AD66" s="3087"/>
      <c r="AE66" s="3087"/>
      <c r="AF66" s="3087"/>
      <c r="AG66" s="3087"/>
      <c r="AH66" s="3087"/>
      <c r="AI66" s="3087"/>
      <c r="AJ66" s="3087"/>
      <c r="AK66" s="3087"/>
      <c r="AL66" s="3087"/>
      <c r="AM66" s="3087"/>
      <c r="AN66" s="3087"/>
      <c r="AO66" s="3087"/>
      <c r="AP66" s="3087"/>
      <c r="AQ66" s="3087"/>
      <c r="AR66" s="3087"/>
      <c r="AS66" s="3087"/>
      <c r="AT66" s="3087"/>
      <c r="AU66" s="3087"/>
      <c r="AV66" s="3087"/>
      <c r="AW66" s="3087"/>
      <c r="AX66" s="3087"/>
      <c r="AY66" s="3087"/>
      <c r="AZ66" s="3087"/>
      <c r="BA66" s="3087"/>
      <c r="BB66" s="3087"/>
      <c r="BC66" s="3087"/>
      <c r="BD66" s="3087">
        <v>59</v>
      </c>
      <c r="BE66" s="3087" t="s">
        <v>14596</v>
      </c>
      <c r="BF66" s="3087"/>
      <c r="BG66" s="3087">
        <v>14</v>
      </c>
      <c r="BH66" s="3087">
        <v>33</v>
      </c>
      <c r="BI66" s="3087">
        <v>90</v>
      </c>
      <c r="BJ66" s="3087">
        <v>0</v>
      </c>
      <c r="BK66" s="3087">
        <v>0</v>
      </c>
      <c r="BL66" s="3087">
        <v>0</v>
      </c>
      <c r="BM66" s="3087">
        <v>0</v>
      </c>
      <c r="BN66" s="3087"/>
      <c r="BO66" s="3087"/>
      <c r="BP66" s="3087"/>
      <c r="BQ66" s="3087"/>
      <c r="BR66" s="3087"/>
      <c r="BS66" s="3087"/>
      <c r="BT66" s="3087"/>
      <c r="BU66" s="3087"/>
      <c r="BV66" s="3087"/>
      <c r="BW66" s="3087"/>
      <c r="BX66" s="3087"/>
      <c r="BY66" s="3087"/>
      <c r="BZ66" s="3087"/>
      <c r="CA66" s="3087"/>
      <c r="CB66" s="3087"/>
      <c r="CC66" s="3087"/>
      <c r="CD66" s="3087"/>
      <c r="CE66" s="3087"/>
      <c r="CF66" s="3087"/>
      <c r="CG66" s="3087"/>
      <c r="CH66" s="3087"/>
      <c r="CI66" s="3087"/>
      <c r="CJ66" s="3087"/>
      <c r="CK66" s="3087"/>
      <c r="CL66" s="3087"/>
      <c r="CM66" s="3087"/>
      <c r="CN66" s="3087"/>
      <c r="CO66" s="3087"/>
      <c r="CP66" s="3087"/>
      <c r="CQ66" s="3087"/>
      <c r="CR66" s="3087"/>
      <c r="CS66" s="3087"/>
      <c r="CT66" s="3087"/>
      <c r="CU66" s="3087"/>
      <c r="CV66" s="3087"/>
      <c r="CW66" s="3087"/>
      <c r="CX66" s="3087"/>
      <c r="CY66" s="3087"/>
      <c r="CZ66" s="3087"/>
      <c r="DA66" s="3087"/>
      <c r="DB66" s="3087"/>
      <c r="DC66" s="3087"/>
      <c r="DD66" s="3087"/>
      <c r="DE66" s="3087"/>
      <c r="DF66" s="3087"/>
      <c r="DG66" s="3087"/>
      <c r="DH66" s="3087"/>
      <c r="DI66" s="3087"/>
      <c r="DJ66" s="3087"/>
      <c r="DK66" s="3087"/>
    </row>
    <row r="67" spans="1:115" x14ac:dyDescent="0.25">
      <c r="A67" s="3076" t="str">
        <f t="shared" ca="1" si="0"/>
        <v xml:space="preserve"> </v>
      </c>
      <c r="B67" s="3088" t="str">
        <f t="shared" ca="1" si="1"/>
        <v xml:space="preserve"> </v>
      </c>
      <c r="C67" s="3088" t="str">
        <f t="shared" ca="1" si="2"/>
        <v xml:space="preserve"> </v>
      </c>
      <c r="D67" s="3088" t="str">
        <f t="shared" ca="1" si="3"/>
        <v xml:space="preserve"> </v>
      </c>
      <c r="E67" s="3088" t="str">
        <f t="shared" ca="1" si="4"/>
        <v xml:space="preserve"> </v>
      </c>
      <c r="F67" s="3087"/>
      <c r="G67" s="3087"/>
      <c r="H67" s="3087"/>
      <c r="I67" s="3087"/>
      <c r="J67" s="3087"/>
      <c r="K67" s="3087"/>
      <c r="L67" s="3087"/>
      <c r="M67" s="3087"/>
      <c r="N67" s="3087"/>
      <c r="O67" s="3087"/>
      <c r="P67" s="3087"/>
      <c r="Q67" s="3087"/>
      <c r="R67" s="3087"/>
      <c r="S67" s="3087"/>
      <c r="T67" s="3087"/>
      <c r="U67" s="3087"/>
      <c r="V67" s="3087"/>
      <c r="W67" s="3087"/>
      <c r="X67" s="3087"/>
      <c r="Y67" s="3087"/>
      <c r="Z67" s="3087"/>
      <c r="AA67" s="3087"/>
      <c r="AB67" s="3087"/>
      <c r="AC67" s="3087"/>
      <c r="AD67" s="3087"/>
      <c r="AE67" s="3087"/>
      <c r="AF67" s="3087"/>
      <c r="AG67" s="3087"/>
      <c r="AH67" s="3087"/>
      <c r="AI67" s="3087"/>
      <c r="AJ67" s="3087"/>
      <c r="AK67" s="3087"/>
      <c r="AL67" s="3087"/>
      <c r="AM67" s="3087"/>
      <c r="AN67" s="3087"/>
      <c r="AO67" s="3087"/>
      <c r="AP67" s="3087"/>
      <c r="AQ67" s="3087"/>
      <c r="AR67" s="3087"/>
      <c r="AS67" s="3087"/>
      <c r="AT67" s="3087"/>
      <c r="AU67" s="3087"/>
      <c r="AV67" s="3087"/>
      <c r="AW67" s="3087"/>
      <c r="AX67" s="3087"/>
      <c r="AY67" s="3087"/>
      <c r="AZ67" s="3087"/>
      <c r="BA67" s="3087"/>
      <c r="BB67" s="3087"/>
      <c r="BC67" s="3087"/>
      <c r="BD67" s="3087">
        <v>60</v>
      </c>
      <c r="BE67" s="3087" t="s">
        <v>14597</v>
      </c>
      <c r="BF67" s="3087"/>
      <c r="BG67" s="3087">
        <v>14</v>
      </c>
      <c r="BH67" s="3087">
        <v>33</v>
      </c>
      <c r="BI67" s="3087">
        <v>90</v>
      </c>
      <c r="BJ67" s="3087">
        <v>0</v>
      </c>
      <c r="BK67" s="3087">
        <v>0</v>
      </c>
      <c r="BL67" s="3087">
        <v>0</v>
      </c>
      <c r="BM67" s="3087">
        <v>0</v>
      </c>
      <c r="BN67" s="3087"/>
      <c r="BO67" s="3087"/>
      <c r="BP67" s="3087"/>
      <c r="BQ67" s="3087"/>
      <c r="BR67" s="3087"/>
      <c r="BS67" s="3087"/>
      <c r="BT67" s="3087"/>
      <c r="BU67" s="3087"/>
      <c r="BV67" s="3087"/>
      <c r="BW67" s="3087"/>
      <c r="BX67" s="3087"/>
      <c r="BY67" s="3087"/>
      <c r="BZ67" s="3087"/>
      <c r="CA67" s="3087"/>
      <c r="CB67" s="3087"/>
      <c r="CC67" s="3087"/>
      <c r="CD67" s="3087"/>
      <c r="CE67" s="3087"/>
      <c r="CF67" s="3087"/>
      <c r="CG67" s="3087"/>
      <c r="CH67" s="3087"/>
      <c r="CI67" s="3087"/>
      <c r="CJ67" s="3087"/>
      <c r="CK67" s="3087"/>
      <c r="CL67" s="3087"/>
      <c r="CM67" s="3087"/>
      <c r="CN67" s="3087"/>
      <c r="CO67" s="3087"/>
      <c r="CP67" s="3087"/>
      <c r="CQ67" s="3087"/>
      <c r="CR67" s="3087"/>
      <c r="CS67" s="3087"/>
      <c r="CT67" s="3087"/>
      <c r="CU67" s="3087"/>
      <c r="CV67" s="3087"/>
      <c r="CW67" s="3087"/>
      <c r="CX67" s="3087"/>
      <c r="CY67" s="3087"/>
      <c r="CZ67" s="3087"/>
      <c r="DA67" s="3087"/>
      <c r="DB67" s="3087"/>
      <c r="DC67" s="3087"/>
      <c r="DD67" s="3087"/>
      <c r="DE67" s="3087"/>
      <c r="DF67" s="3087"/>
      <c r="DG67" s="3087"/>
      <c r="DH67" s="3087"/>
      <c r="DI67" s="3087"/>
      <c r="DJ67" s="3087"/>
      <c r="DK67" s="3087"/>
    </row>
    <row r="68" spans="1:115" x14ac:dyDescent="0.25">
      <c r="A68" s="3076" t="str">
        <f t="shared" ca="1" si="0"/>
        <v xml:space="preserve"> </v>
      </c>
      <c r="B68" s="3088" t="str">
        <f t="shared" ca="1" si="1"/>
        <v xml:space="preserve"> </v>
      </c>
      <c r="C68" s="3088" t="str">
        <f t="shared" ca="1" si="2"/>
        <v xml:space="preserve"> </v>
      </c>
      <c r="D68" s="3088" t="str">
        <f t="shared" ca="1" si="3"/>
        <v xml:space="preserve"> </v>
      </c>
      <c r="E68" s="3088" t="str">
        <f t="shared" ca="1" si="4"/>
        <v xml:space="preserve"> </v>
      </c>
      <c r="F68" s="3087"/>
      <c r="G68" s="3087"/>
      <c r="H68" s="3087"/>
      <c r="I68" s="3087"/>
      <c r="J68" s="3087"/>
      <c r="K68" s="3087"/>
      <c r="L68" s="3087"/>
      <c r="M68" s="3087"/>
      <c r="N68" s="3087"/>
      <c r="O68" s="3087"/>
      <c r="P68" s="3087"/>
      <c r="Q68" s="3087"/>
      <c r="R68" s="3087"/>
      <c r="S68" s="3087"/>
      <c r="T68" s="3087"/>
      <c r="U68" s="3087"/>
      <c r="V68" s="3087"/>
      <c r="W68" s="3087"/>
      <c r="X68" s="3087"/>
      <c r="Y68" s="3087"/>
      <c r="Z68" s="3087"/>
      <c r="AA68" s="3087"/>
      <c r="AB68" s="3087"/>
      <c r="AC68" s="3087"/>
      <c r="AD68" s="3087"/>
      <c r="AE68" s="3087"/>
      <c r="AF68" s="3087"/>
      <c r="AG68" s="3087"/>
      <c r="AH68" s="3087"/>
      <c r="AI68" s="3087"/>
      <c r="AJ68" s="3087"/>
      <c r="AK68" s="3087"/>
      <c r="AL68" s="3087"/>
      <c r="AM68" s="3087"/>
      <c r="AN68" s="3087"/>
      <c r="AO68" s="3087"/>
      <c r="AP68" s="3087"/>
      <c r="AQ68" s="3087"/>
      <c r="AR68" s="3087"/>
      <c r="AS68" s="3087"/>
      <c r="AT68" s="3087"/>
      <c r="AU68" s="3087"/>
      <c r="AV68" s="3087"/>
      <c r="AW68" s="3087"/>
      <c r="AX68" s="3087"/>
      <c r="AY68" s="3087"/>
      <c r="AZ68" s="3087"/>
      <c r="BA68" s="3087"/>
      <c r="BB68" s="3087"/>
      <c r="BC68" s="3087"/>
      <c r="BD68" s="3087">
        <v>61</v>
      </c>
      <c r="BE68" s="3087" t="s">
        <v>14598</v>
      </c>
      <c r="BF68" s="3087"/>
      <c r="BG68" s="3087">
        <v>14</v>
      </c>
      <c r="BH68" s="3087">
        <v>33</v>
      </c>
      <c r="BI68" s="3087">
        <v>90</v>
      </c>
      <c r="BJ68" s="3087">
        <v>0</v>
      </c>
      <c r="BK68" s="3087">
        <v>0</v>
      </c>
      <c r="BL68" s="3087">
        <v>0</v>
      </c>
      <c r="BM68" s="3087">
        <v>0</v>
      </c>
      <c r="BN68" s="3087"/>
      <c r="BO68" s="3087"/>
      <c r="BP68" s="3087"/>
      <c r="BQ68" s="3087"/>
      <c r="BR68" s="3087"/>
      <c r="BS68" s="3087"/>
      <c r="BT68" s="3087"/>
      <c r="BU68" s="3087"/>
      <c r="BV68" s="3087"/>
      <c r="BW68" s="3087"/>
      <c r="BX68" s="3087"/>
      <c r="BY68" s="3087"/>
      <c r="BZ68" s="3087"/>
      <c r="CA68" s="3087"/>
      <c r="CB68" s="3087"/>
      <c r="CC68" s="3087"/>
      <c r="CD68" s="3087"/>
      <c r="CE68" s="3087"/>
      <c r="CF68" s="3087"/>
      <c r="CG68" s="3087"/>
      <c r="CH68" s="3087"/>
      <c r="CI68" s="3087"/>
      <c r="CJ68" s="3087"/>
      <c r="CK68" s="3087"/>
      <c r="CL68" s="3087"/>
      <c r="CM68" s="3087"/>
      <c r="CN68" s="3087"/>
      <c r="CO68" s="3087"/>
      <c r="CP68" s="3087"/>
      <c r="CQ68" s="3087"/>
      <c r="CR68" s="3087"/>
      <c r="CS68" s="3087"/>
      <c r="CT68" s="3087"/>
      <c r="CU68" s="3087"/>
      <c r="CV68" s="3087"/>
      <c r="CW68" s="3087"/>
      <c r="CX68" s="3087"/>
      <c r="CY68" s="3087"/>
      <c r="CZ68" s="3087"/>
      <c r="DA68" s="3087"/>
      <c r="DB68" s="3087"/>
      <c r="DC68" s="3087"/>
      <c r="DD68" s="3087"/>
      <c r="DE68" s="3087"/>
      <c r="DF68" s="3087"/>
      <c r="DG68" s="3087"/>
      <c r="DH68" s="3087"/>
      <c r="DI68" s="3087"/>
      <c r="DJ68" s="3087"/>
      <c r="DK68" s="3087"/>
    </row>
    <row r="69" spans="1:115" x14ac:dyDescent="0.25">
      <c r="A69" s="3076" t="str">
        <f t="shared" ca="1" si="0"/>
        <v xml:space="preserve"> </v>
      </c>
      <c r="B69" s="3088" t="str">
        <f t="shared" ca="1" si="1"/>
        <v xml:space="preserve"> </v>
      </c>
      <c r="C69" s="3088" t="str">
        <f t="shared" ca="1" si="2"/>
        <v xml:space="preserve"> </v>
      </c>
      <c r="D69" s="3088" t="str">
        <f t="shared" ca="1" si="3"/>
        <v xml:space="preserve"> </v>
      </c>
      <c r="E69" s="3088" t="str">
        <f t="shared" ca="1" si="4"/>
        <v xml:space="preserve"> </v>
      </c>
      <c r="F69" s="3087"/>
      <c r="G69" s="3087"/>
      <c r="H69" s="3087"/>
      <c r="I69" s="3087"/>
      <c r="J69" s="3087"/>
      <c r="K69" s="3087"/>
      <c r="L69" s="3087"/>
      <c r="M69" s="3087"/>
      <c r="N69" s="3087"/>
      <c r="O69" s="3087"/>
      <c r="P69" s="3087"/>
      <c r="Q69" s="3087"/>
      <c r="R69" s="3087"/>
      <c r="S69" s="3087"/>
      <c r="T69" s="3087"/>
      <c r="U69" s="3087"/>
      <c r="V69" s="3087"/>
      <c r="W69" s="3087"/>
      <c r="X69" s="3087"/>
      <c r="Y69" s="3087"/>
      <c r="Z69" s="3087"/>
      <c r="AA69" s="3087"/>
      <c r="AB69" s="3087"/>
      <c r="AC69" s="3087"/>
      <c r="AD69" s="3087"/>
      <c r="AE69" s="3087"/>
      <c r="AF69" s="3087"/>
      <c r="AG69" s="3087"/>
      <c r="AH69" s="3087"/>
      <c r="AI69" s="3087"/>
      <c r="AJ69" s="3087"/>
      <c r="AK69" s="3087"/>
      <c r="AL69" s="3087"/>
      <c r="AM69" s="3087"/>
      <c r="AN69" s="3087"/>
      <c r="AO69" s="3087"/>
      <c r="AP69" s="3087"/>
      <c r="AQ69" s="3087"/>
      <c r="AR69" s="3087"/>
      <c r="AS69" s="3087"/>
      <c r="AT69" s="3087"/>
      <c r="AU69" s="3087"/>
      <c r="AV69" s="3087"/>
      <c r="AW69" s="3087"/>
      <c r="AX69" s="3087"/>
      <c r="AY69" s="3087"/>
      <c r="AZ69" s="3087"/>
      <c r="BA69" s="3087"/>
      <c r="BB69" s="3087"/>
      <c r="BC69" s="3087"/>
      <c r="BD69" s="3087">
        <v>62</v>
      </c>
      <c r="BE69" s="3087" t="s">
        <v>14599</v>
      </c>
      <c r="BF69" s="3087"/>
      <c r="BG69" s="3087">
        <v>14</v>
      </c>
      <c r="BH69" s="3087">
        <v>33</v>
      </c>
      <c r="BI69" s="3087">
        <v>90</v>
      </c>
      <c r="BJ69" s="3087">
        <v>0</v>
      </c>
      <c r="BK69" s="3087">
        <v>0</v>
      </c>
      <c r="BL69" s="3087">
        <v>0</v>
      </c>
      <c r="BM69" s="3087">
        <v>0</v>
      </c>
      <c r="BN69" s="3087"/>
      <c r="BO69" s="3087"/>
      <c r="BP69" s="3087"/>
      <c r="BQ69" s="3087"/>
      <c r="BR69" s="3087"/>
      <c r="BS69" s="3087"/>
      <c r="BT69" s="3087"/>
      <c r="BU69" s="3087"/>
      <c r="BV69" s="3087"/>
      <c r="BW69" s="3087"/>
      <c r="BX69" s="3087"/>
      <c r="BY69" s="3087"/>
      <c r="BZ69" s="3087"/>
      <c r="CA69" s="3087"/>
      <c r="CB69" s="3087"/>
      <c r="CC69" s="3087"/>
      <c r="CD69" s="3087"/>
      <c r="CE69" s="3087"/>
      <c r="CF69" s="3087"/>
      <c r="CG69" s="3087"/>
      <c r="CH69" s="3087"/>
      <c r="CI69" s="3087"/>
      <c r="CJ69" s="3087"/>
      <c r="CK69" s="3087"/>
      <c r="CL69" s="3087"/>
      <c r="CM69" s="3087"/>
      <c r="CN69" s="3087"/>
      <c r="CO69" s="3087"/>
      <c r="CP69" s="3087"/>
      <c r="CQ69" s="3087"/>
      <c r="CR69" s="3087"/>
      <c r="CS69" s="3087"/>
      <c r="CT69" s="3087"/>
      <c r="CU69" s="3087"/>
      <c r="CV69" s="3087"/>
      <c r="CW69" s="3087"/>
      <c r="CX69" s="3087"/>
      <c r="CY69" s="3087"/>
      <c r="CZ69" s="3087"/>
      <c r="DA69" s="3087"/>
      <c r="DB69" s="3087"/>
      <c r="DC69" s="3087"/>
      <c r="DD69" s="3087"/>
      <c r="DE69" s="3087"/>
      <c r="DF69" s="3087"/>
      <c r="DG69" s="3087"/>
      <c r="DH69" s="3087"/>
      <c r="DI69" s="3087"/>
      <c r="DJ69" s="3087"/>
      <c r="DK69" s="3087"/>
    </row>
    <row r="70" spans="1:115" x14ac:dyDescent="0.25">
      <c r="A70" s="3076" t="str">
        <f t="shared" ca="1" si="0"/>
        <v xml:space="preserve"> </v>
      </c>
      <c r="B70" s="3088" t="str">
        <f t="shared" ca="1" si="1"/>
        <v xml:space="preserve"> </v>
      </c>
      <c r="C70" s="3088" t="str">
        <f t="shared" ca="1" si="2"/>
        <v xml:space="preserve"> </v>
      </c>
      <c r="D70" s="3088" t="str">
        <f t="shared" ca="1" si="3"/>
        <v xml:space="preserve"> </v>
      </c>
      <c r="E70" s="3088" t="str">
        <f t="shared" ca="1" si="4"/>
        <v xml:space="preserve"> </v>
      </c>
      <c r="F70" s="3087"/>
      <c r="G70" s="3087"/>
      <c r="H70" s="3087"/>
      <c r="I70" s="3087"/>
      <c r="J70" s="3087"/>
      <c r="K70" s="3087"/>
      <c r="L70" s="3087"/>
      <c r="M70" s="3087"/>
      <c r="N70" s="3087"/>
      <c r="O70" s="3087"/>
      <c r="P70" s="3087"/>
      <c r="Q70" s="3087"/>
      <c r="R70" s="3087"/>
      <c r="S70" s="3087"/>
      <c r="T70" s="3087"/>
      <c r="U70" s="3087"/>
      <c r="V70" s="3087"/>
      <c r="W70" s="3087"/>
      <c r="X70" s="3087"/>
      <c r="Y70" s="3087"/>
      <c r="Z70" s="3087"/>
      <c r="AA70" s="3087"/>
      <c r="AB70" s="3087"/>
      <c r="AC70" s="3087"/>
      <c r="AD70" s="3087"/>
      <c r="AE70" s="3087"/>
      <c r="AF70" s="3087"/>
      <c r="AG70" s="3087"/>
      <c r="AH70" s="3087"/>
      <c r="AI70" s="3087"/>
      <c r="AJ70" s="3087"/>
      <c r="AK70" s="3087"/>
      <c r="AL70" s="3087"/>
      <c r="AM70" s="3087"/>
      <c r="AN70" s="3087"/>
      <c r="AO70" s="3087"/>
      <c r="AP70" s="3087"/>
      <c r="AQ70" s="3087"/>
      <c r="AR70" s="3087"/>
      <c r="AS70" s="3087"/>
      <c r="AT70" s="3087"/>
      <c r="AU70" s="3087"/>
      <c r="AV70" s="3087"/>
      <c r="AW70" s="3087"/>
      <c r="AX70" s="3087"/>
      <c r="AY70" s="3087"/>
      <c r="AZ70" s="3087"/>
      <c r="BA70" s="3087"/>
      <c r="BB70" s="3087"/>
      <c r="BC70" s="3087"/>
      <c r="BD70" s="3087">
        <v>63</v>
      </c>
      <c r="BE70" s="3087" t="s">
        <v>14600</v>
      </c>
      <c r="BF70" s="3087"/>
      <c r="BG70" s="3087">
        <v>14</v>
      </c>
      <c r="BH70" s="3087">
        <v>33</v>
      </c>
      <c r="BI70" s="3087">
        <v>90</v>
      </c>
      <c r="BJ70" s="3087">
        <v>0</v>
      </c>
      <c r="BK70" s="3087">
        <v>0</v>
      </c>
      <c r="BL70" s="3087">
        <v>0</v>
      </c>
      <c r="BM70" s="3087">
        <v>0</v>
      </c>
      <c r="BN70" s="3087"/>
      <c r="BO70" s="3087"/>
      <c r="BP70" s="3087"/>
      <c r="BQ70" s="3087"/>
      <c r="BR70" s="3087"/>
      <c r="BS70" s="3087"/>
      <c r="BT70" s="3087"/>
      <c r="BU70" s="3087"/>
      <c r="BV70" s="3087"/>
      <c r="BW70" s="3087"/>
      <c r="BX70" s="3087"/>
      <c r="BY70" s="3087"/>
      <c r="BZ70" s="3087"/>
      <c r="CA70" s="3087"/>
      <c r="CB70" s="3087"/>
      <c r="CC70" s="3087"/>
      <c r="CD70" s="3087"/>
      <c r="CE70" s="3087"/>
      <c r="CF70" s="3087"/>
      <c r="CG70" s="3087"/>
      <c r="CH70" s="3087"/>
      <c r="CI70" s="3087"/>
      <c r="CJ70" s="3087"/>
      <c r="CK70" s="3087"/>
      <c r="CL70" s="3087"/>
      <c r="CM70" s="3087"/>
      <c r="CN70" s="3087"/>
      <c r="CO70" s="3087"/>
      <c r="CP70" s="3087"/>
      <c r="CQ70" s="3087"/>
      <c r="CR70" s="3087"/>
      <c r="CS70" s="3087"/>
      <c r="CT70" s="3087"/>
      <c r="CU70" s="3087"/>
      <c r="CV70" s="3087"/>
      <c r="CW70" s="3087"/>
      <c r="CX70" s="3087"/>
      <c r="CY70" s="3087"/>
      <c r="CZ70" s="3087"/>
      <c r="DA70" s="3087"/>
      <c r="DB70" s="3087"/>
      <c r="DC70" s="3087"/>
      <c r="DD70" s="3087"/>
      <c r="DE70" s="3087"/>
      <c r="DF70" s="3087"/>
      <c r="DG70" s="3087"/>
      <c r="DH70" s="3087"/>
      <c r="DI70" s="3087"/>
      <c r="DJ70" s="3087"/>
      <c r="DK70" s="3087"/>
    </row>
    <row r="71" spans="1:115" x14ac:dyDescent="0.25">
      <c r="A71" s="3076" t="str">
        <f t="shared" ca="1" si="0"/>
        <v xml:space="preserve"> </v>
      </c>
      <c r="B71" s="3088" t="str">
        <f t="shared" ca="1" si="1"/>
        <v xml:space="preserve"> </v>
      </c>
      <c r="C71" s="3088" t="str">
        <f t="shared" ca="1" si="2"/>
        <v xml:space="preserve"> </v>
      </c>
      <c r="D71" s="3088" t="str">
        <f t="shared" ca="1" si="3"/>
        <v xml:space="preserve"> </v>
      </c>
      <c r="E71" s="3088" t="str">
        <f t="shared" ca="1" si="4"/>
        <v xml:space="preserve"> </v>
      </c>
      <c r="F71" s="3087"/>
      <c r="G71" s="3087"/>
      <c r="H71" s="3087"/>
      <c r="I71" s="3087"/>
      <c r="J71" s="3087"/>
      <c r="K71" s="3087"/>
      <c r="L71" s="3087"/>
      <c r="M71" s="3087"/>
      <c r="N71" s="3087"/>
      <c r="O71" s="3087"/>
      <c r="P71" s="3087"/>
      <c r="Q71" s="3087"/>
      <c r="R71" s="3087"/>
      <c r="S71" s="3087"/>
      <c r="T71" s="3087"/>
      <c r="U71" s="3087"/>
      <c r="V71" s="3087"/>
      <c r="W71" s="3087"/>
      <c r="X71" s="3087"/>
      <c r="Y71" s="3087"/>
      <c r="Z71" s="3087"/>
      <c r="AA71" s="3087"/>
      <c r="AB71" s="3087"/>
      <c r="AC71" s="3087"/>
      <c r="AD71" s="3087"/>
      <c r="AE71" s="3087"/>
      <c r="AF71" s="3087"/>
      <c r="AG71" s="3087"/>
      <c r="AH71" s="3087"/>
      <c r="AI71" s="3087"/>
      <c r="AJ71" s="3087"/>
      <c r="AK71" s="3087"/>
      <c r="AL71" s="3087"/>
      <c r="AM71" s="3087"/>
      <c r="AN71" s="3087"/>
      <c r="AO71" s="3087"/>
      <c r="AP71" s="3087"/>
      <c r="AQ71" s="3087"/>
      <c r="AR71" s="3087"/>
      <c r="AS71" s="3087"/>
      <c r="AT71" s="3087"/>
      <c r="AU71" s="3087"/>
      <c r="AV71" s="3087"/>
      <c r="AW71" s="3087"/>
      <c r="AX71" s="3087"/>
      <c r="AY71" s="3087"/>
      <c r="AZ71" s="3087"/>
      <c r="BA71" s="3087"/>
      <c r="BB71" s="3087"/>
      <c r="BC71" s="3087"/>
      <c r="BD71" s="3087">
        <v>64</v>
      </c>
      <c r="BE71" s="3087" t="s">
        <v>14601</v>
      </c>
      <c r="BF71" s="3087"/>
      <c r="BG71" s="3087">
        <v>14</v>
      </c>
      <c r="BH71" s="3087">
        <v>33</v>
      </c>
      <c r="BI71" s="3087">
        <v>90</v>
      </c>
      <c r="BJ71" s="3087">
        <v>0</v>
      </c>
      <c r="BK71" s="3087">
        <v>0</v>
      </c>
      <c r="BL71" s="3087">
        <v>0</v>
      </c>
      <c r="BM71" s="3087">
        <v>0</v>
      </c>
      <c r="BN71" s="3087"/>
      <c r="BO71" s="3087"/>
      <c r="BP71" s="3087"/>
      <c r="BQ71" s="3087"/>
      <c r="BR71" s="3087"/>
      <c r="BS71" s="3087"/>
      <c r="BT71" s="3087"/>
      <c r="BU71" s="3087"/>
      <c r="BV71" s="3087"/>
      <c r="BW71" s="3087"/>
      <c r="BX71" s="3087"/>
      <c r="BY71" s="3087"/>
      <c r="BZ71" s="3087"/>
      <c r="CA71" s="3087"/>
      <c r="CB71" s="3087"/>
      <c r="CC71" s="3087"/>
      <c r="CD71" s="3087"/>
      <c r="CE71" s="3087"/>
      <c r="CF71" s="3087"/>
      <c r="CG71" s="3087"/>
      <c r="CH71" s="3087"/>
      <c r="CI71" s="3087"/>
      <c r="CJ71" s="3087"/>
      <c r="CK71" s="3087"/>
      <c r="CL71" s="3087"/>
      <c r="CM71" s="3087"/>
      <c r="CN71" s="3087"/>
      <c r="CO71" s="3087"/>
      <c r="CP71" s="3087"/>
      <c r="CQ71" s="3087"/>
      <c r="CR71" s="3087"/>
      <c r="CS71" s="3087"/>
      <c r="CT71" s="3087"/>
      <c r="CU71" s="3087"/>
      <c r="CV71" s="3087"/>
      <c r="CW71" s="3087"/>
      <c r="CX71" s="3087"/>
      <c r="CY71" s="3087"/>
      <c r="CZ71" s="3087"/>
      <c r="DA71" s="3087"/>
      <c r="DB71" s="3087"/>
      <c r="DC71" s="3087"/>
      <c r="DD71" s="3087"/>
      <c r="DE71" s="3087"/>
      <c r="DF71" s="3087"/>
      <c r="DG71" s="3087"/>
      <c r="DH71" s="3087"/>
      <c r="DI71" s="3087"/>
      <c r="DJ71" s="3087"/>
      <c r="DK71" s="3087"/>
    </row>
    <row r="72" spans="1:115" x14ac:dyDescent="0.25">
      <c r="A72" s="3076" t="str">
        <f t="shared" ca="1" si="0"/>
        <v xml:space="preserve"> </v>
      </c>
      <c r="B72" s="3088" t="str">
        <f t="shared" ca="1" si="1"/>
        <v xml:space="preserve"> </v>
      </c>
      <c r="C72" s="3088" t="str">
        <f t="shared" ca="1" si="2"/>
        <v xml:space="preserve"> </v>
      </c>
      <c r="D72" s="3088" t="str">
        <f t="shared" ca="1" si="3"/>
        <v xml:space="preserve"> </v>
      </c>
      <c r="E72" s="3088" t="str">
        <f t="shared" ca="1" si="4"/>
        <v xml:space="preserve"> </v>
      </c>
      <c r="F72" s="3087"/>
      <c r="G72" s="3087"/>
      <c r="H72" s="3087"/>
      <c r="I72" s="3087"/>
      <c r="J72" s="3087"/>
      <c r="K72" s="3087"/>
      <c r="L72" s="3087"/>
      <c r="M72" s="3087"/>
      <c r="N72" s="3087"/>
      <c r="O72" s="3087"/>
      <c r="P72" s="3087"/>
      <c r="Q72" s="3087"/>
      <c r="R72" s="3087"/>
      <c r="S72" s="3087"/>
      <c r="T72" s="3087"/>
      <c r="U72" s="3087"/>
      <c r="V72" s="3087"/>
      <c r="W72" s="3087"/>
      <c r="X72" s="3087"/>
      <c r="Y72" s="3087"/>
      <c r="Z72" s="3087"/>
      <c r="AA72" s="3087"/>
      <c r="AB72" s="3087"/>
      <c r="AC72" s="3087"/>
      <c r="AD72" s="3087"/>
      <c r="AE72" s="3087"/>
      <c r="AF72" s="3087"/>
      <c r="AG72" s="3087"/>
      <c r="AH72" s="3087"/>
      <c r="AI72" s="3087"/>
      <c r="AJ72" s="3087"/>
      <c r="AK72" s="3087"/>
      <c r="AL72" s="3087"/>
      <c r="AM72" s="3087"/>
      <c r="AN72" s="3087"/>
      <c r="AO72" s="3087"/>
      <c r="AP72" s="3087"/>
      <c r="AQ72" s="3087"/>
      <c r="AR72" s="3087"/>
      <c r="AS72" s="3087"/>
      <c r="AT72" s="3087"/>
      <c r="AU72" s="3087"/>
      <c r="AV72" s="3087"/>
      <c r="AW72" s="3087"/>
      <c r="AX72" s="3087"/>
      <c r="AY72" s="3087"/>
      <c r="AZ72" s="3087"/>
      <c r="BA72" s="3087"/>
      <c r="BB72" s="3087"/>
      <c r="BC72" s="3087"/>
      <c r="BD72" s="3087">
        <v>65</v>
      </c>
      <c r="BE72" s="3087" t="s">
        <v>14602</v>
      </c>
      <c r="BF72" s="3087"/>
      <c r="BG72" s="3087">
        <v>14</v>
      </c>
      <c r="BH72" s="3087">
        <v>33</v>
      </c>
      <c r="BI72" s="3087">
        <v>90</v>
      </c>
      <c r="BJ72" s="3087">
        <v>0</v>
      </c>
      <c r="BK72" s="3087">
        <v>0</v>
      </c>
      <c r="BL72" s="3087">
        <v>0</v>
      </c>
      <c r="BM72" s="3087">
        <v>0</v>
      </c>
      <c r="BN72" s="3087"/>
      <c r="BO72" s="3087"/>
      <c r="BP72" s="3087"/>
      <c r="BQ72" s="3087"/>
      <c r="BR72" s="3087"/>
      <c r="BS72" s="3087"/>
      <c r="BT72" s="3087"/>
      <c r="BU72" s="3087"/>
      <c r="BV72" s="3087"/>
      <c r="BW72" s="3087"/>
      <c r="BX72" s="3087"/>
      <c r="BY72" s="3087"/>
      <c r="BZ72" s="3087"/>
      <c r="CA72" s="3087"/>
      <c r="CB72" s="3087"/>
      <c r="CC72" s="3087"/>
      <c r="CD72" s="3087"/>
      <c r="CE72" s="3087"/>
      <c r="CF72" s="3087"/>
      <c r="CG72" s="3087"/>
      <c r="CH72" s="3087"/>
      <c r="CI72" s="3087"/>
      <c r="CJ72" s="3087"/>
      <c r="CK72" s="3087"/>
      <c r="CL72" s="3087"/>
      <c r="CM72" s="3087"/>
      <c r="CN72" s="3087"/>
      <c r="CO72" s="3087"/>
      <c r="CP72" s="3087"/>
      <c r="CQ72" s="3087"/>
      <c r="CR72" s="3087"/>
      <c r="CS72" s="3087"/>
      <c r="CT72" s="3087"/>
      <c r="CU72" s="3087"/>
      <c r="CV72" s="3087"/>
      <c r="CW72" s="3087"/>
      <c r="CX72" s="3087"/>
      <c r="CY72" s="3087"/>
      <c r="CZ72" s="3087"/>
      <c r="DA72" s="3087"/>
      <c r="DB72" s="3087"/>
      <c r="DC72" s="3087"/>
      <c r="DD72" s="3087"/>
      <c r="DE72" s="3087"/>
      <c r="DF72" s="3087"/>
      <c r="DG72" s="3087"/>
      <c r="DH72" s="3087"/>
      <c r="DI72" s="3087"/>
      <c r="DJ72" s="3087"/>
      <c r="DK72" s="3087"/>
    </row>
    <row r="73" spans="1:115" x14ac:dyDescent="0.25">
      <c r="A73" s="3076" t="str">
        <f t="shared" ref="A73:A136" ca="1" si="5">IFERROR(IF(OFFSET(I73,0,$I$4-2)=""," ",OFFSET(I73,0,$I$4-2)),"")</f>
        <v xml:space="preserve"> </v>
      </c>
      <c r="B73" s="3088" t="str">
        <f t="shared" ref="B73:B136" ca="1" si="6">IFERROR(IF(OFFSET(I73,0,$I$4 -1)=""," ",OFFSET(I73,0,$I$4 -1)),"")</f>
        <v xml:space="preserve"> </v>
      </c>
      <c r="C73" s="3088" t="str">
        <f t="shared" ref="C73:C136" ca="1" si="7">IFERROR(IF(OFFSET(I73,0,$I$4)=""," ",OFFSET(I73,0,$I$4)),"")</f>
        <v xml:space="preserve"> </v>
      </c>
      <c r="D73" s="3088" t="str">
        <f t="shared" ref="D73:D136" ca="1" si="8">IFERROR(IF(OFFSET(I73,0,$I$4 + 1)=""," ",OFFSET(I73,0,$I$4 + 1)),"")</f>
        <v xml:space="preserve"> </v>
      </c>
      <c r="E73" s="3088" t="str">
        <f t="shared" ref="E73:E136" ca="1" si="9">IFERROR(IF(OFFSET(I73,0,$I$4 + 2)=""," ",OFFSET(I73,0,$I$4 + 2)),"")</f>
        <v xml:space="preserve"> </v>
      </c>
      <c r="F73" s="3087"/>
      <c r="G73" s="3087"/>
      <c r="H73" s="3087"/>
      <c r="I73" s="3087"/>
      <c r="J73" s="3087"/>
      <c r="K73" s="3087"/>
      <c r="L73" s="3087"/>
      <c r="M73" s="3087"/>
      <c r="N73" s="3087"/>
      <c r="O73" s="3087"/>
      <c r="P73" s="3087"/>
      <c r="Q73" s="3087"/>
      <c r="R73" s="3087"/>
      <c r="S73" s="3087"/>
      <c r="T73" s="3087"/>
      <c r="U73" s="3087"/>
      <c r="V73" s="3087"/>
      <c r="W73" s="3087"/>
      <c r="X73" s="3087"/>
      <c r="Y73" s="3087"/>
      <c r="Z73" s="3087"/>
      <c r="AA73" s="3087"/>
      <c r="AB73" s="3087"/>
      <c r="AC73" s="3087"/>
      <c r="AD73" s="3087"/>
      <c r="AE73" s="3087"/>
      <c r="AF73" s="3087"/>
      <c r="AG73" s="3087"/>
      <c r="AH73" s="3087"/>
      <c r="AI73" s="3087"/>
      <c r="AJ73" s="3087"/>
      <c r="AK73" s="3087"/>
      <c r="AL73" s="3087"/>
      <c r="AM73" s="3087"/>
      <c r="AN73" s="3087"/>
      <c r="AO73" s="3087"/>
      <c r="AP73" s="3087"/>
      <c r="AQ73" s="3087"/>
      <c r="AR73" s="3087"/>
      <c r="AS73" s="3087"/>
      <c r="AT73" s="3087"/>
      <c r="AU73" s="3087"/>
      <c r="AV73" s="3087"/>
      <c r="AW73" s="3087"/>
      <c r="AX73" s="3087"/>
      <c r="AY73" s="3087"/>
      <c r="AZ73" s="3087"/>
      <c r="BA73" s="3087"/>
      <c r="BB73" s="3087"/>
      <c r="BC73" s="3087"/>
      <c r="BD73" s="3087">
        <v>66</v>
      </c>
      <c r="BE73" s="3087" t="s">
        <v>14603</v>
      </c>
      <c r="BF73" s="3087"/>
      <c r="BG73" s="3087">
        <v>14</v>
      </c>
      <c r="BH73" s="3087">
        <v>33</v>
      </c>
      <c r="BI73" s="3087">
        <v>90</v>
      </c>
      <c r="BJ73" s="3087">
        <v>0</v>
      </c>
      <c r="BK73" s="3087">
        <v>0</v>
      </c>
      <c r="BL73" s="3087">
        <v>0</v>
      </c>
      <c r="BM73" s="3087">
        <v>0</v>
      </c>
      <c r="BN73" s="3087"/>
      <c r="BO73" s="3087"/>
      <c r="BP73" s="3087"/>
      <c r="BQ73" s="3087"/>
      <c r="BR73" s="3087"/>
      <c r="BS73" s="3087"/>
      <c r="BT73" s="3087"/>
      <c r="BU73" s="3087"/>
      <c r="BV73" s="3087"/>
      <c r="BW73" s="3087"/>
      <c r="BX73" s="3087"/>
      <c r="BY73" s="3087"/>
      <c r="BZ73" s="3087"/>
      <c r="CA73" s="3087"/>
      <c r="CB73" s="3087"/>
      <c r="CC73" s="3087"/>
      <c r="CD73" s="3087"/>
      <c r="CE73" s="3087"/>
      <c r="CF73" s="3087"/>
      <c r="CG73" s="3087"/>
      <c r="CH73" s="3087"/>
      <c r="CI73" s="3087"/>
      <c r="CJ73" s="3087"/>
      <c r="CK73" s="3087"/>
      <c r="CL73" s="3087"/>
      <c r="CM73" s="3087"/>
      <c r="CN73" s="3087"/>
      <c r="CO73" s="3087"/>
      <c r="CP73" s="3087"/>
      <c r="CQ73" s="3087"/>
      <c r="CR73" s="3087"/>
      <c r="CS73" s="3087"/>
      <c r="CT73" s="3087"/>
      <c r="CU73" s="3087"/>
      <c r="CV73" s="3087"/>
      <c r="CW73" s="3087"/>
      <c r="CX73" s="3087"/>
      <c r="CY73" s="3087"/>
      <c r="CZ73" s="3087"/>
      <c r="DA73" s="3087"/>
      <c r="DB73" s="3087"/>
      <c r="DC73" s="3087"/>
      <c r="DD73" s="3087"/>
      <c r="DE73" s="3087"/>
      <c r="DF73" s="3087"/>
      <c r="DG73" s="3087"/>
      <c r="DH73" s="3087"/>
      <c r="DI73" s="3087"/>
      <c r="DJ73" s="3087"/>
      <c r="DK73" s="3087"/>
    </row>
    <row r="74" spans="1:115" x14ac:dyDescent="0.25">
      <c r="A74" s="3076" t="str">
        <f t="shared" ca="1" si="5"/>
        <v xml:space="preserve"> </v>
      </c>
      <c r="B74" s="3088" t="str">
        <f t="shared" ca="1" si="6"/>
        <v xml:space="preserve"> </v>
      </c>
      <c r="C74" s="3088" t="str">
        <f t="shared" ca="1" si="7"/>
        <v xml:space="preserve"> </v>
      </c>
      <c r="D74" s="3088" t="str">
        <f t="shared" ca="1" si="8"/>
        <v xml:space="preserve"> </v>
      </c>
      <c r="E74" s="3088" t="str">
        <f t="shared" ca="1" si="9"/>
        <v xml:space="preserve"> </v>
      </c>
      <c r="F74" s="3087"/>
      <c r="G74" s="3087"/>
      <c r="H74" s="3087"/>
      <c r="I74" s="3087"/>
      <c r="J74" s="3087"/>
      <c r="K74" s="3087"/>
      <c r="L74" s="3087"/>
      <c r="M74" s="3087"/>
      <c r="N74" s="3087"/>
      <c r="O74" s="3087"/>
      <c r="P74" s="3087"/>
      <c r="Q74" s="3087"/>
      <c r="R74" s="3087"/>
      <c r="S74" s="3087"/>
      <c r="T74" s="3087"/>
      <c r="U74" s="3087"/>
      <c r="V74" s="3087"/>
      <c r="W74" s="3087"/>
      <c r="X74" s="3087"/>
      <c r="Y74" s="3087"/>
      <c r="Z74" s="3087"/>
      <c r="AA74" s="3087"/>
      <c r="AB74" s="3087"/>
      <c r="AC74" s="3087"/>
      <c r="AD74" s="3087"/>
      <c r="AE74" s="3087"/>
      <c r="AF74" s="3087"/>
      <c r="AG74" s="3087"/>
      <c r="AH74" s="3087"/>
      <c r="AI74" s="3087"/>
      <c r="AJ74" s="3087"/>
      <c r="AK74" s="3087"/>
      <c r="AL74" s="3087"/>
      <c r="AM74" s="3087"/>
      <c r="AN74" s="3087"/>
      <c r="AO74" s="3087"/>
      <c r="AP74" s="3087"/>
      <c r="AQ74" s="3087"/>
      <c r="AR74" s="3087"/>
      <c r="AS74" s="3087"/>
      <c r="AT74" s="3087"/>
      <c r="AU74" s="3087"/>
      <c r="AV74" s="3087"/>
      <c r="AW74" s="3087"/>
      <c r="AX74" s="3087"/>
      <c r="AY74" s="3087"/>
      <c r="AZ74" s="3087"/>
      <c r="BA74" s="3087"/>
      <c r="BB74" s="3087"/>
      <c r="BC74" s="3087"/>
      <c r="BD74" s="3087">
        <v>67</v>
      </c>
      <c r="BE74" s="3087" t="s">
        <v>14604</v>
      </c>
      <c r="BF74" s="3087"/>
      <c r="BG74" s="3087">
        <v>14</v>
      </c>
      <c r="BH74" s="3087">
        <v>33</v>
      </c>
      <c r="BI74" s="3087">
        <v>90</v>
      </c>
      <c r="BJ74" s="3087">
        <v>0</v>
      </c>
      <c r="BK74" s="3087">
        <v>0</v>
      </c>
      <c r="BL74" s="3087">
        <v>0</v>
      </c>
      <c r="BM74" s="3087">
        <v>0</v>
      </c>
      <c r="BN74" s="3087"/>
      <c r="BO74" s="3087"/>
      <c r="BP74" s="3087"/>
      <c r="BQ74" s="3087"/>
      <c r="BR74" s="3087"/>
      <c r="BS74" s="3087"/>
      <c r="BT74" s="3087"/>
      <c r="BU74" s="3087"/>
      <c r="BV74" s="3087"/>
      <c r="BW74" s="3087"/>
      <c r="BX74" s="3087"/>
      <c r="BY74" s="3087"/>
      <c r="BZ74" s="3087"/>
      <c r="CA74" s="3087"/>
      <c r="CB74" s="3087"/>
      <c r="CC74" s="3087"/>
      <c r="CD74" s="3087"/>
      <c r="CE74" s="3087"/>
      <c r="CF74" s="3087"/>
      <c r="CG74" s="3087"/>
      <c r="CH74" s="3087"/>
      <c r="CI74" s="3087"/>
      <c r="CJ74" s="3087"/>
      <c r="CK74" s="3087"/>
      <c r="CL74" s="3087"/>
      <c r="CM74" s="3087"/>
      <c r="CN74" s="3087"/>
      <c r="CO74" s="3087"/>
      <c r="CP74" s="3087"/>
      <c r="CQ74" s="3087"/>
      <c r="CR74" s="3087"/>
      <c r="CS74" s="3087"/>
      <c r="CT74" s="3087"/>
      <c r="CU74" s="3087"/>
      <c r="CV74" s="3087"/>
      <c r="CW74" s="3087"/>
      <c r="CX74" s="3087"/>
      <c r="CY74" s="3087"/>
      <c r="CZ74" s="3087"/>
      <c r="DA74" s="3087"/>
      <c r="DB74" s="3087"/>
      <c r="DC74" s="3087"/>
      <c r="DD74" s="3087"/>
      <c r="DE74" s="3087"/>
      <c r="DF74" s="3087"/>
      <c r="DG74" s="3087"/>
      <c r="DH74" s="3087"/>
      <c r="DI74" s="3087"/>
      <c r="DJ74" s="3087"/>
      <c r="DK74" s="3087"/>
    </row>
    <row r="75" spans="1:115" x14ac:dyDescent="0.25">
      <c r="A75" s="3076" t="str">
        <f t="shared" ca="1" si="5"/>
        <v xml:space="preserve"> </v>
      </c>
      <c r="B75" s="3088" t="str">
        <f t="shared" ca="1" si="6"/>
        <v xml:space="preserve"> </v>
      </c>
      <c r="C75" s="3088" t="str">
        <f t="shared" ca="1" si="7"/>
        <v xml:space="preserve"> </v>
      </c>
      <c r="D75" s="3088" t="str">
        <f t="shared" ca="1" si="8"/>
        <v xml:space="preserve"> </v>
      </c>
      <c r="E75" s="3088" t="str">
        <f t="shared" ca="1" si="9"/>
        <v xml:space="preserve"> </v>
      </c>
      <c r="F75" s="3087"/>
      <c r="G75" s="3087"/>
      <c r="H75" s="3087"/>
      <c r="I75" s="3087"/>
      <c r="J75" s="3087"/>
      <c r="K75" s="3087"/>
      <c r="L75" s="3087"/>
      <c r="M75" s="3087"/>
      <c r="N75" s="3087"/>
      <c r="O75" s="3087"/>
      <c r="P75" s="3087"/>
      <c r="Q75" s="3087"/>
      <c r="R75" s="3087"/>
      <c r="S75" s="3087"/>
      <c r="T75" s="3087"/>
      <c r="U75" s="3087"/>
      <c r="V75" s="3087"/>
      <c r="W75" s="3087"/>
      <c r="X75" s="3087"/>
      <c r="Y75" s="3087"/>
      <c r="Z75" s="3087"/>
      <c r="AA75" s="3087"/>
      <c r="AB75" s="3087"/>
      <c r="AC75" s="3087"/>
      <c r="AD75" s="3087"/>
      <c r="AE75" s="3087"/>
      <c r="AF75" s="3087"/>
      <c r="AG75" s="3087"/>
      <c r="AH75" s="3087"/>
      <c r="AI75" s="3087"/>
      <c r="AJ75" s="3087"/>
      <c r="AK75" s="3087"/>
      <c r="AL75" s="3087"/>
      <c r="AM75" s="3087"/>
      <c r="AN75" s="3087"/>
      <c r="AO75" s="3087"/>
      <c r="AP75" s="3087"/>
      <c r="AQ75" s="3087"/>
      <c r="AR75" s="3087"/>
      <c r="AS75" s="3087"/>
      <c r="AT75" s="3087"/>
      <c r="AU75" s="3087"/>
      <c r="AV75" s="3087"/>
      <c r="AW75" s="3087"/>
      <c r="AX75" s="3087"/>
      <c r="AY75" s="3087"/>
      <c r="AZ75" s="3087"/>
      <c r="BA75" s="3087"/>
      <c r="BB75" s="3087"/>
      <c r="BC75" s="3087"/>
      <c r="BD75" s="3087">
        <v>68</v>
      </c>
      <c r="BE75" s="3087" t="s">
        <v>14605</v>
      </c>
      <c r="BF75" s="3087"/>
      <c r="BG75" s="3087">
        <v>14</v>
      </c>
      <c r="BH75" s="3087">
        <v>33</v>
      </c>
      <c r="BI75" s="3087">
        <v>90</v>
      </c>
      <c r="BJ75" s="3087">
        <v>0</v>
      </c>
      <c r="BK75" s="3087">
        <v>0</v>
      </c>
      <c r="BL75" s="3087">
        <v>0</v>
      </c>
      <c r="BM75" s="3087">
        <v>0</v>
      </c>
      <c r="BN75" s="3087"/>
      <c r="BO75" s="3087"/>
      <c r="BP75" s="3087"/>
      <c r="BQ75" s="3087"/>
      <c r="BR75" s="3087"/>
      <c r="BS75" s="3087"/>
      <c r="BT75" s="3087"/>
      <c r="BU75" s="3087"/>
      <c r="BV75" s="3087"/>
      <c r="BW75" s="3087"/>
      <c r="BX75" s="3087"/>
      <c r="BY75" s="3087"/>
      <c r="BZ75" s="3087"/>
      <c r="CA75" s="3087"/>
      <c r="CB75" s="3087"/>
      <c r="CC75" s="3087"/>
      <c r="CD75" s="3087"/>
      <c r="CE75" s="3087"/>
      <c r="CF75" s="3087"/>
      <c r="CG75" s="3087"/>
      <c r="CH75" s="3087"/>
      <c r="CI75" s="3087"/>
      <c r="CJ75" s="3087"/>
      <c r="CK75" s="3087"/>
      <c r="CL75" s="3087"/>
      <c r="CM75" s="3087"/>
      <c r="CN75" s="3087"/>
      <c r="CO75" s="3087"/>
      <c r="CP75" s="3087"/>
      <c r="CQ75" s="3087"/>
      <c r="CR75" s="3087"/>
      <c r="CS75" s="3087"/>
      <c r="CT75" s="3087"/>
      <c r="CU75" s="3087"/>
      <c r="CV75" s="3087"/>
      <c r="CW75" s="3087"/>
      <c r="CX75" s="3087"/>
      <c r="CY75" s="3087"/>
      <c r="CZ75" s="3087"/>
      <c r="DA75" s="3087"/>
      <c r="DB75" s="3087"/>
      <c r="DC75" s="3087"/>
      <c r="DD75" s="3087"/>
      <c r="DE75" s="3087"/>
      <c r="DF75" s="3087"/>
      <c r="DG75" s="3087"/>
      <c r="DH75" s="3087"/>
      <c r="DI75" s="3087"/>
      <c r="DJ75" s="3087"/>
      <c r="DK75" s="3087"/>
    </row>
    <row r="76" spans="1:115" x14ac:dyDescent="0.25">
      <c r="A76" s="3076" t="str">
        <f t="shared" ca="1" si="5"/>
        <v xml:space="preserve"> </v>
      </c>
      <c r="B76" s="3088" t="str">
        <f t="shared" ca="1" si="6"/>
        <v xml:space="preserve"> </v>
      </c>
      <c r="C76" s="3088" t="str">
        <f t="shared" ca="1" si="7"/>
        <v xml:space="preserve"> </v>
      </c>
      <c r="D76" s="3088" t="str">
        <f t="shared" ca="1" si="8"/>
        <v xml:space="preserve"> </v>
      </c>
      <c r="E76" s="3088" t="str">
        <f t="shared" ca="1" si="9"/>
        <v xml:space="preserve"> </v>
      </c>
      <c r="F76" s="3087"/>
      <c r="G76" s="3087"/>
      <c r="H76" s="3087"/>
      <c r="I76" s="3087"/>
      <c r="J76" s="3087"/>
      <c r="K76" s="3087"/>
      <c r="L76" s="3087"/>
      <c r="M76" s="3087"/>
      <c r="N76" s="3087"/>
      <c r="O76" s="3087"/>
      <c r="P76" s="3087"/>
      <c r="Q76" s="3087"/>
      <c r="R76" s="3087"/>
      <c r="S76" s="3087"/>
      <c r="T76" s="3087"/>
      <c r="U76" s="3087"/>
      <c r="V76" s="3087"/>
      <c r="W76" s="3087"/>
      <c r="X76" s="3087"/>
      <c r="Y76" s="3087"/>
      <c r="Z76" s="3087"/>
      <c r="AA76" s="3087"/>
      <c r="AB76" s="3087"/>
      <c r="AC76" s="3087"/>
      <c r="AD76" s="3087"/>
      <c r="AE76" s="3087"/>
      <c r="AF76" s="3087"/>
      <c r="AG76" s="3087"/>
      <c r="AH76" s="3087"/>
      <c r="AI76" s="3087"/>
      <c r="AJ76" s="3087"/>
      <c r="AK76" s="3087"/>
      <c r="AL76" s="3087"/>
      <c r="AM76" s="3087"/>
      <c r="AN76" s="3087"/>
      <c r="AO76" s="3087"/>
      <c r="AP76" s="3087"/>
      <c r="AQ76" s="3087"/>
      <c r="AR76" s="3087"/>
      <c r="AS76" s="3087"/>
      <c r="AT76" s="3087"/>
      <c r="AU76" s="3087"/>
      <c r="AV76" s="3087"/>
      <c r="AW76" s="3087"/>
      <c r="AX76" s="3087"/>
      <c r="AY76" s="3087"/>
      <c r="AZ76" s="3087"/>
      <c r="BA76" s="3087"/>
      <c r="BB76" s="3087"/>
      <c r="BC76" s="3087"/>
      <c r="BD76" s="3087">
        <v>69</v>
      </c>
      <c r="BE76" s="3087" t="s">
        <v>14606</v>
      </c>
      <c r="BF76" s="3087"/>
      <c r="BG76" s="3087">
        <v>14</v>
      </c>
      <c r="BH76" s="3087">
        <v>33</v>
      </c>
      <c r="BI76" s="3087">
        <v>90</v>
      </c>
      <c r="BJ76" s="3087">
        <v>0</v>
      </c>
      <c r="BK76" s="3087">
        <v>0</v>
      </c>
      <c r="BL76" s="3087">
        <v>0</v>
      </c>
      <c r="BM76" s="3087">
        <v>0</v>
      </c>
      <c r="BN76" s="3087"/>
      <c r="BO76" s="3087"/>
      <c r="BP76" s="3087"/>
      <c r="BQ76" s="3087"/>
      <c r="BR76" s="3087"/>
      <c r="BS76" s="3087"/>
      <c r="BT76" s="3087"/>
      <c r="BU76" s="3087"/>
      <c r="BV76" s="3087"/>
      <c r="BW76" s="3087"/>
      <c r="BX76" s="3087"/>
      <c r="BY76" s="3087"/>
      <c r="BZ76" s="3087"/>
      <c r="CA76" s="3087"/>
      <c r="CB76" s="3087"/>
      <c r="CC76" s="3087"/>
      <c r="CD76" s="3087"/>
      <c r="CE76" s="3087"/>
      <c r="CF76" s="3087"/>
      <c r="CG76" s="3087"/>
      <c r="CH76" s="3087"/>
      <c r="CI76" s="3087"/>
      <c r="CJ76" s="3087"/>
      <c r="CK76" s="3087"/>
      <c r="CL76" s="3087"/>
      <c r="CM76" s="3087"/>
      <c r="CN76" s="3087"/>
      <c r="CO76" s="3087"/>
      <c r="CP76" s="3087"/>
      <c r="CQ76" s="3087"/>
      <c r="CR76" s="3087"/>
      <c r="CS76" s="3087"/>
      <c r="CT76" s="3087"/>
      <c r="CU76" s="3087"/>
      <c r="CV76" s="3087"/>
      <c r="CW76" s="3087"/>
      <c r="CX76" s="3087"/>
      <c r="CY76" s="3087"/>
      <c r="CZ76" s="3087"/>
      <c r="DA76" s="3087"/>
      <c r="DB76" s="3087"/>
      <c r="DC76" s="3087"/>
      <c r="DD76" s="3087"/>
      <c r="DE76" s="3087"/>
      <c r="DF76" s="3087"/>
      <c r="DG76" s="3087"/>
      <c r="DH76" s="3087"/>
      <c r="DI76" s="3087"/>
      <c r="DJ76" s="3087"/>
      <c r="DK76" s="3087"/>
    </row>
    <row r="77" spans="1:115" x14ac:dyDescent="0.25">
      <c r="A77" s="3076" t="str">
        <f t="shared" ca="1" si="5"/>
        <v xml:space="preserve"> </v>
      </c>
      <c r="B77" s="3088" t="str">
        <f t="shared" ca="1" si="6"/>
        <v xml:space="preserve"> </v>
      </c>
      <c r="C77" s="3088" t="str">
        <f t="shared" ca="1" si="7"/>
        <v xml:space="preserve"> </v>
      </c>
      <c r="D77" s="3088" t="str">
        <f t="shared" ca="1" si="8"/>
        <v xml:space="preserve"> </v>
      </c>
      <c r="E77" s="3088" t="str">
        <f t="shared" ca="1" si="9"/>
        <v xml:space="preserve"> </v>
      </c>
      <c r="F77" s="3087"/>
      <c r="G77" s="3087"/>
      <c r="H77" s="3087"/>
      <c r="I77" s="3087"/>
      <c r="J77" s="3087"/>
      <c r="K77" s="3087"/>
      <c r="L77" s="3087"/>
      <c r="M77" s="3087"/>
      <c r="N77" s="3087"/>
      <c r="O77" s="3087"/>
      <c r="P77" s="3087"/>
      <c r="Q77" s="3087"/>
      <c r="R77" s="3087"/>
      <c r="S77" s="3087"/>
      <c r="T77" s="3087"/>
      <c r="U77" s="3087"/>
      <c r="V77" s="3087"/>
      <c r="W77" s="3087"/>
      <c r="X77" s="3087"/>
      <c r="Y77" s="3087"/>
      <c r="Z77" s="3087"/>
      <c r="AA77" s="3087"/>
      <c r="AB77" s="3087"/>
      <c r="AC77" s="3087"/>
      <c r="AD77" s="3087"/>
      <c r="AE77" s="3087"/>
      <c r="AF77" s="3087"/>
      <c r="AG77" s="3087"/>
      <c r="AH77" s="3087"/>
      <c r="AI77" s="3087"/>
      <c r="AJ77" s="3087"/>
      <c r="AK77" s="3087"/>
      <c r="AL77" s="3087"/>
      <c r="AM77" s="3087"/>
      <c r="AN77" s="3087"/>
      <c r="AO77" s="3087"/>
      <c r="AP77" s="3087"/>
      <c r="AQ77" s="3087"/>
      <c r="AR77" s="3087"/>
      <c r="AS77" s="3087"/>
      <c r="AT77" s="3087"/>
      <c r="AU77" s="3087"/>
      <c r="AV77" s="3087"/>
      <c r="AW77" s="3087"/>
      <c r="AX77" s="3087"/>
      <c r="AY77" s="3087"/>
      <c r="AZ77" s="3087"/>
      <c r="BA77" s="3087"/>
      <c r="BB77" s="3087"/>
      <c r="BC77" s="3087"/>
      <c r="BD77" s="3087">
        <v>70</v>
      </c>
      <c r="BE77" s="3087" t="s">
        <v>14607</v>
      </c>
      <c r="BF77" s="3087"/>
      <c r="BG77" s="3087">
        <v>14</v>
      </c>
      <c r="BH77" s="3087">
        <v>33</v>
      </c>
      <c r="BI77" s="3087">
        <v>90</v>
      </c>
      <c r="BJ77" s="3087">
        <v>0</v>
      </c>
      <c r="BK77" s="3087">
        <v>0</v>
      </c>
      <c r="BL77" s="3087">
        <v>0</v>
      </c>
      <c r="BM77" s="3087">
        <v>0</v>
      </c>
      <c r="BN77" s="3087"/>
      <c r="BO77" s="3087"/>
      <c r="BP77" s="3087"/>
      <c r="BQ77" s="3087"/>
      <c r="BR77" s="3087"/>
      <c r="BS77" s="3087"/>
      <c r="BT77" s="3087"/>
      <c r="BU77" s="3087"/>
      <c r="BV77" s="3087"/>
      <c r="BW77" s="3087"/>
      <c r="BX77" s="3087"/>
      <c r="BY77" s="3087"/>
      <c r="BZ77" s="3087"/>
      <c r="CA77" s="3087"/>
      <c r="CB77" s="3087"/>
      <c r="CC77" s="3087"/>
      <c r="CD77" s="3087"/>
      <c r="CE77" s="3087"/>
      <c r="CF77" s="3087"/>
      <c r="CG77" s="3087"/>
      <c r="CH77" s="3087"/>
      <c r="CI77" s="3087"/>
      <c r="CJ77" s="3087"/>
      <c r="CK77" s="3087"/>
      <c r="CL77" s="3087"/>
      <c r="CM77" s="3087"/>
      <c r="CN77" s="3087"/>
      <c r="CO77" s="3087"/>
      <c r="CP77" s="3087"/>
      <c r="CQ77" s="3087"/>
      <c r="CR77" s="3087"/>
      <c r="CS77" s="3087"/>
      <c r="CT77" s="3087"/>
      <c r="CU77" s="3087"/>
      <c r="CV77" s="3087"/>
      <c r="CW77" s="3087"/>
      <c r="CX77" s="3087"/>
      <c r="CY77" s="3087"/>
      <c r="CZ77" s="3087"/>
      <c r="DA77" s="3087"/>
      <c r="DB77" s="3087"/>
      <c r="DC77" s="3087"/>
      <c r="DD77" s="3087"/>
      <c r="DE77" s="3087"/>
      <c r="DF77" s="3087"/>
      <c r="DG77" s="3087"/>
      <c r="DH77" s="3087"/>
      <c r="DI77" s="3087"/>
      <c r="DJ77" s="3087"/>
      <c r="DK77" s="3087"/>
    </row>
    <row r="78" spans="1:115" x14ac:dyDescent="0.25">
      <c r="A78" s="3076" t="str">
        <f t="shared" ca="1" si="5"/>
        <v xml:space="preserve"> </v>
      </c>
      <c r="B78" s="3088" t="str">
        <f t="shared" ca="1" si="6"/>
        <v xml:space="preserve"> </v>
      </c>
      <c r="C78" s="3088" t="str">
        <f t="shared" ca="1" si="7"/>
        <v xml:space="preserve"> </v>
      </c>
      <c r="D78" s="3088" t="str">
        <f t="shared" ca="1" si="8"/>
        <v xml:space="preserve"> </v>
      </c>
      <c r="E78" s="3088" t="str">
        <f t="shared" ca="1" si="9"/>
        <v xml:space="preserve"> </v>
      </c>
      <c r="F78" s="3087"/>
      <c r="G78" s="3087"/>
      <c r="H78" s="3087"/>
      <c r="I78" s="3087"/>
      <c r="J78" s="3087"/>
      <c r="K78" s="3087"/>
      <c r="L78" s="3087"/>
      <c r="M78" s="3087"/>
      <c r="N78" s="3087"/>
      <c r="O78" s="3087"/>
      <c r="P78" s="3087"/>
      <c r="Q78" s="3087"/>
      <c r="R78" s="3087"/>
      <c r="S78" s="3087"/>
      <c r="T78" s="3087"/>
      <c r="U78" s="3087"/>
      <c r="V78" s="3087"/>
      <c r="W78" s="3087"/>
      <c r="X78" s="3087"/>
      <c r="Y78" s="3087"/>
      <c r="Z78" s="3087"/>
      <c r="AA78" s="3087"/>
      <c r="AB78" s="3087"/>
      <c r="AC78" s="3087"/>
      <c r="AD78" s="3087"/>
      <c r="AE78" s="3087"/>
      <c r="AF78" s="3087"/>
      <c r="AG78" s="3087"/>
      <c r="AH78" s="3087"/>
      <c r="AI78" s="3087"/>
      <c r="AJ78" s="3087"/>
      <c r="AK78" s="3087"/>
      <c r="AL78" s="3087"/>
      <c r="AM78" s="3087"/>
      <c r="AN78" s="3087"/>
      <c r="AO78" s="3087"/>
      <c r="AP78" s="3087"/>
      <c r="AQ78" s="3087"/>
      <c r="AR78" s="3087"/>
      <c r="AS78" s="3087"/>
      <c r="AT78" s="3087"/>
      <c r="AU78" s="3087"/>
      <c r="AV78" s="3087"/>
      <c r="AW78" s="3087"/>
      <c r="AX78" s="3087"/>
      <c r="AY78" s="3087"/>
      <c r="AZ78" s="3087"/>
      <c r="BA78" s="3087"/>
      <c r="BB78" s="3087"/>
      <c r="BC78" s="3087"/>
      <c r="BD78" s="3087">
        <v>71</v>
      </c>
      <c r="BE78" s="3087" t="s">
        <v>14608</v>
      </c>
      <c r="BF78" s="3087"/>
      <c r="BG78" s="3087">
        <v>14</v>
      </c>
      <c r="BH78" s="3087">
        <v>33</v>
      </c>
      <c r="BI78" s="3087">
        <v>90</v>
      </c>
      <c r="BJ78" s="3087">
        <v>0</v>
      </c>
      <c r="BK78" s="3087">
        <v>0</v>
      </c>
      <c r="BL78" s="3087">
        <v>0</v>
      </c>
      <c r="BM78" s="3087">
        <v>0</v>
      </c>
      <c r="BN78" s="3087"/>
      <c r="BO78" s="3087"/>
      <c r="BP78" s="3087"/>
      <c r="BQ78" s="3087"/>
      <c r="BR78" s="3087"/>
      <c r="BS78" s="3087"/>
      <c r="BT78" s="3087"/>
      <c r="BU78" s="3087"/>
      <c r="BV78" s="3087"/>
      <c r="BW78" s="3087"/>
      <c r="BX78" s="3087"/>
      <c r="BY78" s="3087"/>
      <c r="BZ78" s="3087"/>
      <c r="CA78" s="3087"/>
      <c r="CB78" s="3087"/>
      <c r="CC78" s="3087"/>
      <c r="CD78" s="3087"/>
      <c r="CE78" s="3087"/>
      <c r="CF78" s="3087"/>
      <c r="CG78" s="3087"/>
      <c r="CH78" s="3087"/>
      <c r="CI78" s="3087"/>
      <c r="CJ78" s="3087"/>
      <c r="CK78" s="3087"/>
      <c r="CL78" s="3087"/>
      <c r="CM78" s="3087"/>
      <c r="CN78" s="3087"/>
      <c r="CO78" s="3087"/>
      <c r="CP78" s="3087"/>
      <c r="CQ78" s="3087"/>
      <c r="CR78" s="3087"/>
      <c r="CS78" s="3087"/>
      <c r="CT78" s="3087"/>
      <c r="CU78" s="3087"/>
      <c r="CV78" s="3087"/>
      <c r="CW78" s="3087"/>
      <c r="CX78" s="3087"/>
      <c r="CY78" s="3087"/>
      <c r="CZ78" s="3087"/>
      <c r="DA78" s="3087"/>
      <c r="DB78" s="3087"/>
      <c r="DC78" s="3087"/>
      <c r="DD78" s="3087"/>
      <c r="DE78" s="3087"/>
      <c r="DF78" s="3087"/>
      <c r="DG78" s="3087"/>
      <c r="DH78" s="3087"/>
      <c r="DI78" s="3087"/>
      <c r="DJ78" s="3087"/>
      <c r="DK78" s="3087"/>
    </row>
    <row r="79" spans="1:115" x14ac:dyDescent="0.25">
      <c r="A79" s="3076" t="str">
        <f t="shared" ca="1" si="5"/>
        <v xml:space="preserve"> </v>
      </c>
      <c r="B79" s="3088" t="str">
        <f t="shared" ca="1" si="6"/>
        <v xml:space="preserve"> </v>
      </c>
      <c r="C79" s="3088" t="str">
        <f t="shared" ca="1" si="7"/>
        <v xml:space="preserve"> </v>
      </c>
      <c r="D79" s="3088" t="str">
        <f t="shared" ca="1" si="8"/>
        <v xml:space="preserve"> </v>
      </c>
      <c r="E79" s="3088" t="str">
        <f t="shared" ca="1" si="9"/>
        <v xml:space="preserve"> </v>
      </c>
      <c r="F79" s="3087"/>
      <c r="G79" s="3087"/>
      <c r="H79" s="3087"/>
      <c r="I79" s="3087"/>
      <c r="J79" s="3087"/>
      <c r="K79" s="3087"/>
      <c r="L79" s="3087"/>
      <c r="M79" s="3087"/>
      <c r="N79" s="3087"/>
      <c r="O79" s="3087"/>
      <c r="P79" s="3087"/>
      <c r="Q79" s="3087"/>
      <c r="R79" s="3087"/>
      <c r="S79" s="3087"/>
      <c r="T79" s="3087"/>
      <c r="U79" s="3087"/>
      <c r="V79" s="3087"/>
      <c r="W79" s="3087"/>
      <c r="X79" s="3087"/>
      <c r="Y79" s="3087"/>
      <c r="Z79" s="3087"/>
      <c r="AA79" s="3087"/>
      <c r="AB79" s="3087"/>
      <c r="AC79" s="3087"/>
      <c r="AD79" s="3087"/>
      <c r="AE79" s="3087"/>
      <c r="AF79" s="3087"/>
      <c r="AG79" s="3087"/>
      <c r="AH79" s="3087"/>
      <c r="AI79" s="3087"/>
      <c r="AJ79" s="3087"/>
      <c r="AK79" s="3087"/>
      <c r="AL79" s="3087"/>
      <c r="AM79" s="3087"/>
      <c r="AN79" s="3087"/>
      <c r="AO79" s="3087"/>
      <c r="AP79" s="3087"/>
      <c r="AQ79" s="3087"/>
      <c r="AR79" s="3087"/>
      <c r="AS79" s="3087"/>
      <c r="AT79" s="3087"/>
      <c r="AU79" s="3087"/>
      <c r="AV79" s="3087"/>
      <c r="AW79" s="3087"/>
      <c r="AX79" s="3087"/>
      <c r="AY79" s="3087"/>
      <c r="AZ79" s="3087"/>
      <c r="BA79" s="3087"/>
      <c r="BB79" s="3087"/>
      <c r="BC79" s="3087"/>
      <c r="BD79" s="3087">
        <v>72</v>
      </c>
      <c r="BE79" s="3087" t="s">
        <v>14609</v>
      </c>
      <c r="BF79" s="3087"/>
      <c r="BG79" s="3087">
        <v>14</v>
      </c>
      <c r="BH79" s="3087">
        <v>33</v>
      </c>
      <c r="BI79" s="3087">
        <v>90</v>
      </c>
      <c r="BJ79" s="3087">
        <v>0</v>
      </c>
      <c r="BK79" s="3087">
        <v>0</v>
      </c>
      <c r="BL79" s="3087">
        <v>0</v>
      </c>
      <c r="BM79" s="3087">
        <v>0</v>
      </c>
      <c r="BN79" s="3087"/>
      <c r="BO79" s="3087"/>
      <c r="BP79" s="3087"/>
      <c r="BQ79" s="3087"/>
      <c r="BR79" s="3087"/>
      <c r="BS79" s="3087"/>
      <c r="BT79" s="3087"/>
      <c r="BU79" s="3087"/>
      <c r="BV79" s="3087"/>
      <c r="BW79" s="3087"/>
      <c r="BX79" s="3087"/>
      <c r="BY79" s="3087"/>
      <c r="BZ79" s="3087"/>
      <c r="CA79" s="3087"/>
      <c r="CB79" s="3087"/>
      <c r="CC79" s="3087"/>
      <c r="CD79" s="3087"/>
      <c r="CE79" s="3087"/>
      <c r="CF79" s="3087"/>
      <c r="CG79" s="3087"/>
      <c r="CH79" s="3087"/>
      <c r="CI79" s="3087"/>
      <c r="CJ79" s="3087"/>
      <c r="CK79" s="3087"/>
      <c r="CL79" s="3087"/>
      <c r="CM79" s="3087"/>
      <c r="CN79" s="3087"/>
      <c r="CO79" s="3087"/>
      <c r="CP79" s="3087"/>
      <c r="CQ79" s="3087"/>
      <c r="CR79" s="3087"/>
      <c r="CS79" s="3087"/>
      <c r="CT79" s="3087"/>
      <c r="CU79" s="3087"/>
      <c r="CV79" s="3087"/>
      <c r="CW79" s="3087"/>
      <c r="CX79" s="3087"/>
      <c r="CY79" s="3087"/>
      <c r="CZ79" s="3087"/>
      <c r="DA79" s="3087"/>
      <c r="DB79" s="3087"/>
      <c r="DC79" s="3087"/>
      <c r="DD79" s="3087"/>
      <c r="DE79" s="3087"/>
      <c r="DF79" s="3087"/>
      <c r="DG79" s="3087"/>
      <c r="DH79" s="3087"/>
      <c r="DI79" s="3087"/>
      <c r="DJ79" s="3087"/>
      <c r="DK79" s="3087"/>
    </row>
    <row r="80" spans="1:115" x14ac:dyDescent="0.25">
      <c r="A80" s="3076" t="str">
        <f t="shared" ca="1" si="5"/>
        <v xml:space="preserve"> </v>
      </c>
      <c r="B80" s="3088" t="str">
        <f t="shared" ca="1" si="6"/>
        <v xml:space="preserve"> </v>
      </c>
      <c r="C80" s="3088" t="str">
        <f t="shared" ca="1" si="7"/>
        <v xml:space="preserve"> </v>
      </c>
      <c r="D80" s="3088" t="str">
        <f t="shared" ca="1" si="8"/>
        <v xml:space="preserve"> </v>
      </c>
      <c r="E80" s="3088" t="str">
        <f t="shared" ca="1" si="9"/>
        <v xml:space="preserve"> </v>
      </c>
      <c r="F80" s="3087"/>
      <c r="G80" s="3087"/>
      <c r="H80" s="3087"/>
      <c r="I80" s="3087"/>
      <c r="J80" s="3087"/>
      <c r="K80" s="3087"/>
      <c r="L80" s="3087"/>
      <c r="M80" s="3087"/>
      <c r="N80" s="3087"/>
      <c r="O80" s="3087"/>
      <c r="P80" s="3087"/>
      <c r="Q80" s="3087"/>
      <c r="R80" s="3087"/>
      <c r="S80" s="3087"/>
      <c r="T80" s="3087"/>
      <c r="U80" s="3087"/>
      <c r="V80" s="3087"/>
      <c r="W80" s="3087"/>
      <c r="X80" s="3087"/>
      <c r="Y80" s="3087"/>
      <c r="Z80" s="3087"/>
      <c r="AA80" s="3087"/>
      <c r="AB80" s="3087"/>
      <c r="AC80" s="3087"/>
      <c r="AD80" s="3087"/>
      <c r="AE80" s="3087"/>
      <c r="AF80" s="3087"/>
      <c r="AG80" s="3087"/>
      <c r="AH80" s="3087"/>
      <c r="AI80" s="3087"/>
      <c r="AJ80" s="3087"/>
      <c r="AK80" s="3087"/>
      <c r="AL80" s="3087"/>
      <c r="AM80" s="3087"/>
      <c r="AN80" s="3087"/>
      <c r="AO80" s="3087"/>
      <c r="AP80" s="3087"/>
      <c r="AQ80" s="3087"/>
      <c r="AR80" s="3087"/>
      <c r="AS80" s="3087"/>
      <c r="AT80" s="3087"/>
      <c r="AU80" s="3087"/>
      <c r="AV80" s="3087"/>
      <c r="AW80" s="3087"/>
      <c r="AX80" s="3087"/>
      <c r="AY80" s="3087"/>
      <c r="AZ80" s="3087"/>
      <c r="BA80" s="3087"/>
      <c r="BB80" s="3087"/>
      <c r="BC80" s="3087"/>
      <c r="BD80" s="3087">
        <v>73</v>
      </c>
      <c r="BE80" s="3087" t="s">
        <v>14610</v>
      </c>
      <c r="BF80" s="3087"/>
      <c r="BG80" s="3087">
        <v>14</v>
      </c>
      <c r="BH80" s="3087">
        <v>33</v>
      </c>
      <c r="BI80" s="3087">
        <v>90</v>
      </c>
      <c r="BJ80" s="3087">
        <v>0</v>
      </c>
      <c r="BK80" s="3087">
        <v>0</v>
      </c>
      <c r="BL80" s="3087">
        <v>0</v>
      </c>
      <c r="BM80" s="3087">
        <v>0</v>
      </c>
      <c r="BN80" s="3087"/>
      <c r="BO80" s="3087"/>
      <c r="BP80" s="3087"/>
      <c r="BQ80" s="3087"/>
      <c r="BR80" s="3087"/>
      <c r="BS80" s="3087"/>
      <c r="BT80" s="3087"/>
      <c r="BU80" s="3087"/>
      <c r="BV80" s="3087"/>
      <c r="BW80" s="3087"/>
      <c r="BX80" s="3087"/>
      <c r="BY80" s="3087"/>
      <c r="BZ80" s="3087"/>
      <c r="CA80" s="3087"/>
      <c r="CB80" s="3087"/>
      <c r="CC80" s="3087"/>
      <c r="CD80" s="3087"/>
      <c r="CE80" s="3087"/>
      <c r="CF80" s="3087"/>
      <c r="CG80" s="3087"/>
      <c r="CH80" s="3087"/>
      <c r="CI80" s="3087"/>
      <c r="CJ80" s="3087"/>
      <c r="CK80" s="3087"/>
      <c r="CL80" s="3087"/>
      <c r="CM80" s="3087"/>
      <c r="CN80" s="3087"/>
      <c r="CO80" s="3087"/>
      <c r="CP80" s="3087"/>
      <c r="CQ80" s="3087"/>
      <c r="CR80" s="3087"/>
      <c r="CS80" s="3087"/>
      <c r="CT80" s="3087"/>
      <c r="CU80" s="3087"/>
      <c r="CV80" s="3087"/>
      <c r="CW80" s="3087"/>
      <c r="CX80" s="3087"/>
      <c r="CY80" s="3087"/>
      <c r="CZ80" s="3087"/>
      <c r="DA80" s="3087"/>
      <c r="DB80" s="3087"/>
      <c r="DC80" s="3087"/>
      <c r="DD80" s="3087"/>
      <c r="DE80" s="3087"/>
      <c r="DF80" s="3087"/>
      <c r="DG80" s="3087"/>
      <c r="DH80" s="3087"/>
      <c r="DI80" s="3087"/>
      <c r="DJ80" s="3087"/>
      <c r="DK80" s="3087"/>
    </row>
    <row r="81" spans="1:115" x14ac:dyDescent="0.25">
      <c r="A81" s="3076" t="str">
        <f t="shared" ca="1" si="5"/>
        <v xml:space="preserve"> </v>
      </c>
      <c r="B81" s="3088" t="str">
        <f t="shared" ca="1" si="6"/>
        <v xml:space="preserve"> </v>
      </c>
      <c r="C81" s="3088" t="str">
        <f t="shared" ca="1" si="7"/>
        <v xml:space="preserve"> </v>
      </c>
      <c r="D81" s="3088" t="str">
        <f t="shared" ca="1" si="8"/>
        <v xml:space="preserve"> </v>
      </c>
      <c r="E81" s="3088" t="str">
        <f t="shared" ca="1" si="9"/>
        <v xml:space="preserve"> </v>
      </c>
      <c r="F81" s="3087"/>
      <c r="G81" s="3087"/>
      <c r="H81" s="3087"/>
      <c r="I81" s="3087"/>
      <c r="J81" s="3087"/>
      <c r="K81" s="3087"/>
      <c r="L81" s="3087"/>
      <c r="M81" s="3087"/>
      <c r="N81" s="3087"/>
      <c r="O81" s="3087"/>
      <c r="P81" s="3087"/>
      <c r="Q81" s="3087"/>
      <c r="R81" s="3087"/>
      <c r="S81" s="3087"/>
      <c r="T81" s="3087"/>
      <c r="U81" s="3087"/>
      <c r="V81" s="3087"/>
      <c r="W81" s="3087"/>
      <c r="X81" s="3087"/>
      <c r="Y81" s="3087"/>
      <c r="Z81" s="3087"/>
      <c r="AA81" s="3087"/>
      <c r="AB81" s="3087"/>
      <c r="AC81" s="3087"/>
      <c r="AD81" s="3087"/>
      <c r="AE81" s="3087"/>
      <c r="AF81" s="3087"/>
      <c r="AG81" s="3087"/>
      <c r="AH81" s="3087"/>
      <c r="AI81" s="3087"/>
      <c r="AJ81" s="3087"/>
      <c r="AK81" s="3087"/>
      <c r="AL81" s="3087"/>
      <c r="AM81" s="3087"/>
      <c r="AN81" s="3087"/>
      <c r="AO81" s="3087"/>
      <c r="AP81" s="3087"/>
      <c r="AQ81" s="3087"/>
      <c r="AR81" s="3087"/>
      <c r="AS81" s="3087"/>
      <c r="AT81" s="3087"/>
      <c r="AU81" s="3087"/>
      <c r="AV81" s="3087"/>
      <c r="AW81" s="3087"/>
      <c r="AX81" s="3087"/>
      <c r="AY81" s="3087"/>
      <c r="AZ81" s="3087"/>
      <c r="BA81" s="3087"/>
      <c r="BB81" s="3087"/>
      <c r="BC81" s="3087"/>
      <c r="BD81" s="3087">
        <v>74</v>
      </c>
      <c r="BE81" s="3087" t="s">
        <v>14611</v>
      </c>
      <c r="BF81" s="3087"/>
      <c r="BG81" s="3087">
        <v>14</v>
      </c>
      <c r="BH81" s="3087">
        <v>33</v>
      </c>
      <c r="BI81" s="3087">
        <v>90</v>
      </c>
      <c r="BJ81" s="3087">
        <v>0</v>
      </c>
      <c r="BK81" s="3087">
        <v>0</v>
      </c>
      <c r="BL81" s="3087">
        <v>0</v>
      </c>
      <c r="BM81" s="3087">
        <v>0</v>
      </c>
      <c r="BN81" s="3087"/>
      <c r="BO81" s="3087"/>
      <c r="BP81" s="3087"/>
      <c r="BQ81" s="3087"/>
      <c r="BR81" s="3087"/>
      <c r="BS81" s="3087"/>
      <c r="BT81" s="3087"/>
      <c r="BU81" s="3087"/>
      <c r="BV81" s="3087"/>
      <c r="BW81" s="3087"/>
      <c r="BX81" s="3087"/>
      <c r="BY81" s="3087"/>
      <c r="BZ81" s="3087"/>
      <c r="CA81" s="3087"/>
      <c r="CB81" s="3087"/>
      <c r="CC81" s="3087"/>
      <c r="CD81" s="3087"/>
      <c r="CE81" s="3087"/>
      <c r="CF81" s="3087"/>
      <c r="CG81" s="3087"/>
      <c r="CH81" s="3087"/>
      <c r="CI81" s="3087"/>
      <c r="CJ81" s="3087"/>
      <c r="CK81" s="3087"/>
      <c r="CL81" s="3087"/>
      <c r="CM81" s="3087"/>
      <c r="CN81" s="3087"/>
      <c r="CO81" s="3087"/>
      <c r="CP81" s="3087"/>
      <c r="CQ81" s="3087"/>
      <c r="CR81" s="3087"/>
      <c r="CS81" s="3087"/>
      <c r="CT81" s="3087"/>
      <c r="CU81" s="3087"/>
      <c r="CV81" s="3087"/>
      <c r="CW81" s="3087"/>
      <c r="CX81" s="3087"/>
      <c r="CY81" s="3087"/>
      <c r="CZ81" s="3087"/>
      <c r="DA81" s="3087"/>
      <c r="DB81" s="3087"/>
      <c r="DC81" s="3087"/>
      <c r="DD81" s="3087"/>
      <c r="DE81" s="3087"/>
      <c r="DF81" s="3087"/>
      <c r="DG81" s="3087"/>
      <c r="DH81" s="3087"/>
      <c r="DI81" s="3087"/>
      <c r="DJ81" s="3087"/>
      <c r="DK81" s="3087"/>
    </row>
    <row r="82" spans="1:115" x14ac:dyDescent="0.25">
      <c r="A82" s="3076" t="str">
        <f t="shared" ca="1" si="5"/>
        <v xml:space="preserve"> </v>
      </c>
      <c r="B82" s="3088" t="str">
        <f t="shared" ca="1" si="6"/>
        <v xml:space="preserve"> </v>
      </c>
      <c r="C82" s="3088" t="str">
        <f t="shared" ca="1" si="7"/>
        <v xml:space="preserve"> </v>
      </c>
      <c r="D82" s="3088" t="str">
        <f t="shared" ca="1" si="8"/>
        <v xml:space="preserve"> </v>
      </c>
      <c r="E82" s="3088" t="str">
        <f t="shared" ca="1" si="9"/>
        <v xml:space="preserve"> </v>
      </c>
      <c r="F82" s="3087"/>
      <c r="G82" s="3087"/>
      <c r="H82" s="3087"/>
      <c r="I82" s="3087"/>
      <c r="J82" s="3087"/>
      <c r="K82" s="3087"/>
      <c r="L82" s="3087"/>
      <c r="M82" s="3087"/>
      <c r="N82" s="3087"/>
      <c r="O82" s="3087"/>
      <c r="P82" s="3087"/>
      <c r="Q82" s="3087"/>
      <c r="R82" s="3087"/>
      <c r="S82" s="3087"/>
      <c r="T82" s="3087"/>
      <c r="U82" s="3087"/>
      <c r="V82" s="3087"/>
      <c r="W82" s="3087"/>
      <c r="X82" s="3087"/>
      <c r="Y82" s="3087"/>
      <c r="Z82" s="3087"/>
      <c r="AA82" s="3087"/>
      <c r="AB82" s="3087"/>
      <c r="AC82" s="3087"/>
      <c r="AD82" s="3087"/>
      <c r="AE82" s="3087"/>
      <c r="AF82" s="3087"/>
      <c r="AG82" s="3087"/>
      <c r="AH82" s="3087"/>
      <c r="AI82" s="3087"/>
      <c r="AJ82" s="3087"/>
      <c r="AK82" s="3087"/>
      <c r="AL82" s="3087"/>
      <c r="AM82" s="3087"/>
      <c r="AN82" s="3087"/>
      <c r="AO82" s="3087"/>
      <c r="AP82" s="3087"/>
      <c r="AQ82" s="3087"/>
      <c r="AR82" s="3087"/>
      <c r="AS82" s="3087"/>
      <c r="AT82" s="3087"/>
      <c r="AU82" s="3087"/>
      <c r="AV82" s="3087"/>
      <c r="AW82" s="3087"/>
      <c r="AX82" s="3087"/>
      <c r="AY82" s="3087"/>
      <c r="AZ82" s="3087"/>
      <c r="BA82" s="3087"/>
      <c r="BB82" s="3087"/>
      <c r="BC82" s="3087"/>
      <c r="BD82" s="3087">
        <v>75</v>
      </c>
      <c r="BE82" s="3087" t="s">
        <v>14612</v>
      </c>
      <c r="BF82" s="3087"/>
      <c r="BG82" s="3087">
        <v>14</v>
      </c>
      <c r="BH82" s="3087">
        <v>33</v>
      </c>
      <c r="BI82" s="3087">
        <v>90</v>
      </c>
      <c r="BJ82" s="3087">
        <v>0</v>
      </c>
      <c r="BK82" s="3087">
        <v>0</v>
      </c>
      <c r="BL82" s="3087">
        <v>0</v>
      </c>
      <c r="BM82" s="3087">
        <v>0</v>
      </c>
      <c r="BN82" s="3087"/>
      <c r="BO82" s="3087"/>
      <c r="BP82" s="3087"/>
      <c r="BQ82" s="3087"/>
      <c r="BR82" s="3087"/>
      <c r="BS82" s="3087"/>
      <c r="BT82" s="3087"/>
      <c r="BU82" s="3087"/>
      <c r="BV82" s="3087"/>
      <c r="BW82" s="3087"/>
      <c r="BX82" s="3087"/>
      <c r="BY82" s="3087"/>
      <c r="BZ82" s="3087"/>
      <c r="CA82" s="3087"/>
      <c r="CB82" s="3087"/>
      <c r="CC82" s="3087"/>
      <c r="CD82" s="3087"/>
      <c r="CE82" s="3087"/>
      <c r="CF82" s="3087"/>
      <c r="CG82" s="3087"/>
      <c r="CH82" s="3087"/>
      <c r="CI82" s="3087"/>
      <c r="CJ82" s="3087"/>
      <c r="CK82" s="3087"/>
      <c r="CL82" s="3087"/>
      <c r="CM82" s="3087"/>
      <c r="CN82" s="3087"/>
      <c r="CO82" s="3087"/>
      <c r="CP82" s="3087"/>
      <c r="CQ82" s="3087"/>
      <c r="CR82" s="3087"/>
      <c r="CS82" s="3087"/>
      <c r="CT82" s="3087"/>
      <c r="CU82" s="3087"/>
      <c r="CV82" s="3087"/>
      <c r="CW82" s="3087"/>
      <c r="CX82" s="3087"/>
      <c r="CY82" s="3087"/>
      <c r="CZ82" s="3087"/>
      <c r="DA82" s="3087"/>
      <c r="DB82" s="3087"/>
      <c r="DC82" s="3087"/>
      <c r="DD82" s="3087"/>
      <c r="DE82" s="3087"/>
      <c r="DF82" s="3087"/>
      <c r="DG82" s="3087"/>
      <c r="DH82" s="3087"/>
      <c r="DI82" s="3087"/>
      <c r="DJ82" s="3087"/>
      <c r="DK82" s="3087"/>
    </row>
    <row r="83" spans="1:115" x14ac:dyDescent="0.25">
      <c r="A83" s="3076" t="str">
        <f t="shared" ca="1" si="5"/>
        <v xml:space="preserve"> </v>
      </c>
      <c r="B83" s="3088" t="str">
        <f t="shared" ca="1" si="6"/>
        <v xml:space="preserve"> </v>
      </c>
      <c r="C83" s="3088" t="str">
        <f t="shared" ca="1" si="7"/>
        <v xml:space="preserve"> </v>
      </c>
      <c r="D83" s="3088" t="str">
        <f t="shared" ca="1" si="8"/>
        <v xml:space="preserve"> </v>
      </c>
      <c r="E83" s="3088" t="str">
        <f t="shared" ca="1" si="9"/>
        <v xml:space="preserve"> </v>
      </c>
      <c r="F83" s="3087"/>
      <c r="G83" s="3087"/>
      <c r="H83" s="3087"/>
      <c r="I83" s="3087"/>
      <c r="J83" s="3087"/>
      <c r="K83" s="3087"/>
      <c r="L83" s="3087"/>
      <c r="M83" s="3087"/>
      <c r="N83" s="3087"/>
      <c r="O83" s="3087"/>
      <c r="P83" s="3087"/>
      <c r="Q83" s="3087"/>
      <c r="R83" s="3087"/>
      <c r="S83" s="3087"/>
      <c r="T83" s="3087"/>
      <c r="U83" s="3087"/>
      <c r="V83" s="3087"/>
      <c r="W83" s="3087"/>
      <c r="X83" s="3087"/>
      <c r="Y83" s="3087"/>
      <c r="Z83" s="3087"/>
      <c r="AA83" s="3087"/>
      <c r="AB83" s="3087"/>
      <c r="AC83" s="3087"/>
      <c r="AD83" s="3087"/>
      <c r="AE83" s="3087"/>
      <c r="AF83" s="3087"/>
      <c r="AG83" s="3087"/>
      <c r="AH83" s="3087"/>
      <c r="AI83" s="3087"/>
      <c r="AJ83" s="3087"/>
      <c r="AK83" s="3087"/>
      <c r="AL83" s="3087"/>
      <c r="AM83" s="3087"/>
      <c r="AN83" s="3087"/>
      <c r="AO83" s="3087"/>
      <c r="AP83" s="3087"/>
      <c r="AQ83" s="3087"/>
      <c r="AR83" s="3087"/>
      <c r="AS83" s="3087"/>
      <c r="AT83" s="3087"/>
      <c r="AU83" s="3087"/>
      <c r="AV83" s="3087"/>
      <c r="AW83" s="3087"/>
      <c r="AX83" s="3087"/>
      <c r="AY83" s="3087"/>
      <c r="AZ83" s="3087"/>
      <c r="BA83" s="3087"/>
      <c r="BB83" s="3087"/>
      <c r="BC83" s="3087"/>
      <c r="BD83" s="3087">
        <v>76</v>
      </c>
      <c r="BE83" s="3087" t="s">
        <v>14613</v>
      </c>
      <c r="BF83" s="3087"/>
      <c r="BG83" s="3087">
        <v>14</v>
      </c>
      <c r="BH83" s="3087">
        <v>33</v>
      </c>
      <c r="BI83" s="3087">
        <v>90</v>
      </c>
      <c r="BJ83" s="3087">
        <v>0</v>
      </c>
      <c r="BK83" s="3087">
        <v>0</v>
      </c>
      <c r="BL83" s="3087">
        <v>0</v>
      </c>
      <c r="BM83" s="3087">
        <v>0</v>
      </c>
      <c r="BN83" s="3087"/>
      <c r="BO83" s="3087"/>
      <c r="BP83" s="3087"/>
      <c r="BQ83" s="3087"/>
      <c r="BR83" s="3087"/>
      <c r="BS83" s="3087"/>
      <c r="BT83" s="3087"/>
      <c r="BU83" s="3087"/>
      <c r="BV83" s="3087"/>
      <c r="BW83" s="3087"/>
      <c r="BX83" s="3087"/>
      <c r="BY83" s="3087"/>
      <c r="BZ83" s="3087"/>
      <c r="CA83" s="3087"/>
      <c r="CB83" s="3087"/>
      <c r="CC83" s="3087"/>
      <c r="CD83" s="3087"/>
      <c r="CE83" s="3087"/>
      <c r="CF83" s="3087"/>
      <c r="CG83" s="3087"/>
      <c r="CH83" s="3087"/>
      <c r="CI83" s="3087"/>
      <c r="CJ83" s="3087"/>
      <c r="CK83" s="3087"/>
      <c r="CL83" s="3087"/>
      <c r="CM83" s="3087"/>
      <c r="CN83" s="3087"/>
      <c r="CO83" s="3087"/>
      <c r="CP83" s="3087"/>
      <c r="CQ83" s="3087"/>
      <c r="CR83" s="3087"/>
      <c r="CS83" s="3087"/>
      <c r="CT83" s="3087"/>
      <c r="CU83" s="3087"/>
      <c r="CV83" s="3087"/>
      <c r="CW83" s="3087"/>
      <c r="CX83" s="3087"/>
      <c r="CY83" s="3087"/>
      <c r="CZ83" s="3087"/>
      <c r="DA83" s="3087"/>
      <c r="DB83" s="3087"/>
      <c r="DC83" s="3087"/>
      <c r="DD83" s="3087"/>
      <c r="DE83" s="3087"/>
      <c r="DF83" s="3087"/>
      <c r="DG83" s="3087"/>
      <c r="DH83" s="3087"/>
      <c r="DI83" s="3087"/>
      <c r="DJ83" s="3087"/>
      <c r="DK83" s="3087"/>
    </row>
    <row r="84" spans="1:115" x14ac:dyDescent="0.25">
      <c r="A84" s="3076" t="str">
        <f t="shared" ca="1" si="5"/>
        <v xml:space="preserve"> </v>
      </c>
      <c r="B84" s="3088" t="str">
        <f t="shared" ca="1" si="6"/>
        <v xml:space="preserve"> </v>
      </c>
      <c r="C84" s="3088" t="str">
        <f t="shared" ca="1" si="7"/>
        <v xml:space="preserve"> </v>
      </c>
      <c r="D84" s="3088" t="str">
        <f t="shared" ca="1" si="8"/>
        <v xml:space="preserve"> </v>
      </c>
      <c r="E84" s="3088" t="str">
        <f t="shared" ca="1" si="9"/>
        <v xml:space="preserve"> </v>
      </c>
      <c r="F84" s="3087"/>
      <c r="G84" s="3087"/>
      <c r="H84" s="3087"/>
      <c r="I84" s="3087"/>
      <c r="J84" s="3087"/>
      <c r="K84" s="3087"/>
      <c r="L84" s="3087"/>
      <c r="M84" s="3087"/>
      <c r="N84" s="3087"/>
      <c r="O84" s="3087"/>
      <c r="P84" s="3087"/>
      <c r="Q84" s="3087"/>
      <c r="R84" s="3087"/>
      <c r="S84" s="3087"/>
      <c r="T84" s="3087"/>
      <c r="U84" s="3087"/>
      <c r="V84" s="3087"/>
      <c r="W84" s="3087"/>
      <c r="X84" s="3087"/>
      <c r="Y84" s="3087"/>
      <c r="Z84" s="3087"/>
      <c r="AA84" s="3087"/>
      <c r="AB84" s="3087"/>
      <c r="AC84" s="3087"/>
      <c r="AD84" s="3087"/>
      <c r="AE84" s="3087"/>
      <c r="AF84" s="3087"/>
      <c r="AG84" s="3087"/>
      <c r="AH84" s="3087"/>
      <c r="AI84" s="3087"/>
      <c r="AJ84" s="3087"/>
      <c r="AK84" s="3087"/>
      <c r="AL84" s="3087"/>
      <c r="AM84" s="3087"/>
      <c r="AN84" s="3087"/>
      <c r="AO84" s="3087"/>
      <c r="AP84" s="3087"/>
      <c r="AQ84" s="3087"/>
      <c r="AR84" s="3087"/>
      <c r="AS84" s="3087"/>
      <c r="AT84" s="3087"/>
      <c r="AU84" s="3087"/>
      <c r="AV84" s="3087"/>
      <c r="AW84" s="3087"/>
      <c r="AX84" s="3087"/>
      <c r="AY84" s="3087"/>
      <c r="AZ84" s="3087"/>
      <c r="BA84" s="3087"/>
      <c r="BB84" s="3087"/>
      <c r="BC84" s="3087"/>
      <c r="BD84" s="3087">
        <v>77</v>
      </c>
      <c r="BE84" s="3087" t="s">
        <v>14614</v>
      </c>
      <c r="BF84" s="3087"/>
      <c r="BG84" s="3087">
        <v>14</v>
      </c>
      <c r="BH84" s="3087">
        <v>33</v>
      </c>
      <c r="BI84" s="3087">
        <v>90</v>
      </c>
      <c r="BJ84" s="3087">
        <v>0</v>
      </c>
      <c r="BK84" s="3087">
        <v>0</v>
      </c>
      <c r="BL84" s="3087">
        <v>0</v>
      </c>
      <c r="BM84" s="3087">
        <v>0</v>
      </c>
      <c r="BN84" s="3087"/>
      <c r="BO84" s="3087"/>
      <c r="BP84" s="3087"/>
      <c r="BQ84" s="3087"/>
      <c r="BR84" s="3087"/>
      <c r="BS84" s="3087"/>
      <c r="BT84" s="3087"/>
      <c r="BU84" s="3087"/>
      <c r="BV84" s="3087"/>
      <c r="BW84" s="3087"/>
      <c r="BX84" s="3087"/>
      <c r="BY84" s="3087"/>
      <c r="BZ84" s="3087"/>
      <c r="CA84" s="3087"/>
      <c r="CB84" s="3087"/>
      <c r="CC84" s="3087"/>
      <c r="CD84" s="3087"/>
      <c r="CE84" s="3087"/>
      <c r="CF84" s="3087"/>
      <c r="CG84" s="3087"/>
      <c r="CH84" s="3087"/>
      <c r="CI84" s="3087"/>
      <c r="CJ84" s="3087"/>
      <c r="CK84" s="3087"/>
      <c r="CL84" s="3087"/>
      <c r="CM84" s="3087"/>
      <c r="CN84" s="3087"/>
      <c r="CO84" s="3087"/>
      <c r="CP84" s="3087"/>
      <c r="CQ84" s="3087"/>
      <c r="CR84" s="3087"/>
      <c r="CS84" s="3087"/>
      <c r="CT84" s="3087"/>
      <c r="CU84" s="3087"/>
      <c r="CV84" s="3087"/>
      <c r="CW84" s="3087"/>
      <c r="CX84" s="3087"/>
      <c r="CY84" s="3087"/>
      <c r="CZ84" s="3087"/>
      <c r="DA84" s="3087"/>
      <c r="DB84" s="3087"/>
      <c r="DC84" s="3087"/>
      <c r="DD84" s="3087"/>
      <c r="DE84" s="3087"/>
      <c r="DF84" s="3087"/>
      <c r="DG84" s="3087"/>
      <c r="DH84" s="3087"/>
      <c r="DI84" s="3087"/>
      <c r="DJ84" s="3087"/>
      <c r="DK84" s="3087"/>
    </row>
    <row r="85" spans="1:115" x14ac:dyDescent="0.25">
      <c r="A85" s="3076" t="str">
        <f t="shared" ca="1" si="5"/>
        <v xml:space="preserve"> </v>
      </c>
      <c r="B85" s="3088" t="str">
        <f t="shared" ca="1" si="6"/>
        <v xml:space="preserve"> </v>
      </c>
      <c r="C85" s="3088" t="str">
        <f t="shared" ca="1" si="7"/>
        <v xml:space="preserve"> </v>
      </c>
      <c r="D85" s="3088" t="str">
        <f t="shared" ca="1" si="8"/>
        <v xml:space="preserve"> </v>
      </c>
      <c r="E85" s="3088" t="str">
        <f t="shared" ca="1" si="9"/>
        <v xml:space="preserve"> </v>
      </c>
      <c r="F85" s="3087"/>
      <c r="G85" s="3087"/>
      <c r="H85" s="3087"/>
      <c r="I85" s="3087"/>
      <c r="J85" s="3087"/>
      <c r="K85" s="3087"/>
      <c r="L85" s="3087"/>
      <c r="M85" s="3087"/>
      <c r="N85" s="3087"/>
      <c r="O85" s="3087"/>
      <c r="P85" s="3087"/>
      <c r="Q85" s="3087"/>
      <c r="R85" s="3087"/>
      <c r="S85" s="3087"/>
      <c r="T85" s="3087"/>
      <c r="U85" s="3087"/>
      <c r="V85" s="3087"/>
      <c r="W85" s="3087"/>
      <c r="X85" s="3087"/>
      <c r="Y85" s="3087"/>
      <c r="Z85" s="3087"/>
      <c r="AA85" s="3087"/>
      <c r="AB85" s="3087"/>
      <c r="AC85" s="3087"/>
      <c r="AD85" s="3087"/>
      <c r="AE85" s="3087"/>
      <c r="AF85" s="3087"/>
      <c r="AG85" s="3087"/>
      <c r="AH85" s="3087"/>
      <c r="AI85" s="3087"/>
      <c r="AJ85" s="3087"/>
      <c r="AK85" s="3087"/>
      <c r="AL85" s="3087"/>
      <c r="AM85" s="3087"/>
      <c r="AN85" s="3087"/>
      <c r="AO85" s="3087"/>
      <c r="AP85" s="3087"/>
      <c r="AQ85" s="3087"/>
      <c r="AR85" s="3087"/>
      <c r="AS85" s="3087"/>
      <c r="AT85" s="3087"/>
      <c r="AU85" s="3087"/>
      <c r="AV85" s="3087"/>
      <c r="AW85" s="3087"/>
      <c r="AX85" s="3087"/>
      <c r="AY85" s="3087"/>
      <c r="AZ85" s="3087"/>
      <c r="BA85" s="3087"/>
      <c r="BB85" s="3087"/>
      <c r="BC85" s="3087"/>
      <c r="BD85" s="3087">
        <v>78</v>
      </c>
      <c r="BE85" s="3087" t="s">
        <v>14615</v>
      </c>
      <c r="BF85" s="3087"/>
      <c r="BG85" s="3087">
        <v>14</v>
      </c>
      <c r="BH85" s="3087">
        <v>33</v>
      </c>
      <c r="BI85" s="3087">
        <v>90</v>
      </c>
      <c r="BJ85" s="3087">
        <v>0</v>
      </c>
      <c r="BK85" s="3087">
        <v>0</v>
      </c>
      <c r="BL85" s="3087">
        <v>0</v>
      </c>
      <c r="BM85" s="3087">
        <v>0</v>
      </c>
      <c r="BN85" s="3087"/>
      <c r="BO85" s="3087"/>
      <c r="BP85" s="3087"/>
      <c r="BQ85" s="3087"/>
      <c r="BR85" s="3087"/>
      <c r="BS85" s="3087"/>
      <c r="BT85" s="3087"/>
      <c r="BU85" s="3087"/>
      <c r="BV85" s="3087"/>
      <c r="BW85" s="3087"/>
      <c r="BX85" s="3087"/>
      <c r="BY85" s="3087"/>
      <c r="BZ85" s="3087"/>
      <c r="CA85" s="3087"/>
      <c r="CB85" s="3087"/>
      <c r="CC85" s="3087"/>
      <c r="CD85" s="3087"/>
      <c r="CE85" s="3087"/>
      <c r="CF85" s="3087"/>
      <c r="CG85" s="3087"/>
      <c r="CH85" s="3087"/>
      <c r="CI85" s="3087"/>
      <c r="CJ85" s="3087"/>
      <c r="CK85" s="3087"/>
      <c r="CL85" s="3087"/>
      <c r="CM85" s="3087"/>
      <c r="CN85" s="3087"/>
      <c r="CO85" s="3087"/>
      <c r="CP85" s="3087"/>
      <c r="CQ85" s="3087"/>
      <c r="CR85" s="3087"/>
      <c r="CS85" s="3087"/>
      <c r="CT85" s="3087"/>
      <c r="CU85" s="3087"/>
      <c r="CV85" s="3087"/>
      <c r="CW85" s="3087"/>
      <c r="CX85" s="3087"/>
      <c r="CY85" s="3087"/>
      <c r="CZ85" s="3087"/>
      <c r="DA85" s="3087"/>
      <c r="DB85" s="3087"/>
      <c r="DC85" s="3087"/>
      <c r="DD85" s="3087"/>
      <c r="DE85" s="3087"/>
      <c r="DF85" s="3087"/>
      <c r="DG85" s="3087"/>
      <c r="DH85" s="3087"/>
      <c r="DI85" s="3087"/>
      <c r="DJ85" s="3087"/>
      <c r="DK85" s="3087"/>
    </row>
    <row r="86" spans="1:115" x14ac:dyDescent="0.25">
      <c r="A86" s="3076" t="str">
        <f t="shared" ca="1" si="5"/>
        <v xml:space="preserve"> </v>
      </c>
      <c r="B86" s="3088" t="str">
        <f t="shared" ca="1" si="6"/>
        <v xml:space="preserve"> </v>
      </c>
      <c r="C86" s="3088" t="str">
        <f t="shared" ca="1" si="7"/>
        <v xml:space="preserve"> </v>
      </c>
      <c r="D86" s="3088" t="str">
        <f t="shared" ca="1" si="8"/>
        <v xml:space="preserve"> </v>
      </c>
      <c r="E86" s="3088" t="str">
        <f t="shared" ca="1" si="9"/>
        <v xml:space="preserve"> </v>
      </c>
      <c r="F86" s="3087"/>
      <c r="G86" s="3087"/>
      <c r="H86" s="3087"/>
      <c r="I86" s="3087"/>
      <c r="J86" s="3087"/>
      <c r="K86" s="3087"/>
      <c r="L86" s="3087"/>
      <c r="M86" s="3087"/>
      <c r="N86" s="3087"/>
      <c r="O86" s="3087"/>
      <c r="P86" s="3087"/>
      <c r="Q86" s="3087"/>
      <c r="R86" s="3087"/>
      <c r="S86" s="3087"/>
      <c r="T86" s="3087"/>
      <c r="U86" s="3087"/>
      <c r="V86" s="3087"/>
      <c r="W86" s="3087"/>
      <c r="X86" s="3087"/>
      <c r="Y86" s="3087"/>
      <c r="Z86" s="3087"/>
      <c r="AA86" s="3087"/>
      <c r="AB86" s="3087"/>
      <c r="AC86" s="3087"/>
      <c r="AD86" s="3087"/>
      <c r="AE86" s="3087"/>
      <c r="AF86" s="3087"/>
      <c r="AG86" s="3087"/>
      <c r="AH86" s="3087"/>
      <c r="AI86" s="3087"/>
      <c r="AJ86" s="3087"/>
      <c r="AK86" s="3087"/>
      <c r="AL86" s="3087"/>
      <c r="AM86" s="3087"/>
      <c r="AN86" s="3087"/>
      <c r="AO86" s="3087"/>
      <c r="AP86" s="3087"/>
      <c r="AQ86" s="3087"/>
      <c r="AR86" s="3087"/>
      <c r="AS86" s="3087"/>
      <c r="AT86" s="3087"/>
      <c r="AU86" s="3087"/>
      <c r="AV86" s="3087"/>
      <c r="AW86" s="3087"/>
      <c r="AX86" s="3087"/>
      <c r="AY86" s="3087"/>
      <c r="AZ86" s="3087"/>
      <c r="BA86" s="3087"/>
      <c r="BB86" s="3087"/>
      <c r="BC86" s="3087"/>
      <c r="BD86" s="3087">
        <v>79</v>
      </c>
      <c r="BE86" s="3087" t="s">
        <v>14616</v>
      </c>
      <c r="BF86" s="3087"/>
      <c r="BG86" s="3087">
        <v>14</v>
      </c>
      <c r="BH86" s="3087">
        <v>33</v>
      </c>
      <c r="BI86" s="3087">
        <v>90</v>
      </c>
      <c r="BJ86" s="3087">
        <v>0</v>
      </c>
      <c r="BK86" s="3087">
        <v>0</v>
      </c>
      <c r="BL86" s="3087">
        <v>0</v>
      </c>
      <c r="BM86" s="3087">
        <v>0</v>
      </c>
      <c r="BN86" s="3087"/>
      <c r="BO86" s="3087"/>
      <c r="BP86" s="3087"/>
      <c r="BQ86" s="3087"/>
      <c r="BR86" s="3087"/>
      <c r="BS86" s="3087"/>
      <c r="BT86" s="3087"/>
      <c r="BU86" s="3087"/>
      <c r="BV86" s="3087"/>
      <c r="BW86" s="3087"/>
      <c r="BX86" s="3087"/>
      <c r="BY86" s="3087"/>
      <c r="BZ86" s="3087"/>
      <c r="CA86" s="3087"/>
      <c r="CB86" s="3087"/>
      <c r="CC86" s="3087"/>
      <c r="CD86" s="3087"/>
      <c r="CE86" s="3087"/>
      <c r="CF86" s="3087"/>
      <c r="CG86" s="3087"/>
      <c r="CH86" s="3087"/>
      <c r="CI86" s="3087"/>
      <c r="CJ86" s="3087"/>
      <c r="CK86" s="3087"/>
      <c r="CL86" s="3087"/>
      <c r="CM86" s="3087"/>
      <c r="CN86" s="3087"/>
      <c r="CO86" s="3087"/>
      <c r="CP86" s="3087"/>
      <c r="CQ86" s="3087"/>
      <c r="CR86" s="3087"/>
      <c r="CS86" s="3087"/>
      <c r="CT86" s="3087"/>
      <c r="CU86" s="3087"/>
      <c r="CV86" s="3087"/>
      <c r="CW86" s="3087"/>
      <c r="CX86" s="3087"/>
      <c r="CY86" s="3087"/>
      <c r="CZ86" s="3087"/>
      <c r="DA86" s="3087"/>
      <c r="DB86" s="3087"/>
      <c r="DC86" s="3087"/>
      <c r="DD86" s="3087"/>
      <c r="DE86" s="3087"/>
      <c r="DF86" s="3087"/>
      <c r="DG86" s="3087"/>
      <c r="DH86" s="3087"/>
      <c r="DI86" s="3087"/>
      <c r="DJ86" s="3087"/>
      <c r="DK86" s="3087"/>
    </row>
    <row r="87" spans="1:115" x14ac:dyDescent="0.25">
      <c r="A87" s="3076" t="str">
        <f t="shared" ca="1" si="5"/>
        <v xml:space="preserve"> </v>
      </c>
      <c r="B87" s="3088" t="str">
        <f t="shared" ca="1" si="6"/>
        <v xml:space="preserve"> </v>
      </c>
      <c r="C87" s="3088" t="str">
        <f t="shared" ca="1" si="7"/>
        <v xml:space="preserve"> </v>
      </c>
      <c r="D87" s="3088" t="str">
        <f t="shared" ca="1" si="8"/>
        <v xml:space="preserve"> </v>
      </c>
      <c r="E87" s="3088" t="str">
        <f t="shared" ca="1" si="9"/>
        <v xml:space="preserve"> </v>
      </c>
      <c r="F87" s="3087"/>
      <c r="G87" s="3087"/>
      <c r="H87" s="3087"/>
      <c r="I87" s="3087"/>
      <c r="J87" s="3087"/>
      <c r="K87" s="3087"/>
      <c r="L87" s="3087"/>
      <c r="M87" s="3087"/>
      <c r="N87" s="3087"/>
      <c r="O87" s="3087"/>
      <c r="P87" s="3087"/>
      <c r="Q87" s="3087"/>
      <c r="R87" s="3087"/>
      <c r="S87" s="3087"/>
      <c r="T87" s="3087"/>
      <c r="U87" s="3087"/>
      <c r="V87" s="3087"/>
      <c r="W87" s="3087"/>
      <c r="X87" s="3087"/>
      <c r="Y87" s="3087"/>
      <c r="Z87" s="3087"/>
      <c r="AA87" s="3087"/>
      <c r="AB87" s="3087"/>
      <c r="AC87" s="3087"/>
      <c r="AD87" s="3087"/>
      <c r="AE87" s="3087"/>
      <c r="AF87" s="3087"/>
      <c r="AG87" s="3087"/>
      <c r="AH87" s="3087"/>
      <c r="AI87" s="3087"/>
      <c r="AJ87" s="3087"/>
      <c r="AK87" s="3087"/>
      <c r="AL87" s="3087"/>
      <c r="AM87" s="3087"/>
      <c r="AN87" s="3087"/>
      <c r="AO87" s="3087"/>
      <c r="AP87" s="3087"/>
      <c r="AQ87" s="3087"/>
      <c r="AR87" s="3087"/>
      <c r="AS87" s="3087"/>
      <c r="AT87" s="3087"/>
      <c r="AU87" s="3087"/>
      <c r="AV87" s="3087"/>
      <c r="AW87" s="3087"/>
      <c r="AX87" s="3087"/>
      <c r="AY87" s="3087"/>
      <c r="AZ87" s="3087"/>
      <c r="BA87" s="3087"/>
      <c r="BB87" s="3087"/>
      <c r="BC87" s="3087"/>
      <c r="BD87" s="3087">
        <v>80</v>
      </c>
      <c r="BE87" s="3087" t="s">
        <v>14617</v>
      </c>
      <c r="BF87" s="3087"/>
      <c r="BG87" s="3087">
        <v>14</v>
      </c>
      <c r="BH87" s="3087">
        <v>33</v>
      </c>
      <c r="BI87" s="3087">
        <v>90</v>
      </c>
      <c r="BJ87" s="3087">
        <v>0</v>
      </c>
      <c r="BK87" s="3087">
        <v>0</v>
      </c>
      <c r="BL87" s="3087">
        <v>0</v>
      </c>
      <c r="BM87" s="3087">
        <v>0</v>
      </c>
      <c r="BN87" s="3087"/>
      <c r="BO87" s="3087"/>
      <c r="BP87" s="3087"/>
      <c r="BQ87" s="3087"/>
      <c r="BR87" s="3087"/>
      <c r="BS87" s="3087"/>
      <c r="BT87" s="3087"/>
      <c r="BU87" s="3087"/>
      <c r="BV87" s="3087"/>
      <c r="BW87" s="3087"/>
      <c r="BX87" s="3087"/>
      <c r="BY87" s="3087"/>
      <c r="BZ87" s="3087"/>
      <c r="CA87" s="3087"/>
      <c r="CB87" s="3087"/>
      <c r="CC87" s="3087"/>
      <c r="CD87" s="3087"/>
      <c r="CE87" s="3087"/>
      <c r="CF87" s="3087"/>
      <c r="CG87" s="3087"/>
      <c r="CH87" s="3087"/>
      <c r="CI87" s="3087"/>
      <c r="CJ87" s="3087"/>
      <c r="CK87" s="3087"/>
      <c r="CL87" s="3087"/>
      <c r="CM87" s="3087"/>
      <c r="CN87" s="3087"/>
      <c r="CO87" s="3087"/>
      <c r="CP87" s="3087"/>
      <c r="CQ87" s="3087"/>
      <c r="CR87" s="3087"/>
      <c r="CS87" s="3087"/>
      <c r="CT87" s="3087"/>
      <c r="CU87" s="3087"/>
      <c r="CV87" s="3087"/>
      <c r="CW87" s="3087"/>
      <c r="CX87" s="3087"/>
      <c r="CY87" s="3087"/>
      <c r="CZ87" s="3087"/>
      <c r="DA87" s="3087"/>
      <c r="DB87" s="3087"/>
      <c r="DC87" s="3087"/>
      <c r="DD87" s="3087"/>
      <c r="DE87" s="3087"/>
      <c r="DF87" s="3087"/>
      <c r="DG87" s="3087"/>
      <c r="DH87" s="3087"/>
      <c r="DI87" s="3087"/>
      <c r="DJ87" s="3087"/>
      <c r="DK87" s="3087"/>
    </row>
    <row r="88" spans="1:115" x14ac:dyDescent="0.25">
      <c r="A88" s="3076" t="str">
        <f t="shared" ca="1" si="5"/>
        <v xml:space="preserve"> </v>
      </c>
      <c r="B88" s="3088" t="str">
        <f t="shared" ca="1" si="6"/>
        <v xml:space="preserve"> </v>
      </c>
      <c r="C88" s="3088" t="str">
        <f t="shared" ca="1" si="7"/>
        <v xml:space="preserve"> </v>
      </c>
      <c r="D88" s="3088" t="str">
        <f t="shared" ca="1" si="8"/>
        <v xml:space="preserve"> </v>
      </c>
      <c r="E88" s="3088" t="str">
        <f t="shared" ca="1" si="9"/>
        <v xml:space="preserve"> </v>
      </c>
      <c r="F88" s="3087"/>
      <c r="G88" s="3087"/>
      <c r="H88" s="3087"/>
      <c r="I88" s="3087"/>
      <c r="J88" s="3087"/>
      <c r="K88" s="3087"/>
      <c r="L88" s="3087"/>
      <c r="M88" s="3087"/>
      <c r="N88" s="3087"/>
      <c r="O88" s="3087"/>
      <c r="P88" s="3087"/>
      <c r="Q88" s="3087"/>
      <c r="R88" s="3087"/>
      <c r="S88" s="3087"/>
      <c r="T88" s="3087"/>
      <c r="U88" s="3087"/>
      <c r="V88" s="3087"/>
      <c r="W88" s="3087"/>
      <c r="X88" s="3087"/>
      <c r="Y88" s="3087"/>
      <c r="Z88" s="3087"/>
      <c r="AA88" s="3087"/>
      <c r="AB88" s="3087"/>
      <c r="AC88" s="3087"/>
      <c r="AD88" s="3087"/>
      <c r="AE88" s="3087"/>
      <c r="AF88" s="3087"/>
      <c r="AG88" s="3087"/>
      <c r="AH88" s="3087"/>
      <c r="AI88" s="3087"/>
      <c r="AJ88" s="3087"/>
      <c r="AK88" s="3087"/>
      <c r="AL88" s="3087"/>
      <c r="AM88" s="3087"/>
      <c r="AN88" s="3087"/>
      <c r="AO88" s="3087"/>
      <c r="AP88" s="3087"/>
      <c r="AQ88" s="3087"/>
      <c r="AR88" s="3087"/>
      <c r="AS88" s="3087"/>
      <c r="AT88" s="3087"/>
      <c r="AU88" s="3087"/>
      <c r="AV88" s="3087"/>
      <c r="AW88" s="3087"/>
      <c r="AX88" s="3087"/>
      <c r="AY88" s="3087"/>
      <c r="AZ88" s="3087"/>
      <c r="BA88" s="3087"/>
      <c r="BB88" s="3087"/>
      <c r="BC88" s="3087"/>
      <c r="BD88" s="3087">
        <v>81</v>
      </c>
      <c r="BE88" s="3087" t="s">
        <v>14618</v>
      </c>
      <c r="BF88" s="3087"/>
      <c r="BG88" s="3087">
        <v>14</v>
      </c>
      <c r="BH88" s="3087">
        <v>33</v>
      </c>
      <c r="BI88" s="3087">
        <v>90</v>
      </c>
      <c r="BJ88" s="3087">
        <v>0</v>
      </c>
      <c r="BK88" s="3087">
        <v>0</v>
      </c>
      <c r="BL88" s="3087">
        <v>0</v>
      </c>
      <c r="BM88" s="3087">
        <v>0</v>
      </c>
      <c r="BN88" s="3087"/>
      <c r="BO88" s="3087"/>
      <c r="BP88" s="3087"/>
      <c r="BQ88" s="3087"/>
      <c r="BR88" s="3087"/>
      <c r="BS88" s="3087"/>
      <c r="BT88" s="3087"/>
      <c r="BU88" s="3087"/>
      <c r="BV88" s="3087"/>
      <c r="BW88" s="3087"/>
      <c r="BX88" s="3087"/>
      <c r="BY88" s="3087"/>
      <c r="BZ88" s="3087"/>
      <c r="CA88" s="3087"/>
      <c r="CB88" s="3087"/>
      <c r="CC88" s="3087"/>
      <c r="CD88" s="3087"/>
      <c r="CE88" s="3087"/>
      <c r="CF88" s="3087"/>
      <c r="CG88" s="3087"/>
      <c r="CH88" s="3087"/>
      <c r="CI88" s="3087"/>
      <c r="CJ88" s="3087"/>
      <c r="CK88" s="3087"/>
      <c r="CL88" s="3087"/>
      <c r="CM88" s="3087"/>
      <c r="CN88" s="3087"/>
      <c r="CO88" s="3087"/>
      <c r="CP88" s="3087"/>
      <c r="CQ88" s="3087"/>
      <c r="CR88" s="3087"/>
      <c r="CS88" s="3087"/>
      <c r="CT88" s="3087"/>
      <c r="CU88" s="3087"/>
      <c r="CV88" s="3087"/>
      <c r="CW88" s="3087"/>
      <c r="CX88" s="3087"/>
      <c r="CY88" s="3087"/>
      <c r="CZ88" s="3087"/>
      <c r="DA88" s="3087"/>
      <c r="DB88" s="3087"/>
      <c r="DC88" s="3087"/>
      <c r="DD88" s="3087"/>
      <c r="DE88" s="3087"/>
      <c r="DF88" s="3087"/>
      <c r="DG88" s="3087"/>
      <c r="DH88" s="3087"/>
      <c r="DI88" s="3087"/>
      <c r="DJ88" s="3087"/>
      <c r="DK88" s="3087"/>
    </row>
    <row r="89" spans="1:115" x14ac:dyDescent="0.25">
      <c r="A89" s="3076" t="str">
        <f t="shared" ca="1" si="5"/>
        <v xml:space="preserve"> </v>
      </c>
      <c r="B89" s="3088" t="str">
        <f t="shared" ca="1" si="6"/>
        <v xml:space="preserve"> </v>
      </c>
      <c r="C89" s="3088" t="str">
        <f t="shared" ca="1" si="7"/>
        <v xml:space="preserve"> </v>
      </c>
      <c r="D89" s="3088" t="str">
        <f t="shared" ca="1" si="8"/>
        <v xml:space="preserve"> </v>
      </c>
      <c r="E89" s="3088" t="str">
        <f t="shared" ca="1" si="9"/>
        <v xml:space="preserve"> </v>
      </c>
      <c r="F89" s="3087"/>
      <c r="G89" s="3087"/>
      <c r="H89" s="3087"/>
      <c r="I89" s="3087"/>
      <c r="J89" s="3087"/>
      <c r="K89" s="3087"/>
      <c r="L89" s="3087"/>
      <c r="M89" s="3087"/>
      <c r="N89" s="3087"/>
      <c r="O89" s="3087"/>
      <c r="P89" s="3087"/>
      <c r="Q89" s="3087"/>
      <c r="R89" s="3087"/>
      <c r="S89" s="3087"/>
      <c r="T89" s="3087"/>
      <c r="U89" s="3087"/>
      <c r="V89" s="3087"/>
      <c r="W89" s="3087"/>
      <c r="X89" s="3087"/>
      <c r="Y89" s="3087"/>
      <c r="Z89" s="3087"/>
      <c r="AA89" s="3087"/>
      <c r="AB89" s="3087"/>
      <c r="AC89" s="3087"/>
      <c r="AD89" s="3087"/>
      <c r="AE89" s="3087"/>
      <c r="AF89" s="3087"/>
      <c r="AG89" s="3087"/>
      <c r="AH89" s="3087"/>
      <c r="AI89" s="3087"/>
      <c r="AJ89" s="3087"/>
      <c r="AK89" s="3087"/>
      <c r="AL89" s="3087"/>
      <c r="AM89" s="3087"/>
      <c r="AN89" s="3087"/>
      <c r="AO89" s="3087"/>
      <c r="AP89" s="3087"/>
      <c r="AQ89" s="3087"/>
      <c r="AR89" s="3087"/>
      <c r="AS89" s="3087"/>
      <c r="AT89" s="3087"/>
      <c r="AU89" s="3087"/>
      <c r="AV89" s="3087"/>
      <c r="AW89" s="3087"/>
      <c r="AX89" s="3087"/>
      <c r="AY89" s="3087"/>
      <c r="AZ89" s="3087"/>
      <c r="BA89" s="3087"/>
      <c r="BB89" s="3087"/>
      <c r="BC89" s="3087"/>
      <c r="BD89" s="3087">
        <v>82</v>
      </c>
      <c r="BE89" s="3087" t="s">
        <v>14619</v>
      </c>
      <c r="BF89" s="3087"/>
      <c r="BG89" s="3087">
        <v>14</v>
      </c>
      <c r="BH89" s="3087">
        <v>33</v>
      </c>
      <c r="BI89" s="3087">
        <v>90</v>
      </c>
      <c r="BJ89" s="3087">
        <v>0</v>
      </c>
      <c r="BK89" s="3087">
        <v>0</v>
      </c>
      <c r="BL89" s="3087">
        <v>0</v>
      </c>
      <c r="BM89" s="3087">
        <v>0</v>
      </c>
      <c r="BN89" s="3087"/>
      <c r="BO89" s="3087"/>
      <c r="BP89" s="3087"/>
      <c r="BQ89" s="3087"/>
      <c r="BR89" s="3087"/>
      <c r="BS89" s="3087"/>
      <c r="BT89" s="3087"/>
      <c r="BU89" s="3087"/>
      <c r="BV89" s="3087"/>
      <c r="BW89" s="3087"/>
      <c r="BX89" s="3087"/>
      <c r="BY89" s="3087"/>
      <c r="BZ89" s="3087"/>
      <c r="CA89" s="3087"/>
      <c r="CB89" s="3087"/>
      <c r="CC89" s="3087"/>
      <c r="CD89" s="3087"/>
      <c r="CE89" s="3087"/>
      <c r="CF89" s="3087"/>
      <c r="CG89" s="3087"/>
      <c r="CH89" s="3087"/>
      <c r="CI89" s="3087"/>
      <c r="CJ89" s="3087"/>
      <c r="CK89" s="3087"/>
      <c r="CL89" s="3087"/>
      <c r="CM89" s="3087"/>
      <c r="CN89" s="3087"/>
      <c r="CO89" s="3087"/>
      <c r="CP89" s="3087"/>
      <c r="CQ89" s="3087"/>
      <c r="CR89" s="3087"/>
      <c r="CS89" s="3087"/>
      <c r="CT89" s="3087"/>
      <c r="CU89" s="3087"/>
      <c r="CV89" s="3087"/>
      <c r="CW89" s="3087"/>
      <c r="CX89" s="3087"/>
      <c r="CY89" s="3087"/>
      <c r="CZ89" s="3087"/>
      <c r="DA89" s="3087"/>
      <c r="DB89" s="3087"/>
      <c r="DC89" s="3087"/>
      <c r="DD89" s="3087"/>
      <c r="DE89" s="3087"/>
      <c r="DF89" s="3087"/>
      <c r="DG89" s="3087"/>
      <c r="DH89" s="3087"/>
      <c r="DI89" s="3087"/>
      <c r="DJ89" s="3087"/>
      <c r="DK89" s="3087"/>
    </row>
    <row r="90" spans="1:115" x14ac:dyDescent="0.25">
      <c r="A90" s="3076" t="str">
        <f t="shared" ca="1" si="5"/>
        <v xml:space="preserve"> </v>
      </c>
      <c r="B90" s="3088" t="str">
        <f t="shared" ca="1" si="6"/>
        <v xml:space="preserve"> </v>
      </c>
      <c r="C90" s="3088" t="str">
        <f t="shared" ca="1" si="7"/>
        <v xml:space="preserve"> </v>
      </c>
      <c r="D90" s="3088" t="str">
        <f t="shared" ca="1" si="8"/>
        <v xml:space="preserve"> </v>
      </c>
      <c r="E90" s="3088" t="str">
        <f t="shared" ca="1" si="9"/>
        <v xml:space="preserve"> </v>
      </c>
      <c r="F90" s="3087"/>
      <c r="G90" s="3087"/>
      <c r="H90" s="3087"/>
      <c r="I90" s="3087"/>
      <c r="J90" s="3087"/>
      <c r="K90" s="3087"/>
      <c r="L90" s="3087"/>
      <c r="M90" s="3087"/>
      <c r="N90" s="3087"/>
      <c r="O90" s="3087"/>
      <c r="P90" s="3087"/>
      <c r="Q90" s="3087"/>
      <c r="R90" s="3087"/>
      <c r="S90" s="3087"/>
      <c r="T90" s="3087"/>
      <c r="U90" s="3087"/>
      <c r="V90" s="3087"/>
      <c r="W90" s="3087"/>
      <c r="X90" s="3087"/>
      <c r="Y90" s="3087"/>
      <c r="Z90" s="3087"/>
      <c r="AA90" s="3087"/>
      <c r="AB90" s="3087"/>
      <c r="AC90" s="3087"/>
      <c r="AD90" s="3087"/>
      <c r="AE90" s="3087"/>
      <c r="AF90" s="3087"/>
      <c r="AG90" s="3087"/>
      <c r="AH90" s="3087"/>
      <c r="AI90" s="3087"/>
      <c r="AJ90" s="3087"/>
      <c r="AK90" s="3087"/>
      <c r="AL90" s="3087"/>
      <c r="AM90" s="3087"/>
      <c r="AN90" s="3087"/>
      <c r="AO90" s="3087"/>
      <c r="AP90" s="3087"/>
      <c r="AQ90" s="3087"/>
      <c r="AR90" s="3087"/>
      <c r="AS90" s="3087"/>
      <c r="AT90" s="3087"/>
      <c r="AU90" s="3087"/>
      <c r="AV90" s="3087"/>
      <c r="AW90" s="3087"/>
      <c r="AX90" s="3087"/>
      <c r="AY90" s="3087"/>
      <c r="AZ90" s="3087"/>
      <c r="BA90" s="3087"/>
      <c r="BB90" s="3087"/>
      <c r="BC90" s="3087"/>
      <c r="BD90" s="3087">
        <v>83</v>
      </c>
      <c r="BE90" s="3087" t="s">
        <v>14620</v>
      </c>
      <c r="BF90" s="3087"/>
      <c r="BG90" s="3087">
        <v>14</v>
      </c>
      <c r="BH90" s="3087">
        <v>33</v>
      </c>
      <c r="BI90" s="3087">
        <v>90</v>
      </c>
      <c r="BJ90" s="3087">
        <v>0</v>
      </c>
      <c r="BK90" s="3087">
        <v>0</v>
      </c>
      <c r="BL90" s="3087">
        <v>0</v>
      </c>
      <c r="BM90" s="3087">
        <v>0</v>
      </c>
      <c r="BN90" s="3087"/>
      <c r="BO90" s="3087"/>
      <c r="BP90" s="3087"/>
      <c r="BQ90" s="3087"/>
      <c r="BR90" s="3087"/>
      <c r="BS90" s="3087"/>
      <c r="BT90" s="3087"/>
      <c r="BU90" s="3087"/>
      <c r="BV90" s="3087"/>
      <c r="BW90" s="3087"/>
      <c r="BX90" s="3087"/>
      <c r="BY90" s="3087"/>
      <c r="BZ90" s="3087"/>
      <c r="CA90" s="3087"/>
      <c r="CB90" s="3087"/>
      <c r="CC90" s="3087"/>
      <c r="CD90" s="3087"/>
      <c r="CE90" s="3087"/>
      <c r="CF90" s="3087"/>
      <c r="CG90" s="3087"/>
      <c r="CH90" s="3087"/>
      <c r="CI90" s="3087"/>
      <c r="CJ90" s="3087"/>
      <c r="CK90" s="3087"/>
      <c r="CL90" s="3087"/>
      <c r="CM90" s="3087"/>
      <c r="CN90" s="3087"/>
      <c r="CO90" s="3087"/>
      <c r="CP90" s="3087"/>
      <c r="CQ90" s="3087"/>
      <c r="CR90" s="3087"/>
      <c r="CS90" s="3087"/>
      <c r="CT90" s="3087"/>
      <c r="CU90" s="3087"/>
      <c r="CV90" s="3087"/>
      <c r="CW90" s="3087"/>
      <c r="CX90" s="3087"/>
      <c r="CY90" s="3087"/>
      <c r="CZ90" s="3087"/>
      <c r="DA90" s="3087"/>
      <c r="DB90" s="3087"/>
      <c r="DC90" s="3087"/>
      <c r="DD90" s="3087"/>
      <c r="DE90" s="3087"/>
      <c r="DF90" s="3087"/>
      <c r="DG90" s="3087"/>
      <c r="DH90" s="3087"/>
      <c r="DI90" s="3087"/>
      <c r="DJ90" s="3087"/>
      <c r="DK90" s="3087"/>
    </row>
    <row r="91" spans="1:115" x14ac:dyDescent="0.25">
      <c r="A91" s="3076" t="str">
        <f t="shared" ca="1" si="5"/>
        <v xml:space="preserve"> </v>
      </c>
      <c r="B91" s="3088" t="str">
        <f t="shared" ca="1" si="6"/>
        <v xml:space="preserve"> </v>
      </c>
      <c r="C91" s="3088" t="str">
        <f t="shared" ca="1" si="7"/>
        <v xml:space="preserve"> </v>
      </c>
      <c r="D91" s="3088" t="str">
        <f t="shared" ca="1" si="8"/>
        <v xml:space="preserve"> </v>
      </c>
      <c r="E91" s="3088" t="str">
        <f t="shared" ca="1" si="9"/>
        <v xml:space="preserve"> </v>
      </c>
      <c r="F91" s="3087"/>
      <c r="G91" s="3087"/>
      <c r="H91" s="3087"/>
      <c r="I91" s="3087"/>
      <c r="J91" s="3087"/>
      <c r="K91" s="3087"/>
      <c r="L91" s="3087"/>
      <c r="M91" s="3087"/>
      <c r="N91" s="3087"/>
      <c r="O91" s="3087"/>
      <c r="P91" s="3087"/>
      <c r="Q91" s="3087"/>
      <c r="R91" s="3087"/>
      <c r="S91" s="3087"/>
      <c r="T91" s="3087"/>
      <c r="U91" s="3087"/>
      <c r="V91" s="3087"/>
      <c r="W91" s="3087"/>
      <c r="X91" s="3087"/>
      <c r="Y91" s="3087"/>
      <c r="Z91" s="3087"/>
      <c r="AA91" s="3087"/>
      <c r="AB91" s="3087"/>
      <c r="AC91" s="3087"/>
      <c r="AD91" s="3087"/>
      <c r="AE91" s="3087"/>
      <c r="AF91" s="3087"/>
      <c r="AG91" s="3087"/>
      <c r="AH91" s="3087"/>
      <c r="AI91" s="3087"/>
      <c r="AJ91" s="3087"/>
      <c r="AK91" s="3087"/>
      <c r="AL91" s="3087"/>
      <c r="AM91" s="3087"/>
      <c r="AN91" s="3087"/>
      <c r="AO91" s="3087"/>
      <c r="AP91" s="3087"/>
      <c r="AQ91" s="3087"/>
      <c r="AR91" s="3087"/>
      <c r="AS91" s="3087"/>
      <c r="AT91" s="3087"/>
      <c r="AU91" s="3087"/>
      <c r="AV91" s="3087"/>
      <c r="AW91" s="3087"/>
      <c r="AX91" s="3087"/>
      <c r="AY91" s="3087"/>
      <c r="AZ91" s="3087"/>
      <c r="BA91" s="3087"/>
      <c r="BB91" s="3087"/>
      <c r="BC91" s="3087"/>
      <c r="BD91" s="3087">
        <v>84</v>
      </c>
      <c r="BE91" s="3087" t="s">
        <v>14621</v>
      </c>
      <c r="BF91" s="3087"/>
      <c r="BG91" s="3087">
        <v>14</v>
      </c>
      <c r="BH91" s="3087">
        <v>33</v>
      </c>
      <c r="BI91" s="3087">
        <v>90</v>
      </c>
      <c r="BJ91" s="3087">
        <v>0</v>
      </c>
      <c r="BK91" s="3087">
        <v>0</v>
      </c>
      <c r="BL91" s="3087">
        <v>0</v>
      </c>
      <c r="BM91" s="3087">
        <v>0</v>
      </c>
      <c r="BN91" s="3087"/>
      <c r="BO91" s="3087"/>
      <c r="BP91" s="3087"/>
      <c r="BQ91" s="3087"/>
      <c r="BR91" s="3087"/>
      <c r="BS91" s="3087"/>
      <c r="BT91" s="3087"/>
      <c r="BU91" s="3087"/>
      <c r="BV91" s="3087"/>
      <c r="BW91" s="3087"/>
      <c r="BX91" s="3087"/>
      <c r="BY91" s="3087"/>
      <c r="BZ91" s="3087"/>
      <c r="CA91" s="3087"/>
      <c r="CB91" s="3087"/>
      <c r="CC91" s="3087"/>
      <c r="CD91" s="3087"/>
      <c r="CE91" s="3087"/>
      <c r="CF91" s="3087"/>
      <c r="CG91" s="3087"/>
      <c r="CH91" s="3087"/>
      <c r="CI91" s="3087"/>
      <c r="CJ91" s="3087"/>
      <c r="CK91" s="3087"/>
      <c r="CL91" s="3087"/>
      <c r="CM91" s="3087"/>
      <c r="CN91" s="3087"/>
      <c r="CO91" s="3087"/>
      <c r="CP91" s="3087"/>
      <c r="CQ91" s="3087"/>
      <c r="CR91" s="3087"/>
      <c r="CS91" s="3087"/>
      <c r="CT91" s="3087"/>
      <c r="CU91" s="3087"/>
      <c r="CV91" s="3087"/>
      <c r="CW91" s="3087"/>
      <c r="CX91" s="3087"/>
      <c r="CY91" s="3087"/>
      <c r="CZ91" s="3087"/>
      <c r="DA91" s="3087"/>
      <c r="DB91" s="3087"/>
      <c r="DC91" s="3087"/>
      <c r="DD91" s="3087"/>
      <c r="DE91" s="3087"/>
      <c r="DF91" s="3087"/>
      <c r="DG91" s="3087"/>
      <c r="DH91" s="3087"/>
      <c r="DI91" s="3087"/>
      <c r="DJ91" s="3087"/>
      <c r="DK91" s="3087"/>
    </row>
    <row r="92" spans="1:115" x14ac:dyDescent="0.25">
      <c r="A92" s="3076" t="str">
        <f t="shared" ca="1" si="5"/>
        <v xml:space="preserve"> </v>
      </c>
      <c r="B92" s="3088" t="str">
        <f t="shared" ca="1" si="6"/>
        <v xml:space="preserve"> </v>
      </c>
      <c r="C92" s="3088" t="str">
        <f t="shared" ca="1" si="7"/>
        <v xml:space="preserve"> </v>
      </c>
      <c r="D92" s="3088" t="str">
        <f t="shared" ca="1" si="8"/>
        <v xml:space="preserve"> </v>
      </c>
      <c r="E92" s="3088" t="str">
        <f t="shared" ca="1" si="9"/>
        <v xml:space="preserve"> </v>
      </c>
      <c r="F92" s="3087"/>
      <c r="G92" s="3087"/>
      <c r="H92" s="3087"/>
      <c r="I92" s="3087"/>
      <c r="J92" s="3087"/>
      <c r="K92" s="3087"/>
      <c r="L92" s="3087"/>
      <c r="M92" s="3087"/>
      <c r="N92" s="3087"/>
      <c r="O92" s="3087"/>
      <c r="P92" s="3087"/>
      <c r="Q92" s="3087"/>
      <c r="R92" s="3087"/>
      <c r="S92" s="3087"/>
      <c r="T92" s="3087"/>
      <c r="U92" s="3087"/>
      <c r="V92" s="3087"/>
      <c r="W92" s="3087"/>
      <c r="X92" s="3087"/>
      <c r="Y92" s="3087"/>
      <c r="Z92" s="3087"/>
      <c r="AA92" s="3087"/>
      <c r="AB92" s="3087"/>
      <c r="AC92" s="3087"/>
      <c r="AD92" s="3087"/>
      <c r="AE92" s="3087"/>
      <c r="AF92" s="3087"/>
      <c r="AG92" s="3087"/>
      <c r="AH92" s="3087"/>
      <c r="AI92" s="3087"/>
      <c r="AJ92" s="3087"/>
      <c r="AK92" s="3087"/>
      <c r="AL92" s="3087"/>
      <c r="AM92" s="3087"/>
      <c r="AN92" s="3087"/>
      <c r="AO92" s="3087"/>
      <c r="AP92" s="3087"/>
      <c r="AQ92" s="3087"/>
      <c r="AR92" s="3087"/>
      <c r="AS92" s="3087"/>
      <c r="AT92" s="3087"/>
      <c r="AU92" s="3087"/>
      <c r="AV92" s="3087"/>
      <c r="AW92" s="3087"/>
      <c r="AX92" s="3087"/>
      <c r="AY92" s="3087"/>
      <c r="AZ92" s="3087"/>
      <c r="BA92" s="3087"/>
      <c r="BB92" s="3087"/>
      <c r="BC92" s="3087"/>
      <c r="BD92" s="3087">
        <v>85</v>
      </c>
      <c r="BE92" s="3087" t="s">
        <v>14622</v>
      </c>
      <c r="BF92" s="3087"/>
      <c r="BG92" s="3087">
        <v>14</v>
      </c>
      <c r="BH92" s="3087">
        <v>33</v>
      </c>
      <c r="BI92" s="3087">
        <v>90</v>
      </c>
      <c r="BJ92" s="3087">
        <v>0</v>
      </c>
      <c r="BK92" s="3087">
        <v>0</v>
      </c>
      <c r="BL92" s="3087">
        <v>0</v>
      </c>
      <c r="BM92" s="3087">
        <v>0</v>
      </c>
      <c r="BN92" s="3087"/>
      <c r="BO92" s="3087"/>
      <c r="BP92" s="3087"/>
      <c r="BQ92" s="3087"/>
      <c r="BR92" s="3087"/>
      <c r="BS92" s="3087"/>
      <c r="BT92" s="3087"/>
      <c r="BU92" s="3087"/>
      <c r="BV92" s="3087"/>
      <c r="BW92" s="3087"/>
      <c r="BX92" s="3087"/>
      <c r="BY92" s="3087"/>
      <c r="BZ92" s="3087"/>
      <c r="CA92" s="3087"/>
      <c r="CB92" s="3087"/>
      <c r="CC92" s="3087"/>
      <c r="CD92" s="3087"/>
      <c r="CE92" s="3087"/>
      <c r="CF92" s="3087"/>
      <c r="CG92" s="3087"/>
      <c r="CH92" s="3087"/>
      <c r="CI92" s="3087"/>
      <c r="CJ92" s="3087"/>
      <c r="CK92" s="3087"/>
      <c r="CL92" s="3087"/>
      <c r="CM92" s="3087"/>
      <c r="CN92" s="3087"/>
      <c r="CO92" s="3087"/>
      <c r="CP92" s="3087"/>
      <c r="CQ92" s="3087"/>
      <c r="CR92" s="3087"/>
      <c r="CS92" s="3087"/>
      <c r="CT92" s="3087"/>
      <c r="CU92" s="3087"/>
      <c r="CV92" s="3087"/>
      <c r="CW92" s="3087"/>
      <c r="CX92" s="3087"/>
      <c r="CY92" s="3087"/>
      <c r="CZ92" s="3087"/>
      <c r="DA92" s="3087"/>
      <c r="DB92" s="3087"/>
      <c r="DC92" s="3087"/>
      <c r="DD92" s="3087"/>
      <c r="DE92" s="3087"/>
      <c r="DF92" s="3087"/>
      <c r="DG92" s="3087"/>
      <c r="DH92" s="3087"/>
      <c r="DI92" s="3087"/>
      <c r="DJ92" s="3087"/>
      <c r="DK92" s="3087"/>
    </row>
    <row r="93" spans="1:115" x14ac:dyDescent="0.25">
      <c r="A93" s="3076" t="str">
        <f t="shared" ca="1" si="5"/>
        <v xml:space="preserve"> </v>
      </c>
      <c r="B93" s="3088" t="str">
        <f t="shared" ca="1" si="6"/>
        <v xml:space="preserve"> </v>
      </c>
      <c r="C93" s="3088" t="str">
        <f t="shared" ca="1" si="7"/>
        <v xml:space="preserve"> </v>
      </c>
      <c r="D93" s="3088" t="str">
        <f t="shared" ca="1" si="8"/>
        <v xml:space="preserve"> </v>
      </c>
      <c r="E93" s="3088" t="str">
        <f t="shared" ca="1" si="9"/>
        <v xml:space="preserve"> </v>
      </c>
      <c r="F93" s="3087"/>
      <c r="G93" s="3087"/>
      <c r="H93" s="3087"/>
      <c r="I93" s="3087"/>
      <c r="J93" s="3087"/>
      <c r="K93" s="3087"/>
      <c r="L93" s="3087"/>
      <c r="M93" s="3087"/>
      <c r="N93" s="3087"/>
      <c r="O93" s="3087"/>
      <c r="P93" s="3087"/>
      <c r="Q93" s="3087"/>
      <c r="R93" s="3087"/>
      <c r="S93" s="3087"/>
      <c r="T93" s="3087"/>
      <c r="U93" s="3087"/>
      <c r="V93" s="3087"/>
      <c r="W93" s="3087"/>
      <c r="X93" s="3087"/>
      <c r="Y93" s="3087"/>
      <c r="Z93" s="3087"/>
      <c r="AA93" s="3087"/>
      <c r="AB93" s="3087"/>
      <c r="AC93" s="3087"/>
      <c r="AD93" s="3087"/>
      <c r="AE93" s="3087"/>
      <c r="AF93" s="3087"/>
      <c r="AG93" s="3087"/>
      <c r="AH93" s="3087"/>
      <c r="AI93" s="3087"/>
      <c r="AJ93" s="3087"/>
      <c r="AK93" s="3087"/>
      <c r="AL93" s="3087"/>
      <c r="AM93" s="3087"/>
      <c r="AN93" s="3087"/>
      <c r="AO93" s="3087"/>
      <c r="AP93" s="3087"/>
      <c r="AQ93" s="3087"/>
      <c r="AR93" s="3087"/>
      <c r="AS93" s="3087"/>
      <c r="AT93" s="3087"/>
      <c r="AU93" s="3087"/>
      <c r="AV93" s="3087"/>
      <c r="AW93" s="3087"/>
      <c r="AX93" s="3087"/>
      <c r="AY93" s="3087"/>
      <c r="AZ93" s="3087"/>
      <c r="BA93" s="3087"/>
      <c r="BB93" s="3087"/>
      <c r="BC93" s="3087"/>
      <c r="BD93" s="3087">
        <v>86</v>
      </c>
      <c r="BE93" s="3087" t="s">
        <v>14623</v>
      </c>
      <c r="BF93" s="3087"/>
      <c r="BG93" s="3087">
        <v>14</v>
      </c>
      <c r="BH93" s="3087">
        <v>33</v>
      </c>
      <c r="BI93" s="3087">
        <v>90</v>
      </c>
      <c r="BJ93" s="3087">
        <v>0</v>
      </c>
      <c r="BK93" s="3087">
        <v>0</v>
      </c>
      <c r="BL93" s="3087">
        <v>0</v>
      </c>
      <c r="BM93" s="3087">
        <v>0</v>
      </c>
      <c r="BN93" s="3087"/>
      <c r="BO93" s="3087"/>
      <c r="BP93" s="3087"/>
      <c r="BQ93" s="3087"/>
      <c r="BR93" s="3087"/>
      <c r="BS93" s="3087"/>
      <c r="BT93" s="3087"/>
      <c r="BU93" s="3087"/>
      <c r="BV93" s="3087"/>
      <c r="BW93" s="3087"/>
      <c r="BX93" s="3087"/>
      <c r="BY93" s="3087"/>
      <c r="BZ93" s="3087"/>
      <c r="CA93" s="3087"/>
      <c r="CB93" s="3087"/>
      <c r="CC93" s="3087"/>
      <c r="CD93" s="3087"/>
      <c r="CE93" s="3087"/>
      <c r="CF93" s="3087"/>
      <c r="CG93" s="3087"/>
      <c r="CH93" s="3087"/>
      <c r="CI93" s="3087"/>
      <c r="CJ93" s="3087"/>
      <c r="CK93" s="3087"/>
      <c r="CL93" s="3087"/>
      <c r="CM93" s="3087"/>
      <c r="CN93" s="3087"/>
      <c r="CO93" s="3087"/>
      <c r="CP93" s="3087"/>
      <c r="CQ93" s="3087"/>
      <c r="CR93" s="3087"/>
      <c r="CS93" s="3087"/>
      <c r="CT93" s="3087"/>
      <c r="CU93" s="3087"/>
      <c r="CV93" s="3087"/>
      <c r="CW93" s="3087"/>
      <c r="CX93" s="3087"/>
      <c r="CY93" s="3087"/>
      <c r="CZ93" s="3087"/>
      <c r="DA93" s="3087"/>
      <c r="DB93" s="3087"/>
      <c r="DC93" s="3087"/>
      <c r="DD93" s="3087"/>
      <c r="DE93" s="3087"/>
      <c r="DF93" s="3087"/>
      <c r="DG93" s="3087"/>
      <c r="DH93" s="3087"/>
      <c r="DI93" s="3087"/>
      <c r="DJ93" s="3087"/>
      <c r="DK93" s="3087"/>
    </row>
    <row r="94" spans="1:115" x14ac:dyDescent="0.25">
      <c r="A94" s="3076" t="str">
        <f t="shared" ca="1" si="5"/>
        <v xml:space="preserve"> </v>
      </c>
      <c r="B94" s="3088" t="str">
        <f t="shared" ca="1" si="6"/>
        <v xml:space="preserve"> </v>
      </c>
      <c r="C94" s="3088" t="str">
        <f t="shared" ca="1" si="7"/>
        <v xml:space="preserve"> </v>
      </c>
      <c r="D94" s="3088" t="str">
        <f t="shared" ca="1" si="8"/>
        <v xml:space="preserve"> </v>
      </c>
      <c r="E94" s="3088" t="str">
        <f t="shared" ca="1" si="9"/>
        <v xml:space="preserve"> </v>
      </c>
      <c r="F94" s="3087"/>
      <c r="G94" s="3087"/>
      <c r="H94" s="3087"/>
      <c r="I94" s="3087"/>
      <c r="J94" s="3087"/>
      <c r="K94" s="3087"/>
      <c r="L94" s="3087"/>
      <c r="M94" s="3087"/>
      <c r="N94" s="3087"/>
      <c r="O94" s="3087"/>
      <c r="P94" s="3087"/>
      <c r="Q94" s="3087"/>
      <c r="R94" s="3087"/>
      <c r="S94" s="3087"/>
      <c r="T94" s="3087"/>
      <c r="U94" s="3087"/>
      <c r="V94" s="3087"/>
      <c r="W94" s="3087"/>
      <c r="X94" s="3087"/>
      <c r="Y94" s="3087"/>
      <c r="Z94" s="3087"/>
      <c r="AA94" s="3087"/>
      <c r="AB94" s="3087"/>
      <c r="AC94" s="3087"/>
      <c r="AD94" s="3087"/>
      <c r="AE94" s="3087"/>
      <c r="AF94" s="3087"/>
      <c r="AG94" s="3087"/>
      <c r="AH94" s="3087"/>
      <c r="AI94" s="3087"/>
      <c r="AJ94" s="3087"/>
      <c r="AK94" s="3087"/>
      <c r="AL94" s="3087"/>
      <c r="AM94" s="3087"/>
      <c r="AN94" s="3087"/>
      <c r="AO94" s="3087"/>
      <c r="AP94" s="3087"/>
      <c r="AQ94" s="3087"/>
      <c r="AR94" s="3087"/>
      <c r="AS94" s="3087"/>
      <c r="AT94" s="3087"/>
      <c r="AU94" s="3087"/>
      <c r="AV94" s="3087"/>
      <c r="AW94" s="3087"/>
      <c r="AX94" s="3087"/>
      <c r="AY94" s="3087"/>
      <c r="AZ94" s="3087"/>
      <c r="BA94" s="3087"/>
      <c r="BB94" s="3087"/>
      <c r="BC94" s="3087"/>
      <c r="BD94" s="3087">
        <v>87</v>
      </c>
      <c r="BE94" s="3087" t="s">
        <v>14624</v>
      </c>
      <c r="BF94" s="3087"/>
      <c r="BG94" s="3087">
        <v>14</v>
      </c>
      <c r="BH94" s="3087">
        <v>33</v>
      </c>
      <c r="BI94" s="3087">
        <v>90</v>
      </c>
      <c r="BJ94" s="3087">
        <v>0</v>
      </c>
      <c r="BK94" s="3087">
        <v>0</v>
      </c>
      <c r="BL94" s="3087">
        <v>0</v>
      </c>
      <c r="BM94" s="3087">
        <v>0</v>
      </c>
      <c r="BN94" s="3087"/>
      <c r="BO94" s="3087"/>
      <c r="BP94" s="3087"/>
      <c r="BQ94" s="3087"/>
      <c r="BR94" s="3087"/>
      <c r="BS94" s="3087"/>
      <c r="BT94" s="3087"/>
      <c r="BU94" s="3087"/>
      <c r="BV94" s="3087"/>
      <c r="BW94" s="3087"/>
      <c r="BX94" s="3087"/>
      <c r="BY94" s="3087"/>
      <c r="BZ94" s="3087"/>
      <c r="CA94" s="3087"/>
      <c r="CB94" s="3087"/>
      <c r="CC94" s="3087"/>
      <c r="CD94" s="3087"/>
      <c r="CE94" s="3087"/>
      <c r="CF94" s="3087"/>
      <c r="CG94" s="3087"/>
      <c r="CH94" s="3087"/>
      <c r="CI94" s="3087"/>
      <c r="CJ94" s="3087"/>
      <c r="CK94" s="3087"/>
      <c r="CL94" s="3087"/>
      <c r="CM94" s="3087"/>
      <c r="CN94" s="3087"/>
      <c r="CO94" s="3087"/>
      <c r="CP94" s="3087"/>
      <c r="CQ94" s="3087"/>
      <c r="CR94" s="3087"/>
      <c r="CS94" s="3087"/>
      <c r="CT94" s="3087"/>
      <c r="CU94" s="3087"/>
      <c r="CV94" s="3087"/>
      <c r="CW94" s="3087"/>
      <c r="CX94" s="3087"/>
      <c r="CY94" s="3087"/>
      <c r="CZ94" s="3087"/>
      <c r="DA94" s="3087"/>
      <c r="DB94" s="3087"/>
      <c r="DC94" s="3087"/>
      <c r="DD94" s="3087"/>
      <c r="DE94" s="3087"/>
      <c r="DF94" s="3087"/>
      <c r="DG94" s="3087"/>
      <c r="DH94" s="3087"/>
      <c r="DI94" s="3087"/>
      <c r="DJ94" s="3087"/>
      <c r="DK94" s="3087"/>
    </row>
    <row r="95" spans="1:115" x14ac:dyDescent="0.25">
      <c r="A95" s="3076" t="str">
        <f t="shared" ca="1" si="5"/>
        <v xml:space="preserve"> </v>
      </c>
      <c r="B95" s="3088" t="str">
        <f t="shared" ca="1" si="6"/>
        <v xml:space="preserve"> </v>
      </c>
      <c r="C95" s="3088" t="str">
        <f t="shared" ca="1" si="7"/>
        <v xml:space="preserve"> </v>
      </c>
      <c r="D95" s="3088" t="str">
        <f t="shared" ca="1" si="8"/>
        <v xml:space="preserve"> </v>
      </c>
      <c r="E95" s="3088" t="str">
        <f t="shared" ca="1" si="9"/>
        <v xml:space="preserve"> </v>
      </c>
      <c r="F95" s="3087"/>
      <c r="G95" s="3087"/>
      <c r="H95" s="3087"/>
      <c r="I95" s="3087"/>
      <c r="J95" s="3087"/>
      <c r="K95" s="3087"/>
      <c r="L95" s="3087"/>
      <c r="M95" s="3087"/>
      <c r="N95" s="3087"/>
      <c r="O95" s="3087"/>
      <c r="P95" s="3087"/>
      <c r="Q95" s="3087"/>
      <c r="R95" s="3087"/>
      <c r="S95" s="3087"/>
      <c r="T95" s="3087"/>
      <c r="U95" s="3087"/>
      <c r="V95" s="3087"/>
      <c r="W95" s="3087"/>
      <c r="X95" s="3087"/>
      <c r="Y95" s="3087"/>
      <c r="Z95" s="3087"/>
      <c r="AA95" s="3087"/>
      <c r="AB95" s="3087"/>
      <c r="AC95" s="3087"/>
      <c r="AD95" s="3087"/>
      <c r="AE95" s="3087"/>
      <c r="AF95" s="3087"/>
      <c r="AG95" s="3087"/>
      <c r="AH95" s="3087"/>
      <c r="AI95" s="3087"/>
      <c r="AJ95" s="3087"/>
      <c r="AK95" s="3087"/>
      <c r="AL95" s="3087"/>
      <c r="AM95" s="3087"/>
      <c r="AN95" s="3087"/>
      <c r="AO95" s="3087"/>
      <c r="AP95" s="3087"/>
      <c r="AQ95" s="3087"/>
      <c r="AR95" s="3087"/>
      <c r="AS95" s="3087"/>
      <c r="AT95" s="3087"/>
      <c r="AU95" s="3087"/>
      <c r="AV95" s="3087"/>
      <c r="AW95" s="3087"/>
      <c r="AX95" s="3087"/>
      <c r="AY95" s="3087"/>
      <c r="AZ95" s="3087"/>
      <c r="BA95" s="3087"/>
      <c r="BB95" s="3087"/>
      <c r="BC95" s="3087"/>
      <c r="BD95" s="3087">
        <v>88</v>
      </c>
      <c r="BE95" s="3087" t="s">
        <v>14625</v>
      </c>
      <c r="BF95" s="3087"/>
      <c r="BG95" s="3087">
        <v>14</v>
      </c>
      <c r="BH95" s="3087">
        <v>33</v>
      </c>
      <c r="BI95" s="3087">
        <v>90</v>
      </c>
      <c r="BJ95" s="3087">
        <v>0</v>
      </c>
      <c r="BK95" s="3087">
        <v>0</v>
      </c>
      <c r="BL95" s="3087">
        <v>0</v>
      </c>
      <c r="BM95" s="3087">
        <v>0</v>
      </c>
      <c r="BN95" s="3087"/>
      <c r="BO95" s="3087"/>
      <c r="BP95" s="3087"/>
      <c r="BQ95" s="3087"/>
      <c r="BR95" s="3087"/>
      <c r="BS95" s="3087"/>
      <c r="BT95" s="3087"/>
      <c r="BU95" s="3087"/>
      <c r="BV95" s="3087"/>
      <c r="BW95" s="3087"/>
      <c r="BX95" s="3087"/>
      <c r="BY95" s="3087"/>
      <c r="BZ95" s="3087"/>
      <c r="CA95" s="3087"/>
      <c r="CB95" s="3087"/>
      <c r="CC95" s="3087"/>
      <c r="CD95" s="3087"/>
      <c r="CE95" s="3087"/>
      <c r="CF95" s="3087"/>
      <c r="CG95" s="3087"/>
      <c r="CH95" s="3087"/>
      <c r="CI95" s="3087"/>
      <c r="CJ95" s="3087"/>
      <c r="CK95" s="3087"/>
      <c r="CL95" s="3087"/>
      <c r="CM95" s="3087"/>
      <c r="CN95" s="3087"/>
      <c r="CO95" s="3087"/>
      <c r="CP95" s="3087"/>
      <c r="CQ95" s="3087"/>
      <c r="CR95" s="3087"/>
      <c r="CS95" s="3087"/>
      <c r="CT95" s="3087"/>
      <c r="CU95" s="3087"/>
      <c r="CV95" s="3087"/>
      <c r="CW95" s="3087"/>
      <c r="CX95" s="3087"/>
      <c r="CY95" s="3087"/>
      <c r="CZ95" s="3087"/>
      <c r="DA95" s="3087"/>
      <c r="DB95" s="3087"/>
      <c r="DC95" s="3087"/>
      <c r="DD95" s="3087"/>
      <c r="DE95" s="3087"/>
      <c r="DF95" s="3087"/>
      <c r="DG95" s="3087"/>
      <c r="DH95" s="3087"/>
      <c r="DI95" s="3087"/>
      <c r="DJ95" s="3087"/>
      <c r="DK95" s="3087"/>
    </row>
    <row r="96" spans="1:115" x14ac:dyDescent="0.25">
      <c r="A96" s="3076" t="str">
        <f t="shared" ca="1" si="5"/>
        <v xml:space="preserve"> </v>
      </c>
      <c r="B96" s="3088" t="str">
        <f t="shared" ca="1" si="6"/>
        <v xml:space="preserve"> </v>
      </c>
      <c r="C96" s="3088" t="str">
        <f t="shared" ca="1" si="7"/>
        <v xml:space="preserve"> </v>
      </c>
      <c r="D96" s="3088" t="str">
        <f t="shared" ca="1" si="8"/>
        <v xml:space="preserve"> </v>
      </c>
      <c r="E96" s="3088" t="str">
        <f t="shared" ca="1" si="9"/>
        <v xml:space="preserve"> </v>
      </c>
      <c r="F96" s="3087"/>
      <c r="G96" s="3087"/>
      <c r="H96" s="3087"/>
      <c r="I96" s="3087"/>
      <c r="J96" s="3087"/>
      <c r="K96" s="3087"/>
      <c r="L96" s="3087"/>
      <c r="M96" s="3087"/>
      <c r="N96" s="3087"/>
      <c r="O96" s="3087"/>
      <c r="P96" s="3087"/>
      <c r="Q96" s="3087"/>
      <c r="R96" s="3087"/>
      <c r="S96" s="3087"/>
      <c r="T96" s="3087"/>
      <c r="U96" s="3087"/>
      <c r="V96" s="3087"/>
      <c r="W96" s="3087"/>
      <c r="X96" s="3087"/>
      <c r="Y96" s="3087"/>
      <c r="Z96" s="3087"/>
      <c r="AA96" s="3087"/>
      <c r="AB96" s="3087"/>
      <c r="AC96" s="3087"/>
      <c r="AD96" s="3087"/>
      <c r="AE96" s="3087"/>
      <c r="AF96" s="3087"/>
      <c r="AG96" s="3087"/>
      <c r="AH96" s="3087"/>
      <c r="AI96" s="3087"/>
      <c r="AJ96" s="3087"/>
      <c r="AK96" s="3087"/>
      <c r="AL96" s="3087"/>
      <c r="AM96" s="3087"/>
      <c r="AN96" s="3087"/>
      <c r="AO96" s="3087"/>
      <c r="AP96" s="3087"/>
      <c r="AQ96" s="3087"/>
      <c r="AR96" s="3087"/>
      <c r="AS96" s="3087"/>
      <c r="AT96" s="3087"/>
      <c r="AU96" s="3087"/>
      <c r="AV96" s="3087"/>
      <c r="AW96" s="3087"/>
      <c r="AX96" s="3087"/>
      <c r="AY96" s="3087"/>
      <c r="AZ96" s="3087"/>
      <c r="BA96" s="3087"/>
      <c r="BB96" s="3087"/>
      <c r="BC96" s="3087"/>
      <c r="BD96" s="3087">
        <v>89</v>
      </c>
      <c r="BE96" s="3087" t="s">
        <v>14626</v>
      </c>
      <c r="BF96" s="3087"/>
      <c r="BG96" s="3087">
        <v>14</v>
      </c>
      <c r="BH96" s="3087">
        <v>33</v>
      </c>
      <c r="BI96" s="3087">
        <v>90</v>
      </c>
      <c r="BJ96" s="3087">
        <v>0</v>
      </c>
      <c r="BK96" s="3087">
        <v>0</v>
      </c>
      <c r="BL96" s="3087">
        <v>0</v>
      </c>
      <c r="BM96" s="3087">
        <v>0</v>
      </c>
      <c r="BN96" s="3087"/>
      <c r="BO96" s="3087"/>
      <c r="BP96" s="3087"/>
      <c r="BQ96" s="3087"/>
      <c r="BR96" s="3087"/>
      <c r="BS96" s="3087"/>
      <c r="BT96" s="3087"/>
      <c r="BU96" s="3087"/>
      <c r="BV96" s="3087"/>
      <c r="BW96" s="3087"/>
      <c r="BX96" s="3087"/>
      <c r="BY96" s="3087"/>
      <c r="BZ96" s="3087"/>
      <c r="CA96" s="3087"/>
      <c r="CB96" s="3087"/>
      <c r="CC96" s="3087"/>
      <c r="CD96" s="3087"/>
      <c r="CE96" s="3087"/>
      <c r="CF96" s="3087"/>
      <c r="CG96" s="3087"/>
      <c r="CH96" s="3087"/>
      <c r="CI96" s="3087"/>
      <c r="CJ96" s="3087"/>
      <c r="CK96" s="3087"/>
      <c r="CL96" s="3087"/>
      <c r="CM96" s="3087"/>
      <c r="CN96" s="3087"/>
      <c r="CO96" s="3087"/>
      <c r="CP96" s="3087"/>
      <c r="CQ96" s="3087"/>
      <c r="CR96" s="3087"/>
      <c r="CS96" s="3087"/>
      <c r="CT96" s="3087"/>
      <c r="CU96" s="3087"/>
      <c r="CV96" s="3087"/>
      <c r="CW96" s="3087"/>
      <c r="CX96" s="3087"/>
      <c r="CY96" s="3087"/>
      <c r="CZ96" s="3087"/>
      <c r="DA96" s="3087"/>
      <c r="DB96" s="3087"/>
      <c r="DC96" s="3087"/>
      <c r="DD96" s="3087"/>
      <c r="DE96" s="3087"/>
      <c r="DF96" s="3087"/>
      <c r="DG96" s="3087"/>
      <c r="DH96" s="3087"/>
      <c r="DI96" s="3087"/>
      <c r="DJ96" s="3087"/>
      <c r="DK96" s="3087"/>
    </row>
    <row r="97" spans="1:115" x14ac:dyDescent="0.25">
      <c r="A97" s="3076" t="str">
        <f t="shared" ca="1" si="5"/>
        <v xml:space="preserve"> </v>
      </c>
      <c r="B97" s="3088" t="str">
        <f t="shared" ca="1" si="6"/>
        <v xml:space="preserve"> </v>
      </c>
      <c r="C97" s="3088" t="str">
        <f t="shared" ca="1" si="7"/>
        <v xml:space="preserve"> </v>
      </c>
      <c r="D97" s="3088" t="str">
        <f t="shared" ca="1" si="8"/>
        <v xml:space="preserve"> </v>
      </c>
      <c r="E97" s="3088" t="str">
        <f t="shared" ca="1" si="9"/>
        <v xml:space="preserve"> </v>
      </c>
      <c r="F97" s="3087"/>
      <c r="G97" s="3087"/>
      <c r="H97" s="3087"/>
      <c r="I97" s="3087"/>
      <c r="J97" s="3087"/>
      <c r="K97" s="3087"/>
      <c r="L97" s="3087"/>
      <c r="M97" s="3087"/>
      <c r="N97" s="3087"/>
      <c r="O97" s="3087"/>
      <c r="P97" s="3087"/>
      <c r="Q97" s="3087"/>
      <c r="R97" s="3087"/>
      <c r="S97" s="3087"/>
      <c r="T97" s="3087"/>
      <c r="U97" s="3087"/>
      <c r="V97" s="3087"/>
      <c r="W97" s="3087"/>
      <c r="X97" s="3087"/>
      <c r="Y97" s="3087"/>
      <c r="Z97" s="3087"/>
      <c r="AA97" s="3087"/>
      <c r="AB97" s="3087"/>
      <c r="AC97" s="3087"/>
      <c r="AD97" s="3087"/>
      <c r="AE97" s="3087"/>
      <c r="AF97" s="3087"/>
      <c r="AG97" s="3087"/>
      <c r="AH97" s="3087"/>
      <c r="AI97" s="3087"/>
      <c r="AJ97" s="3087"/>
      <c r="AK97" s="3087"/>
      <c r="AL97" s="3087"/>
      <c r="AM97" s="3087"/>
      <c r="AN97" s="3087"/>
      <c r="AO97" s="3087"/>
      <c r="AP97" s="3087"/>
      <c r="AQ97" s="3087"/>
      <c r="AR97" s="3087"/>
      <c r="AS97" s="3087"/>
      <c r="AT97" s="3087"/>
      <c r="AU97" s="3087"/>
      <c r="AV97" s="3087"/>
      <c r="AW97" s="3087"/>
      <c r="AX97" s="3087"/>
      <c r="AY97" s="3087"/>
      <c r="AZ97" s="3087"/>
      <c r="BA97" s="3087"/>
      <c r="BB97" s="3087"/>
      <c r="BC97" s="3087"/>
      <c r="BD97" s="3087">
        <v>90</v>
      </c>
      <c r="BE97" s="3087" t="s">
        <v>14627</v>
      </c>
      <c r="BF97" s="3087"/>
      <c r="BG97" s="3087">
        <v>14</v>
      </c>
      <c r="BH97" s="3087">
        <v>33</v>
      </c>
      <c r="BI97" s="3087">
        <v>90</v>
      </c>
      <c r="BJ97" s="3087">
        <v>0</v>
      </c>
      <c r="BK97" s="3087">
        <v>0</v>
      </c>
      <c r="BL97" s="3087">
        <v>0</v>
      </c>
      <c r="BM97" s="3087">
        <v>0</v>
      </c>
      <c r="BN97" s="3087"/>
      <c r="BO97" s="3087"/>
      <c r="BP97" s="3087"/>
      <c r="BQ97" s="3087"/>
      <c r="BR97" s="3087"/>
      <c r="BS97" s="3087"/>
      <c r="BT97" s="3087"/>
      <c r="BU97" s="3087"/>
      <c r="BV97" s="3087"/>
      <c r="BW97" s="3087"/>
      <c r="BX97" s="3087"/>
      <c r="BY97" s="3087"/>
      <c r="BZ97" s="3087"/>
      <c r="CA97" s="3087"/>
      <c r="CB97" s="3087"/>
      <c r="CC97" s="3087"/>
      <c r="CD97" s="3087"/>
      <c r="CE97" s="3087"/>
      <c r="CF97" s="3087"/>
      <c r="CG97" s="3087"/>
      <c r="CH97" s="3087"/>
      <c r="CI97" s="3087"/>
      <c r="CJ97" s="3087"/>
      <c r="CK97" s="3087"/>
      <c r="CL97" s="3087"/>
      <c r="CM97" s="3087"/>
      <c r="CN97" s="3087"/>
      <c r="CO97" s="3087"/>
      <c r="CP97" s="3087"/>
      <c r="CQ97" s="3087"/>
      <c r="CR97" s="3087"/>
      <c r="CS97" s="3087"/>
      <c r="CT97" s="3087"/>
      <c r="CU97" s="3087"/>
      <c r="CV97" s="3087"/>
      <c r="CW97" s="3087"/>
      <c r="CX97" s="3087"/>
      <c r="CY97" s="3087"/>
      <c r="CZ97" s="3087"/>
      <c r="DA97" s="3087"/>
      <c r="DB97" s="3087"/>
      <c r="DC97" s="3087"/>
      <c r="DD97" s="3087"/>
      <c r="DE97" s="3087"/>
      <c r="DF97" s="3087"/>
      <c r="DG97" s="3087"/>
      <c r="DH97" s="3087"/>
      <c r="DI97" s="3087"/>
      <c r="DJ97" s="3087"/>
      <c r="DK97" s="3087"/>
    </row>
    <row r="98" spans="1:115" x14ac:dyDescent="0.25">
      <c r="A98" s="3076" t="str">
        <f t="shared" ca="1" si="5"/>
        <v xml:space="preserve"> </v>
      </c>
      <c r="B98" s="3088" t="str">
        <f t="shared" ca="1" si="6"/>
        <v xml:space="preserve"> </v>
      </c>
      <c r="C98" s="3088" t="str">
        <f t="shared" ca="1" si="7"/>
        <v xml:space="preserve"> </v>
      </c>
      <c r="D98" s="3088" t="str">
        <f t="shared" ca="1" si="8"/>
        <v xml:space="preserve"> </v>
      </c>
      <c r="E98" s="3088" t="str">
        <f t="shared" ca="1" si="9"/>
        <v xml:space="preserve"> </v>
      </c>
      <c r="F98" s="3087"/>
      <c r="G98" s="3087"/>
      <c r="H98" s="3087"/>
      <c r="I98" s="3087"/>
      <c r="J98" s="3087"/>
      <c r="K98" s="3087"/>
      <c r="L98" s="3087"/>
      <c r="M98" s="3087"/>
      <c r="N98" s="3087"/>
      <c r="O98" s="3087"/>
      <c r="P98" s="3087"/>
      <c r="Q98" s="3087"/>
      <c r="R98" s="3087"/>
      <c r="S98" s="3087"/>
      <c r="T98" s="3087"/>
      <c r="U98" s="3087"/>
      <c r="V98" s="3087"/>
      <c r="W98" s="3087"/>
      <c r="X98" s="3087"/>
      <c r="Y98" s="3087"/>
      <c r="Z98" s="3087"/>
      <c r="AA98" s="3087"/>
      <c r="AB98" s="3087"/>
      <c r="AC98" s="3087"/>
      <c r="AD98" s="3087"/>
      <c r="AE98" s="3087"/>
      <c r="AF98" s="3087"/>
      <c r="AG98" s="3087"/>
      <c r="AH98" s="3087"/>
      <c r="AI98" s="3087"/>
      <c r="AJ98" s="3087"/>
      <c r="AK98" s="3087"/>
      <c r="AL98" s="3087"/>
      <c r="AM98" s="3087"/>
      <c r="AN98" s="3087"/>
      <c r="AO98" s="3087"/>
      <c r="AP98" s="3087"/>
      <c r="AQ98" s="3087"/>
      <c r="AR98" s="3087"/>
      <c r="AS98" s="3087"/>
      <c r="AT98" s="3087"/>
      <c r="AU98" s="3087"/>
      <c r="AV98" s="3087"/>
      <c r="AW98" s="3087"/>
      <c r="AX98" s="3087"/>
      <c r="AY98" s="3087"/>
      <c r="AZ98" s="3087"/>
      <c r="BA98" s="3087"/>
      <c r="BB98" s="3087"/>
      <c r="BC98" s="3087"/>
      <c r="BD98" s="3087">
        <v>91</v>
      </c>
      <c r="BE98" s="3087" t="s">
        <v>14628</v>
      </c>
      <c r="BF98" s="3087"/>
      <c r="BG98" s="3087">
        <v>16</v>
      </c>
      <c r="BH98" s="3087">
        <v>37</v>
      </c>
      <c r="BI98" s="3087">
        <v>86</v>
      </c>
      <c r="BJ98" s="3087">
        <v>0</v>
      </c>
      <c r="BK98" s="3087">
        <v>0</v>
      </c>
      <c r="BL98" s="3087">
        <v>0</v>
      </c>
      <c r="BM98" s="3087">
        <v>0</v>
      </c>
      <c r="BN98" s="3087"/>
      <c r="BO98" s="3087"/>
      <c r="BP98" s="3087"/>
      <c r="BQ98" s="3087"/>
      <c r="BR98" s="3087"/>
      <c r="BS98" s="3087"/>
      <c r="BT98" s="3087"/>
      <c r="BU98" s="3087"/>
      <c r="BV98" s="3087"/>
      <c r="BW98" s="3087"/>
      <c r="BX98" s="3087"/>
      <c r="BY98" s="3087"/>
      <c r="BZ98" s="3087"/>
      <c r="CA98" s="3087"/>
      <c r="CB98" s="3087"/>
      <c r="CC98" s="3087"/>
      <c r="CD98" s="3087"/>
      <c r="CE98" s="3087"/>
      <c r="CF98" s="3087"/>
      <c r="CG98" s="3087"/>
      <c r="CH98" s="3087"/>
      <c r="CI98" s="3087"/>
      <c r="CJ98" s="3087"/>
      <c r="CK98" s="3087"/>
      <c r="CL98" s="3087"/>
      <c r="CM98" s="3087"/>
      <c r="CN98" s="3087"/>
      <c r="CO98" s="3087"/>
      <c r="CP98" s="3087"/>
      <c r="CQ98" s="3087"/>
      <c r="CR98" s="3087"/>
      <c r="CS98" s="3087"/>
      <c r="CT98" s="3087"/>
      <c r="CU98" s="3087"/>
      <c r="CV98" s="3087"/>
      <c r="CW98" s="3087"/>
      <c r="CX98" s="3087"/>
      <c r="CY98" s="3087"/>
      <c r="CZ98" s="3087"/>
      <c r="DA98" s="3087"/>
      <c r="DB98" s="3087"/>
      <c r="DC98" s="3087"/>
      <c r="DD98" s="3087"/>
      <c r="DE98" s="3087"/>
      <c r="DF98" s="3087"/>
      <c r="DG98" s="3087"/>
      <c r="DH98" s="3087"/>
      <c r="DI98" s="3087"/>
      <c r="DJ98" s="3087"/>
      <c r="DK98" s="3087"/>
    </row>
    <row r="99" spans="1:115" x14ac:dyDescent="0.25">
      <c r="A99" s="3076" t="str">
        <f t="shared" ca="1" si="5"/>
        <v xml:space="preserve"> </v>
      </c>
      <c r="B99" s="3088" t="str">
        <f t="shared" ca="1" si="6"/>
        <v xml:space="preserve"> </v>
      </c>
      <c r="C99" s="3088" t="str">
        <f t="shared" ca="1" si="7"/>
        <v xml:space="preserve"> </v>
      </c>
      <c r="D99" s="3088" t="str">
        <f t="shared" ca="1" si="8"/>
        <v xml:space="preserve"> </v>
      </c>
      <c r="E99" s="3088" t="str">
        <f t="shared" ca="1" si="9"/>
        <v xml:space="preserve"> </v>
      </c>
      <c r="F99" s="3087"/>
      <c r="G99" s="3087"/>
      <c r="H99" s="3087"/>
      <c r="I99" s="3087"/>
      <c r="J99" s="3087"/>
      <c r="K99" s="3087"/>
      <c r="L99" s="3087"/>
      <c r="M99" s="3087"/>
      <c r="N99" s="3087"/>
      <c r="O99" s="3087"/>
      <c r="P99" s="3087"/>
      <c r="Q99" s="3087"/>
      <c r="R99" s="3087"/>
      <c r="S99" s="3087"/>
      <c r="T99" s="3087"/>
      <c r="U99" s="3087"/>
      <c r="V99" s="3087"/>
      <c r="W99" s="3087"/>
      <c r="X99" s="3087"/>
      <c r="Y99" s="3087"/>
      <c r="Z99" s="3087"/>
      <c r="AA99" s="3087"/>
      <c r="AB99" s="3087"/>
      <c r="AC99" s="3087"/>
      <c r="AD99" s="3087"/>
      <c r="AE99" s="3087"/>
      <c r="AF99" s="3087"/>
      <c r="AG99" s="3087"/>
      <c r="AH99" s="3087"/>
      <c r="AI99" s="3087"/>
      <c r="AJ99" s="3087"/>
      <c r="AK99" s="3087"/>
      <c r="AL99" s="3087"/>
      <c r="AM99" s="3087"/>
      <c r="AN99" s="3087"/>
      <c r="AO99" s="3087"/>
      <c r="AP99" s="3087"/>
      <c r="AQ99" s="3087"/>
      <c r="AR99" s="3087"/>
      <c r="AS99" s="3087"/>
      <c r="AT99" s="3087"/>
      <c r="AU99" s="3087"/>
      <c r="AV99" s="3087"/>
      <c r="AW99" s="3087"/>
      <c r="AX99" s="3087"/>
      <c r="AY99" s="3087"/>
      <c r="AZ99" s="3087"/>
      <c r="BA99" s="3087"/>
      <c r="BB99" s="3087"/>
      <c r="BC99" s="3087"/>
      <c r="BD99" s="3087">
        <v>92</v>
      </c>
      <c r="BE99" s="3087" t="s">
        <v>14629</v>
      </c>
      <c r="BF99" s="3087"/>
      <c r="BG99" s="3087">
        <v>16</v>
      </c>
      <c r="BH99" s="3087">
        <v>37</v>
      </c>
      <c r="BI99" s="3087">
        <v>86</v>
      </c>
      <c r="BJ99" s="3087">
        <v>0</v>
      </c>
      <c r="BK99" s="3087">
        <v>0</v>
      </c>
      <c r="BL99" s="3087">
        <v>0</v>
      </c>
      <c r="BM99" s="3087">
        <v>0</v>
      </c>
      <c r="BN99" s="3087"/>
      <c r="BO99" s="3087"/>
      <c r="BP99" s="3087"/>
      <c r="BQ99" s="3087"/>
      <c r="BR99" s="3087"/>
      <c r="BS99" s="3087"/>
      <c r="BT99" s="3087"/>
      <c r="BU99" s="3087"/>
      <c r="BV99" s="3087"/>
      <c r="BW99" s="3087"/>
      <c r="BX99" s="3087"/>
      <c r="BY99" s="3087"/>
      <c r="BZ99" s="3087"/>
      <c r="CA99" s="3087"/>
      <c r="CB99" s="3087"/>
      <c r="CC99" s="3087"/>
      <c r="CD99" s="3087"/>
      <c r="CE99" s="3087"/>
      <c r="CF99" s="3087"/>
      <c r="CG99" s="3087"/>
      <c r="CH99" s="3087"/>
      <c r="CI99" s="3087"/>
      <c r="CJ99" s="3087"/>
      <c r="CK99" s="3087"/>
      <c r="CL99" s="3087"/>
      <c r="CM99" s="3087"/>
      <c r="CN99" s="3087"/>
      <c r="CO99" s="3087"/>
      <c r="CP99" s="3087"/>
      <c r="CQ99" s="3087"/>
      <c r="CR99" s="3087"/>
      <c r="CS99" s="3087"/>
      <c r="CT99" s="3087"/>
      <c r="CU99" s="3087"/>
      <c r="CV99" s="3087"/>
      <c r="CW99" s="3087"/>
      <c r="CX99" s="3087"/>
      <c r="CY99" s="3087"/>
      <c r="CZ99" s="3087"/>
      <c r="DA99" s="3087"/>
      <c r="DB99" s="3087"/>
      <c r="DC99" s="3087"/>
      <c r="DD99" s="3087"/>
      <c r="DE99" s="3087"/>
      <c r="DF99" s="3087"/>
      <c r="DG99" s="3087"/>
      <c r="DH99" s="3087"/>
      <c r="DI99" s="3087"/>
      <c r="DJ99" s="3087"/>
      <c r="DK99" s="3087"/>
    </row>
    <row r="100" spans="1:115" x14ac:dyDescent="0.25">
      <c r="A100" s="3076" t="str">
        <f t="shared" ca="1" si="5"/>
        <v xml:space="preserve"> </v>
      </c>
      <c r="B100" s="3088" t="str">
        <f t="shared" ca="1" si="6"/>
        <v xml:space="preserve"> </v>
      </c>
      <c r="C100" s="3088" t="str">
        <f t="shared" ca="1" si="7"/>
        <v xml:space="preserve"> </v>
      </c>
      <c r="D100" s="3088" t="str">
        <f t="shared" ca="1" si="8"/>
        <v xml:space="preserve"> </v>
      </c>
      <c r="E100" s="3088" t="str">
        <f t="shared" ca="1" si="9"/>
        <v xml:space="preserve"> </v>
      </c>
      <c r="F100" s="3087"/>
      <c r="G100" s="3087"/>
      <c r="H100" s="3087"/>
      <c r="I100" s="3087"/>
      <c r="J100" s="3087"/>
      <c r="K100" s="3087"/>
      <c r="L100" s="3087"/>
      <c r="M100" s="3087"/>
      <c r="N100" s="3087"/>
      <c r="O100" s="3087"/>
      <c r="P100" s="3087"/>
      <c r="Q100" s="3087"/>
      <c r="R100" s="3087"/>
      <c r="S100" s="3087"/>
      <c r="T100" s="3087"/>
      <c r="U100" s="3087"/>
      <c r="V100" s="3087"/>
      <c r="W100" s="3087"/>
      <c r="X100" s="3087"/>
      <c r="Y100" s="3087"/>
      <c r="Z100" s="3087"/>
      <c r="AA100" s="3087"/>
      <c r="AB100" s="3087"/>
      <c r="AC100" s="3087"/>
      <c r="AD100" s="3087"/>
      <c r="AE100" s="3087"/>
      <c r="AF100" s="3087"/>
      <c r="AG100" s="3087"/>
      <c r="AH100" s="3087"/>
      <c r="AI100" s="3087"/>
      <c r="AJ100" s="3087"/>
      <c r="AK100" s="3087"/>
      <c r="AL100" s="3087"/>
      <c r="AM100" s="3087"/>
      <c r="AN100" s="3087"/>
      <c r="AO100" s="3087"/>
      <c r="AP100" s="3087"/>
      <c r="AQ100" s="3087"/>
      <c r="AR100" s="3087"/>
      <c r="AS100" s="3087"/>
      <c r="AT100" s="3087"/>
      <c r="AU100" s="3087"/>
      <c r="AV100" s="3087"/>
      <c r="AW100" s="3087"/>
      <c r="AX100" s="3087"/>
      <c r="AY100" s="3087"/>
      <c r="AZ100" s="3087"/>
      <c r="BA100" s="3087"/>
      <c r="BB100" s="3087"/>
      <c r="BC100" s="3087"/>
      <c r="BD100" s="3087">
        <v>93</v>
      </c>
      <c r="BE100" s="3087" t="s">
        <v>14630</v>
      </c>
      <c r="BF100" s="3087"/>
      <c r="BG100" s="3087">
        <v>14</v>
      </c>
      <c r="BH100" s="3087">
        <v>33</v>
      </c>
      <c r="BI100" s="3087">
        <v>90</v>
      </c>
      <c r="BJ100" s="3087">
        <v>0</v>
      </c>
      <c r="BK100" s="3087">
        <v>0</v>
      </c>
      <c r="BL100" s="3087">
        <v>0</v>
      </c>
      <c r="BM100" s="3087">
        <v>0</v>
      </c>
      <c r="BN100" s="3087"/>
      <c r="BO100" s="3087"/>
      <c r="BP100" s="3087"/>
      <c r="BQ100" s="3087"/>
      <c r="BR100" s="3087"/>
      <c r="BS100" s="3087"/>
      <c r="BT100" s="3087"/>
      <c r="BU100" s="3087"/>
      <c r="BV100" s="3087"/>
      <c r="BW100" s="3087"/>
      <c r="BX100" s="3087"/>
      <c r="BY100" s="3087"/>
      <c r="BZ100" s="3087"/>
      <c r="CA100" s="3087"/>
      <c r="CB100" s="3087"/>
      <c r="CC100" s="3087"/>
      <c r="CD100" s="3087"/>
      <c r="CE100" s="3087"/>
      <c r="CF100" s="3087"/>
      <c r="CG100" s="3087"/>
      <c r="CH100" s="3087"/>
      <c r="CI100" s="3087"/>
      <c r="CJ100" s="3087"/>
      <c r="CK100" s="3087"/>
      <c r="CL100" s="3087"/>
      <c r="CM100" s="3087"/>
      <c r="CN100" s="3087"/>
      <c r="CO100" s="3087"/>
      <c r="CP100" s="3087"/>
      <c r="CQ100" s="3087"/>
      <c r="CR100" s="3087"/>
      <c r="CS100" s="3087"/>
      <c r="CT100" s="3087"/>
      <c r="CU100" s="3087"/>
      <c r="CV100" s="3087"/>
      <c r="CW100" s="3087"/>
      <c r="CX100" s="3087"/>
      <c r="CY100" s="3087"/>
      <c r="CZ100" s="3087"/>
      <c r="DA100" s="3087"/>
      <c r="DB100" s="3087"/>
      <c r="DC100" s="3087"/>
      <c r="DD100" s="3087"/>
      <c r="DE100" s="3087"/>
      <c r="DF100" s="3087"/>
      <c r="DG100" s="3087"/>
      <c r="DH100" s="3087"/>
      <c r="DI100" s="3087"/>
      <c r="DJ100" s="3087"/>
      <c r="DK100" s="3087"/>
    </row>
    <row r="101" spans="1:115" x14ac:dyDescent="0.25">
      <c r="A101" s="3076" t="str">
        <f t="shared" ca="1" si="5"/>
        <v xml:space="preserve"> </v>
      </c>
      <c r="B101" s="3088" t="str">
        <f t="shared" ca="1" si="6"/>
        <v xml:space="preserve"> </v>
      </c>
      <c r="C101" s="3088" t="str">
        <f t="shared" ca="1" si="7"/>
        <v xml:space="preserve"> </v>
      </c>
      <c r="D101" s="3088" t="str">
        <f t="shared" ca="1" si="8"/>
        <v xml:space="preserve"> </v>
      </c>
      <c r="E101" s="3088" t="str">
        <f t="shared" ca="1" si="9"/>
        <v xml:space="preserve"> </v>
      </c>
      <c r="F101" s="3087"/>
      <c r="G101" s="3087"/>
      <c r="H101" s="3087"/>
      <c r="I101" s="3087"/>
      <c r="J101" s="3087"/>
      <c r="K101" s="3087"/>
      <c r="L101" s="3087"/>
      <c r="M101" s="3087"/>
      <c r="N101" s="3087"/>
      <c r="O101" s="3087"/>
      <c r="P101" s="3087"/>
      <c r="Q101" s="3087"/>
      <c r="R101" s="3087"/>
      <c r="S101" s="3087"/>
      <c r="T101" s="3087"/>
      <c r="U101" s="3087"/>
      <c r="V101" s="3087"/>
      <c r="W101" s="3087"/>
      <c r="X101" s="3087"/>
      <c r="Y101" s="3087"/>
      <c r="Z101" s="3087"/>
      <c r="AA101" s="3087"/>
      <c r="AB101" s="3087"/>
      <c r="AC101" s="3087"/>
      <c r="AD101" s="3087"/>
      <c r="AE101" s="3087"/>
      <c r="AF101" s="3087"/>
      <c r="AG101" s="3087"/>
      <c r="AH101" s="3087"/>
      <c r="AI101" s="3087"/>
      <c r="AJ101" s="3087"/>
      <c r="AK101" s="3087"/>
      <c r="AL101" s="3087"/>
      <c r="AM101" s="3087"/>
      <c r="AN101" s="3087"/>
      <c r="AO101" s="3087"/>
      <c r="AP101" s="3087"/>
      <c r="AQ101" s="3087"/>
      <c r="AR101" s="3087"/>
      <c r="AS101" s="3087"/>
      <c r="AT101" s="3087"/>
      <c r="AU101" s="3087"/>
      <c r="AV101" s="3087"/>
      <c r="AW101" s="3087"/>
      <c r="AX101" s="3087"/>
      <c r="AY101" s="3087"/>
      <c r="AZ101" s="3087"/>
      <c r="BA101" s="3087"/>
      <c r="BB101" s="3087"/>
      <c r="BC101" s="3087"/>
      <c r="BD101" s="3087">
        <v>94</v>
      </c>
      <c r="BE101" s="3087" t="s">
        <v>14631</v>
      </c>
      <c r="BF101" s="3087"/>
      <c r="BG101" s="3087">
        <v>14</v>
      </c>
      <c r="BH101" s="3087">
        <v>33</v>
      </c>
      <c r="BI101" s="3087">
        <v>90</v>
      </c>
      <c r="BJ101" s="3087">
        <v>0</v>
      </c>
      <c r="BK101" s="3087">
        <v>0</v>
      </c>
      <c r="BL101" s="3087">
        <v>0</v>
      </c>
      <c r="BM101" s="3087">
        <v>0</v>
      </c>
      <c r="BN101" s="3087"/>
      <c r="BO101" s="3087"/>
      <c r="BP101" s="3087"/>
      <c r="BQ101" s="3087"/>
      <c r="BR101" s="3087"/>
      <c r="BS101" s="3087"/>
      <c r="BT101" s="3087"/>
      <c r="BU101" s="3087"/>
      <c r="BV101" s="3087"/>
      <c r="BW101" s="3087"/>
      <c r="BX101" s="3087"/>
      <c r="BY101" s="3087"/>
      <c r="BZ101" s="3087"/>
      <c r="CA101" s="3087"/>
      <c r="CB101" s="3087"/>
      <c r="CC101" s="3087"/>
      <c r="CD101" s="3087"/>
      <c r="CE101" s="3087"/>
      <c r="CF101" s="3087"/>
      <c r="CG101" s="3087"/>
      <c r="CH101" s="3087"/>
      <c r="CI101" s="3087"/>
      <c r="CJ101" s="3087"/>
      <c r="CK101" s="3087"/>
      <c r="CL101" s="3087"/>
      <c r="CM101" s="3087"/>
      <c r="CN101" s="3087"/>
      <c r="CO101" s="3087"/>
      <c r="CP101" s="3087"/>
      <c r="CQ101" s="3087"/>
      <c r="CR101" s="3087"/>
      <c r="CS101" s="3087"/>
      <c r="CT101" s="3087"/>
      <c r="CU101" s="3087"/>
      <c r="CV101" s="3087"/>
      <c r="CW101" s="3087"/>
      <c r="CX101" s="3087"/>
      <c r="CY101" s="3087"/>
      <c r="CZ101" s="3087"/>
      <c r="DA101" s="3087"/>
      <c r="DB101" s="3087"/>
      <c r="DC101" s="3087"/>
      <c r="DD101" s="3087"/>
      <c r="DE101" s="3087"/>
      <c r="DF101" s="3087"/>
      <c r="DG101" s="3087"/>
      <c r="DH101" s="3087"/>
      <c r="DI101" s="3087"/>
      <c r="DJ101" s="3087"/>
      <c r="DK101" s="3087"/>
    </row>
    <row r="102" spans="1:115" x14ac:dyDescent="0.25">
      <c r="A102" s="3076" t="str">
        <f t="shared" ca="1" si="5"/>
        <v xml:space="preserve"> </v>
      </c>
      <c r="B102" s="3088" t="str">
        <f t="shared" ca="1" si="6"/>
        <v xml:space="preserve"> </v>
      </c>
      <c r="C102" s="3088" t="str">
        <f t="shared" ca="1" si="7"/>
        <v xml:space="preserve"> </v>
      </c>
      <c r="D102" s="3088" t="str">
        <f t="shared" ca="1" si="8"/>
        <v xml:space="preserve"> </v>
      </c>
      <c r="E102" s="3088" t="str">
        <f t="shared" ca="1" si="9"/>
        <v xml:space="preserve"> </v>
      </c>
      <c r="F102" s="3087"/>
      <c r="G102" s="3087"/>
      <c r="H102" s="3087"/>
      <c r="I102" s="3087"/>
      <c r="J102" s="3087"/>
      <c r="K102" s="3087"/>
      <c r="L102" s="3087"/>
      <c r="M102" s="3087"/>
      <c r="N102" s="3087"/>
      <c r="O102" s="3087"/>
      <c r="P102" s="3087"/>
      <c r="Q102" s="3087"/>
      <c r="R102" s="3087"/>
      <c r="S102" s="3087"/>
      <c r="T102" s="3087"/>
      <c r="U102" s="3087"/>
      <c r="V102" s="3087"/>
      <c r="W102" s="3087"/>
      <c r="X102" s="3087"/>
      <c r="Y102" s="3087"/>
      <c r="Z102" s="3087"/>
      <c r="AA102" s="3087"/>
      <c r="AB102" s="3087"/>
      <c r="AC102" s="3087"/>
      <c r="AD102" s="3087"/>
      <c r="AE102" s="3087"/>
      <c r="AF102" s="3087"/>
      <c r="AG102" s="3087"/>
      <c r="AH102" s="3087"/>
      <c r="AI102" s="3087"/>
      <c r="AJ102" s="3087"/>
      <c r="AK102" s="3087"/>
      <c r="AL102" s="3087"/>
      <c r="AM102" s="3087"/>
      <c r="AN102" s="3087"/>
      <c r="AO102" s="3087"/>
      <c r="AP102" s="3087"/>
      <c r="AQ102" s="3087"/>
      <c r="AR102" s="3087"/>
      <c r="AS102" s="3087"/>
      <c r="AT102" s="3087"/>
      <c r="AU102" s="3087"/>
      <c r="AV102" s="3087"/>
      <c r="AW102" s="3087"/>
      <c r="AX102" s="3087"/>
      <c r="AY102" s="3087"/>
      <c r="AZ102" s="3087"/>
      <c r="BA102" s="3087"/>
      <c r="BB102" s="3087"/>
      <c r="BC102" s="3087"/>
      <c r="BD102" s="3087">
        <v>95</v>
      </c>
      <c r="BE102" s="3087" t="s">
        <v>14632</v>
      </c>
      <c r="BF102" s="3087"/>
      <c r="BG102" s="3087">
        <v>14</v>
      </c>
      <c r="BH102" s="3087">
        <v>33</v>
      </c>
      <c r="BI102" s="3087">
        <v>90</v>
      </c>
      <c r="BJ102" s="3087">
        <v>0</v>
      </c>
      <c r="BK102" s="3087">
        <v>0</v>
      </c>
      <c r="BL102" s="3087">
        <v>0</v>
      </c>
      <c r="BM102" s="3087">
        <v>0</v>
      </c>
      <c r="BN102" s="3087"/>
      <c r="BO102" s="3087"/>
      <c r="BP102" s="3087"/>
      <c r="BQ102" s="3087"/>
      <c r="BR102" s="3087"/>
      <c r="BS102" s="3087"/>
      <c r="BT102" s="3087"/>
      <c r="BU102" s="3087"/>
      <c r="BV102" s="3087"/>
      <c r="BW102" s="3087"/>
      <c r="BX102" s="3087"/>
      <c r="BY102" s="3087"/>
      <c r="BZ102" s="3087"/>
      <c r="CA102" s="3087"/>
      <c r="CB102" s="3087"/>
      <c r="CC102" s="3087"/>
      <c r="CD102" s="3087"/>
      <c r="CE102" s="3087"/>
      <c r="CF102" s="3087"/>
      <c r="CG102" s="3087"/>
      <c r="CH102" s="3087"/>
      <c r="CI102" s="3087"/>
      <c r="CJ102" s="3087"/>
      <c r="CK102" s="3087"/>
      <c r="CL102" s="3087"/>
      <c r="CM102" s="3087"/>
      <c r="CN102" s="3087"/>
      <c r="CO102" s="3087"/>
      <c r="CP102" s="3087"/>
      <c r="CQ102" s="3087"/>
      <c r="CR102" s="3087"/>
      <c r="CS102" s="3087"/>
      <c r="CT102" s="3087"/>
      <c r="CU102" s="3087"/>
      <c r="CV102" s="3087"/>
      <c r="CW102" s="3087"/>
      <c r="CX102" s="3087"/>
      <c r="CY102" s="3087"/>
      <c r="CZ102" s="3087"/>
      <c r="DA102" s="3087"/>
      <c r="DB102" s="3087"/>
      <c r="DC102" s="3087"/>
      <c r="DD102" s="3087"/>
      <c r="DE102" s="3087"/>
      <c r="DF102" s="3087"/>
      <c r="DG102" s="3087"/>
      <c r="DH102" s="3087"/>
      <c r="DI102" s="3087"/>
      <c r="DJ102" s="3087"/>
      <c r="DK102" s="3087"/>
    </row>
    <row r="103" spans="1:115" x14ac:dyDescent="0.25">
      <c r="A103" s="3076" t="str">
        <f t="shared" ca="1" si="5"/>
        <v xml:space="preserve"> </v>
      </c>
      <c r="B103" s="3088" t="str">
        <f t="shared" ca="1" si="6"/>
        <v xml:space="preserve"> </v>
      </c>
      <c r="C103" s="3088" t="str">
        <f t="shared" ca="1" si="7"/>
        <v xml:space="preserve"> </v>
      </c>
      <c r="D103" s="3088" t="str">
        <f t="shared" ca="1" si="8"/>
        <v xml:space="preserve"> </v>
      </c>
      <c r="E103" s="3088" t="str">
        <f t="shared" ca="1" si="9"/>
        <v xml:space="preserve"> </v>
      </c>
      <c r="F103" s="3087"/>
      <c r="G103" s="3087"/>
      <c r="H103" s="3087"/>
      <c r="I103" s="3087"/>
      <c r="J103" s="3087"/>
      <c r="K103" s="3087"/>
      <c r="L103" s="3087"/>
      <c r="M103" s="3087"/>
      <c r="N103" s="3087"/>
      <c r="O103" s="3087"/>
      <c r="P103" s="3087"/>
      <c r="Q103" s="3087"/>
      <c r="R103" s="3087"/>
      <c r="S103" s="3087"/>
      <c r="T103" s="3087"/>
      <c r="U103" s="3087"/>
      <c r="V103" s="3087"/>
      <c r="W103" s="3087"/>
      <c r="X103" s="3087"/>
      <c r="Y103" s="3087"/>
      <c r="Z103" s="3087"/>
      <c r="AA103" s="3087"/>
      <c r="AB103" s="3087"/>
      <c r="AC103" s="3087"/>
      <c r="AD103" s="3087"/>
      <c r="AE103" s="3087"/>
      <c r="AF103" s="3087"/>
      <c r="AG103" s="3087"/>
      <c r="AH103" s="3087"/>
      <c r="AI103" s="3087"/>
      <c r="AJ103" s="3087"/>
      <c r="AK103" s="3087"/>
      <c r="AL103" s="3087"/>
      <c r="AM103" s="3087"/>
      <c r="AN103" s="3087"/>
      <c r="AO103" s="3087"/>
      <c r="AP103" s="3087"/>
      <c r="AQ103" s="3087"/>
      <c r="AR103" s="3087"/>
      <c r="AS103" s="3087"/>
      <c r="AT103" s="3087"/>
      <c r="AU103" s="3087"/>
      <c r="AV103" s="3087"/>
      <c r="AW103" s="3087"/>
      <c r="AX103" s="3087"/>
      <c r="AY103" s="3087"/>
      <c r="AZ103" s="3087"/>
      <c r="BA103" s="3087"/>
      <c r="BB103" s="3087"/>
      <c r="BC103" s="3087"/>
      <c r="BD103" s="3087">
        <v>96</v>
      </c>
      <c r="BE103" s="3087" t="s">
        <v>14633</v>
      </c>
      <c r="BF103" s="3087"/>
      <c r="BG103" s="3087">
        <v>14</v>
      </c>
      <c r="BH103" s="3087">
        <v>33</v>
      </c>
      <c r="BI103" s="3087">
        <v>90</v>
      </c>
      <c r="BJ103" s="3087">
        <v>0</v>
      </c>
      <c r="BK103" s="3087">
        <v>0</v>
      </c>
      <c r="BL103" s="3087">
        <v>0</v>
      </c>
      <c r="BM103" s="3087">
        <v>0</v>
      </c>
      <c r="BN103" s="3087"/>
      <c r="BO103" s="3087"/>
      <c r="BP103" s="3087"/>
      <c r="BQ103" s="3087"/>
      <c r="BR103" s="3087"/>
      <c r="BS103" s="3087"/>
      <c r="BT103" s="3087"/>
      <c r="BU103" s="3087"/>
      <c r="BV103" s="3087"/>
      <c r="BW103" s="3087"/>
      <c r="BX103" s="3087"/>
      <c r="BY103" s="3087"/>
      <c r="BZ103" s="3087"/>
      <c r="CA103" s="3087"/>
      <c r="CB103" s="3087"/>
      <c r="CC103" s="3087"/>
      <c r="CD103" s="3087"/>
      <c r="CE103" s="3087"/>
      <c r="CF103" s="3087"/>
      <c r="CG103" s="3087"/>
      <c r="CH103" s="3087"/>
      <c r="CI103" s="3087"/>
      <c r="CJ103" s="3087"/>
      <c r="CK103" s="3087"/>
      <c r="CL103" s="3087"/>
      <c r="CM103" s="3087"/>
      <c r="CN103" s="3087"/>
      <c r="CO103" s="3087"/>
      <c r="CP103" s="3087"/>
      <c r="CQ103" s="3087"/>
      <c r="CR103" s="3087"/>
      <c r="CS103" s="3087"/>
      <c r="CT103" s="3087"/>
      <c r="CU103" s="3087"/>
      <c r="CV103" s="3087"/>
      <c r="CW103" s="3087"/>
      <c r="CX103" s="3087"/>
      <c r="CY103" s="3087"/>
      <c r="CZ103" s="3087"/>
      <c r="DA103" s="3087"/>
      <c r="DB103" s="3087"/>
      <c r="DC103" s="3087"/>
      <c r="DD103" s="3087"/>
      <c r="DE103" s="3087"/>
      <c r="DF103" s="3087"/>
      <c r="DG103" s="3087"/>
      <c r="DH103" s="3087"/>
      <c r="DI103" s="3087"/>
      <c r="DJ103" s="3087"/>
      <c r="DK103" s="3087"/>
    </row>
    <row r="104" spans="1:115" x14ac:dyDescent="0.25">
      <c r="A104" s="3076" t="str">
        <f t="shared" ca="1" si="5"/>
        <v xml:space="preserve"> </v>
      </c>
      <c r="B104" s="3088" t="str">
        <f t="shared" ca="1" si="6"/>
        <v xml:space="preserve"> </v>
      </c>
      <c r="C104" s="3088" t="str">
        <f t="shared" ca="1" si="7"/>
        <v xml:space="preserve"> </v>
      </c>
      <c r="D104" s="3088" t="str">
        <f t="shared" ca="1" si="8"/>
        <v xml:space="preserve"> </v>
      </c>
      <c r="E104" s="3088" t="str">
        <f t="shared" ca="1" si="9"/>
        <v xml:space="preserve"> </v>
      </c>
      <c r="F104" s="3087"/>
      <c r="G104" s="3087"/>
      <c r="H104" s="3087"/>
      <c r="I104" s="3087"/>
      <c r="J104" s="3087"/>
      <c r="K104" s="3087"/>
      <c r="L104" s="3087"/>
      <c r="M104" s="3087"/>
      <c r="N104" s="3087"/>
      <c r="O104" s="3087"/>
      <c r="P104" s="3087"/>
      <c r="Q104" s="3087"/>
      <c r="R104" s="3087"/>
      <c r="S104" s="3087"/>
      <c r="T104" s="3087"/>
      <c r="U104" s="3087"/>
      <c r="V104" s="3087"/>
      <c r="W104" s="3087"/>
      <c r="X104" s="3087"/>
      <c r="Y104" s="3087"/>
      <c r="Z104" s="3087"/>
      <c r="AA104" s="3087"/>
      <c r="AB104" s="3087"/>
      <c r="AC104" s="3087"/>
      <c r="AD104" s="3087"/>
      <c r="AE104" s="3087"/>
      <c r="AF104" s="3087"/>
      <c r="AG104" s="3087"/>
      <c r="AH104" s="3087"/>
      <c r="AI104" s="3087"/>
      <c r="AJ104" s="3087"/>
      <c r="AK104" s="3087"/>
      <c r="AL104" s="3087"/>
      <c r="AM104" s="3087"/>
      <c r="AN104" s="3087"/>
      <c r="AO104" s="3087"/>
      <c r="AP104" s="3087"/>
      <c r="AQ104" s="3087"/>
      <c r="AR104" s="3087"/>
      <c r="AS104" s="3087"/>
      <c r="AT104" s="3087"/>
      <c r="AU104" s="3087"/>
      <c r="AV104" s="3087"/>
      <c r="AW104" s="3087"/>
      <c r="AX104" s="3087"/>
      <c r="AY104" s="3087"/>
      <c r="AZ104" s="3087"/>
      <c r="BA104" s="3087"/>
      <c r="BB104" s="3087"/>
      <c r="BC104" s="3087"/>
      <c r="BD104" s="3087">
        <v>97</v>
      </c>
      <c r="BE104" s="3087" t="s">
        <v>14634</v>
      </c>
      <c r="BF104" s="3087"/>
      <c r="BG104" s="3087">
        <v>14</v>
      </c>
      <c r="BH104" s="3087">
        <v>33</v>
      </c>
      <c r="BI104" s="3087">
        <v>90</v>
      </c>
      <c r="BJ104" s="3087">
        <v>0</v>
      </c>
      <c r="BK104" s="3087">
        <v>0</v>
      </c>
      <c r="BL104" s="3087">
        <v>0</v>
      </c>
      <c r="BM104" s="3087">
        <v>0</v>
      </c>
      <c r="BN104" s="3087"/>
      <c r="BO104" s="3087"/>
      <c r="BP104" s="3087"/>
      <c r="BQ104" s="3087"/>
      <c r="BR104" s="3087"/>
      <c r="BS104" s="3087"/>
      <c r="BT104" s="3087"/>
      <c r="BU104" s="3087"/>
      <c r="BV104" s="3087"/>
      <c r="BW104" s="3087"/>
      <c r="BX104" s="3087"/>
      <c r="BY104" s="3087"/>
      <c r="BZ104" s="3087"/>
      <c r="CA104" s="3087"/>
      <c r="CB104" s="3087"/>
      <c r="CC104" s="3087"/>
      <c r="CD104" s="3087"/>
      <c r="CE104" s="3087"/>
      <c r="CF104" s="3087"/>
      <c r="CG104" s="3087"/>
      <c r="CH104" s="3087"/>
      <c r="CI104" s="3087"/>
      <c r="CJ104" s="3087"/>
      <c r="CK104" s="3087"/>
      <c r="CL104" s="3087"/>
      <c r="CM104" s="3087"/>
      <c r="CN104" s="3087"/>
      <c r="CO104" s="3087"/>
      <c r="CP104" s="3087"/>
      <c r="CQ104" s="3087"/>
      <c r="CR104" s="3087"/>
      <c r="CS104" s="3087"/>
      <c r="CT104" s="3087"/>
      <c r="CU104" s="3087"/>
      <c r="CV104" s="3087"/>
      <c r="CW104" s="3087"/>
      <c r="CX104" s="3087"/>
      <c r="CY104" s="3087"/>
      <c r="CZ104" s="3087"/>
      <c r="DA104" s="3087"/>
      <c r="DB104" s="3087"/>
      <c r="DC104" s="3087"/>
      <c r="DD104" s="3087"/>
      <c r="DE104" s="3087"/>
      <c r="DF104" s="3087"/>
      <c r="DG104" s="3087"/>
      <c r="DH104" s="3087"/>
      <c r="DI104" s="3087"/>
      <c r="DJ104" s="3087"/>
      <c r="DK104" s="3087"/>
    </row>
    <row r="105" spans="1:115" x14ac:dyDescent="0.25">
      <c r="A105" s="3076" t="str">
        <f t="shared" ca="1" si="5"/>
        <v xml:space="preserve"> </v>
      </c>
      <c r="B105" s="3088" t="str">
        <f t="shared" ca="1" si="6"/>
        <v xml:space="preserve"> </v>
      </c>
      <c r="C105" s="3088" t="str">
        <f t="shared" ca="1" si="7"/>
        <v xml:space="preserve"> </v>
      </c>
      <c r="D105" s="3088" t="str">
        <f t="shared" ca="1" si="8"/>
        <v xml:space="preserve"> </v>
      </c>
      <c r="E105" s="3088" t="str">
        <f t="shared" ca="1" si="9"/>
        <v xml:space="preserve"> </v>
      </c>
      <c r="F105" s="3087"/>
      <c r="G105" s="3087"/>
      <c r="H105" s="3087"/>
      <c r="I105" s="3087"/>
      <c r="J105" s="3087"/>
      <c r="K105" s="3087"/>
      <c r="L105" s="3087"/>
      <c r="M105" s="3087"/>
      <c r="N105" s="3087"/>
      <c r="O105" s="3087"/>
      <c r="P105" s="3087"/>
      <c r="Q105" s="3087"/>
      <c r="R105" s="3087"/>
      <c r="S105" s="3087"/>
      <c r="T105" s="3087"/>
      <c r="U105" s="3087"/>
      <c r="V105" s="3087"/>
      <c r="W105" s="3087"/>
      <c r="X105" s="3087"/>
      <c r="Y105" s="3087"/>
      <c r="Z105" s="3087"/>
      <c r="AA105" s="3087"/>
      <c r="AB105" s="3087"/>
      <c r="AC105" s="3087"/>
      <c r="AD105" s="3087"/>
      <c r="AE105" s="3087"/>
      <c r="AF105" s="3087"/>
      <c r="AG105" s="3087"/>
      <c r="AH105" s="3087"/>
      <c r="AI105" s="3087"/>
      <c r="AJ105" s="3087"/>
      <c r="AK105" s="3087"/>
      <c r="AL105" s="3087"/>
      <c r="AM105" s="3087"/>
      <c r="AN105" s="3087"/>
      <c r="AO105" s="3087"/>
      <c r="AP105" s="3087"/>
      <c r="AQ105" s="3087"/>
      <c r="AR105" s="3087"/>
      <c r="AS105" s="3087"/>
      <c r="AT105" s="3087"/>
      <c r="AU105" s="3087"/>
      <c r="AV105" s="3087"/>
      <c r="AW105" s="3087"/>
      <c r="AX105" s="3087"/>
      <c r="AY105" s="3087"/>
      <c r="AZ105" s="3087"/>
      <c r="BA105" s="3087"/>
      <c r="BB105" s="3087"/>
      <c r="BC105" s="3087"/>
      <c r="BD105" s="3087">
        <v>98</v>
      </c>
      <c r="BE105" s="3087" t="s">
        <v>14635</v>
      </c>
      <c r="BF105" s="3087"/>
      <c r="BG105" s="3087">
        <v>14</v>
      </c>
      <c r="BH105" s="3087">
        <v>33</v>
      </c>
      <c r="BI105" s="3087">
        <v>90</v>
      </c>
      <c r="BJ105" s="3087">
        <v>0</v>
      </c>
      <c r="BK105" s="3087">
        <v>0</v>
      </c>
      <c r="BL105" s="3087">
        <v>0</v>
      </c>
      <c r="BM105" s="3087">
        <v>0</v>
      </c>
      <c r="BN105" s="3087"/>
      <c r="BO105" s="3087"/>
      <c r="BP105" s="3087"/>
      <c r="BQ105" s="3087"/>
      <c r="BR105" s="3087"/>
      <c r="BS105" s="3087"/>
      <c r="BT105" s="3087"/>
      <c r="BU105" s="3087"/>
      <c r="BV105" s="3087"/>
      <c r="BW105" s="3087"/>
      <c r="BX105" s="3087"/>
      <c r="BY105" s="3087"/>
      <c r="BZ105" s="3087"/>
      <c r="CA105" s="3087"/>
      <c r="CB105" s="3087"/>
      <c r="CC105" s="3087"/>
      <c r="CD105" s="3087"/>
      <c r="CE105" s="3087"/>
      <c r="CF105" s="3087"/>
      <c r="CG105" s="3087"/>
      <c r="CH105" s="3087"/>
      <c r="CI105" s="3087"/>
      <c r="CJ105" s="3087"/>
      <c r="CK105" s="3087"/>
      <c r="CL105" s="3087"/>
      <c r="CM105" s="3087"/>
      <c r="CN105" s="3087"/>
      <c r="CO105" s="3087"/>
      <c r="CP105" s="3087"/>
      <c r="CQ105" s="3087"/>
      <c r="CR105" s="3087"/>
      <c r="CS105" s="3087"/>
      <c r="CT105" s="3087"/>
      <c r="CU105" s="3087"/>
      <c r="CV105" s="3087"/>
      <c r="CW105" s="3087"/>
      <c r="CX105" s="3087"/>
      <c r="CY105" s="3087"/>
      <c r="CZ105" s="3087"/>
      <c r="DA105" s="3087"/>
      <c r="DB105" s="3087"/>
      <c r="DC105" s="3087"/>
      <c r="DD105" s="3087"/>
      <c r="DE105" s="3087"/>
      <c r="DF105" s="3087"/>
      <c r="DG105" s="3087"/>
      <c r="DH105" s="3087"/>
      <c r="DI105" s="3087"/>
      <c r="DJ105" s="3087"/>
      <c r="DK105" s="3087"/>
    </row>
    <row r="106" spans="1:115" x14ac:dyDescent="0.25">
      <c r="A106" s="3076" t="str">
        <f t="shared" ca="1" si="5"/>
        <v xml:space="preserve"> </v>
      </c>
      <c r="B106" s="3088" t="str">
        <f t="shared" ca="1" si="6"/>
        <v xml:space="preserve"> </v>
      </c>
      <c r="C106" s="3088" t="str">
        <f t="shared" ca="1" si="7"/>
        <v xml:space="preserve"> </v>
      </c>
      <c r="D106" s="3088" t="str">
        <f t="shared" ca="1" si="8"/>
        <v xml:space="preserve"> </v>
      </c>
      <c r="E106" s="3088" t="str">
        <f t="shared" ca="1" si="9"/>
        <v xml:space="preserve"> </v>
      </c>
      <c r="F106" s="3087"/>
      <c r="G106" s="3087"/>
      <c r="H106" s="3087"/>
      <c r="I106" s="3087"/>
      <c r="J106" s="3087"/>
      <c r="K106" s="3087"/>
      <c r="L106" s="3087"/>
      <c r="M106" s="3087"/>
      <c r="N106" s="3087"/>
      <c r="O106" s="3087"/>
      <c r="P106" s="3087"/>
      <c r="Q106" s="3087"/>
      <c r="R106" s="3087"/>
      <c r="S106" s="3087"/>
      <c r="T106" s="3087"/>
      <c r="U106" s="3087"/>
      <c r="V106" s="3087"/>
      <c r="W106" s="3087"/>
      <c r="X106" s="3087"/>
      <c r="Y106" s="3087"/>
      <c r="Z106" s="3087"/>
      <c r="AA106" s="3087"/>
      <c r="AB106" s="3087"/>
      <c r="AC106" s="3087"/>
      <c r="AD106" s="3087"/>
      <c r="AE106" s="3087"/>
      <c r="AF106" s="3087"/>
      <c r="AG106" s="3087"/>
      <c r="AH106" s="3087"/>
      <c r="AI106" s="3087"/>
      <c r="AJ106" s="3087"/>
      <c r="AK106" s="3087"/>
      <c r="AL106" s="3087"/>
      <c r="AM106" s="3087"/>
      <c r="AN106" s="3087"/>
      <c r="AO106" s="3087"/>
      <c r="AP106" s="3087"/>
      <c r="AQ106" s="3087"/>
      <c r="AR106" s="3087"/>
      <c r="AS106" s="3087"/>
      <c r="AT106" s="3087"/>
      <c r="AU106" s="3087"/>
      <c r="AV106" s="3087"/>
      <c r="AW106" s="3087"/>
      <c r="AX106" s="3087"/>
      <c r="AY106" s="3087"/>
      <c r="AZ106" s="3087"/>
      <c r="BA106" s="3087"/>
      <c r="BB106" s="3087"/>
      <c r="BC106" s="3087"/>
      <c r="BD106" s="3087">
        <v>99</v>
      </c>
      <c r="BE106" s="3087" t="s">
        <v>14636</v>
      </c>
      <c r="BF106" s="3087"/>
      <c r="BG106" s="3087">
        <v>14</v>
      </c>
      <c r="BH106" s="3087">
        <v>33</v>
      </c>
      <c r="BI106" s="3087">
        <v>90</v>
      </c>
      <c r="BJ106" s="3087">
        <v>0</v>
      </c>
      <c r="BK106" s="3087">
        <v>0</v>
      </c>
      <c r="BL106" s="3087">
        <v>0</v>
      </c>
      <c r="BM106" s="3087">
        <v>0</v>
      </c>
      <c r="BN106" s="3087"/>
      <c r="BO106" s="3087"/>
      <c r="BP106" s="3087"/>
      <c r="BQ106" s="3087"/>
      <c r="BR106" s="3087"/>
      <c r="BS106" s="3087"/>
      <c r="BT106" s="3087"/>
      <c r="BU106" s="3087"/>
      <c r="BV106" s="3087"/>
      <c r="BW106" s="3087"/>
      <c r="BX106" s="3087"/>
      <c r="BY106" s="3087"/>
      <c r="BZ106" s="3087"/>
      <c r="CA106" s="3087"/>
      <c r="CB106" s="3087"/>
      <c r="CC106" s="3087"/>
      <c r="CD106" s="3087"/>
      <c r="CE106" s="3087"/>
      <c r="CF106" s="3087"/>
      <c r="CG106" s="3087"/>
      <c r="CH106" s="3087"/>
      <c r="CI106" s="3087"/>
      <c r="CJ106" s="3087"/>
      <c r="CK106" s="3087"/>
      <c r="CL106" s="3087"/>
      <c r="CM106" s="3087"/>
      <c r="CN106" s="3087"/>
      <c r="CO106" s="3087"/>
      <c r="CP106" s="3087"/>
      <c r="CQ106" s="3087"/>
      <c r="CR106" s="3087"/>
      <c r="CS106" s="3087"/>
      <c r="CT106" s="3087"/>
      <c r="CU106" s="3087"/>
      <c r="CV106" s="3087"/>
      <c r="CW106" s="3087"/>
      <c r="CX106" s="3087"/>
      <c r="CY106" s="3087"/>
      <c r="CZ106" s="3087"/>
      <c r="DA106" s="3087"/>
      <c r="DB106" s="3087"/>
      <c r="DC106" s="3087"/>
      <c r="DD106" s="3087"/>
      <c r="DE106" s="3087"/>
      <c r="DF106" s="3087"/>
      <c r="DG106" s="3087"/>
      <c r="DH106" s="3087"/>
      <c r="DI106" s="3087"/>
      <c r="DJ106" s="3087"/>
      <c r="DK106" s="3087"/>
    </row>
    <row r="107" spans="1:115" x14ac:dyDescent="0.25">
      <c r="A107" s="3076" t="str">
        <f t="shared" ca="1" si="5"/>
        <v xml:space="preserve"> </v>
      </c>
      <c r="B107" s="3088" t="str">
        <f t="shared" ca="1" si="6"/>
        <v xml:space="preserve"> </v>
      </c>
      <c r="C107" s="3088" t="str">
        <f t="shared" ca="1" si="7"/>
        <v xml:space="preserve"> </v>
      </c>
      <c r="D107" s="3088" t="str">
        <f t="shared" ca="1" si="8"/>
        <v xml:space="preserve"> </v>
      </c>
      <c r="E107" s="3088" t="str">
        <f t="shared" ca="1" si="9"/>
        <v xml:space="preserve"> </v>
      </c>
      <c r="F107" s="3087"/>
      <c r="G107" s="3087"/>
      <c r="H107" s="3087"/>
      <c r="I107" s="3087"/>
      <c r="J107" s="3087"/>
      <c r="K107" s="3087"/>
      <c r="L107" s="3087"/>
      <c r="M107" s="3087"/>
      <c r="N107" s="3087"/>
      <c r="O107" s="3087"/>
      <c r="P107" s="3087"/>
      <c r="Q107" s="3087"/>
      <c r="R107" s="3087"/>
      <c r="S107" s="3087"/>
      <c r="T107" s="3087"/>
      <c r="U107" s="3087"/>
      <c r="V107" s="3087"/>
      <c r="W107" s="3087"/>
      <c r="X107" s="3087"/>
      <c r="Y107" s="3087"/>
      <c r="Z107" s="3087"/>
      <c r="AA107" s="3087"/>
      <c r="AB107" s="3087"/>
      <c r="AC107" s="3087"/>
      <c r="AD107" s="3087"/>
      <c r="AE107" s="3087"/>
      <c r="AF107" s="3087"/>
      <c r="AG107" s="3087"/>
      <c r="AH107" s="3087"/>
      <c r="AI107" s="3087"/>
      <c r="AJ107" s="3087"/>
      <c r="AK107" s="3087"/>
      <c r="AL107" s="3087"/>
      <c r="AM107" s="3087"/>
      <c r="AN107" s="3087"/>
      <c r="AO107" s="3087"/>
      <c r="AP107" s="3087"/>
      <c r="AQ107" s="3087"/>
      <c r="AR107" s="3087"/>
      <c r="AS107" s="3087"/>
      <c r="AT107" s="3087"/>
      <c r="AU107" s="3087"/>
      <c r="AV107" s="3087"/>
      <c r="AW107" s="3087"/>
      <c r="AX107" s="3087"/>
      <c r="AY107" s="3087"/>
      <c r="AZ107" s="3087"/>
      <c r="BA107" s="3087"/>
      <c r="BB107" s="3087"/>
      <c r="BC107" s="3087"/>
      <c r="BD107" s="3087">
        <v>100</v>
      </c>
      <c r="BE107" s="3087" t="s">
        <v>14637</v>
      </c>
      <c r="BF107" s="3087"/>
      <c r="BG107" s="3087">
        <v>14</v>
      </c>
      <c r="BH107" s="3087">
        <v>33</v>
      </c>
      <c r="BI107" s="3087">
        <v>90</v>
      </c>
      <c r="BJ107" s="3087">
        <v>0</v>
      </c>
      <c r="BK107" s="3087">
        <v>0</v>
      </c>
      <c r="BL107" s="3087">
        <v>0</v>
      </c>
      <c r="BM107" s="3087">
        <v>0</v>
      </c>
      <c r="BN107" s="3087"/>
      <c r="BO107" s="3087"/>
      <c r="BP107" s="3087"/>
      <c r="BQ107" s="3087"/>
      <c r="BR107" s="3087"/>
      <c r="BS107" s="3087"/>
      <c r="BT107" s="3087"/>
      <c r="BU107" s="3087"/>
      <c r="BV107" s="3087"/>
      <c r="BW107" s="3087"/>
      <c r="BX107" s="3087"/>
      <c r="BY107" s="3087"/>
      <c r="BZ107" s="3087"/>
      <c r="CA107" s="3087"/>
      <c r="CB107" s="3087"/>
      <c r="CC107" s="3087"/>
      <c r="CD107" s="3087"/>
      <c r="CE107" s="3087"/>
      <c r="CF107" s="3087"/>
      <c r="CG107" s="3087"/>
      <c r="CH107" s="3087"/>
      <c r="CI107" s="3087"/>
      <c r="CJ107" s="3087"/>
      <c r="CK107" s="3087"/>
      <c r="CL107" s="3087"/>
      <c r="CM107" s="3087"/>
      <c r="CN107" s="3087"/>
      <c r="CO107" s="3087"/>
      <c r="CP107" s="3087"/>
      <c r="CQ107" s="3087"/>
      <c r="CR107" s="3087"/>
      <c r="CS107" s="3087"/>
      <c r="CT107" s="3087"/>
      <c r="CU107" s="3087"/>
      <c r="CV107" s="3087"/>
      <c r="CW107" s="3087"/>
      <c r="CX107" s="3087"/>
      <c r="CY107" s="3087"/>
      <c r="CZ107" s="3087"/>
      <c r="DA107" s="3087"/>
      <c r="DB107" s="3087"/>
      <c r="DC107" s="3087"/>
      <c r="DD107" s="3087"/>
      <c r="DE107" s="3087"/>
      <c r="DF107" s="3087"/>
      <c r="DG107" s="3087"/>
      <c r="DH107" s="3087"/>
      <c r="DI107" s="3087"/>
      <c r="DJ107" s="3087"/>
      <c r="DK107" s="3087"/>
    </row>
    <row r="108" spans="1:115" x14ac:dyDescent="0.25">
      <c r="A108" s="3076" t="str">
        <f t="shared" ca="1" si="5"/>
        <v xml:space="preserve"> </v>
      </c>
      <c r="B108" s="3088" t="str">
        <f t="shared" ca="1" si="6"/>
        <v xml:space="preserve"> </v>
      </c>
      <c r="C108" s="3088" t="str">
        <f t="shared" ca="1" si="7"/>
        <v xml:space="preserve"> </v>
      </c>
      <c r="D108" s="3088" t="str">
        <f t="shared" ca="1" si="8"/>
        <v xml:space="preserve"> </v>
      </c>
      <c r="E108" s="3088" t="str">
        <f t="shared" ca="1" si="9"/>
        <v xml:space="preserve"> </v>
      </c>
      <c r="F108" s="3087"/>
      <c r="G108" s="3087"/>
      <c r="H108" s="3087"/>
      <c r="I108" s="3087"/>
      <c r="J108" s="3087"/>
      <c r="K108" s="3087"/>
      <c r="L108" s="3087"/>
      <c r="M108" s="3087"/>
      <c r="N108" s="3087"/>
      <c r="O108" s="3087"/>
      <c r="P108" s="3087"/>
      <c r="Q108" s="3087"/>
      <c r="R108" s="3087"/>
      <c r="S108" s="3087"/>
      <c r="T108" s="3087"/>
      <c r="U108" s="3087"/>
      <c r="V108" s="3087"/>
      <c r="W108" s="3087"/>
      <c r="X108" s="3087"/>
      <c r="Y108" s="3087"/>
      <c r="Z108" s="3087"/>
      <c r="AA108" s="3087"/>
      <c r="AB108" s="3087"/>
      <c r="AC108" s="3087"/>
      <c r="AD108" s="3087"/>
      <c r="AE108" s="3087"/>
      <c r="AF108" s="3087"/>
      <c r="AG108" s="3087"/>
      <c r="AH108" s="3087"/>
      <c r="AI108" s="3087"/>
      <c r="AJ108" s="3087"/>
      <c r="AK108" s="3087"/>
      <c r="AL108" s="3087"/>
      <c r="AM108" s="3087"/>
      <c r="AN108" s="3087"/>
      <c r="AO108" s="3087"/>
      <c r="AP108" s="3087"/>
      <c r="AQ108" s="3087"/>
      <c r="AR108" s="3087"/>
      <c r="AS108" s="3087"/>
      <c r="AT108" s="3087"/>
      <c r="AU108" s="3087"/>
      <c r="AV108" s="3087"/>
      <c r="AW108" s="3087"/>
      <c r="AX108" s="3087"/>
      <c r="AY108" s="3087"/>
      <c r="AZ108" s="3087"/>
      <c r="BA108" s="3087"/>
      <c r="BB108" s="3087"/>
      <c r="BC108" s="3087"/>
      <c r="BD108" s="3087">
        <v>101</v>
      </c>
      <c r="BE108" s="3087" t="s">
        <v>14638</v>
      </c>
      <c r="BF108" s="3087"/>
      <c r="BG108" s="3087">
        <v>14</v>
      </c>
      <c r="BH108" s="3087">
        <v>33</v>
      </c>
      <c r="BI108" s="3087">
        <v>90</v>
      </c>
      <c r="BJ108" s="3087">
        <v>0</v>
      </c>
      <c r="BK108" s="3087">
        <v>0</v>
      </c>
      <c r="BL108" s="3087">
        <v>0</v>
      </c>
      <c r="BM108" s="3087">
        <v>0</v>
      </c>
      <c r="BN108" s="3087"/>
      <c r="BO108" s="3087"/>
      <c r="BP108" s="3087"/>
      <c r="BQ108" s="3087"/>
      <c r="BR108" s="3087"/>
      <c r="BS108" s="3087"/>
      <c r="BT108" s="3087"/>
      <c r="BU108" s="3087"/>
      <c r="BV108" s="3087"/>
      <c r="BW108" s="3087"/>
      <c r="BX108" s="3087"/>
      <c r="BY108" s="3087"/>
      <c r="BZ108" s="3087"/>
      <c r="CA108" s="3087"/>
      <c r="CB108" s="3087"/>
      <c r="CC108" s="3087"/>
      <c r="CD108" s="3087"/>
      <c r="CE108" s="3087"/>
      <c r="CF108" s="3087"/>
      <c r="CG108" s="3087"/>
      <c r="CH108" s="3087"/>
      <c r="CI108" s="3087"/>
      <c r="CJ108" s="3087"/>
      <c r="CK108" s="3087"/>
      <c r="CL108" s="3087"/>
      <c r="CM108" s="3087"/>
      <c r="CN108" s="3087"/>
      <c r="CO108" s="3087"/>
      <c r="CP108" s="3087"/>
      <c r="CQ108" s="3087"/>
      <c r="CR108" s="3087"/>
      <c r="CS108" s="3087"/>
      <c r="CT108" s="3087"/>
      <c r="CU108" s="3087"/>
      <c r="CV108" s="3087"/>
      <c r="CW108" s="3087"/>
      <c r="CX108" s="3087"/>
      <c r="CY108" s="3087"/>
      <c r="CZ108" s="3087"/>
      <c r="DA108" s="3087"/>
      <c r="DB108" s="3087"/>
      <c r="DC108" s="3087"/>
      <c r="DD108" s="3087"/>
      <c r="DE108" s="3087"/>
      <c r="DF108" s="3087"/>
      <c r="DG108" s="3087"/>
      <c r="DH108" s="3087"/>
      <c r="DI108" s="3087"/>
      <c r="DJ108" s="3087"/>
      <c r="DK108" s="3087"/>
    </row>
    <row r="109" spans="1:115" x14ac:dyDescent="0.25">
      <c r="A109" s="3076" t="str">
        <f t="shared" ca="1" si="5"/>
        <v xml:space="preserve"> </v>
      </c>
      <c r="B109" s="3088" t="str">
        <f t="shared" ca="1" si="6"/>
        <v xml:space="preserve"> </v>
      </c>
      <c r="C109" s="3088" t="str">
        <f t="shared" ca="1" si="7"/>
        <v xml:space="preserve"> </v>
      </c>
      <c r="D109" s="3088" t="str">
        <f t="shared" ca="1" si="8"/>
        <v xml:space="preserve"> </v>
      </c>
      <c r="E109" s="3088" t="str">
        <f t="shared" ca="1" si="9"/>
        <v xml:space="preserve"> </v>
      </c>
      <c r="F109" s="3087"/>
      <c r="G109" s="3087"/>
      <c r="H109" s="3087"/>
      <c r="I109" s="3087"/>
      <c r="J109" s="3087"/>
      <c r="K109" s="3087"/>
      <c r="L109" s="3087"/>
      <c r="M109" s="3087"/>
      <c r="N109" s="3087"/>
      <c r="O109" s="3087"/>
      <c r="P109" s="3087"/>
      <c r="Q109" s="3087"/>
      <c r="R109" s="3087"/>
      <c r="S109" s="3087"/>
      <c r="T109" s="3087"/>
      <c r="U109" s="3087"/>
      <c r="V109" s="3087"/>
      <c r="W109" s="3087"/>
      <c r="X109" s="3087"/>
      <c r="Y109" s="3087"/>
      <c r="Z109" s="3087"/>
      <c r="AA109" s="3087"/>
      <c r="AB109" s="3087"/>
      <c r="AC109" s="3087"/>
      <c r="AD109" s="3087"/>
      <c r="AE109" s="3087"/>
      <c r="AF109" s="3087"/>
      <c r="AG109" s="3087"/>
      <c r="AH109" s="3087"/>
      <c r="AI109" s="3087"/>
      <c r="AJ109" s="3087"/>
      <c r="AK109" s="3087"/>
      <c r="AL109" s="3087"/>
      <c r="AM109" s="3087"/>
      <c r="AN109" s="3087"/>
      <c r="AO109" s="3087"/>
      <c r="AP109" s="3087"/>
      <c r="AQ109" s="3087"/>
      <c r="AR109" s="3087"/>
      <c r="AS109" s="3087"/>
      <c r="AT109" s="3087"/>
      <c r="AU109" s="3087"/>
      <c r="AV109" s="3087"/>
      <c r="AW109" s="3087"/>
      <c r="AX109" s="3087"/>
      <c r="AY109" s="3087"/>
      <c r="AZ109" s="3087"/>
      <c r="BA109" s="3087"/>
      <c r="BB109" s="3087"/>
      <c r="BC109" s="3087"/>
      <c r="BD109" s="3087">
        <v>102</v>
      </c>
      <c r="BE109" s="3087" t="s">
        <v>14639</v>
      </c>
      <c r="BF109" s="3087"/>
      <c r="BG109" s="3087">
        <v>14</v>
      </c>
      <c r="BH109" s="3087">
        <v>33</v>
      </c>
      <c r="BI109" s="3087">
        <v>90</v>
      </c>
      <c r="BJ109" s="3087">
        <v>0</v>
      </c>
      <c r="BK109" s="3087">
        <v>0</v>
      </c>
      <c r="BL109" s="3087">
        <v>0</v>
      </c>
      <c r="BM109" s="3087">
        <v>0</v>
      </c>
      <c r="BN109" s="3087"/>
      <c r="BO109" s="3087"/>
      <c r="BP109" s="3087"/>
      <c r="BQ109" s="3087"/>
      <c r="BR109" s="3087"/>
      <c r="BS109" s="3087"/>
      <c r="BT109" s="3087"/>
      <c r="BU109" s="3087"/>
      <c r="BV109" s="3087"/>
      <c r="BW109" s="3087"/>
      <c r="BX109" s="3087"/>
      <c r="BY109" s="3087"/>
      <c r="BZ109" s="3087"/>
      <c r="CA109" s="3087"/>
      <c r="CB109" s="3087"/>
      <c r="CC109" s="3087"/>
      <c r="CD109" s="3087"/>
      <c r="CE109" s="3087"/>
      <c r="CF109" s="3087"/>
      <c r="CG109" s="3087"/>
      <c r="CH109" s="3087"/>
      <c r="CI109" s="3087"/>
      <c r="CJ109" s="3087"/>
      <c r="CK109" s="3087"/>
      <c r="CL109" s="3087"/>
      <c r="CM109" s="3087"/>
      <c r="CN109" s="3087"/>
      <c r="CO109" s="3087"/>
      <c r="CP109" s="3087"/>
      <c r="CQ109" s="3087"/>
      <c r="CR109" s="3087"/>
      <c r="CS109" s="3087"/>
      <c r="CT109" s="3087"/>
      <c r="CU109" s="3087"/>
      <c r="CV109" s="3087"/>
      <c r="CW109" s="3087"/>
      <c r="CX109" s="3087"/>
      <c r="CY109" s="3087"/>
      <c r="CZ109" s="3087"/>
      <c r="DA109" s="3087"/>
      <c r="DB109" s="3087"/>
      <c r="DC109" s="3087"/>
      <c r="DD109" s="3087"/>
      <c r="DE109" s="3087"/>
      <c r="DF109" s="3087"/>
      <c r="DG109" s="3087"/>
      <c r="DH109" s="3087"/>
      <c r="DI109" s="3087"/>
      <c r="DJ109" s="3087"/>
      <c r="DK109" s="3087"/>
    </row>
    <row r="110" spans="1:115" x14ac:dyDescent="0.25">
      <c r="A110" s="3076" t="str">
        <f t="shared" ca="1" si="5"/>
        <v xml:space="preserve"> </v>
      </c>
      <c r="B110" s="3088" t="str">
        <f t="shared" ca="1" si="6"/>
        <v xml:space="preserve"> </v>
      </c>
      <c r="C110" s="3088" t="str">
        <f t="shared" ca="1" si="7"/>
        <v xml:space="preserve"> </v>
      </c>
      <c r="D110" s="3088" t="str">
        <f t="shared" ca="1" si="8"/>
        <v xml:space="preserve"> </v>
      </c>
      <c r="E110" s="3088" t="str">
        <f t="shared" ca="1" si="9"/>
        <v xml:space="preserve"> </v>
      </c>
      <c r="F110" s="3087"/>
      <c r="G110" s="3087"/>
      <c r="H110" s="3087"/>
      <c r="I110" s="3087"/>
      <c r="J110" s="3087"/>
      <c r="K110" s="3087"/>
      <c r="L110" s="3087"/>
      <c r="M110" s="3087"/>
      <c r="N110" s="3087"/>
      <c r="O110" s="3087"/>
      <c r="P110" s="3087"/>
      <c r="Q110" s="3087"/>
      <c r="R110" s="3087"/>
      <c r="S110" s="3087"/>
      <c r="T110" s="3087"/>
      <c r="U110" s="3087"/>
      <c r="V110" s="3087"/>
      <c r="W110" s="3087"/>
      <c r="X110" s="3087"/>
      <c r="Y110" s="3087"/>
      <c r="Z110" s="3087"/>
      <c r="AA110" s="3087"/>
      <c r="AB110" s="3087"/>
      <c r="AC110" s="3087"/>
      <c r="AD110" s="3087"/>
      <c r="AE110" s="3087"/>
      <c r="AF110" s="3087"/>
      <c r="AG110" s="3087"/>
      <c r="AH110" s="3087"/>
      <c r="AI110" s="3087"/>
      <c r="AJ110" s="3087"/>
      <c r="AK110" s="3087"/>
      <c r="AL110" s="3087"/>
      <c r="AM110" s="3087"/>
      <c r="AN110" s="3087"/>
      <c r="AO110" s="3087"/>
      <c r="AP110" s="3087"/>
      <c r="AQ110" s="3087"/>
      <c r="AR110" s="3087"/>
      <c r="AS110" s="3087"/>
      <c r="AT110" s="3087"/>
      <c r="AU110" s="3087"/>
      <c r="AV110" s="3087"/>
      <c r="AW110" s="3087"/>
      <c r="AX110" s="3087"/>
      <c r="AY110" s="3087"/>
      <c r="AZ110" s="3087"/>
      <c r="BA110" s="3087"/>
      <c r="BB110" s="3087"/>
      <c r="BC110" s="3087"/>
      <c r="BD110" s="3087">
        <v>103</v>
      </c>
      <c r="BE110" s="3087" t="s">
        <v>14640</v>
      </c>
      <c r="BF110" s="3087"/>
      <c r="BG110" s="3087">
        <v>14</v>
      </c>
      <c r="BH110" s="3087">
        <v>33</v>
      </c>
      <c r="BI110" s="3087">
        <v>90</v>
      </c>
      <c r="BJ110" s="3087">
        <v>0</v>
      </c>
      <c r="BK110" s="3087">
        <v>0</v>
      </c>
      <c r="BL110" s="3087">
        <v>0</v>
      </c>
      <c r="BM110" s="3087">
        <v>0</v>
      </c>
      <c r="BN110" s="3087"/>
      <c r="BO110" s="3087"/>
      <c r="BP110" s="3087"/>
      <c r="BQ110" s="3087"/>
      <c r="BR110" s="3087"/>
      <c r="BS110" s="3087"/>
      <c r="BT110" s="3087"/>
      <c r="BU110" s="3087"/>
      <c r="BV110" s="3087"/>
      <c r="BW110" s="3087"/>
      <c r="BX110" s="3087"/>
      <c r="BY110" s="3087"/>
      <c r="BZ110" s="3087"/>
      <c r="CA110" s="3087"/>
      <c r="CB110" s="3087"/>
      <c r="CC110" s="3087"/>
      <c r="CD110" s="3087"/>
      <c r="CE110" s="3087"/>
      <c r="CF110" s="3087"/>
      <c r="CG110" s="3087"/>
      <c r="CH110" s="3087"/>
      <c r="CI110" s="3087"/>
      <c r="CJ110" s="3087"/>
      <c r="CK110" s="3087"/>
      <c r="CL110" s="3087"/>
      <c r="CM110" s="3087"/>
      <c r="CN110" s="3087"/>
      <c r="CO110" s="3087"/>
      <c r="CP110" s="3087"/>
      <c r="CQ110" s="3087"/>
      <c r="CR110" s="3087"/>
      <c r="CS110" s="3087"/>
      <c r="CT110" s="3087"/>
      <c r="CU110" s="3087"/>
      <c r="CV110" s="3087"/>
      <c r="CW110" s="3087"/>
      <c r="CX110" s="3087"/>
      <c r="CY110" s="3087"/>
      <c r="CZ110" s="3087"/>
      <c r="DA110" s="3087"/>
      <c r="DB110" s="3087"/>
      <c r="DC110" s="3087"/>
      <c r="DD110" s="3087"/>
      <c r="DE110" s="3087"/>
      <c r="DF110" s="3087"/>
      <c r="DG110" s="3087"/>
      <c r="DH110" s="3087"/>
      <c r="DI110" s="3087"/>
      <c r="DJ110" s="3087"/>
      <c r="DK110" s="3087"/>
    </row>
    <row r="111" spans="1:115" x14ac:dyDescent="0.25">
      <c r="A111" s="3076" t="str">
        <f t="shared" ca="1" si="5"/>
        <v xml:space="preserve"> </v>
      </c>
      <c r="B111" s="3088" t="str">
        <f t="shared" ca="1" si="6"/>
        <v xml:space="preserve"> </v>
      </c>
      <c r="C111" s="3088" t="str">
        <f t="shared" ca="1" si="7"/>
        <v xml:space="preserve"> </v>
      </c>
      <c r="D111" s="3088" t="str">
        <f t="shared" ca="1" si="8"/>
        <v xml:space="preserve"> </v>
      </c>
      <c r="E111" s="3088" t="str">
        <f t="shared" ca="1" si="9"/>
        <v xml:space="preserve"> </v>
      </c>
      <c r="F111" s="3087"/>
      <c r="G111" s="3087"/>
      <c r="H111" s="3087"/>
      <c r="I111" s="3087"/>
      <c r="J111" s="3087"/>
      <c r="K111" s="3087"/>
      <c r="L111" s="3087"/>
      <c r="M111" s="3087"/>
      <c r="N111" s="3087"/>
      <c r="O111" s="3087"/>
      <c r="P111" s="3087"/>
      <c r="Q111" s="3087"/>
      <c r="R111" s="3087"/>
      <c r="S111" s="3087"/>
      <c r="T111" s="3087"/>
      <c r="U111" s="3087"/>
      <c r="V111" s="3087"/>
      <c r="W111" s="3087"/>
      <c r="X111" s="3087"/>
      <c r="Y111" s="3087"/>
      <c r="Z111" s="3087"/>
      <c r="AA111" s="3087"/>
      <c r="AB111" s="3087"/>
      <c r="AC111" s="3087"/>
      <c r="AD111" s="3087"/>
      <c r="AE111" s="3087"/>
      <c r="AF111" s="3087"/>
      <c r="AG111" s="3087"/>
      <c r="AH111" s="3087"/>
      <c r="AI111" s="3087"/>
      <c r="AJ111" s="3087"/>
      <c r="AK111" s="3087"/>
      <c r="AL111" s="3087"/>
      <c r="AM111" s="3087"/>
      <c r="AN111" s="3087"/>
      <c r="AO111" s="3087"/>
      <c r="AP111" s="3087"/>
      <c r="AQ111" s="3087"/>
      <c r="AR111" s="3087"/>
      <c r="AS111" s="3087"/>
      <c r="AT111" s="3087"/>
      <c r="AU111" s="3087"/>
      <c r="AV111" s="3087"/>
      <c r="AW111" s="3087"/>
      <c r="AX111" s="3087"/>
      <c r="AY111" s="3087"/>
      <c r="AZ111" s="3087"/>
      <c r="BA111" s="3087"/>
      <c r="BB111" s="3087"/>
      <c r="BC111" s="3087"/>
      <c r="BD111" s="3087">
        <v>104</v>
      </c>
      <c r="BE111" s="3087" t="s">
        <v>14641</v>
      </c>
      <c r="BF111" s="3087"/>
      <c r="BG111" s="3087">
        <v>14</v>
      </c>
      <c r="BH111" s="3087">
        <v>33</v>
      </c>
      <c r="BI111" s="3087">
        <v>90</v>
      </c>
      <c r="BJ111" s="3087">
        <v>0</v>
      </c>
      <c r="BK111" s="3087">
        <v>0</v>
      </c>
      <c r="BL111" s="3087">
        <v>0</v>
      </c>
      <c r="BM111" s="3087">
        <v>0</v>
      </c>
      <c r="BN111" s="3087"/>
      <c r="BO111" s="3087"/>
      <c r="BP111" s="3087"/>
      <c r="BQ111" s="3087"/>
      <c r="BR111" s="3087"/>
      <c r="BS111" s="3087"/>
      <c r="BT111" s="3087"/>
      <c r="BU111" s="3087"/>
      <c r="BV111" s="3087"/>
      <c r="BW111" s="3087"/>
      <c r="BX111" s="3087"/>
      <c r="BY111" s="3087"/>
      <c r="BZ111" s="3087"/>
      <c r="CA111" s="3087"/>
      <c r="CB111" s="3087"/>
      <c r="CC111" s="3087"/>
      <c r="CD111" s="3087"/>
      <c r="CE111" s="3087"/>
      <c r="CF111" s="3087"/>
      <c r="CG111" s="3087"/>
      <c r="CH111" s="3087"/>
      <c r="CI111" s="3087"/>
      <c r="CJ111" s="3087"/>
      <c r="CK111" s="3087"/>
      <c r="CL111" s="3087"/>
      <c r="CM111" s="3087"/>
      <c r="CN111" s="3087"/>
      <c r="CO111" s="3087"/>
      <c r="CP111" s="3087"/>
      <c r="CQ111" s="3087"/>
      <c r="CR111" s="3087"/>
      <c r="CS111" s="3087"/>
      <c r="CT111" s="3087"/>
      <c r="CU111" s="3087"/>
      <c r="CV111" s="3087"/>
      <c r="CW111" s="3087"/>
      <c r="CX111" s="3087"/>
      <c r="CY111" s="3087"/>
      <c r="CZ111" s="3087"/>
      <c r="DA111" s="3087"/>
      <c r="DB111" s="3087"/>
      <c r="DC111" s="3087"/>
      <c r="DD111" s="3087"/>
      <c r="DE111" s="3087"/>
      <c r="DF111" s="3087"/>
      <c r="DG111" s="3087"/>
      <c r="DH111" s="3087"/>
      <c r="DI111" s="3087"/>
      <c r="DJ111" s="3087"/>
      <c r="DK111" s="3087"/>
    </row>
    <row r="112" spans="1:115" x14ac:dyDescent="0.25">
      <c r="A112" s="3076" t="str">
        <f t="shared" ca="1" si="5"/>
        <v xml:space="preserve"> </v>
      </c>
      <c r="B112" s="3088" t="str">
        <f t="shared" ca="1" si="6"/>
        <v xml:space="preserve"> </v>
      </c>
      <c r="C112" s="3088" t="str">
        <f t="shared" ca="1" si="7"/>
        <v xml:space="preserve"> </v>
      </c>
      <c r="D112" s="3088" t="str">
        <f t="shared" ca="1" si="8"/>
        <v xml:space="preserve"> </v>
      </c>
      <c r="E112" s="3088" t="str">
        <f t="shared" ca="1" si="9"/>
        <v xml:space="preserve"> </v>
      </c>
      <c r="F112" s="3087"/>
      <c r="G112" s="3087"/>
      <c r="H112" s="3087"/>
      <c r="I112" s="3087"/>
      <c r="J112" s="3087"/>
      <c r="K112" s="3087"/>
      <c r="L112" s="3087"/>
      <c r="M112" s="3087"/>
      <c r="N112" s="3087"/>
      <c r="O112" s="3087"/>
      <c r="P112" s="3087"/>
      <c r="Q112" s="3087"/>
      <c r="R112" s="3087"/>
      <c r="S112" s="3087"/>
      <c r="T112" s="3087"/>
      <c r="U112" s="3087"/>
      <c r="V112" s="3087"/>
      <c r="W112" s="3087"/>
      <c r="X112" s="3087"/>
      <c r="Y112" s="3087"/>
      <c r="Z112" s="3087"/>
      <c r="AA112" s="3087"/>
      <c r="AB112" s="3087"/>
      <c r="AC112" s="3087"/>
      <c r="AD112" s="3087"/>
      <c r="AE112" s="3087"/>
      <c r="AF112" s="3087"/>
      <c r="AG112" s="3087"/>
      <c r="AH112" s="3087"/>
      <c r="AI112" s="3087"/>
      <c r="AJ112" s="3087"/>
      <c r="AK112" s="3087"/>
      <c r="AL112" s="3087"/>
      <c r="AM112" s="3087"/>
      <c r="AN112" s="3087"/>
      <c r="AO112" s="3087"/>
      <c r="AP112" s="3087"/>
      <c r="AQ112" s="3087"/>
      <c r="AR112" s="3087"/>
      <c r="AS112" s="3087"/>
      <c r="AT112" s="3087"/>
      <c r="AU112" s="3087"/>
      <c r="AV112" s="3087"/>
      <c r="AW112" s="3087"/>
      <c r="AX112" s="3087"/>
      <c r="AY112" s="3087"/>
      <c r="AZ112" s="3087"/>
      <c r="BA112" s="3087"/>
      <c r="BB112" s="3087"/>
      <c r="BC112" s="3087"/>
      <c r="BD112" s="3087">
        <v>105</v>
      </c>
      <c r="BE112" s="3087" t="s">
        <v>14642</v>
      </c>
      <c r="BF112" s="3087"/>
      <c r="BG112" s="3087">
        <v>14</v>
      </c>
      <c r="BH112" s="3087">
        <v>33</v>
      </c>
      <c r="BI112" s="3087">
        <v>90</v>
      </c>
      <c r="BJ112" s="3087">
        <v>0</v>
      </c>
      <c r="BK112" s="3087">
        <v>0</v>
      </c>
      <c r="BL112" s="3087">
        <v>0</v>
      </c>
      <c r="BM112" s="3087">
        <v>0</v>
      </c>
      <c r="BN112" s="3087"/>
      <c r="BO112" s="3087"/>
      <c r="BP112" s="3087"/>
      <c r="BQ112" s="3087"/>
      <c r="BR112" s="3087"/>
      <c r="BS112" s="3087"/>
      <c r="BT112" s="3087"/>
      <c r="BU112" s="3087"/>
      <c r="BV112" s="3087"/>
      <c r="BW112" s="3087"/>
      <c r="BX112" s="3087"/>
      <c r="BY112" s="3087"/>
      <c r="BZ112" s="3087"/>
      <c r="CA112" s="3087"/>
      <c r="CB112" s="3087"/>
      <c r="CC112" s="3087"/>
      <c r="CD112" s="3087"/>
      <c r="CE112" s="3087"/>
      <c r="CF112" s="3087"/>
      <c r="CG112" s="3087"/>
      <c r="CH112" s="3087"/>
      <c r="CI112" s="3087"/>
      <c r="CJ112" s="3087"/>
      <c r="CK112" s="3087"/>
      <c r="CL112" s="3087"/>
      <c r="CM112" s="3087"/>
      <c r="CN112" s="3087"/>
      <c r="CO112" s="3087"/>
      <c r="CP112" s="3087"/>
      <c r="CQ112" s="3087"/>
      <c r="CR112" s="3087"/>
      <c r="CS112" s="3087"/>
      <c r="CT112" s="3087"/>
      <c r="CU112" s="3087"/>
      <c r="CV112" s="3087"/>
      <c r="CW112" s="3087"/>
      <c r="CX112" s="3087"/>
      <c r="CY112" s="3087"/>
      <c r="CZ112" s="3087"/>
      <c r="DA112" s="3087"/>
      <c r="DB112" s="3087"/>
      <c r="DC112" s="3087"/>
      <c r="DD112" s="3087"/>
      <c r="DE112" s="3087"/>
      <c r="DF112" s="3087"/>
      <c r="DG112" s="3087"/>
      <c r="DH112" s="3087"/>
      <c r="DI112" s="3087"/>
      <c r="DJ112" s="3087"/>
      <c r="DK112" s="3087"/>
    </row>
    <row r="113" spans="1:115" x14ac:dyDescent="0.25">
      <c r="A113" s="3076" t="str">
        <f t="shared" ca="1" si="5"/>
        <v xml:space="preserve"> </v>
      </c>
      <c r="B113" s="3088" t="str">
        <f t="shared" ca="1" si="6"/>
        <v xml:space="preserve"> </v>
      </c>
      <c r="C113" s="3088" t="str">
        <f t="shared" ca="1" si="7"/>
        <v xml:space="preserve"> </v>
      </c>
      <c r="D113" s="3088" t="str">
        <f t="shared" ca="1" si="8"/>
        <v xml:space="preserve"> </v>
      </c>
      <c r="E113" s="3088" t="str">
        <f t="shared" ca="1" si="9"/>
        <v xml:space="preserve"> </v>
      </c>
      <c r="F113" s="3087"/>
      <c r="G113" s="3087"/>
      <c r="H113" s="3087"/>
      <c r="I113" s="3087"/>
      <c r="J113" s="3087"/>
      <c r="K113" s="3087"/>
      <c r="L113" s="3087"/>
      <c r="M113" s="3087"/>
      <c r="N113" s="3087"/>
      <c r="O113" s="3087"/>
      <c r="P113" s="3087"/>
      <c r="Q113" s="3087"/>
      <c r="R113" s="3087"/>
      <c r="S113" s="3087"/>
      <c r="T113" s="3087"/>
      <c r="U113" s="3087"/>
      <c r="V113" s="3087"/>
      <c r="W113" s="3087"/>
      <c r="X113" s="3087"/>
      <c r="Y113" s="3087"/>
      <c r="Z113" s="3087"/>
      <c r="AA113" s="3087"/>
      <c r="AB113" s="3087"/>
      <c r="AC113" s="3087"/>
      <c r="AD113" s="3087"/>
      <c r="AE113" s="3087"/>
      <c r="AF113" s="3087"/>
      <c r="AG113" s="3087"/>
      <c r="AH113" s="3087"/>
      <c r="AI113" s="3087"/>
      <c r="AJ113" s="3087"/>
      <c r="AK113" s="3087"/>
      <c r="AL113" s="3087"/>
      <c r="AM113" s="3087"/>
      <c r="AN113" s="3087"/>
      <c r="AO113" s="3087"/>
      <c r="AP113" s="3087"/>
      <c r="AQ113" s="3087"/>
      <c r="AR113" s="3087"/>
      <c r="AS113" s="3087"/>
      <c r="AT113" s="3087"/>
      <c r="AU113" s="3087"/>
      <c r="AV113" s="3087"/>
      <c r="AW113" s="3087"/>
      <c r="AX113" s="3087"/>
      <c r="AY113" s="3087"/>
      <c r="AZ113" s="3087"/>
      <c r="BA113" s="3087"/>
      <c r="BB113" s="3087"/>
      <c r="BC113" s="3087"/>
      <c r="BD113" s="3087">
        <v>106</v>
      </c>
      <c r="BE113" s="3087" t="s">
        <v>14643</v>
      </c>
      <c r="BF113" s="3087"/>
      <c r="BG113" s="3087">
        <v>14</v>
      </c>
      <c r="BH113" s="3087">
        <v>33</v>
      </c>
      <c r="BI113" s="3087">
        <v>90</v>
      </c>
      <c r="BJ113" s="3087">
        <v>0</v>
      </c>
      <c r="BK113" s="3087">
        <v>0</v>
      </c>
      <c r="BL113" s="3087">
        <v>0</v>
      </c>
      <c r="BM113" s="3087">
        <v>0</v>
      </c>
      <c r="BN113" s="3087"/>
      <c r="BO113" s="3087"/>
      <c r="BP113" s="3087"/>
      <c r="BQ113" s="3087"/>
      <c r="BR113" s="3087"/>
      <c r="BS113" s="3087"/>
      <c r="BT113" s="3087"/>
      <c r="BU113" s="3087"/>
      <c r="BV113" s="3087"/>
      <c r="BW113" s="3087"/>
      <c r="BX113" s="3087"/>
      <c r="BY113" s="3087"/>
      <c r="BZ113" s="3087"/>
      <c r="CA113" s="3087"/>
      <c r="CB113" s="3087"/>
      <c r="CC113" s="3087"/>
      <c r="CD113" s="3087"/>
      <c r="CE113" s="3087"/>
      <c r="CF113" s="3087"/>
      <c r="CG113" s="3087"/>
      <c r="CH113" s="3087"/>
      <c r="CI113" s="3087"/>
      <c r="CJ113" s="3087"/>
      <c r="CK113" s="3087"/>
      <c r="CL113" s="3087"/>
      <c r="CM113" s="3087"/>
      <c r="CN113" s="3087"/>
      <c r="CO113" s="3087"/>
      <c r="CP113" s="3087"/>
      <c r="CQ113" s="3087"/>
      <c r="CR113" s="3087"/>
      <c r="CS113" s="3087"/>
      <c r="CT113" s="3087"/>
      <c r="CU113" s="3087"/>
      <c r="CV113" s="3087"/>
      <c r="CW113" s="3087"/>
      <c r="CX113" s="3087"/>
      <c r="CY113" s="3087"/>
      <c r="CZ113" s="3087"/>
      <c r="DA113" s="3087"/>
      <c r="DB113" s="3087"/>
      <c r="DC113" s="3087"/>
      <c r="DD113" s="3087"/>
      <c r="DE113" s="3087"/>
      <c r="DF113" s="3087"/>
      <c r="DG113" s="3087"/>
      <c r="DH113" s="3087"/>
      <c r="DI113" s="3087"/>
      <c r="DJ113" s="3087"/>
      <c r="DK113" s="3087"/>
    </row>
    <row r="114" spans="1:115" x14ac:dyDescent="0.25">
      <c r="A114" s="3076" t="str">
        <f t="shared" ca="1" si="5"/>
        <v xml:space="preserve"> </v>
      </c>
      <c r="B114" s="3088" t="str">
        <f t="shared" ca="1" si="6"/>
        <v xml:space="preserve"> </v>
      </c>
      <c r="C114" s="3088" t="str">
        <f t="shared" ca="1" si="7"/>
        <v xml:space="preserve"> </v>
      </c>
      <c r="D114" s="3088" t="str">
        <f t="shared" ca="1" si="8"/>
        <v xml:space="preserve"> </v>
      </c>
      <c r="E114" s="3088" t="str">
        <f t="shared" ca="1" si="9"/>
        <v xml:space="preserve"> </v>
      </c>
      <c r="F114" s="3087"/>
      <c r="G114" s="3087"/>
      <c r="H114" s="3087"/>
      <c r="I114" s="3087"/>
      <c r="J114" s="3087"/>
      <c r="K114" s="3087"/>
      <c r="L114" s="3087"/>
      <c r="M114" s="3087"/>
      <c r="N114" s="3087"/>
      <c r="O114" s="3087"/>
      <c r="P114" s="3087"/>
      <c r="Q114" s="3087"/>
      <c r="R114" s="3087"/>
      <c r="S114" s="3087"/>
      <c r="T114" s="3087"/>
      <c r="U114" s="3087"/>
      <c r="V114" s="3087"/>
      <c r="W114" s="3087"/>
      <c r="X114" s="3087"/>
      <c r="Y114" s="3087"/>
      <c r="Z114" s="3087"/>
      <c r="AA114" s="3087"/>
      <c r="AB114" s="3087"/>
      <c r="AC114" s="3087"/>
      <c r="AD114" s="3087"/>
      <c r="AE114" s="3087"/>
      <c r="AF114" s="3087"/>
      <c r="AG114" s="3087"/>
      <c r="AH114" s="3087"/>
      <c r="AI114" s="3087"/>
      <c r="AJ114" s="3087"/>
      <c r="AK114" s="3087"/>
      <c r="AL114" s="3087"/>
      <c r="AM114" s="3087"/>
      <c r="AN114" s="3087"/>
      <c r="AO114" s="3087"/>
      <c r="AP114" s="3087"/>
      <c r="AQ114" s="3087"/>
      <c r="AR114" s="3087"/>
      <c r="AS114" s="3087"/>
      <c r="AT114" s="3087"/>
      <c r="AU114" s="3087"/>
      <c r="AV114" s="3087"/>
      <c r="AW114" s="3087"/>
      <c r="AX114" s="3087"/>
      <c r="AY114" s="3087"/>
      <c r="AZ114" s="3087"/>
      <c r="BA114" s="3087"/>
      <c r="BB114" s="3087"/>
      <c r="BC114" s="3087"/>
      <c r="BD114" s="3087">
        <v>107</v>
      </c>
      <c r="BE114" s="3087" t="s">
        <v>14644</v>
      </c>
      <c r="BF114" s="3087"/>
      <c r="BG114" s="3087">
        <v>14</v>
      </c>
      <c r="BH114" s="3087">
        <v>33</v>
      </c>
      <c r="BI114" s="3087">
        <v>90</v>
      </c>
      <c r="BJ114" s="3087">
        <v>0</v>
      </c>
      <c r="BK114" s="3087">
        <v>0</v>
      </c>
      <c r="BL114" s="3087">
        <v>0</v>
      </c>
      <c r="BM114" s="3087">
        <v>0</v>
      </c>
      <c r="BN114" s="3087"/>
      <c r="BO114" s="3087"/>
      <c r="BP114" s="3087"/>
      <c r="BQ114" s="3087"/>
      <c r="BR114" s="3087"/>
      <c r="BS114" s="3087"/>
      <c r="BT114" s="3087"/>
      <c r="BU114" s="3087"/>
      <c r="BV114" s="3087"/>
      <c r="BW114" s="3087"/>
      <c r="BX114" s="3087"/>
      <c r="BY114" s="3087"/>
      <c r="BZ114" s="3087"/>
      <c r="CA114" s="3087"/>
      <c r="CB114" s="3087"/>
      <c r="CC114" s="3087"/>
      <c r="CD114" s="3087"/>
      <c r="CE114" s="3087"/>
      <c r="CF114" s="3087"/>
      <c r="CG114" s="3087"/>
      <c r="CH114" s="3087"/>
      <c r="CI114" s="3087"/>
      <c r="CJ114" s="3087"/>
      <c r="CK114" s="3087"/>
      <c r="CL114" s="3087"/>
      <c r="CM114" s="3087"/>
      <c r="CN114" s="3087"/>
      <c r="CO114" s="3087"/>
      <c r="CP114" s="3087"/>
      <c r="CQ114" s="3087"/>
      <c r="CR114" s="3087"/>
      <c r="CS114" s="3087"/>
      <c r="CT114" s="3087"/>
      <c r="CU114" s="3087"/>
      <c r="CV114" s="3087"/>
      <c r="CW114" s="3087"/>
      <c r="CX114" s="3087"/>
      <c r="CY114" s="3087"/>
      <c r="CZ114" s="3087"/>
      <c r="DA114" s="3087"/>
      <c r="DB114" s="3087"/>
      <c r="DC114" s="3087"/>
      <c r="DD114" s="3087"/>
      <c r="DE114" s="3087"/>
      <c r="DF114" s="3087"/>
      <c r="DG114" s="3087"/>
      <c r="DH114" s="3087"/>
      <c r="DI114" s="3087"/>
      <c r="DJ114" s="3087"/>
      <c r="DK114" s="3087"/>
    </row>
    <row r="115" spans="1:115" x14ac:dyDescent="0.25">
      <c r="A115" s="3076" t="str">
        <f t="shared" ca="1" si="5"/>
        <v xml:space="preserve"> </v>
      </c>
      <c r="B115" s="3088" t="str">
        <f t="shared" ca="1" si="6"/>
        <v xml:space="preserve"> </v>
      </c>
      <c r="C115" s="3088" t="str">
        <f t="shared" ca="1" si="7"/>
        <v xml:space="preserve"> </v>
      </c>
      <c r="D115" s="3088" t="str">
        <f t="shared" ca="1" si="8"/>
        <v xml:space="preserve"> </v>
      </c>
      <c r="E115" s="3088" t="str">
        <f t="shared" ca="1" si="9"/>
        <v xml:space="preserve"> </v>
      </c>
      <c r="F115" s="3087"/>
      <c r="G115" s="3087"/>
      <c r="H115" s="3087"/>
      <c r="I115" s="3087"/>
      <c r="J115" s="3087"/>
      <c r="K115" s="3087"/>
      <c r="L115" s="3087"/>
      <c r="M115" s="3087"/>
      <c r="N115" s="3087"/>
      <c r="O115" s="3087"/>
      <c r="P115" s="3087"/>
      <c r="Q115" s="3087"/>
      <c r="R115" s="3087"/>
      <c r="S115" s="3087"/>
      <c r="T115" s="3087"/>
      <c r="U115" s="3087"/>
      <c r="V115" s="3087"/>
      <c r="W115" s="3087"/>
      <c r="X115" s="3087"/>
      <c r="Y115" s="3087"/>
      <c r="Z115" s="3087"/>
      <c r="AA115" s="3087"/>
      <c r="AB115" s="3087"/>
      <c r="AC115" s="3087"/>
      <c r="AD115" s="3087"/>
      <c r="AE115" s="3087"/>
      <c r="AF115" s="3087"/>
      <c r="AG115" s="3087"/>
      <c r="AH115" s="3087"/>
      <c r="AI115" s="3087"/>
      <c r="AJ115" s="3087"/>
      <c r="AK115" s="3087"/>
      <c r="AL115" s="3087"/>
      <c r="AM115" s="3087"/>
      <c r="AN115" s="3087"/>
      <c r="AO115" s="3087"/>
      <c r="AP115" s="3087"/>
      <c r="AQ115" s="3087"/>
      <c r="AR115" s="3087"/>
      <c r="AS115" s="3087"/>
      <c r="AT115" s="3087"/>
      <c r="AU115" s="3087"/>
      <c r="AV115" s="3087"/>
      <c r="AW115" s="3087"/>
      <c r="AX115" s="3087"/>
      <c r="AY115" s="3087"/>
      <c r="AZ115" s="3087"/>
      <c r="BA115" s="3087"/>
      <c r="BB115" s="3087"/>
      <c r="BC115" s="3087"/>
      <c r="BD115" s="3087">
        <v>108</v>
      </c>
      <c r="BE115" s="3087" t="s">
        <v>14645</v>
      </c>
      <c r="BF115" s="3087"/>
      <c r="BG115" s="3087">
        <v>14</v>
      </c>
      <c r="BH115" s="3087">
        <v>33</v>
      </c>
      <c r="BI115" s="3087">
        <v>90</v>
      </c>
      <c r="BJ115" s="3087">
        <v>0</v>
      </c>
      <c r="BK115" s="3087">
        <v>0</v>
      </c>
      <c r="BL115" s="3087">
        <v>0</v>
      </c>
      <c r="BM115" s="3087">
        <v>0</v>
      </c>
      <c r="BN115" s="3087"/>
      <c r="BO115" s="3087"/>
      <c r="BP115" s="3087"/>
      <c r="BQ115" s="3087"/>
      <c r="BR115" s="3087"/>
      <c r="BS115" s="3087"/>
      <c r="BT115" s="3087"/>
      <c r="BU115" s="3087"/>
      <c r="BV115" s="3087"/>
      <c r="BW115" s="3087"/>
      <c r="BX115" s="3087"/>
      <c r="BY115" s="3087"/>
      <c r="BZ115" s="3087"/>
      <c r="CA115" s="3087"/>
      <c r="CB115" s="3087"/>
      <c r="CC115" s="3087"/>
      <c r="CD115" s="3087"/>
      <c r="CE115" s="3087"/>
      <c r="CF115" s="3087"/>
      <c r="CG115" s="3087"/>
      <c r="CH115" s="3087"/>
      <c r="CI115" s="3087"/>
      <c r="CJ115" s="3087"/>
      <c r="CK115" s="3087"/>
      <c r="CL115" s="3087"/>
      <c r="CM115" s="3087"/>
      <c r="CN115" s="3087"/>
      <c r="CO115" s="3087"/>
      <c r="CP115" s="3087"/>
      <c r="CQ115" s="3087"/>
      <c r="CR115" s="3087"/>
      <c r="CS115" s="3087"/>
      <c r="CT115" s="3087"/>
      <c r="CU115" s="3087"/>
      <c r="CV115" s="3087"/>
      <c r="CW115" s="3087"/>
      <c r="CX115" s="3087"/>
      <c r="CY115" s="3087"/>
      <c r="CZ115" s="3087"/>
      <c r="DA115" s="3087"/>
      <c r="DB115" s="3087"/>
      <c r="DC115" s="3087"/>
      <c r="DD115" s="3087"/>
      <c r="DE115" s="3087"/>
      <c r="DF115" s="3087"/>
      <c r="DG115" s="3087"/>
      <c r="DH115" s="3087"/>
      <c r="DI115" s="3087"/>
      <c r="DJ115" s="3087"/>
      <c r="DK115" s="3087"/>
    </row>
    <row r="116" spans="1:115" x14ac:dyDescent="0.25">
      <c r="A116" s="3076" t="str">
        <f t="shared" ca="1" si="5"/>
        <v xml:space="preserve"> </v>
      </c>
      <c r="B116" s="3088" t="str">
        <f t="shared" ca="1" si="6"/>
        <v xml:space="preserve"> </v>
      </c>
      <c r="C116" s="3088" t="str">
        <f t="shared" ca="1" si="7"/>
        <v xml:space="preserve"> </v>
      </c>
      <c r="D116" s="3088" t="str">
        <f t="shared" ca="1" si="8"/>
        <v xml:space="preserve"> </v>
      </c>
      <c r="E116" s="3088" t="str">
        <f t="shared" ca="1" si="9"/>
        <v xml:space="preserve"> </v>
      </c>
      <c r="F116" s="3087"/>
      <c r="G116" s="3087"/>
      <c r="H116" s="3087"/>
      <c r="I116" s="3087"/>
      <c r="J116" s="3087"/>
      <c r="K116" s="3087"/>
      <c r="L116" s="3087"/>
      <c r="M116" s="3087"/>
      <c r="N116" s="3087"/>
      <c r="O116" s="3087"/>
      <c r="P116" s="3087"/>
      <c r="Q116" s="3087"/>
      <c r="R116" s="3087"/>
      <c r="S116" s="3087"/>
      <c r="T116" s="3087"/>
      <c r="U116" s="3087"/>
      <c r="V116" s="3087"/>
      <c r="W116" s="3087"/>
      <c r="X116" s="3087"/>
      <c r="Y116" s="3087"/>
      <c r="Z116" s="3087"/>
      <c r="AA116" s="3087"/>
      <c r="AB116" s="3087"/>
      <c r="AC116" s="3087"/>
      <c r="AD116" s="3087"/>
      <c r="AE116" s="3087"/>
      <c r="AF116" s="3087"/>
      <c r="AG116" s="3087"/>
      <c r="AH116" s="3087"/>
      <c r="AI116" s="3087"/>
      <c r="AJ116" s="3087"/>
      <c r="AK116" s="3087"/>
      <c r="AL116" s="3087"/>
      <c r="AM116" s="3087"/>
      <c r="AN116" s="3087"/>
      <c r="AO116" s="3087"/>
      <c r="AP116" s="3087"/>
      <c r="AQ116" s="3087"/>
      <c r="AR116" s="3087"/>
      <c r="AS116" s="3087"/>
      <c r="AT116" s="3087"/>
      <c r="AU116" s="3087"/>
      <c r="AV116" s="3087"/>
      <c r="AW116" s="3087"/>
      <c r="AX116" s="3087"/>
      <c r="AY116" s="3087"/>
      <c r="AZ116" s="3087"/>
      <c r="BA116" s="3087"/>
      <c r="BB116" s="3087"/>
      <c r="BC116" s="3087"/>
      <c r="BD116" s="3087">
        <v>109</v>
      </c>
      <c r="BE116" s="3087" t="s">
        <v>14646</v>
      </c>
      <c r="BF116" s="3087"/>
      <c r="BG116" s="3087">
        <v>14</v>
      </c>
      <c r="BH116" s="3087">
        <v>33</v>
      </c>
      <c r="BI116" s="3087">
        <v>90</v>
      </c>
      <c r="BJ116" s="3087">
        <v>0</v>
      </c>
      <c r="BK116" s="3087">
        <v>0</v>
      </c>
      <c r="BL116" s="3087">
        <v>0</v>
      </c>
      <c r="BM116" s="3087">
        <v>0</v>
      </c>
      <c r="BN116" s="3087"/>
      <c r="BO116" s="3087"/>
      <c r="BP116" s="3087"/>
      <c r="BQ116" s="3087"/>
      <c r="BR116" s="3087"/>
      <c r="BS116" s="3087"/>
      <c r="BT116" s="3087"/>
      <c r="BU116" s="3087"/>
      <c r="BV116" s="3087"/>
      <c r="BW116" s="3087"/>
      <c r="BX116" s="3087"/>
      <c r="BY116" s="3087"/>
      <c r="BZ116" s="3087"/>
      <c r="CA116" s="3087"/>
      <c r="CB116" s="3087"/>
      <c r="CC116" s="3087"/>
      <c r="CD116" s="3087"/>
      <c r="CE116" s="3087"/>
      <c r="CF116" s="3087"/>
      <c r="CG116" s="3087"/>
      <c r="CH116" s="3087"/>
      <c r="CI116" s="3087"/>
      <c r="CJ116" s="3087"/>
      <c r="CK116" s="3087"/>
      <c r="CL116" s="3087"/>
      <c r="CM116" s="3087"/>
      <c r="CN116" s="3087"/>
      <c r="CO116" s="3087"/>
      <c r="CP116" s="3087"/>
      <c r="CQ116" s="3087"/>
      <c r="CR116" s="3087"/>
      <c r="CS116" s="3087"/>
      <c r="CT116" s="3087"/>
      <c r="CU116" s="3087"/>
      <c r="CV116" s="3087"/>
      <c r="CW116" s="3087"/>
      <c r="CX116" s="3087"/>
      <c r="CY116" s="3087"/>
      <c r="CZ116" s="3087"/>
      <c r="DA116" s="3087"/>
      <c r="DB116" s="3087"/>
      <c r="DC116" s="3087"/>
      <c r="DD116" s="3087"/>
      <c r="DE116" s="3087"/>
      <c r="DF116" s="3087"/>
      <c r="DG116" s="3087"/>
      <c r="DH116" s="3087"/>
      <c r="DI116" s="3087"/>
      <c r="DJ116" s="3087"/>
      <c r="DK116" s="3087"/>
    </row>
    <row r="117" spans="1:115" x14ac:dyDescent="0.25">
      <c r="A117" s="3076" t="str">
        <f t="shared" ca="1" si="5"/>
        <v xml:space="preserve"> </v>
      </c>
      <c r="B117" s="3088" t="str">
        <f t="shared" ca="1" si="6"/>
        <v xml:space="preserve"> </v>
      </c>
      <c r="C117" s="3088" t="str">
        <f t="shared" ca="1" si="7"/>
        <v xml:space="preserve"> </v>
      </c>
      <c r="D117" s="3088" t="str">
        <f t="shared" ca="1" si="8"/>
        <v xml:space="preserve"> </v>
      </c>
      <c r="E117" s="3088" t="str">
        <f t="shared" ca="1" si="9"/>
        <v xml:space="preserve"> </v>
      </c>
      <c r="F117" s="3087"/>
      <c r="G117" s="3087"/>
      <c r="H117" s="3087"/>
      <c r="I117" s="3087"/>
      <c r="J117" s="3087"/>
      <c r="K117" s="3087"/>
      <c r="L117" s="3087"/>
      <c r="M117" s="3087"/>
      <c r="N117" s="3087"/>
      <c r="O117" s="3087"/>
      <c r="P117" s="3087"/>
      <c r="Q117" s="3087"/>
      <c r="R117" s="3087"/>
      <c r="S117" s="3087"/>
      <c r="T117" s="3087"/>
      <c r="U117" s="3087"/>
      <c r="V117" s="3087"/>
      <c r="W117" s="3087"/>
      <c r="X117" s="3087"/>
      <c r="Y117" s="3087"/>
      <c r="Z117" s="3087"/>
      <c r="AA117" s="3087"/>
      <c r="AB117" s="3087"/>
      <c r="AC117" s="3087"/>
      <c r="AD117" s="3087"/>
      <c r="AE117" s="3087"/>
      <c r="AF117" s="3087"/>
      <c r="AG117" s="3087"/>
      <c r="AH117" s="3087"/>
      <c r="AI117" s="3087"/>
      <c r="AJ117" s="3087"/>
      <c r="AK117" s="3087"/>
      <c r="AL117" s="3087"/>
      <c r="AM117" s="3087"/>
      <c r="AN117" s="3087"/>
      <c r="AO117" s="3087"/>
      <c r="AP117" s="3087"/>
      <c r="AQ117" s="3087"/>
      <c r="AR117" s="3087"/>
      <c r="AS117" s="3087"/>
      <c r="AT117" s="3087"/>
      <c r="AU117" s="3087"/>
      <c r="AV117" s="3087"/>
      <c r="AW117" s="3087"/>
      <c r="AX117" s="3087"/>
      <c r="AY117" s="3087"/>
      <c r="AZ117" s="3087"/>
      <c r="BA117" s="3087"/>
      <c r="BB117" s="3087"/>
      <c r="BC117" s="3087"/>
      <c r="BD117" s="3087">
        <v>110</v>
      </c>
      <c r="BE117" s="3087" t="s">
        <v>14647</v>
      </c>
      <c r="BF117" s="3087"/>
      <c r="BG117" s="3087">
        <v>14</v>
      </c>
      <c r="BH117" s="3087">
        <v>33</v>
      </c>
      <c r="BI117" s="3087">
        <v>90</v>
      </c>
      <c r="BJ117" s="3087">
        <v>0</v>
      </c>
      <c r="BK117" s="3087">
        <v>0</v>
      </c>
      <c r="BL117" s="3087">
        <v>0</v>
      </c>
      <c r="BM117" s="3087">
        <v>0</v>
      </c>
      <c r="BN117" s="3087"/>
      <c r="BO117" s="3087"/>
      <c r="BP117" s="3087"/>
      <c r="BQ117" s="3087"/>
      <c r="BR117" s="3087"/>
      <c r="BS117" s="3087"/>
      <c r="BT117" s="3087"/>
      <c r="BU117" s="3087"/>
      <c r="BV117" s="3087"/>
      <c r="BW117" s="3087"/>
      <c r="BX117" s="3087"/>
      <c r="BY117" s="3087"/>
      <c r="BZ117" s="3087"/>
      <c r="CA117" s="3087"/>
      <c r="CB117" s="3087"/>
      <c r="CC117" s="3087"/>
      <c r="CD117" s="3087"/>
      <c r="CE117" s="3087"/>
      <c r="CF117" s="3087"/>
      <c r="CG117" s="3087"/>
      <c r="CH117" s="3087"/>
      <c r="CI117" s="3087"/>
      <c r="CJ117" s="3087"/>
      <c r="CK117" s="3087"/>
      <c r="CL117" s="3087"/>
      <c r="CM117" s="3087"/>
      <c r="CN117" s="3087"/>
      <c r="CO117" s="3087"/>
      <c r="CP117" s="3087"/>
      <c r="CQ117" s="3087"/>
      <c r="CR117" s="3087"/>
      <c r="CS117" s="3087"/>
      <c r="CT117" s="3087"/>
      <c r="CU117" s="3087"/>
      <c r="CV117" s="3087"/>
      <c r="CW117" s="3087"/>
      <c r="CX117" s="3087"/>
      <c r="CY117" s="3087"/>
      <c r="CZ117" s="3087"/>
      <c r="DA117" s="3087"/>
      <c r="DB117" s="3087"/>
      <c r="DC117" s="3087"/>
      <c r="DD117" s="3087"/>
      <c r="DE117" s="3087"/>
      <c r="DF117" s="3087"/>
      <c r="DG117" s="3087"/>
      <c r="DH117" s="3087"/>
      <c r="DI117" s="3087"/>
      <c r="DJ117" s="3087"/>
      <c r="DK117" s="3087"/>
    </row>
    <row r="118" spans="1:115" x14ac:dyDescent="0.25">
      <c r="A118" s="3076" t="str">
        <f t="shared" ca="1" si="5"/>
        <v xml:space="preserve"> </v>
      </c>
      <c r="B118" s="3088" t="str">
        <f t="shared" ca="1" si="6"/>
        <v xml:space="preserve"> </v>
      </c>
      <c r="C118" s="3088" t="str">
        <f t="shared" ca="1" si="7"/>
        <v xml:space="preserve"> </v>
      </c>
      <c r="D118" s="3088" t="str">
        <f t="shared" ca="1" si="8"/>
        <v xml:space="preserve"> </v>
      </c>
      <c r="E118" s="3088" t="str">
        <f t="shared" ca="1" si="9"/>
        <v xml:space="preserve"> </v>
      </c>
      <c r="F118" s="3087"/>
      <c r="G118" s="3087"/>
      <c r="H118" s="3087"/>
      <c r="I118" s="3087"/>
      <c r="J118" s="3087"/>
      <c r="K118" s="3087"/>
      <c r="L118" s="3087"/>
      <c r="M118" s="3087"/>
      <c r="N118" s="3087"/>
      <c r="O118" s="3087"/>
      <c r="P118" s="3087"/>
      <c r="Q118" s="3087"/>
      <c r="R118" s="3087"/>
      <c r="S118" s="3087"/>
      <c r="T118" s="3087"/>
      <c r="U118" s="3087"/>
      <c r="V118" s="3087"/>
      <c r="W118" s="3087"/>
      <c r="X118" s="3087"/>
      <c r="Y118" s="3087"/>
      <c r="Z118" s="3087"/>
      <c r="AA118" s="3087"/>
      <c r="AB118" s="3087"/>
      <c r="AC118" s="3087"/>
      <c r="AD118" s="3087"/>
      <c r="AE118" s="3087"/>
      <c r="AF118" s="3087"/>
      <c r="AG118" s="3087"/>
      <c r="AH118" s="3087"/>
      <c r="AI118" s="3087"/>
      <c r="AJ118" s="3087"/>
      <c r="AK118" s="3087"/>
      <c r="AL118" s="3087"/>
      <c r="AM118" s="3087"/>
      <c r="AN118" s="3087"/>
      <c r="AO118" s="3087"/>
      <c r="AP118" s="3087"/>
      <c r="AQ118" s="3087"/>
      <c r="AR118" s="3087"/>
      <c r="AS118" s="3087"/>
      <c r="AT118" s="3087"/>
      <c r="AU118" s="3087"/>
      <c r="AV118" s="3087"/>
      <c r="AW118" s="3087"/>
      <c r="AX118" s="3087"/>
      <c r="AY118" s="3087"/>
      <c r="AZ118" s="3087"/>
      <c r="BA118" s="3087"/>
      <c r="BB118" s="3087"/>
      <c r="BC118" s="3087"/>
      <c r="BD118" s="3087">
        <v>111</v>
      </c>
      <c r="BE118" s="3087" t="s">
        <v>14648</v>
      </c>
      <c r="BF118" s="3087"/>
      <c r="BG118" s="3087">
        <v>14</v>
      </c>
      <c r="BH118" s="3087">
        <v>33</v>
      </c>
      <c r="BI118" s="3087">
        <v>90</v>
      </c>
      <c r="BJ118" s="3087">
        <v>0</v>
      </c>
      <c r="BK118" s="3087">
        <v>0</v>
      </c>
      <c r="BL118" s="3087">
        <v>0</v>
      </c>
      <c r="BM118" s="3087">
        <v>0</v>
      </c>
      <c r="BN118" s="3087"/>
      <c r="BO118" s="3087"/>
      <c r="BP118" s="3087"/>
      <c r="BQ118" s="3087"/>
      <c r="BR118" s="3087"/>
      <c r="BS118" s="3087"/>
      <c r="BT118" s="3087"/>
      <c r="BU118" s="3087"/>
      <c r="BV118" s="3087"/>
      <c r="BW118" s="3087"/>
      <c r="BX118" s="3087"/>
      <c r="BY118" s="3087"/>
      <c r="BZ118" s="3087"/>
      <c r="CA118" s="3087"/>
      <c r="CB118" s="3087"/>
      <c r="CC118" s="3087"/>
      <c r="CD118" s="3087"/>
      <c r="CE118" s="3087"/>
      <c r="CF118" s="3087"/>
      <c r="CG118" s="3087"/>
      <c r="CH118" s="3087"/>
      <c r="CI118" s="3087"/>
      <c r="CJ118" s="3087"/>
      <c r="CK118" s="3087"/>
      <c r="CL118" s="3087"/>
      <c r="CM118" s="3087"/>
      <c r="CN118" s="3087"/>
      <c r="CO118" s="3087"/>
      <c r="CP118" s="3087"/>
      <c r="CQ118" s="3087"/>
      <c r="CR118" s="3087"/>
      <c r="CS118" s="3087"/>
      <c r="CT118" s="3087"/>
      <c r="CU118" s="3087"/>
      <c r="CV118" s="3087"/>
      <c r="CW118" s="3087"/>
      <c r="CX118" s="3087"/>
      <c r="CY118" s="3087"/>
      <c r="CZ118" s="3087"/>
      <c r="DA118" s="3087"/>
      <c r="DB118" s="3087"/>
      <c r="DC118" s="3087"/>
      <c r="DD118" s="3087"/>
      <c r="DE118" s="3087"/>
      <c r="DF118" s="3087"/>
      <c r="DG118" s="3087"/>
      <c r="DH118" s="3087"/>
      <c r="DI118" s="3087"/>
      <c r="DJ118" s="3087"/>
      <c r="DK118" s="3087"/>
    </row>
    <row r="119" spans="1:115" x14ac:dyDescent="0.25">
      <c r="A119" s="3076" t="str">
        <f t="shared" ca="1" si="5"/>
        <v xml:space="preserve"> </v>
      </c>
      <c r="B119" s="3088" t="str">
        <f t="shared" ca="1" si="6"/>
        <v xml:space="preserve"> </v>
      </c>
      <c r="C119" s="3088" t="str">
        <f t="shared" ca="1" si="7"/>
        <v xml:space="preserve"> </v>
      </c>
      <c r="D119" s="3088" t="str">
        <f t="shared" ca="1" si="8"/>
        <v xml:space="preserve"> </v>
      </c>
      <c r="E119" s="3088" t="str">
        <f t="shared" ca="1" si="9"/>
        <v xml:space="preserve"> </v>
      </c>
      <c r="F119" s="3087"/>
      <c r="G119" s="3087"/>
      <c r="H119" s="3087"/>
      <c r="I119" s="3087"/>
      <c r="J119" s="3087"/>
      <c r="K119" s="3087"/>
      <c r="L119" s="3087"/>
      <c r="M119" s="3087"/>
      <c r="N119" s="3087"/>
      <c r="O119" s="3087"/>
      <c r="P119" s="3087"/>
      <c r="Q119" s="3087"/>
      <c r="R119" s="3087"/>
      <c r="S119" s="3087"/>
      <c r="T119" s="3087"/>
      <c r="U119" s="3087"/>
      <c r="V119" s="3087"/>
      <c r="W119" s="3087"/>
      <c r="X119" s="3087"/>
      <c r="Y119" s="3087"/>
      <c r="Z119" s="3087"/>
      <c r="AA119" s="3087"/>
      <c r="AB119" s="3087"/>
      <c r="AC119" s="3087"/>
      <c r="AD119" s="3087"/>
      <c r="AE119" s="3087"/>
      <c r="AF119" s="3087"/>
      <c r="AG119" s="3087"/>
      <c r="AH119" s="3087"/>
      <c r="AI119" s="3087"/>
      <c r="AJ119" s="3087"/>
      <c r="AK119" s="3087"/>
      <c r="AL119" s="3087"/>
      <c r="AM119" s="3087"/>
      <c r="AN119" s="3087"/>
      <c r="AO119" s="3087"/>
      <c r="AP119" s="3087"/>
      <c r="AQ119" s="3087"/>
      <c r="AR119" s="3087"/>
      <c r="AS119" s="3087"/>
      <c r="AT119" s="3087"/>
      <c r="AU119" s="3087"/>
      <c r="AV119" s="3087"/>
      <c r="AW119" s="3087"/>
      <c r="AX119" s="3087"/>
      <c r="AY119" s="3087"/>
      <c r="AZ119" s="3087"/>
      <c r="BA119" s="3087"/>
      <c r="BB119" s="3087"/>
      <c r="BC119" s="3087"/>
      <c r="BD119" s="3087">
        <v>112</v>
      </c>
      <c r="BE119" s="3087" t="s">
        <v>14649</v>
      </c>
      <c r="BF119" s="3087"/>
      <c r="BG119" s="3087">
        <v>14</v>
      </c>
      <c r="BH119" s="3087">
        <v>33</v>
      </c>
      <c r="BI119" s="3087">
        <v>90</v>
      </c>
      <c r="BJ119" s="3087">
        <v>0</v>
      </c>
      <c r="BK119" s="3087">
        <v>0</v>
      </c>
      <c r="BL119" s="3087">
        <v>0</v>
      </c>
      <c r="BM119" s="3087">
        <v>0</v>
      </c>
      <c r="BN119" s="3087"/>
      <c r="BO119" s="3087"/>
      <c r="BP119" s="3087"/>
      <c r="BQ119" s="3087"/>
      <c r="BR119" s="3087"/>
      <c r="BS119" s="3087"/>
      <c r="BT119" s="3087"/>
      <c r="BU119" s="3087"/>
      <c r="BV119" s="3087"/>
      <c r="BW119" s="3087"/>
      <c r="BX119" s="3087"/>
      <c r="BY119" s="3087"/>
      <c r="BZ119" s="3087"/>
      <c r="CA119" s="3087"/>
      <c r="CB119" s="3087"/>
      <c r="CC119" s="3087"/>
      <c r="CD119" s="3087"/>
      <c r="CE119" s="3087"/>
      <c r="CF119" s="3087"/>
      <c r="CG119" s="3087"/>
      <c r="CH119" s="3087"/>
      <c r="CI119" s="3087"/>
      <c r="CJ119" s="3087"/>
      <c r="CK119" s="3087"/>
      <c r="CL119" s="3087"/>
      <c r="CM119" s="3087"/>
      <c r="CN119" s="3087"/>
      <c r="CO119" s="3087"/>
      <c r="CP119" s="3087"/>
      <c r="CQ119" s="3087"/>
      <c r="CR119" s="3087"/>
      <c r="CS119" s="3087"/>
      <c r="CT119" s="3087"/>
      <c r="CU119" s="3087"/>
      <c r="CV119" s="3087"/>
      <c r="CW119" s="3087"/>
      <c r="CX119" s="3087"/>
      <c r="CY119" s="3087"/>
      <c r="CZ119" s="3087"/>
      <c r="DA119" s="3087"/>
      <c r="DB119" s="3087"/>
      <c r="DC119" s="3087"/>
      <c r="DD119" s="3087"/>
      <c r="DE119" s="3087"/>
      <c r="DF119" s="3087"/>
      <c r="DG119" s="3087"/>
      <c r="DH119" s="3087"/>
      <c r="DI119" s="3087"/>
      <c r="DJ119" s="3087"/>
      <c r="DK119" s="3087"/>
    </row>
    <row r="120" spans="1:115" x14ac:dyDescent="0.25">
      <c r="A120" s="3076" t="str">
        <f t="shared" ca="1" si="5"/>
        <v xml:space="preserve"> </v>
      </c>
      <c r="B120" s="3088" t="str">
        <f t="shared" ca="1" si="6"/>
        <v xml:space="preserve"> </v>
      </c>
      <c r="C120" s="3088" t="str">
        <f t="shared" ca="1" si="7"/>
        <v xml:space="preserve"> </v>
      </c>
      <c r="D120" s="3088" t="str">
        <f t="shared" ca="1" si="8"/>
        <v xml:space="preserve"> </v>
      </c>
      <c r="E120" s="3088" t="str">
        <f t="shared" ca="1" si="9"/>
        <v xml:space="preserve"> </v>
      </c>
      <c r="F120" s="3087"/>
      <c r="G120" s="3087"/>
      <c r="H120" s="3087"/>
      <c r="I120" s="3087"/>
      <c r="J120" s="3087"/>
      <c r="K120" s="3087"/>
      <c r="L120" s="3087"/>
      <c r="M120" s="3087"/>
      <c r="N120" s="3087"/>
      <c r="O120" s="3087"/>
      <c r="P120" s="3087"/>
      <c r="Q120" s="3087"/>
      <c r="R120" s="3087"/>
      <c r="S120" s="3087"/>
      <c r="T120" s="3087"/>
      <c r="U120" s="3087"/>
      <c r="V120" s="3087"/>
      <c r="W120" s="3087"/>
      <c r="X120" s="3087"/>
      <c r="Y120" s="3087"/>
      <c r="Z120" s="3087"/>
      <c r="AA120" s="3087"/>
      <c r="AB120" s="3087"/>
      <c r="AC120" s="3087"/>
      <c r="AD120" s="3087"/>
      <c r="AE120" s="3087"/>
      <c r="AF120" s="3087"/>
      <c r="AG120" s="3087"/>
      <c r="AH120" s="3087"/>
      <c r="AI120" s="3087"/>
      <c r="AJ120" s="3087"/>
      <c r="AK120" s="3087"/>
      <c r="AL120" s="3087"/>
      <c r="AM120" s="3087"/>
      <c r="AN120" s="3087"/>
      <c r="AO120" s="3087"/>
      <c r="AP120" s="3087"/>
      <c r="AQ120" s="3087"/>
      <c r="AR120" s="3087"/>
      <c r="AS120" s="3087"/>
      <c r="AT120" s="3087"/>
      <c r="AU120" s="3087"/>
      <c r="AV120" s="3087"/>
      <c r="AW120" s="3087"/>
      <c r="AX120" s="3087"/>
      <c r="AY120" s="3087"/>
      <c r="AZ120" s="3087"/>
      <c r="BA120" s="3087"/>
      <c r="BB120" s="3087"/>
      <c r="BC120" s="3087"/>
      <c r="BD120" s="3087">
        <v>113</v>
      </c>
      <c r="BE120" s="3087" t="s">
        <v>14650</v>
      </c>
      <c r="BF120" s="3087"/>
      <c r="BG120" s="3087">
        <v>14</v>
      </c>
      <c r="BH120" s="3087">
        <v>33</v>
      </c>
      <c r="BI120" s="3087">
        <v>90</v>
      </c>
      <c r="BJ120" s="3087">
        <v>0</v>
      </c>
      <c r="BK120" s="3087">
        <v>0</v>
      </c>
      <c r="BL120" s="3087">
        <v>0</v>
      </c>
      <c r="BM120" s="3087">
        <v>0</v>
      </c>
      <c r="BN120" s="3087"/>
      <c r="BO120" s="3087"/>
      <c r="BP120" s="3087"/>
      <c r="BQ120" s="3087"/>
      <c r="BR120" s="3087"/>
      <c r="BS120" s="3087"/>
      <c r="BT120" s="3087"/>
      <c r="BU120" s="3087"/>
      <c r="BV120" s="3087"/>
      <c r="BW120" s="3087"/>
      <c r="BX120" s="3087"/>
      <c r="BY120" s="3087"/>
      <c r="BZ120" s="3087"/>
      <c r="CA120" s="3087"/>
      <c r="CB120" s="3087"/>
      <c r="CC120" s="3087"/>
      <c r="CD120" s="3087"/>
      <c r="CE120" s="3087"/>
      <c r="CF120" s="3087"/>
      <c r="CG120" s="3087"/>
      <c r="CH120" s="3087"/>
      <c r="CI120" s="3087"/>
      <c r="CJ120" s="3087"/>
      <c r="CK120" s="3087"/>
      <c r="CL120" s="3087"/>
      <c r="CM120" s="3087"/>
      <c r="CN120" s="3087"/>
      <c r="CO120" s="3087"/>
      <c r="CP120" s="3087"/>
      <c r="CQ120" s="3087"/>
      <c r="CR120" s="3087"/>
      <c r="CS120" s="3087"/>
      <c r="CT120" s="3087"/>
      <c r="CU120" s="3087"/>
      <c r="CV120" s="3087"/>
      <c r="CW120" s="3087"/>
      <c r="CX120" s="3087"/>
      <c r="CY120" s="3087"/>
      <c r="CZ120" s="3087"/>
      <c r="DA120" s="3087"/>
      <c r="DB120" s="3087"/>
      <c r="DC120" s="3087"/>
      <c r="DD120" s="3087"/>
      <c r="DE120" s="3087"/>
      <c r="DF120" s="3087"/>
      <c r="DG120" s="3087"/>
      <c r="DH120" s="3087"/>
      <c r="DI120" s="3087"/>
      <c r="DJ120" s="3087"/>
      <c r="DK120" s="3087"/>
    </row>
    <row r="121" spans="1:115" x14ac:dyDescent="0.25">
      <c r="A121" s="3076" t="str">
        <f t="shared" ca="1" si="5"/>
        <v xml:space="preserve"> </v>
      </c>
      <c r="B121" s="3088" t="str">
        <f t="shared" ca="1" si="6"/>
        <v xml:space="preserve"> </v>
      </c>
      <c r="C121" s="3088" t="str">
        <f t="shared" ca="1" si="7"/>
        <v xml:space="preserve"> </v>
      </c>
      <c r="D121" s="3088" t="str">
        <f t="shared" ca="1" si="8"/>
        <v xml:space="preserve"> </v>
      </c>
      <c r="E121" s="3088" t="str">
        <f t="shared" ca="1" si="9"/>
        <v xml:space="preserve"> </v>
      </c>
      <c r="F121" s="3087"/>
      <c r="G121" s="3087"/>
      <c r="H121" s="3087"/>
      <c r="I121" s="3087"/>
      <c r="J121" s="3087"/>
      <c r="K121" s="3087"/>
      <c r="L121" s="3087"/>
      <c r="M121" s="3087"/>
      <c r="N121" s="3087"/>
      <c r="O121" s="3087"/>
      <c r="P121" s="3087"/>
      <c r="Q121" s="3087"/>
      <c r="R121" s="3087"/>
      <c r="S121" s="3087"/>
      <c r="T121" s="3087"/>
      <c r="U121" s="3087"/>
      <c r="V121" s="3087"/>
      <c r="W121" s="3087"/>
      <c r="X121" s="3087"/>
      <c r="Y121" s="3087"/>
      <c r="Z121" s="3087"/>
      <c r="AA121" s="3087"/>
      <c r="AB121" s="3087"/>
      <c r="AC121" s="3087"/>
      <c r="AD121" s="3087"/>
      <c r="AE121" s="3087"/>
      <c r="AF121" s="3087"/>
      <c r="AG121" s="3087"/>
      <c r="AH121" s="3087"/>
      <c r="AI121" s="3087"/>
      <c r="AJ121" s="3087"/>
      <c r="AK121" s="3087"/>
      <c r="AL121" s="3087"/>
      <c r="AM121" s="3087"/>
      <c r="AN121" s="3087"/>
      <c r="AO121" s="3087"/>
      <c r="AP121" s="3087"/>
      <c r="AQ121" s="3087"/>
      <c r="AR121" s="3087"/>
      <c r="AS121" s="3087"/>
      <c r="AT121" s="3087"/>
      <c r="AU121" s="3087"/>
      <c r="AV121" s="3087"/>
      <c r="AW121" s="3087"/>
      <c r="AX121" s="3087"/>
      <c r="AY121" s="3087"/>
      <c r="AZ121" s="3087"/>
      <c r="BA121" s="3087"/>
      <c r="BB121" s="3087"/>
      <c r="BC121" s="3087"/>
      <c r="BD121" s="3087">
        <v>114</v>
      </c>
      <c r="BE121" s="3087" t="s">
        <v>14651</v>
      </c>
      <c r="BF121" s="3087"/>
      <c r="BG121" s="3087">
        <v>14</v>
      </c>
      <c r="BH121" s="3087">
        <v>33</v>
      </c>
      <c r="BI121" s="3087">
        <v>90</v>
      </c>
      <c r="BJ121" s="3087">
        <v>0</v>
      </c>
      <c r="BK121" s="3087">
        <v>0</v>
      </c>
      <c r="BL121" s="3087">
        <v>0</v>
      </c>
      <c r="BM121" s="3087">
        <v>0</v>
      </c>
      <c r="BN121" s="3087"/>
      <c r="BO121" s="3087"/>
      <c r="BP121" s="3087"/>
      <c r="BQ121" s="3087"/>
      <c r="BR121" s="3087"/>
      <c r="BS121" s="3087"/>
      <c r="BT121" s="3087"/>
      <c r="BU121" s="3087"/>
      <c r="BV121" s="3087"/>
      <c r="BW121" s="3087"/>
      <c r="BX121" s="3087"/>
      <c r="BY121" s="3087"/>
      <c r="BZ121" s="3087"/>
      <c r="CA121" s="3087"/>
      <c r="CB121" s="3087"/>
      <c r="CC121" s="3087"/>
      <c r="CD121" s="3087"/>
      <c r="CE121" s="3087"/>
      <c r="CF121" s="3087"/>
      <c r="CG121" s="3087"/>
      <c r="CH121" s="3087"/>
      <c r="CI121" s="3087"/>
      <c r="CJ121" s="3087"/>
      <c r="CK121" s="3087"/>
      <c r="CL121" s="3087"/>
      <c r="CM121" s="3087"/>
      <c r="CN121" s="3087"/>
      <c r="CO121" s="3087"/>
      <c r="CP121" s="3087"/>
      <c r="CQ121" s="3087"/>
      <c r="CR121" s="3087"/>
      <c r="CS121" s="3087"/>
      <c r="CT121" s="3087"/>
      <c r="CU121" s="3087"/>
      <c r="CV121" s="3087"/>
      <c r="CW121" s="3087"/>
      <c r="CX121" s="3087"/>
      <c r="CY121" s="3087"/>
      <c r="CZ121" s="3087"/>
      <c r="DA121" s="3087"/>
      <c r="DB121" s="3087"/>
      <c r="DC121" s="3087"/>
      <c r="DD121" s="3087"/>
      <c r="DE121" s="3087"/>
      <c r="DF121" s="3087"/>
      <c r="DG121" s="3087"/>
      <c r="DH121" s="3087"/>
      <c r="DI121" s="3087"/>
      <c r="DJ121" s="3087"/>
      <c r="DK121" s="3087"/>
    </row>
    <row r="122" spans="1:115" x14ac:dyDescent="0.25">
      <c r="A122" s="3076" t="str">
        <f t="shared" ca="1" si="5"/>
        <v xml:space="preserve"> </v>
      </c>
      <c r="B122" s="3088" t="str">
        <f t="shared" ca="1" si="6"/>
        <v xml:space="preserve"> </v>
      </c>
      <c r="C122" s="3088" t="str">
        <f t="shared" ca="1" si="7"/>
        <v xml:space="preserve"> </v>
      </c>
      <c r="D122" s="3088" t="str">
        <f t="shared" ca="1" si="8"/>
        <v xml:space="preserve"> </v>
      </c>
      <c r="E122" s="3088" t="str">
        <f t="shared" ca="1" si="9"/>
        <v xml:space="preserve"> </v>
      </c>
      <c r="F122" s="3087"/>
      <c r="G122" s="3087"/>
      <c r="H122" s="3087"/>
      <c r="I122" s="3087"/>
      <c r="J122" s="3087"/>
      <c r="K122" s="3087"/>
      <c r="L122" s="3087"/>
      <c r="M122" s="3087"/>
      <c r="N122" s="3087"/>
      <c r="O122" s="3087"/>
      <c r="P122" s="3087"/>
      <c r="Q122" s="3087"/>
      <c r="R122" s="3087"/>
      <c r="S122" s="3087"/>
      <c r="T122" s="3087"/>
      <c r="U122" s="3087"/>
      <c r="V122" s="3087"/>
      <c r="W122" s="3087"/>
      <c r="X122" s="3087"/>
      <c r="Y122" s="3087"/>
      <c r="Z122" s="3087"/>
      <c r="AA122" s="3087"/>
      <c r="AB122" s="3087"/>
      <c r="AC122" s="3087"/>
      <c r="AD122" s="3087"/>
      <c r="AE122" s="3087"/>
      <c r="AF122" s="3087"/>
      <c r="AG122" s="3087"/>
      <c r="AH122" s="3087"/>
      <c r="AI122" s="3087"/>
      <c r="AJ122" s="3087"/>
      <c r="AK122" s="3087"/>
      <c r="AL122" s="3087"/>
      <c r="AM122" s="3087"/>
      <c r="AN122" s="3087"/>
      <c r="AO122" s="3087"/>
      <c r="AP122" s="3087"/>
      <c r="AQ122" s="3087"/>
      <c r="AR122" s="3087"/>
      <c r="AS122" s="3087"/>
      <c r="AT122" s="3087"/>
      <c r="AU122" s="3087"/>
      <c r="AV122" s="3087"/>
      <c r="AW122" s="3087"/>
      <c r="AX122" s="3087"/>
      <c r="AY122" s="3087"/>
      <c r="AZ122" s="3087"/>
      <c r="BA122" s="3087"/>
      <c r="BB122" s="3087"/>
      <c r="BC122" s="3087"/>
      <c r="BD122" s="3087">
        <v>115</v>
      </c>
      <c r="BE122" s="3087" t="s">
        <v>14652</v>
      </c>
      <c r="BF122" s="3087"/>
      <c r="BG122" s="3087">
        <v>14</v>
      </c>
      <c r="BH122" s="3087">
        <v>33</v>
      </c>
      <c r="BI122" s="3087">
        <v>90</v>
      </c>
      <c r="BJ122" s="3087">
        <v>0</v>
      </c>
      <c r="BK122" s="3087">
        <v>0</v>
      </c>
      <c r="BL122" s="3087">
        <v>0</v>
      </c>
      <c r="BM122" s="3087">
        <v>0</v>
      </c>
      <c r="BN122" s="3087"/>
      <c r="BO122" s="3087"/>
      <c r="BP122" s="3087"/>
      <c r="BQ122" s="3087"/>
      <c r="BR122" s="3087"/>
      <c r="BS122" s="3087"/>
      <c r="BT122" s="3087"/>
      <c r="BU122" s="3087"/>
      <c r="BV122" s="3087"/>
      <c r="BW122" s="3087"/>
      <c r="BX122" s="3087"/>
      <c r="BY122" s="3087"/>
      <c r="BZ122" s="3087"/>
      <c r="CA122" s="3087"/>
      <c r="CB122" s="3087"/>
      <c r="CC122" s="3087"/>
      <c r="CD122" s="3087"/>
      <c r="CE122" s="3087"/>
      <c r="CF122" s="3087"/>
      <c r="CG122" s="3087"/>
      <c r="CH122" s="3087"/>
      <c r="CI122" s="3087"/>
      <c r="CJ122" s="3087"/>
      <c r="CK122" s="3087"/>
      <c r="CL122" s="3087"/>
      <c r="CM122" s="3087"/>
      <c r="CN122" s="3087"/>
      <c r="CO122" s="3087"/>
      <c r="CP122" s="3087"/>
      <c r="CQ122" s="3087"/>
      <c r="CR122" s="3087"/>
      <c r="CS122" s="3087"/>
      <c r="CT122" s="3087"/>
      <c r="CU122" s="3087"/>
      <c r="CV122" s="3087"/>
      <c r="CW122" s="3087"/>
      <c r="CX122" s="3087"/>
      <c r="CY122" s="3087"/>
      <c r="CZ122" s="3087"/>
      <c r="DA122" s="3087"/>
      <c r="DB122" s="3087"/>
      <c r="DC122" s="3087"/>
      <c r="DD122" s="3087"/>
      <c r="DE122" s="3087"/>
      <c r="DF122" s="3087"/>
      <c r="DG122" s="3087"/>
      <c r="DH122" s="3087"/>
      <c r="DI122" s="3087"/>
      <c r="DJ122" s="3087"/>
      <c r="DK122" s="3087"/>
    </row>
    <row r="123" spans="1:115" x14ac:dyDescent="0.25">
      <c r="A123" s="3076" t="str">
        <f t="shared" ca="1" si="5"/>
        <v xml:space="preserve"> </v>
      </c>
      <c r="B123" s="3088" t="str">
        <f t="shared" ca="1" si="6"/>
        <v xml:space="preserve"> </v>
      </c>
      <c r="C123" s="3088" t="str">
        <f t="shared" ca="1" si="7"/>
        <v xml:space="preserve"> </v>
      </c>
      <c r="D123" s="3088" t="str">
        <f t="shared" ca="1" si="8"/>
        <v xml:space="preserve"> </v>
      </c>
      <c r="E123" s="3088" t="str">
        <f t="shared" ca="1" si="9"/>
        <v xml:space="preserve"> </v>
      </c>
      <c r="F123" s="3087"/>
      <c r="G123" s="3087"/>
      <c r="H123" s="3087"/>
      <c r="I123" s="3087"/>
      <c r="J123" s="3087"/>
      <c r="K123" s="3087"/>
      <c r="L123" s="3087"/>
      <c r="M123" s="3087"/>
      <c r="N123" s="3087"/>
      <c r="O123" s="3087"/>
      <c r="P123" s="3087"/>
      <c r="Q123" s="3087"/>
      <c r="R123" s="3087"/>
      <c r="S123" s="3087"/>
      <c r="T123" s="3087"/>
      <c r="U123" s="3087"/>
      <c r="V123" s="3087"/>
      <c r="W123" s="3087"/>
      <c r="X123" s="3087"/>
      <c r="Y123" s="3087"/>
      <c r="Z123" s="3087"/>
      <c r="AA123" s="3087"/>
      <c r="AB123" s="3087"/>
      <c r="AC123" s="3087"/>
      <c r="AD123" s="3087"/>
      <c r="AE123" s="3087"/>
      <c r="AF123" s="3087"/>
      <c r="AG123" s="3087"/>
      <c r="AH123" s="3087"/>
      <c r="AI123" s="3087"/>
      <c r="AJ123" s="3087"/>
      <c r="AK123" s="3087"/>
      <c r="AL123" s="3087"/>
      <c r="AM123" s="3087"/>
      <c r="AN123" s="3087"/>
      <c r="AO123" s="3087"/>
      <c r="AP123" s="3087"/>
      <c r="AQ123" s="3087"/>
      <c r="AR123" s="3087"/>
      <c r="AS123" s="3087"/>
      <c r="AT123" s="3087"/>
      <c r="AU123" s="3087"/>
      <c r="AV123" s="3087"/>
      <c r="AW123" s="3087"/>
      <c r="AX123" s="3087"/>
      <c r="AY123" s="3087"/>
      <c r="AZ123" s="3087"/>
      <c r="BA123" s="3087"/>
      <c r="BB123" s="3087"/>
      <c r="BC123" s="3087"/>
      <c r="BD123" s="3087">
        <v>116</v>
      </c>
      <c r="BE123" s="3087" t="s">
        <v>14653</v>
      </c>
      <c r="BF123" s="3087"/>
      <c r="BG123" s="3087">
        <v>14</v>
      </c>
      <c r="BH123" s="3087">
        <v>33</v>
      </c>
      <c r="BI123" s="3087">
        <v>90</v>
      </c>
      <c r="BJ123" s="3087">
        <v>0</v>
      </c>
      <c r="BK123" s="3087">
        <v>0</v>
      </c>
      <c r="BL123" s="3087">
        <v>0</v>
      </c>
      <c r="BM123" s="3087">
        <v>0</v>
      </c>
      <c r="BN123" s="3087"/>
      <c r="BO123" s="3087"/>
      <c r="BP123" s="3087"/>
      <c r="BQ123" s="3087"/>
      <c r="BR123" s="3087"/>
      <c r="BS123" s="3087"/>
      <c r="BT123" s="3087"/>
      <c r="BU123" s="3087"/>
      <c r="BV123" s="3087"/>
      <c r="BW123" s="3087"/>
      <c r="BX123" s="3087"/>
      <c r="BY123" s="3087"/>
      <c r="BZ123" s="3087"/>
      <c r="CA123" s="3087"/>
      <c r="CB123" s="3087"/>
      <c r="CC123" s="3087"/>
      <c r="CD123" s="3087"/>
      <c r="CE123" s="3087"/>
      <c r="CF123" s="3087"/>
      <c r="CG123" s="3087"/>
      <c r="CH123" s="3087"/>
      <c r="CI123" s="3087"/>
      <c r="CJ123" s="3087"/>
      <c r="CK123" s="3087"/>
      <c r="CL123" s="3087"/>
      <c r="CM123" s="3087"/>
      <c r="CN123" s="3087"/>
      <c r="CO123" s="3087"/>
      <c r="CP123" s="3087"/>
      <c r="CQ123" s="3087"/>
      <c r="CR123" s="3087"/>
      <c r="CS123" s="3087"/>
      <c r="CT123" s="3087"/>
      <c r="CU123" s="3087"/>
      <c r="CV123" s="3087"/>
      <c r="CW123" s="3087"/>
      <c r="CX123" s="3087"/>
      <c r="CY123" s="3087"/>
      <c r="CZ123" s="3087"/>
      <c r="DA123" s="3087"/>
      <c r="DB123" s="3087"/>
      <c r="DC123" s="3087"/>
      <c r="DD123" s="3087"/>
      <c r="DE123" s="3087"/>
      <c r="DF123" s="3087"/>
      <c r="DG123" s="3087"/>
      <c r="DH123" s="3087"/>
      <c r="DI123" s="3087"/>
      <c r="DJ123" s="3087"/>
      <c r="DK123" s="3087"/>
    </row>
    <row r="124" spans="1:115" x14ac:dyDescent="0.25">
      <c r="A124" s="3076" t="str">
        <f t="shared" ca="1" si="5"/>
        <v xml:space="preserve"> </v>
      </c>
      <c r="B124" s="3088" t="str">
        <f t="shared" ca="1" si="6"/>
        <v xml:space="preserve"> </v>
      </c>
      <c r="C124" s="3088" t="str">
        <f t="shared" ca="1" si="7"/>
        <v xml:space="preserve"> </v>
      </c>
      <c r="D124" s="3088" t="str">
        <f t="shared" ca="1" si="8"/>
        <v xml:space="preserve"> </v>
      </c>
      <c r="E124" s="3088" t="str">
        <f t="shared" ca="1" si="9"/>
        <v xml:space="preserve"> </v>
      </c>
      <c r="F124" s="3087"/>
      <c r="G124" s="3087"/>
      <c r="H124" s="3087"/>
      <c r="I124" s="3087"/>
      <c r="J124" s="3087"/>
      <c r="K124" s="3087"/>
      <c r="L124" s="3087"/>
      <c r="M124" s="3087"/>
      <c r="N124" s="3087"/>
      <c r="O124" s="3087"/>
      <c r="P124" s="3087"/>
      <c r="Q124" s="3087"/>
      <c r="R124" s="3087"/>
      <c r="S124" s="3087"/>
      <c r="T124" s="3087"/>
      <c r="U124" s="3087"/>
      <c r="V124" s="3087"/>
      <c r="W124" s="3087"/>
      <c r="X124" s="3087"/>
      <c r="Y124" s="3087"/>
      <c r="Z124" s="3087"/>
      <c r="AA124" s="3087"/>
      <c r="AB124" s="3087"/>
      <c r="AC124" s="3087"/>
      <c r="AD124" s="3087"/>
      <c r="AE124" s="3087"/>
      <c r="AF124" s="3087"/>
      <c r="AG124" s="3087"/>
      <c r="AH124" s="3087"/>
      <c r="AI124" s="3087"/>
      <c r="AJ124" s="3087"/>
      <c r="AK124" s="3087"/>
      <c r="AL124" s="3087"/>
      <c r="AM124" s="3087"/>
      <c r="AN124" s="3087"/>
      <c r="AO124" s="3087"/>
      <c r="AP124" s="3087"/>
      <c r="AQ124" s="3087"/>
      <c r="AR124" s="3087"/>
      <c r="AS124" s="3087"/>
      <c r="AT124" s="3087"/>
      <c r="AU124" s="3087"/>
      <c r="AV124" s="3087"/>
      <c r="AW124" s="3087"/>
      <c r="AX124" s="3087"/>
      <c r="AY124" s="3087"/>
      <c r="AZ124" s="3087"/>
      <c r="BA124" s="3087"/>
      <c r="BB124" s="3087"/>
      <c r="BC124" s="3087"/>
      <c r="BD124" s="3087">
        <v>117</v>
      </c>
      <c r="BE124" s="3087" t="s">
        <v>14654</v>
      </c>
      <c r="BF124" s="3087"/>
      <c r="BG124" s="3087">
        <v>14</v>
      </c>
      <c r="BH124" s="3087">
        <v>33</v>
      </c>
      <c r="BI124" s="3087">
        <v>90</v>
      </c>
      <c r="BJ124" s="3087">
        <v>0</v>
      </c>
      <c r="BK124" s="3087">
        <v>0</v>
      </c>
      <c r="BL124" s="3087">
        <v>0</v>
      </c>
      <c r="BM124" s="3087">
        <v>0</v>
      </c>
      <c r="BN124" s="3087"/>
      <c r="BO124" s="3087"/>
      <c r="BP124" s="3087"/>
      <c r="BQ124" s="3087"/>
      <c r="BR124" s="3087"/>
      <c r="BS124" s="3087"/>
      <c r="BT124" s="3087"/>
      <c r="BU124" s="3087"/>
      <c r="BV124" s="3087"/>
      <c r="BW124" s="3087"/>
      <c r="BX124" s="3087"/>
      <c r="BY124" s="3087"/>
      <c r="BZ124" s="3087"/>
      <c r="CA124" s="3087"/>
      <c r="CB124" s="3087"/>
      <c r="CC124" s="3087"/>
      <c r="CD124" s="3087"/>
      <c r="CE124" s="3087"/>
      <c r="CF124" s="3087"/>
      <c r="CG124" s="3087"/>
      <c r="CH124" s="3087"/>
      <c r="CI124" s="3087"/>
      <c r="CJ124" s="3087"/>
      <c r="CK124" s="3087"/>
      <c r="CL124" s="3087"/>
      <c r="CM124" s="3087"/>
      <c r="CN124" s="3087"/>
      <c r="CO124" s="3087"/>
      <c r="CP124" s="3087"/>
      <c r="CQ124" s="3087"/>
      <c r="CR124" s="3087"/>
      <c r="CS124" s="3087"/>
      <c r="CT124" s="3087"/>
      <c r="CU124" s="3087"/>
      <c r="CV124" s="3087"/>
      <c r="CW124" s="3087"/>
      <c r="CX124" s="3087"/>
      <c r="CY124" s="3087"/>
      <c r="CZ124" s="3087"/>
      <c r="DA124" s="3087"/>
      <c r="DB124" s="3087"/>
      <c r="DC124" s="3087"/>
      <c r="DD124" s="3087"/>
      <c r="DE124" s="3087"/>
      <c r="DF124" s="3087"/>
      <c r="DG124" s="3087"/>
      <c r="DH124" s="3087"/>
      <c r="DI124" s="3087"/>
      <c r="DJ124" s="3087"/>
      <c r="DK124" s="3087"/>
    </row>
    <row r="125" spans="1:115" x14ac:dyDescent="0.25">
      <c r="A125" s="3076" t="str">
        <f t="shared" ca="1" si="5"/>
        <v xml:space="preserve"> </v>
      </c>
      <c r="B125" s="3088" t="str">
        <f t="shared" ca="1" si="6"/>
        <v xml:space="preserve"> </v>
      </c>
      <c r="C125" s="3088" t="str">
        <f t="shared" ca="1" si="7"/>
        <v xml:space="preserve"> </v>
      </c>
      <c r="D125" s="3088" t="str">
        <f t="shared" ca="1" si="8"/>
        <v xml:space="preserve"> </v>
      </c>
      <c r="E125" s="3088" t="str">
        <f t="shared" ca="1" si="9"/>
        <v xml:space="preserve"> </v>
      </c>
      <c r="F125" s="3087"/>
      <c r="G125" s="3087"/>
      <c r="H125" s="3087"/>
      <c r="I125" s="3087"/>
      <c r="J125" s="3087"/>
      <c r="K125" s="3087"/>
      <c r="L125" s="3087"/>
      <c r="M125" s="3087"/>
      <c r="N125" s="3087"/>
      <c r="O125" s="3087"/>
      <c r="P125" s="3087"/>
      <c r="Q125" s="3087"/>
      <c r="R125" s="3087"/>
      <c r="S125" s="3087"/>
      <c r="T125" s="3087"/>
      <c r="U125" s="3087"/>
      <c r="V125" s="3087"/>
      <c r="W125" s="3087"/>
      <c r="X125" s="3087"/>
      <c r="Y125" s="3087"/>
      <c r="Z125" s="3087"/>
      <c r="AA125" s="3087"/>
      <c r="AB125" s="3087"/>
      <c r="AC125" s="3087"/>
      <c r="AD125" s="3087"/>
      <c r="AE125" s="3087"/>
      <c r="AF125" s="3087"/>
      <c r="AG125" s="3087"/>
      <c r="AH125" s="3087"/>
      <c r="AI125" s="3087"/>
      <c r="AJ125" s="3087"/>
      <c r="AK125" s="3087"/>
      <c r="AL125" s="3087"/>
      <c r="AM125" s="3087"/>
      <c r="AN125" s="3087"/>
      <c r="AO125" s="3087"/>
      <c r="AP125" s="3087"/>
      <c r="AQ125" s="3087"/>
      <c r="AR125" s="3087"/>
      <c r="AS125" s="3087"/>
      <c r="AT125" s="3087"/>
      <c r="AU125" s="3087"/>
      <c r="AV125" s="3087"/>
      <c r="AW125" s="3087"/>
      <c r="AX125" s="3087"/>
      <c r="AY125" s="3087"/>
      <c r="AZ125" s="3087"/>
      <c r="BA125" s="3087"/>
      <c r="BB125" s="3087"/>
      <c r="BC125" s="3087"/>
      <c r="BD125" s="3087">
        <v>118</v>
      </c>
      <c r="BE125" s="3087" t="s">
        <v>14655</v>
      </c>
      <c r="BF125" s="3087"/>
      <c r="BG125" s="3087">
        <v>16</v>
      </c>
      <c r="BH125" s="3087">
        <v>37</v>
      </c>
      <c r="BI125" s="3087">
        <v>86</v>
      </c>
      <c r="BJ125" s="3087">
        <v>0</v>
      </c>
      <c r="BK125" s="3087">
        <v>0</v>
      </c>
      <c r="BL125" s="3087">
        <v>0</v>
      </c>
      <c r="BM125" s="3087">
        <v>0</v>
      </c>
      <c r="BN125" s="3087"/>
      <c r="BO125" s="3087"/>
      <c r="BP125" s="3087"/>
      <c r="BQ125" s="3087"/>
      <c r="BR125" s="3087"/>
      <c r="BS125" s="3087"/>
      <c r="BT125" s="3087"/>
      <c r="BU125" s="3087"/>
      <c r="BV125" s="3087"/>
      <c r="BW125" s="3087"/>
      <c r="BX125" s="3087"/>
      <c r="BY125" s="3087"/>
      <c r="BZ125" s="3087"/>
      <c r="CA125" s="3087"/>
      <c r="CB125" s="3087"/>
      <c r="CC125" s="3087"/>
      <c r="CD125" s="3087"/>
      <c r="CE125" s="3087"/>
      <c r="CF125" s="3087"/>
      <c r="CG125" s="3087"/>
      <c r="CH125" s="3087"/>
      <c r="CI125" s="3087"/>
      <c r="CJ125" s="3087"/>
      <c r="CK125" s="3087"/>
      <c r="CL125" s="3087"/>
      <c r="CM125" s="3087"/>
      <c r="CN125" s="3087"/>
      <c r="CO125" s="3087"/>
      <c r="CP125" s="3087"/>
      <c r="CQ125" s="3087"/>
      <c r="CR125" s="3087"/>
      <c r="CS125" s="3087"/>
      <c r="CT125" s="3087"/>
      <c r="CU125" s="3087"/>
      <c r="CV125" s="3087"/>
      <c r="CW125" s="3087"/>
      <c r="CX125" s="3087"/>
      <c r="CY125" s="3087"/>
      <c r="CZ125" s="3087"/>
      <c r="DA125" s="3087"/>
      <c r="DB125" s="3087"/>
      <c r="DC125" s="3087"/>
      <c r="DD125" s="3087"/>
      <c r="DE125" s="3087"/>
      <c r="DF125" s="3087"/>
      <c r="DG125" s="3087"/>
      <c r="DH125" s="3087"/>
      <c r="DI125" s="3087"/>
      <c r="DJ125" s="3087"/>
      <c r="DK125" s="3087"/>
    </row>
    <row r="126" spans="1:115" x14ac:dyDescent="0.25">
      <c r="A126" s="3076" t="str">
        <f t="shared" ca="1" si="5"/>
        <v xml:space="preserve"> </v>
      </c>
      <c r="B126" s="3088" t="str">
        <f t="shared" ca="1" si="6"/>
        <v xml:space="preserve"> </v>
      </c>
      <c r="C126" s="3088" t="str">
        <f t="shared" ca="1" si="7"/>
        <v xml:space="preserve"> </v>
      </c>
      <c r="D126" s="3088" t="str">
        <f t="shared" ca="1" si="8"/>
        <v xml:space="preserve"> </v>
      </c>
      <c r="E126" s="3088" t="str">
        <f t="shared" ca="1" si="9"/>
        <v xml:space="preserve"> </v>
      </c>
      <c r="F126" s="3087"/>
      <c r="G126" s="3087"/>
      <c r="H126" s="3087"/>
      <c r="I126" s="3087"/>
      <c r="J126" s="3087"/>
      <c r="K126" s="3087"/>
      <c r="L126" s="3087"/>
      <c r="M126" s="3087"/>
      <c r="N126" s="3087"/>
      <c r="O126" s="3087"/>
      <c r="P126" s="3087"/>
      <c r="Q126" s="3087"/>
      <c r="R126" s="3087"/>
      <c r="S126" s="3087"/>
      <c r="T126" s="3087"/>
      <c r="U126" s="3087"/>
      <c r="V126" s="3087"/>
      <c r="W126" s="3087"/>
      <c r="X126" s="3087"/>
      <c r="Y126" s="3087"/>
      <c r="Z126" s="3087"/>
      <c r="AA126" s="3087"/>
      <c r="AB126" s="3087"/>
      <c r="AC126" s="3087"/>
      <c r="AD126" s="3087"/>
      <c r="AE126" s="3087"/>
      <c r="AF126" s="3087"/>
      <c r="AG126" s="3087"/>
      <c r="AH126" s="3087"/>
      <c r="AI126" s="3087"/>
      <c r="AJ126" s="3087"/>
      <c r="AK126" s="3087"/>
      <c r="AL126" s="3087"/>
      <c r="AM126" s="3087"/>
      <c r="AN126" s="3087"/>
      <c r="AO126" s="3087"/>
      <c r="AP126" s="3087"/>
      <c r="AQ126" s="3087"/>
      <c r="AR126" s="3087"/>
      <c r="AS126" s="3087"/>
      <c r="AT126" s="3087"/>
      <c r="AU126" s="3087"/>
      <c r="AV126" s="3087"/>
      <c r="AW126" s="3087"/>
      <c r="AX126" s="3087"/>
      <c r="AY126" s="3087"/>
      <c r="AZ126" s="3087"/>
      <c r="BA126" s="3087"/>
      <c r="BB126" s="3087"/>
      <c r="BC126" s="3087"/>
      <c r="BD126" s="3087">
        <v>119</v>
      </c>
      <c r="BE126" s="3087" t="s">
        <v>14656</v>
      </c>
      <c r="BF126" s="3087"/>
      <c r="BG126" s="3087">
        <v>14</v>
      </c>
      <c r="BH126" s="3087">
        <v>33</v>
      </c>
      <c r="BI126" s="3087">
        <v>90</v>
      </c>
      <c r="BJ126" s="3087">
        <v>0</v>
      </c>
      <c r="BK126" s="3087">
        <v>0</v>
      </c>
      <c r="BL126" s="3087">
        <v>0</v>
      </c>
      <c r="BM126" s="3087">
        <v>0</v>
      </c>
      <c r="BN126" s="3087"/>
      <c r="BO126" s="3087"/>
      <c r="BP126" s="3087"/>
      <c r="BQ126" s="3087"/>
      <c r="BR126" s="3087"/>
      <c r="BS126" s="3087"/>
      <c r="BT126" s="3087"/>
      <c r="BU126" s="3087"/>
      <c r="BV126" s="3087"/>
      <c r="BW126" s="3087"/>
      <c r="BX126" s="3087"/>
      <c r="BY126" s="3087"/>
      <c r="BZ126" s="3087"/>
      <c r="CA126" s="3087"/>
      <c r="CB126" s="3087"/>
      <c r="CC126" s="3087"/>
      <c r="CD126" s="3087"/>
      <c r="CE126" s="3087"/>
      <c r="CF126" s="3087"/>
      <c r="CG126" s="3087"/>
      <c r="CH126" s="3087"/>
      <c r="CI126" s="3087"/>
      <c r="CJ126" s="3087"/>
      <c r="CK126" s="3087"/>
      <c r="CL126" s="3087"/>
      <c r="CM126" s="3087"/>
      <c r="CN126" s="3087"/>
      <c r="CO126" s="3087"/>
      <c r="CP126" s="3087"/>
      <c r="CQ126" s="3087"/>
      <c r="CR126" s="3087"/>
      <c r="CS126" s="3087"/>
      <c r="CT126" s="3087"/>
      <c r="CU126" s="3087"/>
      <c r="CV126" s="3087"/>
      <c r="CW126" s="3087"/>
      <c r="CX126" s="3087"/>
      <c r="CY126" s="3087"/>
      <c r="CZ126" s="3087"/>
      <c r="DA126" s="3087"/>
      <c r="DB126" s="3087"/>
      <c r="DC126" s="3087"/>
      <c r="DD126" s="3087"/>
      <c r="DE126" s="3087"/>
      <c r="DF126" s="3087"/>
      <c r="DG126" s="3087"/>
      <c r="DH126" s="3087"/>
      <c r="DI126" s="3087"/>
      <c r="DJ126" s="3087"/>
      <c r="DK126" s="3087"/>
    </row>
    <row r="127" spans="1:115" x14ac:dyDescent="0.25">
      <c r="A127" s="3076" t="str">
        <f t="shared" ca="1" si="5"/>
        <v xml:space="preserve"> </v>
      </c>
      <c r="B127" s="3088" t="str">
        <f t="shared" ca="1" si="6"/>
        <v xml:space="preserve"> </v>
      </c>
      <c r="C127" s="3088" t="str">
        <f t="shared" ca="1" si="7"/>
        <v xml:space="preserve"> </v>
      </c>
      <c r="D127" s="3088" t="str">
        <f t="shared" ca="1" si="8"/>
        <v xml:space="preserve"> </v>
      </c>
      <c r="E127" s="3088" t="str">
        <f t="shared" ca="1" si="9"/>
        <v xml:space="preserve"> </v>
      </c>
      <c r="F127" s="3087"/>
      <c r="G127" s="3087"/>
      <c r="H127" s="3087"/>
      <c r="I127" s="3087"/>
      <c r="J127" s="3087"/>
      <c r="K127" s="3087"/>
      <c r="L127" s="3087"/>
      <c r="M127" s="3087"/>
      <c r="N127" s="3087"/>
      <c r="O127" s="3087"/>
      <c r="P127" s="3087"/>
      <c r="Q127" s="3087"/>
      <c r="R127" s="3087"/>
      <c r="S127" s="3087"/>
      <c r="T127" s="3087"/>
      <c r="U127" s="3087"/>
      <c r="V127" s="3087"/>
      <c r="W127" s="3087"/>
      <c r="X127" s="3087"/>
      <c r="Y127" s="3087"/>
      <c r="Z127" s="3087"/>
      <c r="AA127" s="3087"/>
      <c r="AB127" s="3087"/>
      <c r="AC127" s="3087"/>
      <c r="AD127" s="3087"/>
      <c r="AE127" s="3087"/>
      <c r="AF127" s="3087"/>
      <c r="AG127" s="3087"/>
      <c r="AH127" s="3087"/>
      <c r="AI127" s="3087"/>
      <c r="AJ127" s="3087"/>
      <c r="AK127" s="3087"/>
      <c r="AL127" s="3087"/>
      <c r="AM127" s="3087"/>
      <c r="AN127" s="3087"/>
      <c r="AO127" s="3087"/>
      <c r="AP127" s="3087"/>
      <c r="AQ127" s="3087"/>
      <c r="AR127" s="3087"/>
      <c r="AS127" s="3087"/>
      <c r="AT127" s="3087"/>
      <c r="AU127" s="3087"/>
      <c r="AV127" s="3087"/>
      <c r="AW127" s="3087"/>
      <c r="AX127" s="3087"/>
      <c r="AY127" s="3087"/>
      <c r="AZ127" s="3087"/>
      <c r="BA127" s="3087"/>
      <c r="BB127" s="3087"/>
      <c r="BC127" s="3087"/>
      <c r="BD127" s="3087">
        <v>120</v>
      </c>
      <c r="BE127" s="3087" t="s">
        <v>14657</v>
      </c>
      <c r="BF127" s="3087"/>
      <c r="BG127" s="3087">
        <v>14</v>
      </c>
      <c r="BH127" s="3087">
        <v>33</v>
      </c>
      <c r="BI127" s="3087">
        <v>90</v>
      </c>
      <c r="BJ127" s="3087">
        <v>0</v>
      </c>
      <c r="BK127" s="3087">
        <v>0</v>
      </c>
      <c r="BL127" s="3087">
        <v>0</v>
      </c>
      <c r="BM127" s="3087">
        <v>0</v>
      </c>
      <c r="BN127" s="3087"/>
      <c r="BO127" s="3087"/>
      <c r="BP127" s="3087"/>
      <c r="BQ127" s="3087"/>
      <c r="BR127" s="3087"/>
      <c r="BS127" s="3087"/>
      <c r="BT127" s="3087"/>
      <c r="BU127" s="3087"/>
      <c r="BV127" s="3087"/>
      <c r="BW127" s="3087"/>
      <c r="BX127" s="3087"/>
      <c r="BY127" s="3087"/>
      <c r="BZ127" s="3087"/>
      <c r="CA127" s="3087"/>
      <c r="CB127" s="3087"/>
      <c r="CC127" s="3087"/>
      <c r="CD127" s="3087"/>
      <c r="CE127" s="3087"/>
      <c r="CF127" s="3087"/>
      <c r="CG127" s="3087"/>
      <c r="CH127" s="3087"/>
      <c r="CI127" s="3087"/>
      <c r="CJ127" s="3087"/>
      <c r="CK127" s="3087"/>
      <c r="CL127" s="3087"/>
      <c r="CM127" s="3087"/>
      <c r="CN127" s="3087"/>
      <c r="CO127" s="3087"/>
      <c r="CP127" s="3087"/>
      <c r="CQ127" s="3087"/>
      <c r="CR127" s="3087"/>
      <c r="CS127" s="3087"/>
      <c r="CT127" s="3087"/>
      <c r="CU127" s="3087"/>
      <c r="CV127" s="3087"/>
      <c r="CW127" s="3087"/>
      <c r="CX127" s="3087"/>
      <c r="CY127" s="3087"/>
      <c r="CZ127" s="3087"/>
      <c r="DA127" s="3087"/>
      <c r="DB127" s="3087"/>
      <c r="DC127" s="3087"/>
      <c r="DD127" s="3087"/>
      <c r="DE127" s="3087"/>
      <c r="DF127" s="3087"/>
      <c r="DG127" s="3087"/>
      <c r="DH127" s="3087"/>
      <c r="DI127" s="3087"/>
      <c r="DJ127" s="3087"/>
      <c r="DK127" s="3087"/>
    </row>
    <row r="128" spans="1:115" x14ac:dyDescent="0.25">
      <c r="A128" s="3076" t="str">
        <f t="shared" ca="1" si="5"/>
        <v xml:space="preserve"> </v>
      </c>
      <c r="B128" s="3088" t="str">
        <f t="shared" ca="1" si="6"/>
        <v xml:space="preserve"> </v>
      </c>
      <c r="C128" s="3088" t="str">
        <f t="shared" ca="1" si="7"/>
        <v xml:space="preserve"> </v>
      </c>
      <c r="D128" s="3088" t="str">
        <f t="shared" ca="1" si="8"/>
        <v xml:space="preserve"> </v>
      </c>
      <c r="E128" s="3088" t="str">
        <f t="shared" ca="1" si="9"/>
        <v xml:space="preserve"> </v>
      </c>
      <c r="F128" s="3087"/>
      <c r="G128" s="3087"/>
      <c r="H128" s="3087"/>
      <c r="I128" s="3087"/>
      <c r="J128" s="3087"/>
      <c r="K128" s="3087"/>
      <c r="L128" s="3087"/>
      <c r="M128" s="3087"/>
      <c r="N128" s="3087"/>
      <c r="O128" s="3087"/>
      <c r="P128" s="3087"/>
      <c r="Q128" s="3087"/>
      <c r="R128" s="3087"/>
      <c r="S128" s="3087"/>
      <c r="T128" s="3087"/>
      <c r="U128" s="3087"/>
      <c r="V128" s="3087"/>
      <c r="W128" s="3087"/>
      <c r="X128" s="3087"/>
      <c r="Y128" s="3087"/>
      <c r="Z128" s="3087"/>
      <c r="AA128" s="3087"/>
      <c r="AB128" s="3087"/>
      <c r="AC128" s="3087"/>
      <c r="AD128" s="3087"/>
      <c r="AE128" s="3087"/>
      <c r="AF128" s="3087"/>
      <c r="AG128" s="3087"/>
      <c r="AH128" s="3087"/>
      <c r="AI128" s="3087"/>
      <c r="AJ128" s="3087"/>
      <c r="AK128" s="3087"/>
      <c r="AL128" s="3087"/>
      <c r="AM128" s="3087"/>
      <c r="AN128" s="3087"/>
      <c r="AO128" s="3087"/>
      <c r="AP128" s="3087"/>
      <c r="AQ128" s="3087"/>
      <c r="AR128" s="3087"/>
      <c r="AS128" s="3087"/>
      <c r="AT128" s="3087"/>
      <c r="AU128" s="3087"/>
      <c r="AV128" s="3087"/>
      <c r="AW128" s="3087"/>
      <c r="AX128" s="3087"/>
      <c r="AY128" s="3087"/>
      <c r="AZ128" s="3087"/>
      <c r="BA128" s="3087"/>
      <c r="BB128" s="3087"/>
      <c r="BC128" s="3087"/>
      <c r="BD128" s="3087">
        <v>121</v>
      </c>
      <c r="BE128" s="3087" t="s">
        <v>14658</v>
      </c>
      <c r="BF128" s="3087"/>
      <c r="BG128" s="3087">
        <v>14</v>
      </c>
      <c r="BH128" s="3087">
        <v>33</v>
      </c>
      <c r="BI128" s="3087">
        <v>90</v>
      </c>
      <c r="BJ128" s="3087">
        <v>0</v>
      </c>
      <c r="BK128" s="3087">
        <v>0</v>
      </c>
      <c r="BL128" s="3087">
        <v>0</v>
      </c>
      <c r="BM128" s="3087">
        <v>0</v>
      </c>
      <c r="BN128" s="3087"/>
      <c r="BO128" s="3087"/>
      <c r="BP128" s="3087"/>
      <c r="BQ128" s="3087"/>
      <c r="BR128" s="3087"/>
      <c r="BS128" s="3087"/>
      <c r="BT128" s="3087"/>
      <c r="BU128" s="3087"/>
      <c r="BV128" s="3087"/>
      <c r="BW128" s="3087"/>
      <c r="BX128" s="3087"/>
      <c r="BY128" s="3087"/>
      <c r="BZ128" s="3087"/>
      <c r="CA128" s="3087"/>
      <c r="CB128" s="3087"/>
      <c r="CC128" s="3087"/>
      <c r="CD128" s="3087"/>
      <c r="CE128" s="3087"/>
      <c r="CF128" s="3087"/>
      <c r="CG128" s="3087"/>
      <c r="CH128" s="3087"/>
      <c r="CI128" s="3087"/>
      <c r="CJ128" s="3087"/>
      <c r="CK128" s="3087"/>
      <c r="CL128" s="3087"/>
      <c r="CM128" s="3087"/>
      <c r="CN128" s="3087"/>
      <c r="CO128" s="3087"/>
      <c r="CP128" s="3087"/>
      <c r="CQ128" s="3087"/>
      <c r="CR128" s="3087"/>
      <c r="CS128" s="3087"/>
      <c r="CT128" s="3087"/>
      <c r="CU128" s="3087"/>
      <c r="CV128" s="3087"/>
      <c r="CW128" s="3087"/>
      <c r="CX128" s="3087"/>
      <c r="CY128" s="3087"/>
      <c r="CZ128" s="3087"/>
      <c r="DA128" s="3087"/>
      <c r="DB128" s="3087"/>
      <c r="DC128" s="3087"/>
      <c r="DD128" s="3087"/>
      <c r="DE128" s="3087"/>
      <c r="DF128" s="3087"/>
      <c r="DG128" s="3087"/>
      <c r="DH128" s="3087"/>
      <c r="DI128" s="3087"/>
      <c r="DJ128" s="3087"/>
      <c r="DK128" s="3087"/>
    </row>
    <row r="129" spans="1:115" x14ac:dyDescent="0.25">
      <c r="A129" s="3076" t="str">
        <f t="shared" ca="1" si="5"/>
        <v xml:space="preserve"> </v>
      </c>
      <c r="B129" s="3088" t="str">
        <f t="shared" ca="1" si="6"/>
        <v xml:space="preserve"> </v>
      </c>
      <c r="C129" s="3088" t="str">
        <f t="shared" ca="1" si="7"/>
        <v xml:space="preserve"> </v>
      </c>
      <c r="D129" s="3088" t="str">
        <f t="shared" ca="1" si="8"/>
        <v xml:space="preserve"> </v>
      </c>
      <c r="E129" s="3088" t="str">
        <f t="shared" ca="1" si="9"/>
        <v xml:space="preserve"> </v>
      </c>
      <c r="F129" s="3087"/>
      <c r="G129" s="3087"/>
      <c r="H129" s="3087"/>
      <c r="I129" s="3087"/>
      <c r="J129" s="3087"/>
      <c r="K129" s="3087"/>
      <c r="L129" s="3087"/>
      <c r="M129" s="3087"/>
      <c r="N129" s="3087"/>
      <c r="O129" s="3087"/>
      <c r="P129" s="3087"/>
      <c r="Q129" s="3087"/>
      <c r="R129" s="3087"/>
      <c r="S129" s="3087"/>
      <c r="T129" s="3087"/>
      <c r="U129" s="3087"/>
      <c r="V129" s="3087"/>
      <c r="W129" s="3087"/>
      <c r="X129" s="3087"/>
      <c r="Y129" s="3087"/>
      <c r="Z129" s="3087"/>
      <c r="AA129" s="3087"/>
      <c r="AB129" s="3087"/>
      <c r="AC129" s="3087"/>
      <c r="AD129" s="3087"/>
      <c r="AE129" s="3087"/>
      <c r="AF129" s="3087"/>
      <c r="AG129" s="3087"/>
      <c r="AH129" s="3087"/>
      <c r="AI129" s="3087"/>
      <c r="AJ129" s="3087"/>
      <c r="AK129" s="3087"/>
      <c r="AL129" s="3087"/>
      <c r="AM129" s="3087"/>
      <c r="AN129" s="3087"/>
      <c r="AO129" s="3087"/>
      <c r="AP129" s="3087"/>
      <c r="AQ129" s="3087"/>
      <c r="AR129" s="3087"/>
      <c r="AS129" s="3087"/>
      <c r="AT129" s="3087"/>
      <c r="AU129" s="3087"/>
      <c r="AV129" s="3087"/>
      <c r="AW129" s="3087"/>
      <c r="AX129" s="3087"/>
      <c r="AY129" s="3087"/>
      <c r="AZ129" s="3087"/>
      <c r="BA129" s="3087"/>
      <c r="BB129" s="3087"/>
      <c r="BC129" s="3087"/>
      <c r="BD129" s="3087">
        <v>122</v>
      </c>
      <c r="BE129" s="3087" t="s">
        <v>14659</v>
      </c>
      <c r="BF129" s="3087"/>
      <c r="BG129" s="3087">
        <v>14</v>
      </c>
      <c r="BH129" s="3087">
        <v>33</v>
      </c>
      <c r="BI129" s="3087">
        <v>90</v>
      </c>
      <c r="BJ129" s="3087">
        <v>0</v>
      </c>
      <c r="BK129" s="3087">
        <v>0</v>
      </c>
      <c r="BL129" s="3087">
        <v>0</v>
      </c>
      <c r="BM129" s="3087">
        <v>0</v>
      </c>
      <c r="BN129" s="3087"/>
      <c r="BO129" s="3087"/>
      <c r="BP129" s="3087"/>
      <c r="BQ129" s="3087"/>
      <c r="BR129" s="3087"/>
      <c r="BS129" s="3087"/>
      <c r="BT129" s="3087"/>
      <c r="BU129" s="3087"/>
      <c r="BV129" s="3087"/>
      <c r="BW129" s="3087"/>
      <c r="BX129" s="3087"/>
      <c r="BY129" s="3087"/>
      <c r="BZ129" s="3087"/>
      <c r="CA129" s="3087"/>
      <c r="CB129" s="3087"/>
      <c r="CC129" s="3087"/>
      <c r="CD129" s="3087"/>
      <c r="CE129" s="3087"/>
      <c r="CF129" s="3087"/>
      <c r="CG129" s="3087"/>
      <c r="CH129" s="3087"/>
      <c r="CI129" s="3087"/>
      <c r="CJ129" s="3087"/>
      <c r="CK129" s="3087"/>
      <c r="CL129" s="3087"/>
      <c r="CM129" s="3087"/>
      <c r="CN129" s="3087"/>
      <c r="CO129" s="3087"/>
      <c r="CP129" s="3087"/>
      <c r="CQ129" s="3087"/>
      <c r="CR129" s="3087"/>
      <c r="CS129" s="3087"/>
      <c r="CT129" s="3087"/>
      <c r="CU129" s="3087"/>
      <c r="CV129" s="3087"/>
      <c r="CW129" s="3087"/>
      <c r="CX129" s="3087"/>
      <c r="CY129" s="3087"/>
      <c r="CZ129" s="3087"/>
      <c r="DA129" s="3087"/>
      <c r="DB129" s="3087"/>
      <c r="DC129" s="3087"/>
      <c r="DD129" s="3087"/>
      <c r="DE129" s="3087"/>
      <c r="DF129" s="3087"/>
      <c r="DG129" s="3087"/>
      <c r="DH129" s="3087"/>
      <c r="DI129" s="3087"/>
      <c r="DJ129" s="3087"/>
      <c r="DK129" s="3087"/>
    </row>
    <row r="130" spans="1:115" x14ac:dyDescent="0.25">
      <c r="A130" s="3076" t="str">
        <f t="shared" ca="1" si="5"/>
        <v xml:space="preserve"> </v>
      </c>
      <c r="B130" s="3088" t="str">
        <f t="shared" ca="1" si="6"/>
        <v xml:space="preserve"> </v>
      </c>
      <c r="C130" s="3088" t="str">
        <f t="shared" ca="1" si="7"/>
        <v xml:space="preserve"> </v>
      </c>
      <c r="D130" s="3088" t="str">
        <f t="shared" ca="1" si="8"/>
        <v xml:space="preserve"> </v>
      </c>
      <c r="E130" s="3088" t="str">
        <f t="shared" ca="1" si="9"/>
        <v xml:space="preserve"> </v>
      </c>
      <c r="F130" s="3087"/>
      <c r="G130" s="3087"/>
      <c r="H130" s="3087"/>
      <c r="I130" s="3087"/>
      <c r="J130" s="3087"/>
      <c r="K130" s="3087"/>
      <c r="L130" s="3087"/>
      <c r="M130" s="3087"/>
      <c r="N130" s="3087"/>
      <c r="O130" s="3087"/>
      <c r="P130" s="3087"/>
      <c r="Q130" s="3087"/>
      <c r="R130" s="3087"/>
      <c r="S130" s="3087"/>
      <c r="T130" s="3087"/>
      <c r="U130" s="3087"/>
      <c r="V130" s="3087"/>
      <c r="W130" s="3087"/>
      <c r="X130" s="3087"/>
      <c r="Y130" s="3087"/>
      <c r="Z130" s="3087"/>
      <c r="AA130" s="3087"/>
      <c r="AB130" s="3087"/>
      <c r="AC130" s="3087"/>
      <c r="AD130" s="3087"/>
      <c r="AE130" s="3087"/>
      <c r="AF130" s="3087"/>
      <c r="AG130" s="3087"/>
      <c r="AH130" s="3087"/>
      <c r="AI130" s="3087"/>
      <c r="AJ130" s="3087"/>
      <c r="AK130" s="3087"/>
      <c r="AL130" s="3087"/>
      <c r="AM130" s="3087"/>
      <c r="AN130" s="3087"/>
      <c r="AO130" s="3087"/>
      <c r="AP130" s="3087"/>
      <c r="AQ130" s="3087"/>
      <c r="AR130" s="3087"/>
      <c r="AS130" s="3087"/>
      <c r="AT130" s="3087"/>
      <c r="AU130" s="3087"/>
      <c r="AV130" s="3087"/>
      <c r="AW130" s="3087"/>
      <c r="AX130" s="3087"/>
      <c r="AY130" s="3087"/>
      <c r="AZ130" s="3087"/>
      <c r="BA130" s="3087"/>
      <c r="BB130" s="3087"/>
      <c r="BC130" s="3087"/>
      <c r="BD130" s="3087">
        <v>123</v>
      </c>
      <c r="BE130" s="3087" t="s">
        <v>14660</v>
      </c>
      <c r="BF130" s="3087"/>
      <c r="BG130" s="3087">
        <v>14</v>
      </c>
      <c r="BH130" s="3087">
        <v>33</v>
      </c>
      <c r="BI130" s="3087">
        <v>90</v>
      </c>
      <c r="BJ130" s="3087">
        <v>0</v>
      </c>
      <c r="BK130" s="3087">
        <v>0</v>
      </c>
      <c r="BL130" s="3087">
        <v>0</v>
      </c>
      <c r="BM130" s="3087">
        <v>0</v>
      </c>
      <c r="BN130" s="3087"/>
      <c r="BO130" s="3087"/>
      <c r="BP130" s="3087"/>
      <c r="BQ130" s="3087"/>
      <c r="BR130" s="3087"/>
      <c r="BS130" s="3087"/>
      <c r="BT130" s="3087"/>
      <c r="BU130" s="3087"/>
      <c r="BV130" s="3087"/>
      <c r="BW130" s="3087"/>
      <c r="BX130" s="3087"/>
      <c r="BY130" s="3087"/>
      <c r="BZ130" s="3087"/>
      <c r="CA130" s="3087"/>
      <c r="CB130" s="3087"/>
      <c r="CC130" s="3087"/>
      <c r="CD130" s="3087"/>
      <c r="CE130" s="3087"/>
      <c r="CF130" s="3087"/>
      <c r="CG130" s="3087"/>
      <c r="CH130" s="3087"/>
      <c r="CI130" s="3087"/>
      <c r="CJ130" s="3087"/>
      <c r="CK130" s="3087"/>
      <c r="CL130" s="3087"/>
      <c r="CM130" s="3087"/>
      <c r="CN130" s="3087"/>
      <c r="CO130" s="3087"/>
      <c r="CP130" s="3087"/>
      <c r="CQ130" s="3087"/>
      <c r="CR130" s="3087"/>
      <c r="CS130" s="3087"/>
      <c r="CT130" s="3087"/>
      <c r="CU130" s="3087"/>
      <c r="CV130" s="3087"/>
      <c r="CW130" s="3087"/>
      <c r="CX130" s="3087"/>
      <c r="CY130" s="3087"/>
      <c r="CZ130" s="3087"/>
      <c r="DA130" s="3087"/>
      <c r="DB130" s="3087"/>
      <c r="DC130" s="3087"/>
      <c r="DD130" s="3087"/>
      <c r="DE130" s="3087"/>
      <c r="DF130" s="3087"/>
      <c r="DG130" s="3087"/>
      <c r="DH130" s="3087"/>
      <c r="DI130" s="3087"/>
      <c r="DJ130" s="3087"/>
      <c r="DK130" s="3087"/>
    </row>
    <row r="131" spans="1:115" x14ac:dyDescent="0.25">
      <c r="A131" s="3076" t="str">
        <f t="shared" ca="1" si="5"/>
        <v xml:space="preserve"> </v>
      </c>
      <c r="B131" s="3088" t="str">
        <f t="shared" ca="1" si="6"/>
        <v xml:space="preserve"> </v>
      </c>
      <c r="C131" s="3088" t="str">
        <f t="shared" ca="1" si="7"/>
        <v xml:space="preserve"> </v>
      </c>
      <c r="D131" s="3088" t="str">
        <f t="shared" ca="1" si="8"/>
        <v xml:space="preserve"> </v>
      </c>
      <c r="E131" s="3088" t="str">
        <f t="shared" ca="1" si="9"/>
        <v xml:space="preserve"> </v>
      </c>
      <c r="F131" s="3087"/>
      <c r="G131" s="3087"/>
      <c r="H131" s="3087"/>
      <c r="I131" s="3087"/>
      <c r="J131" s="3087"/>
      <c r="K131" s="3087"/>
      <c r="L131" s="3087"/>
      <c r="M131" s="3087"/>
      <c r="N131" s="3087"/>
      <c r="O131" s="3087"/>
      <c r="P131" s="3087"/>
      <c r="Q131" s="3087"/>
      <c r="R131" s="3087"/>
      <c r="S131" s="3087"/>
      <c r="T131" s="3087"/>
      <c r="U131" s="3087"/>
      <c r="V131" s="3087"/>
      <c r="W131" s="3087"/>
      <c r="X131" s="3087"/>
      <c r="Y131" s="3087"/>
      <c r="Z131" s="3087"/>
      <c r="AA131" s="3087"/>
      <c r="AB131" s="3087"/>
      <c r="AC131" s="3087"/>
      <c r="AD131" s="3087"/>
      <c r="AE131" s="3087"/>
      <c r="AF131" s="3087"/>
      <c r="AG131" s="3087"/>
      <c r="AH131" s="3087"/>
      <c r="AI131" s="3087"/>
      <c r="AJ131" s="3087"/>
      <c r="AK131" s="3087"/>
      <c r="AL131" s="3087"/>
      <c r="AM131" s="3087"/>
      <c r="AN131" s="3087"/>
      <c r="AO131" s="3087"/>
      <c r="AP131" s="3087"/>
      <c r="AQ131" s="3087"/>
      <c r="AR131" s="3087"/>
      <c r="AS131" s="3087"/>
      <c r="AT131" s="3087"/>
      <c r="AU131" s="3087"/>
      <c r="AV131" s="3087"/>
      <c r="AW131" s="3087"/>
      <c r="AX131" s="3087"/>
      <c r="AY131" s="3087"/>
      <c r="AZ131" s="3087"/>
      <c r="BA131" s="3087"/>
      <c r="BB131" s="3087"/>
      <c r="BC131" s="3087"/>
      <c r="BD131" s="3087">
        <v>124</v>
      </c>
      <c r="BE131" s="3087" t="s">
        <v>14661</v>
      </c>
      <c r="BF131" s="3087"/>
      <c r="BG131" s="3087">
        <v>14</v>
      </c>
      <c r="BH131" s="3087">
        <v>33</v>
      </c>
      <c r="BI131" s="3087">
        <v>90</v>
      </c>
      <c r="BJ131" s="3087">
        <v>0</v>
      </c>
      <c r="BK131" s="3087">
        <v>0</v>
      </c>
      <c r="BL131" s="3087">
        <v>0</v>
      </c>
      <c r="BM131" s="3087">
        <v>0</v>
      </c>
      <c r="BN131" s="3087"/>
      <c r="BO131" s="3087"/>
      <c r="BP131" s="3087"/>
      <c r="BQ131" s="3087"/>
      <c r="BR131" s="3087"/>
      <c r="BS131" s="3087"/>
      <c r="BT131" s="3087"/>
      <c r="BU131" s="3087"/>
      <c r="BV131" s="3087"/>
      <c r="BW131" s="3087"/>
      <c r="BX131" s="3087"/>
      <c r="BY131" s="3087"/>
      <c r="BZ131" s="3087"/>
      <c r="CA131" s="3087"/>
      <c r="CB131" s="3087"/>
      <c r="CC131" s="3087"/>
      <c r="CD131" s="3087"/>
      <c r="CE131" s="3087"/>
      <c r="CF131" s="3087"/>
      <c r="CG131" s="3087"/>
      <c r="CH131" s="3087"/>
      <c r="CI131" s="3087"/>
      <c r="CJ131" s="3087"/>
      <c r="CK131" s="3087"/>
      <c r="CL131" s="3087"/>
      <c r="CM131" s="3087"/>
      <c r="CN131" s="3087"/>
      <c r="CO131" s="3087"/>
      <c r="CP131" s="3087"/>
      <c r="CQ131" s="3087"/>
      <c r="CR131" s="3087"/>
      <c r="CS131" s="3087"/>
      <c r="CT131" s="3087"/>
      <c r="CU131" s="3087"/>
      <c r="CV131" s="3087"/>
      <c r="CW131" s="3087"/>
      <c r="CX131" s="3087"/>
      <c r="CY131" s="3087"/>
      <c r="CZ131" s="3087"/>
      <c r="DA131" s="3087"/>
      <c r="DB131" s="3087"/>
      <c r="DC131" s="3087"/>
      <c r="DD131" s="3087"/>
      <c r="DE131" s="3087"/>
      <c r="DF131" s="3087"/>
      <c r="DG131" s="3087"/>
      <c r="DH131" s="3087"/>
      <c r="DI131" s="3087"/>
      <c r="DJ131" s="3087"/>
      <c r="DK131" s="3087"/>
    </row>
    <row r="132" spans="1:115" x14ac:dyDescent="0.25">
      <c r="A132" s="3076" t="str">
        <f t="shared" ca="1" si="5"/>
        <v xml:space="preserve"> </v>
      </c>
      <c r="B132" s="3088" t="str">
        <f t="shared" ca="1" si="6"/>
        <v xml:space="preserve"> </v>
      </c>
      <c r="C132" s="3088" t="str">
        <f t="shared" ca="1" si="7"/>
        <v xml:space="preserve"> </v>
      </c>
      <c r="D132" s="3088" t="str">
        <f t="shared" ca="1" si="8"/>
        <v xml:space="preserve"> </v>
      </c>
      <c r="E132" s="3088" t="str">
        <f t="shared" ca="1" si="9"/>
        <v xml:space="preserve"> </v>
      </c>
      <c r="F132" s="3087"/>
      <c r="G132" s="3087"/>
      <c r="H132" s="3087"/>
      <c r="I132" s="3087"/>
      <c r="J132" s="3087"/>
      <c r="K132" s="3087"/>
      <c r="L132" s="3087"/>
      <c r="M132" s="3087"/>
      <c r="N132" s="3087"/>
      <c r="O132" s="3087"/>
      <c r="P132" s="3087"/>
      <c r="Q132" s="3087"/>
      <c r="R132" s="3087"/>
      <c r="S132" s="3087"/>
      <c r="T132" s="3087"/>
      <c r="U132" s="3087"/>
      <c r="V132" s="3087"/>
      <c r="W132" s="3087"/>
      <c r="X132" s="3087"/>
      <c r="Y132" s="3087"/>
      <c r="Z132" s="3087"/>
      <c r="AA132" s="3087"/>
      <c r="AB132" s="3087"/>
      <c r="AC132" s="3087"/>
      <c r="AD132" s="3087"/>
      <c r="AE132" s="3087"/>
      <c r="AF132" s="3087"/>
      <c r="AG132" s="3087"/>
      <c r="AH132" s="3087"/>
      <c r="AI132" s="3087"/>
      <c r="AJ132" s="3087"/>
      <c r="AK132" s="3087"/>
      <c r="AL132" s="3087"/>
      <c r="AM132" s="3087"/>
      <c r="AN132" s="3087"/>
      <c r="AO132" s="3087"/>
      <c r="AP132" s="3087"/>
      <c r="AQ132" s="3087"/>
      <c r="AR132" s="3087"/>
      <c r="AS132" s="3087"/>
      <c r="AT132" s="3087"/>
      <c r="AU132" s="3087"/>
      <c r="AV132" s="3087"/>
      <c r="AW132" s="3087"/>
      <c r="AX132" s="3087"/>
      <c r="AY132" s="3087"/>
      <c r="AZ132" s="3087"/>
      <c r="BA132" s="3087"/>
      <c r="BB132" s="3087"/>
      <c r="BC132" s="3087"/>
      <c r="BD132" s="3087">
        <v>125</v>
      </c>
      <c r="BE132" s="3087" t="s">
        <v>14662</v>
      </c>
      <c r="BF132" s="3087"/>
      <c r="BG132" s="3087">
        <v>16</v>
      </c>
      <c r="BH132" s="3087">
        <v>37</v>
      </c>
      <c r="BI132" s="3087">
        <v>86</v>
      </c>
      <c r="BJ132" s="3087">
        <v>0</v>
      </c>
      <c r="BK132" s="3087">
        <v>0</v>
      </c>
      <c r="BL132" s="3087">
        <v>0</v>
      </c>
      <c r="BM132" s="3087">
        <v>0</v>
      </c>
      <c r="BN132" s="3087"/>
      <c r="BO132" s="3087"/>
      <c r="BP132" s="3087"/>
      <c r="BQ132" s="3087"/>
      <c r="BR132" s="3087"/>
      <c r="BS132" s="3087"/>
      <c r="BT132" s="3087"/>
      <c r="BU132" s="3087"/>
      <c r="BV132" s="3087"/>
      <c r="BW132" s="3087"/>
      <c r="BX132" s="3087"/>
      <c r="BY132" s="3087"/>
      <c r="BZ132" s="3087"/>
      <c r="CA132" s="3087"/>
      <c r="CB132" s="3087"/>
      <c r="CC132" s="3087"/>
      <c r="CD132" s="3087"/>
      <c r="CE132" s="3087"/>
      <c r="CF132" s="3087"/>
      <c r="CG132" s="3087"/>
      <c r="CH132" s="3087"/>
      <c r="CI132" s="3087"/>
      <c r="CJ132" s="3087"/>
      <c r="CK132" s="3087"/>
      <c r="CL132" s="3087"/>
      <c r="CM132" s="3087"/>
      <c r="CN132" s="3087"/>
      <c r="CO132" s="3087"/>
      <c r="CP132" s="3087"/>
      <c r="CQ132" s="3087"/>
      <c r="CR132" s="3087"/>
      <c r="CS132" s="3087"/>
      <c r="CT132" s="3087"/>
      <c r="CU132" s="3087"/>
      <c r="CV132" s="3087"/>
      <c r="CW132" s="3087"/>
      <c r="CX132" s="3087"/>
      <c r="CY132" s="3087"/>
      <c r="CZ132" s="3087"/>
      <c r="DA132" s="3087"/>
      <c r="DB132" s="3087"/>
      <c r="DC132" s="3087"/>
      <c r="DD132" s="3087"/>
      <c r="DE132" s="3087"/>
      <c r="DF132" s="3087"/>
      <c r="DG132" s="3087"/>
      <c r="DH132" s="3087"/>
      <c r="DI132" s="3087"/>
      <c r="DJ132" s="3087"/>
      <c r="DK132" s="3087"/>
    </row>
    <row r="133" spans="1:115" x14ac:dyDescent="0.25">
      <c r="A133" s="3076" t="str">
        <f t="shared" ca="1" si="5"/>
        <v xml:space="preserve"> </v>
      </c>
      <c r="B133" s="3088" t="str">
        <f t="shared" ca="1" si="6"/>
        <v xml:space="preserve"> </v>
      </c>
      <c r="C133" s="3088" t="str">
        <f t="shared" ca="1" si="7"/>
        <v xml:space="preserve"> </v>
      </c>
      <c r="D133" s="3088" t="str">
        <f t="shared" ca="1" si="8"/>
        <v xml:space="preserve"> </v>
      </c>
      <c r="E133" s="3088" t="str">
        <f t="shared" ca="1" si="9"/>
        <v xml:space="preserve"> </v>
      </c>
      <c r="F133" s="3087"/>
      <c r="G133" s="3087"/>
      <c r="H133" s="3087"/>
      <c r="I133" s="3087"/>
      <c r="J133" s="3087"/>
      <c r="K133" s="3087"/>
      <c r="L133" s="3087"/>
      <c r="M133" s="3087"/>
      <c r="N133" s="3087"/>
      <c r="O133" s="3087"/>
      <c r="P133" s="3087"/>
      <c r="Q133" s="3087"/>
      <c r="R133" s="3087"/>
      <c r="S133" s="3087"/>
      <c r="T133" s="3087"/>
      <c r="U133" s="3087"/>
      <c r="V133" s="3087"/>
      <c r="W133" s="3087"/>
      <c r="X133" s="3087"/>
      <c r="Y133" s="3087"/>
      <c r="Z133" s="3087"/>
      <c r="AA133" s="3087"/>
      <c r="AB133" s="3087"/>
      <c r="AC133" s="3087"/>
      <c r="AD133" s="3087"/>
      <c r="AE133" s="3087"/>
      <c r="AF133" s="3087"/>
      <c r="AG133" s="3087"/>
      <c r="AH133" s="3087"/>
      <c r="AI133" s="3087"/>
      <c r="AJ133" s="3087"/>
      <c r="AK133" s="3087"/>
      <c r="AL133" s="3087"/>
      <c r="AM133" s="3087"/>
      <c r="AN133" s="3087"/>
      <c r="AO133" s="3087"/>
      <c r="AP133" s="3087"/>
      <c r="AQ133" s="3087"/>
      <c r="AR133" s="3087"/>
      <c r="AS133" s="3087"/>
      <c r="AT133" s="3087"/>
      <c r="AU133" s="3087"/>
      <c r="AV133" s="3087"/>
      <c r="AW133" s="3087"/>
      <c r="AX133" s="3087"/>
      <c r="AY133" s="3087"/>
      <c r="AZ133" s="3087"/>
      <c r="BA133" s="3087"/>
      <c r="BB133" s="3087"/>
      <c r="BC133" s="3087"/>
      <c r="BD133" s="3087">
        <v>126</v>
      </c>
      <c r="BE133" s="3087" t="s">
        <v>14663</v>
      </c>
      <c r="BF133" s="3087"/>
      <c r="BG133" s="3087">
        <v>14</v>
      </c>
      <c r="BH133" s="3087">
        <v>33</v>
      </c>
      <c r="BI133" s="3087">
        <v>90</v>
      </c>
      <c r="BJ133" s="3087">
        <v>0</v>
      </c>
      <c r="BK133" s="3087">
        <v>0</v>
      </c>
      <c r="BL133" s="3087">
        <v>0</v>
      </c>
      <c r="BM133" s="3087">
        <v>0</v>
      </c>
      <c r="BN133" s="3087"/>
      <c r="BO133" s="3087"/>
      <c r="BP133" s="3087"/>
      <c r="BQ133" s="3087"/>
      <c r="BR133" s="3087"/>
      <c r="BS133" s="3087"/>
      <c r="BT133" s="3087"/>
      <c r="BU133" s="3087"/>
      <c r="BV133" s="3087"/>
      <c r="BW133" s="3087"/>
      <c r="BX133" s="3087"/>
      <c r="BY133" s="3087"/>
      <c r="BZ133" s="3087"/>
      <c r="CA133" s="3087"/>
      <c r="CB133" s="3087"/>
      <c r="CC133" s="3087"/>
      <c r="CD133" s="3087"/>
      <c r="CE133" s="3087"/>
      <c r="CF133" s="3087"/>
      <c r="CG133" s="3087"/>
      <c r="CH133" s="3087"/>
      <c r="CI133" s="3087"/>
      <c r="CJ133" s="3087"/>
      <c r="CK133" s="3087"/>
      <c r="CL133" s="3087"/>
      <c r="CM133" s="3087"/>
      <c r="CN133" s="3087"/>
      <c r="CO133" s="3087"/>
      <c r="CP133" s="3087"/>
      <c r="CQ133" s="3087"/>
      <c r="CR133" s="3087"/>
      <c r="CS133" s="3087"/>
      <c r="CT133" s="3087"/>
      <c r="CU133" s="3087"/>
      <c r="CV133" s="3087"/>
      <c r="CW133" s="3087"/>
      <c r="CX133" s="3087"/>
      <c r="CY133" s="3087"/>
      <c r="CZ133" s="3087"/>
      <c r="DA133" s="3087"/>
      <c r="DB133" s="3087"/>
      <c r="DC133" s="3087"/>
      <c r="DD133" s="3087"/>
      <c r="DE133" s="3087"/>
      <c r="DF133" s="3087"/>
      <c r="DG133" s="3087"/>
      <c r="DH133" s="3087"/>
      <c r="DI133" s="3087"/>
      <c r="DJ133" s="3087"/>
      <c r="DK133" s="3087"/>
    </row>
    <row r="134" spans="1:115" x14ac:dyDescent="0.25">
      <c r="A134" s="3076" t="str">
        <f t="shared" ca="1" si="5"/>
        <v xml:space="preserve"> </v>
      </c>
      <c r="B134" s="3088" t="str">
        <f t="shared" ca="1" si="6"/>
        <v xml:space="preserve"> </v>
      </c>
      <c r="C134" s="3088" t="str">
        <f t="shared" ca="1" si="7"/>
        <v xml:space="preserve"> </v>
      </c>
      <c r="D134" s="3088" t="str">
        <f t="shared" ca="1" si="8"/>
        <v xml:space="preserve"> </v>
      </c>
      <c r="E134" s="3088" t="str">
        <f t="shared" ca="1" si="9"/>
        <v xml:space="preserve"> </v>
      </c>
      <c r="F134" s="3087"/>
      <c r="G134" s="3087"/>
      <c r="H134" s="3087"/>
      <c r="I134" s="3087"/>
      <c r="J134" s="3087"/>
      <c r="K134" s="3087"/>
      <c r="L134" s="3087"/>
      <c r="M134" s="3087"/>
      <c r="N134" s="3087"/>
      <c r="O134" s="3087"/>
      <c r="P134" s="3087"/>
      <c r="Q134" s="3087"/>
      <c r="R134" s="3087"/>
      <c r="S134" s="3087"/>
      <c r="T134" s="3087"/>
      <c r="U134" s="3087"/>
      <c r="V134" s="3087"/>
      <c r="W134" s="3087"/>
      <c r="X134" s="3087"/>
      <c r="Y134" s="3087"/>
      <c r="Z134" s="3087"/>
      <c r="AA134" s="3087"/>
      <c r="AB134" s="3087"/>
      <c r="AC134" s="3087"/>
      <c r="AD134" s="3087"/>
      <c r="AE134" s="3087"/>
      <c r="AF134" s="3087"/>
      <c r="AG134" s="3087"/>
      <c r="AH134" s="3087"/>
      <c r="AI134" s="3087"/>
      <c r="AJ134" s="3087"/>
      <c r="AK134" s="3087"/>
      <c r="AL134" s="3087"/>
      <c r="AM134" s="3087"/>
      <c r="AN134" s="3087"/>
      <c r="AO134" s="3087"/>
      <c r="AP134" s="3087"/>
      <c r="AQ134" s="3087"/>
      <c r="AR134" s="3087"/>
      <c r="AS134" s="3087"/>
      <c r="AT134" s="3087"/>
      <c r="AU134" s="3087"/>
      <c r="AV134" s="3087"/>
      <c r="AW134" s="3087"/>
      <c r="AX134" s="3087"/>
      <c r="AY134" s="3087"/>
      <c r="AZ134" s="3087"/>
      <c r="BA134" s="3087"/>
      <c r="BB134" s="3087"/>
      <c r="BC134" s="3087"/>
      <c r="BD134" s="3087">
        <v>127</v>
      </c>
      <c r="BE134" s="3087" t="s">
        <v>14664</v>
      </c>
      <c r="BF134" s="3087"/>
      <c r="BG134" s="3087">
        <v>14</v>
      </c>
      <c r="BH134" s="3087">
        <v>33</v>
      </c>
      <c r="BI134" s="3087">
        <v>90</v>
      </c>
      <c r="BJ134" s="3087">
        <v>0</v>
      </c>
      <c r="BK134" s="3087">
        <v>0</v>
      </c>
      <c r="BL134" s="3087">
        <v>0</v>
      </c>
      <c r="BM134" s="3087">
        <v>0</v>
      </c>
      <c r="BN134" s="3087"/>
      <c r="BO134" s="3087"/>
      <c r="BP134" s="3087"/>
      <c r="BQ134" s="3087"/>
      <c r="BR134" s="3087"/>
      <c r="BS134" s="3087"/>
      <c r="BT134" s="3087"/>
      <c r="BU134" s="3087"/>
      <c r="BV134" s="3087"/>
      <c r="BW134" s="3087"/>
      <c r="BX134" s="3087"/>
      <c r="BY134" s="3087"/>
      <c r="BZ134" s="3087"/>
      <c r="CA134" s="3087"/>
      <c r="CB134" s="3087"/>
      <c r="CC134" s="3087"/>
      <c r="CD134" s="3087"/>
      <c r="CE134" s="3087"/>
      <c r="CF134" s="3087"/>
      <c r="CG134" s="3087"/>
      <c r="CH134" s="3087"/>
      <c r="CI134" s="3087"/>
      <c r="CJ134" s="3087"/>
      <c r="CK134" s="3087"/>
      <c r="CL134" s="3087"/>
      <c r="CM134" s="3087"/>
      <c r="CN134" s="3087"/>
      <c r="CO134" s="3087"/>
      <c r="CP134" s="3087"/>
      <c r="CQ134" s="3087"/>
      <c r="CR134" s="3087"/>
      <c r="CS134" s="3087"/>
      <c r="CT134" s="3087"/>
      <c r="CU134" s="3087"/>
      <c r="CV134" s="3087"/>
      <c r="CW134" s="3087"/>
      <c r="CX134" s="3087"/>
      <c r="CY134" s="3087"/>
      <c r="CZ134" s="3087"/>
      <c r="DA134" s="3087"/>
      <c r="DB134" s="3087"/>
      <c r="DC134" s="3087"/>
      <c r="DD134" s="3087"/>
      <c r="DE134" s="3087"/>
      <c r="DF134" s="3087"/>
      <c r="DG134" s="3087"/>
      <c r="DH134" s="3087"/>
      <c r="DI134" s="3087"/>
      <c r="DJ134" s="3087"/>
      <c r="DK134" s="3087"/>
    </row>
    <row r="135" spans="1:115" x14ac:dyDescent="0.25">
      <c r="A135" s="3076" t="str">
        <f t="shared" ca="1" si="5"/>
        <v xml:space="preserve"> </v>
      </c>
      <c r="B135" s="3088" t="str">
        <f t="shared" ca="1" si="6"/>
        <v xml:space="preserve"> </v>
      </c>
      <c r="C135" s="3088" t="str">
        <f t="shared" ca="1" si="7"/>
        <v xml:space="preserve"> </v>
      </c>
      <c r="D135" s="3088" t="str">
        <f t="shared" ca="1" si="8"/>
        <v xml:space="preserve"> </v>
      </c>
      <c r="E135" s="3088" t="str">
        <f t="shared" ca="1" si="9"/>
        <v xml:space="preserve"> </v>
      </c>
      <c r="F135" s="3087"/>
      <c r="G135" s="3087"/>
      <c r="H135" s="3087"/>
      <c r="I135" s="3087"/>
      <c r="J135" s="3087"/>
      <c r="K135" s="3087"/>
      <c r="L135" s="3087"/>
      <c r="M135" s="3087"/>
      <c r="N135" s="3087"/>
      <c r="O135" s="3087"/>
      <c r="P135" s="3087"/>
      <c r="Q135" s="3087"/>
      <c r="R135" s="3087"/>
      <c r="S135" s="3087"/>
      <c r="T135" s="3087"/>
      <c r="U135" s="3087"/>
      <c r="V135" s="3087"/>
      <c r="W135" s="3087"/>
      <c r="X135" s="3087"/>
      <c r="Y135" s="3087"/>
      <c r="Z135" s="3087"/>
      <c r="AA135" s="3087"/>
      <c r="AB135" s="3087"/>
      <c r="AC135" s="3087"/>
      <c r="AD135" s="3087"/>
      <c r="AE135" s="3087"/>
      <c r="AF135" s="3087"/>
      <c r="AG135" s="3087"/>
      <c r="AH135" s="3087"/>
      <c r="AI135" s="3087"/>
      <c r="AJ135" s="3087"/>
      <c r="AK135" s="3087"/>
      <c r="AL135" s="3087"/>
      <c r="AM135" s="3087"/>
      <c r="AN135" s="3087"/>
      <c r="AO135" s="3087"/>
      <c r="AP135" s="3087"/>
      <c r="AQ135" s="3087"/>
      <c r="AR135" s="3087"/>
      <c r="AS135" s="3087"/>
      <c r="AT135" s="3087"/>
      <c r="AU135" s="3087"/>
      <c r="AV135" s="3087"/>
      <c r="AW135" s="3087"/>
      <c r="AX135" s="3087"/>
      <c r="AY135" s="3087"/>
      <c r="AZ135" s="3087"/>
      <c r="BA135" s="3087"/>
      <c r="BB135" s="3087"/>
      <c r="BC135" s="3087"/>
      <c r="BD135" s="3087">
        <v>128</v>
      </c>
      <c r="BE135" s="3087" t="s">
        <v>14665</v>
      </c>
      <c r="BF135" s="3087"/>
      <c r="BG135" s="3087">
        <v>14</v>
      </c>
      <c r="BH135" s="3087">
        <v>33</v>
      </c>
      <c r="BI135" s="3087">
        <v>90</v>
      </c>
      <c r="BJ135" s="3087">
        <v>0</v>
      </c>
      <c r="BK135" s="3087">
        <v>0</v>
      </c>
      <c r="BL135" s="3087">
        <v>0</v>
      </c>
      <c r="BM135" s="3087">
        <v>0</v>
      </c>
      <c r="BN135" s="3087"/>
      <c r="BO135" s="3087"/>
      <c r="BP135" s="3087"/>
      <c r="BQ135" s="3087"/>
      <c r="BR135" s="3087"/>
      <c r="BS135" s="3087"/>
      <c r="BT135" s="3087"/>
      <c r="BU135" s="3087"/>
      <c r="BV135" s="3087"/>
      <c r="BW135" s="3087"/>
      <c r="BX135" s="3087"/>
      <c r="BY135" s="3087"/>
      <c r="BZ135" s="3087"/>
      <c r="CA135" s="3087"/>
      <c r="CB135" s="3087"/>
      <c r="CC135" s="3087"/>
      <c r="CD135" s="3087"/>
      <c r="CE135" s="3087"/>
      <c r="CF135" s="3087"/>
      <c r="CG135" s="3087"/>
      <c r="CH135" s="3087"/>
      <c r="CI135" s="3087"/>
      <c r="CJ135" s="3087"/>
      <c r="CK135" s="3087"/>
      <c r="CL135" s="3087"/>
      <c r="CM135" s="3087"/>
      <c r="CN135" s="3087"/>
      <c r="CO135" s="3087"/>
      <c r="CP135" s="3087"/>
      <c r="CQ135" s="3087"/>
      <c r="CR135" s="3087"/>
      <c r="CS135" s="3087"/>
      <c r="CT135" s="3087"/>
      <c r="CU135" s="3087"/>
      <c r="CV135" s="3087"/>
      <c r="CW135" s="3087"/>
      <c r="CX135" s="3087"/>
      <c r="CY135" s="3087"/>
      <c r="CZ135" s="3087"/>
      <c r="DA135" s="3087"/>
      <c r="DB135" s="3087"/>
      <c r="DC135" s="3087"/>
      <c r="DD135" s="3087"/>
      <c r="DE135" s="3087"/>
      <c r="DF135" s="3087"/>
      <c r="DG135" s="3087"/>
      <c r="DH135" s="3087"/>
      <c r="DI135" s="3087"/>
      <c r="DJ135" s="3087"/>
      <c r="DK135" s="3087"/>
    </row>
    <row r="136" spans="1:115" x14ac:dyDescent="0.25">
      <c r="A136" s="3076" t="str">
        <f t="shared" ca="1" si="5"/>
        <v xml:space="preserve"> </v>
      </c>
      <c r="B136" s="3088" t="str">
        <f t="shared" ca="1" si="6"/>
        <v xml:space="preserve"> </v>
      </c>
      <c r="C136" s="3088" t="str">
        <f t="shared" ca="1" si="7"/>
        <v xml:space="preserve"> </v>
      </c>
      <c r="D136" s="3088" t="str">
        <f t="shared" ca="1" si="8"/>
        <v xml:space="preserve"> </v>
      </c>
      <c r="E136" s="3088" t="str">
        <f t="shared" ca="1" si="9"/>
        <v xml:space="preserve"> </v>
      </c>
      <c r="F136" s="3087"/>
      <c r="G136" s="3087"/>
      <c r="H136" s="3087"/>
      <c r="I136" s="3087"/>
      <c r="J136" s="3087"/>
      <c r="K136" s="3087"/>
      <c r="L136" s="3087"/>
      <c r="M136" s="3087"/>
      <c r="N136" s="3087"/>
      <c r="O136" s="3087"/>
      <c r="P136" s="3087"/>
      <c r="Q136" s="3087"/>
      <c r="R136" s="3087"/>
      <c r="S136" s="3087"/>
      <c r="T136" s="3087"/>
      <c r="U136" s="3087"/>
      <c r="V136" s="3087"/>
      <c r="W136" s="3087"/>
      <c r="X136" s="3087"/>
      <c r="Y136" s="3087"/>
      <c r="Z136" s="3087"/>
      <c r="AA136" s="3087"/>
      <c r="AB136" s="3087"/>
      <c r="AC136" s="3087"/>
      <c r="AD136" s="3087"/>
      <c r="AE136" s="3087"/>
      <c r="AF136" s="3087"/>
      <c r="AG136" s="3087"/>
      <c r="AH136" s="3087"/>
      <c r="AI136" s="3087"/>
      <c r="AJ136" s="3087"/>
      <c r="AK136" s="3087"/>
      <c r="AL136" s="3087"/>
      <c r="AM136" s="3087"/>
      <c r="AN136" s="3087"/>
      <c r="AO136" s="3087"/>
      <c r="AP136" s="3087"/>
      <c r="AQ136" s="3087"/>
      <c r="AR136" s="3087"/>
      <c r="AS136" s="3087"/>
      <c r="AT136" s="3087"/>
      <c r="AU136" s="3087"/>
      <c r="AV136" s="3087"/>
      <c r="AW136" s="3087"/>
      <c r="AX136" s="3087"/>
      <c r="AY136" s="3087"/>
      <c r="AZ136" s="3087"/>
      <c r="BA136" s="3087"/>
      <c r="BB136" s="3087"/>
      <c r="BC136" s="3087"/>
      <c r="BD136" s="3087">
        <v>129</v>
      </c>
      <c r="BE136" s="3087" t="s">
        <v>14666</v>
      </c>
      <c r="BF136" s="3087"/>
      <c r="BG136" s="3087">
        <v>14</v>
      </c>
      <c r="BH136" s="3087">
        <v>33</v>
      </c>
      <c r="BI136" s="3087">
        <v>90</v>
      </c>
      <c r="BJ136" s="3087">
        <v>0</v>
      </c>
      <c r="BK136" s="3087">
        <v>0</v>
      </c>
      <c r="BL136" s="3087">
        <v>0</v>
      </c>
      <c r="BM136" s="3087">
        <v>0</v>
      </c>
      <c r="BN136" s="3087"/>
      <c r="BO136" s="3087"/>
      <c r="BP136" s="3087"/>
      <c r="BQ136" s="3087"/>
      <c r="BR136" s="3087"/>
      <c r="BS136" s="3087"/>
      <c r="BT136" s="3087"/>
      <c r="BU136" s="3087"/>
      <c r="BV136" s="3087"/>
      <c r="BW136" s="3087"/>
      <c r="BX136" s="3087"/>
      <c r="BY136" s="3087"/>
      <c r="BZ136" s="3087"/>
      <c r="CA136" s="3087"/>
      <c r="CB136" s="3087"/>
      <c r="CC136" s="3087"/>
      <c r="CD136" s="3087"/>
      <c r="CE136" s="3087"/>
      <c r="CF136" s="3087"/>
      <c r="CG136" s="3087"/>
      <c r="CH136" s="3087"/>
      <c r="CI136" s="3087"/>
      <c r="CJ136" s="3087"/>
      <c r="CK136" s="3087"/>
      <c r="CL136" s="3087"/>
      <c r="CM136" s="3087"/>
      <c r="CN136" s="3087"/>
      <c r="CO136" s="3087"/>
      <c r="CP136" s="3087"/>
      <c r="CQ136" s="3087"/>
      <c r="CR136" s="3087"/>
      <c r="CS136" s="3087"/>
      <c r="CT136" s="3087"/>
      <c r="CU136" s="3087"/>
      <c r="CV136" s="3087"/>
      <c r="CW136" s="3087"/>
      <c r="CX136" s="3087"/>
      <c r="CY136" s="3087"/>
      <c r="CZ136" s="3087"/>
      <c r="DA136" s="3087"/>
      <c r="DB136" s="3087"/>
      <c r="DC136" s="3087"/>
      <c r="DD136" s="3087"/>
      <c r="DE136" s="3087"/>
      <c r="DF136" s="3087"/>
      <c r="DG136" s="3087"/>
      <c r="DH136" s="3087"/>
      <c r="DI136" s="3087"/>
      <c r="DJ136" s="3087"/>
      <c r="DK136" s="3087"/>
    </row>
    <row r="137" spans="1:115" x14ac:dyDescent="0.25">
      <c r="A137" s="3076" t="str">
        <f t="shared" ref="A137:A200" ca="1" si="10">IFERROR(IF(OFFSET(I137,0,$I$4-2)=""," ",OFFSET(I137,0,$I$4-2)),"")</f>
        <v xml:space="preserve"> </v>
      </c>
      <c r="B137" s="3088" t="str">
        <f t="shared" ref="B137:B200" ca="1" si="11">IFERROR(IF(OFFSET(I137,0,$I$4 -1)=""," ",OFFSET(I137,0,$I$4 -1)),"")</f>
        <v xml:space="preserve"> </v>
      </c>
      <c r="C137" s="3088" t="str">
        <f t="shared" ref="C137:C200" ca="1" si="12">IFERROR(IF(OFFSET(I137,0,$I$4)=""," ",OFFSET(I137,0,$I$4)),"")</f>
        <v xml:space="preserve"> </v>
      </c>
      <c r="D137" s="3088" t="str">
        <f t="shared" ref="D137:D200" ca="1" si="13">IFERROR(IF(OFFSET(I137,0,$I$4 + 1)=""," ",OFFSET(I137,0,$I$4 + 1)),"")</f>
        <v xml:space="preserve"> </v>
      </c>
      <c r="E137" s="3088" t="str">
        <f t="shared" ref="E137:E200" ca="1" si="14">IFERROR(IF(OFFSET(I137,0,$I$4 + 2)=""," ",OFFSET(I137,0,$I$4 + 2)),"")</f>
        <v xml:space="preserve"> </v>
      </c>
      <c r="F137" s="3087"/>
      <c r="G137" s="3087"/>
      <c r="H137" s="3087"/>
      <c r="I137" s="3087"/>
      <c r="J137" s="3087"/>
      <c r="K137" s="3087"/>
      <c r="L137" s="3087"/>
      <c r="M137" s="3087"/>
      <c r="N137" s="3087"/>
      <c r="O137" s="3087"/>
      <c r="P137" s="3087"/>
      <c r="Q137" s="3087"/>
      <c r="R137" s="3087"/>
      <c r="S137" s="3087"/>
      <c r="T137" s="3087"/>
      <c r="U137" s="3087"/>
      <c r="V137" s="3087"/>
      <c r="W137" s="3087"/>
      <c r="X137" s="3087"/>
      <c r="Y137" s="3087"/>
      <c r="Z137" s="3087"/>
      <c r="AA137" s="3087"/>
      <c r="AB137" s="3087"/>
      <c r="AC137" s="3087"/>
      <c r="AD137" s="3087"/>
      <c r="AE137" s="3087"/>
      <c r="AF137" s="3087"/>
      <c r="AG137" s="3087"/>
      <c r="AH137" s="3087"/>
      <c r="AI137" s="3087"/>
      <c r="AJ137" s="3087"/>
      <c r="AK137" s="3087"/>
      <c r="AL137" s="3087"/>
      <c r="AM137" s="3087"/>
      <c r="AN137" s="3087"/>
      <c r="AO137" s="3087"/>
      <c r="AP137" s="3087"/>
      <c r="AQ137" s="3087"/>
      <c r="AR137" s="3087"/>
      <c r="AS137" s="3087"/>
      <c r="AT137" s="3087"/>
      <c r="AU137" s="3087"/>
      <c r="AV137" s="3087"/>
      <c r="AW137" s="3087"/>
      <c r="AX137" s="3087"/>
      <c r="AY137" s="3087"/>
      <c r="AZ137" s="3087"/>
      <c r="BA137" s="3087"/>
      <c r="BB137" s="3087"/>
      <c r="BC137" s="3087"/>
      <c r="BD137" s="3087">
        <v>130</v>
      </c>
      <c r="BE137" s="3087" t="s">
        <v>14667</v>
      </c>
      <c r="BF137" s="3087"/>
      <c r="BG137" s="3087">
        <v>14</v>
      </c>
      <c r="BH137" s="3087">
        <v>33</v>
      </c>
      <c r="BI137" s="3087">
        <v>90</v>
      </c>
      <c r="BJ137" s="3087">
        <v>0</v>
      </c>
      <c r="BK137" s="3087">
        <v>0</v>
      </c>
      <c r="BL137" s="3087">
        <v>0</v>
      </c>
      <c r="BM137" s="3087">
        <v>0</v>
      </c>
      <c r="BN137" s="3087"/>
      <c r="BO137" s="3087"/>
      <c r="BP137" s="3087"/>
      <c r="BQ137" s="3087"/>
      <c r="BR137" s="3087"/>
      <c r="BS137" s="3087"/>
      <c r="BT137" s="3087"/>
      <c r="BU137" s="3087"/>
      <c r="BV137" s="3087"/>
      <c r="BW137" s="3087"/>
      <c r="BX137" s="3087"/>
      <c r="BY137" s="3087"/>
      <c r="BZ137" s="3087"/>
      <c r="CA137" s="3087"/>
      <c r="CB137" s="3087"/>
      <c r="CC137" s="3087"/>
      <c r="CD137" s="3087"/>
      <c r="CE137" s="3087"/>
      <c r="CF137" s="3087"/>
      <c r="CG137" s="3087"/>
      <c r="CH137" s="3087"/>
      <c r="CI137" s="3087"/>
      <c r="CJ137" s="3087"/>
      <c r="CK137" s="3087"/>
      <c r="CL137" s="3087"/>
      <c r="CM137" s="3087"/>
      <c r="CN137" s="3087"/>
      <c r="CO137" s="3087"/>
      <c r="CP137" s="3087"/>
      <c r="CQ137" s="3087"/>
      <c r="CR137" s="3087"/>
      <c r="CS137" s="3087"/>
      <c r="CT137" s="3087"/>
      <c r="CU137" s="3087"/>
      <c r="CV137" s="3087"/>
      <c r="CW137" s="3087"/>
      <c r="CX137" s="3087"/>
      <c r="CY137" s="3087"/>
      <c r="CZ137" s="3087"/>
      <c r="DA137" s="3087"/>
      <c r="DB137" s="3087"/>
      <c r="DC137" s="3087"/>
      <c r="DD137" s="3087"/>
      <c r="DE137" s="3087"/>
      <c r="DF137" s="3087"/>
      <c r="DG137" s="3087"/>
      <c r="DH137" s="3087"/>
      <c r="DI137" s="3087"/>
      <c r="DJ137" s="3087"/>
      <c r="DK137" s="3087"/>
    </row>
    <row r="138" spans="1:115" x14ac:dyDescent="0.25">
      <c r="A138" s="3076" t="str">
        <f t="shared" ca="1" si="10"/>
        <v xml:space="preserve"> </v>
      </c>
      <c r="B138" s="3088" t="str">
        <f t="shared" ca="1" si="11"/>
        <v xml:space="preserve"> </v>
      </c>
      <c r="C138" s="3088" t="str">
        <f t="shared" ca="1" si="12"/>
        <v xml:space="preserve"> </v>
      </c>
      <c r="D138" s="3088" t="str">
        <f t="shared" ca="1" si="13"/>
        <v xml:space="preserve"> </v>
      </c>
      <c r="E138" s="3088" t="str">
        <f t="shared" ca="1" si="14"/>
        <v xml:space="preserve"> </v>
      </c>
      <c r="F138" s="3087"/>
      <c r="G138" s="3087"/>
      <c r="H138" s="3087"/>
      <c r="I138" s="3087"/>
      <c r="J138" s="3087"/>
      <c r="K138" s="3087"/>
      <c r="L138" s="3087"/>
      <c r="M138" s="3087"/>
      <c r="N138" s="3087"/>
      <c r="O138" s="3087"/>
      <c r="P138" s="3087"/>
      <c r="Q138" s="3087"/>
      <c r="R138" s="3087"/>
      <c r="S138" s="3087"/>
      <c r="T138" s="3087"/>
      <c r="U138" s="3087"/>
      <c r="V138" s="3087"/>
      <c r="W138" s="3087"/>
      <c r="X138" s="3087"/>
      <c r="Y138" s="3087"/>
      <c r="Z138" s="3087"/>
      <c r="AA138" s="3087"/>
      <c r="AB138" s="3087"/>
      <c r="AC138" s="3087"/>
      <c r="AD138" s="3087"/>
      <c r="AE138" s="3087"/>
      <c r="AF138" s="3087"/>
      <c r="AG138" s="3087"/>
      <c r="AH138" s="3087"/>
      <c r="AI138" s="3087"/>
      <c r="AJ138" s="3087"/>
      <c r="AK138" s="3087"/>
      <c r="AL138" s="3087"/>
      <c r="AM138" s="3087"/>
      <c r="AN138" s="3087"/>
      <c r="AO138" s="3087"/>
      <c r="AP138" s="3087"/>
      <c r="AQ138" s="3087"/>
      <c r="AR138" s="3087"/>
      <c r="AS138" s="3087"/>
      <c r="AT138" s="3087"/>
      <c r="AU138" s="3087"/>
      <c r="AV138" s="3087"/>
      <c r="AW138" s="3087"/>
      <c r="AX138" s="3087"/>
      <c r="AY138" s="3087"/>
      <c r="AZ138" s="3087"/>
      <c r="BA138" s="3087"/>
      <c r="BB138" s="3087"/>
      <c r="BC138" s="3087"/>
      <c r="BD138" s="3087">
        <v>131</v>
      </c>
      <c r="BE138" s="3087" t="s">
        <v>14668</v>
      </c>
      <c r="BF138" s="3087"/>
      <c r="BG138" s="3087">
        <v>14</v>
      </c>
      <c r="BH138" s="3087">
        <v>33</v>
      </c>
      <c r="BI138" s="3087">
        <v>90</v>
      </c>
      <c r="BJ138" s="3087">
        <v>0</v>
      </c>
      <c r="BK138" s="3087">
        <v>0</v>
      </c>
      <c r="BL138" s="3087">
        <v>0</v>
      </c>
      <c r="BM138" s="3087">
        <v>0</v>
      </c>
      <c r="BN138" s="3087"/>
      <c r="BO138" s="3087"/>
      <c r="BP138" s="3087"/>
      <c r="BQ138" s="3087"/>
      <c r="BR138" s="3087"/>
      <c r="BS138" s="3087"/>
      <c r="BT138" s="3087"/>
      <c r="BU138" s="3087"/>
      <c r="BV138" s="3087"/>
      <c r="BW138" s="3087"/>
      <c r="BX138" s="3087"/>
      <c r="BY138" s="3087"/>
      <c r="BZ138" s="3087"/>
      <c r="CA138" s="3087"/>
      <c r="CB138" s="3087"/>
      <c r="CC138" s="3087"/>
      <c r="CD138" s="3087"/>
      <c r="CE138" s="3087"/>
      <c r="CF138" s="3087"/>
      <c r="CG138" s="3087"/>
      <c r="CH138" s="3087"/>
      <c r="CI138" s="3087"/>
      <c r="CJ138" s="3087"/>
      <c r="CK138" s="3087"/>
      <c r="CL138" s="3087"/>
      <c r="CM138" s="3087"/>
      <c r="CN138" s="3087"/>
      <c r="CO138" s="3087"/>
      <c r="CP138" s="3087"/>
      <c r="CQ138" s="3087"/>
      <c r="CR138" s="3087"/>
      <c r="CS138" s="3087"/>
      <c r="CT138" s="3087"/>
      <c r="CU138" s="3087"/>
      <c r="CV138" s="3087"/>
      <c r="CW138" s="3087"/>
      <c r="CX138" s="3087"/>
      <c r="CY138" s="3087"/>
      <c r="CZ138" s="3087"/>
      <c r="DA138" s="3087"/>
      <c r="DB138" s="3087"/>
      <c r="DC138" s="3087"/>
      <c r="DD138" s="3087"/>
      <c r="DE138" s="3087"/>
      <c r="DF138" s="3087"/>
      <c r="DG138" s="3087"/>
      <c r="DH138" s="3087"/>
      <c r="DI138" s="3087"/>
      <c r="DJ138" s="3087"/>
      <c r="DK138" s="3087"/>
    </row>
    <row r="139" spans="1:115" x14ac:dyDescent="0.25">
      <c r="A139" s="3076" t="str">
        <f t="shared" ca="1" si="10"/>
        <v xml:space="preserve"> </v>
      </c>
      <c r="B139" s="3088" t="str">
        <f t="shared" ca="1" si="11"/>
        <v xml:space="preserve"> </v>
      </c>
      <c r="C139" s="3088" t="str">
        <f t="shared" ca="1" si="12"/>
        <v xml:space="preserve"> </v>
      </c>
      <c r="D139" s="3088" t="str">
        <f t="shared" ca="1" si="13"/>
        <v xml:space="preserve"> </v>
      </c>
      <c r="E139" s="3088" t="str">
        <f t="shared" ca="1" si="14"/>
        <v xml:space="preserve"> </v>
      </c>
      <c r="F139" s="3087"/>
      <c r="G139" s="3087"/>
      <c r="H139" s="3087"/>
      <c r="I139" s="3087"/>
      <c r="J139" s="3087"/>
      <c r="K139" s="3087"/>
      <c r="L139" s="3087"/>
      <c r="M139" s="3087"/>
      <c r="N139" s="3087"/>
      <c r="O139" s="3087"/>
      <c r="P139" s="3087"/>
      <c r="Q139" s="3087"/>
      <c r="R139" s="3087"/>
      <c r="S139" s="3087"/>
      <c r="T139" s="3087"/>
      <c r="U139" s="3087"/>
      <c r="V139" s="3087"/>
      <c r="W139" s="3087"/>
      <c r="X139" s="3087"/>
      <c r="Y139" s="3087"/>
      <c r="Z139" s="3087"/>
      <c r="AA139" s="3087"/>
      <c r="AB139" s="3087"/>
      <c r="AC139" s="3087"/>
      <c r="AD139" s="3087"/>
      <c r="AE139" s="3087"/>
      <c r="AF139" s="3087"/>
      <c r="AG139" s="3087"/>
      <c r="AH139" s="3087"/>
      <c r="AI139" s="3087"/>
      <c r="AJ139" s="3087"/>
      <c r="AK139" s="3087"/>
      <c r="AL139" s="3087"/>
      <c r="AM139" s="3087"/>
      <c r="AN139" s="3087"/>
      <c r="AO139" s="3087"/>
      <c r="AP139" s="3087"/>
      <c r="AQ139" s="3087"/>
      <c r="AR139" s="3087"/>
      <c r="AS139" s="3087"/>
      <c r="AT139" s="3087"/>
      <c r="AU139" s="3087"/>
      <c r="AV139" s="3087"/>
      <c r="AW139" s="3087"/>
      <c r="AX139" s="3087"/>
      <c r="AY139" s="3087"/>
      <c r="AZ139" s="3087"/>
      <c r="BA139" s="3087"/>
      <c r="BB139" s="3087"/>
      <c r="BC139" s="3087"/>
      <c r="BD139" s="3087">
        <v>132</v>
      </c>
      <c r="BE139" s="3087" t="s">
        <v>14669</v>
      </c>
      <c r="BF139" s="3087"/>
      <c r="BG139" s="3087">
        <v>14</v>
      </c>
      <c r="BH139" s="3087">
        <v>33</v>
      </c>
      <c r="BI139" s="3087">
        <v>90</v>
      </c>
      <c r="BJ139" s="3087">
        <v>0</v>
      </c>
      <c r="BK139" s="3087">
        <v>0</v>
      </c>
      <c r="BL139" s="3087">
        <v>0</v>
      </c>
      <c r="BM139" s="3087">
        <v>0</v>
      </c>
      <c r="BN139" s="3087"/>
      <c r="BO139" s="3087"/>
      <c r="BP139" s="3087"/>
      <c r="BQ139" s="3087"/>
      <c r="BR139" s="3087"/>
      <c r="BS139" s="3087"/>
      <c r="BT139" s="3087"/>
      <c r="BU139" s="3087"/>
      <c r="BV139" s="3087"/>
      <c r="BW139" s="3087"/>
      <c r="BX139" s="3087"/>
      <c r="BY139" s="3087"/>
      <c r="BZ139" s="3087"/>
      <c r="CA139" s="3087"/>
      <c r="CB139" s="3087"/>
      <c r="CC139" s="3087"/>
      <c r="CD139" s="3087"/>
      <c r="CE139" s="3087"/>
      <c r="CF139" s="3087"/>
      <c r="CG139" s="3087"/>
      <c r="CH139" s="3087"/>
      <c r="CI139" s="3087"/>
      <c r="CJ139" s="3087"/>
      <c r="CK139" s="3087"/>
      <c r="CL139" s="3087"/>
      <c r="CM139" s="3087"/>
      <c r="CN139" s="3087"/>
      <c r="CO139" s="3087"/>
      <c r="CP139" s="3087"/>
      <c r="CQ139" s="3087"/>
      <c r="CR139" s="3087"/>
      <c r="CS139" s="3087"/>
      <c r="CT139" s="3087"/>
      <c r="CU139" s="3087"/>
      <c r="CV139" s="3087"/>
      <c r="CW139" s="3087"/>
      <c r="CX139" s="3087"/>
      <c r="CY139" s="3087"/>
      <c r="CZ139" s="3087"/>
      <c r="DA139" s="3087"/>
      <c r="DB139" s="3087"/>
      <c r="DC139" s="3087"/>
      <c r="DD139" s="3087"/>
      <c r="DE139" s="3087"/>
      <c r="DF139" s="3087"/>
      <c r="DG139" s="3087"/>
      <c r="DH139" s="3087"/>
      <c r="DI139" s="3087"/>
      <c r="DJ139" s="3087"/>
      <c r="DK139" s="3087"/>
    </row>
    <row r="140" spans="1:115" x14ac:dyDescent="0.25">
      <c r="A140" s="3076" t="str">
        <f t="shared" ca="1" si="10"/>
        <v xml:space="preserve"> </v>
      </c>
      <c r="B140" s="3088" t="str">
        <f t="shared" ca="1" si="11"/>
        <v xml:space="preserve"> </v>
      </c>
      <c r="C140" s="3088" t="str">
        <f t="shared" ca="1" si="12"/>
        <v xml:space="preserve"> </v>
      </c>
      <c r="D140" s="3088" t="str">
        <f t="shared" ca="1" si="13"/>
        <v xml:space="preserve"> </v>
      </c>
      <c r="E140" s="3088" t="str">
        <f t="shared" ca="1" si="14"/>
        <v xml:space="preserve"> </v>
      </c>
      <c r="F140" s="3087"/>
      <c r="G140" s="3087"/>
      <c r="H140" s="3087"/>
      <c r="I140" s="3087"/>
      <c r="J140" s="3087"/>
      <c r="K140" s="3087"/>
      <c r="L140" s="3087"/>
      <c r="M140" s="3087"/>
      <c r="N140" s="3087"/>
      <c r="O140" s="3087"/>
      <c r="P140" s="3087"/>
      <c r="Q140" s="3087"/>
      <c r="R140" s="3087"/>
      <c r="S140" s="3087"/>
      <c r="T140" s="3087"/>
      <c r="U140" s="3087"/>
      <c r="V140" s="3087"/>
      <c r="W140" s="3087"/>
      <c r="X140" s="3087"/>
      <c r="Y140" s="3087"/>
      <c r="Z140" s="3087"/>
      <c r="AA140" s="3087"/>
      <c r="AB140" s="3087"/>
      <c r="AC140" s="3087"/>
      <c r="AD140" s="3087"/>
      <c r="AE140" s="3087"/>
      <c r="AF140" s="3087"/>
      <c r="AG140" s="3087"/>
      <c r="AH140" s="3087"/>
      <c r="AI140" s="3087"/>
      <c r="AJ140" s="3087"/>
      <c r="AK140" s="3087"/>
      <c r="AL140" s="3087"/>
      <c r="AM140" s="3087"/>
      <c r="AN140" s="3087"/>
      <c r="AO140" s="3087"/>
      <c r="AP140" s="3087"/>
      <c r="AQ140" s="3087"/>
      <c r="AR140" s="3087"/>
      <c r="AS140" s="3087"/>
      <c r="AT140" s="3087"/>
      <c r="AU140" s="3087"/>
      <c r="AV140" s="3087"/>
      <c r="AW140" s="3087"/>
      <c r="AX140" s="3087"/>
      <c r="AY140" s="3087"/>
      <c r="AZ140" s="3087"/>
      <c r="BA140" s="3087"/>
      <c r="BB140" s="3087"/>
      <c r="BC140" s="3087"/>
      <c r="BD140" s="3087">
        <v>133</v>
      </c>
      <c r="BE140" s="3087" t="s">
        <v>14670</v>
      </c>
      <c r="BF140" s="3087"/>
      <c r="BG140" s="3087">
        <v>14</v>
      </c>
      <c r="BH140" s="3087">
        <v>33</v>
      </c>
      <c r="BI140" s="3087">
        <v>90</v>
      </c>
      <c r="BJ140" s="3087">
        <v>0</v>
      </c>
      <c r="BK140" s="3087">
        <v>0</v>
      </c>
      <c r="BL140" s="3087">
        <v>0</v>
      </c>
      <c r="BM140" s="3087">
        <v>0</v>
      </c>
      <c r="BN140" s="3087"/>
      <c r="BO140" s="3087"/>
      <c r="BP140" s="3087"/>
      <c r="BQ140" s="3087"/>
      <c r="BR140" s="3087"/>
      <c r="BS140" s="3087"/>
      <c r="BT140" s="3087"/>
      <c r="BU140" s="3087"/>
      <c r="BV140" s="3087"/>
      <c r="BW140" s="3087"/>
      <c r="BX140" s="3087"/>
      <c r="BY140" s="3087"/>
      <c r="BZ140" s="3087"/>
      <c r="CA140" s="3087"/>
      <c r="CB140" s="3087"/>
      <c r="CC140" s="3087"/>
      <c r="CD140" s="3087"/>
      <c r="CE140" s="3087"/>
      <c r="CF140" s="3087"/>
      <c r="CG140" s="3087"/>
      <c r="CH140" s="3087"/>
      <c r="CI140" s="3087"/>
      <c r="CJ140" s="3087"/>
      <c r="CK140" s="3087"/>
      <c r="CL140" s="3087"/>
      <c r="CM140" s="3087"/>
      <c r="CN140" s="3087"/>
      <c r="CO140" s="3087"/>
      <c r="CP140" s="3087"/>
      <c r="CQ140" s="3087"/>
      <c r="CR140" s="3087"/>
      <c r="CS140" s="3087"/>
      <c r="CT140" s="3087"/>
      <c r="CU140" s="3087"/>
      <c r="CV140" s="3087"/>
      <c r="CW140" s="3087"/>
      <c r="CX140" s="3087"/>
      <c r="CY140" s="3087"/>
      <c r="CZ140" s="3087"/>
      <c r="DA140" s="3087"/>
      <c r="DB140" s="3087"/>
      <c r="DC140" s="3087"/>
      <c r="DD140" s="3087"/>
      <c r="DE140" s="3087"/>
      <c r="DF140" s="3087"/>
      <c r="DG140" s="3087"/>
      <c r="DH140" s="3087"/>
      <c r="DI140" s="3087"/>
      <c r="DJ140" s="3087"/>
      <c r="DK140" s="3087"/>
    </row>
    <row r="141" spans="1:115" x14ac:dyDescent="0.25">
      <c r="A141" s="3076" t="str">
        <f t="shared" ca="1" si="10"/>
        <v xml:space="preserve"> </v>
      </c>
      <c r="B141" s="3088" t="str">
        <f t="shared" ca="1" si="11"/>
        <v xml:space="preserve"> </v>
      </c>
      <c r="C141" s="3088" t="str">
        <f t="shared" ca="1" si="12"/>
        <v xml:space="preserve"> </v>
      </c>
      <c r="D141" s="3088" t="str">
        <f t="shared" ca="1" si="13"/>
        <v xml:space="preserve"> </v>
      </c>
      <c r="E141" s="3088" t="str">
        <f t="shared" ca="1" si="14"/>
        <v xml:space="preserve"> </v>
      </c>
      <c r="F141" s="3087"/>
      <c r="G141" s="3087"/>
      <c r="H141" s="3087"/>
      <c r="I141" s="3087"/>
      <c r="J141" s="3087"/>
      <c r="K141" s="3087"/>
      <c r="L141" s="3087"/>
      <c r="M141" s="3087"/>
      <c r="N141" s="3087"/>
      <c r="O141" s="3087"/>
      <c r="P141" s="3087"/>
      <c r="Q141" s="3087"/>
      <c r="R141" s="3087"/>
      <c r="S141" s="3087"/>
      <c r="T141" s="3087"/>
      <c r="U141" s="3087"/>
      <c r="V141" s="3087"/>
      <c r="W141" s="3087"/>
      <c r="X141" s="3087"/>
      <c r="Y141" s="3087"/>
      <c r="Z141" s="3087"/>
      <c r="AA141" s="3087"/>
      <c r="AB141" s="3087"/>
      <c r="AC141" s="3087"/>
      <c r="AD141" s="3087"/>
      <c r="AE141" s="3087"/>
      <c r="AF141" s="3087"/>
      <c r="AG141" s="3087"/>
      <c r="AH141" s="3087"/>
      <c r="AI141" s="3087"/>
      <c r="AJ141" s="3087"/>
      <c r="AK141" s="3087"/>
      <c r="AL141" s="3087"/>
      <c r="AM141" s="3087"/>
      <c r="AN141" s="3087"/>
      <c r="AO141" s="3087"/>
      <c r="AP141" s="3087"/>
      <c r="AQ141" s="3087"/>
      <c r="AR141" s="3087"/>
      <c r="AS141" s="3087"/>
      <c r="AT141" s="3087"/>
      <c r="AU141" s="3087"/>
      <c r="AV141" s="3087"/>
      <c r="AW141" s="3087"/>
      <c r="AX141" s="3087"/>
      <c r="AY141" s="3087"/>
      <c r="AZ141" s="3087"/>
      <c r="BA141" s="3087"/>
      <c r="BB141" s="3087"/>
      <c r="BC141" s="3087"/>
      <c r="BD141" s="3087">
        <v>134</v>
      </c>
      <c r="BE141" s="3087" t="s">
        <v>14671</v>
      </c>
      <c r="BF141" s="3087"/>
      <c r="BG141" s="3087">
        <v>14</v>
      </c>
      <c r="BH141" s="3087">
        <v>33</v>
      </c>
      <c r="BI141" s="3087">
        <v>90</v>
      </c>
      <c r="BJ141" s="3087">
        <v>0</v>
      </c>
      <c r="BK141" s="3087">
        <v>0</v>
      </c>
      <c r="BL141" s="3087">
        <v>0</v>
      </c>
      <c r="BM141" s="3087">
        <v>0</v>
      </c>
      <c r="BN141" s="3087"/>
      <c r="BO141" s="3087"/>
      <c r="BP141" s="3087"/>
      <c r="BQ141" s="3087"/>
      <c r="BR141" s="3087"/>
      <c r="BS141" s="3087"/>
      <c r="BT141" s="3087"/>
      <c r="BU141" s="3087"/>
      <c r="BV141" s="3087"/>
      <c r="BW141" s="3087"/>
      <c r="BX141" s="3087"/>
      <c r="BY141" s="3087"/>
      <c r="BZ141" s="3087"/>
      <c r="CA141" s="3087"/>
      <c r="CB141" s="3087"/>
      <c r="CC141" s="3087"/>
      <c r="CD141" s="3087"/>
      <c r="CE141" s="3087"/>
      <c r="CF141" s="3087"/>
      <c r="CG141" s="3087"/>
      <c r="CH141" s="3087"/>
      <c r="CI141" s="3087"/>
      <c r="CJ141" s="3087"/>
      <c r="CK141" s="3087"/>
      <c r="CL141" s="3087"/>
      <c r="CM141" s="3087"/>
      <c r="CN141" s="3087"/>
      <c r="CO141" s="3087"/>
      <c r="CP141" s="3087"/>
      <c r="CQ141" s="3087"/>
      <c r="CR141" s="3087"/>
      <c r="CS141" s="3087"/>
      <c r="CT141" s="3087"/>
      <c r="CU141" s="3087"/>
      <c r="CV141" s="3087"/>
      <c r="CW141" s="3087"/>
      <c r="CX141" s="3087"/>
      <c r="CY141" s="3087"/>
      <c r="CZ141" s="3087"/>
      <c r="DA141" s="3087"/>
      <c r="DB141" s="3087"/>
      <c r="DC141" s="3087"/>
      <c r="DD141" s="3087"/>
      <c r="DE141" s="3087"/>
      <c r="DF141" s="3087"/>
      <c r="DG141" s="3087"/>
      <c r="DH141" s="3087"/>
      <c r="DI141" s="3087"/>
      <c r="DJ141" s="3087"/>
      <c r="DK141" s="3087"/>
    </row>
    <row r="142" spans="1:115" x14ac:dyDescent="0.25">
      <c r="A142" s="3076" t="str">
        <f t="shared" ca="1" si="10"/>
        <v xml:space="preserve"> </v>
      </c>
      <c r="B142" s="3088" t="str">
        <f t="shared" ca="1" si="11"/>
        <v xml:space="preserve"> </v>
      </c>
      <c r="C142" s="3088" t="str">
        <f t="shared" ca="1" si="12"/>
        <v xml:space="preserve"> </v>
      </c>
      <c r="D142" s="3088" t="str">
        <f t="shared" ca="1" si="13"/>
        <v xml:space="preserve"> </v>
      </c>
      <c r="E142" s="3088" t="str">
        <f t="shared" ca="1" si="14"/>
        <v xml:space="preserve"> </v>
      </c>
      <c r="F142" s="3087"/>
      <c r="G142" s="3087"/>
      <c r="H142" s="3087"/>
      <c r="I142" s="3087"/>
      <c r="J142" s="3087"/>
      <c r="K142" s="3087"/>
      <c r="L142" s="3087"/>
      <c r="M142" s="3087"/>
      <c r="N142" s="3087"/>
      <c r="O142" s="3087"/>
      <c r="P142" s="3087"/>
      <c r="Q142" s="3087"/>
      <c r="R142" s="3087"/>
      <c r="S142" s="3087"/>
      <c r="T142" s="3087"/>
      <c r="U142" s="3087"/>
      <c r="V142" s="3087"/>
      <c r="W142" s="3087"/>
      <c r="X142" s="3087"/>
      <c r="Y142" s="3087"/>
      <c r="Z142" s="3087"/>
      <c r="AA142" s="3087"/>
      <c r="AB142" s="3087"/>
      <c r="AC142" s="3087"/>
      <c r="AD142" s="3087"/>
      <c r="AE142" s="3087"/>
      <c r="AF142" s="3087"/>
      <c r="AG142" s="3087"/>
      <c r="AH142" s="3087"/>
      <c r="AI142" s="3087"/>
      <c r="AJ142" s="3087"/>
      <c r="AK142" s="3087"/>
      <c r="AL142" s="3087"/>
      <c r="AM142" s="3087"/>
      <c r="AN142" s="3087"/>
      <c r="AO142" s="3087"/>
      <c r="AP142" s="3087"/>
      <c r="AQ142" s="3087"/>
      <c r="AR142" s="3087"/>
      <c r="AS142" s="3087"/>
      <c r="AT142" s="3087"/>
      <c r="AU142" s="3087"/>
      <c r="AV142" s="3087"/>
      <c r="AW142" s="3087"/>
      <c r="AX142" s="3087"/>
      <c r="AY142" s="3087"/>
      <c r="AZ142" s="3087"/>
      <c r="BA142" s="3087"/>
      <c r="BB142" s="3087"/>
      <c r="BC142" s="3087"/>
      <c r="BD142" s="3087">
        <v>135</v>
      </c>
      <c r="BE142" s="3087" t="s">
        <v>14672</v>
      </c>
      <c r="BF142" s="3087"/>
      <c r="BG142" s="3087">
        <v>14</v>
      </c>
      <c r="BH142" s="3087">
        <v>33</v>
      </c>
      <c r="BI142" s="3087">
        <v>90</v>
      </c>
      <c r="BJ142" s="3087">
        <v>0</v>
      </c>
      <c r="BK142" s="3087">
        <v>0</v>
      </c>
      <c r="BL142" s="3087">
        <v>0</v>
      </c>
      <c r="BM142" s="3087">
        <v>0</v>
      </c>
      <c r="BN142" s="3087"/>
      <c r="BO142" s="3087"/>
      <c r="BP142" s="3087"/>
      <c r="BQ142" s="3087"/>
      <c r="BR142" s="3087"/>
      <c r="BS142" s="3087"/>
      <c r="BT142" s="3087"/>
      <c r="BU142" s="3087"/>
      <c r="BV142" s="3087"/>
      <c r="BW142" s="3087"/>
      <c r="BX142" s="3087"/>
      <c r="BY142" s="3087"/>
      <c r="BZ142" s="3087"/>
      <c r="CA142" s="3087"/>
      <c r="CB142" s="3087"/>
      <c r="CC142" s="3087"/>
      <c r="CD142" s="3087"/>
      <c r="CE142" s="3087"/>
      <c r="CF142" s="3087"/>
      <c r="CG142" s="3087"/>
      <c r="CH142" s="3087"/>
      <c r="CI142" s="3087"/>
      <c r="CJ142" s="3087"/>
      <c r="CK142" s="3087"/>
      <c r="CL142" s="3087"/>
      <c r="CM142" s="3087"/>
      <c r="CN142" s="3087"/>
      <c r="CO142" s="3087"/>
      <c r="CP142" s="3087"/>
      <c r="CQ142" s="3087"/>
      <c r="CR142" s="3087"/>
      <c r="CS142" s="3087"/>
      <c r="CT142" s="3087"/>
      <c r="CU142" s="3087"/>
      <c r="CV142" s="3087"/>
      <c r="CW142" s="3087"/>
      <c r="CX142" s="3087"/>
      <c r="CY142" s="3087"/>
      <c r="CZ142" s="3087"/>
      <c r="DA142" s="3087"/>
      <c r="DB142" s="3087"/>
      <c r="DC142" s="3087"/>
      <c r="DD142" s="3087"/>
      <c r="DE142" s="3087"/>
      <c r="DF142" s="3087"/>
      <c r="DG142" s="3087"/>
      <c r="DH142" s="3087"/>
      <c r="DI142" s="3087"/>
      <c r="DJ142" s="3087"/>
      <c r="DK142" s="3087"/>
    </row>
    <row r="143" spans="1:115" x14ac:dyDescent="0.25">
      <c r="A143" s="3076" t="str">
        <f t="shared" ca="1" si="10"/>
        <v xml:space="preserve"> </v>
      </c>
      <c r="B143" s="3088" t="str">
        <f t="shared" ca="1" si="11"/>
        <v xml:space="preserve"> </v>
      </c>
      <c r="C143" s="3088" t="str">
        <f t="shared" ca="1" si="12"/>
        <v xml:space="preserve"> </v>
      </c>
      <c r="D143" s="3088" t="str">
        <f t="shared" ca="1" si="13"/>
        <v xml:space="preserve"> </v>
      </c>
      <c r="E143" s="3088" t="str">
        <f t="shared" ca="1" si="14"/>
        <v xml:space="preserve"> </v>
      </c>
      <c r="F143" s="3087"/>
      <c r="G143" s="3087"/>
      <c r="H143" s="3087"/>
      <c r="I143" s="3087"/>
      <c r="J143" s="3087"/>
      <c r="K143" s="3087"/>
      <c r="L143" s="3087"/>
      <c r="M143" s="3087"/>
      <c r="N143" s="3087"/>
      <c r="O143" s="3087"/>
      <c r="P143" s="3087"/>
      <c r="Q143" s="3087"/>
      <c r="R143" s="3087"/>
      <c r="S143" s="3087"/>
      <c r="T143" s="3087"/>
      <c r="U143" s="3087"/>
      <c r="V143" s="3087"/>
      <c r="W143" s="3087"/>
      <c r="X143" s="3087"/>
      <c r="Y143" s="3087"/>
      <c r="Z143" s="3087"/>
      <c r="AA143" s="3087"/>
      <c r="AB143" s="3087"/>
      <c r="AC143" s="3087"/>
      <c r="AD143" s="3087"/>
      <c r="AE143" s="3087"/>
      <c r="AF143" s="3087"/>
      <c r="AG143" s="3087"/>
      <c r="AH143" s="3087"/>
      <c r="AI143" s="3087"/>
      <c r="AJ143" s="3087"/>
      <c r="AK143" s="3087"/>
      <c r="AL143" s="3087"/>
      <c r="AM143" s="3087"/>
      <c r="AN143" s="3087"/>
      <c r="AO143" s="3087"/>
      <c r="AP143" s="3087"/>
      <c r="AQ143" s="3087"/>
      <c r="AR143" s="3087"/>
      <c r="AS143" s="3087"/>
      <c r="AT143" s="3087"/>
      <c r="AU143" s="3087"/>
      <c r="AV143" s="3087"/>
      <c r="AW143" s="3087"/>
      <c r="AX143" s="3087"/>
      <c r="AY143" s="3087"/>
      <c r="AZ143" s="3087"/>
      <c r="BA143" s="3087"/>
      <c r="BB143" s="3087"/>
      <c r="BC143" s="3087"/>
      <c r="BD143" s="3087">
        <v>136</v>
      </c>
      <c r="BE143" s="3087" t="s">
        <v>14673</v>
      </c>
      <c r="BF143" s="3087"/>
      <c r="BG143" s="3087">
        <v>14</v>
      </c>
      <c r="BH143" s="3087">
        <v>33</v>
      </c>
      <c r="BI143" s="3087">
        <v>90</v>
      </c>
      <c r="BJ143" s="3087">
        <v>0</v>
      </c>
      <c r="BK143" s="3087">
        <v>0</v>
      </c>
      <c r="BL143" s="3087">
        <v>0</v>
      </c>
      <c r="BM143" s="3087">
        <v>0</v>
      </c>
      <c r="BN143" s="3087"/>
      <c r="BO143" s="3087"/>
      <c r="BP143" s="3087"/>
      <c r="BQ143" s="3087"/>
      <c r="BR143" s="3087"/>
      <c r="BS143" s="3087"/>
      <c r="BT143" s="3087"/>
      <c r="BU143" s="3087"/>
      <c r="BV143" s="3087"/>
      <c r="BW143" s="3087"/>
      <c r="BX143" s="3087"/>
      <c r="BY143" s="3087"/>
      <c r="BZ143" s="3087"/>
      <c r="CA143" s="3087"/>
      <c r="CB143" s="3087"/>
      <c r="CC143" s="3087"/>
      <c r="CD143" s="3087"/>
      <c r="CE143" s="3087"/>
      <c r="CF143" s="3087"/>
      <c r="CG143" s="3087"/>
      <c r="CH143" s="3087"/>
      <c r="CI143" s="3087"/>
      <c r="CJ143" s="3087"/>
      <c r="CK143" s="3087"/>
      <c r="CL143" s="3087"/>
      <c r="CM143" s="3087"/>
      <c r="CN143" s="3087"/>
      <c r="CO143" s="3087"/>
      <c r="CP143" s="3087"/>
      <c r="CQ143" s="3087"/>
      <c r="CR143" s="3087"/>
      <c r="CS143" s="3087"/>
      <c r="CT143" s="3087"/>
      <c r="CU143" s="3087"/>
      <c r="CV143" s="3087"/>
      <c r="CW143" s="3087"/>
      <c r="CX143" s="3087"/>
      <c r="CY143" s="3087"/>
      <c r="CZ143" s="3087"/>
      <c r="DA143" s="3087"/>
      <c r="DB143" s="3087"/>
      <c r="DC143" s="3087"/>
      <c r="DD143" s="3087"/>
      <c r="DE143" s="3087"/>
      <c r="DF143" s="3087"/>
      <c r="DG143" s="3087"/>
      <c r="DH143" s="3087"/>
      <c r="DI143" s="3087"/>
      <c r="DJ143" s="3087"/>
      <c r="DK143" s="3087"/>
    </row>
    <row r="144" spans="1:115" x14ac:dyDescent="0.25">
      <c r="A144" s="3076" t="str">
        <f t="shared" ca="1" si="10"/>
        <v xml:space="preserve"> </v>
      </c>
      <c r="B144" s="3088" t="str">
        <f t="shared" ca="1" si="11"/>
        <v xml:space="preserve"> </v>
      </c>
      <c r="C144" s="3088" t="str">
        <f t="shared" ca="1" si="12"/>
        <v xml:space="preserve"> </v>
      </c>
      <c r="D144" s="3088" t="str">
        <f t="shared" ca="1" si="13"/>
        <v xml:space="preserve"> </v>
      </c>
      <c r="E144" s="3088" t="str">
        <f t="shared" ca="1" si="14"/>
        <v xml:space="preserve"> </v>
      </c>
      <c r="F144" s="3087"/>
      <c r="G144" s="3087"/>
      <c r="H144" s="3087"/>
      <c r="I144" s="3087"/>
      <c r="J144" s="3087"/>
      <c r="K144" s="3087"/>
      <c r="L144" s="3087"/>
      <c r="M144" s="3087"/>
      <c r="N144" s="3087"/>
      <c r="O144" s="3087"/>
      <c r="P144" s="3087"/>
      <c r="Q144" s="3087"/>
      <c r="R144" s="3087"/>
      <c r="S144" s="3087"/>
      <c r="T144" s="3087"/>
      <c r="U144" s="3087"/>
      <c r="V144" s="3087"/>
      <c r="W144" s="3087"/>
      <c r="X144" s="3087"/>
      <c r="Y144" s="3087"/>
      <c r="Z144" s="3087"/>
      <c r="AA144" s="3087"/>
      <c r="AB144" s="3087"/>
      <c r="AC144" s="3087"/>
      <c r="AD144" s="3087"/>
      <c r="AE144" s="3087"/>
      <c r="AF144" s="3087"/>
      <c r="AG144" s="3087"/>
      <c r="AH144" s="3087"/>
      <c r="AI144" s="3087"/>
      <c r="AJ144" s="3087"/>
      <c r="AK144" s="3087"/>
      <c r="AL144" s="3087"/>
      <c r="AM144" s="3087"/>
      <c r="AN144" s="3087"/>
      <c r="AO144" s="3087"/>
      <c r="AP144" s="3087"/>
      <c r="AQ144" s="3087"/>
      <c r="AR144" s="3087"/>
      <c r="AS144" s="3087"/>
      <c r="AT144" s="3087"/>
      <c r="AU144" s="3087"/>
      <c r="AV144" s="3087"/>
      <c r="AW144" s="3087"/>
      <c r="AX144" s="3087"/>
      <c r="AY144" s="3087"/>
      <c r="AZ144" s="3087"/>
      <c r="BA144" s="3087"/>
      <c r="BB144" s="3087"/>
      <c r="BC144" s="3087"/>
      <c r="BD144" s="3087">
        <v>137</v>
      </c>
      <c r="BE144" s="3087" t="s">
        <v>14674</v>
      </c>
      <c r="BF144" s="3087"/>
      <c r="BG144" s="3087">
        <v>14</v>
      </c>
      <c r="BH144" s="3087">
        <v>33</v>
      </c>
      <c r="BI144" s="3087">
        <v>90</v>
      </c>
      <c r="BJ144" s="3087">
        <v>0</v>
      </c>
      <c r="BK144" s="3087">
        <v>0</v>
      </c>
      <c r="BL144" s="3087">
        <v>0</v>
      </c>
      <c r="BM144" s="3087">
        <v>0</v>
      </c>
      <c r="BN144" s="3087"/>
      <c r="BO144" s="3087"/>
      <c r="BP144" s="3087"/>
      <c r="BQ144" s="3087"/>
      <c r="BR144" s="3087"/>
      <c r="BS144" s="3087"/>
      <c r="BT144" s="3087"/>
      <c r="BU144" s="3087"/>
      <c r="BV144" s="3087"/>
      <c r="BW144" s="3087"/>
      <c r="BX144" s="3087"/>
      <c r="BY144" s="3087"/>
      <c r="BZ144" s="3087"/>
      <c r="CA144" s="3087"/>
      <c r="CB144" s="3087"/>
      <c r="CC144" s="3087"/>
      <c r="CD144" s="3087"/>
      <c r="CE144" s="3087"/>
      <c r="CF144" s="3087"/>
      <c r="CG144" s="3087"/>
      <c r="CH144" s="3087"/>
      <c r="CI144" s="3087"/>
      <c r="CJ144" s="3087"/>
      <c r="CK144" s="3087"/>
      <c r="CL144" s="3087"/>
      <c r="CM144" s="3087"/>
      <c r="CN144" s="3087"/>
      <c r="CO144" s="3087"/>
      <c r="CP144" s="3087"/>
      <c r="CQ144" s="3087"/>
      <c r="CR144" s="3087"/>
      <c r="CS144" s="3087"/>
      <c r="CT144" s="3087"/>
      <c r="CU144" s="3087"/>
      <c r="CV144" s="3087"/>
      <c r="CW144" s="3087"/>
      <c r="CX144" s="3087"/>
      <c r="CY144" s="3087"/>
      <c r="CZ144" s="3087"/>
      <c r="DA144" s="3087"/>
      <c r="DB144" s="3087"/>
      <c r="DC144" s="3087"/>
      <c r="DD144" s="3087"/>
      <c r="DE144" s="3087"/>
      <c r="DF144" s="3087"/>
      <c r="DG144" s="3087"/>
      <c r="DH144" s="3087"/>
      <c r="DI144" s="3087"/>
      <c r="DJ144" s="3087"/>
      <c r="DK144" s="3087"/>
    </row>
    <row r="145" spans="1:115" x14ac:dyDescent="0.25">
      <c r="A145" s="3076" t="str">
        <f t="shared" ca="1" si="10"/>
        <v xml:space="preserve"> </v>
      </c>
      <c r="B145" s="3088" t="str">
        <f t="shared" ca="1" si="11"/>
        <v xml:space="preserve"> </v>
      </c>
      <c r="C145" s="3088" t="str">
        <f t="shared" ca="1" si="12"/>
        <v xml:space="preserve"> </v>
      </c>
      <c r="D145" s="3088" t="str">
        <f t="shared" ca="1" si="13"/>
        <v xml:space="preserve"> </v>
      </c>
      <c r="E145" s="3088" t="str">
        <f t="shared" ca="1" si="14"/>
        <v xml:space="preserve"> </v>
      </c>
      <c r="F145" s="3087"/>
      <c r="G145" s="3087"/>
      <c r="H145" s="3087"/>
      <c r="I145" s="3087"/>
      <c r="J145" s="3087"/>
      <c r="K145" s="3087"/>
      <c r="L145" s="3087"/>
      <c r="M145" s="3087"/>
      <c r="N145" s="3087"/>
      <c r="O145" s="3087"/>
      <c r="P145" s="3087"/>
      <c r="Q145" s="3087"/>
      <c r="R145" s="3087"/>
      <c r="S145" s="3087"/>
      <c r="T145" s="3087"/>
      <c r="U145" s="3087"/>
      <c r="V145" s="3087"/>
      <c r="W145" s="3087"/>
      <c r="X145" s="3087"/>
      <c r="Y145" s="3087"/>
      <c r="Z145" s="3087"/>
      <c r="AA145" s="3087"/>
      <c r="AB145" s="3087"/>
      <c r="AC145" s="3087"/>
      <c r="AD145" s="3087"/>
      <c r="AE145" s="3087"/>
      <c r="AF145" s="3087"/>
      <c r="AG145" s="3087"/>
      <c r="AH145" s="3087"/>
      <c r="AI145" s="3087"/>
      <c r="AJ145" s="3087"/>
      <c r="AK145" s="3087"/>
      <c r="AL145" s="3087"/>
      <c r="AM145" s="3087"/>
      <c r="AN145" s="3087"/>
      <c r="AO145" s="3087"/>
      <c r="AP145" s="3087"/>
      <c r="AQ145" s="3087"/>
      <c r="AR145" s="3087"/>
      <c r="AS145" s="3087"/>
      <c r="AT145" s="3087"/>
      <c r="AU145" s="3087"/>
      <c r="AV145" s="3087"/>
      <c r="AW145" s="3087"/>
      <c r="AX145" s="3087"/>
      <c r="AY145" s="3087"/>
      <c r="AZ145" s="3087"/>
      <c r="BA145" s="3087"/>
      <c r="BB145" s="3087"/>
      <c r="BC145" s="3087"/>
      <c r="BD145" s="3087">
        <v>138</v>
      </c>
      <c r="BE145" s="3087" t="s">
        <v>14675</v>
      </c>
      <c r="BF145" s="3087"/>
      <c r="BG145" s="3087">
        <v>14</v>
      </c>
      <c r="BH145" s="3087">
        <v>33</v>
      </c>
      <c r="BI145" s="3087">
        <v>90</v>
      </c>
      <c r="BJ145" s="3087">
        <v>0</v>
      </c>
      <c r="BK145" s="3087">
        <v>0</v>
      </c>
      <c r="BL145" s="3087">
        <v>0</v>
      </c>
      <c r="BM145" s="3087">
        <v>0</v>
      </c>
      <c r="BN145" s="3087"/>
      <c r="BO145" s="3087"/>
      <c r="BP145" s="3087"/>
      <c r="BQ145" s="3087"/>
      <c r="BR145" s="3087"/>
      <c r="BS145" s="3087"/>
      <c r="BT145" s="3087"/>
      <c r="BU145" s="3087"/>
      <c r="BV145" s="3087"/>
      <c r="BW145" s="3087"/>
      <c r="BX145" s="3087"/>
      <c r="BY145" s="3087"/>
      <c r="BZ145" s="3087"/>
      <c r="CA145" s="3087"/>
      <c r="CB145" s="3087"/>
      <c r="CC145" s="3087"/>
      <c r="CD145" s="3087"/>
      <c r="CE145" s="3087"/>
      <c r="CF145" s="3087"/>
      <c r="CG145" s="3087"/>
      <c r="CH145" s="3087"/>
      <c r="CI145" s="3087"/>
      <c r="CJ145" s="3087"/>
      <c r="CK145" s="3087"/>
      <c r="CL145" s="3087"/>
      <c r="CM145" s="3087"/>
      <c r="CN145" s="3087"/>
      <c r="CO145" s="3087"/>
      <c r="CP145" s="3087"/>
      <c r="CQ145" s="3087"/>
      <c r="CR145" s="3087"/>
      <c r="CS145" s="3087"/>
      <c r="CT145" s="3087"/>
      <c r="CU145" s="3087"/>
      <c r="CV145" s="3087"/>
      <c r="CW145" s="3087"/>
      <c r="CX145" s="3087"/>
      <c r="CY145" s="3087"/>
      <c r="CZ145" s="3087"/>
      <c r="DA145" s="3087"/>
      <c r="DB145" s="3087"/>
      <c r="DC145" s="3087"/>
      <c r="DD145" s="3087"/>
      <c r="DE145" s="3087"/>
      <c r="DF145" s="3087"/>
      <c r="DG145" s="3087"/>
      <c r="DH145" s="3087"/>
      <c r="DI145" s="3087"/>
      <c r="DJ145" s="3087"/>
      <c r="DK145" s="3087"/>
    </row>
    <row r="146" spans="1:115" x14ac:dyDescent="0.25">
      <c r="A146" s="3076" t="str">
        <f t="shared" ca="1" si="10"/>
        <v xml:space="preserve"> </v>
      </c>
      <c r="B146" s="3088" t="str">
        <f t="shared" ca="1" si="11"/>
        <v xml:space="preserve"> </v>
      </c>
      <c r="C146" s="3088" t="str">
        <f t="shared" ca="1" si="12"/>
        <v xml:space="preserve"> </v>
      </c>
      <c r="D146" s="3088" t="str">
        <f t="shared" ca="1" si="13"/>
        <v xml:space="preserve"> </v>
      </c>
      <c r="E146" s="3088" t="str">
        <f t="shared" ca="1" si="14"/>
        <v xml:space="preserve"> </v>
      </c>
      <c r="F146" s="3087"/>
      <c r="G146" s="3087"/>
      <c r="H146" s="3087"/>
      <c r="I146" s="3087"/>
      <c r="J146" s="3087"/>
      <c r="K146" s="3087"/>
      <c r="L146" s="3087"/>
      <c r="M146" s="3087"/>
      <c r="N146" s="3087"/>
      <c r="O146" s="3087"/>
      <c r="P146" s="3087"/>
      <c r="Q146" s="3087"/>
      <c r="R146" s="3087"/>
      <c r="S146" s="3087"/>
      <c r="T146" s="3087"/>
      <c r="U146" s="3087"/>
      <c r="V146" s="3087"/>
      <c r="W146" s="3087"/>
      <c r="X146" s="3087"/>
      <c r="Y146" s="3087"/>
      <c r="Z146" s="3087"/>
      <c r="AA146" s="3087"/>
      <c r="AB146" s="3087"/>
      <c r="AC146" s="3087"/>
      <c r="AD146" s="3087"/>
      <c r="AE146" s="3087"/>
      <c r="AF146" s="3087"/>
      <c r="AG146" s="3087"/>
      <c r="AH146" s="3087"/>
      <c r="AI146" s="3087"/>
      <c r="AJ146" s="3087"/>
      <c r="AK146" s="3087"/>
      <c r="AL146" s="3087"/>
      <c r="AM146" s="3087"/>
      <c r="AN146" s="3087"/>
      <c r="AO146" s="3087"/>
      <c r="AP146" s="3087"/>
      <c r="AQ146" s="3087"/>
      <c r="AR146" s="3087"/>
      <c r="AS146" s="3087"/>
      <c r="AT146" s="3087"/>
      <c r="AU146" s="3087"/>
      <c r="AV146" s="3087"/>
      <c r="AW146" s="3087"/>
      <c r="AX146" s="3087"/>
      <c r="AY146" s="3087"/>
      <c r="AZ146" s="3087"/>
      <c r="BA146" s="3087"/>
      <c r="BB146" s="3087"/>
      <c r="BC146" s="3087"/>
      <c r="BD146" s="3087">
        <v>139</v>
      </c>
      <c r="BE146" s="3087" t="s">
        <v>14676</v>
      </c>
      <c r="BF146" s="3087"/>
      <c r="BG146" s="3087">
        <v>14</v>
      </c>
      <c r="BH146" s="3087">
        <v>33</v>
      </c>
      <c r="BI146" s="3087">
        <v>90</v>
      </c>
      <c r="BJ146" s="3087">
        <v>0</v>
      </c>
      <c r="BK146" s="3087">
        <v>0</v>
      </c>
      <c r="BL146" s="3087">
        <v>0</v>
      </c>
      <c r="BM146" s="3087">
        <v>0</v>
      </c>
      <c r="BN146" s="3087"/>
      <c r="BO146" s="3087"/>
      <c r="BP146" s="3087"/>
      <c r="BQ146" s="3087"/>
      <c r="BR146" s="3087"/>
      <c r="BS146" s="3087"/>
      <c r="BT146" s="3087"/>
      <c r="BU146" s="3087"/>
      <c r="BV146" s="3087"/>
      <c r="BW146" s="3087"/>
      <c r="BX146" s="3087"/>
      <c r="BY146" s="3087"/>
      <c r="BZ146" s="3087"/>
      <c r="CA146" s="3087"/>
      <c r="CB146" s="3087"/>
      <c r="CC146" s="3087"/>
      <c r="CD146" s="3087"/>
      <c r="CE146" s="3087"/>
      <c r="CF146" s="3087"/>
      <c r="CG146" s="3087"/>
      <c r="CH146" s="3087"/>
      <c r="CI146" s="3087"/>
      <c r="CJ146" s="3087"/>
      <c r="CK146" s="3087"/>
      <c r="CL146" s="3087"/>
      <c r="CM146" s="3087"/>
      <c r="CN146" s="3087"/>
      <c r="CO146" s="3087"/>
      <c r="CP146" s="3087"/>
      <c r="CQ146" s="3087"/>
      <c r="CR146" s="3087"/>
      <c r="CS146" s="3087"/>
      <c r="CT146" s="3087"/>
      <c r="CU146" s="3087"/>
      <c r="CV146" s="3087"/>
      <c r="CW146" s="3087"/>
      <c r="CX146" s="3087"/>
      <c r="CY146" s="3087"/>
      <c r="CZ146" s="3087"/>
      <c r="DA146" s="3087"/>
      <c r="DB146" s="3087"/>
      <c r="DC146" s="3087"/>
      <c r="DD146" s="3087"/>
      <c r="DE146" s="3087"/>
      <c r="DF146" s="3087"/>
      <c r="DG146" s="3087"/>
      <c r="DH146" s="3087"/>
      <c r="DI146" s="3087"/>
      <c r="DJ146" s="3087"/>
      <c r="DK146" s="3087"/>
    </row>
    <row r="147" spans="1:115" x14ac:dyDescent="0.25">
      <c r="A147" s="3076" t="str">
        <f t="shared" ca="1" si="10"/>
        <v xml:space="preserve"> </v>
      </c>
      <c r="B147" s="3088" t="str">
        <f t="shared" ca="1" si="11"/>
        <v xml:space="preserve"> </v>
      </c>
      <c r="C147" s="3088" t="str">
        <f t="shared" ca="1" si="12"/>
        <v xml:space="preserve"> </v>
      </c>
      <c r="D147" s="3088" t="str">
        <f t="shared" ca="1" si="13"/>
        <v xml:space="preserve"> </v>
      </c>
      <c r="E147" s="3088" t="str">
        <f t="shared" ca="1" si="14"/>
        <v xml:space="preserve"> </v>
      </c>
      <c r="F147" s="3087"/>
      <c r="G147" s="3087"/>
      <c r="H147" s="3087"/>
      <c r="I147" s="3087"/>
      <c r="J147" s="3087"/>
      <c r="K147" s="3087"/>
      <c r="L147" s="3087"/>
      <c r="M147" s="3087"/>
      <c r="N147" s="3087"/>
      <c r="O147" s="3087"/>
      <c r="P147" s="3087"/>
      <c r="Q147" s="3087"/>
      <c r="R147" s="3087"/>
      <c r="S147" s="3087"/>
      <c r="T147" s="3087"/>
      <c r="U147" s="3087"/>
      <c r="V147" s="3087"/>
      <c r="W147" s="3087"/>
      <c r="X147" s="3087"/>
      <c r="Y147" s="3087"/>
      <c r="Z147" s="3087"/>
      <c r="AA147" s="3087"/>
      <c r="AB147" s="3087"/>
      <c r="AC147" s="3087"/>
      <c r="AD147" s="3087"/>
      <c r="AE147" s="3087"/>
      <c r="AF147" s="3087"/>
      <c r="AG147" s="3087"/>
      <c r="AH147" s="3087"/>
      <c r="AI147" s="3087"/>
      <c r="AJ147" s="3087"/>
      <c r="AK147" s="3087"/>
      <c r="AL147" s="3087"/>
      <c r="AM147" s="3087"/>
      <c r="AN147" s="3087"/>
      <c r="AO147" s="3087"/>
      <c r="AP147" s="3087"/>
      <c r="AQ147" s="3087"/>
      <c r="AR147" s="3087"/>
      <c r="AS147" s="3087"/>
      <c r="AT147" s="3087"/>
      <c r="AU147" s="3087"/>
      <c r="AV147" s="3087"/>
      <c r="AW147" s="3087"/>
      <c r="AX147" s="3087"/>
      <c r="AY147" s="3087"/>
      <c r="AZ147" s="3087"/>
      <c r="BA147" s="3087"/>
      <c r="BB147" s="3087"/>
      <c r="BC147" s="3087"/>
      <c r="BD147" s="3087">
        <v>140</v>
      </c>
      <c r="BE147" s="3087" t="s">
        <v>14677</v>
      </c>
      <c r="BF147" s="3087"/>
      <c r="BG147" s="3087">
        <v>14</v>
      </c>
      <c r="BH147" s="3087">
        <v>33</v>
      </c>
      <c r="BI147" s="3087">
        <v>90</v>
      </c>
      <c r="BJ147" s="3087">
        <v>0</v>
      </c>
      <c r="BK147" s="3087">
        <v>0</v>
      </c>
      <c r="BL147" s="3087">
        <v>0</v>
      </c>
      <c r="BM147" s="3087">
        <v>0</v>
      </c>
      <c r="BN147" s="3087"/>
      <c r="BO147" s="3087"/>
      <c r="BP147" s="3087"/>
      <c r="BQ147" s="3087"/>
      <c r="BR147" s="3087"/>
      <c r="BS147" s="3087"/>
      <c r="BT147" s="3087"/>
      <c r="BU147" s="3087"/>
      <c r="BV147" s="3087"/>
      <c r="BW147" s="3087"/>
      <c r="BX147" s="3087"/>
      <c r="BY147" s="3087"/>
      <c r="BZ147" s="3087"/>
      <c r="CA147" s="3087"/>
      <c r="CB147" s="3087"/>
      <c r="CC147" s="3087"/>
      <c r="CD147" s="3087"/>
      <c r="CE147" s="3087"/>
      <c r="CF147" s="3087"/>
      <c r="CG147" s="3087"/>
      <c r="CH147" s="3087"/>
      <c r="CI147" s="3087"/>
      <c r="CJ147" s="3087"/>
      <c r="CK147" s="3087"/>
      <c r="CL147" s="3087"/>
      <c r="CM147" s="3087"/>
      <c r="CN147" s="3087"/>
      <c r="CO147" s="3087"/>
      <c r="CP147" s="3087"/>
      <c r="CQ147" s="3087"/>
      <c r="CR147" s="3087"/>
      <c r="CS147" s="3087"/>
      <c r="CT147" s="3087"/>
      <c r="CU147" s="3087"/>
      <c r="CV147" s="3087"/>
      <c r="CW147" s="3087"/>
      <c r="CX147" s="3087"/>
      <c r="CY147" s="3087"/>
      <c r="CZ147" s="3087"/>
      <c r="DA147" s="3087"/>
      <c r="DB147" s="3087"/>
      <c r="DC147" s="3087"/>
      <c r="DD147" s="3087"/>
      <c r="DE147" s="3087"/>
      <c r="DF147" s="3087"/>
      <c r="DG147" s="3087"/>
      <c r="DH147" s="3087"/>
      <c r="DI147" s="3087"/>
      <c r="DJ147" s="3087"/>
      <c r="DK147" s="3087"/>
    </row>
    <row r="148" spans="1:115" x14ac:dyDescent="0.25">
      <c r="A148" s="3076" t="str">
        <f t="shared" ca="1" si="10"/>
        <v xml:space="preserve"> </v>
      </c>
      <c r="B148" s="3088" t="str">
        <f t="shared" ca="1" si="11"/>
        <v xml:space="preserve"> </v>
      </c>
      <c r="C148" s="3088" t="str">
        <f t="shared" ca="1" si="12"/>
        <v xml:space="preserve"> </v>
      </c>
      <c r="D148" s="3088" t="str">
        <f t="shared" ca="1" si="13"/>
        <v xml:space="preserve"> </v>
      </c>
      <c r="E148" s="3088" t="str">
        <f t="shared" ca="1" si="14"/>
        <v xml:space="preserve"> </v>
      </c>
      <c r="F148" s="3087"/>
      <c r="G148" s="3087"/>
      <c r="H148" s="3087"/>
      <c r="I148" s="3087"/>
      <c r="J148" s="3087"/>
      <c r="K148" s="3087"/>
      <c r="L148" s="3087"/>
      <c r="M148" s="3087"/>
      <c r="N148" s="3087"/>
      <c r="O148" s="3087"/>
      <c r="P148" s="3087"/>
      <c r="Q148" s="3087"/>
      <c r="R148" s="3087"/>
      <c r="S148" s="3087"/>
      <c r="T148" s="3087"/>
      <c r="U148" s="3087"/>
      <c r="V148" s="3087"/>
      <c r="W148" s="3087"/>
      <c r="X148" s="3087"/>
      <c r="Y148" s="3087"/>
      <c r="Z148" s="3087"/>
      <c r="AA148" s="3087"/>
      <c r="AB148" s="3087"/>
      <c r="AC148" s="3087"/>
      <c r="AD148" s="3087"/>
      <c r="AE148" s="3087"/>
      <c r="AF148" s="3087"/>
      <c r="AG148" s="3087"/>
      <c r="AH148" s="3087"/>
      <c r="AI148" s="3087"/>
      <c r="AJ148" s="3087"/>
      <c r="AK148" s="3087"/>
      <c r="AL148" s="3087"/>
      <c r="AM148" s="3087"/>
      <c r="AN148" s="3087"/>
      <c r="AO148" s="3087"/>
      <c r="AP148" s="3087"/>
      <c r="AQ148" s="3087"/>
      <c r="AR148" s="3087"/>
      <c r="AS148" s="3087"/>
      <c r="AT148" s="3087"/>
      <c r="AU148" s="3087"/>
      <c r="AV148" s="3087"/>
      <c r="AW148" s="3087"/>
      <c r="AX148" s="3087"/>
      <c r="AY148" s="3087"/>
      <c r="AZ148" s="3087"/>
      <c r="BA148" s="3087"/>
      <c r="BB148" s="3087"/>
      <c r="BC148" s="3087"/>
      <c r="BD148" s="3087">
        <v>141</v>
      </c>
      <c r="BE148" s="3087" t="s">
        <v>14678</v>
      </c>
      <c r="BF148" s="3087"/>
      <c r="BG148" s="3087">
        <v>14</v>
      </c>
      <c r="BH148" s="3087">
        <v>33</v>
      </c>
      <c r="BI148" s="3087">
        <v>90</v>
      </c>
      <c r="BJ148" s="3087">
        <v>0</v>
      </c>
      <c r="BK148" s="3087">
        <v>0</v>
      </c>
      <c r="BL148" s="3087">
        <v>0</v>
      </c>
      <c r="BM148" s="3087">
        <v>0</v>
      </c>
      <c r="BN148" s="3087"/>
      <c r="BO148" s="3087"/>
      <c r="BP148" s="3087"/>
      <c r="BQ148" s="3087"/>
      <c r="BR148" s="3087"/>
      <c r="BS148" s="3087"/>
      <c r="BT148" s="3087"/>
      <c r="BU148" s="3087"/>
      <c r="BV148" s="3087"/>
      <c r="BW148" s="3087"/>
      <c r="BX148" s="3087"/>
      <c r="BY148" s="3087"/>
      <c r="BZ148" s="3087"/>
      <c r="CA148" s="3087"/>
      <c r="CB148" s="3087"/>
      <c r="CC148" s="3087"/>
      <c r="CD148" s="3087"/>
      <c r="CE148" s="3087"/>
      <c r="CF148" s="3087"/>
      <c r="CG148" s="3087"/>
      <c r="CH148" s="3087"/>
      <c r="CI148" s="3087"/>
      <c r="CJ148" s="3087"/>
      <c r="CK148" s="3087"/>
      <c r="CL148" s="3087"/>
      <c r="CM148" s="3087"/>
      <c r="CN148" s="3087"/>
      <c r="CO148" s="3087"/>
      <c r="CP148" s="3087"/>
      <c r="CQ148" s="3087"/>
      <c r="CR148" s="3087"/>
      <c r="CS148" s="3087"/>
      <c r="CT148" s="3087"/>
      <c r="CU148" s="3087"/>
      <c r="CV148" s="3087"/>
      <c r="CW148" s="3087"/>
      <c r="CX148" s="3087"/>
      <c r="CY148" s="3087"/>
      <c r="CZ148" s="3087"/>
      <c r="DA148" s="3087"/>
      <c r="DB148" s="3087"/>
      <c r="DC148" s="3087"/>
      <c r="DD148" s="3087"/>
      <c r="DE148" s="3087"/>
      <c r="DF148" s="3087"/>
      <c r="DG148" s="3087"/>
      <c r="DH148" s="3087"/>
      <c r="DI148" s="3087"/>
      <c r="DJ148" s="3087"/>
      <c r="DK148" s="3087"/>
    </row>
    <row r="149" spans="1:115" x14ac:dyDescent="0.25">
      <c r="A149" s="3076" t="str">
        <f t="shared" ca="1" si="10"/>
        <v xml:space="preserve"> </v>
      </c>
      <c r="B149" s="3088" t="str">
        <f t="shared" ca="1" si="11"/>
        <v xml:space="preserve"> </v>
      </c>
      <c r="C149" s="3088" t="str">
        <f t="shared" ca="1" si="12"/>
        <v xml:space="preserve"> </v>
      </c>
      <c r="D149" s="3088" t="str">
        <f t="shared" ca="1" si="13"/>
        <v xml:space="preserve"> </v>
      </c>
      <c r="E149" s="3088" t="str">
        <f t="shared" ca="1" si="14"/>
        <v xml:space="preserve"> </v>
      </c>
      <c r="F149" s="3087"/>
      <c r="G149" s="3087"/>
      <c r="H149" s="3087"/>
      <c r="I149" s="3087"/>
      <c r="J149" s="3087"/>
      <c r="K149" s="3087"/>
      <c r="L149" s="3087"/>
      <c r="M149" s="3087"/>
      <c r="N149" s="3087"/>
      <c r="O149" s="3087"/>
      <c r="P149" s="3087"/>
      <c r="Q149" s="3087"/>
      <c r="R149" s="3087"/>
      <c r="S149" s="3087"/>
      <c r="T149" s="3087"/>
      <c r="U149" s="3087"/>
      <c r="V149" s="3087"/>
      <c r="W149" s="3087"/>
      <c r="X149" s="3087"/>
      <c r="Y149" s="3087"/>
      <c r="Z149" s="3087"/>
      <c r="AA149" s="3087"/>
      <c r="AB149" s="3087"/>
      <c r="AC149" s="3087"/>
      <c r="AD149" s="3087"/>
      <c r="AE149" s="3087"/>
      <c r="AF149" s="3087"/>
      <c r="AG149" s="3087"/>
      <c r="AH149" s="3087"/>
      <c r="AI149" s="3087"/>
      <c r="AJ149" s="3087"/>
      <c r="AK149" s="3087"/>
      <c r="AL149" s="3087"/>
      <c r="AM149" s="3087"/>
      <c r="AN149" s="3087"/>
      <c r="AO149" s="3087"/>
      <c r="AP149" s="3087"/>
      <c r="AQ149" s="3087"/>
      <c r="AR149" s="3087"/>
      <c r="AS149" s="3087"/>
      <c r="AT149" s="3087"/>
      <c r="AU149" s="3087"/>
      <c r="AV149" s="3087"/>
      <c r="AW149" s="3087"/>
      <c r="AX149" s="3087"/>
      <c r="AY149" s="3087"/>
      <c r="AZ149" s="3087"/>
      <c r="BA149" s="3087"/>
      <c r="BB149" s="3087"/>
      <c r="BC149" s="3087"/>
      <c r="BD149" s="3087">
        <v>142</v>
      </c>
      <c r="BE149" s="3087" t="s">
        <v>14679</v>
      </c>
      <c r="BF149" s="3087"/>
      <c r="BG149" s="3087">
        <v>14</v>
      </c>
      <c r="BH149" s="3087">
        <v>33</v>
      </c>
      <c r="BI149" s="3087">
        <v>90</v>
      </c>
      <c r="BJ149" s="3087">
        <v>0</v>
      </c>
      <c r="BK149" s="3087">
        <v>0</v>
      </c>
      <c r="BL149" s="3087">
        <v>0</v>
      </c>
      <c r="BM149" s="3087">
        <v>0</v>
      </c>
      <c r="BN149" s="3087"/>
      <c r="BO149" s="3087"/>
      <c r="BP149" s="3087"/>
      <c r="BQ149" s="3087"/>
      <c r="BR149" s="3087"/>
      <c r="BS149" s="3087"/>
      <c r="BT149" s="3087"/>
      <c r="BU149" s="3087"/>
      <c r="BV149" s="3087"/>
      <c r="BW149" s="3087"/>
      <c r="BX149" s="3087"/>
      <c r="BY149" s="3087"/>
      <c r="BZ149" s="3087"/>
      <c r="CA149" s="3087"/>
      <c r="CB149" s="3087"/>
      <c r="CC149" s="3087"/>
      <c r="CD149" s="3087"/>
      <c r="CE149" s="3087"/>
      <c r="CF149" s="3087"/>
      <c r="CG149" s="3087"/>
      <c r="CH149" s="3087"/>
      <c r="CI149" s="3087"/>
      <c r="CJ149" s="3087"/>
      <c r="CK149" s="3087"/>
      <c r="CL149" s="3087"/>
      <c r="CM149" s="3087"/>
      <c r="CN149" s="3087"/>
      <c r="CO149" s="3087"/>
      <c r="CP149" s="3087"/>
      <c r="CQ149" s="3087"/>
      <c r="CR149" s="3087"/>
      <c r="CS149" s="3087"/>
      <c r="CT149" s="3087"/>
      <c r="CU149" s="3087"/>
      <c r="CV149" s="3087"/>
      <c r="CW149" s="3087"/>
      <c r="CX149" s="3087"/>
      <c r="CY149" s="3087"/>
      <c r="CZ149" s="3087"/>
      <c r="DA149" s="3087"/>
      <c r="DB149" s="3087"/>
      <c r="DC149" s="3087"/>
      <c r="DD149" s="3087"/>
      <c r="DE149" s="3087"/>
      <c r="DF149" s="3087"/>
      <c r="DG149" s="3087"/>
      <c r="DH149" s="3087"/>
      <c r="DI149" s="3087"/>
      <c r="DJ149" s="3087"/>
      <c r="DK149" s="3087"/>
    </row>
    <row r="150" spans="1:115" x14ac:dyDescent="0.25">
      <c r="A150" s="3076" t="str">
        <f t="shared" ca="1" si="10"/>
        <v xml:space="preserve"> </v>
      </c>
      <c r="B150" s="3088" t="str">
        <f t="shared" ca="1" si="11"/>
        <v xml:space="preserve"> </v>
      </c>
      <c r="C150" s="3088" t="str">
        <f t="shared" ca="1" si="12"/>
        <v xml:space="preserve"> </v>
      </c>
      <c r="D150" s="3088" t="str">
        <f t="shared" ca="1" si="13"/>
        <v xml:space="preserve"> </v>
      </c>
      <c r="E150" s="3088" t="str">
        <f t="shared" ca="1" si="14"/>
        <v xml:space="preserve"> </v>
      </c>
      <c r="F150" s="3087"/>
      <c r="G150" s="3087"/>
      <c r="H150" s="3087"/>
      <c r="I150" s="3087"/>
      <c r="J150" s="3087"/>
      <c r="K150" s="3087"/>
      <c r="L150" s="3087"/>
      <c r="M150" s="3087"/>
      <c r="N150" s="3087"/>
      <c r="O150" s="3087"/>
      <c r="P150" s="3087"/>
      <c r="Q150" s="3087"/>
      <c r="R150" s="3087"/>
      <c r="S150" s="3087"/>
      <c r="T150" s="3087"/>
      <c r="U150" s="3087"/>
      <c r="V150" s="3087"/>
      <c r="W150" s="3087"/>
      <c r="X150" s="3087"/>
      <c r="Y150" s="3087"/>
      <c r="Z150" s="3087"/>
      <c r="AA150" s="3087"/>
      <c r="AB150" s="3087"/>
      <c r="AC150" s="3087"/>
      <c r="AD150" s="3087"/>
      <c r="AE150" s="3087"/>
      <c r="AF150" s="3087"/>
      <c r="AG150" s="3087"/>
      <c r="AH150" s="3087"/>
      <c r="AI150" s="3087"/>
      <c r="AJ150" s="3087"/>
      <c r="AK150" s="3087"/>
      <c r="AL150" s="3087"/>
      <c r="AM150" s="3087"/>
      <c r="AN150" s="3087"/>
      <c r="AO150" s="3087"/>
      <c r="AP150" s="3087"/>
      <c r="AQ150" s="3087"/>
      <c r="AR150" s="3087"/>
      <c r="AS150" s="3087"/>
      <c r="AT150" s="3087"/>
      <c r="AU150" s="3087"/>
      <c r="AV150" s="3087"/>
      <c r="AW150" s="3087"/>
      <c r="AX150" s="3087"/>
      <c r="AY150" s="3087"/>
      <c r="AZ150" s="3087"/>
      <c r="BA150" s="3087"/>
      <c r="BB150" s="3087"/>
      <c r="BC150" s="3087"/>
      <c r="BD150" s="3087">
        <v>143</v>
      </c>
      <c r="BE150" s="3087" t="s">
        <v>14680</v>
      </c>
      <c r="BF150" s="3087"/>
      <c r="BG150" s="3087">
        <v>14</v>
      </c>
      <c r="BH150" s="3087">
        <v>33</v>
      </c>
      <c r="BI150" s="3087">
        <v>90</v>
      </c>
      <c r="BJ150" s="3087">
        <v>0</v>
      </c>
      <c r="BK150" s="3087">
        <v>0</v>
      </c>
      <c r="BL150" s="3087">
        <v>0</v>
      </c>
      <c r="BM150" s="3087">
        <v>0</v>
      </c>
      <c r="BN150" s="3087"/>
      <c r="BO150" s="3087"/>
      <c r="BP150" s="3087"/>
      <c r="BQ150" s="3087"/>
      <c r="BR150" s="3087"/>
      <c r="BS150" s="3087"/>
      <c r="BT150" s="3087"/>
      <c r="BU150" s="3087"/>
      <c r="BV150" s="3087"/>
      <c r="BW150" s="3087"/>
      <c r="BX150" s="3087"/>
      <c r="BY150" s="3087"/>
      <c r="BZ150" s="3087"/>
      <c r="CA150" s="3087"/>
      <c r="CB150" s="3087"/>
      <c r="CC150" s="3087"/>
      <c r="CD150" s="3087"/>
      <c r="CE150" s="3087"/>
      <c r="CF150" s="3087"/>
      <c r="CG150" s="3087"/>
      <c r="CH150" s="3087"/>
      <c r="CI150" s="3087"/>
      <c r="CJ150" s="3087"/>
      <c r="CK150" s="3087"/>
      <c r="CL150" s="3087"/>
      <c r="CM150" s="3087"/>
      <c r="CN150" s="3087"/>
      <c r="CO150" s="3087"/>
      <c r="CP150" s="3087"/>
      <c r="CQ150" s="3087"/>
      <c r="CR150" s="3087"/>
      <c r="CS150" s="3087"/>
      <c r="CT150" s="3087"/>
      <c r="CU150" s="3087"/>
      <c r="CV150" s="3087"/>
      <c r="CW150" s="3087"/>
      <c r="CX150" s="3087"/>
      <c r="CY150" s="3087"/>
      <c r="CZ150" s="3087"/>
      <c r="DA150" s="3087"/>
      <c r="DB150" s="3087"/>
      <c r="DC150" s="3087"/>
      <c r="DD150" s="3087"/>
      <c r="DE150" s="3087"/>
      <c r="DF150" s="3087"/>
      <c r="DG150" s="3087"/>
      <c r="DH150" s="3087"/>
      <c r="DI150" s="3087"/>
      <c r="DJ150" s="3087"/>
      <c r="DK150" s="3087"/>
    </row>
    <row r="151" spans="1:115" x14ac:dyDescent="0.25">
      <c r="A151" s="3076" t="str">
        <f t="shared" ca="1" si="10"/>
        <v xml:space="preserve"> </v>
      </c>
      <c r="B151" s="3088" t="str">
        <f t="shared" ca="1" si="11"/>
        <v xml:space="preserve"> </v>
      </c>
      <c r="C151" s="3088" t="str">
        <f t="shared" ca="1" si="12"/>
        <v xml:space="preserve"> </v>
      </c>
      <c r="D151" s="3088" t="str">
        <f t="shared" ca="1" si="13"/>
        <v xml:space="preserve"> </v>
      </c>
      <c r="E151" s="3088" t="str">
        <f t="shared" ca="1" si="14"/>
        <v xml:space="preserve"> </v>
      </c>
      <c r="F151" s="3087"/>
      <c r="G151" s="3087"/>
      <c r="H151" s="3087"/>
      <c r="I151" s="3087"/>
      <c r="J151" s="3087"/>
      <c r="K151" s="3087"/>
      <c r="L151" s="3087"/>
      <c r="M151" s="3087"/>
      <c r="N151" s="3087"/>
      <c r="O151" s="3087"/>
      <c r="P151" s="3087"/>
      <c r="Q151" s="3087"/>
      <c r="R151" s="3087"/>
      <c r="S151" s="3087"/>
      <c r="T151" s="3087"/>
      <c r="U151" s="3087"/>
      <c r="V151" s="3087"/>
      <c r="W151" s="3087"/>
      <c r="X151" s="3087"/>
      <c r="Y151" s="3087"/>
      <c r="Z151" s="3087"/>
      <c r="AA151" s="3087"/>
      <c r="AB151" s="3087"/>
      <c r="AC151" s="3087"/>
      <c r="AD151" s="3087"/>
      <c r="AE151" s="3087"/>
      <c r="AF151" s="3087"/>
      <c r="AG151" s="3087"/>
      <c r="AH151" s="3087"/>
      <c r="AI151" s="3087"/>
      <c r="AJ151" s="3087"/>
      <c r="AK151" s="3087"/>
      <c r="AL151" s="3087"/>
      <c r="AM151" s="3087"/>
      <c r="AN151" s="3087"/>
      <c r="AO151" s="3087"/>
      <c r="AP151" s="3087"/>
      <c r="AQ151" s="3087"/>
      <c r="AR151" s="3087"/>
      <c r="AS151" s="3087"/>
      <c r="AT151" s="3087"/>
      <c r="AU151" s="3087"/>
      <c r="AV151" s="3087"/>
      <c r="AW151" s="3087"/>
      <c r="AX151" s="3087"/>
      <c r="AY151" s="3087"/>
      <c r="AZ151" s="3087"/>
      <c r="BA151" s="3087"/>
      <c r="BB151" s="3087"/>
      <c r="BC151" s="3087"/>
      <c r="BD151" s="3087">
        <v>144</v>
      </c>
      <c r="BE151" s="3087" t="s">
        <v>14681</v>
      </c>
      <c r="BF151" s="3087"/>
      <c r="BG151" s="3087">
        <v>14</v>
      </c>
      <c r="BH151" s="3087">
        <v>33</v>
      </c>
      <c r="BI151" s="3087">
        <v>90</v>
      </c>
      <c r="BJ151" s="3087">
        <v>0</v>
      </c>
      <c r="BK151" s="3087">
        <v>0</v>
      </c>
      <c r="BL151" s="3087">
        <v>0</v>
      </c>
      <c r="BM151" s="3087">
        <v>0</v>
      </c>
      <c r="BN151" s="3087"/>
      <c r="BO151" s="3087"/>
      <c r="BP151" s="3087"/>
      <c r="BQ151" s="3087"/>
      <c r="BR151" s="3087"/>
      <c r="BS151" s="3087"/>
      <c r="BT151" s="3087"/>
      <c r="BU151" s="3087"/>
      <c r="BV151" s="3087"/>
      <c r="BW151" s="3087"/>
      <c r="BX151" s="3087"/>
      <c r="BY151" s="3087"/>
      <c r="BZ151" s="3087"/>
      <c r="CA151" s="3087"/>
      <c r="CB151" s="3087"/>
      <c r="CC151" s="3087"/>
      <c r="CD151" s="3087"/>
      <c r="CE151" s="3087"/>
      <c r="CF151" s="3087"/>
      <c r="CG151" s="3087"/>
      <c r="CH151" s="3087"/>
      <c r="CI151" s="3087"/>
      <c r="CJ151" s="3087"/>
      <c r="CK151" s="3087"/>
      <c r="CL151" s="3087"/>
      <c r="CM151" s="3087"/>
      <c r="CN151" s="3087"/>
      <c r="CO151" s="3087"/>
      <c r="CP151" s="3087"/>
      <c r="CQ151" s="3087"/>
      <c r="CR151" s="3087"/>
      <c r="CS151" s="3087"/>
      <c r="CT151" s="3087"/>
      <c r="CU151" s="3087"/>
      <c r="CV151" s="3087"/>
      <c r="CW151" s="3087"/>
      <c r="CX151" s="3087"/>
      <c r="CY151" s="3087"/>
      <c r="CZ151" s="3087"/>
      <c r="DA151" s="3087"/>
      <c r="DB151" s="3087"/>
      <c r="DC151" s="3087"/>
      <c r="DD151" s="3087"/>
      <c r="DE151" s="3087"/>
      <c r="DF151" s="3087"/>
      <c r="DG151" s="3087"/>
      <c r="DH151" s="3087"/>
      <c r="DI151" s="3087"/>
      <c r="DJ151" s="3087"/>
      <c r="DK151" s="3087"/>
    </row>
    <row r="152" spans="1:115" x14ac:dyDescent="0.25">
      <c r="A152" s="3076" t="str">
        <f t="shared" ca="1" si="10"/>
        <v xml:space="preserve"> </v>
      </c>
      <c r="B152" s="3088" t="str">
        <f t="shared" ca="1" si="11"/>
        <v xml:space="preserve"> </v>
      </c>
      <c r="C152" s="3088" t="str">
        <f t="shared" ca="1" si="12"/>
        <v xml:space="preserve"> </v>
      </c>
      <c r="D152" s="3088" t="str">
        <f t="shared" ca="1" si="13"/>
        <v xml:space="preserve"> </v>
      </c>
      <c r="E152" s="3088" t="str">
        <f t="shared" ca="1" si="14"/>
        <v xml:space="preserve"> </v>
      </c>
      <c r="F152" s="3087"/>
      <c r="G152" s="3087"/>
      <c r="H152" s="3087"/>
      <c r="I152" s="3087"/>
      <c r="J152" s="3087"/>
      <c r="K152" s="3087"/>
      <c r="L152" s="3087"/>
      <c r="M152" s="3087"/>
      <c r="N152" s="3087"/>
      <c r="O152" s="3087"/>
      <c r="P152" s="3087"/>
      <c r="Q152" s="3087"/>
      <c r="R152" s="3087"/>
      <c r="S152" s="3087"/>
      <c r="T152" s="3087"/>
      <c r="U152" s="3087"/>
      <c r="V152" s="3087"/>
      <c r="W152" s="3087"/>
      <c r="X152" s="3087"/>
      <c r="Y152" s="3087"/>
      <c r="Z152" s="3087"/>
      <c r="AA152" s="3087"/>
      <c r="AB152" s="3087"/>
      <c r="AC152" s="3087"/>
      <c r="AD152" s="3087"/>
      <c r="AE152" s="3087"/>
      <c r="AF152" s="3087"/>
      <c r="AG152" s="3087"/>
      <c r="AH152" s="3087"/>
      <c r="AI152" s="3087"/>
      <c r="AJ152" s="3087"/>
      <c r="AK152" s="3087"/>
      <c r="AL152" s="3087"/>
      <c r="AM152" s="3087"/>
      <c r="AN152" s="3087"/>
      <c r="AO152" s="3087"/>
      <c r="AP152" s="3087"/>
      <c r="AQ152" s="3087"/>
      <c r="AR152" s="3087"/>
      <c r="AS152" s="3087"/>
      <c r="AT152" s="3087"/>
      <c r="AU152" s="3087"/>
      <c r="AV152" s="3087"/>
      <c r="AW152" s="3087"/>
      <c r="AX152" s="3087"/>
      <c r="AY152" s="3087"/>
      <c r="AZ152" s="3087"/>
      <c r="BA152" s="3087"/>
      <c r="BB152" s="3087"/>
      <c r="BC152" s="3087"/>
      <c r="BD152" s="3087">
        <v>145</v>
      </c>
      <c r="BE152" s="3087" t="s">
        <v>14682</v>
      </c>
      <c r="BF152" s="3087"/>
      <c r="BG152" s="3087">
        <v>14</v>
      </c>
      <c r="BH152" s="3087">
        <v>33</v>
      </c>
      <c r="BI152" s="3087">
        <v>90</v>
      </c>
      <c r="BJ152" s="3087">
        <v>0</v>
      </c>
      <c r="BK152" s="3087">
        <v>0</v>
      </c>
      <c r="BL152" s="3087">
        <v>0</v>
      </c>
      <c r="BM152" s="3087">
        <v>0</v>
      </c>
      <c r="BN152" s="3087"/>
      <c r="BO152" s="3087"/>
      <c r="BP152" s="3087"/>
      <c r="BQ152" s="3087"/>
      <c r="BR152" s="3087"/>
      <c r="BS152" s="3087"/>
      <c r="BT152" s="3087"/>
      <c r="BU152" s="3087"/>
      <c r="BV152" s="3087"/>
      <c r="BW152" s="3087"/>
      <c r="BX152" s="3087"/>
      <c r="BY152" s="3087"/>
      <c r="BZ152" s="3087"/>
      <c r="CA152" s="3087"/>
      <c r="CB152" s="3087"/>
      <c r="CC152" s="3087"/>
      <c r="CD152" s="3087"/>
      <c r="CE152" s="3087"/>
      <c r="CF152" s="3087"/>
      <c r="CG152" s="3087"/>
      <c r="CH152" s="3087"/>
      <c r="CI152" s="3087"/>
      <c r="CJ152" s="3087"/>
      <c r="CK152" s="3087"/>
      <c r="CL152" s="3087"/>
      <c r="CM152" s="3087"/>
      <c r="CN152" s="3087"/>
      <c r="CO152" s="3087"/>
      <c r="CP152" s="3087"/>
      <c r="CQ152" s="3087"/>
      <c r="CR152" s="3087"/>
      <c r="CS152" s="3087"/>
      <c r="CT152" s="3087"/>
      <c r="CU152" s="3087"/>
      <c r="CV152" s="3087"/>
      <c r="CW152" s="3087"/>
      <c r="CX152" s="3087"/>
      <c r="CY152" s="3087"/>
      <c r="CZ152" s="3087"/>
      <c r="DA152" s="3087"/>
      <c r="DB152" s="3087"/>
      <c r="DC152" s="3087"/>
      <c r="DD152" s="3087"/>
      <c r="DE152" s="3087"/>
      <c r="DF152" s="3087"/>
      <c r="DG152" s="3087"/>
      <c r="DH152" s="3087"/>
      <c r="DI152" s="3087"/>
      <c r="DJ152" s="3087"/>
      <c r="DK152" s="3087"/>
    </row>
    <row r="153" spans="1:115" x14ac:dyDescent="0.25">
      <c r="A153" s="3076" t="str">
        <f t="shared" ca="1" si="10"/>
        <v xml:space="preserve"> </v>
      </c>
      <c r="B153" s="3088" t="str">
        <f t="shared" ca="1" si="11"/>
        <v xml:space="preserve"> </v>
      </c>
      <c r="C153" s="3088" t="str">
        <f t="shared" ca="1" si="12"/>
        <v xml:space="preserve"> </v>
      </c>
      <c r="D153" s="3088" t="str">
        <f t="shared" ca="1" si="13"/>
        <v xml:space="preserve"> </v>
      </c>
      <c r="E153" s="3088" t="str">
        <f t="shared" ca="1" si="14"/>
        <v xml:space="preserve"> </v>
      </c>
      <c r="F153" s="3087"/>
      <c r="G153" s="3087"/>
      <c r="H153" s="3087"/>
      <c r="I153" s="3087"/>
      <c r="J153" s="3087"/>
      <c r="K153" s="3087"/>
      <c r="L153" s="3087"/>
      <c r="M153" s="3087"/>
      <c r="N153" s="3087"/>
      <c r="O153" s="3087"/>
      <c r="P153" s="3087"/>
      <c r="Q153" s="3087"/>
      <c r="R153" s="3087"/>
      <c r="S153" s="3087"/>
      <c r="T153" s="3087"/>
      <c r="U153" s="3087"/>
      <c r="V153" s="3087"/>
      <c r="W153" s="3087"/>
      <c r="X153" s="3087"/>
      <c r="Y153" s="3087"/>
      <c r="Z153" s="3087"/>
      <c r="AA153" s="3087"/>
      <c r="AB153" s="3087"/>
      <c r="AC153" s="3087"/>
      <c r="AD153" s="3087"/>
      <c r="AE153" s="3087"/>
      <c r="AF153" s="3087"/>
      <c r="AG153" s="3087"/>
      <c r="AH153" s="3087"/>
      <c r="AI153" s="3087"/>
      <c r="AJ153" s="3087"/>
      <c r="AK153" s="3087"/>
      <c r="AL153" s="3087"/>
      <c r="AM153" s="3087"/>
      <c r="AN153" s="3087"/>
      <c r="AO153" s="3087"/>
      <c r="AP153" s="3087"/>
      <c r="AQ153" s="3087"/>
      <c r="AR153" s="3087"/>
      <c r="AS153" s="3087"/>
      <c r="AT153" s="3087"/>
      <c r="AU153" s="3087"/>
      <c r="AV153" s="3087"/>
      <c r="AW153" s="3087"/>
      <c r="AX153" s="3087"/>
      <c r="AY153" s="3087"/>
      <c r="AZ153" s="3087"/>
      <c r="BA153" s="3087"/>
      <c r="BB153" s="3087"/>
      <c r="BC153" s="3087"/>
      <c r="BD153" s="3087">
        <v>146</v>
      </c>
      <c r="BE153" s="3087" t="s">
        <v>14683</v>
      </c>
      <c r="BF153" s="3087"/>
      <c r="BG153" s="3087">
        <v>14</v>
      </c>
      <c r="BH153" s="3087">
        <v>33</v>
      </c>
      <c r="BI153" s="3087">
        <v>90</v>
      </c>
      <c r="BJ153" s="3087">
        <v>0</v>
      </c>
      <c r="BK153" s="3087">
        <v>0</v>
      </c>
      <c r="BL153" s="3087">
        <v>0</v>
      </c>
      <c r="BM153" s="3087">
        <v>0</v>
      </c>
      <c r="BN153" s="3087"/>
      <c r="BO153" s="3087"/>
      <c r="BP153" s="3087"/>
      <c r="BQ153" s="3087"/>
      <c r="BR153" s="3087"/>
      <c r="BS153" s="3087"/>
      <c r="BT153" s="3087"/>
      <c r="BU153" s="3087"/>
      <c r="BV153" s="3087"/>
      <c r="BW153" s="3087"/>
      <c r="BX153" s="3087"/>
      <c r="BY153" s="3087"/>
      <c r="BZ153" s="3087"/>
      <c r="CA153" s="3087"/>
      <c r="CB153" s="3087"/>
      <c r="CC153" s="3087"/>
      <c r="CD153" s="3087"/>
      <c r="CE153" s="3087"/>
      <c r="CF153" s="3087"/>
      <c r="CG153" s="3087"/>
      <c r="CH153" s="3087"/>
      <c r="CI153" s="3087"/>
      <c r="CJ153" s="3087"/>
      <c r="CK153" s="3087"/>
      <c r="CL153" s="3087"/>
      <c r="CM153" s="3087"/>
      <c r="CN153" s="3087"/>
      <c r="CO153" s="3087"/>
      <c r="CP153" s="3087"/>
      <c r="CQ153" s="3087"/>
      <c r="CR153" s="3087"/>
      <c r="CS153" s="3087"/>
      <c r="CT153" s="3087"/>
      <c r="CU153" s="3087"/>
      <c r="CV153" s="3087"/>
      <c r="CW153" s="3087"/>
      <c r="CX153" s="3087"/>
      <c r="CY153" s="3087"/>
      <c r="CZ153" s="3087"/>
      <c r="DA153" s="3087"/>
      <c r="DB153" s="3087"/>
      <c r="DC153" s="3087"/>
      <c r="DD153" s="3087"/>
      <c r="DE153" s="3087"/>
      <c r="DF153" s="3087"/>
      <c r="DG153" s="3087"/>
      <c r="DH153" s="3087"/>
      <c r="DI153" s="3087"/>
      <c r="DJ153" s="3087"/>
      <c r="DK153" s="3087"/>
    </row>
    <row r="154" spans="1:115" x14ac:dyDescent="0.25">
      <c r="A154" s="3076" t="str">
        <f t="shared" ca="1" si="10"/>
        <v xml:space="preserve"> </v>
      </c>
      <c r="B154" s="3088" t="str">
        <f t="shared" ca="1" si="11"/>
        <v xml:space="preserve"> </v>
      </c>
      <c r="C154" s="3088" t="str">
        <f t="shared" ca="1" si="12"/>
        <v xml:space="preserve"> </v>
      </c>
      <c r="D154" s="3088" t="str">
        <f t="shared" ca="1" si="13"/>
        <v xml:space="preserve"> </v>
      </c>
      <c r="E154" s="3088" t="str">
        <f t="shared" ca="1" si="14"/>
        <v xml:space="preserve"> </v>
      </c>
      <c r="F154" s="3087"/>
      <c r="G154" s="3087"/>
      <c r="H154" s="3087"/>
      <c r="I154" s="3087"/>
      <c r="J154" s="3087"/>
      <c r="K154" s="3087"/>
      <c r="L154" s="3087"/>
      <c r="M154" s="3087"/>
      <c r="N154" s="3087"/>
      <c r="O154" s="3087"/>
      <c r="P154" s="3087"/>
      <c r="Q154" s="3087"/>
      <c r="R154" s="3087"/>
      <c r="S154" s="3087"/>
      <c r="T154" s="3087"/>
      <c r="U154" s="3087"/>
      <c r="V154" s="3087"/>
      <c r="W154" s="3087"/>
      <c r="X154" s="3087"/>
      <c r="Y154" s="3087"/>
      <c r="Z154" s="3087"/>
      <c r="AA154" s="3087"/>
      <c r="AB154" s="3087"/>
      <c r="AC154" s="3087"/>
      <c r="AD154" s="3087"/>
      <c r="AE154" s="3087"/>
      <c r="AF154" s="3087"/>
      <c r="AG154" s="3087"/>
      <c r="AH154" s="3087"/>
      <c r="AI154" s="3087"/>
      <c r="AJ154" s="3087"/>
      <c r="AK154" s="3087"/>
      <c r="AL154" s="3087"/>
      <c r="AM154" s="3087"/>
      <c r="AN154" s="3087"/>
      <c r="AO154" s="3087"/>
      <c r="AP154" s="3087"/>
      <c r="AQ154" s="3087"/>
      <c r="AR154" s="3087"/>
      <c r="AS154" s="3087"/>
      <c r="AT154" s="3087"/>
      <c r="AU154" s="3087"/>
      <c r="AV154" s="3087"/>
      <c r="AW154" s="3087"/>
      <c r="AX154" s="3087"/>
      <c r="AY154" s="3087"/>
      <c r="AZ154" s="3087"/>
      <c r="BA154" s="3087"/>
      <c r="BB154" s="3087"/>
      <c r="BC154" s="3087"/>
      <c r="BD154" s="3087">
        <v>147</v>
      </c>
      <c r="BE154" s="3087" t="s">
        <v>14684</v>
      </c>
      <c r="BF154" s="3087"/>
      <c r="BG154" s="3087">
        <v>14</v>
      </c>
      <c r="BH154" s="3087">
        <v>33</v>
      </c>
      <c r="BI154" s="3087">
        <v>90</v>
      </c>
      <c r="BJ154" s="3087">
        <v>0</v>
      </c>
      <c r="BK154" s="3087">
        <v>0</v>
      </c>
      <c r="BL154" s="3087">
        <v>0</v>
      </c>
      <c r="BM154" s="3087">
        <v>0</v>
      </c>
      <c r="BN154" s="3087"/>
      <c r="BO154" s="3087"/>
      <c r="BP154" s="3087"/>
      <c r="BQ154" s="3087"/>
      <c r="BR154" s="3087"/>
      <c r="BS154" s="3087"/>
      <c r="BT154" s="3087"/>
      <c r="BU154" s="3087"/>
      <c r="BV154" s="3087"/>
      <c r="BW154" s="3087"/>
      <c r="BX154" s="3087"/>
      <c r="BY154" s="3087"/>
      <c r="BZ154" s="3087"/>
      <c r="CA154" s="3087"/>
      <c r="CB154" s="3087"/>
      <c r="CC154" s="3087"/>
      <c r="CD154" s="3087"/>
      <c r="CE154" s="3087"/>
      <c r="CF154" s="3087"/>
      <c r="CG154" s="3087"/>
      <c r="CH154" s="3087"/>
      <c r="CI154" s="3087"/>
      <c r="CJ154" s="3087"/>
      <c r="CK154" s="3087"/>
      <c r="CL154" s="3087"/>
      <c r="CM154" s="3087"/>
      <c r="CN154" s="3087"/>
      <c r="CO154" s="3087"/>
      <c r="CP154" s="3087"/>
      <c r="CQ154" s="3087"/>
      <c r="CR154" s="3087"/>
      <c r="CS154" s="3087"/>
      <c r="CT154" s="3087"/>
      <c r="CU154" s="3087"/>
      <c r="CV154" s="3087"/>
      <c r="CW154" s="3087"/>
      <c r="CX154" s="3087"/>
      <c r="CY154" s="3087"/>
      <c r="CZ154" s="3087"/>
      <c r="DA154" s="3087"/>
      <c r="DB154" s="3087"/>
      <c r="DC154" s="3087"/>
      <c r="DD154" s="3087"/>
      <c r="DE154" s="3087"/>
      <c r="DF154" s="3087"/>
      <c r="DG154" s="3087"/>
      <c r="DH154" s="3087"/>
      <c r="DI154" s="3087"/>
      <c r="DJ154" s="3087"/>
      <c r="DK154" s="3087"/>
    </row>
    <row r="155" spans="1:115" x14ac:dyDescent="0.25">
      <c r="A155" s="3076" t="str">
        <f t="shared" ca="1" si="10"/>
        <v xml:space="preserve"> </v>
      </c>
      <c r="B155" s="3088" t="str">
        <f t="shared" ca="1" si="11"/>
        <v xml:space="preserve"> </v>
      </c>
      <c r="C155" s="3088" t="str">
        <f t="shared" ca="1" si="12"/>
        <v xml:space="preserve"> </v>
      </c>
      <c r="D155" s="3088" t="str">
        <f t="shared" ca="1" si="13"/>
        <v xml:space="preserve"> </v>
      </c>
      <c r="E155" s="3088" t="str">
        <f t="shared" ca="1" si="14"/>
        <v xml:space="preserve"> </v>
      </c>
      <c r="F155" s="3087"/>
      <c r="G155" s="3087"/>
      <c r="H155" s="3087"/>
      <c r="I155" s="3087"/>
      <c r="J155" s="3087"/>
      <c r="K155" s="3087"/>
      <c r="L155" s="3087"/>
      <c r="M155" s="3087"/>
      <c r="N155" s="3087"/>
      <c r="O155" s="3087"/>
      <c r="P155" s="3087"/>
      <c r="Q155" s="3087"/>
      <c r="R155" s="3087"/>
      <c r="S155" s="3087"/>
      <c r="T155" s="3087"/>
      <c r="U155" s="3087"/>
      <c r="V155" s="3087"/>
      <c r="W155" s="3087"/>
      <c r="X155" s="3087"/>
      <c r="Y155" s="3087"/>
      <c r="Z155" s="3087"/>
      <c r="AA155" s="3087"/>
      <c r="AB155" s="3087"/>
      <c r="AC155" s="3087"/>
      <c r="AD155" s="3087"/>
      <c r="AE155" s="3087"/>
      <c r="AF155" s="3087"/>
      <c r="AG155" s="3087"/>
      <c r="AH155" s="3087"/>
      <c r="AI155" s="3087"/>
      <c r="AJ155" s="3087"/>
      <c r="AK155" s="3087"/>
      <c r="AL155" s="3087"/>
      <c r="AM155" s="3087"/>
      <c r="AN155" s="3087"/>
      <c r="AO155" s="3087"/>
      <c r="AP155" s="3087"/>
      <c r="AQ155" s="3087"/>
      <c r="AR155" s="3087"/>
      <c r="AS155" s="3087"/>
      <c r="AT155" s="3087"/>
      <c r="AU155" s="3087"/>
      <c r="AV155" s="3087"/>
      <c r="AW155" s="3087"/>
      <c r="AX155" s="3087"/>
      <c r="AY155" s="3087"/>
      <c r="AZ155" s="3087"/>
      <c r="BA155" s="3087"/>
      <c r="BB155" s="3087"/>
      <c r="BC155" s="3087"/>
      <c r="BD155" s="3087">
        <v>148</v>
      </c>
      <c r="BE155" s="3087" t="s">
        <v>14685</v>
      </c>
      <c r="BF155" s="3087"/>
      <c r="BG155" s="3087">
        <v>14</v>
      </c>
      <c r="BH155" s="3087">
        <v>33</v>
      </c>
      <c r="BI155" s="3087">
        <v>90</v>
      </c>
      <c r="BJ155" s="3087">
        <v>0</v>
      </c>
      <c r="BK155" s="3087">
        <v>0</v>
      </c>
      <c r="BL155" s="3087">
        <v>0</v>
      </c>
      <c r="BM155" s="3087">
        <v>0</v>
      </c>
      <c r="BN155" s="3087"/>
      <c r="BO155" s="3087"/>
      <c r="BP155" s="3087"/>
      <c r="BQ155" s="3087"/>
      <c r="BR155" s="3087"/>
      <c r="BS155" s="3087"/>
      <c r="BT155" s="3087"/>
      <c r="BU155" s="3087"/>
      <c r="BV155" s="3087"/>
      <c r="BW155" s="3087"/>
      <c r="BX155" s="3087"/>
      <c r="BY155" s="3087"/>
      <c r="BZ155" s="3087"/>
      <c r="CA155" s="3087"/>
      <c r="CB155" s="3087"/>
      <c r="CC155" s="3087"/>
      <c r="CD155" s="3087"/>
      <c r="CE155" s="3087"/>
      <c r="CF155" s="3087"/>
      <c r="CG155" s="3087"/>
      <c r="CH155" s="3087"/>
      <c r="CI155" s="3087"/>
      <c r="CJ155" s="3087"/>
      <c r="CK155" s="3087"/>
      <c r="CL155" s="3087"/>
      <c r="CM155" s="3087"/>
      <c r="CN155" s="3087"/>
      <c r="CO155" s="3087"/>
      <c r="CP155" s="3087"/>
      <c r="CQ155" s="3087"/>
      <c r="CR155" s="3087"/>
      <c r="CS155" s="3087"/>
      <c r="CT155" s="3087"/>
      <c r="CU155" s="3087"/>
      <c r="CV155" s="3087"/>
      <c r="CW155" s="3087"/>
      <c r="CX155" s="3087"/>
      <c r="CY155" s="3087"/>
      <c r="CZ155" s="3087"/>
      <c r="DA155" s="3087"/>
      <c r="DB155" s="3087"/>
      <c r="DC155" s="3087"/>
      <c r="DD155" s="3087"/>
      <c r="DE155" s="3087"/>
      <c r="DF155" s="3087"/>
      <c r="DG155" s="3087"/>
      <c r="DH155" s="3087"/>
      <c r="DI155" s="3087"/>
      <c r="DJ155" s="3087"/>
      <c r="DK155" s="3087"/>
    </row>
    <row r="156" spans="1:115" x14ac:dyDescent="0.25">
      <c r="A156" s="3076" t="str">
        <f t="shared" ca="1" si="10"/>
        <v xml:space="preserve"> </v>
      </c>
      <c r="B156" s="3088" t="str">
        <f t="shared" ca="1" si="11"/>
        <v xml:space="preserve"> </v>
      </c>
      <c r="C156" s="3088" t="str">
        <f t="shared" ca="1" si="12"/>
        <v xml:space="preserve"> </v>
      </c>
      <c r="D156" s="3088" t="str">
        <f t="shared" ca="1" si="13"/>
        <v xml:space="preserve"> </v>
      </c>
      <c r="E156" s="3088" t="str">
        <f t="shared" ca="1" si="14"/>
        <v xml:space="preserve"> </v>
      </c>
      <c r="F156" s="3087"/>
      <c r="G156" s="3087"/>
      <c r="H156" s="3087"/>
      <c r="I156" s="3087"/>
      <c r="J156" s="3087"/>
      <c r="K156" s="3087"/>
      <c r="L156" s="3087"/>
      <c r="M156" s="3087"/>
      <c r="N156" s="3087"/>
      <c r="O156" s="3087"/>
      <c r="P156" s="3087"/>
      <c r="Q156" s="3087"/>
      <c r="R156" s="3087"/>
      <c r="S156" s="3087"/>
      <c r="T156" s="3087"/>
      <c r="U156" s="3087"/>
      <c r="V156" s="3087"/>
      <c r="W156" s="3087"/>
      <c r="X156" s="3087"/>
      <c r="Y156" s="3087"/>
      <c r="Z156" s="3087"/>
      <c r="AA156" s="3087"/>
      <c r="AB156" s="3087"/>
      <c r="AC156" s="3087"/>
      <c r="AD156" s="3087"/>
      <c r="AE156" s="3087"/>
      <c r="AF156" s="3087"/>
      <c r="AG156" s="3087"/>
      <c r="AH156" s="3087"/>
      <c r="AI156" s="3087"/>
      <c r="AJ156" s="3087"/>
      <c r="AK156" s="3087"/>
      <c r="AL156" s="3087"/>
      <c r="AM156" s="3087"/>
      <c r="AN156" s="3087"/>
      <c r="AO156" s="3087"/>
      <c r="AP156" s="3087"/>
      <c r="AQ156" s="3087"/>
      <c r="AR156" s="3087"/>
      <c r="AS156" s="3087"/>
      <c r="AT156" s="3087"/>
      <c r="AU156" s="3087"/>
      <c r="AV156" s="3087"/>
      <c r="AW156" s="3087"/>
      <c r="AX156" s="3087"/>
      <c r="AY156" s="3087"/>
      <c r="AZ156" s="3087"/>
      <c r="BA156" s="3087"/>
      <c r="BB156" s="3087"/>
      <c r="BC156" s="3087"/>
      <c r="BD156" s="3087">
        <v>149</v>
      </c>
      <c r="BE156" s="3087" t="s">
        <v>14686</v>
      </c>
      <c r="BF156" s="3087"/>
      <c r="BG156" s="3087">
        <v>14</v>
      </c>
      <c r="BH156" s="3087">
        <v>33</v>
      </c>
      <c r="BI156" s="3087">
        <v>90</v>
      </c>
      <c r="BJ156" s="3087">
        <v>0</v>
      </c>
      <c r="BK156" s="3087">
        <v>0</v>
      </c>
      <c r="BL156" s="3087">
        <v>0</v>
      </c>
      <c r="BM156" s="3087">
        <v>0</v>
      </c>
      <c r="BN156" s="3087"/>
      <c r="BO156" s="3087"/>
      <c r="BP156" s="3087"/>
      <c r="BQ156" s="3087"/>
      <c r="BR156" s="3087"/>
      <c r="BS156" s="3087"/>
      <c r="BT156" s="3087"/>
      <c r="BU156" s="3087"/>
      <c r="BV156" s="3087"/>
      <c r="BW156" s="3087"/>
      <c r="BX156" s="3087"/>
      <c r="BY156" s="3087"/>
      <c r="BZ156" s="3087"/>
      <c r="CA156" s="3087"/>
      <c r="CB156" s="3087"/>
      <c r="CC156" s="3087"/>
      <c r="CD156" s="3087"/>
      <c r="CE156" s="3087"/>
      <c r="CF156" s="3087"/>
      <c r="CG156" s="3087"/>
      <c r="CH156" s="3087"/>
      <c r="CI156" s="3087"/>
      <c r="CJ156" s="3087"/>
      <c r="CK156" s="3087"/>
      <c r="CL156" s="3087"/>
      <c r="CM156" s="3087"/>
      <c r="CN156" s="3087"/>
      <c r="CO156" s="3087"/>
      <c r="CP156" s="3087"/>
      <c r="CQ156" s="3087"/>
      <c r="CR156" s="3087"/>
      <c r="CS156" s="3087"/>
      <c r="CT156" s="3087"/>
      <c r="CU156" s="3087"/>
      <c r="CV156" s="3087"/>
      <c r="CW156" s="3087"/>
      <c r="CX156" s="3087"/>
      <c r="CY156" s="3087"/>
      <c r="CZ156" s="3087"/>
      <c r="DA156" s="3087"/>
      <c r="DB156" s="3087"/>
      <c r="DC156" s="3087"/>
      <c r="DD156" s="3087"/>
      <c r="DE156" s="3087"/>
      <c r="DF156" s="3087"/>
      <c r="DG156" s="3087"/>
      <c r="DH156" s="3087"/>
      <c r="DI156" s="3087"/>
      <c r="DJ156" s="3087"/>
      <c r="DK156" s="3087"/>
    </row>
    <row r="157" spans="1:115" x14ac:dyDescent="0.25">
      <c r="A157" s="3076" t="str">
        <f t="shared" ca="1" si="10"/>
        <v xml:space="preserve"> </v>
      </c>
      <c r="B157" s="3088" t="str">
        <f t="shared" ca="1" si="11"/>
        <v xml:space="preserve"> </v>
      </c>
      <c r="C157" s="3088" t="str">
        <f t="shared" ca="1" si="12"/>
        <v xml:space="preserve"> </v>
      </c>
      <c r="D157" s="3088" t="str">
        <f t="shared" ca="1" si="13"/>
        <v xml:space="preserve"> </v>
      </c>
      <c r="E157" s="3088" t="str">
        <f t="shared" ca="1" si="14"/>
        <v xml:space="preserve"> </v>
      </c>
      <c r="F157" s="3087"/>
      <c r="G157" s="3087"/>
      <c r="H157" s="3087"/>
      <c r="I157" s="3087"/>
      <c r="J157" s="3087"/>
      <c r="K157" s="3087"/>
      <c r="L157" s="3087"/>
      <c r="M157" s="3087"/>
      <c r="N157" s="3087"/>
      <c r="O157" s="3087"/>
      <c r="P157" s="3087"/>
      <c r="Q157" s="3087"/>
      <c r="R157" s="3087"/>
      <c r="S157" s="3087"/>
      <c r="T157" s="3087"/>
      <c r="U157" s="3087"/>
      <c r="V157" s="3087"/>
      <c r="W157" s="3087"/>
      <c r="X157" s="3087"/>
      <c r="Y157" s="3087"/>
      <c r="Z157" s="3087"/>
      <c r="AA157" s="3087"/>
      <c r="AB157" s="3087"/>
      <c r="AC157" s="3087"/>
      <c r="AD157" s="3087"/>
      <c r="AE157" s="3087"/>
      <c r="AF157" s="3087"/>
      <c r="AG157" s="3087"/>
      <c r="AH157" s="3087"/>
      <c r="AI157" s="3087"/>
      <c r="AJ157" s="3087"/>
      <c r="AK157" s="3087"/>
      <c r="AL157" s="3087"/>
      <c r="AM157" s="3087"/>
      <c r="AN157" s="3087"/>
      <c r="AO157" s="3087"/>
      <c r="AP157" s="3087"/>
      <c r="AQ157" s="3087"/>
      <c r="AR157" s="3087"/>
      <c r="AS157" s="3087"/>
      <c r="AT157" s="3087"/>
      <c r="AU157" s="3087"/>
      <c r="AV157" s="3087"/>
      <c r="AW157" s="3087"/>
      <c r="AX157" s="3087"/>
      <c r="AY157" s="3087"/>
      <c r="AZ157" s="3087"/>
      <c r="BA157" s="3087"/>
      <c r="BB157" s="3087"/>
      <c r="BC157" s="3087"/>
      <c r="BD157" s="3087">
        <v>150</v>
      </c>
      <c r="BE157" s="3087" t="s">
        <v>14687</v>
      </c>
      <c r="BF157" s="3087"/>
      <c r="BG157" s="3087">
        <v>14</v>
      </c>
      <c r="BH157" s="3087">
        <v>33</v>
      </c>
      <c r="BI157" s="3087">
        <v>90</v>
      </c>
      <c r="BJ157" s="3087">
        <v>0</v>
      </c>
      <c r="BK157" s="3087">
        <v>0</v>
      </c>
      <c r="BL157" s="3087">
        <v>0</v>
      </c>
      <c r="BM157" s="3087">
        <v>0</v>
      </c>
      <c r="BN157" s="3087"/>
      <c r="BO157" s="3087"/>
      <c r="BP157" s="3087"/>
      <c r="BQ157" s="3087"/>
      <c r="BR157" s="3087"/>
      <c r="BS157" s="3087"/>
      <c r="BT157" s="3087"/>
      <c r="BU157" s="3087"/>
      <c r="BV157" s="3087"/>
      <c r="BW157" s="3087"/>
      <c r="BX157" s="3087"/>
      <c r="BY157" s="3087"/>
      <c r="BZ157" s="3087"/>
      <c r="CA157" s="3087"/>
      <c r="CB157" s="3087"/>
      <c r="CC157" s="3087"/>
      <c r="CD157" s="3087"/>
      <c r="CE157" s="3087"/>
      <c r="CF157" s="3087"/>
      <c r="CG157" s="3087"/>
      <c r="CH157" s="3087"/>
      <c r="CI157" s="3087"/>
      <c r="CJ157" s="3087"/>
      <c r="CK157" s="3087"/>
      <c r="CL157" s="3087"/>
      <c r="CM157" s="3087"/>
      <c r="CN157" s="3087"/>
      <c r="CO157" s="3087"/>
      <c r="CP157" s="3087"/>
      <c r="CQ157" s="3087"/>
      <c r="CR157" s="3087"/>
      <c r="CS157" s="3087"/>
      <c r="CT157" s="3087"/>
      <c r="CU157" s="3087"/>
      <c r="CV157" s="3087"/>
      <c r="CW157" s="3087"/>
      <c r="CX157" s="3087"/>
      <c r="CY157" s="3087"/>
      <c r="CZ157" s="3087"/>
      <c r="DA157" s="3087"/>
      <c r="DB157" s="3087"/>
      <c r="DC157" s="3087"/>
      <c r="DD157" s="3087"/>
      <c r="DE157" s="3087"/>
      <c r="DF157" s="3087"/>
      <c r="DG157" s="3087"/>
      <c r="DH157" s="3087"/>
      <c r="DI157" s="3087"/>
      <c r="DJ157" s="3087"/>
      <c r="DK157" s="3087"/>
    </row>
    <row r="158" spans="1:115" x14ac:dyDescent="0.25">
      <c r="A158" s="3076" t="str">
        <f t="shared" ca="1" si="10"/>
        <v xml:space="preserve"> </v>
      </c>
      <c r="B158" s="3088" t="str">
        <f t="shared" ca="1" si="11"/>
        <v xml:space="preserve"> </v>
      </c>
      <c r="C158" s="3088" t="str">
        <f t="shared" ca="1" si="12"/>
        <v xml:space="preserve"> </v>
      </c>
      <c r="D158" s="3088" t="str">
        <f t="shared" ca="1" si="13"/>
        <v xml:space="preserve"> </v>
      </c>
      <c r="E158" s="3088" t="str">
        <f t="shared" ca="1" si="14"/>
        <v xml:space="preserve"> </v>
      </c>
      <c r="F158" s="3087"/>
      <c r="G158" s="3087"/>
      <c r="H158" s="3087"/>
      <c r="I158" s="3087"/>
      <c r="J158" s="3087"/>
      <c r="K158" s="3087"/>
      <c r="L158" s="3087"/>
      <c r="M158" s="3087"/>
      <c r="N158" s="3087"/>
      <c r="O158" s="3087"/>
      <c r="P158" s="3087"/>
      <c r="Q158" s="3087"/>
      <c r="R158" s="3087"/>
      <c r="S158" s="3087"/>
      <c r="T158" s="3087"/>
      <c r="U158" s="3087"/>
      <c r="V158" s="3087"/>
      <c r="W158" s="3087"/>
      <c r="X158" s="3087"/>
      <c r="Y158" s="3087"/>
      <c r="Z158" s="3087"/>
      <c r="AA158" s="3087"/>
      <c r="AB158" s="3087"/>
      <c r="AC158" s="3087"/>
      <c r="AD158" s="3087"/>
      <c r="AE158" s="3087"/>
      <c r="AF158" s="3087"/>
      <c r="AG158" s="3087"/>
      <c r="AH158" s="3087"/>
      <c r="AI158" s="3087"/>
      <c r="AJ158" s="3087"/>
      <c r="AK158" s="3087"/>
      <c r="AL158" s="3087"/>
      <c r="AM158" s="3087"/>
      <c r="AN158" s="3087"/>
      <c r="AO158" s="3087"/>
      <c r="AP158" s="3087"/>
      <c r="AQ158" s="3087"/>
      <c r="AR158" s="3087"/>
      <c r="AS158" s="3087"/>
      <c r="AT158" s="3087"/>
      <c r="AU158" s="3087"/>
      <c r="AV158" s="3087"/>
      <c r="AW158" s="3087"/>
      <c r="AX158" s="3087"/>
      <c r="AY158" s="3087"/>
      <c r="AZ158" s="3087"/>
      <c r="BA158" s="3087"/>
      <c r="BB158" s="3087"/>
      <c r="BC158" s="3087"/>
      <c r="BD158" s="3087">
        <v>151</v>
      </c>
      <c r="BE158" s="3087" t="s">
        <v>14688</v>
      </c>
      <c r="BF158" s="3087"/>
      <c r="BG158" s="3087">
        <v>14</v>
      </c>
      <c r="BH158" s="3087">
        <v>33</v>
      </c>
      <c r="BI158" s="3087">
        <v>90</v>
      </c>
      <c r="BJ158" s="3087">
        <v>0</v>
      </c>
      <c r="BK158" s="3087">
        <v>0</v>
      </c>
      <c r="BL158" s="3087">
        <v>0</v>
      </c>
      <c r="BM158" s="3087">
        <v>0</v>
      </c>
      <c r="BN158" s="3087"/>
      <c r="BO158" s="3087"/>
      <c r="BP158" s="3087"/>
      <c r="BQ158" s="3087"/>
      <c r="BR158" s="3087"/>
      <c r="BS158" s="3087"/>
      <c r="BT158" s="3087"/>
      <c r="BU158" s="3087"/>
      <c r="BV158" s="3087"/>
      <c r="BW158" s="3087"/>
      <c r="BX158" s="3087"/>
      <c r="BY158" s="3087"/>
      <c r="BZ158" s="3087"/>
      <c r="CA158" s="3087"/>
      <c r="CB158" s="3087"/>
      <c r="CC158" s="3087"/>
      <c r="CD158" s="3087"/>
      <c r="CE158" s="3087"/>
      <c r="CF158" s="3087"/>
      <c r="CG158" s="3087"/>
      <c r="CH158" s="3087"/>
      <c r="CI158" s="3087"/>
      <c r="CJ158" s="3087"/>
      <c r="CK158" s="3087"/>
      <c r="CL158" s="3087"/>
      <c r="CM158" s="3087"/>
      <c r="CN158" s="3087"/>
      <c r="CO158" s="3087"/>
      <c r="CP158" s="3087"/>
      <c r="CQ158" s="3087"/>
      <c r="CR158" s="3087"/>
      <c r="CS158" s="3087"/>
      <c r="CT158" s="3087"/>
      <c r="CU158" s="3087"/>
      <c r="CV158" s="3087"/>
      <c r="CW158" s="3087"/>
      <c r="CX158" s="3087"/>
      <c r="CY158" s="3087"/>
      <c r="CZ158" s="3087"/>
      <c r="DA158" s="3087"/>
      <c r="DB158" s="3087"/>
      <c r="DC158" s="3087"/>
      <c r="DD158" s="3087"/>
      <c r="DE158" s="3087"/>
      <c r="DF158" s="3087"/>
      <c r="DG158" s="3087"/>
      <c r="DH158" s="3087"/>
      <c r="DI158" s="3087"/>
      <c r="DJ158" s="3087"/>
      <c r="DK158" s="3087"/>
    </row>
    <row r="159" spans="1:115" x14ac:dyDescent="0.25">
      <c r="A159" s="3076" t="str">
        <f t="shared" ca="1" si="10"/>
        <v xml:space="preserve"> </v>
      </c>
      <c r="B159" s="3088" t="str">
        <f t="shared" ca="1" si="11"/>
        <v xml:space="preserve"> </v>
      </c>
      <c r="C159" s="3088" t="str">
        <f t="shared" ca="1" si="12"/>
        <v xml:space="preserve"> </v>
      </c>
      <c r="D159" s="3088" t="str">
        <f t="shared" ca="1" si="13"/>
        <v xml:space="preserve"> </v>
      </c>
      <c r="E159" s="3088" t="str">
        <f t="shared" ca="1" si="14"/>
        <v xml:space="preserve"> </v>
      </c>
      <c r="F159" s="3087"/>
      <c r="G159" s="3087"/>
      <c r="H159" s="3087"/>
      <c r="I159" s="3087"/>
      <c r="J159" s="3087"/>
      <c r="K159" s="3087"/>
      <c r="L159" s="3087"/>
      <c r="M159" s="3087"/>
      <c r="N159" s="3087"/>
      <c r="O159" s="3087"/>
      <c r="P159" s="3087"/>
      <c r="Q159" s="3087"/>
      <c r="R159" s="3087"/>
      <c r="S159" s="3087"/>
      <c r="T159" s="3087"/>
      <c r="U159" s="3087"/>
      <c r="V159" s="3087"/>
      <c r="W159" s="3087"/>
      <c r="X159" s="3087"/>
      <c r="Y159" s="3087"/>
      <c r="Z159" s="3087"/>
      <c r="AA159" s="3087"/>
      <c r="AB159" s="3087"/>
      <c r="AC159" s="3087"/>
      <c r="AD159" s="3087"/>
      <c r="AE159" s="3087"/>
      <c r="AF159" s="3087"/>
      <c r="AG159" s="3087"/>
      <c r="AH159" s="3087"/>
      <c r="AI159" s="3087"/>
      <c r="AJ159" s="3087"/>
      <c r="AK159" s="3087"/>
      <c r="AL159" s="3087"/>
      <c r="AM159" s="3087"/>
      <c r="AN159" s="3087"/>
      <c r="AO159" s="3087"/>
      <c r="AP159" s="3087"/>
      <c r="AQ159" s="3087"/>
      <c r="AR159" s="3087"/>
      <c r="AS159" s="3087"/>
      <c r="AT159" s="3087"/>
      <c r="AU159" s="3087"/>
      <c r="AV159" s="3087"/>
      <c r="AW159" s="3087"/>
      <c r="AX159" s="3087"/>
      <c r="AY159" s="3087"/>
      <c r="AZ159" s="3087"/>
      <c r="BA159" s="3087"/>
      <c r="BB159" s="3087"/>
      <c r="BC159" s="3087"/>
      <c r="BD159" s="3087">
        <v>152</v>
      </c>
      <c r="BE159" s="3087" t="s">
        <v>14689</v>
      </c>
      <c r="BF159" s="3087"/>
      <c r="BG159" s="3087">
        <v>14</v>
      </c>
      <c r="BH159" s="3087">
        <v>33</v>
      </c>
      <c r="BI159" s="3087">
        <v>90</v>
      </c>
      <c r="BJ159" s="3087">
        <v>0</v>
      </c>
      <c r="BK159" s="3087">
        <v>0</v>
      </c>
      <c r="BL159" s="3087">
        <v>0</v>
      </c>
      <c r="BM159" s="3087">
        <v>0</v>
      </c>
      <c r="BN159" s="3087"/>
      <c r="BO159" s="3087"/>
      <c r="BP159" s="3087"/>
      <c r="BQ159" s="3087"/>
      <c r="BR159" s="3087"/>
      <c r="BS159" s="3087"/>
      <c r="BT159" s="3087"/>
      <c r="BU159" s="3087"/>
      <c r="BV159" s="3087"/>
      <c r="BW159" s="3087"/>
      <c r="BX159" s="3087"/>
      <c r="BY159" s="3087"/>
      <c r="BZ159" s="3087"/>
      <c r="CA159" s="3087"/>
      <c r="CB159" s="3087"/>
      <c r="CC159" s="3087"/>
      <c r="CD159" s="3087"/>
      <c r="CE159" s="3087"/>
      <c r="CF159" s="3087"/>
      <c r="CG159" s="3087"/>
      <c r="CH159" s="3087"/>
      <c r="CI159" s="3087"/>
      <c r="CJ159" s="3087"/>
      <c r="CK159" s="3087"/>
      <c r="CL159" s="3087"/>
      <c r="CM159" s="3087"/>
      <c r="CN159" s="3087"/>
      <c r="CO159" s="3087"/>
      <c r="CP159" s="3087"/>
      <c r="CQ159" s="3087"/>
      <c r="CR159" s="3087"/>
      <c r="CS159" s="3087"/>
      <c r="CT159" s="3087"/>
      <c r="CU159" s="3087"/>
      <c r="CV159" s="3087"/>
      <c r="CW159" s="3087"/>
      <c r="CX159" s="3087"/>
      <c r="CY159" s="3087"/>
      <c r="CZ159" s="3087"/>
      <c r="DA159" s="3087"/>
      <c r="DB159" s="3087"/>
      <c r="DC159" s="3087"/>
      <c r="DD159" s="3087"/>
      <c r="DE159" s="3087"/>
      <c r="DF159" s="3087"/>
      <c r="DG159" s="3087"/>
      <c r="DH159" s="3087"/>
      <c r="DI159" s="3087"/>
      <c r="DJ159" s="3087"/>
      <c r="DK159" s="3087"/>
    </row>
    <row r="160" spans="1:115" x14ac:dyDescent="0.25">
      <c r="A160" s="3076" t="str">
        <f t="shared" ca="1" si="10"/>
        <v xml:space="preserve"> </v>
      </c>
      <c r="B160" s="3088" t="str">
        <f t="shared" ca="1" si="11"/>
        <v xml:space="preserve"> </v>
      </c>
      <c r="C160" s="3088" t="str">
        <f t="shared" ca="1" si="12"/>
        <v xml:space="preserve"> </v>
      </c>
      <c r="D160" s="3088" t="str">
        <f t="shared" ca="1" si="13"/>
        <v xml:space="preserve"> </v>
      </c>
      <c r="E160" s="3088" t="str">
        <f t="shared" ca="1" si="14"/>
        <v xml:space="preserve"> </v>
      </c>
      <c r="F160" s="3087"/>
      <c r="G160" s="3087"/>
      <c r="H160" s="3087"/>
      <c r="I160" s="3087"/>
      <c r="J160" s="3087"/>
      <c r="K160" s="3087"/>
      <c r="L160" s="3087"/>
      <c r="M160" s="3087"/>
      <c r="N160" s="3087"/>
      <c r="O160" s="3087"/>
      <c r="P160" s="3087"/>
      <c r="Q160" s="3087"/>
      <c r="R160" s="3087"/>
      <c r="S160" s="3087"/>
      <c r="T160" s="3087"/>
      <c r="U160" s="3087"/>
      <c r="V160" s="3087"/>
      <c r="W160" s="3087"/>
      <c r="X160" s="3087"/>
      <c r="Y160" s="3087"/>
      <c r="Z160" s="3087"/>
      <c r="AA160" s="3087"/>
      <c r="AB160" s="3087"/>
      <c r="AC160" s="3087"/>
      <c r="AD160" s="3087"/>
      <c r="AE160" s="3087"/>
      <c r="AF160" s="3087"/>
      <c r="AG160" s="3087"/>
      <c r="AH160" s="3087"/>
      <c r="AI160" s="3087"/>
      <c r="AJ160" s="3087"/>
      <c r="AK160" s="3087"/>
      <c r="AL160" s="3087"/>
      <c r="AM160" s="3087"/>
      <c r="AN160" s="3087"/>
      <c r="AO160" s="3087"/>
      <c r="AP160" s="3087"/>
      <c r="AQ160" s="3087"/>
      <c r="AR160" s="3087"/>
      <c r="AS160" s="3087"/>
      <c r="AT160" s="3087"/>
      <c r="AU160" s="3087"/>
      <c r="AV160" s="3087"/>
      <c r="AW160" s="3087"/>
      <c r="AX160" s="3087"/>
      <c r="AY160" s="3087"/>
      <c r="AZ160" s="3087"/>
      <c r="BA160" s="3087"/>
      <c r="BB160" s="3087"/>
      <c r="BC160" s="3087"/>
      <c r="BD160" s="3087">
        <v>153</v>
      </c>
      <c r="BE160" s="3087" t="s">
        <v>14690</v>
      </c>
      <c r="BF160" s="3087"/>
      <c r="BG160" s="3087">
        <v>14</v>
      </c>
      <c r="BH160" s="3087">
        <v>33</v>
      </c>
      <c r="BI160" s="3087">
        <v>90</v>
      </c>
      <c r="BJ160" s="3087">
        <v>0</v>
      </c>
      <c r="BK160" s="3087">
        <v>0</v>
      </c>
      <c r="BL160" s="3087">
        <v>0</v>
      </c>
      <c r="BM160" s="3087">
        <v>0</v>
      </c>
      <c r="BN160" s="3087"/>
      <c r="BO160" s="3087"/>
      <c r="BP160" s="3087"/>
      <c r="BQ160" s="3087"/>
      <c r="BR160" s="3087"/>
      <c r="BS160" s="3087"/>
      <c r="BT160" s="3087"/>
      <c r="BU160" s="3087"/>
      <c r="BV160" s="3087"/>
      <c r="BW160" s="3087"/>
      <c r="BX160" s="3087"/>
      <c r="BY160" s="3087"/>
      <c r="BZ160" s="3087"/>
      <c r="CA160" s="3087"/>
      <c r="CB160" s="3087"/>
      <c r="CC160" s="3087"/>
      <c r="CD160" s="3087"/>
      <c r="CE160" s="3087"/>
      <c r="CF160" s="3087"/>
      <c r="CG160" s="3087"/>
      <c r="CH160" s="3087"/>
      <c r="CI160" s="3087"/>
      <c r="CJ160" s="3087"/>
      <c r="CK160" s="3087"/>
      <c r="CL160" s="3087"/>
      <c r="CM160" s="3087"/>
      <c r="CN160" s="3087"/>
      <c r="CO160" s="3087"/>
      <c r="CP160" s="3087"/>
      <c r="CQ160" s="3087"/>
      <c r="CR160" s="3087"/>
      <c r="CS160" s="3087"/>
      <c r="CT160" s="3087"/>
      <c r="CU160" s="3087"/>
      <c r="CV160" s="3087"/>
      <c r="CW160" s="3087"/>
      <c r="CX160" s="3087"/>
      <c r="CY160" s="3087"/>
      <c r="CZ160" s="3087"/>
      <c r="DA160" s="3087"/>
      <c r="DB160" s="3087"/>
      <c r="DC160" s="3087"/>
      <c r="DD160" s="3087"/>
      <c r="DE160" s="3087"/>
      <c r="DF160" s="3087"/>
      <c r="DG160" s="3087"/>
      <c r="DH160" s="3087"/>
      <c r="DI160" s="3087"/>
      <c r="DJ160" s="3087"/>
      <c r="DK160" s="3087"/>
    </row>
    <row r="161" spans="1:115" x14ac:dyDescent="0.25">
      <c r="A161" s="3076" t="str">
        <f t="shared" ca="1" si="10"/>
        <v xml:space="preserve"> </v>
      </c>
      <c r="B161" s="3088" t="str">
        <f t="shared" ca="1" si="11"/>
        <v xml:space="preserve"> </v>
      </c>
      <c r="C161" s="3088" t="str">
        <f t="shared" ca="1" si="12"/>
        <v xml:space="preserve"> </v>
      </c>
      <c r="D161" s="3088" t="str">
        <f t="shared" ca="1" si="13"/>
        <v xml:space="preserve"> </v>
      </c>
      <c r="E161" s="3088" t="str">
        <f t="shared" ca="1" si="14"/>
        <v xml:space="preserve"> </v>
      </c>
      <c r="F161" s="3087"/>
      <c r="G161" s="3087"/>
      <c r="H161" s="3087"/>
      <c r="I161" s="3087"/>
      <c r="J161" s="3087"/>
      <c r="K161" s="3087"/>
      <c r="L161" s="3087"/>
      <c r="M161" s="3087"/>
      <c r="N161" s="3087"/>
      <c r="O161" s="3087"/>
      <c r="P161" s="3087"/>
      <c r="Q161" s="3087"/>
      <c r="R161" s="3087"/>
      <c r="S161" s="3087"/>
      <c r="T161" s="3087"/>
      <c r="U161" s="3087"/>
      <c r="V161" s="3087"/>
      <c r="W161" s="3087"/>
      <c r="X161" s="3087"/>
      <c r="Y161" s="3087"/>
      <c r="Z161" s="3087"/>
      <c r="AA161" s="3087"/>
      <c r="AB161" s="3087"/>
      <c r="AC161" s="3087"/>
      <c r="AD161" s="3087"/>
      <c r="AE161" s="3087"/>
      <c r="AF161" s="3087"/>
      <c r="AG161" s="3087"/>
      <c r="AH161" s="3087"/>
      <c r="AI161" s="3087"/>
      <c r="AJ161" s="3087"/>
      <c r="AK161" s="3087"/>
      <c r="AL161" s="3087"/>
      <c r="AM161" s="3087"/>
      <c r="AN161" s="3087"/>
      <c r="AO161" s="3087"/>
      <c r="AP161" s="3087"/>
      <c r="AQ161" s="3087"/>
      <c r="AR161" s="3087"/>
      <c r="AS161" s="3087"/>
      <c r="AT161" s="3087"/>
      <c r="AU161" s="3087"/>
      <c r="AV161" s="3087"/>
      <c r="AW161" s="3087"/>
      <c r="AX161" s="3087"/>
      <c r="AY161" s="3087"/>
      <c r="AZ161" s="3087"/>
      <c r="BA161" s="3087"/>
      <c r="BB161" s="3087"/>
      <c r="BC161" s="3087"/>
      <c r="BD161" s="3087">
        <v>154</v>
      </c>
      <c r="BE161" s="3087" t="s">
        <v>14691</v>
      </c>
      <c r="BF161" s="3087"/>
      <c r="BG161" s="3087">
        <v>14</v>
      </c>
      <c r="BH161" s="3087">
        <v>33</v>
      </c>
      <c r="BI161" s="3087">
        <v>90</v>
      </c>
      <c r="BJ161" s="3087">
        <v>0</v>
      </c>
      <c r="BK161" s="3087">
        <v>0</v>
      </c>
      <c r="BL161" s="3087">
        <v>0</v>
      </c>
      <c r="BM161" s="3087">
        <v>0</v>
      </c>
      <c r="BN161" s="3087"/>
      <c r="BO161" s="3087"/>
      <c r="BP161" s="3087"/>
      <c r="BQ161" s="3087"/>
      <c r="BR161" s="3087"/>
      <c r="BS161" s="3087"/>
      <c r="BT161" s="3087"/>
      <c r="BU161" s="3087"/>
      <c r="BV161" s="3087"/>
      <c r="BW161" s="3087"/>
      <c r="BX161" s="3087"/>
      <c r="BY161" s="3087"/>
      <c r="BZ161" s="3087"/>
      <c r="CA161" s="3087"/>
      <c r="CB161" s="3087"/>
      <c r="CC161" s="3087"/>
      <c r="CD161" s="3087"/>
      <c r="CE161" s="3087"/>
      <c r="CF161" s="3087"/>
      <c r="CG161" s="3087"/>
      <c r="CH161" s="3087"/>
      <c r="CI161" s="3087"/>
      <c r="CJ161" s="3087"/>
      <c r="CK161" s="3087"/>
      <c r="CL161" s="3087"/>
      <c r="CM161" s="3087"/>
      <c r="CN161" s="3087"/>
      <c r="CO161" s="3087"/>
      <c r="CP161" s="3087"/>
      <c r="CQ161" s="3087"/>
      <c r="CR161" s="3087"/>
      <c r="CS161" s="3087"/>
      <c r="CT161" s="3087"/>
      <c r="CU161" s="3087"/>
      <c r="CV161" s="3087"/>
      <c r="CW161" s="3087"/>
      <c r="CX161" s="3087"/>
      <c r="CY161" s="3087"/>
      <c r="CZ161" s="3087"/>
      <c r="DA161" s="3087"/>
      <c r="DB161" s="3087"/>
      <c r="DC161" s="3087"/>
      <c r="DD161" s="3087"/>
      <c r="DE161" s="3087"/>
      <c r="DF161" s="3087"/>
      <c r="DG161" s="3087"/>
      <c r="DH161" s="3087"/>
      <c r="DI161" s="3087"/>
      <c r="DJ161" s="3087"/>
      <c r="DK161" s="3087"/>
    </row>
    <row r="162" spans="1:115" x14ac:dyDescent="0.25">
      <c r="A162" s="3076" t="str">
        <f t="shared" ca="1" si="10"/>
        <v xml:space="preserve"> </v>
      </c>
      <c r="B162" s="3088" t="str">
        <f t="shared" ca="1" si="11"/>
        <v xml:space="preserve"> </v>
      </c>
      <c r="C162" s="3088" t="str">
        <f t="shared" ca="1" si="12"/>
        <v xml:space="preserve"> </v>
      </c>
      <c r="D162" s="3088" t="str">
        <f t="shared" ca="1" si="13"/>
        <v xml:space="preserve"> </v>
      </c>
      <c r="E162" s="3088" t="str">
        <f t="shared" ca="1" si="14"/>
        <v xml:space="preserve"> </v>
      </c>
      <c r="F162" s="3087"/>
      <c r="G162" s="3087"/>
      <c r="H162" s="3087"/>
      <c r="I162" s="3087"/>
      <c r="J162" s="3087"/>
      <c r="K162" s="3087"/>
      <c r="L162" s="3087"/>
      <c r="M162" s="3087"/>
      <c r="N162" s="3087"/>
      <c r="O162" s="3087"/>
      <c r="P162" s="3087"/>
      <c r="Q162" s="3087"/>
      <c r="R162" s="3087"/>
      <c r="S162" s="3087"/>
      <c r="T162" s="3087"/>
      <c r="U162" s="3087"/>
      <c r="V162" s="3087"/>
      <c r="W162" s="3087"/>
      <c r="X162" s="3087"/>
      <c r="Y162" s="3087"/>
      <c r="Z162" s="3087"/>
      <c r="AA162" s="3087"/>
      <c r="AB162" s="3087"/>
      <c r="AC162" s="3087"/>
      <c r="AD162" s="3087"/>
      <c r="AE162" s="3087"/>
      <c r="AF162" s="3087"/>
      <c r="AG162" s="3087"/>
      <c r="AH162" s="3087"/>
      <c r="AI162" s="3087"/>
      <c r="AJ162" s="3087"/>
      <c r="AK162" s="3087"/>
      <c r="AL162" s="3087"/>
      <c r="AM162" s="3087"/>
      <c r="AN162" s="3087"/>
      <c r="AO162" s="3087"/>
      <c r="AP162" s="3087"/>
      <c r="AQ162" s="3087"/>
      <c r="AR162" s="3087"/>
      <c r="AS162" s="3087"/>
      <c r="AT162" s="3087"/>
      <c r="AU162" s="3087"/>
      <c r="AV162" s="3087"/>
      <c r="AW162" s="3087"/>
      <c r="AX162" s="3087"/>
      <c r="AY162" s="3087"/>
      <c r="AZ162" s="3087"/>
      <c r="BA162" s="3087"/>
      <c r="BB162" s="3087"/>
      <c r="BC162" s="3087"/>
      <c r="BD162" s="3087">
        <v>155</v>
      </c>
      <c r="BE162" s="3087" t="s">
        <v>14692</v>
      </c>
      <c r="BF162" s="3087"/>
      <c r="BG162" s="3087">
        <v>14</v>
      </c>
      <c r="BH162" s="3087">
        <v>33</v>
      </c>
      <c r="BI162" s="3087">
        <v>90</v>
      </c>
      <c r="BJ162" s="3087">
        <v>0</v>
      </c>
      <c r="BK162" s="3087">
        <v>0</v>
      </c>
      <c r="BL162" s="3087">
        <v>0</v>
      </c>
      <c r="BM162" s="3087">
        <v>0</v>
      </c>
      <c r="BN162" s="3087"/>
      <c r="BO162" s="3087"/>
      <c r="BP162" s="3087"/>
      <c r="BQ162" s="3087"/>
      <c r="BR162" s="3087"/>
      <c r="BS162" s="3087"/>
      <c r="BT162" s="3087"/>
      <c r="BU162" s="3087"/>
      <c r="BV162" s="3087"/>
      <c r="BW162" s="3087"/>
      <c r="BX162" s="3087"/>
      <c r="BY162" s="3087"/>
      <c r="BZ162" s="3087"/>
      <c r="CA162" s="3087"/>
      <c r="CB162" s="3087"/>
      <c r="CC162" s="3087"/>
      <c r="CD162" s="3087"/>
      <c r="CE162" s="3087"/>
      <c r="CF162" s="3087"/>
      <c r="CG162" s="3087"/>
      <c r="CH162" s="3087"/>
      <c r="CI162" s="3087"/>
      <c r="CJ162" s="3087"/>
      <c r="CK162" s="3087"/>
      <c r="CL162" s="3087"/>
      <c r="CM162" s="3087"/>
      <c r="CN162" s="3087"/>
      <c r="CO162" s="3087"/>
      <c r="CP162" s="3087"/>
      <c r="CQ162" s="3087"/>
      <c r="CR162" s="3087"/>
      <c r="CS162" s="3087"/>
      <c r="CT162" s="3087"/>
      <c r="CU162" s="3087"/>
      <c r="CV162" s="3087"/>
      <c r="CW162" s="3087"/>
      <c r="CX162" s="3087"/>
      <c r="CY162" s="3087"/>
      <c r="CZ162" s="3087"/>
      <c r="DA162" s="3087"/>
      <c r="DB162" s="3087"/>
      <c r="DC162" s="3087"/>
      <c r="DD162" s="3087"/>
      <c r="DE162" s="3087"/>
      <c r="DF162" s="3087"/>
      <c r="DG162" s="3087"/>
      <c r="DH162" s="3087"/>
      <c r="DI162" s="3087"/>
      <c r="DJ162" s="3087"/>
      <c r="DK162" s="3087"/>
    </row>
    <row r="163" spans="1:115" x14ac:dyDescent="0.25">
      <c r="A163" s="3076" t="str">
        <f t="shared" ca="1" si="10"/>
        <v xml:space="preserve"> </v>
      </c>
      <c r="B163" s="3088" t="str">
        <f t="shared" ca="1" si="11"/>
        <v xml:space="preserve"> </v>
      </c>
      <c r="C163" s="3088" t="str">
        <f t="shared" ca="1" si="12"/>
        <v xml:space="preserve"> </v>
      </c>
      <c r="D163" s="3088" t="str">
        <f t="shared" ca="1" si="13"/>
        <v xml:space="preserve"> </v>
      </c>
      <c r="E163" s="3088" t="str">
        <f t="shared" ca="1" si="14"/>
        <v xml:space="preserve"> </v>
      </c>
      <c r="F163" s="3087"/>
      <c r="G163" s="3087"/>
      <c r="H163" s="3087"/>
      <c r="I163" s="3087"/>
      <c r="J163" s="3087"/>
      <c r="K163" s="3087"/>
      <c r="L163" s="3087"/>
      <c r="M163" s="3087"/>
      <c r="N163" s="3087"/>
      <c r="O163" s="3087"/>
      <c r="P163" s="3087"/>
      <c r="Q163" s="3087"/>
      <c r="R163" s="3087"/>
      <c r="S163" s="3087"/>
      <c r="T163" s="3087"/>
      <c r="U163" s="3087"/>
      <c r="V163" s="3087"/>
      <c r="W163" s="3087"/>
      <c r="X163" s="3087"/>
      <c r="Y163" s="3087"/>
      <c r="Z163" s="3087"/>
      <c r="AA163" s="3087"/>
      <c r="AB163" s="3087"/>
      <c r="AC163" s="3087"/>
      <c r="AD163" s="3087"/>
      <c r="AE163" s="3087"/>
      <c r="AF163" s="3087"/>
      <c r="AG163" s="3087"/>
      <c r="AH163" s="3087"/>
      <c r="AI163" s="3087"/>
      <c r="AJ163" s="3087"/>
      <c r="AK163" s="3087"/>
      <c r="AL163" s="3087"/>
      <c r="AM163" s="3087"/>
      <c r="AN163" s="3087"/>
      <c r="AO163" s="3087"/>
      <c r="AP163" s="3087"/>
      <c r="AQ163" s="3087"/>
      <c r="AR163" s="3087"/>
      <c r="AS163" s="3087"/>
      <c r="AT163" s="3087"/>
      <c r="AU163" s="3087"/>
      <c r="AV163" s="3087"/>
      <c r="AW163" s="3087"/>
      <c r="AX163" s="3087"/>
      <c r="AY163" s="3087"/>
      <c r="AZ163" s="3087"/>
      <c r="BA163" s="3087"/>
      <c r="BB163" s="3087"/>
      <c r="BC163" s="3087"/>
      <c r="BD163" s="3087">
        <v>156</v>
      </c>
      <c r="BE163" s="3087" t="s">
        <v>14693</v>
      </c>
      <c r="BF163" s="3087"/>
      <c r="BG163" s="3087">
        <v>14</v>
      </c>
      <c r="BH163" s="3087">
        <v>33</v>
      </c>
      <c r="BI163" s="3087">
        <v>90</v>
      </c>
      <c r="BJ163" s="3087">
        <v>0</v>
      </c>
      <c r="BK163" s="3087">
        <v>0</v>
      </c>
      <c r="BL163" s="3087">
        <v>0</v>
      </c>
      <c r="BM163" s="3087">
        <v>0</v>
      </c>
      <c r="BN163" s="3087"/>
      <c r="BO163" s="3087"/>
      <c r="BP163" s="3087"/>
      <c r="BQ163" s="3087"/>
      <c r="BR163" s="3087"/>
      <c r="BS163" s="3087"/>
      <c r="BT163" s="3087"/>
      <c r="BU163" s="3087"/>
      <c r="BV163" s="3087"/>
      <c r="BW163" s="3087"/>
      <c r="BX163" s="3087"/>
      <c r="BY163" s="3087"/>
      <c r="BZ163" s="3087"/>
      <c r="CA163" s="3087"/>
      <c r="CB163" s="3087"/>
      <c r="CC163" s="3087"/>
      <c r="CD163" s="3087"/>
      <c r="CE163" s="3087"/>
      <c r="CF163" s="3087"/>
      <c r="CG163" s="3087"/>
      <c r="CH163" s="3087"/>
      <c r="CI163" s="3087"/>
      <c r="CJ163" s="3087"/>
      <c r="CK163" s="3087"/>
      <c r="CL163" s="3087"/>
      <c r="CM163" s="3087"/>
      <c r="CN163" s="3087"/>
      <c r="CO163" s="3087"/>
      <c r="CP163" s="3087"/>
      <c r="CQ163" s="3087"/>
      <c r="CR163" s="3087"/>
      <c r="CS163" s="3087"/>
      <c r="CT163" s="3087"/>
      <c r="CU163" s="3087"/>
      <c r="CV163" s="3087"/>
      <c r="CW163" s="3087"/>
      <c r="CX163" s="3087"/>
      <c r="CY163" s="3087"/>
      <c r="CZ163" s="3087"/>
      <c r="DA163" s="3087"/>
      <c r="DB163" s="3087"/>
      <c r="DC163" s="3087"/>
      <c r="DD163" s="3087"/>
      <c r="DE163" s="3087"/>
      <c r="DF163" s="3087"/>
      <c r="DG163" s="3087"/>
      <c r="DH163" s="3087"/>
      <c r="DI163" s="3087"/>
      <c r="DJ163" s="3087"/>
      <c r="DK163" s="3087"/>
    </row>
    <row r="164" spans="1:115" x14ac:dyDescent="0.25">
      <c r="A164" s="3076" t="str">
        <f t="shared" ca="1" si="10"/>
        <v xml:space="preserve"> </v>
      </c>
      <c r="B164" s="3088" t="str">
        <f t="shared" ca="1" si="11"/>
        <v xml:space="preserve"> </v>
      </c>
      <c r="C164" s="3088" t="str">
        <f t="shared" ca="1" si="12"/>
        <v xml:space="preserve"> </v>
      </c>
      <c r="D164" s="3088" t="str">
        <f t="shared" ca="1" si="13"/>
        <v xml:space="preserve"> </v>
      </c>
      <c r="E164" s="3088" t="str">
        <f t="shared" ca="1" si="14"/>
        <v xml:space="preserve"> </v>
      </c>
      <c r="F164" s="3087"/>
      <c r="G164" s="3087"/>
      <c r="H164" s="3087"/>
      <c r="I164" s="3087"/>
      <c r="J164" s="3087"/>
      <c r="K164" s="3087"/>
      <c r="L164" s="3087"/>
      <c r="M164" s="3087"/>
      <c r="N164" s="3087"/>
      <c r="O164" s="3087"/>
      <c r="P164" s="3087"/>
      <c r="Q164" s="3087"/>
      <c r="R164" s="3087"/>
      <c r="S164" s="3087"/>
      <c r="T164" s="3087"/>
      <c r="U164" s="3087"/>
      <c r="V164" s="3087"/>
      <c r="W164" s="3087"/>
      <c r="X164" s="3087"/>
      <c r="Y164" s="3087"/>
      <c r="Z164" s="3087"/>
      <c r="AA164" s="3087"/>
      <c r="AB164" s="3087"/>
      <c r="AC164" s="3087"/>
      <c r="AD164" s="3087"/>
      <c r="AE164" s="3087"/>
      <c r="AF164" s="3087"/>
      <c r="AG164" s="3087"/>
      <c r="AH164" s="3087"/>
      <c r="AI164" s="3087"/>
      <c r="AJ164" s="3087"/>
      <c r="AK164" s="3087"/>
      <c r="AL164" s="3087"/>
      <c r="AM164" s="3087"/>
      <c r="AN164" s="3087"/>
      <c r="AO164" s="3087"/>
      <c r="AP164" s="3087"/>
      <c r="AQ164" s="3087"/>
      <c r="AR164" s="3087"/>
      <c r="AS164" s="3087"/>
      <c r="AT164" s="3087"/>
      <c r="AU164" s="3087"/>
      <c r="AV164" s="3087"/>
      <c r="AW164" s="3087"/>
      <c r="AX164" s="3087"/>
      <c r="AY164" s="3087"/>
      <c r="AZ164" s="3087"/>
      <c r="BA164" s="3087"/>
      <c r="BB164" s="3087"/>
      <c r="BC164" s="3087"/>
      <c r="BD164" s="3087">
        <v>157</v>
      </c>
      <c r="BE164" s="3087" t="s">
        <v>14694</v>
      </c>
      <c r="BF164" s="3087"/>
      <c r="BG164" s="3087">
        <v>14</v>
      </c>
      <c r="BH164" s="3087">
        <v>33</v>
      </c>
      <c r="BI164" s="3087">
        <v>90</v>
      </c>
      <c r="BJ164" s="3087">
        <v>0</v>
      </c>
      <c r="BK164" s="3087">
        <v>0</v>
      </c>
      <c r="BL164" s="3087">
        <v>0</v>
      </c>
      <c r="BM164" s="3087">
        <v>0</v>
      </c>
      <c r="BN164" s="3087"/>
      <c r="BO164" s="3087"/>
      <c r="BP164" s="3087"/>
      <c r="BQ164" s="3087"/>
      <c r="BR164" s="3087"/>
      <c r="BS164" s="3087"/>
      <c r="BT164" s="3087"/>
      <c r="BU164" s="3087"/>
      <c r="BV164" s="3087"/>
      <c r="BW164" s="3087"/>
      <c r="BX164" s="3087"/>
      <c r="BY164" s="3087"/>
      <c r="BZ164" s="3087"/>
      <c r="CA164" s="3087"/>
      <c r="CB164" s="3087"/>
      <c r="CC164" s="3087"/>
      <c r="CD164" s="3087"/>
      <c r="CE164" s="3087"/>
      <c r="CF164" s="3087"/>
      <c r="CG164" s="3087"/>
      <c r="CH164" s="3087"/>
      <c r="CI164" s="3087"/>
      <c r="CJ164" s="3087"/>
      <c r="CK164" s="3087"/>
      <c r="CL164" s="3087"/>
      <c r="CM164" s="3087"/>
      <c r="CN164" s="3087"/>
      <c r="CO164" s="3087"/>
      <c r="CP164" s="3087"/>
      <c r="CQ164" s="3087"/>
      <c r="CR164" s="3087"/>
      <c r="CS164" s="3087"/>
      <c r="CT164" s="3087"/>
      <c r="CU164" s="3087"/>
      <c r="CV164" s="3087"/>
      <c r="CW164" s="3087"/>
      <c r="CX164" s="3087"/>
      <c r="CY164" s="3087"/>
      <c r="CZ164" s="3087"/>
      <c r="DA164" s="3087"/>
      <c r="DB164" s="3087"/>
      <c r="DC164" s="3087"/>
      <c r="DD164" s="3087"/>
      <c r="DE164" s="3087"/>
      <c r="DF164" s="3087"/>
      <c r="DG164" s="3087"/>
      <c r="DH164" s="3087"/>
      <c r="DI164" s="3087"/>
      <c r="DJ164" s="3087"/>
      <c r="DK164" s="3087"/>
    </row>
    <row r="165" spans="1:115" x14ac:dyDescent="0.25">
      <c r="A165" s="3076" t="str">
        <f t="shared" ca="1" si="10"/>
        <v xml:space="preserve"> </v>
      </c>
      <c r="B165" s="3088" t="str">
        <f t="shared" ca="1" si="11"/>
        <v xml:space="preserve"> </v>
      </c>
      <c r="C165" s="3088" t="str">
        <f t="shared" ca="1" si="12"/>
        <v xml:space="preserve"> </v>
      </c>
      <c r="D165" s="3088" t="str">
        <f t="shared" ca="1" si="13"/>
        <v xml:space="preserve"> </v>
      </c>
      <c r="E165" s="3088" t="str">
        <f t="shared" ca="1" si="14"/>
        <v xml:space="preserve"> </v>
      </c>
      <c r="F165" s="3087"/>
      <c r="G165" s="3087"/>
      <c r="H165" s="3087"/>
      <c r="I165" s="3087"/>
      <c r="J165" s="3087"/>
      <c r="K165" s="3087"/>
      <c r="L165" s="3087"/>
      <c r="M165" s="3087"/>
      <c r="N165" s="3087"/>
      <c r="O165" s="3087"/>
      <c r="P165" s="3087"/>
      <c r="Q165" s="3087"/>
      <c r="R165" s="3087"/>
      <c r="S165" s="3087"/>
      <c r="T165" s="3087"/>
      <c r="U165" s="3087"/>
      <c r="V165" s="3087"/>
      <c r="W165" s="3087"/>
      <c r="X165" s="3087"/>
      <c r="Y165" s="3087"/>
      <c r="Z165" s="3087"/>
      <c r="AA165" s="3087"/>
      <c r="AB165" s="3087"/>
      <c r="AC165" s="3087"/>
      <c r="AD165" s="3087"/>
      <c r="AE165" s="3087"/>
      <c r="AF165" s="3087"/>
      <c r="AG165" s="3087"/>
      <c r="AH165" s="3087"/>
      <c r="AI165" s="3087"/>
      <c r="AJ165" s="3087"/>
      <c r="AK165" s="3087"/>
      <c r="AL165" s="3087"/>
      <c r="AM165" s="3087"/>
      <c r="AN165" s="3087"/>
      <c r="AO165" s="3087"/>
      <c r="AP165" s="3087"/>
      <c r="AQ165" s="3087"/>
      <c r="AR165" s="3087"/>
      <c r="AS165" s="3087"/>
      <c r="AT165" s="3087"/>
      <c r="AU165" s="3087"/>
      <c r="AV165" s="3087"/>
      <c r="AW165" s="3087"/>
      <c r="AX165" s="3087"/>
      <c r="AY165" s="3087"/>
      <c r="AZ165" s="3087"/>
      <c r="BA165" s="3087"/>
      <c r="BB165" s="3087"/>
      <c r="BC165" s="3087"/>
      <c r="BD165" s="3087">
        <v>158</v>
      </c>
      <c r="BE165" s="3087" t="s">
        <v>14695</v>
      </c>
      <c r="BF165" s="3087"/>
      <c r="BG165" s="3087">
        <v>14</v>
      </c>
      <c r="BH165" s="3087">
        <v>33</v>
      </c>
      <c r="BI165" s="3087">
        <v>90</v>
      </c>
      <c r="BJ165" s="3087">
        <v>0</v>
      </c>
      <c r="BK165" s="3087">
        <v>0</v>
      </c>
      <c r="BL165" s="3087">
        <v>0</v>
      </c>
      <c r="BM165" s="3087">
        <v>0</v>
      </c>
      <c r="BN165" s="3087"/>
      <c r="BO165" s="3087"/>
      <c r="BP165" s="3087"/>
      <c r="BQ165" s="3087"/>
      <c r="BR165" s="3087"/>
      <c r="BS165" s="3087"/>
      <c r="BT165" s="3087"/>
      <c r="BU165" s="3087"/>
      <c r="BV165" s="3087"/>
      <c r="BW165" s="3087"/>
      <c r="BX165" s="3087"/>
      <c r="BY165" s="3087"/>
      <c r="BZ165" s="3087"/>
      <c r="CA165" s="3087"/>
      <c r="CB165" s="3087"/>
      <c r="CC165" s="3087"/>
      <c r="CD165" s="3087"/>
      <c r="CE165" s="3087"/>
      <c r="CF165" s="3087"/>
      <c r="CG165" s="3087"/>
      <c r="CH165" s="3087"/>
      <c r="CI165" s="3087"/>
      <c r="CJ165" s="3087"/>
      <c r="CK165" s="3087"/>
      <c r="CL165" s="3087"/>
      <c r="CM165" s="3087"/>
      <c r="CN165" s="3087"/>
      <c r="CO165" s="3087"/>
      <c r="CP165" s="3087"/>
      <c r="CQ165" s="3087"/>
      <c r="CR165" s="3087"/>
      <c r="CS165" s="3087"/>
      <c r="CT165" s="3087"/>
      <c r="CU165" s="3087"/>
      <c r="CV165" s="3087"/>
      <c r="CW165" s="3087"/>
      <c r="CX165" s="3087"/>
      <c r="CY165" s="3087"/>
      <c r="CZ165" s="3087"/>
      <c r="DA165" s="3087"/>
      <c r="DB165" s="3087"/>
      <c r="DC165" s="3087"/>
      <c r="DD165" s="3087"/>
      <c r="DE165" s="3087"/>
      <c r="DF165" s="3087"/>
      <c r="DG165" s="3087"/>
      <c r="DH165" s="3087"/>
      <c r="DI165" s="3087"/>
      <c r="DJ165" s="3087"/>
      <c r="DK165" s="3087"/>
    </row>
    <row r="166" spans="1:115" x14ac:dyDescent="0.25">
      <c r="A166" s="3076" t="str">
        <f t="shared" ca="1" si="10"/>
        <v xml:space="preserve"> </v>
      </c>
      <c r="B166" s="3088" t="str">
        <f t="shared" ca="1" si="11"/>
        <v xml:space="preserve"> </v>
      </c>
      <c r="C166" s="3088" t="str">
        <f t="shared" ca="1" si="12"/>
        <v xml:space="preserve"> </v>
      </c>
      <c r="D166" s="3088" t="str">
        <f t="shared" ca="1" si="13"/>
        <v xml:space="preserve"> </v>
      </c>
      <c r="E166" s="3088" t="str">
        <f t="shared" ca="1" si="14"/>
        <v xml:space="preserve"> </v>
      </c>
      <c r="F166" s="3087"/>
      <c r="G166" s="3087"/>
      <c r="H166" s="3087"/>
      <c r="I166" s="3087"/>
      <c r="J166" s="3087"/>
      <c r="K166" s="3087"/>
      <c r="L166" s="3087"/>
      <c r="M166" s="3087"/>
      <c r="N166" s="3087"/>
      <c r="O166" s="3087"/>
      <c r="P166" s="3087"/>
      <c r="Q166" s="3087"/>
      <c r="R166" s="3087"/>
      <c r="S166" s="3087"/>
      <c r="T166" s="3087"/>
      <c r="U166" s="3087"/>
      <c r="V166" s="3087"/>
      <c r="W166" s="3087"/>
      <c r="X166" s="3087"/>
      <c r="Y166" s="3087"/>
      <c r="Z166" s="3087"/>
      <c r="AA166" s="3087"/>
      <c r="AB166" s="3087"/>
      <c r="AC166" s="3087"/>
      <c r="AD166" s="3087"/>
      <c r="AE166" s="3087"/>
      <c r="AF166" s="3087"/>
      <c r="AG166" s="3087"/>
      <c r="AH166" s="3087"/>
      <c r="AI166" s="3087"/>
      <c r="AJ166" s="3087"/>
      <c r="AK166" s="3087"/>
      <c r="AL166" s="3087"/>
      <c r="AM166" s="3087"/>
      <c r="AN166" s="3087"/>
      <c r="AO166" s="3087"/>
      <c r="AP166" s="3087"/>
      <c r="AQ166" s="3087"/>
      <c r="AR166" s="3087"/>
      <c r="AS166" s="3087"/>
      <c r="AT166" s="3087"/>
      <c r="AU166" s="3087"/>
      <c r="AV166" s="3087"/>
      <c r="AW166" s="3087"/>
      <c r="AX166" s="3087"/>
      <c r="AY166" s="3087"/>
      <c r="AZ166" s="3087"/>
      <c r="BA166" s="3087"/>
      <c r="BB166" s="3087"/>
      <c r="BC166" s="3087"/>
      <c r="BD166" s="3087">
        <v>159</v>
      </c>
      <c r="BE166" s="3087" t="s">
        <v>14696</v>
      </c>
      <c r="BF166" s="3087"/>
      <c r="BG166" s="3087">
        <v>14</v>
      </c>
      <c r="BH166" s="3087">
        <v>33</v>
      </c>
      <c r="BI166" s="3087">
        <v>90</v>
      </c>
      <c r="BJ166" s="3087">
        <v>0</v>
      </c>
      <c r="BK166" s="3087">
        <v>0</v>
      </c>
      <c r="BL166" s="3087">
        <v>0</v>
      </c>
      <c r="BM166" s="3087">
        <v>0</v>
      </c>
      <c r="BN166" s="3087"/>
      <c r="BO166" s="3087"/>
      <c r="BP166" s="3087"/>
      <c r="BQ166" s="3087"/>
      <c r="BR166" s="3087"/>
      <c r="BS166" s="3087"/>
      <c r="BT166" s="3087"/>
      <c r="BU166" s="3087"/>
      <c r="BV166" s="3087"/>
      <c r="BW166" s="3087"/>
      <c r="BX166" s="3087"/>
      <c r="BY166" s="3087"/>
      <c r="BZ166" s="3087"/>
      <c r="CA166" s="3087"/>
      <c r="CB166" s="3087"/>
      <c r="CC166" s="3087"/>
      <c r="CD166" s="3087"/>
      <c r="CE166" s="3087"/>
      <c r="CF166" s="3087"/>
      <c r="CG166" s="3087"/>
      <c r="CH166" s="3087"/>
      <c r="CI166" s="3087"/>
      <c r="CJ166" s="3087"/>
      <c r="CK166" s="3087"/>
      <c r="CL166" s="3087"/>
      <c r="CM166" s="3087"/>
      <c r="CN166" s="3087"/>
      <c r="CO166" s="3087"/>
      <c r="CP166" s="3087"/>
      <c r="CQ166" s="3087"/>
      <c r="CR166" s="3087"/>
      <c r="CS166" s="3087"/>
      <c r="CT166" s="3087"/>
      <c r="CU166" s="3087"/>
      <c r="CV166" s="3087"/>
      <c r="CW166" s="3087"/>
      <c r="CX166" s="3087"/>
      <c r="CY166" s="3087"/>
      <c r="CZ166" s="3087"/>
      <c r="DA166" s="3087"/>
      <c r="DB166" s="3087"/>
      <c r="DC166" s="3087"/>
      <c r="DD166" s="3087"/>
      <c r="DE166" s="3087"/>
      <c r="DF166" s="3087"/>
      <c r="DG166" s="3087"/>
      <c r="DH166" s="3087"/>
      <c r="DI166" s="3087"/>
      <c r="DJ166" s="3087"/>
      <c r="DK166" s="3087"/>
    </row>
    <row r="167" spans="1:115" x14ac:dyDescent="0.25">
      <c r="A167" s="3076" t="str">
        <f t="shared" ca="1" si="10"/>
        <v xml:space="preserve"> </v>
      </c>
      <c r="B167" s="3088" t="str">
        <f t="shared" ca="1" si="11"/>
        <v xml:space="preserve"> </v>
      </c>
      <c r="C167" s="3088" t="str">
        <f t="shared" ca="1" si="12"/>
        <v xml:space="preserve"> </v>
      </c>
      <c r="D167" s="3088" t="str">
        <f t="shared" ca="1" si="13"/>
        <v xml:space="preserve"> </v>
      </c>
      <c r="E167" s="3088" t="str">
        <f t="shared" ca="1" si="14"/>
        <v xml:space="preserve"> </v>
      </c>
      <c r="F167" s="3087"/>
      <c r="G167" s="3087"/>
      <c r="H167" s="3087"/>
      <c r="I167" s="3087"/>
      <c r="J167" s="3087"/>
      <c r="K167" s="3087"/>
      <c r="L167" s="3087"/>
      <c r="M167" s="3087"/>
      <c r="N167" s="3087"/>
      <c r="O167" s="3087"/>
      <c r="P167" s="3087"/>
      <c r="Q167" s="3087"/>
      <c r="R167" s="3087"/>
      <c r="S167" s="3087"/>
      <c r="T167" s="3087"/>
      <c r="U167" s="3087"/>
      <c r="V167" s="3087"/>
      <c r="W167" s="3087"/>
      <c r="X167" s="3087"/>
      <c r="Y167" s="3087"/>
      <c r="Z167" s="3087"/>
      <c r="AA167" s="3087"/>
      <c r="AB167" s="3087"/>
      <c r="AC167" s="3087"/>
      <c r="AD167" s="3087"/>
      <c r="AE167" s="3087"/>
      <c r="AF167" s="3087"/>
      <c r="AG167" s="3087"/>
      <c r="AH167" s="3087"/>
      <c r="AI167" s="3087"/>
      <c r="AJ167" s="3087"/>
      <c r="AK167" s="3087"/>
      <c r="AL167" s="3087"/>
      <c r="AM167" s="3087"/>
      <c r="AN167" s="3087"/>
      <c r="AO167" s="3087"/>
      <c r="AP167" s="3087"/>
      <c r="AQ167" s="3087"/>
      <c r="AR167" s="3087"/>
      <c r="AS167" s="3087"/>
      <c r="AT167" s="3087"/>
      <c r="AU167" s="3087"/>
      <c r="AV167" s="3087"/>
      <c r="AW167" s="3087"/>
      <c r="AX167" s="3087"/>
      <c r="AY167" s="3087"/>
      <c r="AZ167" s="3087"/>
      <c r="BA167" s="3087"/>
      <c r="BB167" s="3087"/>
      <c r="BC167" s="3087"/>
      <c r="BD167" s="3087">
        <v>160</v>
      </c>
      <c r="BE167" s="3087" t="s">
        <v>14697</v>
      </c>
      <c r="BF167" s="3087"/>
      <c r="BG167" s="3087">
        <v>14</v>
      </c>
      <c r="BH167" s="3087">
        <v>33</v>
      </c>
      <c r="BI167" s="3087">
        <v>90</v>
      </c>
      <c r="BJ167" s="3087">
        <v>0</v>
      </c>
      <c r="BK167" s="3087">
        <v>0</v>
      </c>
      <c r="BL167" s="3087">
        <v>0</v>
      </c>
      <c r="BM167" s="3087">
        <v>0</v>
      </c>
      <c r="BN167" s="3087"/>
      <c r="BO167" s="3087"/>
      <c r="BP167" s="3087"/>
      <c r="BQ167" s="3087"/>
      <c r="BR167" s="3087"/>
      <c r="BS167" s="3087"/>
      <c r="BT167" s="3087"/>
      <c r="BU167" s="3087"/>
      <c r="BV167" s="3087"/>
      <c r="BW167" s="3087"/>
      <c r="BX167" s="3087"/>
      <c r="BY167" s="3087"/>
      <c r="BZ167" s="3087"/>
      <c r="CA167" s="3087"/>
      <c r="CB167" s="3087"/>
      <c r="CC167" s="3087"/>
      <c r="CD167" s="3087"/>
      <c r="CE167" s="3087"/>
      <c r="CF167" s="3087"/>
      <c r="CG167" s="3087"/>
      <c r="CH167" s="3087"/>
      <c r="CI167" s="3087"/>
      <c r="CJ167" s="3087"/>
      <c r="CK167" s="3087"/>
      <c r="CL167" s="3087"/>
      <c r="CM167" s="3087"/>
      <c r="CN167" s="3087"/>
      <c r="CO167" s="3087"/>
      <c r="CP167" s="3087"/>
      <c r="CQ167" s="3087"/>
      <c r="CR167" s="3087"/>
      <c r="CS167" s="3087"/>
      <c r="CT167" s="3087"/>
      <c r="CU167" s="3087"/>
      <c r="CV167" s="3087"/>
      <c r="CW167" s="3087"/>
      <c r="CX167" s="3087"/>
      <c r="CY167" s="3087"/>
      <c r="CZ167" s="3087"/>
      <c r="DA167" s="3087"/>
      <c r="DB167" s="3087"/>
      <c r="DC167" s="3087"/>
      <c r="DD167" s="3087"/>
      <c r="DE167" s="3087"/>
      <c r="DF167" s="3087"/>
      <c r="DG167" s="3087"/>
      <c r="DH167" s="3087"/>
      <c r="DI167" s="3087"/>
      <c r="DJ167" s="3087"/>
      <c r="DK167" s="3087"/>
    </row>
    <row r="168" spans="1:115" x14ac:dyDescent="0.25">
      <c r="A168" s="3076" t="str">
        <f t="shared" ca="1" si="10"/>
        <v xml:space="preserve"> </v>
      </c>
      <c r="B168" s="3088" t="str">
        <f t="shared" ca="1" si="11"/>
        <v xml:space="preserve"> </v>
      </c>
      <c r="C168" s="3088" t="str">
        <f t="shared" ca="1" si="12"/>
        <v xml:space="preserve"> </v>
      </c>
      <c r="D168" s="3088" t="str">
        <f t="shared" ca="1" si="13"/>
        <v xml:space="preserve"> </v>
      </c>
      <c r="E168" s="3088" t="str">
        <f t="shared" ca="1" si="14"/>
        <v xml:space="preserve"> </v>
      </c>
      <c r="F168" s="3087"/>
      <c r="G168" s="3087"/>
      <c r="H168" s="3087"/>
      <c r="I168" s="3087"/>
      <c r="J168" s="3087"/>
      <c r="K168" s="3087"/>
      <c r="L168" s="3087"/>
      <c r="M168" s="3087"/>
      <c r="N168" s="3087"/>
      <c r="O168" s="3087"/>
      <c r="P168" s="3087"/>
      <c r="Q168" s="3087"/>
      <c r="R168" s="3087"/>
      <c r="S168" s="3087"/>
      <c r="T168" s="3087"/>
      <c r="U168" s="3087"/>
      <c r="V168" s="3087"/>
      <c r="W168" s="3087"/>
      <c r="X168" s="3087"/>
      <c r="Y168" s="3087"/>
      <c r="Z168" s="3087"/>
      <c r="AA168" s="3087"/>
      <c r="AB168" s="3087"/>
      <c r="AC168" s="3087"/>
      <c r="AD168" s="3087"/>
      <c r="AE168" s="3087"/>
      <c r="AF168" s="3087"/>
      <c r="AG168" s="3087"/>
      <c r="AH168" s="3087"/>
      <c r="AI168" s="3087"/>
      <c r="AJ168" s="3087"/>
      <c r="AK168" s="3087"/>
      <c r="AL168" s="3087"/>
      <c r="AM168" s="3087"/>
      <c r="AN168" s="3087"/>
      <c r="AO168" s="3087"/>
      <c r="AP168" s="3087"/>
      <c r="AQ168" s="3087"/>
      <c r="AR168" s="3087"/>
      <c r="AS168" s="3087"/>
      <c r="AT168" s="3087"/>
      <c r="AU168" s="3087"/>
      <c r="AV168" s="3087"/>
      <c r="AW168" s="3087"/>
      <c r="AX168" s="3087"/>
      <c r="AY168" s="3087"/>
      <c r="AZ168" s="3087"/>
      <c r="BA168" s="3087"/>
      <c r="BB168" s="3087"/>
      <c r="BC168" s="3087"/>
      <c r="BD168" s="3087">
        <v>161</v>
      </c>
      <c r="BE168" s="3087" t="s">
        <v>14698</v>
      </c>
      <c r="BF168" s="3087"/>
      <c r="BG168" s="3087">
        <v>14</v>
      </c>
      <c r="BH168" s="3087">
        <v>33</v>
      </c>
      <c r="BI168" s="3087">
        <v>90</v>
      </c>
      <c r="BJ168" s="3087">
        <v>0</v>
      </c>
      <c r="BK168" s="3087">
        <v>0</v>
      </c>
      <c r="BL168" s="3087">
        <v>0</v>
      </c>
      <c r="BM168" s="3087">
        <v>0</v>
      </c>
      <c r="BN168" s="3087"/>
      <c r="BO168" s="3087"/>
      <c r="BP168" s="3087"/>
      <c r="BQ168" s="3087"/>
      <c r="BR168" s="3087"/>
      <c r="BS168" s="3087"/>
      <c r="BT168" s="3087"/>
      <c r="BU168" s="3087"/>
      <c r="BV168" s="3087"/>
      <c r="BW168" s="3087"/>
      <c r="BX168" s="3087"/>
      <c r="BY168" s="3087"/>
      <c r="BZ168" s="3087"/>
      <c r="CA168" s="3087"/>
      <c r="CB168" s="3087"/>
      <c r="CC168" s="3087"/>
      <c r="CD168" s="3087"/>
      <c r="CE168" s="3087"/>
      <c r="CF168" s="3087"/>
      <c r="CG168" s="3087"/>
      <c r="CH168" s="3087"/>
      <c r="CI168" s="3087"/>
      <c r="CJ168" s="3087"/>
      <c r="CK168" s="3087"/>
      <c r="CL168" s="3087"/>
      <c r="CM168" s="3087"/>
      <c r="CN168" s="3087"/>
      <c r="CO168" s="3087"/>
      <c r="CP168" s="3087"/>
      <c r="CQ168" s="3087"/>
      <c r="CR168" s="3087"/>
      <c r="CS168" s="3087"/>
      <c r="CT168" s="3087"/>
      <c r="CU168" s="3087"/>
      <c r="CV168" s="3087"/>
      <c r="CW168" s="3087"/>
      <c r="CX168" s="3087"/>
      <c r="CY168" s="3087"/>
      <c r="CZ168" s="3087"/>
      <c r="DA168" s="3087"/>
      <c r="DB168" s="3087"/>
      <c r="DC168" s="3087"/>
      <c r="DD168" s="3087"/>
      <c r="DE168" s="3087"/>
      <c r="DF168" s="3087"/>
      <c r="DG168" s="3087"/>
      <c r="DH168" s="3087"/>
      <c r="DI168" s="3087"/>
      <c r="DJ168" s="3087"/>
      <c r="DK168" s="3087"/>
    </row>
    <row r="169" spans="1:115" x14ac:dyDescent="0.25">
      <c r="A169" s="3076" t="str">
        <f t="shared" ca="1" si="10"/>
        <v xml:space="preserve"> </v>
      </c>
      <c r="B169" s="3088" t="str">
        <f t="shared" ca="1" si="11"/>
        <v xml:space="preserve"> </v>
      </c>
      <c r="C169" s="3088" t="str">
        <f t="shared" ca="1" si="12"/>
        <v xml:space="preserve"> </v>
      </c>
      <c r="D169" s="3088" t="str">
        <f t="shared" ca="1" si="13"/>
        <v xml:space="preserve"> </v>
      </c>
      <c r="E169" s="3088" t="str">
        <f t="shared" ca="1" si="14"/>
        <v xml:space="preserve"> </v>
      </c>
      <c r="F169" s="3087"/>
      <c r="G169" s="3087"/>
      <c r="H169" s="3087"/>
      <c r="I169" s="3087"/>
      <c r="J169" s="3087"/>
      <c r="K169" s="3087"/>
      <c r="L169" s="3087"/>
      <c r="M169" s="3087"/>
      <c r="N169" s="3087"/>
      <c r="O169" s="3087"/>
      <c r="P169" s="3087"/>
      <c r="Q169" s="3087"/>
      <c r="R169" s="3087"/>
      <c r="S169" s="3087"/>
      <c r="T169" s="3087"/>
      <c r="U169" s="3087"/>
      <c r="V169" s="3087"/>
      <c r="W169" s="3087"/>
      <c r="X169" s="3087"/>
      <c r="Y169" s="3087"/>
      <c r="Z169" s="3087"/>
      <c r="AA169" s="3087"/>
      <c r="AB169" s="3087"/>
      <c r="AC169" s="3087"/>
      <c r="AD169" s="3087"/>
      <c r="AE169" s="3087"/>
      <c r="AF169" s="3087"/>
      <c r="AG169" s="3087"/>
      <c r="AH169" s="3087"/>
      <c r="AI169" s="3087"/>
      <c r="AJ169" s="3087"/>
      <c r="AK169" s="3087"/>
      <c r="AL169" s="3087"/>
      <c r="AM169" s="3087"/>
      <c r="AN169" s="3087"/>
      <c r="AO169" s="3087"/>
      <c r="AP169" s="3087"/>
      <c r="AQ169" s="3087"/>
      <c r="AR169" s="3087"/>
      <c r="AS169" s="3087"/>
      <c r="AT169" s="3087"/>
      <c r="AU169" s="3087"/>
      <c r="AV169" s="3087"/>
      <c r="AW169" s="3087"/>
      <c r="AX169" s="3087"/>
      <c r="AY169" s="3087"/>
      <c r="AZ169" s="3087"/>
      <c r="BA169" s="3087"/>
      <c r="BB169" s="3087"/>
      <c r="BC169" s="3087"/>
      <c r="BD169" s="3087">
        <v>162</v>
      </c>
      <c r="BE169" s="3087" t="s">
        <v>14699</v>
      </c>
      <c r="BF169" s="3087"/>
      <c r="BG169" s="3087">
        <v>14</v>
      </c>
      <c r="BH169" s="3087">
        <v>33</v>
      </c>
      <c r="BI169" s="3087">
        <v>90</v>
      </c>
      <c r="BJ169" s="3087">
        <v>0</v>
      </c>
      <c r="BK169" s="3087">
        <v>0</v>
      </c>
      <c r="BL169" s="3087">
        <v>0</v>
      </c>
      <c r="BM169" s="3087">
        <v>0</v>
      </c>
      <c r="BN169" s="3087"/>
      <c r="BO169" s="3087"/>
      <c r="BP169" s="3087"/>
      <c r="BQ169" s="3087"/>
      <c r="BR169" s="3087"/>
      <c r="BS169" s="3087"/>
      <c r="BT169" s="3087"/>
      <c r="BU169" s="3087"/>
      <c r="BV169" s="3087"/>
      <c r="BW169" s="3087"/>
      <c r="BX169" s="3087"/>
      <c r="BY169" s="3087"/>
      <c r="BZ169" s="3087"/>
      <c r="CA169" s="3087"/>
      <c r="CB169" s="3087"/>
      <c r="CC169" s="3087"/>
      <c r="CD169" s="3087"/>
      <c r="CE169" s="3087"/>
      <c r="CF169" s="3087"/>
      <c r="CG169" s="3087"/>
      <c r="CH169" s="3087"/>
      <c r="CI169" s="3087"/>
      <c r="CJ169" s="3087"/>
      <c r="CK169" s="3087"/>
      <c r="CL169" s="3087"/>
      <c r="CM169" s="3087"/>
      <c r="CN169" s="3087"/>
      <c r="CO169" s="3087"/>
      <c r="CP169" s="3087"/>
      <c r="CQ169" s="3087"/>
      <c r="CR169" s="3087"/>
      <c r="CS169" s="3087"/>
      <c r="CT169" s="3087"/>
      <c r="CU169" s="3087"/>
      <c r="CV169" s="3087"/>
      <c r="CW169" s="3087"/>
      <c r="CX169" s="3087"/>
      <c r="CY169" s="3087"/>
      <c r="CZ169" s="3087"/>
      <c r="DA169" s="3087"/>
      <c r="DB169" s="3087"/>
      <c r="DC169" s="3087"/>
      <c r="DD169" s="3087"/>
      <c r="DE169" s="3087"/>
      <c r="DF169" s="3087"/>
      <c r="DG169" s="3087"/>
      <c r="DH169" s="3087"/>
      <c r="DI169" s="3087"/>
      <c r="DJ169" s="3087"/>
      <c r="DK169" s="3087"/>
    </row>
    <row r="170" spans="1:115" x14ac:dyDescent="0.25">
      <c r="A170" s="3076" t="str">
        <f t="shared" ca="1" si="10"/>
        <v xml:space="preserve"> </v>
      </c>
      <c r="B170" s="3088" t="str">
        <f t="shared" ca="1" si="11"/>
        <v xml:space="preserve"> </v>
      </c>
      <c r="C170" s="3088" t="str">
        <f t="shared" ca="1" si="12"/>
        <v xml:space="preserve"> </v>
      </c>
      <c r="D170" s="3088" t="str">
        <f t="shared" ca="1" si="13"/>
        <v xml:space="preserve"> </v>
      </c>
      <c r="E170" s="3088" t="str">
        <f t="shared" ca="1" si="14"/>
        <v xml:space="preserve"> </v>
      </c>
      <c r="F170" s="3087"/>
      <c r="G170" s="3087"/>
      <c r="H170" s="3087"/>
      <c r="I170" s="3087"/>
      <c r="J170" s="3087"/>
      <c r="K170" s="3087"/>
      <c r="L170" s="3087"/>
      <c r="M170" s="3087"/>
      <c r="N170" s="3087"/>
      <c r="O170" s="3087"/>
      <c r="P170" s="3087"/>
      <c r="Q170" s="3087"/>
      <c r="R170" s="3087"/>
      <c r="S170" s="3087"/>
      <c r="T170" s="3087"/>
      <c r="U170" s="3087"/>
      <c r="V170" s="3087"/>
      <c r="W170" s="3087"/>
      <c r="X170" s="3087"/>
      <c r="Y170" s="3087"/>
      <c r="Z170" s="3087"/>
      <c r="AA170" s="3087"/>
      <c r="AB170" s="3087"/>
      <c r="AC170" s="3087"/>
      <c r="AD170" s="3087"/>
      <c r="AE170" s="3087"/>
      <c r="AF170" s="3087"/>
      <c r="AG170" s="3087"/>
      <c r="AH170" s="3087"/>
      <c r="AI170" s="3087"/>
      <c r="AJ170" s="3087"/>
      <c r="AK170" s="3087"/>
      <c r="AL170" s="3087"/>
      <c r="AM170" s="3087"/>
      <c r="AN170" s="3087"/>
      <c r="AO170" s="3087"/>
      <c r="AP170" s="3087"/>
      <c r="AQ170" s="3087"/>
      <c r="AR170" s="3087"/>
      <c r="AS170" s="3087"/>
      <c r="AT170" s="3087"/>
      <c r="AU170" s="3087"/>
      <c r="AV170" s="3087"/>
      <c r="AW170" s="3087"/>
      <c r="AX170" s="3087"/>
      <c r="AY170" s="3087"/>
      <c r="AZ170" s="3087"/>
      <c r="BA170" s="3087"/>
      <c r="BB170" s="3087"/>
      <c r="BC170" s="3087"/>
      <c r="BD170" s="3087">
        <v>163</v>
      </c>
      <c r="BE170" s="3087" t="s">
        <v>14700</v>
      </c>
      <c r="BF170" s="3087"/>
      <c r="BG170" s="3087">
        <v>12</v>
      </c>
      <c r="BH170" s="3087">
        <v>30</v>
      </c>
      <c r="BI170" s="3087">
        <v>93</v>
      </c>
      <c r="BJ170" s="3087">
        <v>0</v>
      </c>
      <c r="BK170" s="3087">
        <v>0</v>
      </c>
      <c r="BL170" s="3087">
        <v>0</v>
      </c>
      <c r="BM170" s="3087">
        <v>0</v>
      </c>
      <c r="BN170" s="3087"/>
      <c r="BO170" s="3087"/>
      <c r="BP170" s="3087"/>
      <c r="BQ170" s="3087"/>
      <c r="BR170" s="3087"/>
      <c r="BS170" s="3087"/>
      <c r="BT170" s="3087"/>
      <c r="BU170" s="3087"/>
      <c r="BV170" s="3087"/>
      <c r="BW170" s="3087"/>
      <c r="BX170" s="3087"/>
      <c r="BY170" s="3087"/>
      <c r="BZ170" s="3087"/>
      <c r="CA170" s="3087"/>
      <c r="CB170" s="3087"/>
      <c r="CC170" s="3087"/>
      <c r="CD170" s="3087"/>
      <c r="CE170" s="3087"/>
      <c r="CF170" s="3087"/>
      <c r="CG170" s="3087"/>
      <c r="CH170" s="3087"/>
      <c r="CI170" s="3087"/>
      <c r="CJ170" s="3087"/>
      <c r="CK170" s="3087"/>
      <c r="CL170" s="3087"/>
      <c r="CM170" s="3087"/>
      <c r="CN170" s="3087"/>
      <c r="CO170" s="3087"/>
      <c r="CP170" s="3087"/>
      <c r="CQ170" s="3087"/>
      <c r="CR170" s="3087"/>
      <c r="CS170" s="3087"/>
      <c r="CT170" s="3087"/>
      <c r="CU170" s="3087"/>
      <c r="CV170" s="3087"/>
      <c r="CW170" s="3087"/>
      <c r="CX170" s="3087"/>
      <c r="CY170" s="3087"/>
      <c r="CZ170" s="3087"/>
      <c r="DA170" s="3087"/>
      <c r="DB170" s="3087"/>
      <c r="DC170" s="3087"/>
      <c r="DD170" s="3087"/>
      <c r="DE170" s="3087"/>
      <c r="DF170" s="3087"/>
      <c r="DG170" s="3087"/>
      <c r="DH170" s="3087"/>
      <c r="DI170" s="3087"/>
      <c r="DJ170" s="3087"/>
      <c r="DK170" s="3087"/>
    </row>
    <row r="171" spans="1:115" x14ac:dyDescent="0.25">
      <c r="A171" s="3076" t="str">
        <f t="shared" ca="1" si="10"/>
        <v xml:space="preserve"> </v>
      </c>
      <c r="B171" s="3088" t="str">
        <f t="shared" ca="1" si="11"/>
        <v xml:space="preserve"> </v>
      </c>
      <c r="C171" s="3088" t="str">
        <f t="shared" ca="1" si="12"/>
        <v xml:space="preserve"> </v>
      </c>
      <c r="D171" s="3088" t="str">
        <f t="shared" ca="1" si="13"/>
        <v xml:space="preserve"> </v>
      </c>
      <c r="E171" s="3088" t="str">
        <f t="shared" ca="1" si="14"/>
        <v xml:space="preserve"> </v>
      </c>
      <c r="F171" s="3087"/>
      <c r="G171" s="3087"/>
      <c r="H171" s="3087"/>
      <c r="I171" s="3087"/>
      <c r="J171" s="3087"/>
      <c r="K171" s="3087"/>
      <c r="L171" s="3087"/>
      <c r="M171" s="3087"/>
      <c r="N171" s="3087"/>
      <c r="O171" s="3087"/>
      <c r="P171" s="3087"/>
      <c r="Q171" s="3087"/>
      <c r="R171" s="3087"/>
      <c r="S171" s="3087"/>
      <c r="T171" s="3087"/>
      <c r="U171" s="3087"/>
      <c r="V171" s="3087"/>
      <c r="W171" s="3087"/>
      <c r="X171" s="3087"/>
      <c r="Y171" s="3087"/>
      <c r="Z171" s="3087"/>
      <c r="AA171" s="3087"/>
      <c r="AB171" s="3087"/>
      <c r="AC171" s="3087"/>
      <c r="AD171" s="3087"/>
      <c r="AE171" s="3087"/>
      <c r="AF171" s="3087"/>
      <c r="AG171" s="3087"/>
      <c r="AH171" s="3087"/>
      <c r="AI171" s="3087"/>
      <c r="AJ171" s="3087"/>
      <c r="AK171" s="3087"/>
      <c r="AL171" s="3087"/>
      <c r="AM171" s="3087"/>
      <c r="AN171" s="3087"/>
      <c r="AO171" s="3087"/>
      <c r="AP171" s="3087"/>
      <c r="AQ171" s="3087"/>
      <c r="AR171" s="3087"/>
      <c r="AS171" s="3087"/>
      <c r="AT171" s="3087"/>
      <c r="AU171" s="3087"/>
      <c r="AV171" s="3087"/>
      <c r="AW171" s="3087"/>
      <c r="AX171" s="3087"/>
      <c r="AY171" s="3087"/>
      <c r="AZ171" s="3087"/>
      <c r="BA171" s="3087"/>
      <c r="BB171" s="3087"/>
      <c r="BC171" s="3087"/>
      <c r="BD171" s="3087">
        <v>164</v>
      </c>
      <c r="BE171" s="3087" t="s">
        <v>14701</v>
      </c>
      <c r="BF171" s="3087"/>
      <c r="BG171" s="3087">
        <v>14</v>
      </c>
      <c r="BH171" s="3087">
        <v>33</v>
      </c>
      <c r="BI171" s="3087">
        <v>90</v>
      </c>
      <c r="BJ171" s="3087">
        <v>0</v>
      </c>
      <c r="BK171" s="3087">
        <v>0</v>
      </c>
      <c r="BL171" s="3087">
        <v>0</v>
      </c>
      <c r="BM171" s="3087">
        <v>0</v>
      </c>
      <c r="BN171" s="3087"/>
      <c r="BO171" s="3087"/>
      <c r="BP171" s="3087"/>
      <c r="BQ171" s="3087"/>
      <c r="BR171" s="3087"/>
      <c r="BS171" s="3087"/>
      <c r="BT171" s="3087"/>
      <c r="BU171" s="3087"/>
      <c r="BV171" s="3087"/>
      <c r="BW171" s="3087"/>
      <c r="BX171" s="3087"/>
      <c r="BY171" s="3087"/>
      <c r="BZ171" s="3087"/>
      <c r="CA171" s="3087"/>
      <c r="CB171" s="3087"/>
      <c r="CC171" s="3087"/>
      <c r="CD171" s="3087"/>
      <c r="CE171" s="3087"/>
      <c r="CF171" s="3087"/>
      <c r="CG171" s="3087"/>
      <c r="CH171" s="3087"/>
      <c r="CI171" s="3087"/>
      <c r="CJ171" s="3087"/>
      <c r="CK171" s="3087"/>
      <c r="CL171" s="3087"/>
      <c r="CM171" s="3087"/>
      <c r="CN171" s="3087"/>
      <c r="CO171" s="3087"/>
      <c r="CP171" s="3087"/>
      <c r="CQ171" s="3087"/>
      <c r="CR171" s="3087"/>
      <c r="CS171" s="3087"/>
      <c r="CT171" s="3087"/>
      <c r="CU171" s="3087"/>
      <c r="CV171" s="3087"/>
      <c r="CW171" s="3087"/>
      <c r="CX171" s="3087"/>
      <c r="CY171" s="3087"/>
      <c r="CZ171" s="3087"/>
      <c r="DA171" s="3087"/>
      <c r="DB171" s="3087"/>
      <c r="DC171" s="3087"/>
      <c r="DD171" s="3087"/>
      <c r="DE171" s="3087"/>
      <c r="DF171" s="3087"/>
      <c r="DG171" s="3087"/>
      <c r="DH171" s="3087"/>
      <c r="DI171" s="3087"/>
      <c r="DJ171" s="3087"/>
      <c r="DK171" s="3087"/>
    </row>
    <row r="172" spans="1:115" x14ac:dyDescent="0.25">
      <c r="A172" s="3076" t="str">
        <f t="shared" ca="1" si="10"/>
        <v xml:space="preserve"> </v>
      </c>
      <c r="B172" s="3088" t="str">
        <f t="shared" ca="1" si="11"/>
        <v xml:space="preserve"> </v>
      </c>
      <c r="C172" s="3088" t="str">
        <f t="shared" ca="1" si="12"/>
        <v xml:space="preserve"> </v>
      </c>
      <c r="D172" s="3088" t="str">
        <f t="shared" ca="1" si="13"/>
        <v xml:space="preserve"> </v>
      </c>
      <c r="E172" s="3088" t="str">
        <f t="shared" ca="1" si="14"/>
        <v xml:space="preserve"> </v>
      </c>
      <c r="F172" s="3087"/>
      <c r="G172" s="3087"/>
      <c r="H172" s="3087"/>
      <c r="I172" s="3087"/>
      <c r="J172" s="3087"/>
      <c r="K172" s="3087"/>
      <c r="L172" s="3087"/>
      <c r="M172" s="3087"/>
      <c r="N172" s="3087"/>
      <c r="O172" s="3087"/>
      <c r="P172" s="3087"/>
      <c r="Q172" s="3087"/>
      <c r="R172" s="3087"/>
      <c r="S172" s="3087"/>
      <c r="T172" s="3087"/>
      <c r="U172" s="3087"/>
      <c r="V172" s="3087"/>
      <c r="W172" s="3087"/>
      <c r="X172" s="3087"/>
      <c r="Y172" s="3087"/>
      <c r="Z172" s="3087"/>
      <c r="AA172" s="3087"/>
      <c r="AB172" s="3087"/>
      <c r="AC172" s="3087"/>
      <c r="AD172" s="3087"/>
      <c r="AE172" s="3087"/>
      <c r="AF172" s="3087"/>
      <c r="AG172" s="3087"/>
      <c r="AH172" s="3087"/>
      <c r="AI172" s="3087"/>
      <c r="AJ172" s="3087"/>
      <c r="AK172" s="3087"/>
      <c r="AL172" s="3087"/>
      <c r="AM172" s="3087"/>
      <c r="AN172" s="3087"/>
      <c r="AO172" s="3087"/>
      <c r="AP172" s="3087"/>
      <c r="AQ172" s="3087"/>
      <c r="AR172" s="3087"/>
      <c r="AS172" s="3087"/>
      <c r="AT172" s="3087"/>
      <c r="AU172" s="3087"/>
      <c r="AV172" s="3087"/>
      <c r="AW172" s="3087"/>
      <c r="AX172" s="3087"/>
      <c r="AY172" s="3087"/>
      <c r="AZ172" s="3087"/>
      <c r="BA172" s="3087"/>
      <c r="BB172" s="3087"/>
      <c r="BC172" s="3087"/>
      <c r="BD172" s="3087">
        <v>165</v>
      </c>
      <c r="BE172" s="3087" t="s">
        <v>14702</v>
      </c>
      <c r="BF172" s="3087"/>
      <c r="BG172" s="3087">
        <v>14</v>
      </c>
      <c r="BH172" s="3087">
        <v>33</v>
      </c>
      <c r="BI172" s="3087">
        <v>90</v>
      </c>
      <c r="BJ172" s="3087">
        <v>0</v>
      </c>
      <c r="BK172" s="3087">
        <v>0</v>
      </c>
      <c r="BL172" s="3087">
        <v>0</v>
      </c>
      <c r="BM172" s="3087">
        <v>0</v>
      </c>
      <c r="BN172" s="3087"/>
      <c r="BO172" s="3087"/>
      <c r="BP172" s="3087"/>
      <c r="BQ172" s="3087"/>
      <c r="BR172" s="3087"/>
      <c r="BS172" s="3087"/>
      <c r="BT172" s="3087"/>
      <c r="BU172" s="3087"/>
      <c r="BV172" s="3087"/>
      <c r="BW172" s="3087"/>
      <c r="BX172" s="3087"/>
      <c r="BY172" s="3087"/>
      <c r="BZ172" s="3087"/>
      <c r="CA172" s="3087"/>
      <c r="CB172" s="3087"/>
      <c r="CC172" s="3087"/>
      <c r="CD172" s="3087"/>
      <c r="CE172" s="3087"/>
      <c r="CF172" s="3087"/>
      <c r="CG172" s="3087"/>
      <c r="CH172" s="3087"/>
      <c r="CI172" s="3087"/>
      <c r="CJ172" s="3087"/>
      <c r="CK172" s="3087"/>
      <c r="CL172" s="3087"/>
      <c r="CM172" s="3087"/>
      <c r="CN172" s="3087"/>
      <c r="CO172" s="3087"/>
      <c r="CP172" s="3087"/>
      <c r="CQ172" s="3087"/>
      <c r="CR172" s="3087"/>
      <c r="CS172" s="3087"/>
      <c r="CT172" s="3087"/>
      <c r="CU172" s="3087"/>
      <c r="CV172" s="3087"/>
      <c r="CW172" s="3087"/>
      <c r="CX172" s="3087"/>
      <c r="CY172" s="3087"/>
      <c r="CZ172" s="3087"/>
      <c r="DA172" s="3087"/>
      <c r="DB172" s="3087"/>
      <c r="DC172" s="3087"/>
      <c r="DD172" s="3087"/>
      <c r="DE172" s="3087"/>
      <c r="DF172" s="3087"/>
      <c r="DG172" s="3087"/>
      <c r="DH172" s="3087"/>
      <c r="DI172" s="3087"/>
      <c r="DJ172" s="3087"/>
      <c r="DK172" s="3087"/>
    </row>
    <row r="173" spans="1:115" x14ac:dyDescent="0.25">
      <c r="A173" s="3076" t="str">
        <f t="shared" ca="1" si="10"/>
        <v xml:space="preserve"> </v>
      </c>
      <c r="B173" s="3088" t="str">
        <f t="shared" ca="1" si="11"/>
        <v xml:space="preserve"> </v>
      </c>
      <c r="C173" s="3088" t="str">
        <f t="shared" ca="1" si="12"/>
        <v xml:space="preserve"> </v>
      </c>
      <c r="D173" s="3088" t="str">
        <f t="shared" ca="1" si="13"/>
        <v xml:space="preserve"> </v>
      </c>
      <c r="E173" s="3088" t="str">
        <f t="shared" ca="1" si="14"/>
        <v xml:space="preserve"> </v>
      </c>
      <c r="F173" s="3087"/>
      <c r="G173" s="3087"/>
      <c r="H173" s="3087"/>
      <c r="I173" s="3087"/>
      <c r="J173" s="3087"/>
      <c r="K173" s="3087"/>
      <c r="L173" s="3087"/>
      <c r="M173" s="3087"/>
      <c r="N173" s="3087"/>
      <c r="O173" s="3087"/>
      <c r="P173" s="3087"/>
      <c r="Q173" s="3087"/>
      <c r="R173" s="3087"/>
      <c r="S173" s="3087"/>
      <c r="T173" s="3087"/>
      <c r="U173" s="3087"/>
      <c r="V173" s="3087"/>
      <c r="W173" s="3087"/>
      <c r="X173" s="3087"/>
      <c r="Y173" s="3087"/>
      <c r="Z173" s="3087"/>
      <c r="AA173" s="3087"/>
      <c r="AB173" s="3087"/>
      <c r="AC173" s="3087"/>
      <c r="AD173" s="3087"/>
      <c r="AE173" s="3087"/>
      <c r="AF173" s="3087"/>
      <c r="AG173" s="3087"/>
      <c r="AH173" s="3087"/>
      <c r="AI173" s="3087"/>
      <c r="AJ173" s="3087"/>
      <c r="AK173" s="3087"/>
      <c r="AL173" s="3087"/>
      <c r="AM173" s="3087"/>
      <c r="AN173" s="3087"/>
      <c r="AO173" s="3087"/>
      <c r="AP173" s="3087"/>
      <c r="AQ173" s="3087"/>
      <c r="AR173" s="3087"/>
      <c r="AS173" s="3087"/>
      <c r="AT173" s="3087"/>
      <c r="AU173" s="3087"/>
      <c r="AV173" s="3087"/>
      <c r="AW173" s="3087"/>
      <c r="AX173" s="3087"/>
      <c r="AY173" s="3087"/>
      <c r="AZ173" s="3087"/>
      <c r="BA173" s="3087"/>
      <c r="BB173" s="3087"/>
      <c r="BC173" s="3087"/>
      <c r="BD173" s="3087">
        <v>166</v>
      </c>
      <c r="BE173" s="3087" t="s">
        <v>14703</v>
      </c>
      <c r="BF173" s="3087"/>
      <c r="BG173" s="3087">
        <v>14</v>
      </c>
      <c r="BH173" s="3087">
        <v>33</v>
      </c>
      <c r="BI173" s="3087">
        <v>90</v>
      </c>
      <c r="BJ173" s="3087">
        <v>0</v>
      </c>
      <c r="BK173" s="3087">
        <v>0</v>
      </c>
      <c r="BL173" s="3087">
        <v>0</v>
      </c>
      <c r="BM173" s="3087">
        <v>0</v>
      </c>
      <c r="BN173" s="3087"/>
      <c r="BO173" s="3087"/>
      <c r="BP173" s="3087"/>
      <c r="BQ173" s="3087"/>
      <c r="BR173" s="3087"/>
      <c r="BS173" s="3087"/>
      <c r="BT173" s="3087"/>
      <c r="BU173" s="3087"/>
      <c r="BV173" s="3087"/>
      <c r="BW173" s="3087"/>
      <c r="BX173" s="3087"/>
      <c r="BY173" s="3087"/>
      <c r="BZ173" s="3087"/>
      <c r="CA173" s="3087"/>
      <c r="CB173" s="3087"/>
      <c r="CC173" s="3087"/>
      <c r="CD173" s="3087"/>
      <c r="CE173" s="3087"/>
      <c r="CF173" s="3087"/>
      <c r="CG173" s="3087"/>
      <c r="CH173" s="3087"/>
      <c r="CI173" s="3087"/>
      <c r="CJ173" s="3087"/>
      <c r="CK173" s="3087"/>
      <c r="CL173" s="3087"/>
      <c r="CM173" s="3087"/>
      <c r="CN173" s="3087"/>
      <c r="CO173" s="3087"/>
      <c r="CP173" s="3087"/>
      <c r="CQ173" s="3087"/>
      <c r="CR173" s="3087"/>
      <c r="CS173" s="3087"/>
      <c r="CT173" s="3087"/>
      <c r="CU173" s="3087"/>
      <c r="CV173" s="3087"/>
      <c r="CW173" s="3087"/>
      <c r="CX173" s="3087"/>
      <c r="CY173" s="3087"/>
      <c r="CZ173" s="3087"/>
      <c r="DA173" s="3087"/>
      <c r="DB173" s="3087"/>
      <c r="DC173" s="3087"/>
      <c r="DD173" s="3087"/>
      <c r="DE173" s="3087"/>
      <c r="DF173" s="3087"/>
      <c r="DG173" s="3087"/>
      <c r="DH173" s="3087"/>
      <c r="DI173" s="3087"/>
      <c r="DJ173" s="3087"/>
      <c r="DK173" s="3087"/>
    </row>
    <row r="174" spans="1:115" x14ac:dyDescent="0.25">
      <c r="A174" s="3076" t="str">
        <f t="shared" ca="1" si="10"/>
        <v xml:space="preserve"> </v>
      </c>
      <c r="B174" s="3088" t="str">
        <f t="shared" ca="1" si="11"/>
        <v xml:space="preserve"> </v>
      </c>
      <c r="C174" s="3088" t="str">
        <f t="shared" ca="1" si="12"/>
        <v xml:space="preserve"> </v>
      </c>
      <c r="D174" s="3088" t="str">
        <f t="shared" ca="1" si="13"/>
        <v xml:space="preserve"> </v>
      </c>
      <c r="E174" s="3088" t="str">
        <f t="shared" ca="1" si="14"/>
        <v xml:space="preserve"> </v>
      </c>
      <c r="F174" s="3087"/>
      <c r="G174" s="3087"/>
      <c r="H174" s="3087"/>
      <c r="I174" s="3087"/>
      <c r="J174" s="3087"/>
      <c r="K174" s="3087"/>
      <c r="L174" s="3087"/>
      <c r="M174" s="3087"/>
      <c r="N174" s="3087"/>
      <c r="O174" s="3087"/>
      <c r="P174" s="3087"/>
      <c r="Q174" s="3087"/>
      <c r="R174" s="3087"/>
      <c r="S174" s="3087"/>
      <c r="T174" s="3087"/>
      <c r="U174" s="3087"/>
      <c r="V174" s="3087"/>
      <c r="W174" s="3087"/>
      <c r="X174" s="3087"/>
      <c r="Y174" s="3087"/>
      <c r="Z174" s="3087"/>
      <c r="AA174" s="3087"/>
      <c r="AB174" s="3087"/>
      <c r="AC174" s="3087"/>
      <c r="AD174" s="3087"/>
      <c r="AE174" s="3087"/>
      <c r="AF174" s="3087"/>
      <c r="AG174" s="3087"/>
      <c r="AH174" s="3087"/>
      <c r="AI174" s="3087"/>
      <c r="AJ174" s="3087"/>
      <c r="AK174" s="3087"/>
      <c r="AL174" s="3087"/>
      <c r="AM174" s="3087"/>
      <c r="AN174" s="3087"/>
      <c r="AO174" s="3087"/>
      <c r="AP174" s="3087"/>
      <c r="AQ174" s="3087"/>
      <c r="AR174" s="3087"/>
      <c r="AS174" s="3087"/>
      <c r="AT174" s="3087"/>
      <c r="AU174" s="3087"/>
      <c r="AV174" s="3087"/>
      <c r="AW174" s="3087"/>
      <c r="AX174" s="3087"/>
      <c r="AY174" s="3087"/>
      <c r="AZ174" s="3087"/>
      <c r="BA174" s="3087"/>
      <c r="BB174" s="3087"/>
      <c r="BC174" s="3087"/>
      <c r="BD174" s="3087">
        <v>167</v>
      </c>
      <c r="BE174" s="3087" t="s">
        <v>14704</v>
      </c>
      <c r="BF174" s="3087"/>
      <c r="BG174" s="3087">
        <v>14</v>
      </c>
      <c r="BH174" s="3087">
        <v>33</v>
      </c>
      <c r="BI174" s="3087">
        <v>90</v>
      </c>
      <c r="BJ174" s="3087">
        <v>0</v>
      </c>
      <c r="BK174" s="3087">
        <v>0</v>
      </c>
      <c r="BL174" s="3087">
        <v>0</v>
      </c>
      <c r="BM174" s="3087">
        <v>0</v>
      </c>
      <c r="BN174" s="3087"/>
      <c r="BO174" s="3087"/>
      <c r="BP174" s="3087"/>
      <c r="BQ174" s="3087"/>
      <c r="BR174" s="3087"/>
      <c r="BS174" s="3087"/>
      <c r="BT174" s="3087"/>
      <c r="BU174" s="3087"/>
      <c r="BV174" s="3087"/>
      <c r="BW174" s="3087"/>
      <c r="BX174" s="3087"/>
      <c r="BY174" s="3087"/>
      <c r="BZ174" s="3087"/>
      <c r="CA174" s="3087"/>
      <c r="CB174" s="3087"/>
      <c r="CC174" s="3087"/>
      <c r="CD174" s="3087"/>
      <c r="CE174" s="3087"/>
      <c r="CF174" s="3087"/>
      <c r="CG174" s="3087"/>
      <c r="CH174" s="3087"/>
      <c r="CI174" s="3087"/>
      <c r="CJ174" s="3087"/>
      <c r="CK174" s="3087"/>
      <c r="CL174" s="3087"/>
      <c r="CM174" s="3087"/>
      <c r="CN174" s="3087"/>
      <c r="CO174" s="3087"/>
      <c r="CP174" s="3087"/>
      <c r="CQ174" s="3087"/>
      <c r="CR174" s="3087"/>
      <c r="CS174" s="3087"/>
      <c r="CT174" s="3087"/>
      <c r="CU174" s="3087"/>
      <c r="CV174" s="3087"/>
      <c r="CW174" s="3087"/>
      <c r="CX174" s="3087"/>
      <c r="CY174" s="3087"/>
      <c r="CZ174" s="3087"/>
      <c r="DA174" s="3087"/>
      <c r="DB174" s="3087"/>
      <c r="DC174" s="3087"/>
      <c r="DD174" s="3087"/>
      <c r="DE174" s="3087"/>
      <c r="DF174" s="3087"/>
      <c r="DG174" s="3087"/>
      <c r="DH174" s="3087"/>
      <c r="DI174" s="3087"/>
      <c r="DJ174" s="3087"/>
      <c r="DK174" s="3087"/>
    </row>
    <row r="175" spans="1:115" x14ac:dyDescent="0.25">
      <c r="A175" s="3076" t="str">
        <f t="shared" ca="1" si="10"/>
        <v xml:space="preserve"> </v>
      </c>
      <c r="B175" s="3088" t="str">
        <f t="shared" ca="1" si="11"/>
        <v xml:space="preserve"> </v>
      </c>
      <c r="C175" s="3088" t="str">
        <f t="shared" ca="1" si="12"/>
        <v xml:space="preserve"> </v>
      </c>
      <c r="D175" s="3088" t="str">
        <f t="shared" ca="1" si="13"/>
        <v xml:space="preserve"> </v>
      </c>
      <c r="E175" s="3088" t="str">
        <f t="shared" ca="1" si="14"/>
        <v xml:space="preserve"> </v>
      </c>
      <c r="F175" s="3087"/>
      <c r="G175" s="3087"/>
      <c r="H175" s="3087"/>
      <c r="I175" s="3087"/>
      <c r="J175" s="3087"/>
      <c r="K175" s="3087"/>
      <c r="L175" s="3087"/>
      <c r="M175" s="3087"/>
      <c r="N175" s="3087"/>
      <c r="O175" s="3087"/>
      <c r="P175" s="3087"/>
      <c r="Q175" s="3087"/>
      <c r="R175" s="3087"/>
      <c r="S175" s="3087"/>
      <c r="T175" s="3087"/>
      <c r="U175" s="3087"/>
      <c r="V175" s="3087"/>
      <c r="W175" s="3087"/>
      <c r="X175" s="3087"/>
      <c r="Y175" s="3087"/>
      <c r="Z175" s="3087"/>
      <c r="AA175" s="3087"/>
      <c r="AB175" s="3087"/>
      <c r="AC175" s="3087"/>
      <c r="AD175" s="3087"/>
      <c r="AE175" s="3087"/>
      <c r="AF175" s="3087"/>
      <c r="AG175" s="3087"/>
      <c r="AH175" s="3087"/>
      <c r="AI175" s="3087"/>
      <c r="AJ175" s="3087"/>
      <c r="AK175" s="3087"/>
      <c r="AL175" s="3087"/>
      <c r="AM175" s="3087"/>
      <c r="AN175" s="3087"/>
      <c r="AO175" s="3087"/>
      <c r="AP175" s="3087"/>
      <c r="AQ175" s="3087"/>
      <c r="AR175" s="3087"/>
      <c r="AS175" s="3087"/>
      <c r="AT175" s="3087"/>
      <c r="AU175" s="3087"/>
      <c r="AV175" s="3087"/>
      <c r="AW175" s="3087"/>
      <c r="AX175" s="3087"/>
      <c r="AY175" s="3087"/>
      <c r="AZ175" s="3087"/>
      <c r="BA175" s="3087"/>
      <c r="BB175" s="3087"/>
      <c r="BC175" s="3087"/>
      <c r="BD175" s="3087">
        <v>168</v>
      </c>
      <c r="BE175" s="3087" t="s">
        <v>14705</v>
      </c>
      <c r="BF175" s="3087"/>
      <c r="BG175" s="3087">
        <v>14</v>
      </c>
      <c r="BH175" s="3087">
        <v>33</v>
      </c>
      <c r="BI175" s="3087">
        <v>90</v>
      </c>
      <c r="BJ175" s="3087">
        <v>0</v>
      </c>
      <c r="BK175" s="3087">
        <v>0</v>
      </c>
      <c r="BL175" s="3087">
        <v>0</v>
      </c>
      <c r="BM175" s="3087">
        <v>0</v>
      </c>
      <c r="BN175" s="3087"/>
      <c r="BO175" s="3087"/>
      <c r="BP175" s="3087"/>
      <c r="BQ175" s="3087"/>
      <c r="BR175" s="3087"/>
      <c r="BS175" s="3087"/>
      <c r="BT175" s="3087"/>
      <c r="BU175" s="3087"/>
      <c r="BV175" s="3087"/>
      <c r="BW175" s="3087"/>
      <c r="BX175" s="3087"/>
      <c r="BY175" s="3087"/>
      <c r="BZ175" s="3087"/>
      <c r="CA175" s="3087"/>
      <c r="CB175" s="3087"/>
      <c r="CC175" s="3087"/>
      <c r="CD175" s="3087"/>
      <c r="CE175" s="3087"/>
      <c r="CF175" s="3087"/>
      <c r="CG175" s="3087"/>
      <c r="CH175" s="3087"/>
      <c r="CI175" s="3087"/>
      <c r="CJ175" s="3087"/>
      <c r="CK175" s="3087"/>
      <c r="CL175" s="3087"/>
      <c r="CM175" s="3087"/>
      <c r="CN175" s="3087"/>
      <c r="CO175" s="3087"/>
      <c r="CP175" s="3087"/>
      <c r="CQ175" s="3087"/>
      <c r="CR175" s="3087"/>
      <c r="CS175" s="3087"/>
      <c r="CT175" s="3087"/>
      <c r="CU175" s="3087"/>
      <c r="CV175" s="3087"/>
      <c r="CW175" s="3087"/>
      <c r="CX175" s="3087"/>
      <c r="CY175" s="3087"/>
      <c r="CZ175" s="3087"/>
      <c r="DA175" s="3087"/>
      <c r="DB175" s="3087"/>
      <c r="DC175" s="3087"/>
      <c r="DD175" s="3087"/>
      <c r="DE175" s="3087"/>
      <c r="DF175" s="3087"/>
      <c r="DG175" s="3087"/>
      <c r="DH175" s="3087"/>
      <c r="DI175" s="3087"/>
      <c r="DJ175" s="3087"/>
      <c r="DK175" s="3087"/>
    </row>
    <row r="176" spans="1:115" x14ac:dyDescent="0.25">
      <c r="A176" s="3076" t="str">
        <f t="shared" ca="1" si="10"/>
        <v xml:space="preserve"> </v>
      </c>
      <c r="B176" s="3088" t="str">
        <f t="shared" ca="1" si="11"/>
        <v xml:space="preserve"> </v>
      </c>
      <c r="C176" s="3088" t="str">
        <f t="shared" ca="1" si="12"/>
        <v xml:space="preserve"> </v>
      </c>
      <c r="D176" s="3088" t="str">
        <f t="shared" ca="1" si="13"/>
        <v xml:space="preserve"> </v>
      </c>
      <c r="E176" s="3088" t="str">
        <f t="shared" ca="1" si="14"/>
        <v xml:space="preserve"> </v>
      </c>
      <c r="F176" s="3087"/>
      <c r="G176" s="3087"/>
      <c r="H176" s="3087"/>
      <c r="I176" s="3087"/>
      <c r="J176" s="3087"/>
      <c r="K176" s="3087"/>
      <c r="L176" s="3087"/>
      <c r="M176" s="3087"/>
      <c r="N176" s="3087"/>
      <c r="O176" s="3087"/>
      <c r="P176" s="3087"/>
      <c r="Q176" s="3087"/>
      <c r="R176" s="3087"/>
      <c r="S176" s="3087"/>
      <c r="T176" s="3087"/>
      <c r="U176" s="3087"/>
      <c r="V176" s="3087"/>
      <c r="W176" s="3087"/>
      <c r="X176" s="3087"/>
      <c r="Y176" s="3087"/>
      <c r="Z176" s="3087"/>
      <c r="AA176" s="3087"/>
      <c r="AB176" s="3087"/>
      <c r="AC176" s="3087"/>
      <c r="AD176" s="3087"/>
      <c r="AE176" s="3087"/>
      <c r="AF176" s="3087"/>
      <c r="AG176" s="3087"/>
      <c r="AH176" s="3087"/>
      <c r="AI176" s="3087"/>
      <c r="AJ176" s="3087"/>
      <c r="AK176" s="3087"/>
      <c r="AL176" s="3087"/>
      <c r="AM176" s="3087"/>
      <c r="AN176" s="3087"/>
      <c r="AO176" s="3087"/>
      <c r="AP176" s="3087"/>
      <c r="AQ176" s="3087"/>
      <c r="AR176" s="3087"/>
      <c r="AS176" s="3087"/>
      <c r="AT176" s="3087"/>
      <c r="AU176" s="3087"/>
      <c r="AV176" s="3087"/>
      <c r="AW176" s="3087"/>
      <c r="AX176" s="3087"/>
      <c r="AY176" s="3087"/>
      <c r="AZ176" s="3087"/>
      <c r="BA176" s="3087"/>
      <c r="BB176" s="3087"/>
      <c r="BC176" s="3087"/>
      <c r="BD176" s="3087">
        <v>169</v>
      </c>
      <c r="BE176" s="3087" t="s">
        <v>14706</v>
      </c>
      <c r="BF176" s="3087"/>
      <c r="BG176" s="3087">
        <v>14</v>
      </c>
      <c r="BH176" s="3087">
        <v>33</v>
      </c>
      <c r="BI176" s="3087">
        <v>90</v>
      </c>
      <c r="BJ176" s="3087">
        <v>0</v>
      </c>
      <c r="BK176" s="3087">
        <v>0</v>
      </c>
      <c r="BL176" s="3087">
        <v>0</v>
      </c>
      <c r="BM176" s="3087">
        <v>0</v>
      </c>
      <c r="BN176" s="3087"/>
      <c r="BO176" s="3087"/>
      <c r="BP176" s="3087"/>
      <c r="BQ176" s="3087"/>
      <c r="BR176" s="3087"/>
      <c r="BS176" s="3087"/>
      <c r="BT176" s="3087"/>
      <c r="BU176" s="3087"/>
      <c r="BV176" s="3087"/>
      <c r="BW176" s="3087"/>
      <c r="BX176" s="3087"/>
      <c r="BY176" s="3087"/>
      <c r="BZ176" s="3087"/>
      <c r="CA176" s="3087"/>
      <c r="CB176" s="3087"/>
      <c r="CC176" s="3087"/>
      <c r="CD176" s="3087"/>
      <c r="CE176" s="3087"/>
      <c r="CF176" s="3087"/>
      <c r="CG176" s="3087"/>
      <c r="CH176" s="3087"/>
      <c r="CI176" s="3087"/>
      <c r="CJ176" s="3087"/>
      <c r="CK176" s="3087"/>
      <c r="CL176" s="3087"/>
      <c r="CM176" s="3087"/>
      <c r="CN176" s="3087"/>
      <c r="CO176" s="3087"/>
      <c r="CP176" s="3087"/>
      <c r="CQ176" s="3087"/>
      <c r="CR176" s="3087"/>
      <c r="CS176" s="3087"/>
      <c r="CT176" s="3087"/>
      <c r="CU176" s="3087"/>
      <c r="CV176" s="3087"/>
      <c r="CW176" s="3087"/>
      <c r="CX176" s="3087"/>
      <c r="CY176" s="3087"/>
      <c r="CZ176" s="3087"/>
      <c r="DA176" s="3087"/>
      <c r="DB176" s="3087"/>
      <c r="DC176" s="3087"/>
      <c r="DD176" s="3087"/>
      <c r="DE176" s="3087"/>
      <c r="DF176" s="3087"/>
      <c r="DG176" s="3087"/>
      <c r="DH176" s="3087"/>
      <c r="DI176" s="3087"/>
      <c r="DJ176" s="3087"/>
      <c r="DK176" s="3087"/>
    </row>
    <row r="177" spans="1:115" x14ac:dyDescent="0.25">
      <c r="A177" s="3076" t="str">
        <f t="shared" ca="1" si="10"/>
        <v xml:space="preserve"> </v>
      </c>
      <c r="B177" s="3088" t="str">
        <f t="shared" ca="1" si="11"/>
        <v xml:space="preserve"> </v>
      </c>
      <c r="C177" s="3088" t="str">
        <f t="shared" ca="1" si="12"/>
        <v xml:space="preserve"> </v>
      </c>
      <c r="D177" s="3088" t="str">
        <f t="shared" ca="1" si="13"/>
        <v xml:space="preserve"> </v>
      </c>
      <c r="E177" s="3088" t="str">
        <f t="shared" ca="1" si="14"/>
        <v xml:space="preserve"> </v>
      </c>
      <c r="F177" s="3087"/>
      <c r="G177" s="3087"/>
      <c r="H177" s="3087"/>
      <c r="I177" s="3087"/>
      <c r="J177" s="3087"/>
      <c r="K177" s="3087"/>
      <c r="L177" s="3087"/>
      <c r="M177" s="3087"/>
      <c r="N177" s="3087"/>
      <c r="O177" s="3087"/>
      <c r="P177" s="3087"/>
      <c r="Q177" s="3087"/>
      <c r="R177" s="3087"/>
      <c r="S177" s="3087"/>
      <c r="T177" s="3087"/>
      <c r="U177" s="3087"/>
      <c r="V177" s="3087"/>
      <c r="W177" s="3087"/>
      <c r="X177" s="3087"/>
      <c r="Y177" s="3087"/>
      <c r="Z177" s="3087"/>
      <c r="AA177" s="3087"/>
      <c r="AB177" s="3087"/>
      <c r="AC177" s="3087"/>
      <c r="AD177" s="3087"/>
      <c r="AE177" s="3087"/>
      <c r="AF177" s="3087"/>
      <c r="AG177" s="3087"/>
      <c r="AH177" s="3087"/>
      <c r="AI177" s="3087"/>
      <c r="AJ177" s="3087"/>
      <c r="AK177" s="3087"/>
      <c r="AL177" s="3087"/>
      <c r="AM177" s="3087"/>
      <c r="AN177" s="3087"/>
      <c r="AO177" s="3087"/>
      <c r="AP177" s="3087"/>
      <c r="AQ177" s="3087"/>
      <c r="AR177" s="3087"/>
      <c r="AS177" s="3087"/>
      <c r="AT177" s="3087"/>
      <c r="AU177" s="3087"/>
      <c r="AV177" s="3087"/>
      <c r="AW177" s="3087"/>
      <c r="AX177" s="3087"/>
      <c r="AY177" s="3087"/>
      <c r="AZ177" s="3087"/>
      <c r="BA177" s="3087"/>
      <c r="BB177" s="3087"/>
      <c r="BC177" s="3087"/>
      <c r="BD177" s="3087">
        <v>170</v>
      </c>
      <c r="BE177" s="3087" t="s">
        <v>14707</v>
      </c>
      <c r="BF177" s="3087"/>
      <c r="BG177" s="3087">
        <v>14</v>
      </c>
      <c r="BH177" s="3087">
        <v>33</v>
      </c>
      <c r="BI177" s="3087">
        <v>90</v>
      </c>
      <c r="BJ177" s="3087">
        <v>0</v>
      </c>
      <c r="BK177" s="3087">
        <v>0</v>
      </c>
      <c r="BL177" s="3087">
        <v>0</v>
      </c>
      <c r="BM177" s="3087">
        <v>0</v>
      </c>
      <c r="BN177" s="3087"/>
      <c r="BO177" s="3087"/>
      <c r="BP177" s="3087"/>
      <c r="BQ177" s="3087"/>
      <c r="BR177" s="3087"/>
      <c r="BS177" s="3087"/>
      <c r="BT177" s="3087"/>
      <c r="BU177" s="3087"/>
      <c r="BV177" s="3087"/>
      <c r="BW177" s="3087"/>
      <c r="BX177" s="3087"/>
      <c r="BY177" s="3087"/>
      <c r="BZ177" s="3087"/>
      <c r="CA177" s="3087"/>
      <c r="CB177" s="3087"/>
      <c r="CC177" s="3087"/>
      <c r="CD177" s="3087"/>
      <c r="CE177" s="3087"/>
      <c r="CF177" s="3087"/>
      <c r="CG177" s="3087"/>
      <c r="CH177" s="3087"/>
      <c r="CI177" s="3087"/>
      <c r="CJ177" s="3087"/>
      <c r="CK177" s="3087"/>
      <c r="CL177" s="3087"/>
      <c r="CM177" s="3087"/>
      <c r="CN177" s="3087"/>
      <c r="CO177" s="3087"/>
      <c r="CP177" s="3087"/>
      <c r="CQ177" s="3087"/>
      <c r="CR177" s="3087"/>
      <c r="CS177" s="3087"/>
      <c r="CT177" s="3087"/>
      <c r="CU177" s="3087"/>
      <c r="CV177" s="3087"/>
      <c r="CW177" s="3087"/>
      <c r="CX177" s="3087"/>
      <c r="CY177" s="3087"/>
      <c r="CZ177" s="3087"/>
      <c r="DA177" s="3087"/>
      <c r="DB177" s="3087"/>
      <c r="DC177" s="3087"/>
      <c r="DD177" s="3087"/>
      <c r="DE177" s="3087"/>
      <c r="DF177" s="3087"/>
      <c r="DG177" s="3087"/>
      <c r="DH177" s="3087"/>
      <c r="DI177" s="3087"/>
      <c r="DJ177" s="3087"/>
      <c r="DK177" s="3087"/>
    </row>
    <row r="178" spans="1:115" x14ac:dyDescent="0.25">
      <c r="A178" s="3076" t="str">
        <f t="shared" ca="1" si="10"/>
        <v xml:space="preserve"> </v>
      </c>
      <c r="B178" s="3088" t="str">
        <f t="shared" ca="1" si="11"/>
        <v xml:space="preserve"> </v>
      </c>
      <c r="C178" s="3088" t="str">
        <f t="shared" ca="1" si="12"/>
        <v xml:space="preserve"> </v>
      </c>
      <c r="D178" s="3088" t="str">
        <f t="shared" ca="1" si="13"/>
        <v xml:space="preserve"> </v>
      </c>
      <c r="E178" s="3088" t="str">
        <f t="shared" ca="1" si="14"/>
        <v xml:space="preserve"> </v>
      </c>
      <c r="F178" s="3087"/>
      <c r="G178" s="3087"/>
      <c r="H178" s="3087"/>
      <c r="I178" s="3087"/>
      <c r="J178" s="3087"/>
      <c r="K178" s="3087"/>
      <c r="L178" s="3087"/>
      <c r="M178" s="3087"/>
      <c r="N178" s="3087"/>
      <c r="O178" s="3087"/>
      <c r="P178" s="3087"/>
      <c r="Q178" s="3087"/>
      <c r="R178" s="3087"/>
      <c r="S178" s="3087"/>
      <c r="T178" s="3087"/>
      <c r="U178" s="3087"/>
      <c r="V178" s="3087"/>
      <c r="W178" s="3087"/>
      <c r="X178" s="3087"/>
      <c r="Y178" s="3087"/>
      <c r="Z178" s="3087"/>
      <c r="AA178" s="3087"/>
      <c r="AB178" s="3087"/>
      <c r="AC178" s="3087"/>
      <c r="AD178" s="3087"/>
      <c r="AE178" s="3087"/>
      <c r="AF178" s="3087"/>
      <c r="AG178" s="3087"/>
      <c r="AH178" s="3087"/>
      <c r="AI178" s="3087"/>
      <c r="AJ178" s="3087"/>
      <c r="AK178" s="3087"/>
      <c r="AL178" s="3087"/>
      <c r="AM178" s="3087"/>
      <c r="AN178" s="3087"/>
      <c r="AO178" s="3087"/>
      <c r="AP178" s="3087"/>
      <c r="AQ178" s="3087"/>
      <c r="AR178" s="3087"/>
      <c r="AS178" s="3087"/>
      <c r="AT178" s="3087"/>
      <c r="AU178" s="3087"/>
      <c r="AV178" s="3087"/>
      <c r="AW178" s="3087"/>
      <c r="AX178" s="3087"/>
      <c r="AY178" s="3087"/>
      <c r="AZ178" s="3087"/>
      <c r="BA178" s="3087"/>
      <c r="BB178" s="3087"/>
      <c r="BC178" s="3087"/>
      <c r="BD178" s="3087">
        <v>171</v>
      </c>
      <c r="BE178" s="3087" t="s">
        <v>14708</v>
      </c>
      <c r="BF178" s="3087"/>
      <c r="BG178" s="3087">
        <v>14</v>
      </c>
      <c r="BH178" s="3087">
        <v>33</v>
      </c>
      <c r="BI178" s="3087">
        <v>90</v>
      </c>
      <c r="BJ178" s="3087">
        <v>0</v>
      </c>
      <c r="BK178" s="3087">
        <v>0</v>
      </c>
      <c r="BL178" s="3087">
        <v>0</v>
      </c>
      <c r="BM178" s="3087">
        <v>0</v>
      </c>
      <c r="BN178" s="3087"/>
      <c r="BO178" s="3087"/>
      <c r="BP178" s="3087"/>
      <c r="BQ178" s="3087"/>
      <c r="BR178" s="3087"/>
      <c r="BS178" s="3087"/>
      <c r="BT178" s="3087"/>
      <c r="BU178" s="3087"/>
      <c r="BV178" s="3087"/>
      <c r="BW178" s="3087"/>
      <c r="BX178" s="3087"/>
      <c r="BY178" s="3087"/>
      <c r="BZ178" s="3087"/>
      <c r="CA178" s="3087"/>
      <c r="CB178" s="3087"/>
      <c r="CC178" s="3087"/>
      <c r="CD178" s="3087"/>
      <c r="CE178" s="3087"/>
      <c r="CF178" s="3087"/>
      <c r="CG178" s="3087"/>
      <c r="CH178" s="3087"/>
      <c r="CI178" s="3087"/>
      <c r="CJ178" s="3087"/>
      <c r="CK178" s="3087"/>
      <c r="CL178" s="3087"/>
      <c r="CM178" s="3087"/>
      <c r="CN178" s="3087"/>
      <c r="CO178" s="3087"/>
      <c r="CP178" s="3087"/>
      <c r="CQ178" s="3087"/>
      <c r="CR178" s="3087"/>
      <c r="CS178" s="3087"/>
      <c r="CT178" s="3087"/>
      <c r="CU178" s="3087"/>
      <c r="CV178" s="3087"/>
      <c r="CW178" s="3087"/>
      <c r="CX178" s="3087"/>
      <c r="CY178" s="3087"/>
      <c r="CZ178" s="3087"/>
      <c r="DA178" s="3087"/>
      <c r="DB178" s="3087"/>
      <c r="DC178" s="3087"/>
      <c r="DD178" s="3087"/>
      <c r="DE178" s="3087"/>
      <c r="DF178" s="3087"/>
      <c r="DG178" s="3087"/>
      <c r="DH178" s="3087"/>
      <c r="DI178" s="3087"/>
      <c r="DJ178" s="3087"/>
      <c r="DK178" s="3087"/>
    </row>
    <row r="179" spans="1:115" x14ac:dyDescent="0.25">
      <c r="A179" s="3076" t="str">
        <f t="shared" ca="1" si="10"/>
        <v xml:space="preserve"> </v>
      </c>
      <c r="B179" s="3088" t="str">
        <f t="shared" ca="1" si="11"/>
        <v xml:space="preserve"> </v>
      </c>
      <c r="C179" s="3088" t="str">
        <f t="shared" ca="1" si="12"/>
        <v xml:space="preserve"> </v>
      </c>
      <c r="D179" s="3088" t="str">
        <f t="shared" ca="1" si="13"/>
        <v xml:space="preserve"> </v>
      </c>
      <c r="E179" s="3088" t="str">
        <f t="shared" ca="1" si="14"/>
        <v xml:space="preserve"> </v>
      </c>
      <c r="F179" s="3087"/>
      <c r="G179" s="3087"/>
      <c r="H179" s="3087"/>
      <c r="I179" s="3087"/>
      <c r="J179" s="3087"/>
      <c r="K179" s="3087"/>
      <c r="L179" s="3087"/>
      <c r="M179" s="3087"/>
      <c r="N179" s="3087"/>
      <c r="O179" s="3087"/>
      <c r="P179" s="3087"/>
      <c r="Q179" s="3087"/>
      <c r="R179" s="3087"/>
      <c r="S179" s="3087"/>
      <c r="T179" s="3087"/>
      <c r="U179" s="3087"/>
      <c r="V179" s="3087"/>
      <c r="W179" s="3087"/>
      <c r="X179" s="3087"/>
      <c r="Y179" s="3087"/>
      <c r="Z179" s="3087"/>
      <c r="AA179" s="3087"/>
      <c r="AB179" s="3087"/>
      <c r="AC179" s="3087"/>
      <c r="AD179" s="3087"/>
      <c r="AE179" s="3087"/>
      <c r="AF179" s="3087"/>
      <c r="AG179" s="3087"/>
      <c r="AH179" s="3087"/>
      <c r="AI179" s="3087"/>
      <c r="AJ179" s="3087"/>
      <c r="AK179" s="3087"/>
      <c r="AL179" s="3087"/>
      <c r="AM179" s="3087"/>
      <c r="AN179" s="3087"/>
      <c r="AO179" s="3087"/>
      <c r="AP179" s="3087"/>
      <c r="AQ179" s="3087"/>
      <c r="AR179" s="3087"/>
      <c r="AS179" s="3087"/>
      <c r="AT179" s="3087"/>
      <c r="AU179" s="3087"/>
      <c r="AV179" s="3087"/>
      <c r="AW179" s="3087"/>
      <c r="AX179" s="3087"/>
      <c r="AY179" s="3087"/>
      <c r="AZ179" s="3087"/>
      <c r="BA179" s="3087"/>
      <c r="BB179" s="3087"/>
      <c r="BC179" s="3087"/>
      <c r="BD179" s="3087">
        <v>172</v>
      </c>
      <c r="BE179" s="3087" t="s">
        <v>14709</v>
      </c>
      <c r="BF179" s="3087"/>
      <c r="BG179" s="3087">
        <v>14</v>
      </c>
      <c r="BH179" s="3087">
        <v>33</v>
      </c>
      <c r="BI179" s="3087">
        <v>90</v>
      </c>
      <c r="BJ179" s="3087">
        <v>0</v>
      </c>
      <c r="BK179" s="3087">
        <v>0</v>
      </c>
      <c r="BL179" s="3087">
        <v>0</v>
      </c>
      <c r="BM179" s="3087">
        <v>0</v>
      </c>
      <c r="BN179" s="3087"/>
      <c r="BO179" s="3087"/>
      <c r="BP179" s="3087"/>
      <c r="BQ179" s="3087"/>
      <c r="BR179" s="3087"/>
      <c r="BS179" s="3087"/>
      <c r="BT179" s="3087"/>
      <c r="BU179" s="3087"/>
      <c r="BV179" s="3087"/>
      <c r="BW179" s="3087"/>
      <c r="BX179" s="3087"/>
      <c r="BY179" s="3087"/>
      <c r="BZ179" s="3087"/>
      <c r="CA179" s="3087"/>
      <c r="CB179" s="3087"/>
      <c r="CC179" s="3087"/>
      <c r="CD179" s="3087"/>
      <c r="CE179" s="3087"/>
      <c r="CF179" s="3087"/>
      <c r="CG179" s="3087"/>
      <c r="CH179" s="3087"/>
      <c r="CI179" s="3087"/>
      <c r="CJ179" s="3087"/>
      <c r="CK179" s="3087"/>
      <c r="CL179" s="3087"/>
      <c r="CM179" s="3087"/>
      <c r="CN179" s="3087"/>
      <c r="CO179" s="3087"/>
      <c r="CP179" s="3087"/>
      <c r="CQ179" s="3087"/>
      <c r="CR179" s="3087"/>
      <c r="CS179" s="3087"/>
      <c r="CT179" s="3087"/>
      <c r="CU179" s="3087"/>
      <c r="CV179" s="3087"/>
      <c r="CW179" s="3087"/>
      <c r="CX179" s="3087"/>
      <c r="CY179" s="3087"/>
      <c r="CZ179" s="3087"/>
      <c r="DA179" s="3087"/>
      <c r="DB179" s="3087"/>
      <c r="DC179" s="3087"/>
      <c r="DD179" s="3087"/>
      <c r="DE179" s="3087"/>
      <c r="DF179" s="3087"/>
      <c r="DG179" s="3087"/>
      <c r="DH179" s="3087"/>
      <c r="DI179" s="3087"/>
      <c r="DJ179" s="3087"/>
      <c r="DK179" s="3087"/>
    </row>
    <row r="180" spans="1:115" x14ac:dyDescent="0.25">
      <c r="A180" s="3076" t="str">
        <f t="shared" ca="1" si="10"/>
        <v xml:space="preserve"> </v>
      </c>
      <c r="B180" s="3088" t="str">
        <f t="shared" ca="1" si="11"/>
        <v xml:space="preserve"> </v>
      </c>
      <c r="C180" s="3088" t="str">
        <f t="shared" ca="1" si="12"/>
        <v xml:space="preserve"> </v>
      </c>
      <c r="D180" s="3088" t="str">
        <f t="shared" ca="1" si="13"/>
        <v xml:space="preserve"> </v>
      </c>
      <c r="E180" s="3088" t="str">
        <f t="shared" ca="1" si="14"/>
        <v xml:space="preserve"> </v>
      </c>
      <c r="F180" s="3087"/>
      <c r="G180" s="3087"/>
      <c r="H180" s="3087"/>
      <c r="I180" s="3087"/>
      <c r="J180" s="3087"/>
      <c r="K180" s="3087"/>
      <c r="L180" s="3087"/>
      <c r="M180" s="3087"/>
      <c r="N180" s="3087"/>
      <c r="O180" s="3087"/>
      <c r="P180" s="3087"/>
      <c r="Q180" s="3087"/>
      <c r="R180" s="3087"/>
      <c r="S180" s="3087"/>
      <c r="T180" s="3087"/>
      <c r="U180" s="3087"/>
      <c r="V180" s="3087"/>
      <c r="W180" s="3087"/>
      <c r="X180" s="3087"/>
      <c r="Y180" s="3087"/>
      <c r="Z180" s="3087"/>
      <c r="AA180" s="3087"/>
      <c r="AB180" s="3087"/>
      <c r="AC180" s="3087"/>
      <c r="AD180" s="3087"/>
      <c r="AE180" s="3087"/>
      <c r="AF180" s="3087"/>
      <c r="AG180" s="3087"/>
      <c r="AH180" s="3087"/>
      <c r="AI180" s="3087"/>
      <c r="AJ180" s="3087"/>
      <c r="AK180" s="3087"/>
      <c r="AL180" s="3087"/>
      <c r="AM180" s="3087"/>
      <c r="AN180" s="3087"/>
      <c r="AO180" s="3087"/>
      <c r="AP180" s="3087"/>
      <c r="AQ180" s="3087"/>
      <c r="AR180" s="3087"/>
      <c r="AS180" s="3087"/>
      <c r="AT180" s="3087"/>
      <c r="AU180" s="3087"/>
      <c r="AV180" s="3087"/>
      <c r="AW180" s="3087"/>
      <c r="AX180" s="3087"/>
      <c r="AY180" s="3087"/>
      <c r="AZ180" s="3087"/>
      <c r="BA180" s="3087"/>
      <c r="BB180" s="3087"/>
      <c r="BC180" s="3087"/>
      <c r="BD180" s="3087">
        <v>173</v>
      </c>
      <c r="BE180" s="3087" t="s">
        <v>14710</v>
      </c>
      <c r="BF180" s="3087"/>
      <c r="BG180" s="3087">
        <v>14</v>
      </c>
      <c r="BH180" s="3087">
        <v>33</v>
      </c>
      <c r="BI180" s="3087">
        <v>90</v>
      </c>
      <c r="BJ180" s="3087">
        <v>0</v>
      </c>
      <c r="BK180" s="3087">
        <v>0</v>
      </c>
      <c r="BL180" s="3087">
        <v>0</v>
      </c>
      <c r="BM180" s="3087">
        <v>0</v>
      </c>
      <c r="BN180" s="3087"/>
      <c r="BO180" s="3087"/>
      <c r="BP180" s="3087"/>
      <c r="BQ180" s="3087"/>
      <c r="BR180" s="3087"/>
      <c r="BS180" s="3087"/>
      <c r="BT180" s="3087"/>
      <c r="BU180" s="3087"/>
      <c r="BV180" s="3087"/>
      <c r="BW180" s="3087"/>
      <c r="BX180" s="3087"/>
      <c r="BY180" s="3087"/>
      <c r="BZ180" s="3087"/>
      <c r="CA180" s="3087"/>
      <c r="CB180" s="3087"/>
      <c r="CC180" s="3087"/>
      <c r="CD180" s="3087"/>
      <c r="CE180" s="3087"/>
      <c r="CF180" s="3087"/>
      <c r="CG180" s="3087"/>
      <c r="CH180" s="3087"/>
      <c r="CI180" s="3087"/>
      <c r="CJ180" s="3087"/>
      <c r="CK180" s="3087"/>
      <c r="CL180" s="3087"/>
      <c r="CM180" s="3087"/>
      <c r="CN180" s="3087"/>
      <c r="CO180" s="3087"/>
      <c r="CP180" s="3087"/>
      <c r="CQ180" s="3087"/>
      <c r="CR180" s="3087"/>
      <c r="CS180" s="3087"/>
      <c r="CT180" s="3087"/>
      <c r="CU180" s="3087"/>
      <c r="CV180" s="3087"/>
      <c r="CW180" s="3087"/>
      <c r="CX180" s="3087"/>
      <c r="CY180" s="3087"/>
      <c r="CZ180" s="3087"/>
      <c r="DA180" s="3087"/>
      <c r="DB180" s="3087"/>
      <c r="DC180" s="3087"/>
      <c r="DD180" s="3087"/>
      <c r="DE180" s="3087"/>
      <c r="DF180" s="3087"/>
      <c r="DG180" s="3087"/>
      <c r="DH180" s="3087"/>
      <c r="DI180" s="3087"/>
      <c r="DJ180" s="3087"/>
      <c r="DK180" s="3087"/>
    </row>
    <row r="181" spans="1:115" x14ac:dyDescent="0.25">
      <c r="A181" s="3076" t="str">
        <f t="shared" ca="1" si="10"/>
        <v xml:space="preserve"> </v>
      </c>
      <c r="B181" s="3088" t="str">
        <f t="shared" ca="1" si="11"/>
        <v xml:space="preserve"> </v>
      </c>
      <c r="C181" s="3088" t="str">
        <f t="shared" ca="1" si="12"/>
        <v xml:space="preserve"> </v>
      </c>
      <c r="D181" s="3088" t="str">
        <f t="shared" ca="1" si="13"/>
        <v xml:space="preserve"> </v>
      </c>
      <c r="E181" s="3088" t="str">
        <f t="shared" ca="1" si="14"/>
        <v xml:space="preserve"> </v>
      </c>
      <c r="F181" s="3087"/>
      <c r="G181" s="3087"/>
      <c r="H181" s="3087"/>
      <c r="I181" s="3087"/>
      <c r="J181" s="3087"/>
      <c r="K181" s="3087"/>
      <c r="L181" s="3087"/>
      <c r="M181" s="3087"/>
      <c r="N181" s="3087"/>
      <c r="O181" s="3087"/>
      <c r="P181" s="3087"/>
      <c r="Q181" s="3087"/>
      <c r="R181" s="3087"/>
      <c r="S181" s="3087"/>
      <c r="T181" s="3087"/>
      <c r="U181" s="3087"/>
      <c r="V181" s="3087"/>
      <c r="W181" s="3087"/>
      <c r="X181" s="3087"/>
      <c r="Y181" s="3087"/>
      <c r="Z181" s="3087"/>
      <c r="AA181" s="3087"/>
      <c r="AB181" s="3087"/>
      <c r="AC181" s="3087"/>
      <c r="AD181" s="3087"/>
      <c r="AE181" s="3087"/>
      <c r="AF181" s="3087"/>
      <c r="AG181" s="3087"/>
      <c r="AH181" s="3087"/>
      <c r="AI181" s="3087"/>
      <c r="AJ181" s="3087"/>
      <c r="AK181" s="3087"/>
      <c r="AL181" s="3087"/>
      <c r="AM181" s="3087"/>
      <c r="AN181" s="3087"/>
      <c r="AO181" s="3087"/>
      <c r="AP181" s="3087"/>
      <c r="AQ181" s="3087"/>
      <c r="AR181" s="3087"/>
      <c r="AS181" s="3087"/>
      <c r="AT181" s="3087"/>
      <c r="AU181" s="3087"/>
      <c r="AV181" s="3087"/>
      <c r="AW181" s="3087"/>
      <c r="AX181" s="3087"/>
      <c r="AY181" s="3087"/>
      <c r="AZ181" s="3087"/>
      <c r="BA181" s="3087"/>
      <c r="BB181" s="3087"/>
      <c r="BC181" s="3087"/>
      <c r="BD181" s="3087">
        <v>174</v>
      </c>
      <c r="BE181" s="3087" t="s">
        <v>14711</v>
      </c>
      <c r="BF181" s="3087"/>
      <c r="BG181" s="3087">
        <v>14</v>
      </c>
      <c r="BH181" s="3087">
        <v>33</v>
      </c>
      <c r="BI181" s="3087">
        <v>90</v>
      </c>
      <c r="BJ181" s="3087">
        <v>0</v>
      </c>
      <c r="BK181" s="3087">
        <v>0</v>
      </c>
      <c r="BL181" s="3087">
        <v>0</v>
      </c>
      <c r="BM181" s="3087">
        <v>0</v>
      </c>
      <c r="BN181" s="3087"/>
      <c r="BO181" s="3087"/>
      <c r="BP181" s="3087"/>
      <c r="BQ181" s="3087"/>
      <c r="BR181" s="3087"/>
      <c r="BS181" s="3087"/>
      <c r="BT181" s="3087"/>
      <c r="BU181" s="3087"/>
      <c r="BV181" s="3087"/>
      <c r="BW181" s="3087"/>
      <c r="BX181" s="3087"/>
      <c r="BY181" s="3087"/>
      <c r="BZ181" s="3087"/>
      <c r="CA181" s="3087"/>
      <c r="CB181" s="3087"/>
      <c r="CC181" s="3087"/>
      <c r="CD181" s="3087"/>
      <c r="CE181" s="3087"/>
      <c r="CF181" s="3087"/>
      <c r="CG181" s="3087"/>
      <c r="CH181" s="3087"/>
      <c r="CI181" s="3087"/>
      <c r="CJ181" s="3087"/>
      <c r="CK181" s="3087"/>
      <c r="CL181" s="3087"/>
      <c r="CM181" s="3087"/>
      <c r="CN181" s="3087"/>
      <c r="CO181" s="3087"/>
      <c r="CP181" s="3087"/>
      <c r="CQ181" s="3087"/>
      <c r="CR181" s="3087"/>
      <c r="CS181" s="3087"/>
      <c r="CT181" s="3087"/>
      <c r="CU181" s="3087"/>
      <c r="CV181" s="3087"/>
      <c r="CW181" s="3087"/>
      <c r="CX181" s="3087"/>
      <c r="CY181" s="3087"/>
      <c r="CZ181" s="3087"/>
      <c r="DA181" s="3087"/>
      <c r="DB181" s="3087"/>
      <c r="DC181" s="3087"/>
      <c r="DD181" s="3087"/>
      <c r="DE181" s="3087"/>
      <c r="DF181" s="3087"/>
      <c r="DG181" s="3087"/>
      <c r="DH181" s="3087"/>
      <c r="DI181" s="3087"/>
      <c r="DJ181" s="3087"/>
      <c r="DK181" s="3087"/>
    </row>
    <row r="182" spans="1:115" x14ac:dyDescent="0.25">
      <c r="A182" s="3076" t="str">
        <f t="shared" ca="1" si="10"/>
        <v xml:space="preserve"> </v>
      </c>
      <c r="B182" s="3088" t="str">
        <f t="shared" ca="1" si="11"/>
        <v xml:space="preserve"> </v>
      </c>
      <c r="C182" s="3088" t="str">
        <f t="shared" ca="1" si="12"/>
        <v xml:space="preserve"> </v>
      </c>
      <c r="D182" s="3088" t="str">
        <f t="shared" ca="1" si="13"/>
        <v xml:space="preserve"> </v>
      </c>
      <c r="E182" s="3088" t="str">
        <f t="shared" ca="1" si="14"/>
        <v xml:space="preserve"> </v>
      </c>
      <c r="F182" s="3087"/>
      <c r="G182" s="3087"/>
      <c r="H182" s="3087"/>
      <c r="I182" s="3087"/>
      <c r="J182" s="3087"/>
      <c r="K182" s="3087"/>
      <c r="L182" s="3087"/>
      <c r="M182" s="3087"/>
      <c r="N182" s="3087"/>
      <c r="O182" s="3087"/>
      <c r="P182" s="3087"/>
      <c r="Q182" s="3087"/>
      <c r="R182" s="3087"/>
      <c r="S182" s="3087"/>
      <c r="T182" s="3087"/>
      <c r="U182" s="3087"/>
      <c r="V182" s="3087"/>
      <c r="W182" s="3087"/>
      <c r="X182" s="3087"/>
      <c r="Y182" s="3087"/>
      <c r="Z182" s="3087"/>
      <c r="AA182" s="3087"/>
      <c r="AB182" s="3087"/>
      <c r="AC182" s="3087"/>
      <c r="AD182" s="3087"/>
      <c r="AE182" s="3087"/>
      <c r="AF182" s="3087"/>
      <c r="AG182" s="3087"/>
      <c r="AH182" s="3087"/>
      <c r="AI182" s="3087"/>
      <c r="AJ182" s="3087"/>
      <c r="AK182" s="3087"/>
      <c r="AL182" s="3087"/>
      <c r="AM182" s="3087"/>
      <c r="AN182" s="3087"/>
      <c r="AO182" s="3087"/>
      <c r="AP182" s="3087"/>
      <c r="AQ182" s="3087"/>
      <c r="AR182" s="3087"/>
      <c r="AS182" s="3087"/>
      <c r="AT182" s="3087"/>
      <c r="AU182" s="3087"/>
      <c r="AV182" s="3087"/>
      <c r="AW182" s="3087"/>
      <c r="AX182" s="3087"/>
      <c r="AY182" s="3087"/>
      <c r="AZ182" s="3087"/>
      <c r="BA182" s="3087"/>
      <c r="BB182" s="3087"/>
      <c r="BC182" s="3087"/>
      <c r="BD182" s="3087">
        <v>175</v>
      </c>
      <c r="BE182" s="3087" t="s">
        <v>14712</v>
      </c>
      <c r="BF182" s="3087"/>
      <c r="BG182" s="3087">
        <v>14</v>
      </c>
      <c r="BH182" s="3087">
        <v>33</v>
      </c>
      <c r="BI182" s="3087">
        <v>90</v>
      </c>
      <c r="BJ182" s="3087">
        <v>0</v>
      </c>
      <c r="BK182" s="3087">
        <v>0</v>
      </c>
      <c r="BL182" s="3087">
        <v>0</v>
      </c>
      <c r="BM182" s="3087">
        <v>0</v>
      </c>
      <c r="BN182" s="3087"/>
      <c r="BO182" s="3087"/>
      <c r="BP182" s="3087"/>
      <c r="BQ182" s="3087"/>
      <c r="BR182" s="3087"/>
      <c r="BS182" s="3087"/>
      <c r="BT182" s="3087"/>
      <c r="BU182" s="3087"/>
      <c r="BV182" s="3087"/>
      <c r="BW182" s="3087"/>
      <c r="BX182" s="3087"/>
      <c r="BY182" s="3087"/>
      <c r="BZ182" s="3087"/>
      <c r="CA182" s="3087"/>
      <c r="CB182" s="3087"/>
      <c r="CC182" s="3087"/>
      <c r="CD182" s="3087"/>
      <c r="CE182" s="3087"/>
      <c r="CF182" s="3087"/>
      <c r="CG182" s="3087"/>
      <c r="CH182" s="3087"/>
      <c r="CI182" s="3087"/>
      <c r="CJ182" s="3087"/>
      <c r="CK182" s="3087"/>
      <c r="CL182" s="3087"/>
      <c r="CM182" s="3087"/>
      <c r="CN182" s="3087"/>
      <c r="CO182" s="3087"/>
      <c r="CP182" s="3087"/>
      <c r="CQ182" s="3087"/>
      <c r="CR182" s="3087"/>
      <c r="CS182" s="3087"/>
      <c r="CT182" s="3087"/>
      <c r="CU182" s="3087"/>
      <c r="CV182" s="3087"/>
      <c r="CW182" s="3087"/>
      <c r="CX182" s="3087"/>
      <c r="CY182" s="3087"/>
      <c r="CZ182" s="3087"/>
      <c r="DA182" s="3087"/>
      <c r="DB182" s="3087"/>
      <c r="DC182" s="3087"/>
      <c r="DD182" s="3087"/>
      <c r="DE182" s="3087"/>
      <c r="DF182" s="3087"/>
      <c r="DG182" s="3087"/>
      <c r="DH182" s="3087"/>
      <c r="DI182" s="3087"/>
      <c r="DJ182" s="3087"/>
      <c r="DK182" s="3087"/>
    </row>
    <row r="183" spans="1:115" x14ac:dyDescent="0.25">
      <c r="A183" s="3076" t="str">
        <f t="shared" ca="1" si="10"/>
        <v xml:space="preserve"> </v>
      </c>
      <c r="B183" s="3088" t="str">
        <f t="shared" ca="1" si="11"/>
        <v xml:space="preserve"> </v>
      </c>
      <c r="C183" s="3088" t="str">
        <f t="shared" ca="1" si="12"/>
        <v xml:space="preserve"> </v>
      </c>
      <c r="D183" s="3088" t="str">
        <f t="shared" ca="1" si="13"/>
        <v xml:space="preserve"> </v>
      </c>
      <c r="E183" s="3088" t="str">
        <f t="shared" ca="1" si="14"/>
        <v xml:space="preserve"> </v>
      </c>
      <c r="F183" s="3087"/>
      <c r="G183" s="3087"/>
      <c r="H183" s="3087"/>
      <c r="I183" s="3087"/>
      <c r="J183" s="3087"/>
      <c r="K183" s="3087"/>
      <c r="L183" s="3087"/>
      <c r="M183" s="3087"/>
      <c r="N183" s="3087"/>
      <c r="O183" s="3087"/>
      <c r="P183" s="3087"/>
      <c r="Q183" s="3087"/>
      <c r="R183" s="3087"/>
      <c r="S183" s="3087"/>
      <c r="T183" s="3087"/>
      <c r="U183" s="3087"/>
      <c r="V183" s="3087"/>
      <c r="W183" s="3087"/>
      <c r="X183" s="3087"/>
      <c r="Y183" s="3087"/>
      <c r="Z183" s="3087"/>
      <c r="AA183" s="3087"/>
      <c r="AB183" s="3087"/>
      <c r="AC183" s="3087"/>
      <c r="AD183" s="3087"/>
      <c r="AE183" s="3087"/>
      <c r="AF183" s="3087"/>
      <c r="AG183" s="3087"/>
      <c r="AH183" s="3087"/>
      <c r="AI183" s="3087"/>
      <c r="AJ183" s="3087"/>
      <c r="AK183" s="3087"/>
      <c r="AL183" s="3087"/>
      <c r="AM183" s="3087"/>
      <c r="AN183" s="3087"/>
      <c r="AO183" s="3087"/>
      <c r="AP183" s="3087"/>
      <c r="AQ183" s="3087"/>
      <c r="AR183" s="3087"/>
      <c r="AS183" s="3087"/>
      <c r="AT183" s="3087"/>
      <c r="AU183" s="3087"/>
      <c r="AV183" s="3087"/>
      <c r="AW183" s="3087"/>
      <c r="AX183" s="3087"/>
      <c r="AY183" s="3087"/>
      <c r="AZ183" s="3087"/>
      <c r="BA183" s="3087"/>
      <c r="BB183" s="3087"/>
      <c r="BC183" s="3087"/>
      <c r="BD183" s="3087">
        <v>176</v>
      </c>
      <c r="BE183" s="3087" t="s">
        <v>14713</v>
      </c>
      <c r="BF183" s="3087"/>
      <c r="BG183" s="3087">
        <v>14</v>
      </c>
      <c r="BH183" s="3087">
        <v>33</v>
      </c>
      <c r="BI183" s="3087">
        <v>90</v>
      </c>
      <c r="BJ183" s="3087">
        <v>0</v>
      </c>
      <c r="BK183" s="3087">
        <v>0</v>
      </c>
      <c r="BL183" s="3087">
        <v>0</v>
      </c>
      <c r="BM183" s="3087">
        <v>0</v>
      </c>
      <c r="BN183" s="3087"/>
      <c r="BO183" s="3087"/>
      <c r="BP183" s="3087"/>
      <c r="BQ183" s="3087"/>
      <c r="BR183" s="3087"/>
      <c r="BS183" s="3087"/>
      <c r="BT183" s="3087"/>
      <c r="BU183" s="3087"/>
      <c r="BV183" s="3087"/>
      <c r="BW183" s="3087"/>
      <c r="BX183" s="3087"/>
      <c r="BY183" s="3087"/>
      <c r="BZ183" s="3087"/>
      <c r="CA183" s="3087"/>
      <c r="CB183" s="3087"/>
      <c r="CC183" s="3087"/>
      <c r="CD183" s="3087"/>
      <c r="CE183" s="3087"/>
      <c r="CF183" s="3087"/>
      <c r="CG183" s="3087"/>
      <c r="CH183" s="3087"/>
      <c r="CI183" s="3087"/>
      <c r="CJ183" s="3087"/>
      <c r="CK183" s="3087"/>
      <c r="CL183" s="3087"/>
      <c r="CM183" s="3087"/>
      <c r="CN183" s="3087"/>
      <c r="CO183" s="3087"/>
      <c r="CP183" s="3087"/>
      <c r="CQ183" s="3087"/>
      <c r="CR183" s="3087"/>
      <c r="CS183" s="3087"/>
      <c r="CT183" s="3087"/>
      <c r="CU183" s="3087"/>
      <c r="CV183" s="3087"/>
      <c r="CW183" s="3087"/>
      <c r="CX183" s="3087"/>
      <c r="CY183" s="3087"/>
      <c r="CZ183" s="3087"/>
      <c r="DA183" s="3087"/>
      <c r="DB183" s="3087"/>
      <c r="DC183" s="3087"/>
      <c r="DD183" s="3087"/>
      <c r="DE183" s="3087"/>
      <c r="DF183" s="3087"/>
      <c r="DG183" s="3087"/>
      <c r="DH183" s="3087"/>
      <c r="DI183" s="3087"/>
      <c r="DJ183" s="3087"/>
      <c r="DK183" s="3087"/>
    </row>
    <row r="184" spans="1:115" x14ac:dyDescent="0.25">
      <c r="A184" s="3076" t="str">
        <f t="shared" ca="1" si="10"/>
        <v xml:space="preserve"> </v>
      </c>
      <c r="B184" s="3088" t="str">
        <f t="shared" ca="1" si="11"/>
        <v xml:space="preserve"> </v>
      </c>
      <c r="C184" s="3088" t="str">
        <f t="shared" ca="1" si="12"/>
        <v xml:space="preserve"> </v>
      </c>
      <c r="D184" s="3088" t="str">
        <f t="shared" ca="1" si="13"/>
        <v xml:space="preserve"> </v>
      </c>
      <c r="E184" s="3088" t="str">
        <f t="shared" ca="1" si="14"/>
        <v xml:space="preserve"> </v>
      </c>
      <c r="F184" s="3087"/>
      <c r="G184" s="3087"/>
      <c r="H184" s="3087"/>
      <c r="I184" s="3087"/>
      <c r="J184" s="3087"/>
      <c r="K184" s="3087"/>
      <c r="L184" s="3087"/>
      <c r="M184" s="3087"/>
      <c r="N184" s="3087"/>
      <c r="O184" s="3087"/>
      <c r="P184" s="3087"/>
      <c r="Q184" s="3087"/>
      <c r="R184" s="3087"/>
      <c r="S184" s="3087"/>
      <c r="T184" s="3087"/>
      <c r="U184" s="3087"/>
      <c r="V184" s="3087"/>
      <c r="W184" s="3087"/>
      <c r="X184" s="3087"/>
      <c r="Y184" s="3087"/>
      <c r="Z184" s="3087"/>
      <c r="AA184" s="3087"/>
      <c r="AB184" s="3087"/>
      <c r="AC184" s="3087"/>
      <c r="AD184" s="3087"/>
      <c r="AE184" s="3087"/>
      <c r="AF184" s="3087"/>
      <c r="AG184" s="3087"/>
      <c r="AH184" s="3087"/>
      <c r="AI184" s="3087"/>
      <c r="AJ184" s="3087"/>
      <c r="AK184" s="3087"/>
      <c r="AL184" s="3087"/>
      <c r="AM184" s="3087"/>
      <c r="AN184" s="3087"/>
      <c r="AO184" s="3087"/>
      <c r="AP184" s="3087"/>
      <c r="AQ184" s="3087"/>
      <c r="AR184" s="3087"/>
      <c r="AS184" s="3087"/>
      <c r="AT184" s="3087"/>
      <c r="AU184" s="3087"/>
      <c r="AV184" s="3087"/>
      <c r="AW184" s="3087"/>
      <c r="AX184" s="3087"/>
      <c r="AY184" s="3087"/>
      <c r="AZ184" s="3087"/>
      <c r="BA184" s="3087"/>
      <c r="BB184" s="3087"/>
      <c r="BC184" s="3087"/>
      <c r="BD184" s="3087">
        <v>177</v>
      </c>
      <c r="BE184" s="3087" t="s">
        <v>14714</v>
      </c>
      <c r="BF184" s="3087"/>
      <c r="BG184" s="3087">
        <v>14</v>
      </c>
      <c r="BH184" s="3087">
        <v>33</v>
      </c>
      <c r="BI184" s="3087">
        <v>90</v>
      </c>
      <c r="BJ184" s="3087">
        <v>0</v>
      </c>
      <c r="BK184" s="3087">
        <v>0</v>
      </c>
      <c r="BL184" s="3087">
        <v>0</v>
      </c>
      <c r="BM184" s="3087">
        <v>0</v>
      </c>
      <c r="BN184" s="3087"/>
      <c r="BO184" s="3087"/>
      <c r="BP184" s="3087"/>
      <c r="BQ184" s="3087"/>
      <c r="BR184" s="3087"/>
      <c r="BS184" s="3087"/>
      <c r="BT184" s="3087"/>
      <c r="BU184" s="3087"/>
      <c r="BV184" s="3087"/>
      <c r="BW184" s="3087"/>
      <c r="BX184" s="3087"/>
      <c r="BY184" s="3087"/>
      <c r="BZ184" s="3087"/>
      <c r="CA184" s="3087"/>
      <c r="CB184" s="3087"/>
      <c r="CC184" s="3087"/>
      <c r="CD184" s="3087"/>
      <c r="CE184" s="3087"/>
      <c r="CF184" s="3087"/>
      <c r="CG184" s="3087"/>
      <c r="CH184" s="3087"/>
      <c r="CI184" s="3087"/>
      <c r="CJ184" s="3087"/>
      <c r="CK184" s="3087"/>
      <c r="CL184" s="3087"/>
      <c r="CM184" s="3087"/>
      <c r="CN184" s="3087"/>
      <c r="CO184" s="3087"/>
      <c r="CP184" s="3087"/>
      <c r="CQ184" s="3087"/>
      <c r="CR184" s="3087"/>
      <c r="CS184" s="3087"/>
      <c r="CT184" s="3087"/>
      <c r="CU184" s="3087"/>
      <c r="CV184" s="3087"/>
      <c r="CW184" s="3087"/>
      <c r="CX184" s="3087"/>
      <c r="CY184" s="3087"/>
      <c r="CZ184" s="3087"/>
      <c r="DA184" s="3087"/>
      <c r="DB184" s="3087"/>
      <c r="DC184" s="3087"/>
      <c r="DD184" s="3087"/>
      <c r="DE184" s="3087"/>
      <c r="DF184" s="3087"/>
      <c r="DG184" s="3087"/>
      <c r="DH184" s="3087"/>
      <c r="DI184" s="3087"/>
      <c r="DJ184" s="3087"/>
      <c r="DK184" s="3087"/>
    </row>
    <row r="185" spans="1:115" x14ac:dyDescent="0.25">
      <c r="A185" s="3076" t="str">
        <f t="shared" ca="1" si="10"/>
        <v xml:space="preserve"> </v>
      </c>
      <c r="B185" s="3088" t="str">
        <f t="shared" ca="1" si="11"/>
        <v xml:space="preserve"> </v>
      </c>
      <c r="C185" s="3088" t="str">
        <f t="shared" ca="1" si="12"/>
        <v xml:space="preserve"> </v>
      </c>
      <c r="D185" s="3088" t="str">
        <f t="shared" ca="1" si="13"/>
        <v xml:space="preserve"> </v>
      </c>
      <c r="E185" s="3088" t="str">
        <f t="shared" ca="1" si="14"/>
        <v xml:space="preserve"> </v>
      </c>
      <c r="F185" s="3087"/>
      <c r="G185" s="3087"/>
      <c r="H185" s="3087"/>
      <c r="I185" s="3087"/>
      <c r="J185" s="3087"/>
      <c r="K185" s="3087"/>
      <c r="L185" s="3087"/>
      <c r="M185" s="3087"/>
      <c r="N185" s="3087"/>
      <c r="O185" s="3087"/>
      <c r="P185" s="3087"/>
      <c r="Q185" s="3087"/>
      <c r="R185" s="3087"/>
      <c r="S185" s="3087"/>
      <c r="T185" s="3087"/>
      <c r="U185" s="3087"/>
      <c r="V185" s="3087"/>
      <c r="W185" s="3087"/>
      <c r="X185" s="3087"/>
      <c r="Y185" s="3087"/>
      <c r="Z185" s="3087"/>
      <c r="AA185" s="3087"/>
      <c r="AB185" s="3087"/>
      <c r="AC185" s="3087"/>
      <c r="AD185" s="3087"/>
      <c r="AE185" s="3087"/>
      <c r="AF185" s="3087"/>
      <c r="AG185" s="3087"/>
      <c r="AH185" s="3087"/>
      <c r="AI185" s="3087"/>
      <c r="AJ185" s="3087"/>
      <c r="AK185" s="3087"/>
      <c r="AL185" s="3087"/>
      <c r="AM185" s="3087"/>
      <c r="AN185" s="3087"/>
      <c r="AO185" s="3087"/>
      <c r="AP185" s="3087"/>
      <c r="AQ185" s="3087"/>
      <c r="AR185" s="3087"/>
      <c r="AS185" s="3087"/>
      <c r="AT185" s="3087"/>
      <c r="AU185" s="3087"/>
      <c r="AV185" s="3087"/>
      <c r="AW185" s="3087"/>
      <c r="AX185" s="3087"/>
      <c r="AY185" s="3087"/>
      <c r="AZ185" s="3087"/>
      <c r="BA185" s="3087"/>
      <c r="BB185" s="3087"/>
      <c r="BC185" s="3087"/>
      <c r="BD185" s="3087">
        <v>178</v>
      </c>
      <c r="BE185" s="3087" t="s">
        <v>14715</v>
      </c>
      <c r="BF185" s="3087"/>
      <c r="BG185" s="3087">
        <v>14</v>
      </c>
      <c r="BH185" s="3087">
        <v>33</v>
      </c>
      <c r="BI185" s="3087">
        <v>90</v>
      </c>
      <c r="BJ185" s="3087">
        <v>0</v>
      </c>
      <c r="BK185" s="3087">
        <v>0</v>
      </c>
      <c r="BL185" s="3087">
        <v>0</v>
      </c>
      <c r="BM185" s="3087">
        <v>0</v>
      </c>
      <c r="BN185" s="3087"/>
      <c r="BO185" s="3087"/>
      <c r="BP185" s="3087"/>
      <c r="BQ185" s="3087"/>
      <c r="BR185" s="3087"/>
      <c r="BS185" s="3087"/>
      <c r="BT185" s="3087"/>
      <c r="BU185" s="3087"/>
      <c r="BV185" s="3087"/>
      <c r="BW185" s="3087"/>
      <c r="BX185" s="3087"/>
      <c r="BY185" s="3087"/>
      <c r="BZ185" s="3087"/>
      <c r="CA185" s="3087"/>
      <c r="CB185" s="3087"/>
      <c r="CC185" s="3087"/>
      <c r="CD185" s="3087"/>
      <c r="CE185" s="3087"/>
      <c r="CF185" s="3087"/>
      <c r="CG185" s="3087"/>
      <c r="CH185" s="3087"/>
      <c r="CI185" s="3087"/>
      <c r="CJ185" s="3087"/>
      <c r="CK185" s="3087"/>
      <c r="CL185" s="3087"/>
      <c r="CM185" s="3087"/>
      <c r="CN185" s="3087"/>
      <c r="CO185" s="3087"/>
      <c r="CP185" s="3087"/>
      <c r="CQ185" s="3087"/>
      <c r="CR185" s="3087"/>
      <c r="CS185" s="3087"/>
      <c r="CT185" s="3087"/>
      <c r="CU185" s="3087"/>
      <c r="CV185" s="3087"/>
      <c r="CW185" s="3087"/>
      <c r="CX185" s="3087"/>
      <c r="CY185" s="3087"/>
      <c r="CZ185" s="3087"/>
      <c r="DA185" s="3087"/>
      <c r="DB185" s="3087"/>
      <c r="DC185" s="3087"/>
      <c r="DD185" s="3087"/>
      <c r="DE185" s="3087"/>
      <c r="DF185" s="3087"/>
      <c r="DG185" s="3087"/>
      <c r="DH185" s="3087"/>
      <c r="DI185" s="3087"/>
      <c r="DJ185" s="3087"/>
      <c r="DK185" s="3087"/>
    </row>
    <row r="186" spans="1:115" x14ac:dyDescent="0.25">
      <c r="A186" s="3076" t="str">
        <f t="shared" ca="1" si="10"/>
        <v xml:space="preserve"> </v>
      </c>
      <c r="B186" s="3088" t="str">
        <f t="shared" ca="1" si="11"/>
        <v xml:space="preserve"> </v>
      </c>
      <c r="C186" s="3088" t="str">
        <f t="shared" ca="1" si="12"/>
        <v xml:space="preserve"> </v>
      </c>
      <c r="D186" s="3088" t="str">
        <f t="shared" ca="1" si="13"/>
        <v xml:space="preserve"> </v>
      </c>
      <c r="E186" s="3088" t="str">
        <f t="shared" ca="1" si="14"/>
        <v xml:space="preserve"> </v>
      </c>
      <c r="F186" s="3087"/>
      <c r="G186" s="3087"/>
      <c r="H186" s="3087"/>
      <c r="I186" s="3087"/>
      <c r="J186" s="3087"/>
      <c r="K186" s="3087"/>
      <c r="L186" s="3087"/>
      <c r="M186" s="3087"/>
      <c r="N186" s="3087"/>
      <c r="O186" s="3087"/>
      <c r="P186" s="3087"/>
      <c r="Q186" s="3087"/>
      <c r="R186" s="3087"/>
      <c r="S186" s="3087"/>
      <c r="T186" s="3087"/>
      <c r="U186" s="3087"/>
      <c r="V186" s="3087"/>
      <c r="W186" s="3087"/>
      <c r="X186" s="3087"/>
      <c r="Y186" s="3087"/>
      <c r="Z186" s="3087"/>
      <c r="AA186" s="3087"/>
      <c r="AB186" s="3087"/>
      <c r="AC186" s="3087"/>
      <c r="AD186" s="3087"/>
      <c r="AE186" s="3087"/>
      <c r="AF186" s="3087"/>
      <c r="AG186" s="3087"/>
      <c r="AH186" s="3087"/>
      <c r="AI186" s="3087"/>
      <c r="AJ186" s="3087"/>
      <c r="AK186" s="3087"/>
      <c r="AL186" s="3087"/>
      <c r="AM186" s="3087"/>
      <c r="AN186" s="3087"/>
      <c r="AO186" s="3087"/>
      <c r="AP186" s="3087"/>
      <c r="AQ186" s="3087"/>
      <c r="AR186" s="3087"/>
      <c r="AS186" s="3087"/>
      <c r="AT186" s="3087"/>
      <c r="AU186" s="3087"/>
      <c r="AV186" s="3087"/>
      <c r="AW186" s="3087"/>
      <c r="AX186" s="3087"/>
      <c r="AY186" s="3087"/>
      <c r="AZ186" s="3087"/>
      <c r="BA186" s="3087"/>
      <c r="BB186" s="3087"/>
      <c r="BC186" s="3087"/>
      <c r="BD186" s="3087">
        <v>179</v>
      </c>
      <c r="BE186" s="3087" t="s">
        <v>14716</v>
      </c>
      <c r="BF186" s="3087"/>
      <c r="BG186" s="3087">
        <v>14</v>
      </c>
      <c r="BH186" s="3087">
        <v>33</v>
      </c>
      <c r="BI186" s="3087">
        <v>90</v>
      </c>
      <c r="BJ186" s="3087">
        <v>0</v>
      </c>
      <c r="BK186" s="3087">
        <v>0</v>
      </c>
      <c r="BL186" s="3087">
        <v>0</v>
      </c>
      <c r="BM186" s="3087">
        <v>0</v>
      </c>
      <c r="BN186" s="3087"/>
      <c r="BO186" s="3087"/>
      <c r="BP186" s="3087"/>
      <c r="BQ186" s="3087"/>
      <c r="BR186" s="3087"/>
      <c r="BS186" s="3087"/>
      <c r="BT186" s="3087"/>
      <c r="BU186" s="3087"/>
      <c r="BV186" s="3087"/>
      <c r="BW186" s="3087"/>
      <c r="BX186" s="3087"/>
      <c r="BY186" s="3087"/>
      <c r="BZ186" s="3087"/>
      <c r="CA186" s="3087"/>
      <c r="CB186" s="3087"/>
      <c r="CC186" s="3087"/>
      <c r="CD186" s="3087"/>
      <c r="CE186" s="3087"/>
      <c r="CF186" s="3087"/>
      <c r="CG186" s="3087"/>
      <c r="CH186" s="3087"/>
      <c r="CI186" s="3087"/>
      <c r="CJ186" s="3087"/>
      <c r="CK186" s="3087"/>
      <c r="CL186" s="3087"/>
      <c r="CM186" s="3087"/>
      <c r="CN186" s="3087"/>
      <c r="CO186" s="3087"/>
      <c r="CP186" s="3087"/>
      <c r="CQ186" s="3087"/>
      <c r="CR186" s="3087"/>
      <c r="CS186" s="3087"/>
      <c r="CT186" s="3087"/>
      <c r="CU186" s="3087"/>
      <c r="CV186" s="3087"/>
      <c r="CW186" s="3087"/>
      <c r="CX186" s="3087"/>
      <c r="CY186" s="3087"/>
      <c r="CZ186" s="3087"/>
      <c r="DA186" s="3087"/>
      <c r="DB186" s="3087"/>
      <c r="DC186" s="3087"/>
      <c r="DD186" s="3087"/>
      <c r="DE186" s="3087"/>
      <c r="DF186" s="3087"/>
      <c r="DG186" s="3087"/>
      <c r="DH186" s="3087"/>
      <c r="DI186" s="3087"/>
      <c r="DJ186" s="3087"/>
      <c r="DK186" s="3087"/>
    </row>
    <row r="187" spans="1:115" x14ac:dyDescent="0.25">
      <c r="A187" s="3076" t="str">
        <f t="shared" ca="1" si="10"/>
        <v xml:space="preserve"> </v>
      </c>
      <c r="B187" s="3088" t="str">
        <f t="shared" ca="1" si="11"/>
        <v xml:space="preserve"> </v>
      </c>
      <c r="C187" s="3088" t="str">
        <f t="shared" ca="1" si="12"/>
        <v xml:space="preserve"> </v>
      </c>
      <c r="D187" s="3088" t="str">
        <f t="shared" ca="1" si="13"/>
        <v xml:space="preserve"> </v>
      </c>
      <c r="E187" s="3088" t="str">
        <f t="shared" ca="1" si="14"/>
        <v xml:space="preserve"> </v>
      </c>
      <c r="F187" s="3087"/>
      <c r="G187" s="3087"/>
      <c r="H187" s="3087"/>
      <c r="I187" s="3087"/>
      <c r="J187" s="3087"/>
      <c r="K187" s="3087"/>
      <c r="L187" s="3087"/>
      <c r="M187" s="3087"/>
      <c r="N187" s="3087"/>
      <c r="O187" s="3087"/>
      <c r="P187" s="3087"/>
      <c r="Q187" s="3087"/>
      <c r="R187" s="3087"/>
      <c r="S187" s="3087"/>
      <c r="T187" s="3087"/>
      <c r="U187" s="3087"/>
      <c r="V187" s="3087"/>
      <c r="W187" s="3087"/>
      <c r="X187" s="3087"/>
      <c r="Y187" s="3087"/>
      <c r="Z187" s="3087"/>
      <c r="AA187" s="3087"/>
      <c r="AB187" s="3087"/>
      <c r="AC187" s="3087"/>
      <c r="AD187" s="3087"/>
      <c r="AE187" s="3087"/>
      <c r="AF187" s="3087"/>
      <c r="AG187" s="3087"/>
      <c r="AH187" s="3087"/>
      <c r="AI187" s="3087"/>
      <c r="AJ187" s="3087"/>
      <c r="AK187" s="3087"/>
      <c r="AL187" s="3087"/>
      <c r="AM187" s="3087"/>
      <c r="AN187" s="3087"/>
      <c r="AO187" s="3087"/>
      <c r="AP187" s="3087"/>
      <c r="AQ187" s="3087"/>
      <c r="AR187" s="3087"/>
      <c r="AS187" s="3087"/>
      <c r="AT187" s="3087"/>
      <c r="AU187" s="3087"/>
      <c r="AV187" s="3087"/>
      <c r="AW187" s="3087"/>
      <c r="AX187" s="3087"/>
      <c r="AY187" s="3087"/>
      <c r="AZ187" s="3087"/>
      <c r="BA187" s="3087"/>
      <c r="BB187" s="3087"/>
      <c r="BC187" s="3087"/>
      <c r="BD187" s="3087">
        <v>180</v>
      </c>
      <c r="BE187" s="3087" t="s">
        <v>14717</v>
      </c>
      <c r="BF187" s="3087"/>
      <c r="BG187" s="3087">
        <v>14</v>
      </c>
      <c r="BH187" s="3087">
        <v>33</v>
      </c>
      <c r="BI187" s="3087">
        <v>90</v>
      </c>
      <c r="BJ187" s="3087">
        <v>0</v>
      </c>
      <c r="BK187" s="3087">
        <v>0</v>
      </c>
      <c r="BL187" s="3087">
        <v>0</v>
      </c>
      <c r="BM187" s="3087">
        <v>0</v>
      </c>
      <c r="BN187" s="3087"/>
      <c r="BO187" s="3087"/>
      <c r="BP187" s="3087"/>
      <c r="BQ187" s="3087"/>
      <c r="BR187" s="3087"/>
      <c r="BS187" s="3087"/>
      <c r="BT187" s="3087"/>
      <c r="BU187" s="3087"/>
      <c r="BV187" s="3087"/>
      <c r="BW187" s="3087"/>
      <c r="BX187" s="3087"/>
      <c r="BY187" s="3087"/>
      <c r="BZ187" s="3087"/>
      <c r="CA187" s="3087"/>
      <c r="CB187" s="3087"/>
      <c r="CC187" s="3087"/>
      <c r="CD187" s="3087"/>
      <c r="CE187" s="3087"/>
      <c r="CF187" s="3087"/>
      <c r="CG187" s="3087"/>
      <c r="CH187" s="3087"/>
      <c r="CI187" s="3087"/>
      <c r="CJ187" s="3087"/>
      <c r="CK187" s="3087"/>
      <c r="CL187" s="3087"/>
      <c r="CM187" s="3087"/>
      <c r="CN187" s="3087"/>
      <c r="CO187" s="3087"/>
      <c r="CP187" s="3087"/>
      <c r="CQ187" s="3087"/>
      <c r="CR187" s="3087"/>
      <c r="CS187" s="3087"/>
      <c r="CT187" s="3087"/>
      <c r="CU187" s="3087"/>
      <c r="CV187" s="3087"/>
      <c r="CW187" s="3087"/>
      <c r="CX187" s="3087"/>
      <c r="CY187" s="3087"/>
      <c r="CZ187" s="3087"/>
      <c r="DA187" s="3087"/>
      <c r="DB187" s="3087"/>
      <c r="DC187" s="3087"/>
      <c r="DD187" s="3087"/>
      <c r="DE187" s="3087"/>
      <c r="DF187" s="3087"/>
      <c r="DG187" s="3087"/>
      <c r="DH187" s="3087"/>
      <c r="DI187" s="3087"/>
      <c r="DJ187" s="3087"/>
      <c r="DK187" s="3087"/>
    </row>
    <row r="188" spans="1:115" x14ac:dyDescent="0.25">
      <c r="A188" s="3076" t="str">
        <f t="shared" ca="1" si="10"/>
        <v xml:space="preserve"> </v>
      </c>
      <c r="B188" s="3088" t="str">
        <f t="shared" ca="1" si="11"/>
        <v xml:space="preserve"> </v>
      </c>
      <c r="C188" s="3088" t="str">
        <f t="shared" ca="1" si="12"/>
        <v xml:space="preserve"> </v>
      </c>
      <c r="D188" s="3088" t="str">
        <f t="shared" ca="1" si="13"/>
        <v xml:space="preserve"> </v>
      </c>
      <c r="E188" s="3088" t="str">
        <f t="shared" ca="1" si="14"/>
        <v xml:space="preserve"> </v>
      </c>
      <c r="F188" s="3087"/>
      <c r="G188" s="3087"/>
      <c r="H188" s="3087"/>
      <c r="I188" s="3087"/>
      <c r="J188" s="3087"/>
      <c r="K188" s="3087"/>
      <c r="L188" s="3087"/>
      <c r="M188" s="3087"/>
      <c r="N188" s="3087"/>
      <c r="O188" s="3087"/>
      <c r="P188" s="3087"/>
      <c r="Q188" s="3087"/>
      <c r="R188" s="3087"/>
      <c r="S188" s="3087"/>
      <c r="T188" s="3087"/>
      <c r="U188" s="3087"/>
      <c r="V188" s="3087"/>
      <c r="W188" s="3087"/>
      <c r="X188" s="3087"/>
      <c r="Y188" s="3087"/>
      <c r="Z188" s="3087"/>
      <c r="AA188" s="3087"/>
      <c r="AB188" s="3087"/>
      <c r="AC188" s="3087"/>
      <c r="AD188" s="3087"/>
      <c r="AE188" s="3087"/>
      <c r="AF188" s="3087"/>
      <c r="AG188" s="3087"/>
      <c r="AH188" s="3087"/>
      <c r="AI188" s="3087"/>
      <c r="AJ188" s="3087"/>
      <c r="AK188" s="3087"/>
      <c r="AL188" s="3087"/>
      <c r="AM188" s="3087"/>
      <c r="AN188" s="3087"/>
      <c r="AO188" s="3087"/>
      <c r="AP188" s="3087"/>
      <c r="AQ188" s="3087"/>
      <c r="AR188" s="3087"/>
      <c r="AS188" s="3087"/>
      <c r="AT188" s="3087"/>
      <c r="AU188" s="3087"/>
      <c r="AV188" s="3087"/>
      <c r="AW188" s="3087"/>
      <c r="AX188" s="3087"/>
      <c r="AY188" s="3087"/>
      <c r="AZ188" s="3087"/>
      <c r="BA188" s="3087"/>
      <c r="BB188" s="3087"/>
      <c r="BC188" s="3087"/>
      <c r="BD188" s="3087">
        <v>181</v>
      </c>
      <c r="BE188" s="3087" t="s">
        <v>14718</v>
      </c>
      <c r="BF188" s="3087"/>
      <c r="BG188" s="3087">
        <v>14</v>
      </c>
      <c r="BH188" s="3087">
        <v>33</v>
      </c>
      <c r="BI188" s="3087">
        <v>90</v>
      </c>
      <c r="BJ188" s="3087">
        <v>0</v>
      </c>
      <c r="BK188" s="3087">
        <v>0</v>
      </c>
      <c r="BL188" s="3087">
        <v>0</v>
      </c>
      <c r="BM188" s="3087">
        <v>0</v>
      </c>
      <c r="BN188" s="3087"/>
      <c r="BO188" s="3087"/>
      <c r="BP188" s="3087"/>
      <c r="BQ188" s="3087"/>
      <c r="BR188" s="3087"/>
      <c r="BS188" s="3087"/>
      <c r="BT188" s="3087"/>
      <c r="BU188" s="3087"/>
      <c r="BV188" s="3087"/>
      <c r="BW188" s="3087"/>
      <c r="BX188" s="3087"/>
      <c r="BY188" s="3087"/>
      <c r="BZ188" s="3087"/>
      <c r="CA188" s="3087"/>
      <c r="CB188" s="3087"/>
      <c r="CC188" s="3087"/>
      <c r="CD188" s="3087"/>
      <c r="CE188" s="3087"/>
      <c r="CF188" s="3087"/>
      <c r="CG188" s="3087"/>
      <c r="CH188" s="3087"/>
      <c r="CI188" s="3087"/>
      <c r="CJ188" s="3087"/>
      <c r="CK188" s="3087"/>
      <c r="CL188" s="3087"/>
      <c r="CM188" s="3087"/>
      <c r="CN188" s="3087"/>
      <c r="CO188" s="3087"/>
      <c r="CP188" s="3087"/>
      <c r="CQ188" s="3087"/>
      <c r="CR188" s="3087"/>
      <c r="CS188" s="3087"/>
      <c r="CT188" s="3087"/>
      <c r="CU188" s="3087"/>
      <c r="CV188" s="3087"/>
      <c r="CW188" s="3087"/>
      <c r="CX188" s="3087"/>
      <c r="CY188" s="3087"/>
      <c r="CZ188" s="3087"/>
      <c r="DA188" s="3087"/>
      <c r="DB188" s="3087"/>
      <c r="DC188" s="3087"/>
      <c r="DD188" s="3087"/>
      <c r="DE188" s="3087"/>
      <c r="DF188" s="3087"/>
      <c r="DG188" s="3087"/>
      <c r="DH188" s="3087"/>
      <c r="DI188" s="3087"/>
      <c r="DJ188" s="3087"/>
      <c r="DK188" s="3087"/>
    </row>
    <row r="189" spans="1:115" x14ac:dyDescent="0.25">
      <c r="A189" s="3076" t="str">
        <f t="shared" ca="1" si="10"/>
        <v xml:space="preserve"> </v>
      </c>
      <c r="B189" s="3088" t="str">
        <f t="shared" ca="1" si="11"/>
        <v xml:space="preserve"> </v>
      </c>
      <c r="C189" s="3088" t="str">
        <f t="shared" ca="1" si="12"/>
        <v xml:space="preserve"> </v>
      </c>
      <c r="D189" s="3088" t="str">
        <f t="shared" ca="1" si="13"/>
        <v xml:space="preserve"> </v>
      </c>
      <c r="E189" s="3088" t="str">
        <f t="shared" ca="1" si="14"/>
        <v xml:space="preserve"> </v>
      </c>
      <c r="F189" s="3087"/>
      <c r="G189" s="3087"/>
      <c r="H189" s="3087"/>
      <c r="I189" s="3087"/>
      <c r="J189" s="3087"/>
      <c r="K189" s="3087"/>
      <c r="L189" s="3087"/>
      <c r="M189" s="3087"/>
      <c r="N189" s="3087"/>
      <c r="O189" s="3087"/>
      <c r="P189" s="3087"/>
      <c r="Q189" s="3087"/>
      <c r="R189" s="3087"/>
      <c r="S189" s="3087"/>
      <c r="T189" s="3087"/>
      <c r="U189" s="3087"/>
      <c r="V189" s="3087"/>
      <c r="W189" s="3087"/>
      <c r="X189" s="3087"/>
      <c r="Y189" s="3087"/>
      <c r="Z189" s="3087"/>
      <c r="AA189" s="3087"/>
      <c r="AB189" s="3087"/>
      <c r="AC189" s="3087"/>
      <c r="AD189" s="3087"/>
      <c r="AE189" s="3087"/>
      <c r="AF189" s="3087"/>
      <c r="AG189" s="3087"/>
      <c r="AH189" s="3087"/>
      <c r="AI189" s="3087"/>
      <c r="AJ189" s="3087"/>
      <c r="AK189" s="3087"/>
      <c r="AL189" s="3087"/>
      <c r="AM189" s="3087"/>
      <c r="AN189" s="3087"/>
      <c r="AO189" s="3087"/>
      <c r="AP189" s="3087"/>
      <c r="AQ189" s="3087"/>
      <c r="AR189" s="3087"/>
      <c r="AS189" s="3087"/>
      <c r="AT189" s="3087"/>
      <c r="AU189" s="3087"/>
      <c r="AV189" s="3087"/>
      <c r="AW189" s="3087"/>
      <c r="AX189" s="3087"/>
      <c r="AY189" s="3087"/>
      <c r="AZ189" s="3087"/>
      <c r="BA189" s="3087"/>
      <c r="BB189" s="3087"/>
      <c r="BC189" s="3087"/>
      <c r="BD189" s="3087">
        <v>182</v>
      </c>
      <c r="BE189" s="3087" t="s">
        <v>14719</v>
      </c>
      <c r="BF189" s="3087"/>
      <c r="BG189" s="3087">
        <v>14</v>
      </c>
      <c r="BH189" s="3087">
        <v>33</v>
      </c>
      <c r="BI189" s="3087">
        <v>90</v>
      </c>
      <c r="BJ189" s="3087">
        <v>0</v>
      </c>
      <c r="BK189" s="3087">
        <v>0</v>
      </c>
      <c r="BL189" s="3087">
        <v>0</v>
      </c>
      <c r="BM189" s="3087">
        <v>0</v>
      </c>
      <c r="BN189" s="3087"/>
      <c r="BO189" s="3087"/>
      <c r="BP189" s="3087"/>
      <c r="BQ189" s="3087"/>
      <c r="BR189" s="3087"/>
      <c r="BS189" s="3087"/>
      <c r="BT189" s="3087"/>
      <c r="BU189" s="3087"/>
      <c r="BV189" s="3087"/>
      <c r="BW189" s="3087"/>
      <c r="BX189" s="3087"/>
      <c r="BY189" s="3087"/>
      <c r="BZ189" s="3087"/>
      <c r="CA189" s="3087"/>
      <c r="CB189" s="3087"/>
      <c r="CC189" s="3087"/>
      <c r="CD189" s="3087"/>
      <c r="CE189" s="3087"/>
      <c r="CF189" s="3087"/>
      <c r="CG189" s="3087"/>
      <c r="CH189" s="3087"/>
      <c r="CI189" s="3087"/>
      <c r="CJ189" s="3087"/>
      <c r="CK189" s="3087"/>
      <c r="CL189" s="3087"/>
      <c r="CM189" s="3087"/>
      <c r="CN189" s="3087"/>
      <c r="CO189" s="3087"/>
      <c r="CP189" s="3087"/>
      <c r="CQ189" s="3087"/>
      <c r="CR189" s="3087"/>
      <c r="CS189" s="3087"/>
      <c r="CT189" s="3087"/>
      <c r="CU189" s="3087"/>
      <c r="CV189" s="3087"/>
      <c r="CW189" s="3087"/>
      <c r="CX189" s="3087"/>
      <c r="CY189" s="3087"/>
      <c r="CZ189" s="3087"/>
      <c r="DA189" s="3087"/>
      <c r="DB189" s="3087"/>
      <c r="DC189" s="3087"/>
      <c r="DD189" s="3087"/>
      <c r="DE189" s="3087"/>
      <c r="DF189" s="3087"/>
      <c r="DG189" s="3087"/>
      <c r="DH189" s="3087"/>
      <c r="DI189" s="3087"/>
      <c r="DJ189" s="3087"/>
      <c r="DK189" s="3087"/>
    </row>
    <row r="190" spans="1:115" x14ac:dyDescent="0.25">
      <c r="A190" s="3076" t="str">
        <f t="shared" ca="1" si="10"/>
        <v xml:space="preserve"> </v>
      </c>
      <c r="B190" s="3088" t="str">
        <f t="shared" ca="1" si="11"/>
        <v xml:space="preserve"> </v>
      </c>
      <c r="C190" s="3088" t="str">
        <f t="shared" ca="1" si="12"/>
        <v xml:space="preserve"> </v>
      </c>
      <c r="D190" s="3088" t="str">
        <f t="shared" ca="1" si="13"/>
        <v xml:space="preserve"> </v>
      </c>
      <c r="E190" s="3088" t="str">
        <f t="shared" ca="1" si="14"/>
        <v xml:space="preserve"> </v>
      </c>
      <c r="F190" s="3087"/>
      <c r="G190" s="3087"/>
      <c r="H190" s="3087"/>
      <c r="I190" s="3087"/>
      <c r="J190" s="3087"/>
      <c r="K190" s="3087"/>
      <c r="L190" s="3087"/>
      <c r="M190" s="3087"/>
      <c r="N190" s="3087"/>
      <c r="O190" s="3087"/>
      <c r="P190" s="3087"/>
      <c r="Q190" s="3087"/>
      <c r="R190" s="3087"/>
      <c r="S190" s="3087"/>
      <c r="T190" s="3087"/>
      <c r="U190" s="3087"/>
      <c r="V190" s="3087"/>
      <c r="W190" s="3087"/>
      <c r="X190" s="3087"/>
      <c r="Y190" s="3087"/>
      <c r="Z190" s="3087"/>
      <c r="AA190" s="3087"/>
      <c r="AB190" s="3087"/>
      <c r="AC190" s="3087"/>
      <c r="AD190" s="3087"/>
      <c r="AE190" s="3087"/>
      <c r="AF190" s="3087"/>
      <c r="AG190" s="3087"/>
      <c r="AH190" s="3087"/>
      <c r="AI190" s="3087"/>
      <c r="AJ190" s="3087"/>
      <c r="AK190" s="3087"/>
      <c r="AL190" s="3087"/>
      <c r="AM190" s="3087"/>
      <c r="AN190" s="3087"/>
      <c r="AO190" s="3087"/>
      <c r="AP190" s="3087"/>
      <c r="AQ190" s="3087"/>
      <c r="AR190" s="3087"/>
      <c r="AS190" s="3087"/>
      <c r="AT190" s="3087"/>
      <c r="AU190" s="3087"/>
      <c r="AV190" s="3087"/>
      <c r="AW190" s="3087"/>
      <c r="AX190" s="3087"/>
      <c r="AY190" s="3087"/>
      <c r="AZ190" s="3087"/>
      <c r="BA190" s="3087"/>
      <c r="BB190" s="3087"/>
      <c r="BC190" s="3087"/>
      <c r="BD190" s="3087">
        <v>183</v>
      </c>
      <c r="BE190" s="3087" t="s">
        <v>14720</v>
      </c>
      <c r="BF190" s="3087"/>
      <c r="BG190" s="3087">
        <v>14</v>
      </c>
      <c r="BH190" s="3087">
        <v>33</v>
      </c>
      <c r="BI190" s="3087">
        <v>90</v>
      </c>
      <c r="BJ190" s="3087">
        <v>0</v>
      </c>
      <c r="BK190" s="3087">
        <v>0</v>
      </c>
      <c r="BL190" s="3087">
        <v>0</v>
      </c>
      <c r="BM190" s="3087">
        <v>0</v>
      </c>
      <c r="BN190" s="3087"/>
      <c r="BO190" s="3087"/>
      <c r="BP190" s="3087"/>
      <c r="BQ190" s="3087"/>
      <c r="BR190" s="3087"/>
      <c r="BS190" s="3087"/>
      <c r="BT190" s="3087"/>
      <c r="BU190" s="3087"/>
      <c r="BV190" s="3087"/>
      <c r="BW190" s="3087"/>
      <c r="BX190" s="3087"/>
      <c r="BY190" s="3087"/>
      <c r="BZ190" s="3087"/>
      <c r="CA190" s="3087"/>
      <c r="CB190" s="3087"/>
      <c r="CC190" s="3087"/>
      <c r="CD190" s="3087"/>
      <c r="CE190" s="3087"/>
      <c r="CF190" s="3087"/>
      <c r="CG190" s="3087"/>
      <c r="CH190" s="3087"/>
      <c r="CI190" s="3087"/>
      <c r="CJ190" s="3087"/>
      <c r="CK190" s="3087"/>
      <c r="CL190" s="3087"/>
      <c r="CM190" s="3087"/>
      <c r="CN190" s="3087"/>
      <c r="CO190" s="3087"/>
      <c r="CP190" s="3087"/>
      <c r="CQ190" s="3087"/>
      <c r="CR190" s="3087"/>
      <c r="CS190" s="3087"/>
      <c r="CT190" s="3087"/>
      <c r="CU190" s="3087"/>
      <c r="CV190" s="3087"/>
      <c r="CW190" s="3087"/>
      <c r="CX190" s="3087"/>
      <c r="CY190" s="3087"/>
      <c r="CZ190" s="3087"/>
      <c r="DA190" s="3087"/>
      <c r="DB190" s="3087"/>
      <c r="DC190" s="3087"/>
      <c r="DD190" s="3087"/>
      <c r="DE190" s="3087"/>
      <c r="DF190" s="3087"/>
      <c r="DG190" s="3087"/>
      <c r="DH190" s="3087"/>
      <c r="DI190" s="3087"/>
      <c r="DJ190" s="3087"/>
      <c r="DK190" s="3087"/>
    </row>
    <row r="191" spans="1:115" x14ac:dyDescent="0.25">
      <c r="A191" s="3076" t="str">
        <f t="shared" ca="1" si="10"/>
        <v xml:space="preserve"> </v>
      </c>
      <c r="B191" s="3088" t="str">
        <f t="shared" ca="1" si="11"/>
        <v xml:space="preserve"> </v>
      </c>
      <c r="C191" s="3088" t="str">
        <f t="shared" ca="1" si="12"/>
        <v xml:space="preserve"> </v>
      </c>
      <c r="D191" s="3088" t="str">
        <f t="shared" ca="1" si="13"/>
        <v xml:space="preserve"> </v>
      </c>
      <c r="E191" s="3088" t="str">
        <f t="shared" ca="1" si="14"/>
        <v xml:space="preserve"> </v>
      </c>
      <c r="F191" s="3087"/>
      <c r="G191" s="3087"/>
      <c r="H191" s="3087"/>
      <c r="I191" s="3087"/>
      <c r="J191" s="3087"/>
      <c r="K191" s="3087"/>
      <c r="L191" s="3087"/>
      <c r="M191" s="3087"/>
      <c r="N191" s="3087"/>
      <c r="O191" s="3087"/>
      <c r="P191" s="3087"/>
      <c r="Q191" s="3087"/>
      <c r="R191" s="3087"/>
      <c r="S191" s="3087"/>
      <c r="T191" s="3087"/>
      <c r="U191" s="3087"/>
      <c r="V191" s="3087"/>
      <c r="W191" s="3087"/>
      <c r="X191" s="3087"/>
      <c r="Y191" s="3087"/>
      <c r="Z191" s="3087"/>
      <c r="AA191" s="3087"/>
      <c r="AB191" s="3087"/>
      <c r="AC191" s="3087"/>
      <c r="AD191" s="3087"/>
      <c r="AE191" s="3087"/>
      <c r="AF191" s="3087"/>
      <c r="AG191" s="3087"/>
      <c r="AH191" s="3087"/>
      <c r="AI191" s="3087"/>
      <c r="AJ191" s="3087"/>
      <c r="AK191" s="3087"/>
      <c r="AL191" s="3087"/>
      <c r="AM191" s="3087"/>
      <c r="AN191" s="3087"/>
      <c r="AO191" s="3087"/>
      <c r="AP191" s="3087"/>
      <c r="AQ191" s="3087"/>
      <c r="AR191" s="3087"/>
      <c r="AS191" s="3087"/>
      <c r="AT191" s="3087"/>
      <c r="AU191" s="3087"/>
      <c r="AV191" s="3087"/>
      <c r="AW191" s="3087"/>
      <c r="AX191" s="3087"/>
      <c r="AY191" s="3087"/>
      <c r="AZ191" s="3087"/>
      <c r="BA191" s="3087"/>
      <c r="BB191" s="3087"/>
      <c r="BC191" s="3087"/>
      <c r="BD191" s="3087">
        <v>184</v>
      </c>
      <c r="BE191" s="3087" t="s">
        <v>14721</v>
      </c>
      <c r="BF191" s="3087"/>
      <c r="BG191" s="3087">
        <v>20</v>
      </c>
      <c r="BH191" s="3087">
        <v>43</v>
      </c>
      <c r="BI191" s="3087">
        <v>80</v>
      </c>
      <c r="BJ191" s="3087">
        <v>0</v>
      </c>
      <c r="BK191" s="3087">
        <v>0</v>
      </c>
      <c r="BL191" s="3087">
        <v>0</v>
      </c>
      <c r="BM191" s="3087">
        <v>0</v>
      </c>
      <c r="BN191" s="3087"/>
      <c r="BO191" s="3087"/>
      <c r="BP191" s="3087"/>
      <c r="BQ191" s="3087"/>
      <c r="BR191" s="3087"/>
      <c r="BS191" s="3087"/>
      <c r="BT191" s="3087"/>
      <c r="BU191" s="3087"/>
      <c r="BV191" s="3087"/>
      <c r="BW191" s="3087"/>
      <c r="BX191" s="3087"/>
      <c r="BY191" s="3087"/>
      <c r="BZ191" s="3087"/>
      <c r="CA191" s="3087"/>
      <c r="CB191" s="3087"/>
      <c r="CC191" s="3087"/>
      <c r="CD191" s="3087"/>
      <c r="CE191" s="3087"/>
      <c r="CF191" s="3087"/>
      <c r="CG191" s="3087"/>
      <c r="CH191" s="3087"/>
      <c r="CI191" s="3087"/>
      <c r="CJ191" s="3087"/>
      <c r="CK191" s="3087"/>
      <c r="CL191" s="3087"/>
      <c r="CM191" s="3087"/>
      <c r="CN191" s="3087"/>
      <c r="CO191" s="3087"/>
      <c r="CP191" s="3087"/>
      <c r="CQ191" s="3087"/>
      <c r="CR191" s="3087"/>
      <c r="CS191" s="3087"/>
      <c r="CT191" s="3087"/>
      <c r="CU191" s="3087"/>
      <c r="CV191" s="3087"/>
      <c r="CW191" s="3087"/>
      <c r="CX191" s="3087"/>
      <c r="CY191" s="3087"/>
      <c r="CZ191" s="3087"/>
      <c r="DA191" s="3087"/>
      <c r="DB191" s="3087"/>
      <c r="DC191" s="3087"/>
      <c r="DD191" s="3087"/>
      <c r="DE191" s="3087"/>
      <c r="DF191" s="3087"/>
      <c r="DG191" s="3087"/>
      <c r="DH191" s="3087"/>
      <c r="DI191" s="3087"/>
      <c r="DJ191" s="3087"/>
      <c r="DK191" s="3087"/>
    </row>
    <row r="192" spans="1:115" x14ac:dyDescent="0.25">
      <c r="A192" s="3076" t="str">
        <f t="shared" ca="1" si="10"/>
        <v xml:space="preserve"> </v>
      </c>
      <c r="B192" s="3088" t="str">
        <f t="shared" ca="1" si="11"/>
        <v xml:space="preserve"> </v>
      </c>
      <c r="C192" s="3088" t="str">
        <f t="shared" ca="1" si="12"/>
        <v xml:space="preserve"> </v>
      </c>
      <c r="D192" s="3088" t="str">
        <f t="shared" ca="1" si="13"/>
        <v xml:space="preserve"> </v>
      </c>
      <c r="E192" s="3088" t="str">
        <f t="shared" ca="1" si="14"/>
        <v xml:space="preserve"> </v>
      </c>
      <c r="F192" s="3087"/>
      <c r="G192" s="3087"/>
      <c r="H192" s="3087"/>
      <c r="I192" s="3087"/>
      <c r="J192" s="3087"/>
      <c r="K192" s="3087"/>
      <c r="L192" s="3087"/>
      <c r="M192" s="3087"/>
      <c r="N192" s="3087"/>
      <c r="O192" s="3087"/>
      <c r="P192" s="3087"/>
      <c r="Q192" s="3087"/>
      <c r="R192" s="3087"/>
      <c r="S192" s="3087"/>
      <c r="T192" s="3087"/>
      <c r="U192" s="3087"/>
      <c r="V192" s="3087"/>
      <c r="W192" s="3087"/>
      <c r="X192" s="3087"/>
      <c r="Y192" s="3087"/>
      <c r="Z192" s="3087"/>
      <c r="AA192" s="3087"/>
      <c r="AB192" s="3087"/>
      <c r="AC192" s="3087"/>
      <c r="AD192" s="3087"/>
      <c r="AE192" s="3087"/>
      <c r="AF192" s="3087"/>
      <c r="AG192" s="3087"/>
      <c r="AH192" s="3087"/>
      <c r="AI192" s="3087"/>
      <c r="AJ192" s="3087"/>
      <c r="AK192" s="3087"/>
      <c r="AL192" s="3087"/>
      <c r="AM192" s="3087"/>
      <c r="AN192" s="3087"/>
      <c r="AO192" s="3087"/>
      <c r="AP192" s="3087"/>
      <c r="AQ192" s="3087"/>
      <c r="AR192" s="3087"/>
      <c r="AS192" s="3087"/>
      <c r="AT192" s="3087"/>
      <c r="AU192" s="3087"/>
      <c r="AV192" s="3087"/>
      <c r="AW192" s="3087"/>
      <c r="AX192" s="3087"/>
      <c r="AY192" s="3087"/>
      <c r="AZ192" s="3087"/>
      <c r="BA192" s="3087"/>
      <c r="BB192" s="3087"/>
      <c r="BC192" s="3087"/>
      <c r="BD192" s="3087">
        <v>185</v>
      </c>
      <c r="BE192" s="3087" t="s">
        <v>14722</v>
      </c>
      <c r="BF192" s="3087"/>
      <c r="BG192" s="3087">
        <v>10</v>
      </c>
      <c r="BH192" s="3087">
        <v>27</v>
      </c>
      <c r="BI192" s="3087">
        <v>96</v>
      </c>
      <c r="BJ192" s="3087">
        <v>0</v>
      </c>
      <c r="BK192" s="3087">
        <v>0</v>
      </c>
      <c r="BL192" s="3087">
        <v>0</v>
      </c>
      <c r="BM192" s="3087">
        <v>0</v>
      </c>
      <c r="BN192" s="3087"/>
      <c r="BO192" s="3087"/>
      <c r="BP192" s="3087"/>
      <c r="BQ192" s="3087"/>
      <c r="BR192" s="3087"/>
      <c r="BS192" s="3087"/>
      <c r="BT192" s="3087"/>
      <c r="BU192" s="3087"/>
      <c r="BV192" s="3087"/>
      <c r="BW192" s="3087"/>
      <c r="BX192" s="3087"/>
      <c r="BY192" s="3087"/>
      <c r="BZ192" s="3087"/>
      <c r="CA192" s="3087"/>
      <c r="CB192" s="3087"/>
      <c r="CC192" s="3087"/>
      <c r="CD192" s="3087"/>
      <c r="CE192" s="3087"/>
      <c r="CF192" s="3087"/>
      <c r="CG192" s="3087"/>
      <c r="CH192" s="3087"/>
      <c r="CI192" s="3087"/>
      <c r="CJ192" s="3087"/>
      <c r="CK192" s="3087"/>
      <c r="CL192" s="3087"/>
      <c r="CM192" s="3087"/>
      <c r="CN192" s="3087"/>
      <c r="CO192" s="3087"/>
      <c r="CP192" s="3087"/>
      <c r="CQ192" s="3087"/>
      <c r="CR192" s="3087"/>
      <c r="CS192" s="3087"/>
      <c r="CT192" s="3087"/>
      <c r="CU192" s="3087"/>
      <c r="CV192" s="3087"/>
      <c r="CW192" s="3087"/>
      <c r="CX192" s="3087"/>
      <c r="CY192" s="3087"/>
      <c r="CZ192" s="3087"/>
      <c r="DA192" s="3087"/>
      <c r="DB192" s="3087"/>
      <c r="DC192" s="3087"/>
      <c r="DD192" s="3087"/>
      <c r="DE192" s="3087"/>
      <c r="DF192" s="3087"/>
      <c r="DG192" s="3087"/>
      <c r="DH192" s="3087"/>
      <c r="DI192" s="3087"/>
      <c r="DJ192" s="3087"/>
      <c r="DK192" s="3087"/>
    </row>
    <row r="193" spans="1:115" x14ac:dyDescent="0.25">
      <c r="A193" s="3076" t="str">
        <f t="shared" ca="1" si="10"/>
        <v xml:space="preserve"> </v>
      </c>
      <c r="B193" s="3088" t="str">
        <f t="shared" ca="1" si="11"/>
        <v xml:space="preserve"> </v>
      </c>
      <c r="C193" s="3088" t="str">
        <f t="shared" ca="1" si="12"/>
        <v xml:space="preserve"> </v>
      </c>
      <c r="D193" s="3088" t="str">
        <f t="shared" ca="1" si="13"/>
        <v xml:space="preserve"> </v>
      </c>
      <c r="E193" s="3088" t="str">
        <f t="shared" ca="1" si="14"/>
        <v xml:space="preserve"> </v>
      </c>
      <c r="F193" s="3087"/>
      <c r="G193" s="3087"/>
      <c r="H193" s="3087"/>
      <c r="I193" s="3087"/>
      <c r="J193" s="3087"/>
      <c r="K193" s="3087"/>
      <c r="L193" s="3087"/>
      <c r="M193" s="3087"/>
      <c r="N193" s="3087"/>
      <c r="O193" s="3087"/>
      <c r="P193" s="3087"/>
      <c r="Q193" s="3087"/>
      <c r="R193" s="3087"/>
      <c r="S193" s="3087"/>
      <c r="T193" s="3087"/>
      <c r="U193" s="3087"/>
      <c r="V193" s="3087"/>
      <c r="W193" s="3087"/>
      <c r="X193" s="3087"/>
      <c r="Y193" s="3087"/>
      <c r="Z193" s="3087"/>
      <c r="AA193" s="3087"/>
      <c r="AB193" s="3087"/>
      <c r="AC193" s="3087"/>
      <c r="AD193" s="3087"/>
      <c r="AE193" s="3087"/>
      <c r="AF193" s="3087"/>
      <c r="AG193" s="3087"/>
      <c r="AH193" s="3087"/>
      <c r="AI193" s="3087"/>
      <c r="AJ193" s="3087"/>
      <c r="AK193" s="3087"/>
      <c r="AL193" s="3087"/>
      <c r="AM193" s="3087"/>
      <c r="AN193" s="3087"/>
      <c r="AO193" s="3087"/>
      <c r="AP193" s="3087"/>
      <c r="AQ193" s="3087"/>
      <c r="AR193" s="3087"/>
      <c r="AS193" s="3087"/>
      <c r="AT193" s="3087"/>
      <c r="AU193" s="3087"/>
      <c r="AV193" s="3087"/>
      <c r="AW193" s="3087"/>
      <c r="AX193" s="3087"/>
      <c r="AY193" s="3087"/>
      <c r="AZ193" s="3087"/>
      <c r="BA193" s="3087"/>
      <c r="BB193" s="3087"/>
      <c r="BC193" s="3087"/>
      <c r="BD193" s="3087">
        <v>186</v>
      </c>
      <c r="BE193" s="3087" t="s">
        <v>14723</v>
      </c>
      <c r="BF193" s="3087"/>
      <c r="BG193" s="3087">
        <v>14</v>
      </c>
      <c r="BH193" s="3087">
        <v>33</v>
      </c>
      <c r="BI193" s="3087">
        <v>90</v>
      </c>
      <c r="BJ193" s="3087">
        <v>0</v>
      </c>
      <c r="BK193" s="3087">
        <v>0</v>
      </c>
      <c r="BL193" s="3087">
        <v>0</v>
      </c>
      <c r="BM193" s="3087">
        <v>0</v>
      </c>
      <c r="BN193" s="3087"/>
      <c r="BO193" s="3087"/>
      <c r="BP193" s="3087"/>
      <c r="BQ193" s="3087"/>
      <c r="BR193" s="3087"/>
      <c r="BS193" s="3087"/>
      <c r="BT193" s="3087"/>
      <c r="BU193" s="3087"/>
      <c r="BV193" s="3087"/>
      <c r="BW193" s="3087"/>
      <c r="BX193" s="3087"/>
      <c r="BY193" s="3087"/>
      <c r="BZ193" s="3087"/>
      <c r="CA193" s="3087"/>
      <c r="CB193" s="3087"/>
      <c r="CC193" s="3087"/>
      <c r="CD193" s="3087"/>
      <c r="CE193" s="3087"/>
      <c r="CF193" s="3087"/>
      <c r="CG193" s="3087"/>
      <c r="CH193" s="3087"/>
      <c r="CI193" s="3087"/>
      <c r="CJ193" s="3087"/>
      <c r="CK193" s="3087"/>
      <c r="CL193" s="3087"/>
      <c r="CM193" s="3087"/>
      <c r="CN193" s="3087"/>
      <c r="CO193" s="3087"/>
      <c r="CP193" s="3087"/>
      <c r="CQ193" s="3087"/>
      <c r="CR193" s="3087"/>
      <c r="CS193" s="3087"/>
      <c r="CT193" s="3087"/>
      <c r="CU193" s="3087"/>
      <c r="CV193" s="3087"/>
      <c r="CW193" s="3087"/>
      <c r="CX193" s="3087"/>
      <c r="CY193" s="3087"/>
      <c r="CZ193" s="3087"/>
      <c r="DA193" s="3087"/>
      <c r="DB193" s="3087"/>
      <c r="DC193" s="3087"/>
      <c r="DD193" s="3087"/>
      <c r="DE193" s="3087"/>
      <c r="DF193" s="3087"/>
      <c r="DG193" s="3087"/>
      <c r="DH193" s="3087"/>
      <c r="DI193" s="3087"/>
      <c r="DJ193" s="3087"/>
      <c r="DK193" s="3087"/>
    </row>
    <row r="194" spans="1:115" x14ac:dyDescent="0.25">
      <c r="A194" s="3076" t="str">
        <f t="shared" ca="1" si="10"/>
        <v xml:space="preserve"> </v>
      </c>
      <c r="B194" s="3088" t="str">
        <f t="shared" ca="1" si="11"/>
        <v xml:space="preserve"> </v>
      </c>
      <c r="C194" s="3088" t="str">
        <f t="shared" ca="1" si="12"/>
        <v xml:space="preserve"> </v>
      </c>
      <c r="D194" s="3088" t="str">
        <f t="shared" ca="1" si="13"/>
        <v xml:space="preserve"> </v>
      </c>
      <c r="E194" s="3088" t="str">
        <f t="shared" ca="1" si="14"/>
        <v xml:space="preserve"> </v>
      </c>
      <c r="F194" s="3087"/>
      <c r="G194" s="3087"/>
      <c r="H194" s="3087"/>
      <c r="I194" s="3087"/>
      <c r="J194" s="3087"/>
      <c r="K194" s="3087"/>
      <c r="L194" s="3087"/>
      <c r="M194" s="3087"/>
      <c r="N194" s="3087"/>
      <c r="O194" s="3087"/>
      <c r="P194" s="3087"/>
      <c r="Q194" s="3087"/>
      <c r="R194" s="3087"/>
      <c r="S194" s="3087"/>
      <c r="T194" s="3087"/>
      <c r="U194" s="3087"/>
      <c r="V194" s="3087"/>
      <c r="W194" s="3087"/>
      <c r="X194" s="3087"/>
      <c r="Y194" s="3087"/>
      <c r="Z194" s="3087"/>
      <c r="AA194" s="3087"/>
      <c r="AB194" s="3087"/>
      <c r="AC194" s="3087"/>
      <c r="AD194" s="3087"/>
      <c r="AE194" s="3087"/>
      <c r="AF194" s="3087"/>
      <c r="AG194" s="3087"/>
      <c r="AH194" s="3087"/>
      <c r="AI194" s="3087"/>
      <c r="AJ194" s="3087"/>
      <c r="AK194" s="3087"/>
      <c r="AL194" s="3087"/>
      <c r="AM194" s="3087"/>
      <c r="AN194" s="3087"/>
      <c r="AO194" s="3087"/>
      <c r="AP194" s="3087"/>
      <c r="AQ194" s="3087"/>
      <c r="AR194" s="3087"/>
      <c r="AS194" s="3087"/>
      <c r="AT194" s="3087"/>
      <c r="AU194" s="3087"/>
      <c r="AV194" s="3087"/>
      <c r="AW194" s="3087"/>
      <c r="AX194" s="3087"/>
      <c r="AY194" s="3087"/>
      <c r="AZ194" s="3087"/>
      <c r="BA194" s="3087"/>
      <c r="BB194" s="3087"/>
      <c r="BC194" s="3087"/>
      <c r="BD194" s="3087">
        <v>187</v>
      </c>
      <c r="BE194" s="3087" t="s">
        <v>14724</v>
      </c>
      <c r="BF194" s="3087"/>
      <c r="BG194" s="3087">
        <v>14</v>
      </c>
      <c r="BH194" s="3087">
        <v>33</v>
      </c>
      <c r="BI194" s="3087">
        <v>90</v>
      </c>
      <c r="BJ194" s="3087">
        <v>0</v>
      </c>
      <c r="BK194" s="3087">
        <v>0</v>
      </c>
      <c r="BL194" s="3087">
        <v>0</v>
      </c>
      <c r="BM194" s="3087">
        <v>0</v>
      </c>
      <c r="BN194" s="3087"/>
      <c r="BO194" s="3087"/>
      <c r="BP194" s="3087"/>
      <c r="BQ194" s="3087"/>
      <c r="BR194" s="3087"/>
      <c r="BS194" s="3087"/>
      <c r="BT194" s="3087"/>
      <c r="BU194" s="3087"/>
      <c r="BV194" s="3087"/>
      <c r="BW194" s="3087"/>
      <c r="BX194" s="3087"/>
      <c r="BY194" s="3087"/>
      <c r="BZ194" s="3087"/>
      <c r="CA194" s="3087"/>
      <c r="CB194" s="3087"/>
      <c r="CC194" s="3087"/>
      <c r="CD194" s="3087"/>
      <c r="CE194" s="3087"/>
      <c r="CF194" s="3087"/>
      <c r="CG194" s="3087"/>
      <c r="CH194" s="3087"/>
      <c r="CI194" s="3087"/>
      <c r="CJ194" s="3087"/>
      <c r="CK194" s="3087"/>
      <c r="CL194" s="3087"/>
      <c r="CM194" s="3087"/>
      <c r="CN194" s="3087"/>
      <c r="CO194" s="3087"/>
      <c r="CP194" s="3087"/>
      <c r="CQ194" s="3087"/>
      <c r="CR194" s="3087"/>
      <c r="CS194" s="3087"/>
      <c r="CT194" s="3087"/>
      <c r="CU194" s="3087"/>
      <c r="CV194" s="3087"/>
      <c r="CW194" s="3087"/>
      <c r="CX194" s="3087"/>
      <c r="CY194" s="3087"/>
      <c r="CZ194" s="3087"/>
      <c r="DA194" s="3087"/>
      <c r="DB194" s="3087"/>
      <c r="DC194" s="3087"/>
      <c r="DD194" s="3087"/>
      <c r="DE194" s="3087"/>
      <c r="DF194" s="3087"/>
      <c r="DG194" s="3087"/>
      <c r="DH194" s="3087"/>
      <c r="DI194" s="3087"/>
      <c r="DJ194" s="3087"/>
      <c r="DK194" s="3087"/>
    </row>
    <row r="195" spans="1:115" x14ac:dyDescent="0.25">
      <c r="A195" s="3076" t="str">
        <f t="shared" ca="1" si="10"/>
        <v xml:space="preserve"> </v>
      </c>
      <c r="B195" s="3088" t="str">
        <f t="shared" ca="1" si="11"/>
        <v xml:space="preserve"> </v>
      </c>
      <c r="C195" s="3088" t="str">
        <f t="shared" ca="1" si="12"/>
        <v xml:space="preserve"> </v>
      </c>
      <c r="D195" s="3088" t="str">
        <f t="shared" ca="1" si="13"/>
        <v xml:space="preserve"> </v>
      </c>
      <c r="E195" s="3088" t="str">
        <f t="shared" ca="1" si="14"/>
        <v xml:space="preserve"> </v>
      </c>
      <c r="F195" s="3087"/>
      <c r="G195" s="3087"/>
      <c r="H195" s="3087"/>
      <c r="I195" s="3087"/>
      <c r="J195" s="3087"/>
      <c r="K195" s="3087"/>
      <c r="L195" s="3087"/>
      <c r="M195" s="3087"/>
      <c r="N195" s="3087"/>
      <c r="O195" s="3087"/>
      <c r="P195" s="3087"/>
      <c r="Q195" s="3087"/>
      <c r="R195" s="3087"/>
      <c r="S195" s="3087"/>
      <c r="T195" s="3087"/>
      <c r="U195" s="3087"/>
      <c r="V195" s="3087"/>
      <c r="W195" s="3087"/>
      <c r="X195" s="3087"/>
      <c r="Y195" s="3087"/>
      <c r="Z195" s="3087"/>
      <c r="AA195" s="3087"/>
      <c r="AB195" s="3087"/>
      <c r="AC195" s="3087"/>
      <c r="AD195" s="3087"/>
      <c r="AE195" s="3087"/>
      <c r="AF195" s="3087"/>
      <c r="AG195" s="3087"/>
      <c r="AH195" s="3087"/>
      <c r="AI195" s="3087"/>
      <c r="AJ195" s="3087"/>
      <c r="AK195" s="3087"/>
      <c r="AL195" s="3087"/>
      <c r="AM195" s="3087"/>
      <c r="AN195" s="3087"/>
      <c r="AO195" s="3087"/>
      <c r="AP195" s="3087"/>
      <c r="AQ195" s="3087"/>
      <c r="AR195" s="3087"/>
      <c r="AS195" s="3087"/>
      <c r="AT195" s="3087"/>
      <c r="AU195" s="3087"/>
      <c r="AV195" s="3087"/>
      <c r="AW195" s="3087"/>
      <c r="AX195" s="3087"/>
      <c r="AY195" s="3087"/>
      <c r="AZ195" s="3087"/>
      <c r="BA195" s="3087"/>
      <c r="BB195" s="3087"/>
      <c r="BC195" s="3087"/>
      <c r="BD195" s="3087">
        <v>188</v>
      </c>
      <c r="BE195" s="3087" t="s">
        <v>14725</v>
      </c>
      <c r="BF195" s="3087"/>
      <c r="BG195" s="3087">
        <v>14</v>
      </c>
      <c r="BH195" s="3087">
        <v>33</v>
      </c>
      <c r="BI195" s="3087">
        <v>90</v>
      </c>
      <c r="BJ195" s="3087">
        <v>0</v>
      </c>
      <c r="BK195" s="3087">
        <v>0</v>
      </c>
      <c r="BL195" s="3087">
        <v>0</v>
      </c>
      <c r="BM195" s="3087">
        <v>0</v>
      </c>
      <c r="BN195" s="3087"/>
      <c r="BO195" s="3087"/>
      <c r="BP195" s="3087"/>
      <c r="BQ195" s="3087"/>
      <c r="BR195" s="3087"/>
      <c r="BS195" s="3087"/>
      <c r="BT195" s="3087"/>
      <c r="BU195" s="3087"/>
      <c r="BV195" s="3087"/>
      <c r="BW195" s="3087"/>
      <c r="BX195" s="3087"/>
      <c r="BY195" s="3087"/>
      <c r="BZ195" s="3087"/>
      <c r="CA195" s="3087"/>
      <c r="CB195" s="3087"/>
      <c r="CC195" s="3087"/>
      <c r="CD195" s="3087"/>
      <c r="CE195" s="3087"/>
      <c r="CF195" s="3087"/>
      <c r="CG195" s="3087"/>
      <c r="CH195" s="3087"/>
      <c r="CI195" s="3087"/>
      <c r="CJ195" s="3087"/>
      <c r="CK195" s="3087"/>
      <c r="CL195" s="3087"/>
      <c r="CM195" s="3087"/>
      <c r="CN195" s="3087"/>
      <c r="CO195" s="3087"/>
      <c r="CP195" s="3087"/>
      <c r="CQ195" s="3087"/>
      <c r="CR195" s="3087"/>
      <c r="CS195" s="3087"/>
      <c r="CT195" s="3087"/>
      <c r="CU195" s="3087"/>
      <c r="CV195" s="3087"/>
      <c r="CW195" s="3087"/>
      <c r="CX195" s="3087"/>
      <c r="CY195" s="3087"/>
      <c r="CZ195" s="3087"/>
      <c r="DA195" s="3087"/>
      <c r="DB195" s="3087"/>
      <c r="DC195" s="3087"/>
      <c r="DD195" s="3087"/>
      <c r="DE195" s="3087"/>
      <c r="DF195" s="3087"/>
      <c r="DG195" s="3087"/>
      <c r="DH195" s="3087"/>
      <c r="DI195" s="3087"/>
      <c r="DJ195" s="3087"/>
      <c r="DK195" s="3087"/>
    </row>
    <row r="196" spans="1:115" x14ac:dyDescent="0.25">
      <c r="A196" s="3076" t="str">
        <f t="shared" ca="1" si="10"/>
        <v xml:space="preserve"> </v>
      </c>
      <c r="B196" s="3088" t="str">
        <f t="shared" ca="1" si="11"/>
        <v xml:space="preserve"> </v>
      </c>
      <c r="C196" s="3088" t="str">
        <f t="shared" ca="1" si="12"/>
        <v xml:space="preserve"> </v>
      </c>
      <c r="D196" s="3088" t="str">
        <f t="shared" ca="1" si="13"/>
        <v xml:space="preserve"> </v>
      </c>
      <c r="E196" s="3088" t="str">
        <f t="shared" ca="1" si="14"/>
        <v xml:space="preserve"> </v>
      </c>
      <c r="F196" s="3087"/>
      <c r="G196" s="3087"/>
      <c r="H196" s="3087"/>
      <c r="I196" s="3087"/>
      <c r="J196" s="3087"/>
      <c r="K196" s="3087"/>
      <c r="L196" s="3087"/>
      <c r="M196" s="3087"/>
      <c r="N196" s="3087"/>
      <c r="O196" s="3087"/>
      <c r="P196" s="3087"/>
      <c r="Q196" s="3087"/>
      <c r="R196" s="3087"/>
      <c r="S196" s="3087"/>
      <c r="T196" s="3087"/>
      <c r="U196" s="3087"/>
      <c r="V196" s="3087"/>
      <c r="W196" s="3087"/>
      <c r="X196" s="3087"/>
      <c r="Y196" s="3087"/>
      <c r="Z196" s="3087"/>
      <c r="AA196" s="3087"/>
      <c r="AB196" s="3087"/>
      <c r="AC196" s="3087"/>
      <c r="AD196" s="3087"/>
      <c r="AE196" s="3087"/>
      <c r="AF196" s="3087"/>
      <c r="AG196" s="3087"/>
      <c r="AH196" s="3087"/>
      <c r="AI196" s="3087"/>
      <c r="AJ196" s="3087"/>
      <c r="AK196" s="3087"/>
      <c r="AL196" s="3087"/>
      <c r="AM196" s="3087"/>
      <c r="AN196" s="3087"/>
      <c r="AO196" s="3087"/>
      <c r="AP196" s="3087"/>
      <c r="AQ196" s="3087"/>
      <c r="AR196" s="3087"/>
      <c r="AS196" s="3087"/>
      <c r="AT196" s="3087"/>
      <c r="AU196" s="3087"/>
      <c r="AV196" s="3087"/>
      <c r="AW196" s="3087"/>
      <c r="AX196" s="3087"/>
      <c r="AY196" s="3087"/>
      <c r="AZ196" s="3087"/>
      <c r="BA196" s="3087"/>
      <c r="BB196" s="3087"/>
      <c r="BC196" s="3087"/>
      <c r="BD196" s="3087">
        <v>189</v>
      </c>
      <c r="BE196" s="3087" t="s">
        <v>14726</v>
      </c>
      <c r="BF196" s="3087"/>
      <c r="BG196" s="3087">
        <v>14</v>
      </c>
      <c r="BH196" s="3087">
        <v>33</v>
      </c>
      <c r="BI196" s="3087">
        <v>90</v>
      </c>
      <c r="BJ196" s="3087">
        <v>0</v>
      </c>
      <c r="BK196" s="3087">
        <v>0</v>
      </c>
      <c r="BL196" s="3087">
        <v>0</v>
      </c>
      <c r="BM196" s="3087">
        <v>0</v>
      </c>
      <c r="BN196" s="3087"/>
      <c r="BO196" s="3087"/>
      <c r="BP196" s="3087"/>
      <c r="BQ196" s="3087"/>
      <c r="BR196" s="3087"/>
      <c r="BS196" s="3087"/>
      <c r="BT196" s="3087"/>
      <c r="BU196" s="3087"/>
      <c r="BV196" s="3087"/>
      <c r="BW196" s="3087"/>
      <c r="BX196" s="3087"/>
      <c r="BY196" s="3087"/>
      <c r="BZ196" s="3087"/>
      <c r="CA196" s="3087"/>
      <c r="CB196" s="3087"/>
      <c r="CC196" s="3087"/>
      <c r="CD196" s="3087"/>
      <c r="CE196" s="3087"/>
      <c r="CF196" s="3087"/>
      <c r="CG196" s="3087"/>
      <c r="CH196" s="3087"/>
      <c r="CI196" s="3087"/>
      <c r="CJ196" s="3087"/>
      <c r="CK196" s="3087"/>
      <c r="CL196" s="3087"/>
      <c r="CM196" s="3087"/>
      <c r="CN196" s="3087"/>
      <c r="CO196" s="3087"/>
      <c r="CP196" s="3087"/>
      <c r="CQ196" s="3087"/>
      <c r="CR196" s="3087"/>
      <c r="CS196" s="3087"/>
      <c r="CT196" s="3087"/>
      <c r="CU196" s="3087"/>
      <c r="CV196" s="3087"/>
      <c r="CW196" s="3087"/>
      <c r="CX196" s="3087"/>
      <c r="CY196" s="3087"/>
      <c r="CZ196" s="3087"/>
      <c r="DA196" s="3087"/>
      <c r="DB196" s="3087"/>
      <c r="DC196" s="3087"/>
      <c r="DD196" s="3087"/>
      <c r="DE196" s="3087"/>
      <c r="DF196" s="3087"/>
      <c r="DG196" s="3087"/>
      <c r="DH196" s="3087"/>
      <c r="DI196" s="3087"/>
      <c r="DJ196" s="3087"/>
      <c r="DK196" s="3087"/>
    </row>
    <row r="197" spans="1:115" x14ac:dyDescent="0.25">
      <c r="A197" s="3076" t="str">
        <f t="shared" ca="1" si="10"/>
        <v xml:space="preserve"> </v>
      </c>
      <c r="B197" s="3088" t="str">
        <f t="shared" ca="1" si="11"/>
        <v xml:space="preserve"> </v>
      </c>
      <c r="C197" s="3088" t="str">
        <f t="shared" ca="1" si="12"/>
        <v xml:space="preserve"> </v>
      </c>
      <c r="D197" s="3088" t="str">
        <f t="shared" ca="1" si="13"/>
        <v xml:space="preserve"> </v>
      </c>
      <c r="E197" s="3088" t="str">
        <f t="shared" ca="1" si="14"/>
        <v xml:space="preserve"> </v>
      </c>
      <c r="F197" s="3087"/>
      <c r="G197" s="3087"/>
      <c r="H197" s="3087"/>
      <c r="I197" s="3087"/>
      <c r="J197" s="3087"/>
      <c r="K197" s="3087"/>
      <c r="L197" s="3087"/>
      <c r="M197" s="3087"/>
      <c r="N197" s="3087"/>
      <c r="O197" s="3087"/>
      <c r="P197" s="3087"/>
      <c r="Q197" s="3087"/>
      <c r="R197" s="3087"/>
      <c r="S197" s="3087"/>
      <c r="T197" s="3087"/>
      <c r="U197" s="3087"/>
      <c r="V197" s="3087"/>
      <c r="W197" s="3087"/>
      <c r="X197" s="3087"/>
      <c r="Y197" s="3087"/>
      <c r="Z197" s="3087"/>
      <c r="AA197" s="3087"/>
      <c r="AB197" s="3087"/>
      <c r="AC197" s="3087"/>
      <c r="AD197" s="3087"/>
      <c r="AE197" s="3087"/>
      <c r="AF197" s="3087"/>
      <c r="AG197" s="3087"/>
      <c r="AH197" s="3087"/>
      <c r="AI197" s="3087"/>
      <c r="AJ197" s="3087"/>
      <c r="AK197" s="3087"/>
      <c r="AL197" s="3087"/>
      <c r="AM197" s="3087"/>
      <c r="AN197" s="3087"/>
      <c r="AO197" s="3087"/>
      <c r="AP197" s="3087"/>
      <c r="AQ197" s="3087"/>
      <c r="AR197" s="3087"/>
      <c r="AS197" s="3087"/>
      <c r="AT197" s="3087"/>
      <c r="AU197" s="3087"/>
      <c r="AV197" s="3087"/>
      <c r="AW197" s="3087"/>
      <c r="AX197" s="3087"/>
      <c r="AY197" s="3087"/>
      <c r="AZ197" s="3087"/>
      <c r="BA197" s="3087"/>
      <c r="BB197" s="3087"/>
      <c r="BC197" s="3087"/>
      <c r="BD197" s="3087">
        <v>190</v>
      </c>
      <c r="BE197" s="3087" t="s">
        <v>14727</v>
      </c>
      <c r="BF197" s="3087"/>
      <c r="BG197" s="3087">
        <v>14</v>
      </c>
      <c r="BH197" s="3087">
        <v>33</v>
      </c>
      <c r="BI197" s="3087">
        <v>90</v>
      </c>
      <c r="BJ197" s="3087">
        <v>0</v>
      </c>
      <c r="BK197" s="3087">
        <v>0</v>
      </c>
      <c r="BL197" s="3087">
        <v>0</v>
      </c>
      <c r="BM197" s="3087">
        <v>0</v>
      </c>
      <c r="BN197" s="3087"/>
      <c r="BO197" s="3087"/>
      <c r="BP197" s="3087"/>
      <c r="BQ197" s="3087"/>
      <c r="BR197" s="3087"/>
      <c r="BS197" s="3087"/>
      <c r="BT197" s="3087"/>
      <c r="BU197" s="3087"/>
      <c r="BV197" s="3087"/>
      <c r="BW197" s="3087"/>
      <c r="BX197" s="3087"/>
      <c r="BY197" s="3087"/>
      <c r="BZ197" s="3087"/>
      <c r="CA197" s="3087"/>
      <c r="CB197" s="3087"/>
      <c r="CC197" s="3087"/>
      <c r="CD197" s="3087"/>
      <c r="CE197" s="3087"/>
      <c r="CF197" s="3087"/>
      <c r="CG197" s="3087"/>
      <c r="CH197" s="3087"/>
      <c r="CI197" s="3087"/>
      <c r="CJ197" s="3087"/>
      <c r="CK197" s="3087"/>
      <c r="CL197" s="3087"/>
      <c r="CM197" s="3087"/>
      <c r="CN197" s="3087"/>
      <c r="CO197" s="3087"/>
      <c r="CP197" s="3087"/>
      <c r="CQ197" s="3087"/>
      <c r="CR197" s="3087"/>
      <c r="CS197" s="3087"/>
      <c r="CT197" s="3087"/>
      <c r="CU197" s="3087"/>
      <c r="CV197" s="3087"/>
      <c r="CW197" s="3087"/>
      <c r="CX197" s="3087"/>
      <c r="CY197" s="3087"/>
      <c r="CZ197" s="3087"/>
      <c r="DA197" s="3087"/>
      <c r="DB197" s="3087"/>
      <c r="DC197" s="3087"/>
      <c r="DD197" s="3087"/>
      <c r="DE197" s="3087"/>
      <c r="DF197" s="3087"/>
      <c r="DG197" s="3087"/>
      <c r="DH197" s="3087"/>
      <c r="DI197" s="3087"/>
      <c r="DJ197" s="3087"/>
      <c r="DK197" s="3087"/>
    </row>
    <row r="198" spans="1:115" x14ac:dyDescent="0.25">
      <c r="A198" s="3076" t="str">
        <f t="shared" ca="1" si="10"/>
        <v xml:space="preserve"> </v>
      </c>
      <c r="B198" s="3088" t="str">
        <f t="shared" ca="1" si="11"/>
        <v xml:space="preserve"> </v>
      </c>
      <c r="C198" s="3088" t="str">
        <f t="shared" ca="1" si="12"/>
        <v xml:space="preserve"> </v>
      </c>
      <c r="D198" s="3088" t="str">
        <f t="shared" ca="1" si="13"/>
        <v xml:space="preserve"> </v>
      </c>
      <c r="E198" s="3088" t="str">
        <f t="shared" ca="1" si="14"/>
        <v xml:space="preserve"> </v>
      </c>
      <c r="F198" s="3087"/>
      <c r="G198" s="3087"/>
      <c r="H198" s="3087"/>
      <c r="I198" s="3087"/>
      <c r="J198" s="3087"/>
      <c r="K198" s="3087"/>
      <c r="L198" s="3087"/>
      <c r="M198" s="3087"/>
      <c r="N198" s="3087"/>
      <c r="O198" s="3087"/>
      <c r="P198" s="3087"/>
      <c r="Q198" s="3087"/>
      <c r="R198" s="3087"/>
      <c r="S198" s="3087"/>
      <c r="T198" s="3087"/>
      <c r="U198" s="3087"/>
      <c r="V198" s="3087"/>
      <c r="W198" s="3087"/>
      <c r="X198" s="3087"/>
      <c r="Y198" s="3087"/>
      <c r="Z198" s="3087"/>
      <c r="AA198" s="3087"/>
      <c r="AB198" s="3087"/>
      <c r="AC198" s="3087"/>
      <c r="AD198" s="3087"/>
      <c r="AE198" s="3087"/>
      <c r="AF198" s="3087"/>
      <c r="AG198" s="3087"/>
      <c r="AH198" s="3087"/>
      <c r="AI198" s="3087"/>
      <c r="AJ198" s="3087"/>
      <c r="AK198" s="3087"/>
      <c r="AL198" s="3087"/>
      <c r="AM198" s="3087"/>
      <c r="AN198" s="3087"/>
      <c r="AO198" s="3087"/>
      <c r="AP198" s="3087"/>
      <c r="AQ198" s="3087"/>
      <c r="AR198" s="3087"/>
      <c r="AS198" s="3087"/>
      <c r="AT198" s="3087"/>
      <c r="AU198" s="3087"/>
      <c r="AV198" s="3087"/>
      <c r="AW198" s="3087"/>
      <c r="AX198" s="3087"/>
      <c r="AY198" s="3087"/>
      <c r="AZ198" s="3087"/>
      <c r="BA198" s="3087"/>
      <c r="BB198" s="3087"/>
      <c r="BC198" s="3087"/>
      <c r="BD198" s="3087">
        <v>191</v>
      </c>
      <c r="BE198" s="3087" t="s">
        <v>14728</v>
      </c>
      <c r="BF198" s="3087"/>
      <c r="BG198" s="3087">
        <v>12</v>
      </c>
      <c r="BH198" s="3087">
        <v>30</v>
      </c>
      <c r="BI198" s="3087">
        <v>93</v>
      </c>
      <c r="BJ198" s="3087">
        <v>0</v>
      </c>
      <c r="BK198" s="3087">
        <v>0</v>
      </c>
      <c r="BL198" s="3087">
        <v>0</v>
      </c>
      <c r="BM198" s="3087">
        <v>0</v>
      </c>
      <c r="BN198" s="3087"/>
      <c r="BO198" s="3087"/>
      <c r="BP198" s="3087"/>
      <c r="BQ198" s="3087"/>
      <c r="BR198" s="3087"/>
      <c r="BS198" s="3087"/>
      <c r="BT198" s="3087"/>
      <c r="BU198" s="3087"/>
      <c r="BV198" s="3087"/>
      <c r="BW198" s="3087"/>
      <c r="BX198" s="3087"/>
      <c r="BY198" s="3087"/>
      <c r="BZ198" s="3087"/>
      <c r="CA198" s="3087"/>
      <c r="CB198" s="3087"/>
      <c r="CC198" s="3087"/>
      <c r="CD198" s="3087"/>
      <c r="CE198" s="3087"/>
      <c r="CF198" s="3087"/>
      <c r="CG198" s="3087"/>
      <c r="CH198" s="3087"/>
      <c r="CI198" s="3087"/>
      <c r="CJ198" s="3087"/>
      <c r="CK198" s="3087"/>
      <c r="CL198" s="3087"/>
      <c r="CM198" s="3087"/>
      <c r="CN198" s="3087"/>
      <c r="CO198" s="3087"/>
      <c r="CP198" s="3087"/>
      <c r="CQ198" s="3087"/>
      <c r="CR198" s="3087"/>
      <c r="CS198" s="3087"/>
      <c r="CT198" s="3087"/>
      <c r="CU198" s="3087"/>
      <c r="CV198" s="3087"/>
      <c r="CW198" s="3087"/>
      <c r="CX198" s="3087"/>
      <c r="CY198" s="3087"/>
      <c r="CZ198" s="3087"/>
      <c r="DA198" s="3087"/>
      <c r="DB198" s="3087"/>
      <c r="DC198" s="3087"/>
      <c r="DD198" s="3087"/>
      <c r="DE198" s="3087"/>
      <c r="DF198" s="3087"/>
      <c r="DG198" s="3087"/>
      <c r="DH198" s="3087"/>
      <c r="DI198" s="3087"/>
      <c r="DJ198" s="3087"/>
      <c r="DK198" s="3087"/>
    </row>
    <row r="199" spans="1:115" x14ac:dyDescent="0.25">
      <c r="A199" s="3076" t="str">
        <f t="shared" ca="1" si="10"/>
        <v xml:space="preserve"> </v>
      </c>
      <c r="B199" s="3088" t="str">
        <f t="shared" ca="1" si="11"/>
        <v xml:space="preserve"> </v>
      </c>
      <c r="C199" s="3088" t="str">
        <f t="shared" ca="1" si="12"/>
        <v xml:space="preserve"> </v>
      </c>
      <c r="D199" s="3088" t="str">
        <f t="shared" ca="1" si="13"/>
        <v xml:space="preserve"> </v>
      </c>
      <c r="E199" s="3088" t="str">
        <f t="shared" ca="1" si="14"/>
        <v xml:space="preserve"> </v>
      </c>
      <c r="F199" s="3087"/>
      <c r="G199" s="3087"/>
      <c r="H199" s="3087"/>
      <c r="I199" s="3087"/>
      <c r="J199" s="3087"/>
      <c r="K199" s="3087"/>
      <c r="L199" s="3087"/>
      <c r="M199" s="3087"/>
      <c r="N199" s="3087"/>
      <c r="O199" s="3087"/>
      <c r="P199" s="3087"/>
      <c r="Q199" s="3087"/>
      <c r="R199" s="3087"/>
      <c r="S199" s="3087"/>
      <c r="T199" s="3087"/>
      <c r="U199" s="3087"/>
      <c r="V199" s="3087"/>
      <c r="W199" s="3087"/>
      <c r="X199" s="3087"/>
      <c r="Y199" s="3087"/>
      <c r="Z199" s="3087"/>
      <c r="AA199" s="3087"/>
      <c r="AB199" s="3087"/>
      <c r="AC199" s="3087"/>
      <c r="AD199" s="3087"/>
      <c r="AE199" s="3087"/>
      <c r="AF199" s="3087"/>
      <c r="AG199" s="3087"/>
      <c r="AH199" s="3087"/>
      <c r="AI199" s="3087"/>
      <c r="AJ199" s="3087"/>
      <c r="AK199" s="3087"/>
      <c r="AL199" s="3087"/>
      <c r="AM199" s="3087"/>
      <c r="AN199" s="3087"/>
      <c r="AO199" s="3087"/>
      <c r="AP199" s="3087"/>
      <c r="AQ199" s="3087"/>
      <c r="AR199" s="3087"/>
      <c r="AS199" s="3087"/>
      <c r="AT199" s="3087"/>
      <c r="AU199" s="3087"/>
      <c r="AV199" s="3087"/>
      <c r="AW199" s="3087"/>
      <c r="AX199" s="3087"/>
      <c r="AY199" s="3087"/>
      <c r="AZ199" s="3087"/>
      <c r="BA199" s="3087"/>
      <c r="BB199" s="3087"/>
      <c r="BC199" s="3087"/>
      <c r="BD199" s="3087">
        <v>192</v>
      </c>
      <c r="BE199" s="3087" t="s">
        <v>14729</v>
      </c>
      <c r="BF199" s="3087"/>
      <c r="BG199" s="3087">
        <v>14</v>
      </c>
      <c r="BH199" s="3087">
        <v>33</v>
      </c>
      <c r="BI199" s="3087">
        <v>90</v>
      </c>
      <c r="BJ199" s="3087">
        <v>0</v>
      </c>
      <c r="BK199" s="3087">
        <v>0</v>
      </c>
      <c r="BL199" s="3087">
        <v>0</v>
      </c>
      <c r="BM199" s="3087">
        <v>0</v>
      </c>
      <c r="BN199" s="3087"/>
      <c r="BO199" s="3087"/>
      <c r="BP199" s="3087"/>
      <c r="BQ199" s="3087"/>
      <c r="BR199" s="3087"/>
      <c r="BS199" s="3087"/>
      <c r="BT199" s="3087"/>
      <c r="BU199" s="3087"/>
      <c r="BV199" s="3087"/>
      <c r="BW199" s="3087"/>
      <c r="BX199" s="3087"/>
      <c r="BY199" s="3087"/>
      <c r="BZ199" s="3087"/>
      <c r="CA199" s="3087"/>
      <c r="CB199" s="3087"/>
      <c r="CC199" s="3087"/>
      <c r="CD199" s="3087"/>
      <c r="CE199" s="3087"/>
      <c r="CF199" s="3087"/>
      <c r="CG199" s="3087"/>
      <c r="CH199" s="3087"/>
      <c r="CI199" s="3087"/>
      <c r="CJ199" s="3087"/>
      <c r="CK199" s="3087"/>
      <c r="CL199" s="3087"/>
      <c r="CM199" s="3087"/>
      <c r="CN199" s="3087"/>
      <c r="CO199" s="3087"/>
      <c r="CP199" s="3087"/>
      <c r="CQ199" s="3087"/>
      <c r="CR199" s="3087"/>
      <c r="CS199" s="3087"/>
      <c r="CT199" s="3087"/>
      <c r="CU199" s="3087"/>
      <c r="CV199" s="3087"/>
      <c r="CW199" s="3087"/>
      <c r="CX199" s="3087"/>
      <c r="CY199" s="3087"/>
      <c r="CZ199" s="3087"/>
      <c r="DA199" s="3087"/>
      <c r="DB199" s="3087"/>
      <c r="DC199" s="3087"/>
      <c r="DD199" s="3087"/>
      <c r="DE199" s="3087"/>
      <c r="DF199" s="3087"/>
      <c r="DG199" s="3087"/>
      <c r="DH199" s="3087"/>
      <c r="DI199" s="3087"/>
      <c r="DJ199" s="3087"/>
      <c r="DK199" s="3087"/>
    </row>
    <row r="200" spans="1:115" x14ac:dyDescent="0.25">
      <c r="A200" s="3076" t="str">
        <f t="shared" ca="1" si="10"/>
        <v xml:space="preserve"> </v>
      </c>
      <c r="B200" s="3088" t="str">
        <f t="shared" ca="1" si="11"/>
        <v xml:space="preserve"> </v>
      </c>
      <c r="C200" s="3088" t="str">
        <f t="shared" ca="1" si="12"/>
        <v xml:space="preserve"> </v>
      </c>
      <c r="D200" s="3088" t="str">
        <f t="shared" ca="1" si="13"/>
        <v xml:space="preserve"> </v>
      </c>
      <c r="E200" s="3088" t="str">
        <f t="shared" ca="1" si="14"/>
        <v xml:space="preserve"> </v>
      </c>
      <c r="F200" s="3087"/>
      <c r="G200" s="3087"/>
      <c r="H200" s="3087"/>
      <c r="I200" s="3087"/>
      <c r="J200" s="3087"/>
      <c r="K200" s="3087"/>
      <c r="L200" s="3087"/>
      <c r="M200" s="3087"/>
      <c r="N200" s="3087"/>
      <c r="O200" s="3087"/>
      <c r="P200" s="3087"/>
      <c r="Q200" s="3087"/>
      <c r="R200" s="3087"/>
      <c r="S200" s="3087"/>
      <c r="T200" s="3087"/>
      <c r="U200" s="3087"/>
      <c r="V200" s="3087"/>
      <c r="W200" s="3087"/>
      <c r="X200" s="3087"/>
      <c r="Y200" s="3087"/>
      <c r="Z200" s="3087"/>
      <c r="AA200" s="3087"/>
      <c r="AB200" s="3087"/>
      <c r="AC200" s="3087"/>
      <c r="AD200" s="3087"/>
      <c r="AE200" s="3087"/>
      <c r="AF200" s="3087"/>
      <c r="AG200" s="3087"/>
      <c r="AH200" s="3087"/>
      <c r="AI200" s="3087"/>
      <c r="AJ200" s="3087"/>
      <c r="AK200" s="3087"/>
      <c r="AL200" s="3087"/>
      <c r="AM200" s="3087"/>
      <c r="AN200" s="3087"/>
      <c r="AO200" s="3087"/>
      <c r="AP200" s="3087"/>
      <c r="AQ200" s="3087"/>
      <c r="AR200" s="3087"/>
      <c r="AS200" s="3087"/>
      <c r="AT200" s="3087"/>
      <c r="AU200" s="3087"/>
      <c r="AV200" s="3087"/>
      <c r="AW200" s="3087"/>
      <c r="AX200" s="3087"/>
      <c r="AY200" s="3087"/>
      <c r="AZ200" s="3087"/>
      <c r="BA200" s="3087"/>
      <c r="BB200" s="3087"/>
      <c r="BC200" s="3087"/>
      <c r="BD200" s="3087">
        <v>193</v>
      </c>
      <c r="BE200" s="3087" t="s">
        <v>14730</v>
      </c>
      <c r="BF200" s="3087"/>
      <c r="BG200" s="3087">
        <v>14</v>
      </c>
      <c r="BH200" s="3087">
        <v>33</v>
      </c>
      <c r="BI200" s="3087">
        <v>90</v>
      </c>
      <c r="BJ200" s="3087">
        <v>0</v>
      </c>
      <c r="BK200" s="3087">
        <v>0</v>
      </c>
      <c r="BL200" s="3087">
        <v>0</v>
      </c>
      <c r="BM200" s="3087">
        <v>0</v>
      </c>
      <c r="BN200" s="3087"/>
      <c r="BO200" s="3087"/>
      <c r="BP200" s="3087"/>
      <c r="BQ200" s="3087"/>
      <c r="BR200" s="3087"/>
      <c r="BS200" s="3087"/>
      <c r="BT200" s="3087"/>
      <c r="BU200" s="3087"/>
      <c r="BV200" s="3087"/>
      <c r="BW200" s="3087"/>
      <c r="BX200" s="3087"/>
      <c r="BY200" s="3087"/>
      <c r="BZ200" s="3087"/>
      <c r="CA200" s="3087"/>
      <c r="CB200" s="3087"/>
      <c r="CC200" s="3087"/>
      <c r="CD200" s="3087"/>
      <c r="CE200" s="3087"/>
      <c r="CF200" s="3087"/>
      <c r="CG200" s="3087"/>
      <c r="CH200" s="3087"/>
      <c r="CI200" s="3087"/>
      <c r="CJ200" s="3087"/>
      <c r="CK200" s="3087"/>
      <c r="CL200" s="3087"/>
      <c r="CM200" s="3087"/>
      <c r="CN200" s="3087"/>
      <c r="CO200" s="3087"/>
      <c r="CP200" s="3087"/>
      <c r="CQ200" s="3087"/>
      <c r="CR200" s="3087"/>
      <c r="CS200" s="3087"/>
      <c r="CT200" s="3087"/>
      <c r="CU200" s="3087"/>
      <c r="CV200" s="3087"/>
      <c r="CW200" s="3087"/>
      <c r="CX200" s="3087"/>
      <c r="CY200" s="3087"/>
      <c r="CZ200" s="3087"/>
      <c r="DA200" s="3087"/>
      <c r="DB200" s="3087"/>
      <c r="DC200" s="3087"/>
      <c r="DD200" s="3087"/>
      <c r="DE200" s="3087"/>
      <c r="DF200" s="3087"/>
      <c r="DG200" s="3087"/>
      <c r="DH200" s="3087"/>
      <c r="DI200" s="3087"/>
      <c r="DJ200" s="3087"/>
      <c r="DK200" s="3087"/>
    </row>
    <row r="201" spans="1:115" x14ac:dyDescent="0.25">
      <c r="A201" s="3076" t="str">
        <f t="shared" ref="A201:A264" ca="1" si="15">IFERROR(IF(OFFSET(I201,0,$I$4-2)=""," ",OFFSET(I201,0,$I$4-2)),"")</f>
        <v xml:space="preserve"> </v>
      </c>
      <c r="B201" s="3088" t="str">
        <f t="shared" ref="B201:B264" ca="1" si="16">IFERROR(IF(OFFSET(I201,0,$I$4 -1)=""," ",OFFSET(I201,0,$I$4 -1)),"")</f>
        <v xml:space="preserve"> </v>
      </c>
      <c r="C201" s="3088" t="str">
        <f t="shared" ref="C201:C264" ca="1" si="17">IFERROR(IF(OFFSET(I201,0,$I$4)=""," ",OFFSET(I201,0,$I$4)),"")</f>
        <v xml:space="preserve"> </v>
      </c>
      <c r="D201" s="3088" t="str">
        <f t="shared" ref="D201:D264" ca="1" si="18">IFERROR(IF(OFFSET(I201,0,$I$4 + 1)=""," ",OFFSET(I201,0,$I$4 + 1)),"")</f>
        <v xml:space="preserve"> </v>
      </c>
      <c r="E201" s="3088" t="str">
        <f t="shared" ref="E201:E264" ca="1" si="19">IFERROR(IF(OFFSET(I201,0,$I$4 + 2)=""," ",OFFSET(I201,0,$I$4 + 2)),"")</f>
        <v xml:space="preserve"> </v>
      </c>
      <c r="F201" s="3087"/>
      <c r="G201" s="3087"/>
      <c r="H201" s="3087"/>
      <c r="I201" s="3087"/>
      <c r="J201" s="3087"/>
      <c r="K201" s="3087"/>
      <c r="L201" s="3087"/>
      <c r="M201" s="3087"/>
      <c r="N201" s="3087"/>
      <c r="O201" s="3087"/>
      <c r="P201" s="3087"/>
      <c r="Q201" s="3087"/>
      <c r="R201" s="3087"/>
      <c r="S201" s="3087"/>
      <c r="T201" s="3087"/>
      <c r="U201" s="3087"/>
      <c r="V201" s="3087"/>
      <c r="W201" s="3087"/>
      <c r="X201" s="3087"/>
      <c r="Y201" s="3087"/>
      <c r="Z201" s="3087"/>
      <c r="AA201" s="3087"/>
      <c r="AB201" s="3087"/>
      <c r="AC201" s="3087"/>
      <c r="AD201" s="3087"/>
      <c r="AE201" s="3087"/>
      <c r="AF201" s="3087"/>
      <c r="AG201" s="3087"/>
      <c r="AH201" s="3087"/>
      <c r="AI201" s="3087"/>
      <c r="AJ201" s="3087"/>
      <c r="AK201" s="3087"/>
      <c r="AL201" s="3087"/>
      <c r="AM201" s="3087"/>
      <c r="AN201" s="3087"/>
      <c r="AO201" s="3087"/>
      <c r="AP201" s="3087"/>
      <c r="AQ201" s="3087"/>
      <c r="AR201" s="3087"/>
      <c r="AS201" s="3087"/>
      <c r="AT201" s="3087"/>
      <c r="AU201" s="3087"/>
      <c r="AV201" s="3087"/>
      <c r="AW201" s="3087"/>
      <c r="AX201" s="3087"/>
      <c r="AY201" s="3087"/>
      <c r="AZ201" s="3087"/>
      <c r="BA201" s="3087"/>
      <c r="BB201" s="3087"/>
      <c r="BC201" s="3087"/>
      <c r="BD201" s="3087">
        <v>194</v>
      </c>
      <c r="BE201" s="3087" t="s">
        <v>14731</v>
      </c>
      <c r="BF201" s="3087"/>
      <c r="BG201" s="3087">
        <v>14</v>
      </c>
      <c r="BH201" s="3087">
        <v>33</v>
      </c>
      <c r="BI201" s="3087">
        <v>90</v>
      </c>
      <c r="BJ201" s="3087">
        <v>0</v>
      </c>
      <c r="BK201" s="3087">
        <v>0</v>
      </c>
      <c r="BL201" s="3087">
        <v>0</v>
      </c>
      <c r="BM201" s="3087">
        <v>0</v>
      </c>
      <c r="BN201" s="3087"/>
      <c r="BO201" s="3087"/>
      <c r="BP201" s="3087"/>
      <c r="BQ201" s="3087"/>
      <c r="BR201" s="3087"/>
      <c r="BS201" s="3087"/>
      <c r="BT201" s="3087"/>
      <c r="BU201" s="3087"/>
      <c r="BV201" s="3087"/>
      <c r="BW201" s="3087"/>
      <c r="BX201" s="3087"/>
      <c r="BY201" s="3087"/>
      <c r="BZ201" s="3087"/>
      <c r="CA201" s="3087"/>
      <c r="CB201" s="3087"/>
      <c r="CC201" s="3087"/>
      <c r="CD201" s="3087"/>
      <c r="CE201" s="3087"/>
      <c r="CF201" s="3087"/>
      <c r="CG201" s="3087"/>
      <c r="CH201" s="3087"/>
      <c r="CI201" s="3087"/>
      <c r="CJ201" s="3087"/>
      <c r="CK201" s="3087"/>
      <c r="CL201" s="3087"/>
      <c r="CM201" s="3087"/>
      <c r="CN201" s="3087"/>
      <c r="CO201" s="3087"/>
      <c r="CP201" s="3087"/>
      <c r="CQ201" s="3087"/>
      <c r="CR201" s="3087"/>
      <c r="CS201" s="3087"/>
      <c r="CT201" s="3087"/>
      <c r="CU201" s="3087"/>
      <c r="CV201" s="3087"/>
      <c r="CW201" s="3087"/>
      <c r="CX201" s="3087"/>
      <c r="CY201" s="3087"/>
      <c r="CZ201" s="3087"/>
      <c r="DA201" s="3087"/>
      <c r="DB201" s="3087"/>
      <c r="DC201" s="3087"/>
      <c r="DD201" s="3087"/>
      <c r="DE201" s="3087"/>
      <c r="DF201" s="3087"/>
      <c r="DG201" s="3087"/>
      <c r="DH201" s="3087"/>
      <c r="DI201" s="3087"/>
      <c r="DJ201" s="3087"/>
      <c r="DK201" s="3087"/>
    </row>
    <row r="202" spans="1:115" x14ac:dyDescent="0.25">
      <c r="A202" s="3076" t="str">
        <f t="shared" ca="1" si="15"/>
        <v xml:space="preserve"> </v>
      </c>
      <c r="B202" s="3088" t="str">
        <f t="shared" ca="1" si="16"/>
        <v xml:space="preserve"> </v>
      </c>
      <c r="C202" s="3088" t="str">
        <f t="shared" ca="1" si="17"/>
        <v xml:space="preserve"> </v>
      </c>
      <c r="D202" s="3088" t="str">
        <f t="shared" ca="1" si="18"/>
        <v xml:space="preserve"> </v>
      </c>
      <c r="E202" s="3088" t="str">
        <f t="shared" ca="1" si="19"/>
        <v xml:space="preserve"> </v>
      </c>
      <c r="F202" s="3087"/>
      <c r="G202" s="3087"/>
      <c r="H202" s="3087"/>
      <c r="I202" s="3087"/>
      <c r="J202" s="3087"/>
      <c r="K202" s="3087"/>
      <c r="L202" s="3087"/>
      <c r="M202" s="3087"/>
      <c r="N202" s="3087"/>
      <c r="O202" s="3087"/>
      <c r="P202" s="3087"/>
      <c r="Q202" s="3087"/>
      <c r="R202" s="3087"/>
      <c r="S202" s="3087"/>
      <c r="T202" s="3087"/>
      <c r="U202" s="3087"/>
      <c r="V202" s="3087"/>
      <c r="W202" s="3087"/>
      <c r="X202" s="3087"/>
      <c r="Y202" s="3087"/>
      <c r="Z202" s="3087"/>
      <c r="AA202" s="3087"/>
      <c r="AB202" s="3087"/>
      <c r="AC202" s="3087"/>
      <c r="AD202" s="3087"/>
      <c r="AE202" s="3087"/>
      <c r="AF202" s="3087"/>
      <c r="AG202" s="3087"/>
      <c r="AH202" s="3087"/>
      <c r="AI202" s="3087"/>
      <c r="AJ202" s="3087"/>
      <c r="AK202" s="3087"/>
      <c r="AL202" s="3087"/>
      <c r="AM202" s="3087"/>
      <c r="AN202" s="3087"/>
      <c r="AO202" s="3087"/>
      <c r="AP202" s="3087"/>
      <c r="AQ202" s="3087"/>
      <c r="AR202" s="3087"/>
      <c r="AS202" s="3087"/>
      <c r="AT202" s="3087"/>
      <c r="AU202" s="3087"/>
      <c r="AV202" s="3087"/>
      <c r="AW202" s="3087"/>
      <c r="AX202" s="3087"/>
      <c r="AY202" s="3087"/>
      <c r="AZ202" s="3087"/>
      <c r="BA202" s="3087"/>
      <c r="BB202" s="3087"/>
      <c r="BC202" s="3087"/>
      <c r="BD202" s="3087">
        <v>195</v>
      </c>
      <c r="BE202" s="3087" t="s">
        <v>14732</v>
      </c>
      <c r="BF202" s="3087"/>
      <c r="BG202" s="3087">
        <v>14</v>
      </c>
      <c r="BH202" s="3087">
        <v>33</v>
      </c>
      <c r="BI202" s="3087">
        <v>90</v>
      </c>
      <c r="BJ202" s="3087">
        <v>0</v>
      </c>
      <c r="BK202" s="3087">
        <v>0</v>
      </c>
      <c r="BL202" s="3087">
        <v>0</v>
      </c>
      <c r="BM202" s="3087">
        <v>0</v>
      </c>
      <c r="BN202" s="3087"/>
      <c r="BO202" s="3087"/>
      <c r="BP202" s="3087"/>
      <c r="BQ202" s="3087"/>
      <c r="BR202" s="3087"/>
      <c r="BS202" s="3087"/>
      <c r="BT202" s="3087"/>
      <c r="BU202" s="3087"/>
      <c r="BV202" s="3087"/>
      <c r="BW202" s="3087"/>
      <c r="BX202" s="3087"/>
      <c r="BY202" s="3087"/>
      <c r="BZ202" s="3087"/>
      <c r="CA202" s="3087"/>
      <c r="CB202" s="3087"/>
      <c r="CC202" s="3087"/>
      <c r="CD202" s="3087"/>
      <c r="CE202" s="3087"/>
      <c r="CF202" s="3087"/>
      <c r="CG202" s="3087"/>
      <c r="CH202" s="3087"/>
      <c r="CI202" s="3087"/>
      <c r="CJ202" s="3087"/>
      <c r="CK202" s="3087"/>
      <c r="CL202" s="3087"/>
      <c r="CM202" s="3087"/>
      <c r="CN202" s="3087"/>
      <c r="CO202" s="3087"/>
      <c r="CP202" s="3087"/>
      <c r="CQ202" s="3087"/>
      <c r="CR202" s="3087"/>
      <c r="CS202" s="3087"/>
      <c r="CT202" s="3087"/>
      <c r="CU202" s="3087"/>
      <c r="CV202" s="3087"/>
      <c r="CW202" s="3087"/>
      <c r="CX202" s="3087"/>
      <c r="CY202" s="3087"/>
      <c r="CZ202" s="3087"/>
      <c r="DA202" s="3087"/>
      <c r="DB202" s="3087"/>
      <c r="DC202" s="3087"/>
      <c r="DD202" s="3087"/>
      <c r="DE202" s="3087"/>
      <c r="DF202" s="3087"/>
      <c r="DG202" s="3087"/>
      <c r="DH202" s="3087"/>
      <c r="DI202" s="3087"/>
      <c r="DJ202" s="3087"/>
      <c r="DK202" s="3087"/>
    </row>
    <row r="203" spans="1:115" x14ac:dyDescent="0.25">
      <c r="A203" s="3076" t="str">
        <f t="shared" ca="1" si="15"/>
        <v xml:space="preserve"> </v>
      </c>
      <c r="B203" s="3088" t="str">
        <f t="shared" ca="1" si="16"/>
        <v xml:space="preserve"> </v>
      </c>
      <c r="C203" s="3088" t="str">
        <f t="shared" ca="1" si="17"/>
        <v xml:space="preserve"> </v>
      </c>
      <c r="D203" s="3088" t="str">
        <f t="shared" ca="1" si="18"/>
        <v xml:space="preserve"> </v>
      </c>
      <c r="E203" s="3088" t="str">
        <f t="shared" ca="1" si="19"/>
        <v xml:space="preserve"> </v>
      </c>
      <c r="F203" s="3087"/>
      <c r="G203" s="3087"/>
      <c r="H203" s="3087"/>
      <c r="I203" s="3087"/>
      <c r="J203" s="3087"/>
      <c r="K203" s="3087"/>
      <c r="L203" s="3087"/>
      <c r="M203" s="3087"/>
      <c r="N203" s="3087"/>
      <c r="O203" s="3087"/>
      <c r="P203" s="3087"/>
      <c r="Q203" s="3087"/>
      <c r="R203" s="3087"/>
      <c r="S203" s="3087"/>
      <c r="T203" s="3087"/>
      <c r="U203" s="3087"/>
      <c r="V203" s="3087"/>
      <c r="W203" s="3087"/>
      <c r="X203" s="3087"/>
      <c r="Y203" s="3087"/>
      <c r="Z203" s="3087"/>
      <c r="AA203" s="3087"/>
      <c r="AB203" s="3087"/>
      <c r="AC203" s="3087"/>
      <c r="AD203" s="3087"/>
      <c r="AE203" s="3087"/>
      <c r="AF203" s="3087"/>
      <c r="AG203" s="3087"/>
      <c r="AH203" s="3087"/>
      <c r="AI203" s="3087"/>
      <c r="AJ203" s="3087"/>
      <c r="AK203" s="3087"/>
      <c r="AL203" s="3087"/>
      <c r="AM203" s="3087"/>
      <c r="AN203" s="3087"/>
      <c r="AO203" s="3087"/>
      <c r="AP203" s="3087"/>
      <c r="AQ203" s="3087"/>
      <c r="AR203" s="3087"/>
      <c r="AS203" s="3087"/>
      <c r="AT203" s="3087"/>
      <c r="AU203" s="3087"/>
      <c r="AV203" s="3087"/>
      <c r="AW203" s="3087"/>
      <c r="AX203" s="3087"/>
      <c r="AY203" s="3087"/>
      <c r="AZ203" s="3087"/>
      <c r="BA203" s="3087"/>
      <c r="BB203" s="3087"/>
      <c r="BC203" s="3087"/>
      <c r="BD203" s="3087">
        <v>196</v>
      </c>
      <c r="BE203" s="3087" t="s">
        <v>14733</v>
      </c>
      <c r="BF203" s="3087"/>
      <c r="BG203" s="3087">
        <v>14</v>
      </c>
      <c r="BH203" s="3087">
        <v>33</v>
      </c>
      <c r="BI203" s="3087">
        <v>90</v>
      </c>
      <c r="BJ203" s="3087">
        <v>0</v>
      </c>
      <c r="BK203" s="3087">
        <v>0</v>
      </c>
      <c r="BL203" s="3087">
        <v>0</v>
      </c>
      <c r="BM203" s="3087">
        <v>0</v>
      </c>
      <c r="BN203" s="3087"/>
      <c r="BO203" s="3087"/>
      <c r="BP203" s="3087"/>
      <c r="BQ203" s="3087"/>
      <c r="BR203" s="3087"/>
      <c r="BS203" s="3087"/>
      <c r="BT203" s="3087"/>
      <c r="BU203" s="3087"/>
      <c r="BV203" s="3087"/>
      <c r="BW203" s="3087"/>
      <c r="BX203" s="3087"/>
      <c r="BY203" s="3087"/>
      <c r="BZ203" s="3087"/>
      <c r="CA203" s="3087"/>
      <c r="CB203" s="3087"/>
      <c r="CC203" s="3087"/>
      <c r="CD203" s="3087"/>
      <c r="CE203" s="3087"/>
      <c r="CF203" s="3087"/>
      <c r="CG203" s="3087"/>
      <c r="CH203" s="3087"/>
      <c r="CI203" s="3087"/>
      <c r="CJ203" s="3087"/>
      <c r="CK203" s="3087"/>
      <c r="CL203" s="3087"/>
      <c r="CM203" s="3087"/>
      <c r="CN203" s="3087"/>
      <c r="CO203" s="3087"/>
      <c r="CP203" s="3087"/>
      <c r="CQ203" s="3087"/>
      <c r="CR203" s="3087"/>
      <c r="CS203" s="3087"/>
      <c r="CT203" s="3087"/>
      <c r="CU203" s="3087"/>
      <c r="CV203" s="3087"/>
      <c r="CW203" s="3087"/>
      <c r="CX203" s="3087"/>
      <c r="CY203" s="3087"/>
      <c r="CZ203" s="3087"/>
      <c r="DA203" s="3087"/>
      <c r="DB203" s="3087"/>
      <c r="DC203" s="3087"/>
      <c r="DD203" s="3087"/>
      <c r="DE203" s="3087"/>
      <c r="DF203" s="3087"/>
      <c r="DG203" s="3087"/>
      <c r="DH203" s="3087"/>
      <c r="DI203" s="3087"/>
      <c r="DJ203" s="3087"/>
      <c r="DK203" s="3087"/>
    </row>
    <row r="204" spans="1:115" x14ac:dyDescent="0.25">
      <c r="A204" s="3076" t="str">
        <f t="shared" ca="1" si="15"/>
        <v xml:space="preserve"> </v>
      </c>
      <c r="B204" s="3088" t="str">
        <f t="shared" ca="1" si="16"/>
        <v xml:space="preserve"> </v>
      </c>
      <c r="C204" s="3088" t="str">
        <f t="shared" ca="1" si="17"/>
        <v xml:space="preserve"> </v>
      </c>
      <c r="D204" s="3088" t="str">
        <f t="shared" ca="1" si="18"/>
        <v xml:space="preserve"> </v>
      </c>
      <c r="E204" s="3088" t="str">
        <f t="shared" ca="1" si="19"/>
        <v xml:space="preserve"> </v>
      </c>
      <c r="F204" s="3087"/>
      <c r="G204" s="3087"/>
      <c r="H204" s="3087"/>
      <c r="I204" s="3087"/>
      <c r="J204" s="3087"/>
      <c r="K204" s="3087"/>
      <c r="L204" s="3087"/>
      <c r="M204" s="3087"/>
      <c r="N204" s="3087"/>
      <c r="O204" s="3087"/>
      <c r="P204" s="3087"/>
      <c r="Q204" s="3087"/>
      <c r="R204" s="3087"/>
      <c r="S204" s="3087"/>
      <c r="T204" s="3087"/>
      <c r="U204" s="3087"/>
      <c r="V204" s="3087"/>
      <c r="W204" s="3087"/>
      <c r="X204" s="3087"/>
      <c r="Y204" s="3087"/>
      <c r="Z204" s="3087"/>
      <c r="AA204" s="3087"/>
      <c r="AB204" s="3087"/>
      <c r="AC204" s="3087"/>
      <c r="AD204" s="3087"/>
      <c r="AE204" s="3087"/>
      <c r="AF204" s="3087"/>
      <c r="AG204" s="3087"/>
      <c r="AH204" s="3087"/>
      <c r="AI204" s="3087"/>
      <c r="AJ204" s="3087"/>
      <c r="AK204" s="3087"/>
      <c r="AL204" s="3087"/>
      <c r="AM204" s="3087"/>
      <c r="AN204" s="3087"/>
      <c r="AO204" s="3087"/>
      <c r="AP204" s="3087"/>
      <c r="AQ204" s="3087"/>
      <c r="AR204" s="3087"/>
      <c r="AS204" s="3087"/>
      <c r="AT204" s="3087"/>
      <c r="AU204" s="3087"/>
      <c r="AV204" s="3087"/>
      <c r="AW204" s="3087"/>
      <c r="AX204" s="3087"/>
      <c r="AY204" s="3087"/>
      <c r="AZ204" s="3087"/>
      <c r="BA204" s="3087"/>
      <c r="BB204" s="3087"/>
      <c r="BC204" s="3087"/>
      <c r="BD204" s="3087">
        <v>197</v>
      </c>
      <c r="BE204" s="3087" t="s">
        <v>14734</v>
      </c>
      <c r="BF204" s="3087"/>
      <c r="BG204" s="3087">
        <v>14</v>
      </c>
      <c r="BH204" s="3087">
        <v>33</v>
      </c>
      <c r="BI204" s="3087">
        <v>90</v>
      </c>
      <c r="BJ204" s="3087">
        <v>0</v>
      </c>
      <c r="BK204" s="3087">
        <v>0</v>
      </c>
      <c r="BL204" s="3087">
        <v>0</v>
      </c>
      <c r="BM204" s="3087">
        <v>0</v>
      </c>
      <c r="BN204" s="3087"/>
      <c r="BO204" s="3087"/>
      <c r="BP204" s="3087"/>
      <c r="BQ204" s="3087"/>
      <c r="BR204" s="3087"/>
      <c r="BS204" s="3087"/>
      <c r="BT204" s="3087"/>
      <c r="BU204" s="3087"/>
      <c r="BV204" s="3087"/>
      <c r="BW204" s="3087"/>
      <c r="BX204" s="3087"/>
      <c r="BY204" s="3087"/>
      <c r="BZ204" s="3087"/>
      <c r="CA204" s="3087"/>
      <c r="CB204" s="3087"/>
      <c r="CC204" s="3087"/>
      <c r="CD204" s="3087"/>
      <c r="CE204" s="3087"/>
      <c r="CF204" s="3087"/>
      <c r="CG204" s="3087"/>
      <c r="CH204" s="3087"/>
      <c r="CI204" s="3087"/>
      <c r="CJ204" s="3087"/>
      <c r="CK204" s="3087"/>
      <c r="CL204" s="3087"/>
      <c r="CM204" s="3087"/>
      <c r="CN204" s="3087"/>
      <c r="CO204" s="3087"/>
      <c r="CP204" s="3087"/>
      <c r="CQ204" s="3087"/>
      <c r="CR204" s="3087"/>
      <c r="CS204" s="3087"/>
      <c r="CT204" s="3087"/>
      <c r="CU204" s="3087"/>
      <c r="CV204" s="3087"/>
      <c r="CW204" s="3087"/>
      <c r="CX204" s="3087"/>
      <c r="CY204" s="3087"/>
      <c r="CZ204" s="3087"/>
      <c r="DA204" s="3087"/>
      <c r="DB204" s="3087"/>
      <c r="DC204" s="3087"/>
      <c r="DD204" s="3087"/>
      <c r="DE204" s="3087"/>
      <c r="DF204" s="3087"/>
      <c r="DG204" s="3087"/>
      <c r="DH204" s="3087"/>
      <c r="DI204" s="3087"/>
      <c r="DJ204" s="3087"/>
      <c r="DK204" s="3087"/>
    </row>
    <row r="205" spans="1:115" x14ac:dyDescent="0.25">
      <c r="A205" s="3076" t="str">
        <f t="shared" ca="1" si="15"/>
        <v xml:space="preserve"> </v>
      </c>
      <c r="B205" s="3088" t="str">
        <f t="shared" ca="1" si="16"/>
        <v xml:space="preserve"> </v>
      </c>
      <c r="C205" s="3088" t="str">
        <f t="shared" ca="1" si="17"/>
        <v xml:space="preserve"> </v>
      </c>
      <c r="D205" s="3088" t="str">
        <f t="shared" ca="1" si="18"/>
        <v xml:space="preserve"> </v>
      </c>
      <c r="E205" s="3088" t="str">
        <f t="shared" ca="1" si="19"/>
        <v xml:space="preserve"> </v>
      </c>
      <c r="F205" s="3087"/>
      <c r="G205" s="3087"/>
      <c r="H205" s="3087"/>
      <c r="I205" s="3087"/>
      <c r="J205" s="3087"/>
      <c r="K205" s="3087"/>
      <c r="L205" s="3087"/>
      <c r="M205" s="3087"/>
      <c r="N205" s="3087"/>
      <c r="O205" s="3087"/>
      <c r="P205" s="3087"/>
      <c r="Q205" s="3087"/>
      <c r="R205" s="3087"/>
      <c r="S205" s="3087"/>
      <c r="T205" s="3087"/>
      <c r="U205" s="3087"/>
      <c r="V205" s="3087"/>
      <c r="W205" s="3087"/>
      <c r="X205" s="3087"/>
      <c r="Y205" s="3087"/>
      <c r="Z205" s="3087"/>
      <c r="AA205" s="3087"/>
      <c r="AB205" s="3087"/>
      <c r="AC205" s="3087"/>
      <c r="AD205" s="3087"/>
      <c r="AE205" s="3087"/>
      <c r="AF205" s="3087"/>
      <c r="AG205" s="3087"/>
      <c r="AH205" s="3087"/>
      <c r="AI205" s="3087"/>
      <c r="AJ205" s="3087"/>
      <c r="AK205" s="3087"/>
      <c r="AL205" s="3087"/>
      <c r="AM205" s="3087"/>
      <c r="AN205" s="3087"/>
      <c r="AO205" s="3087"/>
      <c r="AP205" s="3087"/>
      <c r="AQ205" s="3087"/>
      <c r="AR205" s="3087"/>
      <c r="AS205" s="3087"/>
      <c r="AT205" s="3087"/>
      <c r="AU205" s="3087"/>
      <c r="AV205" s="3087"/>
      <c r="AW205" s="3087"/>
      <c r="AX205" s="3087"/>
      <c r="AY205" s="3087"/>
      <c r="AZ205" s="3087"/>
      <c r="BA205" s="3087"/>
      <c r="BB205" s="3087"/>
      <c r="BC205" s="3087"/>
      <c r="BD205" s="3087">
        <v>198</v>
      </c>
      <c r="BE205" s="3087" t="s">
        <v>14735</v>
      </c>
      <c r="BF205" s="3087"/>
      <c r="BG205" s="3087">
        <v>14</v>
      </c>
      <c r="BH205" s="3087">
        <v>33</v>
      </c>
      <c r="BI205" s="3087">
        <v>90</v>
      </c>
      <c r="BJ205" s="3087">
        <v>0</v>
      </c>
      <c r="BK205" s="3087">
        <v>0</v>
      </c>
      <c r="BL205" s="3087">
        <v>0</v>
      </c>
      <c r="BM205" s="3087">
        <v>0</v>
      </c>
      <c r="BN205" s="3087"/>
      <c r="BO205" s="3087"/>
      <c r="BP205" s="3087"/>
      <c r="BQ205" s="3087"/>
      <c r="BR205" s="3087"/>
      <c r="BS205" s="3087"/>
      <c r="BT205" s="3087"/>
      <c r="BU205" s="3087"/>
      <c r="BV205" s="3087"/>
      <c r="BW205" s="3087"/>
      <c r="BX205" s="3087"/>
      <c r="BY205" s="3087"/>
      <c r="BZ205" s="3087"/>
      <c r="CA205" s="3087"/>
      <c r="CB205" s="3087"/>
      <c r="CC205" s="3087"/>
      <c r="CD205" s="3087"/>
      <c r="CE205" s="3087"/>
      <c r="CF205" s="3087"/>
      <c r="CG205" s="3087"/>
      <c r="CH205" s="3087"/>
      <c r="CI205" s="3087"/>
      <c r="CJ205" s="3087"/>
      <c r="CK205" s="3087"/>
      <c r="CL205" s="3087"/>
      <c r="CM205" s="3087"/>
      <c r="CN205" s="3087"/>
      <c r="CO205" s="3087"/>
      <c r="CP205" s="3087"/>
      <c r="CQ205" s="3087"/>
      <c r="CR205" s="3087"/>
      <c r="CS205" s="3087"/>
      <c r="CT205" s="3087"/>
      <c r="CU205" s="3087"/>
      <c r="CV205" s="3087"/>
      <c r="CW205" s="3087"/>
      <c r="CX205" s="3087"/>
      <c r="CY205" s="3087"/>
      <c r="CZ205" s="3087"/>
      <c r="DA205" s="3087"/>
      <c r="DB205" s="3087"/>
      <c r="DC205" s="3087"/>
      <c r="DD205" s="3087"/>
      <c r="DE205" s="3087"/>
      <c r="DF205" s="3087"/>
      <c r="DG205" s="3087"/>
      <c r="DH205" s="3087"/>
      <c r="DI205" s="3087"/>
      <c r="DJ205" s="3087"/>
      <c r="DK205" s="3087"/>
    </row>
    <row r="206" spans="1:115" x14ac:dyDescent="0.25">
      <c r="A206" s="3076" t="str">
        <f t="shared" ca="1" si="15"/>
        <v xml:space="preserve"> </v>
      </c>
      <c r="B206" s="3088" t="str">
        <f t="shared" ca="1" si="16"/>
        <v xml:space="preserve"> </v>
      </c>
      <c r="C206" s="3088" t="str">
        <f t="shared" ca="1" si="17"/>
        <v xml:space="preserve"> </v>
      </c>
      <c r="D206" s="3088" t="str">
        <f t="shared" ca="1" si="18"/>
        <v xml:space="preserve"> </v>
      </c>
      <c r="E206" s="3088" t="str">
        <f t="shared" ca="1" si="19"/>
        <v xml:space="preserve"> </v>
      </c>
      <c r="F206" s="3087"/>
      <c r="G206" s="3087"/>
      <c r="H206" s="3087"/>
      <c r="I206" s="3087"/>
      <c r="J206" s="3087"/>
      <c r="K206" s="3087"/>
      <c r="L206" s="3087"/>
      <c r="M206" s="3087"/>
      <c r="N206" s="3087"/>
      <c r="O206" s="3087"/>
      <c r="P206" s="3087"/>
      <c r="Q206" s="3087"/>
      <c r="R206" s="3087"/>
      <c r="S206" s="3087"/>
      <c r="T206" s="3087"/>
      <c r="U206" s="3087"/>
      <c r="V206" s="3087"/>
      <c r="W206" s="3087"/>
      <c r="X206" s="3087"/>
      <c r="Y206" s="3087"/>
      <c r="Z206" s="3087"/>
      <c r="AA206" s="3087"/>
      <c r="AB206" s="3087"/>
      <c r="AC206" s="3087"/>
      <c r="AD206" s="3087"/>
      <c r="AE206" s="3087"/>
      <c r="AF206" s="3087"/>
      <c r="AG206" s="3087"/>
      <c r="AH206" s="3087"/>
      <c r="AI206" s="3087"/>
      <c r="AJ206" s="3087"/>
      <c r="AK206" s="3087"/>
      <c r="AL206" s="3087"/>
      <c r="AM206" s="3087"/>
      <c r="AN206" s="3087"/>
      <c r="AO206" s="3087"/>
      <c r="AP206" s="3087"/>
      <c r="AQ206" s="3087"/>
      <c r="AR206" s="3087"/>
      <c r="AS206" s="3087"/>
      <c r="AT206" s="3087"/>
      <c r="AU206" s="3087"/>
      <c r="AV206" s="3087"/>
      <c r="AW206" s="3087"/>
      <c r="AX206" s="3087"/>
      <c r="AY206" s="3087"/>
      <c r="AZ206" s="3087"/>
      <c r="BA206" s="3087"/>
      <c r="BB206" s="3087"/>
      <c r="BC206" s="3087"/>
      <c r="BD206" s="3087">
        <v>199</v>
      </c>
      <c r="BE206" s="3087" t="s">
        <v>14736</v>
      </c>
      <c r="BF206" s="3087"/>
      <c r="BG206" s="3087">
        <v>14</v>
      </c>
      <c r="BH206" s="3087">
        <v>33</v>
      </c>
      <c r="BI206" s="3087">
        <v>90</v>
      </c>
      <c r="BJ206" s="3087">
        <v>0</v>
      </c>
      <c r="BK206" s="3087">
        <v>0</v>
      </c>
      <c r="BL206" s="3087">
        <v>0</v>
      </c>
      <c r="BM206" s="3087">
        <v>0</v>
      </c>
      <c r="BN206" s="3087"/>
      <c r="BO206" s="3087"/>
      <c r="BP206" s="3087"/>
      <c r="BQ206" s="3087"/>
      <c r="BR206" s="3087"/>
      <c r="BS206" s="3087"/>
      <c r="BT206" s="3087"/>
      <c r="BU206" s="3087"/>
      <c r="BV206" s="3087"/>
      <c r="BW206" s="3087"/>
      <c r="BX206" s="3087"/>
      <c r="BY206" s="3087"/>
      <c r="BZ206" s="3087"/>
      <c r="CA206" s="3087"/>
      <c r="CB206" s="3087"/>
      <c r="CC206" s="3087"/>
      <c r="CD206" s="3087"/>
      <c r="CE206" s="3087"/>
      <c r="CF206" s="3087"/>
      <c r="CG206" s="3087"/>
      <c r="CH206" s="3087"/>
      <c r="CI206" s="3087"/>
      <c r="CJ206" s="3087"/>
      <c r="CK206" s="3087"/>
      <c r="CL206" s="3087"/>
      <c r="CM206" s="3087"/>
      <c r="CN206" s="3087"/>
      <c r="CO206" s="3087"/>
      <c r="CP206" s="3087"/>
      <c r="CQ206" s="3087"/>
      <c r="CR206" s="3087"/>
      <c r="CS206" s="3087"/>
      <c r="CT206" s="3087"/>
      <c r="CU206" s="3087"/>
      <c r="CV206" s="3087"/>
      <c r="CW206" s="3087"/>
      <c r="CX206" s="3087"/>
      <c r="CY206" s="3087"/>
      <c r="CZ206" s="3087"/>
      <c r="DA206" s="3087"/>
      <c r="DB206" s="3087"/>
      <c r="DC206" s="3087"/>
      <c r="DD206" s="3087"/>
      <c r="DE206" s="3087"/>
      <c r="DF206" s="3087"/>
      <c r="DG206" s="3087"/>
      <c r="DH206" s="3087"/>
      <c r="DI206" s="3087"/>
      <c r="DJ206" s="3087"/>
      <c r="DK206" s="3087"/>
    </row>
    <row r="207" spans="1:115" x14ac:dyDescent="0.25">
      <c r="A207" s="3076" t="str">
        <f t="shared" ca="1" si="15"/>
        <v xml:space="preserve"> </v>
      </c>
      <c r="B207" s="3088" t="str">
        <f t="shared" ca="1" si="16"/>
        <v xml:space="preserve"> </v>
      </c>
      <c r="C207" s="3088" t="str">
        <f t="shared" ca="1" si="17"/>
        <v xml:space="preserve"> </v>
      </c>
      <c r="D207" s="3088" t="str">
        <f t="shared" ca="1" si="18"/>
        <v xml:space="preserve"> </v>
      </c>
      <c r="E207" s="3088" t="str">
        <f t="shared" ca="1" si="19"/>
        <v xml:space="preserve"> </v>
      </c>
      <c r="F207" s="3087"/>
      <c r="G207" s="3087"/>
      <c r="H207" s="3087"/>
      <c r="I207" s="3087"/>
      <c r="J207" s="3087"/>
      <c r="K207" s="3087"/>
      <c r="L207" s="3087"/>
      <c r="M207" s="3087"/>
      <c r="N207" s="3087"/>
      <c r="O207" s="3087"/>
      <c r="P207" s="3087"/>
      <c r="Q207" s="3087"/>
      <c r="R207" s="3087"/>
      <c r="S207" s="3087"/>
      <c r="T207" s="3087"/>
      <c r="U207" s="3087"/>
      <c r="V207" s="3087"/>
      <c r="W207" s="3087"/>
      <c r="X207" s="3087"/>
      <c r="Y207" s="3087"/>
      <c r="Z207" s="3087"/>
      <c r="AA207" s="3087"/>
      <c r="AB207" s="3087"/>
      <c r="AC207" s="3087"/>
      <c r="AD207" s="3087"/>
      <c r="AE207" s="3087"/>
      <c r="AF207" s="3087"/>
      <c r="AG207" s="3087"/>
      <c r="AH207" s="3087"/>
      <c r="AI207" s="3087"/>
      <c r="AJ207" s="3087"/>
      <c r="AK207" s="3087"/>
      <c r="AL207" s="3087"/>
      <c r="AM207" s="3087"/>
      <c r="AN207" s="3087"/>
      <c r="AO207" s="3087"/>
      <c r="AP207" s="3087"/>
      <c r="AQ207" s="3087"/>
      <c r="AR207" s="3087"/>
      <c r="AS207" s="3087"/>
      <c r="AT207" s="3087"/>
      <c r="AU207" s="3087"/>
      <c r="AV207" s="3087"/>
      <c r="AW207" s="3087"/>
      <c r="AX207" s="3087"/>
      <c r="AY207" s="3087"/>
      <c r="AZ207" s="3087"/>
      <c r="BA207" s="3087"/>
      <c r="BB207" s="3087"/>
      <c r="BC207" s="3087"/>
      <c r="BD207" s="3087">
        <v>200</v>
      </c>
      <c r="BE207" s="3087" t="s">
        <v>14737</v>
      </c>
      <c r="BF207" s="3087"/>
      <c r="BG207" s="3087">
        <v>14</v>
      </c>
      <c r="BH207" s="3087">
        <v>33</v>
      </c>
      <c r="BI207" s="3087">
        <v>90</v>
      </c>
      <c r="BJ207" s="3087">
        <v>0</v>
      </c>
      <c r="BK207" s="3087">
        <v>0</v>
      </c>
      <c r="BL207" s="3087">
        <v>0</v>
      </c>
      <c r="BM207" s="3087">
        <v>0</v>
      </c>
      <c r="BN207" s="3087"/>
      <c r="BO207" s="3087"/>
      <c r="BP207" s="3087"/>
      <c r="BQ207" s="3087"/>
      <c r="BR207" s="3087"/>
      <c r="BS207" s="3087"/>
      <c r="BT207" s="3087"/>
      <c r="BU207" s="3087"/>
      <c r="BV207" s="3087"/>
      <c r="BW207" s="3087"/>
      <c r="BX207" s="3087"/>
      <c r="BY207" s="3087"/>
      <c r="BZ207" s="3087"/>
      <c r="CA207" s="3087"/>
      <c r="CB207" s="3087"/>
      <c r="CC207" s="3087"/>
      <c r="CD207" s="3087"/>
      <c r="CE207" s="3087"/>
      <c r="CF207" s="3087"/>
      <c r="CG207" s="3087"/>
      <c r="CH207" s="3087"/>
      <c r="CI207" s="3087"/>
      <c r="CJ207" s="3087"/>
      <c r="CK207" s="3087"/>
      <c r="CL207" s="3087"/>
      <c r="CM207" s="3087"/>
      <c r="CN207" s="3087"/>
      <c r="CO207" s="3087"/>
      <c r="CP207" s="3087"/>
      <c r="CQ207" s="3087"/>
      <c r="CR207" s="3087"/>
      <c r="CS207" s="3087"/>
      <c r="CT207" s="3087"/>
      <c r="CU207" s="3087"/>
      <c r="CV207" s="3087"/>
      <c r="CW207" s="3087"/>
      <c r="CX207" s="3087"/>
      <c r="CY207" s="3087"/>
      <c r="CZ207" s="3087"/>
      <c r="DA207" s="3087"/>
      <c r="DB207" s="3087"/>
      <c r="DC207" s="3087"/>
      <c r="DD207" s="3087"/>
      <c r="DE207" s="3087"/>
      <c r="DF207" s="3087"/>
      <c r="DG207" s="3087"/>
      <c r="DH207" s="3087"/>
      <c r="DI207" s="3087"/>
      <c r="DJ207" s="3087"/>
      <c r="DK207" s="3087"/>
    </row>
    <row r="208" spans="1:115" x14ac:dyDescent="0.25">
      <c r="A208" s="3076" t="str">
        <f t="shared" ca="1" si="15"/>
        <v xml:space="preserve"> </v>
      </c>
      <c r="B208" s="3088" t="str">
        <f t="shared" ca="1" si="16"/>
        <v xml:space="preserve"> </v>
      </c>
      <c r="C208" s="3088" t="str">
        <f t="shared" ca="1" si="17"/>
        <v xml:space="preserve"> </v>
      </c>
      <c r="D208" s="3088" t="str">
        <f t="shared" ca="1" si="18"/>
        <v xml:space="preserve"> </v>
      </c>
      <c r="E208" s="3088" t="str">
        <f t="shared" ca="1" si="19"/>
        <v xml:space="preserve"> </v>
      </c>
      <c r="F208" s="3087"/>
      <c r="G208" s="3087"/>
      <c r="H208" s="3087"/>
      <c r="I208" s="3087"/>
      <c r="J208" s="3087"/>
      <c r="K208" s="3087"/>
      <c r="L208" s="3087"/>
      <c r="M208" s="3087"/>
      <c r="N208" s="3087"/>
      <c r="O208" s="3087"/>
      <c r="P208" s="3087"/>
      <c r="Q208" s="3087"/>
      <c r="R208" s="3087"/>
      <c r="S208" s="3087"/>
      <c r="T208" s="3087"/>
      <c r="U208" s="3087"/>
      <c r="V208" s="3087"/>
      <c r="W208" s="3087"/>
      <c r="X208" s="3087"/>
      <c r="Y208" s="3087"/>
      <c r="Z208" s="3087"/>
      <c r="AA208" s="3087"/>
      <c r="AB208" s="3087"/>
      <c r="AC208" s="3087"/>
      <c r="AD208" s="3087"/>
      <c r="AE208" s="3087"/>
      <c r="AF208" s="3087"/>
      <c r="AG208" s="3087"/>
      <c r="AH208" s="3087"/>
      <c r="AI208" s="3087"/>
      <c r="AJ208" s="3087"/>
      <c r="AK208" s="3087"/>
      <c r="AL208" s="3087"/>
      <c r="AM208" s="3087"/>
      <c r="AN208" s="3087"/>
      <c r="AO208" s="3087"/>
      <c r="AP208" s="3087"/>
      <c r="AQ208" s="3087"/>
      <c r="AR208" s="3087"/>
      <c r="AS208" s="3087"/>
      <c r="AT208" s="3087"/>
      <c r="AU208" s="3087"/>
      <c r="AV208" s="3087"/>
      <c r="AW208" s="3087"/>
      <c r="AX208" s="3087"/>
      <c r="AY208" s="3087"/>
      <c r="AZ208" s="3087"/>
      <c r="BA208" s="3087"/>
      <c r="BB208" s="3087"/>
      <c r="BC208" s="3087"/>
      <c r="BD208" s="3087">
        <v>201</v>
      </c>
      <c r="BE208" s="3087" t="s">
        <v>14738</v>
      </c>
      <c r="BF208" s="3087"/>
      <c r="BG208" s="3087">
        <v>14</v>
      </c>
      <c r="BH208" s="3087">
        <v>33</v>
      </c>
      <c r="BI208" s="3087">
        <v>90</v>
      </c>
      <c r="BJ208" s="3087">
        <v>0</v>
      </c>
      <c r="BK208" s="3087">
        <v>0</v>
      </c>
      <c r="BL208" s="3087">
        <v>0</v>
      </c>
      <c r="BM208" s="3087">
        <v>0</v>
      </c>
      <c r="BN208" s="3087"/>
      <c r="BO208" s="3087"/>
      <c r="BP208" s="3087"/>
      <c r="BQ208" s="3087"/>
      <c r="BR208" s="3087"/>
      <c r="BS208" s="3087"/>
      <c r="BT208" s="3087"/>
      <c r="BU208" s="3087"/>
      <c r="BV208" s="3087"/>
      <c r="BW208" s="3087"/>
      <c r="BX208" s="3087"/>
      <c r="BY208" s="3087"/>
      <c r="BZ208" s="3087"/>
      <c r="CA208" s="3087"/>
      <c r="CB208" s="3087"/>
      <c r="CC208" s="3087"/>
      <c r="CD208" s="3087"/>
      <c r="CE208" s="3087"/>
      <c r="CF208" s="3087"/>
      <c r="CG208" s="3087"/>
      <c r="CH208" s="3087"/>
      <c r="CI208" s="3087"/>
      <c r="CJ208" s="3087"/>
      <c r="CK208" s="3087"/>
      <c r="CL208" s="3087"/>
      <c r="CM208" s="3087"/>
      <c r="CN208" s="3087"/>
      <c r="CO208" s="3087"/>
      <c r="CP208" s="3087"/>
      <c r="CQ208" s="3087"/>
      <c r="CR208" s="3087"/>
      <c r="CS208" s="3087"/>
      <c r="CT208" s="3087"/>
      <c r="CU208" s="3087"/>
      <c r="CV208" s="3087"/>
      <c r="CW208" s="3087"/>
      <c r="CX208" s="3087"/>
      <c r="CY208" s="3087"/>
      <c r="CZ208" s="3087"/>
      <c r="DA208" s="3087"/>
      <c r="DB208" s="3087"/>
      <c r="DC208" s="3087"/>
      <c r="DD208" s="3087"/>
      <c r="DE208" s="3087"/>
      <c r="DF208" s="3087"/>
      <c r="DG208" s="3087"/>
      <c r="DH208" s="3087"/>
      <c r="DI208" s="3087"/>
      <c r="DJ208" s="3087"/>
      <c r="DK208" s="3087"/>
    </row>
    <row r="209" spans="1:115" x14ac:dyDescent="0.25">
      <c r="A209" s="3076" t="str">
        <f t="shared" ca="1" si="15"/>
        <v xml:space="preserve"> </v>
      </c>
      <c r="B209" s="3088" t="str">
        <f t="shared" ca="1" si="16"/>
        <v xml:space="preserve"> </v>
      </c>
      <c r="C209" s="3088" t="str">
        <f t="shared" ca="1" si="17"/>
        <v xml:space="preserve"> </v>
      </c>
      <c r="D209" s="3088" t="str">
        <f t="shared" ca="1" si="18"/>
        <v xml:space="preserve"> </v>
      </c>
      <c r="E209" s="3088" t="str">
        <f t="shared" ca="1" si="19"/>
        <v xml:space="preserve"> </v>
      </c>
      <c r="F209" s="3087"/>
      <c r="G209" s="3087"/>
      <c r="H209" s="3087"/>
      <c r="I209" s="3087"/>
      <c r="J209" s="3087"/>
      <c r="K209" s="3087"/>
      <c r="L209" s="3087"/>
      <c r="M209" s="3087"/>
      <c r="N209" s="3087"/>
      <c r="O209" s="3087"/>
      <c r="P209" s="3087"/>
      <c r="Q209" s="3087"/>
      <c r="R209" s="3087"/>
      <c r="S209" s="3087"/>
      <c r="T209" s="3087"/>
      <c r="U209" s="3087"/>
      <c r="V209" s="3087"/>
      <c r="W209" s="3087"/>
      <c r="X209" s="3087"/>
      <c r="Y209" s="3087"/>
      <c r="Z209" s="3087"/>
      <c r="AA209" s="3087"/>
      <c r="AB209" s="3087"/>
      <c r="AC209" s="3087"/>
      <c r="AD209" s="3087"/>
      <c r="AE209" s="3087"/>
      <c r="AF209" s="3087"/>
      <c r="AG209" s="3087"/>
      <c r="AH209" s="3087"/>
      <c r="AI209" s="3087"/>
      <c r="AJ209" s="3087"/>
      <c r="AK209" s="3087"/>
      <c r="AL209" s="3087"/>
      <c r="AM209" s="3087"/>
      <c r="AN209" s="3087"/>
      <c r="AO209" s="3087"/>
      <c r="AP209" s="3087"/>
      <c r="AQ209" s="3087"/>
      <c r="AR209" s="3087"/>
      <c r="AS209" s="3087"/>
      <c r="AT209" s="3087"/>
      <c r="AU209" s="3087"/>
      <c r="AV209" s="3087"/>
      <c r="AW209" s="3087"/>
      <c r="AX209" s="3087"/>
      <c r="AY209" s="3087"/>
      <c r="AZ209" s="3087"/>
      <c r="BA209" s="3087"/>
      <c r="BB209" s="3087"/>
      <c r="BC209" s="3087"/>
      <c r="BD209" s="3087">
        <v>202</v>
      </c>
      <c r="BE209" s="3087" t="s">
        <v>14739</v>
      </c>
      <c r="BF209" s="3087"/>
      <c r="BG209" s="3087">
        <v>14</v>
      </c>
      <c r="BH209" s="3087">
        <v>33</v>
      </c>
      <c r="BI209" s="3087">
        <v>90</v>
      </c>
      <c r="BJ209" s="3087">
        <v>0</v>
      </c>
      <c r="BK209" s="3087">
        <v>0</v>
      </c>
      <c r="BL209" s="3087">
        <v>0</v>
      </c>
      <c r="BM209" s="3087">
        <v>0</v>
      </c>
      <c r="BN209" s="3087"/>
      <c r="BO209" s="3087"/>
      <c r="BP209" s="3087"/>
      <c r="BQ209" s="3087"/>
      <c r="BR209" s="3087"/>
      <c r="BS209" s="3087"/>
      <c r="BT209" s="3087"/>
      <c r="BU209" s="3087"/>
      <c r="BV209" s="3087"/>
      <c r="BW209" s="3087"/>
      <c r="BX209" s="3087"/>
      <c r="BY209" s="3087"/>
      <c r="BZ209" s="3087"/>
      <c r="CA209" s="3087"/>
      <c r="CB209" s="3087"/>
      <c r="CC209" s="3087"/>
      <c r="CD209" s="3087"/>
      <c r="CE209" s="3087"/>
      <c r="CF209" s="3087"/>
      <c r="CG209" s="3087"/>
      <c r="CH209" s="3087"/>
      <c r="CI209" s="3087"/>
      <c r="CJ209" s="3087"/>
      <c r="CK209" s="3087"/>
      <c r="CL209" s="3087"/>
      <c r="CM209" s="3087"/>
      <c r="CN209" s="3087"/>
      <c r="CO209" s="3087"/>
      <c r="CP209" s="3087"/>
      <c r="CQ209" s="3087"/>
      <c r="CR209" s="3087"/>
      <c r="CS209" s="3087"/>
      <c r="CT209" s="3087"/>
      <c r="CU209" s="3087"/>
      <c r="CV209" s="3087"/>
      <c r="CW209" s="3087"/>
      <c r="CX209" s="3087"/>
      <c r="CY209" s="3087"/>
      <c r="CZ209" s="3087"/>
      <c r="DA209" s="3087"/>
      <c r="DB209" s="3087"/>
      <c r="DC209" s="3087"/>
      <c r="DD209" s="3087"/>
      <c r="DE209" s="3087"/>
      <c r="DF209" s="3087"/>
      <c r="DG209" s="3087"/>
      <c r="DH209" s="3087"/>
      <c r="DI209" s="3087"/>
      <c r="DJ209" s="3087"/>
      <c r="DK209" s="3087"/>
    </row>
    <row r="210" spans="1:115" x14ac:dyDescent="0.25">
      <c r="A210" s="3076" t="str">
        <f t="shared" ca="1" si="15"/>
        <v xml:space="preserve"> </v>
      </c>
      <c r="B210" s="3088" t="str">
        <f t="shared" ca="1" si="16"/>
        <v xml:space="preserve"> </v>
      </c>
      <c r="C210" s="3088" t="str">
        <f t="shared" ca="1" si="17"/>
        <v xml:space="preserve"> </v>
      </c>
      <c r="D210" s="3088" t="str">
        <f t="shared" ca="1" si="18"/>
        <v xml:space="preserve"> </v>
      </c>
      <c r="E210" s="3088" t="str">
        <f t="shared" ca="1" si="19"/>
        <v xml:space="preserve"> </v>
      </c>
      <c r="F210" s="3087"/>
      <c r="G210" s="3087"/>
      <c r="H210" s="3087"/>
      <c r="I210" s="3087"/>
      <c r="J210" s="3087"/>
      <c r="K210" s="3087"/>
      <c r="L210" s="3087"/>
      <c r="M210" s="3087"/>
      <c r="N210" s="3087"/>
      <c r="O210" s="3087"/>
      <c r="P210" s="3087"/>
      <c r="Q210" s="3087"/>
      <c r="R210" s="3087"/>
      <c r="S210" s="3087"/>
      <c r="T210" s="3087"/>
      <c r="U210" s="3087"/>
      <c r="V210" s="3087"/>
      <c r="W210" s="3087"/>
      <c r="X210" s="3087"/>
      <c r="Y210" s="3087"/>
      <c r="Z210" s="3087"/>
      <c r="AA210" s="3087"/>
      <c r="AB210" s="3087"/>
      <c r="AC210" s="3087"/>
      <c r="AD210" s="3087"/>
      <c r="AE210" s="3087"/>
      <c r="AF210" s="3087"/>
      <c r="AG210" s="3087"/>
      <c r="AH210" s="3087"/>
      <c r="AI210" s="3087"/>
      <c r="AJ210" s="3087"/>
      <c r="AK210" s="3087"/>
      <c r="AL210" s="3087"/>
      <c r="AM210" s="3087"/>
      <c r="AN210" s="3087"/>
      <c r="AO210" s="3087"/>
      <c r="AP210" s="3087"/>
      <c r="AQ210" s="3087"/>
      <c r="AR210" s="3087"/>
      <c r="AS210" s="3087"/>
      <c r="AT210" s="3087"/>
      <c r="AU210" s="3087"/>
      <c r="AV210" s="3087"/>
      <c r="AW210" s="3087"/>
      <c r="AX210" s="3087"/>
      <c r="AY210" s="3087"/>
      <c r="AZ210" s="3087"/>
      <c r="BA210" s="3087"/>
      <c r="BB210" s="3087"/>
      <c r="BC210" s="3087"/>
      <c r="BD210" s="3087">
        <v>203</v>
      </c>
      <c r="BE210" s="3087" t="s">
        <v>14740</v>
      </c>
      <c r="BF210" s="3087"/>
      <c r="BG210" s="3087">
        <v>14</v>
      </c>
      <c r="BH210" s="3087">
        <v>33</v>
      </c>
      <c r="BI210" s="3087">
        <v>90</v>
      </c>
      <c r="BJ210" s="3087">
        <v>0</v>
      </c>
      <c r="BK210" s="3087">
        <v>0</v>
      </c>
      <c r="BL210" s="3087">
        <v>0</v>
      </c>
      <c r="BM210" s="3087">
        <v>0</v>
      </c>
      <c r="BN210" s="3087"/>
      <c r="BO210" s="3087"/>
      <c r="BP210" s="3087"/>
      <c r="BQ210" s="3087"/>
      <c r="BR210" s="3087"/>
      <c r="BS210" s="3087"/>
      <c r="BT210" s="3087"/>
      <c r="BU210" s="3087"/>
      <c r="BV210" s="3087"/>
      <c r="BW210" s="3087"/>
      <c r="BX210" s="3087"/>
      <c r="BY210" s="3087"/>
      <c r="BZ210" s="3087"/>
      <c r="CA210" s="3087"/>
      <c r="CB210" s="3087"/>
      <c r="CC210" s="3087"/>
      <c r="CD210" s="3087"/>
      <c r="CE210" s="3087"/>
      <c r="CF210" s="3087"/>
      <c r="CG210" s="3087"/>
      <c r="CH210" s="3087"/>
      <c r="CI210" s="3087"/>
      <c r="CJ210" s="3087"/>
      <c r="CK210" s="3087"/>
      <c r="CL210" s="3087"/>
      <c r="CM210" s="3087"/>
      <c r="CN210" s="3087"/>
      <c r="CO210" s="3087"/>
      <c r="CP210" s="3087"/>
      <c r="CQ210" s="3087"/>
      <c r="CR210" s="3087"/>
      <c r="CS210" s="3087"/>
      <c r="CT210" s="3087"/>
      <c r="CU210" s="3087"/>
      <c r="CV210" s="3087"/>
      <c r="CW210" s="3087"/>
      <c r="CX210" s="3087"/>
      <c r="CY210" s="3087"/>
      <c r="CZ210" s="3087"/>
      <c r="DA210" s="3087"/>
      <c r="DB210" s="3087"/>
      <c r="DC210" s="3087"/>
      <c r="DD210" s="3087"/>
      <c r="DE210" s="3087"/>
      <c r="DF210" s="3087"/>
      <c r="DG210" s="3087"/>
      <c r="DH210" s="3087"/>
      <c r="DI210" s="3087"/>
      <c r="DJ210" s="3087"/>
      <c r="DK210" s="3087"/>
    </row>
    <row r="211" spans="1:115" x14ac:dyDescent="0.25">
      <c r="A211" s="3076" t="str">
        <f t="shared" ca="1" si="15"/>
        <v xml:space="preserve"> </v>
      </c>
      <c r="B211" s="3088" t="str">
        <f t="shared" ca="1" si="16"/>
        <v xml:space="preserve"> </v>
      </c>
      <c r="C211" s="3088" t="str">
        <f t="shared" ca="1" si="17"/>
        <v xml:space="preserve"> </v>
      </c>
      <c r="D211" s="3088" t="str">
        <f t="shared" ca="1" si="18"/>
        <v xml:space="preserve"> </v>
      </c>
      <c r="E211" s="3088" t="str">
        <f t="shared" ca="1" si="19"/>
        <v xml:space="preserve"> </v>
      </c>
      <c r="F211" s="3087"/>
      <c r="G211" s="3087"/>
      <c r="H211" s="3087"/>
      <c r="I211" s="3087"/>
      <c r="J211" s="3087"/>
      <c r="K211" s="3087"/>
      <c r="L211" s="3087"/>
      <c r="M211" s="3087"/>
      <c r="N211" s="3087"/>
      <c r="O211" s="3087"/>
      <c r="P211" s="3087"/>
      <c r="Q211" s="3087"/>
      <c r="R211" s="3087"/>
      <c r="S211" s="3087"/>
      <c r="T211" s="3087"/>
      <c r="U211" s="3087"/>
      <c r="V211" s="3087"/>
      <c r="W211" s="3087"/>
      <c r="X211" s="3087"/>
      <c r="Y211" s="3087"/>
      <c r="Z211" s="3087"/>
      <c r="AA211" s="3087"/>
      <c r="AB211" s="3087"/>
      <c r="AC211" s="3087"/>
      <c r="AD211" s="3087"/>
      <c r="AE211" s="3087"/>
      <c r="AF211" s="3087"/>
      <c r="AG211" s="3087"/>
      <c r="AH211" s="3087"/>
      <c r="AI211" s="3087"/>
      <c r="AJ211" s="3087"/>
      <c r="AK211" s="3087"/>
      <c r="AL211" s="3087"/>
      <c r="AM211" s="3087"/>
      <c r="AN211" s="3087"/>
      <c r="AO211" s="3087"/>
      <c r="AP211" s="3087"/>
      <c r="AQ211" s="3087"/>
      <c r="AR211" s="3087"/>
      <c r="AS211" s="3087"/>
      <c r="AT211" s="3087"/>
      <c r="AU211" s="3087"/>
      <c r="AV211" s="3087"/>
      <c r="AW211" s="3087"/>
      <c r="AX211" s="3087"/>
      <c r="AY211" s="3087"/>
      <c r="AZ211" s="3087"/>
      <c r="BA211" s="3087"/>
      <c r="BB211" s="3087"/>
      <c r="BC211" s="3087"/>
      <c r="BD211" s="3087">
        <v>204</v>
      </c>
      <c r="BE211" s="3087" t="s">
        <v>14741</v>
      </c>
      <c r="BF211" s="3087"/>
      <c r="BG211" s="3087">
        <v>14</v>
      </c>
      <c r="BH211" s="3087">
        <v>33</v>
      </c>
      <c r="BI211" s="3087">
        <v>90</v>
      </c>
      <c r="BJ211" s="3087">
        <v>0</v>
      </c>
      <c r="BK211" s="3087">
        <v>0</v>
      </c>
      <c r="BL211" s="3087">
        <v>0</v>
      </c>
      <c r="BM211" s="3087">
        <v>0</v>
      </c>
      <c r="BN211" s="3087"/>
      <c r="BO211" s="3087"/>
      <c r="BP211" s="3087"/>
      <c r="BQ211" s="3087"/>
      <c r="BR211" s="3087"/>
      <c r="BS211" s="3087"/>
      <c r="BT211" s="3087"/>
      <c r="BU211" s="3087"/>
      <c r="BV211" s="3087"/>
      <c r="BW211" s="3087"/>
      <c r="BX211" s="3087"/>
      <c r="BY211" s="3087"/>
      <c r="BZ211" s="3087"/>
      <c r="CA211" s="3087"/>
      <c r="CB211" s="3087"/>
      <c r="CC211" s="3087"/>
      <c r="CD211" s="3087"/>
      <c r="CE211" s="3087"/>
      <c r="CF211" s="3087"/>
      <c r="CG211" s="3087"/>
      <c r="CH211" s="3087"/>
      <c r="CI211" s="3087"/>
      <c r="CJ211" s="3087"/>
      <c r="CK211" s="3087"/>
      <c r="CL211" s="3087"/>
      <c r="CM211" s="3087"/>
      <c r="CN211" s="3087"/>
      <c r="CO211" s="3087"/>
      <c r="CP211" s="3087"/>
      <c r="CQ211" s="3087"/>
      <c r="CR211" s="3087"/>
      <c r="CS211" s="3087"/>
      <c r="CT211" s="3087"/>
      <c r="CU211" s="3087"/>
      <c r="CV211" s="3087"/>
      <c r="CW211" s="3087"/>
      <c r="CX211" s="3087"/>
      <c r="CY211" s="3087"/>
      <c r="CZ211" s="3087"/>
      <c r="DA211" s="3087"/>
      <c r="DB211" s="3087"/>
      <c r="DC211" s="3087"/>
      <c r="DD211" s="3087"/>
      <c r="DE211" s="3087"/>
      <c r="DF211" s="3087"/>
      <c r="DG211" s="3087"/>
      <c r="DH211" s="3087"/>
      <c r="DI211" s="3087"/>
      <c r="DJ211" s="3087"/>
      <c r="DK211" s="3087"/>
    </row>
    <row r="212" spans="1:115" x14ac:dyDescent="0.25">
      <c r="A212" s="3076" t="str">
        <f t="shared" ca="1" si="15"/>
        <v xml:space="preserve"> </v>
      </c>
      <c r="B212" s="3088" t="str">
        <f t="shared" ca="1" si="16"/>
        <v xml:space="preserve"> </v>
      </c>
      <c r="C212" s="3088" t="str">
        <f t="shared" ca="1" si="17"/>
        <v xml:space="preserve"> </v>
      </c>
      <c r="D212" s="3088" t="str">
        <f t="shared" ca="1" si="18"/>
        <v xml:space="preserve"> </v>
      </c>
      <c r="E212" s="3088" t="str">
        <f t="shared" ca="1" si="19"/>
        <v xml:space="preserve"> </v>
      </c>
      <c r="F212" s="3087"/>
      <c r="G212" s="3087"/>
      <c r="H212" s="3087"/>
      <c r="I212" s="3087"/>
      <c r="J212" s="3087"/>
      <c r="K212" s="3087"/>
      <c r="L212" s="3087"/>
      <c r="M212" s="3087"/>
      <c r="N212" s="3087"/>
      <c r="O212" s="3087"/>
      <c r="P212" s="3087"/>
      <c r="Q212" s="3087"/>
      <c r="R212" s="3087"/>
      <c r="S212" s="3087"/>
      <c r="T212" s="3087"/>
      <c r="U212" s="3087"/>
      <c r="V212" s="3087"/>
      <c r="W212" s="3087"/>
      <c r="X212" s="3087"/>
      <c r="Y212" s="3087"/>
      <c r="Z212" s="3087"/>
      <c r="AA212" s="3087"/>
      <c r="AB212" s="3087"/>
      <c r="AC212" s="3087"/>
      <c r="AD212" s="3087"/>
      <c r="AE212" s="3087"/>
      <c r="AF212" s="3087"/>
      <c r="AG212" s="3087"/>
      <c r="AH212" s="3087"/>
      <c r="AI212" s="3087"/>
      <c r="AJ212" s="3087"/>
      <c r="AK212" s="3087"/>
      <c r="AL212" s="3087"/>
      <c r="AM212" s="3087"/>
      <c r="AN212" s="3087"/>
      <c r="AO212" s="3087"/>
      <c r="AP212" s="3087"/>
      <c r="AQ212" s="3087"/>
      <c r="AR212" s="3087"/>
      <c r="AS212" s="3087"/>
      <c r="AT212" s="3087"/>
      <c r="AU212" s="3087"/>
      <c r="AV212" s="3087"/>
      <c r="AW212" s="3087"/>
      <c r="AX212" s="3087"/>
      <c r="AY212" s="3087"/>
      <c r="AZ212" s="3087"/>
      <c r="BA212" s="3087"/>
      <c r="BB212" s="3087"/>
      <c r="BC212" s="3087"/>
      <c r="BD212" s="3087">
        <v>205</v>
      </c>
      <c r="BE212" s="3087" t="s">
        <v>14742</v>
      </c>
      <c r="BF212" s="3087"/>
      <c r="BG212" s="3087">
        <v>14</v>
      </c>
      <c r="BH212" s="3087">
        <v>33</v>
      </c>
      <c r="BI212" s="3087">
        <v>90</v>
      </c>
      <c r="BJ212" s="3087">
        <v>0</v>
      </c>
      <c r="BK212" s="3087">
        <v>0</v>
      </c>
      <c r="BL212" s="3087">
        <v>0</v>
      </c>
      <c r="BM212" s="3087">
        <v>0</v>
      </c>
      <c r="BN212" s="3087"/>
      <c r="BO212" s="3087"/>
      <c r="BP212" s="3087"/>
      <c r="BQ212" s="3087"/>
      <c r="BR212" s="3087"/>
      <c r="BS212" s="3087"/>
      <c r="BT212" s="3087"/>
      <c r="BU212" s="3087"/>
      <c r="BV212" s="3087"/>
      <c r="BW212" s="3087"/>
      <c r="BX212" s="3087"/>
      <c r="BY212" s="3087"/>
      <c r="BZ212" s="3087"/>
      <c r="CA212" s="3087"/>
      <c r="CB212" s="3087"/>
      <c r="CC212" s="3087"/>
      <c r="CD212" s="3087"/>
      <c r="CE212" s="3087"/>
      <c r="CF212" s="3087"/>
      <c r="CG212" s="3087"/>
      <c r="CH212" s="3087"/>
      <c r="CI212" s="3087"/>
      <c r="CJ212" s="3087"/>
      <c r="CK212" s="3087"/>
      <c r="CL212" s="3087"/>
      <c r="CM212" s="3087"/>
      <c r="CN212" s="3087"/>
      <c r="CO212" s="3087"/>
      <c r="CP212" s="3087"/>
      <c r="CQ212" s="3087"/>
      <c r="CR212" s="3087"/>
      <c r="CS212" s="3087"/>
      <c r="CT212" s="3087"/>
      <c r="CU212" s="3087"/>
      <c r="CV212" s="3087"/>
      <c r="CW212" s="3087"/>
      <c r="CX212" s="3087"/>
      <c r="CY212" s="3087"/>
      <c r="CZ212" s="3087"/>
      <c r="DA212" s="3087"/>
      <c r="DB212" s="3087"/>
      <c r="DC212" s="3087"/>
      <c r="DD212" s="3087"/>
      <c r="DE212" s="3087"/>
      <c r="DF212" s="3087"/>
      <c r="DG212" s="3087"/>
      <c r="DH212" s="3087"/>
      <c r="DI212" s="3087"/>
      <c r="DJ212" s="3087"/>
      <c r="DK212" s="3087"/>
    </row>
    <row r="213" spans="1:115" x14ac:dyDescent="0.25">
      <c r="A213" s="3076" t="str">
        <f t="shared" ca="1" si="15"/>
        <v xml:space="preserve"> </v>
      </c>
      <c r="B213" s="3088" t="str">
        <f t="shared" ca="1" si="16"/>
        <v xml:space="preserve"> </v>
      </c>
      <c r="C213" s="3088" t="str">
        <f t="shared" ca="1" si="17"/>
        <v xml:space="preserve"> </v>
      </c>
      <c r="D213" s="3088" t="str">
        <f t="shared" ca="1" si="18"/>
        <v xml:space="preserve"> </v>
      </c>
      <c r="E213" s="3088" t="str">
        <f t="shared" ca="1" si="19"/>
        <v xml:space="preserve"> </v>
      </c>
      <c r="F213" s="3087"/>
      <c r="G213" s="3087"/>
      <c r="H213" s="3087"/>
      <c r="I213" s="3087"/>
      <c r="J213" s="3087"/>
      <c r="K213" s="3087"/>
      <c r="L213" s="3087"/>
      <c r="M213" s="3087"/>
      <c r="N213" s="3087"/>
      <c r="O213" s="3087"/>
      <c r="P213" s="3087"/>
      <c r="Q213" s="3087"/>
      <c r="R213" s="3087"/>
      <c r="S213" s="3087"/>
      <c r="T213" s="3087"/>
      <c r="U213" s="3087"/>
      <c r="V213" s="3087"/>
      <c r="W213" s="3087"/>
      <c r="X213" s="3087"/>
      <c r="Y213" s="3087"/>
      <c r="Z213" s="3087"/>
      <c r="AA213" s="3087"/>
      <c r="AB213" s="3087"/>
      <c r="AC213" s="3087"/>
      <c r="AD213" s="3087"/>
      <c r="AE213" s="3087"/>
      <c r="AF213" s="3087"/>
      <c r="AG213" s="3087"/>
      <c r="AH213" s="3087"/>
      <c r="AI213" s="3087"/>
      <c r="AJ213" s="3087"/>
      <c r="AK213" s="3087"/>
      <c r="AL213" s="3087"/>
      <c r="AM213" s="3087"/>
      <c r="AN213" s="3087"/>
      <c r="AO213" s="3087"/>
      <c r="AP213" s="3087"/>
      <c r="AQ213" s="3087"/>
      <c r="AR213" s="3087"/>
      <c r="AS213" s="3087"/>
      <c r="AT213" s="3087"/>
      <c r="AU213" s="3087"/>
      <c r="AV213" s="3087"/>
      <c r="AW213" s="3087"/>
      <c r="AX213" s="3087"/>
      <c r="AY213" s="3087"/>
      <c r="AZ213" s="3087"/>
      <c r="BA213" s="3087"/>
      <c r="BB213" s="3087"/>
      <c r="BC213" s="3087"/>
      <c r="BD213" s="3087">
        <v>206</v>
      </c>
      <c r="BE213" s="3087" t="s">
        <v>14743</v>
      </c>
      <c r="BF213" s="3087"/>
      <c r="BG213" s="3087">
        <v>14</v>
      </c>
      <c r="BH213" s="3087">
        <v>33</v>
      </c>
      <c r="BI213" s="3087">
        <v>90</v>
      </c>
      <c r="BJ213" s="3087">
        <v>0</v>
      </c>
      <c r="BK213" s="3087">
        <v>0</v>
      </c>
      <c r="BL213" s="3087">
        <v>0</v>
      </c>
      <c r="BM213" s="3087">
        <v>0</v>
      </c>
      <c r="BN213" s="3087"/>
      <c r="BO213" s="3087"/>
      <c r="BP213" s="3087"/>
      <c r="BQ213" s="3087"/>
      <c r="BR213" s="3087"/>
      <c r="BS213" s="3087"/>
      <c r="BT213" s="3087"/>
      <c r="BU213" s="3087"/>
      <c r="BV213" s="3087"/>
      <c r="BW213" s="3087"/>
      <c r="BX213" s="3087"/>
      <c r="BY213" s="3087"/>
      <c r="BZ213" s="3087"/>
      <c r="CA213" s="3087"/>
      <c r="CB213" s="3087"/>
      <c r="CC213" s="3087"/>
      <c r="CD213" s="3087"/>
      <c r="CE213" s="3087"/>
      <c r="CF213" s="3087"/>
      <c r="CG213" s="3087"/>
      <c r="CH213" s="3087"/>
      <c r="CI213" s="3087"/>
      <c r="CJ213" s="3087"/>
      <c r="CK213" s="3087"/>
      <c r="CL213" s="3087"/>
      <c r="CM213" s="3087"/>
      <c r="CN213" s="3087"/>
      <c r="CO213" s="3087"/>
      <c r="CP213" s="3087"/>
      <c r="CQ213" s="3087"/>
      <c r="CR213" s="3087"/>
      <c r="CS213" s="3087"/>
      <c r="CT213" s="3087"/>
      <c r="CU213" s="3087"/>
      <c r="CV213" s="3087"/>
      <c r="CW213" s="3087"/>
      <c r="CX213" s="3087"/>
      <c r="CY213" s="3087"/>
      <c r="CZ213" s="3087"/>
      <c r="DA213" s="3087"/>
      <c r="DB213" s="3087"/>
      <c r="DC213" s="3087"/>
      <c r="DD213" s="3087"/>
      <c r="DE213" s="3087"/>
      <c r="DF213" s="3087"/>
      <c r="DG213" s="3087"/>
      <c r="DH213" s="3087"/>
      <c r="DI213" s="3087"/>
      <c r="DJ213" s="3087"/>
      <c r="DK213" s="3087"/>
    </row>
    <row r="214" spans="1:115" x14ac:dyDescent="0.25">
      <c r="A214" s="3076" t="str">
        <f t="shared" ca="1" si="15"/>
        <v xml:space="preserve"> </v>
      </c>
      <c r="B214" s="3088" t="str">
        <f t="shared" ca="1" si="16"/>
        <v xml:space="preserve"> </v>
      </c>
      <c r="C214" s="3088" t="str">
        <f t="shared" ca="1" si="17"/>
        <v xml:space="preserve"> </v>
      </c>
      <c r="D214" s="3088" t="str">
        <f t="shared" ca="1" si="18"/>
        <v xml:space="preserve"> </v>
      </c>
      <c r="E214" s="3088" t="str">
        <f t="shared" ca="1" si="19"/>
        <v xml:space="preserve"> </v>
      </c>
      <c r="F214" s="3087"/>
      <c r="G214" s="3087"/>
      <c r="H214" s="3087"/>
      <c r="I214" s="3087"/>
      <c r="J214" s="3087"/>
      <c r="K214" s="3087"/>
      <c r="L214" s="3087"/>
      <c r="M214" s="3087"/>
      <c r="N214" s="3087"/>
      <c r="O214" s="3087"/>
      <c r="P214" s="3087"/>
      <c r="Q214" s="3087"/>
      <c r="R214" s="3087"/>
      <c r="S214" s="3087"/>
      <c r="T214" s="3087"/>
      <c r="U214" s="3087"/>
      <c r="V214" s="3087"/>
      <c r="W214" s="3087"/>
      <c r="X214" s="3087"/>
      <c r="Y214" s="3087"/>
      <c r="Z214" s="3087"/>
      <c r="AA214" s="3087"/>
      <c r="AB214" s="3087"/>
      <c r="AC214" s="3087"/>
      <c r="AD214" s="3087"/>
      <c r="AE214" s="3087"/>
      <c r="AF214" s="3087"/>
      <c r="AG214" s="3087"/>
      <c r="AH214" s="3087"/>
      <c r="AI214" s="3087"/>
      <c r="AJ214" s="3087"/>
      <c r="AK214" s="3087"/>
      <c r="AL214" s="3087"/>
      <c r="AM214" s="3087"/>
      <c r="AN214" s="3087"/>
      <c r="AO214" s="3087"/>
      <c r="AP214" s="3087"/>
      <c r="AQ214" s="3087"/>
      <c r="AR214" s="3087"/>
      <c r="AS214" s="3087"/>
      <c r="AT214" s="3087"/>
      <c r="AU214" s="3087"/>
      <c r="AV214" s="3087"/>
      <c r="AW214" s="3087"/>
      <c r="AX214" s="3087"/>
      <c r="AY214" s="3087"/>
      <c r="AZ214" s="3087"/>
      <c r="BA214" s="3087"/>
      <c r="BB214" s="3087"/>
      <c r="BC214" s="3087"/>
      <c r="BD214" s="3087">
        <v>207</v>
      </c>
      <c r="BE214" s="3087" t="s">
        <v>14744</v>
      </c>
      <c r="BF214" s="3087"/>
      <c r="BG214" s="3087">
        <v>14</v>
      </c>
      <c r="BH214" s="3087">
        <v>33</v>
      </c>
      <c r="BI214" s="3087">
        <v>90</v>
      </c>
      <c r="BJ214" s="3087">
        <v>0</v>
      </c>
      <c r="BK214" s="3087">
        <v>0</v>
      </c>
      <c r="BL214" s="3087">
        <v>0</v>
      </c>
      <c r="BM214" s="3087">
        <v>0</v>
      </c>
      <c r="BN214" s="3087"/>
      <c r="BO214" s="3087"/>
      <c r="BP214" s="3087"/>
      <c r="BQ214" s="3087"/>
      <c r="BR214" s="3087"/>
      <c r="BS214" s="3087"/>
      <c r="BT214" s="3087"/>
      <c r="BU214" s="3087"/>
      <c r="BV214" s="3087"/>
      <c r="BW214" s="3087"/>
      <c r="BX214" s="3087"/>
      <c r="BY214" s="3087"/>
      <c r="BZ214" s="3087"/>
      <c r="CA214" s="3087"/>
      <c r="CB214" s="3087"/>
      <c r="CC214" s="3087"/>
      <c r="CD214" s="3087"/>
      <c r="CE214" s="3087"/>
      <c r="CF214" s="3087"/>
      <c r="CG214" s="3087"/>
      <c r="CH214" s="3087"/>
      <c r="CI214" s="3087"/>
      <c r="CJ214" s="3087"/>
      <c r="CK214" s="3087"/>
      <c r="CL214" s="3087"/>
      <c r="CM214" s="3087"/>
      <c r="CN214" s="3087"/>
      <c r="CO214" s="3087"/>
      <c r="CP214" s="3087"/>
      <c r="CQ214" s="3087"/>
      <c r="CR214" s="3087"/>
      <c r="CS214" s="3087"/>
      <c r="CT214" s="3087"/>
      <c r="CU214" s="3087"/>
      <c r="CV214" s="3087"/>
      <c r="CW214" s="3087"/>
      <c r="CX214" s="3087"/>
      <c r="CY214" s="3087"/>
      <c r="CZ214" s="3087"/>
      <c r="DA214" s="3087"/>
      <c r="DB214" s="3087"/>
      <c r="DC214" s="3087"/>
      <c r="DD214" s="3087"/>
      <c r="DE214" s="3087"/>
      <c r="DF214" s="3087"/>
      <c r="DG214" s="3087"/>
      <c r="DH214" s="3087"/>
      <c r="DI214" s="3087"/>
      <c r="DJ214" s="3087"/>
      <c r="DK214" s="3087"/>
    </row>
    <row r="215" spans="1:115" x14ac:dyDescent="0.25">
      <c r="A215" s="3076" t="str">
        <f t="shared" ca="1" si="15"/>
        <v xml:space="preserve"> </v>
      </c>
      <c r="B215" s="3088" t="str">
        <f t="shared" ca="1" si="16"/>
        <v xml:space="preserve"> </v>
      </c>
      <c r="C215" s="3088" t="str">
        <f t="shared" ca="1" si="17"/>
        <v xml:space="preserve"> </v>
      </c>
      <c r="D215" s="3088" t="str">
        <f t="shared" ca="1" si="18"/>
        <v xml:space="preserve"> </v>
      </c>
      <c r="E215" s="3088" t="str">
        <f t="shared" ca="1" si="19"/>
        <v xml:space="preserve"> </v>
      </c>
      <c r="F215" s="3087"/>
      <c r="G215" s="3087"/>
      <c r="H215" s="3087"/>
      <c r="I215" s="3087"/>
      <c r="J215" s="3087"/>
      <c r="K215" s="3087"/>
      <c r="L215" s="3087"/>
      <c r="M215" s="3087"/>
      <c r="N215" s="3087"/>
      <c r="O215" s="3087"/>
      <c r="P215" s="3087"/>
      <c r="Q215" s="3087"/>
      <c r="R215" s="3087"/>
      <c r="S215" s="3087"/>
      <c r="T215" s="3087"/>
      <c r="U215" s="3087"/>
      <c r="V215" s="3087"/>
      <c r="W215" s="3087"/>
      <c r="X215" s="3087"/>
      <c r="Y215" s="3087"/>
      <c r="Z215" s="3087"/>
      <c r="AA215" s="3087"/>
      <c r="AB215" s="3087"/>
      <c r="AC215" s="3087"/>
      <c r="AD215" s="3087"/>
      <c r="AE215" s="3087"/>
      <c r="AF215" s="3087"/>
      <c r="AG215" s="3087"/>
      <c r="AH215" s="3087"/>
      <c r="AI215" s="3087"/>
      <c r="AJ215" s="3087"/>
      <c r="AK215" s="3087"/>
      <c r="AL215" s="3087"/>
      <c r="AM215" s="3087"/>
      <c r="AN215" s="3087"/>
      <c r="AO215" s="3087"/>
      <c r="AP215" s="3087"/>
      <c r="AQ215" s="3087"/>
      <c r="AR215" s="3087"/>
      <c r="AS215" s="3087"/>
      <c r="AT215" s="3087"/>
      <c r="AU215" s="3087"/>
      <c r="AV215" s="3087"/>
      <c r="AW215" s="3087"/>
      <c r="AX215" s="3087"/>
      <c r="AY215" s="3087"/>
      <c r="AZ215" s="3087"/>
      <c r="BA215" s="3087"/>
      <c r="BB215" s="3087"/>
      <c r="BC215" s="3087"/>
      <c r="BD215" s="3087">
        <v>208</v>
      </c>
      <c r="BE215" s="3087" t="s">
        <v>14745</v>
      </c>
      <c r="BF215" s="3087"/>
      <c r="BG215" s="3087">
        <v>14</v>
      </c>
      <c r="BH215" s="3087">
        <v>33</v>
      </c>
      <c r="BI215" s="3087">
        <v>90</v>
      </c>
      <c r="BJ215" s="3087">
        <v>0</v>
      </c>
      <c r="BK215" s="3087">
        <v>0</v>
      </c>
      <c r="BL215" s="3087">
        <v>0</v>
      </c>
      <c r="BM215" s="3087">
        <v>0</v>
      </c>
      <c r="BN215" s="3087"/>
      <c r="BO215" s="3087"/>
      <c r="BP215" s="3087"/>
      <c r="BQ215" s="3087"/>
      <c r="BR215" s="3087"/>
      <c r="BS215" s="3087"/>
      <c r="BT215" s="3087"/>
      <c r="BU215" s="3087"/>
      <c r="BV215" s="3087"/>
      <c r="BW215" s="3087"/>
      <c r="BX215" s="3087"/>
      <c r="BY215" s="3087"/>
      <c r="BZ215" s="3087"/>
      <c r="CA215" s="3087"/>
      <c r="CB215" s="3087"/>
      <c r="CC215" s="3087"/>
      <c r="CD215" s="3087"/>
      <c r="CE215" s="3087"/>
      <c r="CF215" s="3087"/>
      <c r="CG215" s="3087"/>
      <c r="CH215" s="3087"/>
      <c r="CI215" s="3087"/>
      <c r="CJ215" s="3087"/>
      <c r="CK215" s="3087"/>
      <c r="CL215" s="3087"/>
      <c r="CM215" s="3087"/>
      <c r="CN215" s="3087"/>
      <c r="CO215" s="3087"/>
      <c r="CP215" s="3087"/>
      <c r="CQ215" s="3087"/>
      <c r="CR215" s="3087"/>
      <c r="CS215" s="3087"/>
      <c r="CT215" s="3087"/>
      <c r="CU215" s="3087"/>
      <c r="CV215" s="3087"/>
      <c r="CW215" s="3087"/>
      <c r="CX215" s="3087"/>
      <c r="CY215" s="3087"/>
      <c r="CZ215" s="3087"/>
      <c r="DA215" s="3087"/>
      <c r="DB215" s="3087"/>
      <c r="DC215" s="3087"/>
      <c r="DD215" s="3087"/>
      <c r="DE215" s="3087"/>
      <c r="DF215" s="3087"/>
      <c r="DG215" s="3087"/>
      <c r="DH215" s="3087"/>
      <c r="DI215" s="3087"/>
      <c r="DJ215" s="3087"/>
      <c r="DK215" s="3087"/>
    </row>
    <row r="216" spans="1:115" x14ac:dyDescent="0.25">
      <c r="A216" s="3076" t="str">
        <f t="shared" ca="1" si="15"/>
        <v xml:space="preserve"> </v>
      </c>
      <c r="B216" s="3088" t="str">
        <f t="shared" ca="1" si="16"/>
        <v xml:space="preserve"> </v>
      </c>
      <c r="C216" s="3088" t="str">
        <f t="shared" ca="1" si="17"/>
        <v xml:space="preserve"> </v>
      </c>
      <c r="D216" s="3088" t="str">
        <f t="shared" ca="1" si="18"/>
        <v xml:space="preserve"> </v>
      </c>
      <c r="E216" s="3088" t="str">
        <f t="shared" ca="1" si="19"/>
        <v xml:space="preserve"> </v>
      </c>
      <c r="F216" s="3087"/>
      <c r="G216" s="3087"/>
      <c r="H216" s="3087"/>
      <c r="I216" s="3087"/>
      <c r="J216" s="3087"/>
      <c r="K216" s="3087"/>
      <c r="L216" s="3087"/>
      <c r="M216" s="3087"/>
      <c r="N216" s="3087"/>
      <c r="O216" s="3087"/>
      <c r="P216" s="3087"/>
      <c r="Q216" s="3087"/>
      <c r="R216" s="3087"/>
      <c r="S216" s="3087"/>
      <c r="T216" s="3087"/>
      <c r="U216" s="3087"/>
      <c r="V216" s="3087"/>
      <c r="W216" s="3087"/>
      <c r="X216" s="3087"/>
      <c r="Y216" s="3087"/>
      <c r="Z216" s="3087"/>
      <c r="AA216" s="3087"/>
      <c r="AB216" s="3087"/>
      <c r="AC216" s="3087"/>
      <c r="AD216" s="3087"/>
      <c r="AE216" s="3087"/>
      <c r="AF216" s="3087"/>
      <c r="AG216" s="3087"/>
      <c r="AH216" s="3087"/>
      <c r="AI216" s="3087"/>
      <c r="AJ216" s="3087"/>
      <c r="AK216" s="3087"/>
      <c r="AL216" s="3087"/>
      <c r="AM216" s="3087"/>
      <c r="AN216" s="3087"/>
      <c r="AO216" s="3087"/>
      <c r="AP216" s="3087"/>
      <c r="AQ216" s="3087"/>
      <c r="AR216" s="3087"/>
      <c r="AS216" s="3087"/>
      <c r="AT216" s="3087"/>
      <c r="AU216" s="3087"/>
      <c r="AV216" s="3087"/>
      <c r="AW216" s="3087"/>
      <c r="AX216" s="3087"/>
      <c r="AY216" s="3087"/>
      <c r="AZ216" s="3087"/>
      <c r="BA216" s="3087"/>
      <c r="BB216" s="3087"/>
      <c r="BC216" s="3087"/>
      <c r="BD216" s="3087">
        <v>209</v>
      </c>
      <c r="BE216" s="3087" t="s">
        <v>14746</v>
      </c>
      <c r="BF216" s="3087"/>
      <c r="BG216" s="3087">
        <v>14</v>
      </c>
      <c r="BH216" s="3087">
        <v>33</v>
      </c>
      <c r="BI216" s="3087">
        <v>90</v>
      </c>
      <c r="BJ216" s="3087">
        <v>0</v>
      </c>
      <c r="BK216" s="3087">
        <v>0</v>
      </c>
      <c r="BL216" s="3087">
        <v>0</v>
      </c>
      <c r="BM216" s="3087">
        <v>0</v>
      </c>
      <c r="BN216" s="3087"/>
      <c r="BO216" s="3087"/>
      <c r="BP216" s="3087"/>
      <c r="BQ216" s="3087"/>
      <c r="BR216" s="3087"/>
      <c r="BS216" s="3087"/>
      <c r="BT216" s="3087"/>
      <c r="BU216" s="3087"/>
      <c r="BV216" s="3087"/>
      <c r="BW216" s="3087"/>
      <c r="BX216" s="3087"/>
      <c r="BY216" s="3087"/>
      <c r="BZ216" s="3087"/>
      <c r="CA216" s="3087"/>
      <c r="CB216" s="3087"/>
      <c r="CC216" s="3087"/>
      <c r="CD216" s="3087"/>
      <c r="CE216" s="3087"/>
      <c r="CF216" s="3087"/>
      <c r="CG216" s="3087"/>
      <c r="CH216" s="3087"/>
      <c r="CI216" s="3087"/>
      <c r="CJ216" s="3087"/>
      <c r="CK216" s="3087"/>
      <c r="CL216" s="3087"/>
      <c r="CM216" s="3087"/>
      <c r="CN216" s="3087"/>
      <c r="CO216" s="3087"/>
      <c r="CP216" s="3087"/>
      <c r="CQ216" s="3087"/>
      <c r="CR216" s="3087"/>
      <c r="CS216" s="3087"/>
      <c r="CT216" s="3087"/>
      <c r="CU216" s="3087"/>
      <c r="CV216" s="3087"/>
      <c r="CW216" s="3087"/>
      <c r="CX216" s="3087"/>
      <c r="CY216" s="3087"/>
      <c r="CZ216" s="3087"/>
      <c r="DA216" s="3087"/>
      <c r="DB216" s="3087"/>
      <c r="DC216" s="3087"/>
      <c r="DD216" s="3087"/>
      <c r="DE216" s="3087"/>
      <c r="DF216" s="3087"/>
      <c r="DG216" s="3087"/>
      <c r="DH216" s="3087"/>
      <c r="DI216" s="3087"/>
      <c r="DJ216" s="3087"/>
      <c r="DK216" s="3087"/>
    </row>
    <row r="217" spans="1:115" x14ac:dyDescent="0.25">
      <c r="A217" s="3076" t="str">
        <f t="shared" ca="1" si="15"/>
        <v xml:space="preserve"> </v>
      </c>
      <c r="B217" s="3088" t="str">
        <f t="shared" ca="1" si="16"/>
        <v xml:space="preserve"> </v>
      </c>
      <c r="C217" s="3088" t="str">
        <f t="shared" ca="1" si="17"/>
        <v xml:space="preserve"> </v>
      </c>
      <c r="D217" s="3088" t="str">
        <f t="shared" ca="1" si="18"/>
        <v xml:space="preserve"> </v>
      </c>
      <c r="E217" s="3088" t="str">
        <f t="shared" ca="1" si="19"/>
        <v xml:space="preserve"> </v>
      </c>
      <c r="F217" s="3087"/>
      <c r="G217" s="3087"/>
      <c r="H217" s="3087"/>
      <c r="I217" s="3087"/>
      <c r="J217" s="3087"/>
      <c r="K217" s="3087"/>
      <c r="L217" s="3087"/>
      <c r="M217" s="3087"/>
      <c r="N217" s="3087"/>
      <c r="O217" s="3087"/>
      <c r="P217" s="3087"/>
      <c r="Q217" s="3087"/>
      <c r="R217" s="3087"/>
      <c r="S217" s="3087"/>
      <c r="T217" s="3087"/>
      <c r="U217" s="3087"/>
      <c r="V217" s="3087"/>
      <c r="W217" s="3087"/>
      <c r="X217" s="3087"/>
      <c r="Y217" s="3087"/>
      <c r="Z217" s="3087"/>
      <c r="AA217" s="3087"/>
      <c r="AB217" s="3087"/>
      <c r="AC217" s="3087"/>
      <c r="AD217" s="3087"/>
      <c r="AE217" s="3087"/>
      <c r="AF217" s="3087"/>
      <c r="AG217" s="3087"/>
      <c r="AH217" s="3087"/>
      <c r="AI217" s="3087"/>
      <c r="AJ217" s="3087"/>
      <c r="AK217" s="3087"/>
      <c r="AL217" s="3087"/>
      <c r="AM217" s="3087"/>
      <c r="AN217" s="3087"/>
      <c r="AO217" s="3087"/>
      <c r="AP217" s="3087"/>
      <c r="AQ217" s="3087"/>
      <c r="AR217" s="3087"/>
      <c r="AS217" s="3087"/>
      <c r="AT217" s="3087"/>
      <c r="AU217" s="3087"/>
      <c r="AV217" s="3087"/>
      <c r="AW217" s="3087"/>
      <c r="AX217" s="3087"/>
      <c r="AY217" s="3087"/>
      <c r="AZ217" s="3087"/>
      <c r="BA217" s="3087"/>
      <c r="BB217" s="3087"/>
      <c r="BC217" s="3087"/>
      <c r="BD217" s="3087">
        <v>210</v>
      </c>
      <c r="BE217" s="3087" t="s">
        <v>14747</v>
      </c>
      <c r="BF217" s="3087"/>
      <c r="BG217" s="3087">
        <v>14</v>
      </c>
      <c r="BH217" s="3087">
        <v>33</v>
      </c>
      <c r="BI217" s="3087">
        <v>90</v>
      </c>
      <c r="BJ217" s="3087">
        <v>0</v>
      </c>
      <c r="BK217" s="3087">
        <v>0</v>
      </c>
      <c r="BL217" s="3087">
        <v>0</v>
      </c>
      <c r="BM217" s="3087">
        <v>0</v>
      </c>
      <c r="BN217" s="3087"/>
      <c r="BO217" s="3087"/>
      <c r="BP217" s="3087"/>
      <c r="BQ217" s="3087"/>
      <c r="BR217" s="3087"/>
      <c r="BS217" s="3087"/>
      <c r="BT217" s="3087"/>
      <c r="BU217" s="3087"/>
      <c r="BV217" s="3087"/>
      <c r="BW217" s="3087"/>
      <c r="BX217" s="3087"/>
      <c r="BY217" s="3087"/>
      <c r="BZ217" s="3087"/>
      <c r="CA217" s="3087"/>
      <c r="CB217" s="3087"/>
      <c r="CC217" s="3087"/>
      <c r="CD217" s="3087"/>
      <c r="CE217" s="3087"/>
      <c r="CF217" s="3087"/>
      <c r="CG217" s="3087"/>
      <c r="CH217" s="3087"/>
      <c r="CI217" s="3087"/>
      <c r="CJ217" s="3087"/>
      <c r="CK217" s="3087"/>
      <c r="CL217" s="3087"/>
      <c r="CM217" s="3087"/>
      <c r="CN217" s="3087"/>
      <c r="CO217" s="3087"/>
      <c r="CP217" s="3087"/>
      <c r="CQ217" s="3087"/>
      <c r="CR217" s="3087"/>
      <c r="CS217" s="3087"/>
      <c r="CT217" s="3087"/>
      <c r="CU217" s="3087"/>
      <c r="CV217" s="3087"/>
      <c r="CW217" s="3087"/>
      <c r="CX217" s="3087"/>
      <c r="CY217" s="3087"/>
      <c r="CZ217" s="3087"/>
      <c r="DA217" s="3087"/>
      <c r="DB217" s="3087"/>
      <c r="DC217" s="3087"/>
      <c r="DD217" s="3087"/>
      <c r="DE217" s="3087"/>
      <c r="DF217" s="3087"/>
      <c r="DG217" s="3087"/>
      <c r="DH217" s="3087"/>
      <c r="DI217" s="3087"/>
      <c r="DJ217" s="3087"/>
      <c r="DK217" s="3087"/>
    </row>
    <row r="218" spans="1:115" x14ac:dyDescent="0.25">
      <c r="A218" s="3076" t="str">
        <f t="shared" ca="1" si="15"/>
        <v xml:space="preserve"> </v>
      </c>
      <c r="B218" s="3088" t="str">
        <f t="shared" ca="1" si="16"/>
        <v xml:space="preserve"> </v>
      </c>
      <c r="C218" s="3088" t="str">
        <f t="shared" ca="1" si="17"/>
        <v xml:space="preserve"> </v>
      </c>
      <c r="D218" s="3088" t="str">
        <f t="shared" ca="1" si="18"/>
        <v xml:space="preserve"> </v>
      </c>
      <c r="E218" s="3088" t="str">
        <f t="shared" ca="1" si="19"/>
        <v xml:space="preserve"> </v>
      </c>
      <c r="F218" s="3087"/>
      <c r="G218" s="3087"/>
      <c r="H218" s="3087"/>
      <c r="I218" s="3087"/>
      <c r="J218" s="3087"/>
      <c r="K218" s="3087"/>
      <c r="L218" s="3087"/>
      <c r="M218" s="3087"/>
      <c r="N218" s="3087"/>
      <c r="O218" s="3087"/>
      <c r="P218" s="3087"/>
      <c r="Q218" s="3087"/>
      <c r="R218" s="3087"/>
      <c r="S218" s="3087"/>
      <c r="T218" s="3087"/>
      <c r="U218" s="3087"/>
      <c r="V218" s="3087"/>
      <c r="W218" s="3087"/>
      <c r="X218" s="3087"/>
      <c r="Y218" s="3087"/>
      <c r="Z218" s="3087"/>
      <c r="AA218" s="3087"/>
      <c r="AB218" s="3087"/>
      <c r="AC218" s="3087"/>
      <c r="AD218" s="3087"/>
      <c r="AE218" s="3087"/>
      <c r="AF218" s="3087"/>
      <c r="AG218" s="3087"/>
      <c r="AH218" s="3087"/>
      <c r="AI218" s="3087"/>
      <c r="AJ218" s="3087"/>
      <c r="AK218" s="3087"/>
      <c r="AL218" s="3087"/>
      <c r="AM218" s="3087"/>
      <c r="AN218" s="3087"/>
      <c r="AO218" s="3087"/>
      <c r="AP218" s="3087"/>
      <c r="AQ218" s="3087"/>
      <c r="AR218" s="3087"/>
      <c r="AS218" s="3087"/>
      <c r="AT218" s="3087"/>
      <c r="AU218" s="3087"/>
      <c r="AV218" s="3087"/>
      <c r="AW218" s="3087"/>
      <c r="AX218" s="3087"/>
      <c r="AY218" s="3087"/>
      <c r="AZ218" s="3087"/>
      <c r="BA218" s="3087"/>
      <c r="BB218" s="3087"/>
      <c r="BC218" s="3087"/>
      <c r="BD218" s="3087">
        <v>211</v>
      </c>
      <c r="BE218" s="3087" t="s">
        <v>14748</v>
      </c>
      <c r="BF218" s="3087"/>
      <c r="BG218" s="3087">
        <v>14</v>
      </c>
      <c r="BH218" s="3087">
        <v>33</v>
      </c>
      <c r="BI218" s="3087">
        <v>90</v>
      </c>
      <c r="BJ218" s="3087">
        <v>0</v>
      </c>
      <c r="BK218" s="3087">
        <v>0</v>
      </c>
      <c r="BL218" s="3087">
        <v>0</v>
      </c>
      <c r="BM218" s="3087">
        <v>0</v>
      </c>
      <c r="BN218" s="3087"/>
      <c r="BO218" s="3087"/>
      <c r="BP218" s="3087"/>
      <c r="BQ218" s="3087"/>
      <c r="BR218" s="3087"/>
      <c r="BS218" s="3087"/>
      <c r="BT218" s="3087"/>
      <c r="BU218" s="3087"/>
      <c r="BV218" s="3087"/>
      <c r="BW218" s="3087"/>
      <c r="BX218" s="3087"/>
      <c r="BY218" s="3087"/>
      <c r="BZ218" s="3087"/>
      <c r="CA218" s="3087"/>
      <c r="CB218" s="3087"/>
      <c r="CC218" s="3087"/>
      <c r="CD218" s="3087"/>
      <c r="CE218" s="3087"/>
      <c r="CF218" s="3087"/>
      <c r="CG218" s="3087"/>
      <c r="CH218" s="3087"/>
      <c r="CI218" s="3087"/>
      <c r="CJ218" s="3087"/>
      <c r="CK218" s="3087"/>
      <c r="CL218" s="3087"/>
      <c r="CM218" s="3087"/>
      <c r="CN218" s="3087"/>
      <c r="CO218" s="3087"/>
      <c r="CP218" s="3087"/>
      <c r="CQ218" s="3087"/>
      <c r="CR218" s="3087"/>
      <c r="CS218" s="3087"/>
      <c r="CT218" s="3087"/>
      <c r="CU218" s="3087"/>
      <c r="CV218" s="3087"/>
      <c r="CW218" s="3087"/>
      <c r="CX218" s="3087"/>
      <c r="CY218" s="3087"/>
      <c r="CZ218" s="3087"/>
      <c r="DA218" s="3087"/>
      <c r="DB218" s="3087"/>
      <c r="DC218" s="3087"/>
      <c r="DD218" s="3087"/>
      <c r="DE218" s="3087"/>
      <c r="DF218" s="3087"/>
      <c r="DG218" s="3087"/>
      <c r="DH218" s="3087"/>
      <c r="DI218" s="3087"/>
      <c r="DJ218" s="3087"/>
      <c r="DK218" s="3087"/>
    </row>
    <row r="219" spans="1:115" x14ac:dyDescent="0.25">
      <c r="A219" s="3076" t="str">
        <f t="shared" ca="1" si="15"/>
        <v xml:space="preserve"> </v>
      </c>
      <c r="B219" s="3088" t="str">
        <f t="shared" ca="1" si="16"/>
        <v xml:space="preserve"> </v>
      </c>
      <c r="C219" s="3088" t="str">
        <f t="shared" ca="1" si="17"/>
        <v xml:space="preserve"> </v>
      </c>
      <c r="D219" s="3088" t="str">
        <f t="shared" ca="1" si="18"/>
        <v xml:space="preserve"> </v>
      </c>
      <c r="E219" s="3088" t="str">
        <f t="shared" ca="1" si="19"/>
        <v xml:space="preserve"> </v>
      </c>
      <c r="F219" s="3087"/>
      <c r="G219" s="3087"/>
      <c r="H219" s="3087"/>
      <c r="I219" s="3087"/>
      <c r="J219" s="3087"/>
      <c r="K219" s="3087"/>
      <c r="L219" s="3087"/>
      <c r="M219" s="3087"/>
      <c r="N219" s="3087"/>
      <c r="O219" s="3087"/>
      <c r="P219" s="3087"/>
      <c r="Q219" s="3087"/>
      <c r="R219" s="3087"/>
      <c r="S219" s="3087"/>
      <c r="T219" s="3087"/>
      <c r="U219" s="3087"/>
      <c r="V219" s="3087"/>
      <c r="W219" s="3087"/>
      <c r="X219" s="3087"/>
      <c r="Y219" s="3087"/>
      <c r="Z219" s="3087"/>
      <c r="AA219" s="3087"/>
      <c r="AB219" s="3087"/>
      <c r="AC219" s="3087"/>
      <c r="AD219" s="3087"/>
      <c r="AE219" s="3087"/>
      <c r="AF219" s="3087"/>
      <c r="AG219" s="3087"/>
      <c r="AH219" s="3087"/>
      <c r="AI219" s="3087"/>
      <c r="AJ219" s="3087"/>
      <c r="AK219" s="3087"/>
      <c r="AL219" s="3087"/>
      <c r="AM219" s="3087"/>
      <c r="AN219" s="3087"/>
      <c r="AO219" s="3087"/>
      <c r="AP219" s="3087"/>
      <c r="AQ219" s="3087"/>
      <c r="AR219" s="3087"/>
      <c r="AS219" s="3087"/>
      <c r="AT219" s="3087"/>
      <c r="AU219" s="3087"/>
      <c r="AV219" s="3087"/>
      <c r="AW219" s="3087"/>
      <c r="AX219" s="3087"/>
      <c r="AY219" s="3087"/>
      <c r="AZ219" s="3087"/>
      <c r="BA219" s="3087"/>
      <c r="BB219" s="3087"/>
      <c r="BC219" s="3087"/>
      <c r="BD219" s="3087">
        <v>212</v>
      </c>
      <c r="BE219" s="3087" t="s">
        <v>14749</v>
      </c>
      <c r="BF219" s="3087"/>
      <c r="BG219" s="3087">
        <v>14</v>
      </c>
      <c r="BH219" s="3087">
        <v>33</v>
      </c>
      <c r="BI219" s="3087">
        <v>90</v>
      </c>
      <c r="BJ219" s="3087">
        <v>0</v>
      </c>
      <c r="BK219" s="3087">
        <v>0</v>
      </c>
      <c r="BL219" s="3087">
        <v>0</v>
      </c>
      <c r="BM219" s="3087">
        <v>0</v>
      </c>
      <c r="BN219" s="3087"/>
      <c r="BO219" s="3087"/>
      <c r="BP219" s="3087"/>
      <c r="BQ219" s="3087"/>
      <c r="BR219" s="3087"/>
      <c r="BS219" s="3087"/>
      <c r="BT219" s="3087"/>
      <c r="BU219" s="3087"/>
      <c r="BV219" s="3087"/>
      <c r="BW219" s="3087"/>
      <c r="BX219" s="3087"/>
      <c r="BY219" s="3087"/>
      <c r="BZ219" s="3087"/>
      <c r="CA219" s="3087"/>
      <c r="CB219" s="3087"/>
      <c r="CC219" s="3087"/>
      <c r="CD219" s="3087"/>
      <c r="CE219" s="3087"/>
      <c r="CF219" s="3087"/>
      <c r="CG219" s="3087"/>
      <c r="CH219" s="3087"/>
      <c r="CI219" s="3087"/>
      <c r="CJ219" s="3087"/>
      <c r="CK219" s="3087"/>
      <c r="CL219" s="3087"/>
      <c r="CM219" s="3087"/>
      <c r="CN219" s="3087"/>
      <c r="CO219" s="3087"/>
      <c r="CP219" s="3087"/>
      <c r="CQ219" s="3087"/>
      <c r="CR219" s="3087"/>
      <c r="CS219" s="3087"/>
      <c r="CT219" s="3087"/>
      <c r="CU219" s="3087"/>
      <c r="CV219" s="3087"/>
      <c r="CW219" s="3087"/>
      <c r="CX219" s="3087"/>
      <c r="CY219" s="3087"/>
      <c r="CZ219" s="3087"/>
      <c r="DA219" s="3087"/>
      <c r="DB219" s="3087"/>
      <c r="DC219" s="3087"/>
      <c r="DD219" s="3087"/>
      <c r="DE219" s="3087"/>
      <c r="DF219" s="3087"/>
      <c r="DG219" s="3087"/>
      <c r="DH219" s="3087"/>
      <c r="DI219" s="3087"/>
      <c r="DJ219" s="3087"/>
      <c r="DK219" s="3087"/>
    </row>
    <row r="220" spans="1:115" x14ac:dyDescent="0.25">
      <c r="A220" s="3076" t="str">
        <f t="shared" ca="1" si="15"/>
        <v xml:space="preserve"> </v>
      </c>
      <c r="B220" s="3088" t="str">
        <f t="shared" ca="1" si="16"/>
        <v xml:space="preserve"> </v>
      </c>
      <c r="C220" s="3088" t="str">
        <f t="shared" ca="1" si="17"/>
        <v xml:space="preserve"> </v>
      </c>
      <c r="D220" s="3088" t="str">
        <f t="shared" ca="1" si="18"/>
        <v xml:space="preserve"> </v>
      </c>
      <c r="E220" s="3088" t="str">
        <f t="shared" ca="1" si="19"/>
        <v xml:space="preserve"> </v>
      </c>
      <c r="F220" s="3087"/>
      <c r="G220" s="3087"/>
      <c r="H220" s="3087"/>
      <c r="I220" s="3087"/>
      <c r="J220" s="3087"/>
      <c r="K220" s="3087"/>
      <c r="L220" s="3087"/>
      <c r="M220" s="3087"/>
      <c r="N220" s="3087"/>
      <c r="O220" s="3087"/>
      <c r="P220" s="3087"/>
      <c r="Q220" s="3087"/>
      <c r="R220" s="3087"/>
      <c r="S220" s="3087"/>
      <c r="T220" s="3087"/>
      <c r="U220" s="3087"/>
      <c r="V220" s="3087"/>
      <c r="W220" s="3087"/>
      <c r="X220" s="3087"/>
      <c r="Y220" s="3087"/>
      <c r="Z220" s="3087"/>
      <c r="AA220" s="3087"/>
      <c r="AB220" s="3087"/>
      <c r="AC220" s="3087"/>
      <c r="AD220" s="3087"/>
      <c r="AE220" s="3087"/>
      <c r="AF220" s="3087"/>
      <c r="AG220" s="3087"/>
      <c r="AH220" s="3087"/>
      <c r="AI220" s="3087"/>
      <c r="AJ220" s="3087"/>
      <c r="AK220" s="3087"/>
      <c r="AL220" s="3087"/>
      <c r="AM220" s="3087"/>
      <c r="AN220" s="3087"/>
      <c r="AO220" s="3087"/>
      <c r="AP220" s="3087"/>
      <c r="AQ220" s="3087"/>
      <c r="AR220" s="3087"/>
      <c r="AS220" s="3087"/>
      <c r="AT220" s="3087"/>
      <c r="AU220" s="3087"/>
      <c r="AV220" s="3087"/>
      <c r="AW220" s="3087"/>
      <c r="AX220" s="3087"/>
      <c r="AY220" s="3087"/>
      <c r="AZ220" s="3087"/>
      <c r="BA220" s="3087"/>
      <c r="BB220" s="3087"/>
      <c r="BC220" s="3087"/>
      <c r="BD220" s="3087">
        <v>213</v>
      </c>
      <c r="BE220" s="3087" t="s">
        <v>14750</v>
      </c>
      <c r="BF220" s="3087"/>
      <c r="BG220" s="3087">
        <v>14</v>
      </c>
      <c r="BH220" s="3087">
        <v>33</v>
      </c>
      <c r="BI220" s="3087">
        <v>90</v>
      </c>
      <c r="BJ220" s="3087">
        <v>0</v>
      </c>
      <c r="BK220" s="3087">
        <v>0</v>
      </c>
      <c r="BL220" s="3087">
        <v>0</v>
      </c>
      <c r="BM220" s="3087">
        <v>0</v>
      </c>
      <c r="BN220" s="3087"/>
      <c r="BO220" s="3087"/>
      <c r="BP220" s="3087"/>
      <c r="BQ220" s="3087"/>
      <c r="BR220" s="3087"/>
      <c r="BS220" s="3087"/>
      <c r="BT220" s="3087"/>
      <c r="BU220" s="3087"/>
      <c r="BV220" s="3087"/>
      <c r="BW220" s="3087"/>
      <c r="BX220" s="3087"/>
      <c r="BY220" s="3087"/>
      <c r="BZ220" s="3087"/>
      <c r="CA220" s="3087"/>
      <c r="CB220" s="3087"/>
      <c r="CC220" s="3087"/>
      <c r="CD220" s="3087"/>
      <c r="CE220" s="3087"/>
      <c r="CF220" s="3087"/>
      <c r="CG220" s="3087"/>
      <c r="CH220" s="3087"/>
      <c r="CI220" s="3087"/>
      <c r="CJ220" s="3087"/>
      <c r="CK220" s="3087"/>
      <c r="CL220" s="3087"/>
      <c r="CM220" s="3087"/>
      <c r="CN220" s="3087"/>
      <c r="CO220" s="3087"/>
      <c r="CP220" s="3087"/>
      <c r="CQ220" s="3087"/>
      <c r="CR220" s="3087"/>
      <c r="CS220" s="3087"/>
      <c r="CT220" s="3087"/>
      <c r="CU220" s="3087"/>
      <c r="CV220" s="3087"/>
      <c r="CW220" s="3087"/>
      <c r="CX220" s="3087"/>
      <c r="CY220" s="3087"/>
      <c r="CZ220" s="3087"/>
      <c r="DA220" s="3087"/>
      <c r="DB220" s="3087"/>
      <c r="DC220" s="3087"/>
      <c r="DD220" s="3087"/>
      <c r="DE220" s="3087"/>
      <c r="DF220" s="3087"/>
      <c r="DG220" s="3087"/>
      <c r="DH220" s="3087"/>
      <c r="DI220" s="3087"/>
      <c r="DJ220" s="3087"/>
      <c r="DK220" s="3087"/>
    </row>
    <row r="221" spans="1:115" x14ac:dyDescent="0.25">
      <c r="A221" s="3076" t="str">
        <f t="shared" ca="1" si="15"/>
        <v xml:space="preserve"> </v>
      </c>
      <c r="B221" s="3088" t="str">
        <f t="shared" ca="1" si="16"/>
        <v xml:space="preserve"> </v>
      </c>
      <c r="C221" s="3088" t="str">
        <f t="shared" ca="1" si="17"/>
        <v xml:space="preserve"> </v>
      </c>
      <c r="D221" s="3088" t="str">
        <f t="shared" ca="1" si="18"/>
        <v xml:space="preserve"> </v>
      </c>
      <c r="E221" s="3088" t="str">
        <f t="shared" ca="1" si="19"/>
        <v xml:space="preserve"> </v>
      </c>
      <c r="F221" s="3087"/>
      <c r="G221" s="3087"/>
      <c r="H221" s="3087"/>
      <c r="I221" s="3087"/>
      <c r="J221" s="3087"/>
      <c r="K221" s="3087"/>
      <c r="L221" s="3087"/>
      <c r="M221" s="3087"/>
      <c r="N221" s="3087"/>
      <c r="O221" s="3087"/>
      <c r="P221" s="3087"/>
      <c r="Q221" s="3087"/>
      <c r="R221" s="3087"/>
      <c r="S221" s="3087"/>
      <c r="T221" s="3087"/>
      <c r="U221" s="3087"/>
      <c r="V221" s="3087"/>
      <c r="W221" s="3087"/>
      <c r="X221" s="3087"/>
      <c r="Y221" s="3087"/>
      <c r="Z221" s="3087"/>
      <c r="AA221" s="3087"/>
      <c r="AB221" s="3087"/>
      <c r="AC221" s="3087"/>
      <c r="AD221" s="3087"/>
      <c r="AE221" s="3087"/>
      <c r="AF221" s="3087"/>
      <c r="AG221" s="3087"/>
      <c r="AH221" s="3087"/>
      <c r="AI221" s="3087"/>
      <c r="AJ221" s="3087"/>
      <c r="AK221" s="3087"/>
      <c r="AL221" s="3087"/>
      <c r="AM221" s="3087"/>
      <c r="AN221" s="3087"/>
      <c r="AO221" s="3087"/>
      <c r="AP221" s="3087"/>
      <c r="AQ221" s="3087"/>
      <c r="AR221" s="3087"/>
      <c r="AS221" s="3087"/>
      <c r="AT221" s="3087"/>
      <c r="AU221" s="3087"/>
      <c r="AV221" s="3087"/>
      <c r="AW221" s="3087"/>
      <c r="AX221" s="3087"/>
      <c r="AY221" s="3087"/>
      <c r="AZ221" s="3087"/>
      <c r="BA221" s="3087"/>
      <c r="BB221" s="3087"/>
      <c r="BC221" s="3087"/>
      <c r="BD221" s="3087">
        <v>214</v>
      </c>
      <c r="BE221" s="3087" t="s">
        <v>14751</v>
      </c>
      <c r="BF221" s="3087"/>
      <c r="BG221" s="3087">
        <v>14</v>
      </c>
      <c r="BH221" s="3087">
        <v>33</v>
      </c>
      <c r="BI221" s="3087">
        <v>90</v>
      </c>
      <c r="BJ221" s="3087">
        <v>0</v>
      </c>
      <c r="BK221" s="3087">
        <v>0</v>
      </c>
      <c r="BL221" s="3087">
        <v>0</v>
      </c>
      <c r="BM221" s="3087">
        <v>0</v>
      </c>
      <c r="BN221" s="3087"/>
      <c r="BO221" s="3087"/>
      <c r="BP221" s="3087"/>
      <c r="BQ221" s="3087"/>
      <c r="BR221" s="3087"/>
      <c r="BS221" s="3087"/>
      <c r="BT221" s="3087"/>
      <c r="BU221" s="3087"/>
      <c r="BV221" s="3087"/>
      <c r="BW221" s="3087"/>
      <c r="BX221" s="3087"/>
      <c r="BY221" s="3087"/>
      <c r="BZ221" s="3087"/>
      <c r="CA221" s="3087"/>
      <c r="CB221" s="3087"/>
      <c r="CC221" s="3087"/>
      <c r="CD221" s="3087"/>
      <c r="CE221" s="3087"/>
      <c r="CF221" s="3087"/>
      <c r="CG221" s="3087"/>
      <c r="CH221" s="3087"/>
      <c r="CI221" s="3087"/>
      <c r="CJ221" s="3087"/>
      <c r="CK221" s="3087"/>
      <c r="CL221" s="3087"/>
      <c r="CM221" s="3087"/>
      <c r="CN221" s="3087"/>
      <c r="CO221" s="3087"/>
      <c r="CP221" s="3087"/>
      <c r="CQ221" s="3087"/>
      <c r="CR221" s="3087"/>
      <c r="CS221" s="3087"/>
      <c r="CT221" s="3087"/>
      <c r="CU221" s="3087"/>
      <c r="CV221" s="3087"/>
      <c r="CW221" s="3087"/>
      <c r="CX221" s="3087"/>
      <c r="CY221" s="3087"/>
      <c r="CZ221" s="3087"/>
      <c r="DA221" s="3087"/>
      <c r="DB221" s="3087"/>
      <c r="DC221" s="3087"/>
      <c r="DD221" s="3087"/>
      <c r="DE221" s="3087"/>
      <c r="DF221" s="3087"/>
      <c r="DG221" s="3087"/>
      <c r="DH221" s="3087"/>
      <c r="DI221" s="3087"/>
      <c r="DJ221" s="3087"/>
      <c r="DK221" s="3087"/>
    </row>
    <row r="222" spans="1:115" x14ac:dyDescent="0.25">
      <c r="A222" s="3076" t="str">
        <f t="shared" ca="1" si="15"/>
        <v xml:space="preserve"> </v>
      </c>
      <c r="B222" s="3088" t="str">
        <f t="shared" ca="1" si="16"/>
        <v xml:space="preserve"> </v>
      </c>
      <c r="C222" s="3088" t="str">
        <f t="shared" ca="1" si="17"/>
        <v xml:space="preserve"> </v>
      </c>
      <c r="D222" s="3088" t="str">
        <f t="shared" ca="1" si="18"/>
        <v xml:space="preserve"> </v>
      </c>
      <c r="E222" s="3088" t="str">
        <f t="shared" ca="1" si="19"/>
        <v xml:space="preserve"> </v>
      </c>
      <c r="F222" s="3087"/>
      <c r="G222" s="3087"/>
      <c r="H222" s="3087"/>
      <c r="I222" s="3087"/>
      <c r="J222" s="3087"/>
      <c r="K222" s="3087"/>
      <c r="L222" s="3087"/>
      <c r="M222" s="3087"/>
      <c r="N222" s="3087"/>
      <c r="O222" s="3087"/>
      <c r="P222" s="3087"/>
      <c r="Q222" s="3087"/>
      <c r="R222" s="3087"/>
      <c r="S222" s="3087"/>
      <c r="T222" s="3087"/>
      <c r="U222" s="3087"/>
      <c r="V222" s="3087"/>
      <c r="W222" s="3087"/>
      <c r="X222" s="3087"/>
      <c r="Y222" s="3087"/>
      <c r="Z222" s="3087"/>
      <c r="AA222" s="3087"/>
      <c r="AB222" s="3087"/>
      <c r="AC222" s="3087"/>
      <c r="AD222" s="3087"/>
      <c r="AE222" s="3087"/>
      <c r="AF222" s="3087"/>
      <c r="AG222" s="3087"/>
      <c r="AH222" s="3087"/>
      <c r="AI222" s="3087"/>
      <c r="AJ222" s="3087"/>
      <c r="AK222" s="3087"/>
      <c r="AL222" s="3087"/>
      <c r="AM222" s="3087"/>
      <c r="AN222" s="3087"/>
      <c r="AO222" s="3087"/>
      <c r="AP222" s="3087"/>
      <c r="AQ222" s="3087"/>
      <c r="AR222" s="3087"/>
      <c r="AS222" s="3087"/>
      <c r="AT222" s="3087"/>
      <c r="AU222" s="3087"/>
      <c r="AV222" s="3087"/>
      <c r="AW222" s="3087"/>
      <c r="AX222" s="3087"/>
      <c r="AY222" s="3087"/>
      <c r="AZ222" s="3087"/>
      <c r="BA222" s="3087"/>
      <c r="BB222" s="3087"/>
      <c r="BC222" s="3087"/>
      <c r="BD222" s="3087">
        <v>215</v>
      </c>
      <c r="BE222" s="3087" t="s">
        <v>14752</v>
      </c>
      <c r="BF222" s="3087"/>
      <c r="BG222" s="3087">
        <v>14</v>
      </c>
      <c r="BH222" s="3087">
        <v>33</v>
      </c>
      <c r="BI222" s="3087">
        <v>90</v>
      </c>
      <c r="BJ222" s="3087">
        <v>0</v>
      </c>
      <c r="BK222" s="3087">
        <v>0</v>
      </c>
      <c r="BL222" s="3087">
        <v>0</v>
      </c>
      <c r="BM222" s="3087">
        <v>0</v>
      </c>
      <c r="BN222" s="3087"/>
      <c r="BO222" s="3087"/>
      <c r="BP222" s="3087"/>
      <c r="BQ222" s="3087"/>
      <c r="BR222" s="3087"/>
      <c r="BS222" s="3087"/>
      <c r="BT222" s="3087"/>
      <c r="BU222" s="3087"/>
      <c r="BV222" s="3087"/>
      <c r="BW222" s="3087"/>
      <c r="BX222" s="3087"/>
      <c r="BY222" s="3087"/>
      <c r="BZ222" s="3087"/>
      <c r="CA222" s="3087"/>
      <c r="CB222" s="3087"/>
      <c r="CC222" s="3087"/>
      <c r="CD222" s="3087"/>
      <c r="CE222" s="3087"/>
      <c r="CF222" s="3087"/>
      <c r="CG222" s="3087"/>
      <c r="CH222" s="3087"/>
      <c r="CI222" s="3087"/>
      <c r="CJ222" s="3087"/>
      <c r="CK222" s="3087"/>
      <c r="CL222" s="3087"/>
      <c r="CM222" s="3087"/>
      <c r="CN222" s="3087"/>
      <c r="CO222" s="3087"/>
      <c r="CP222" s="3087"/>
      <c r="CQ222" s="3087"/>
      <c r="CR222" s="3087"/>
      <c r="CS222" s="3087"/>
      <c r="CT222" s="3087"/>
      <c r="CU222" s="3087"/>
      <c r="CV222" s="3087"/>
      <c r="CW222" s="3087"/>
      <c r="CX222" s="3087"/>
      <c r="CY222" s="3087"/>
      <c r="CZ222" s="3087"/>
      <c r="DA222" s="3087"/>
      <c r="DB222" s="3087"/>
      <c r="DC222" s="3087"/>
      <c r="DD222" s="3087"/>
      <c r="DE222" s="3087"/>
      <c r="DF222" s="3087"/>
      <c r="DG222" s="3087"/>
      <c r="DH222" s="3087"/>
      <c r="DI222" s="3087"/>
      <c r="DJ222" s="3087"/>
      <c r="DK222" s="3087"/>
    </row>
    <row r="223" spans="1:115" x14ac:dyDescent="0.25">
      <c r="A223" s="3076" t="str">
        <f t="shared" ca="1" si="15"/>
        <v xml:space="preserve"> </v>
      </c>
      <c r="B223" s="3088" t="str">
        <f t="shared" ca="1" si="16"/>
        <v xml:space="preserve"> </v>
      </c>
      <c r="C223" s="3088" t="str">
        <f t="shared" ca="1" si="17"/>
        <v xml:space="preserve"> </v>
      </c>
      <c r="D223" s="3088" t="str">
        <f t="shared" ca="1" si="18"/>
        <v xml:space="preserve"> </v>
      </c>
      <c r="E223" s="3088" t="str">
        <f t="shared" ca="1" si="19"/>
        <v xml:space="preserve"> </v>
      </c>
      <c r="F223" s="3087"/>
      <c r="G223" s="3087"/>
      <c r="H223" s="3087"/>
      <c r="I223" s="3087"/>
      <c r="J223" s="3087"/>
      <c r="K223" s="3087"/>
      <c r="L223" s="3087"/>
      <c r="M223" s="3087"/>
      <c r="N223" s="3087"/>
      <c r="O223" s="3087"/>
      <c r="P223" s="3087"/>
      <c r="Q223" s="3087"/>
      <c r="R223" s="3087"/>
      <c r="S223" s="3087"/>
      <c r="T223" s="3087"/>
      <c r="U223" s="3087"/>
      <c r="V223" s="3087"/>
      <c r="W223" s="3087"/>
      <c r="X223" s="3087"/>
      <c r="Y223" s="3087"/>
      <c r="Z223" s="3087"/>
      <c r="AA223" s="3087"/>
      <c r="AB223" s="3087"/>
      <c r="AC223" s="3087"/>
      <c r="AD223" s="3087"/>
      <c r="AE223" s="3087"/>
      <c r="AF223" s="3087"/>
      <c r="AG223" s="3087"/>
      <c r="AH223" s="3087"/>
      <c r="AI223" s="3087"/>
      <c r="AJ223" s="3087"/>
      <c r="AK223" s="3087"/>
      <c r="AL223" s="3087"/>
      <c r="AM223" s="3087"/>
      <c r="AN223" s="3087"/>
      <c r="AO223" s="3087"/>
      <c r="AP223" s="3087"/>
      <c r="AQ223" s="3087"/>
      <c r="AR223" s="3087"/>
      <c r="AS223" s="3087"/>
      <c r="AT223" s="3087"/>
      <c r="AU223" s="3087"/>
      <c r="AV223" s="3087"/>
      <c r="AW223" s="3087"/>
      <c r="AX223" s="3087"/>
      <c r="AY223" s="3087"/>
      <c r="AZ223" s="3087"/>
      <c r="BA223" s="3087"/>
      <c r="BB223" s="3087"/>
      <c r="BC223" s="3087"/>
      <c r="BD223" s="3087">
        <v>216</v>
      </c>
      <c r="BE223" s="3087" t="s">
        <v>14753</v>
      </c>
      <c r="BF223" s="3087"/>
      <c r="BG223" s="3087">
        <v>14</v>
      </c>
      <c r="BH223" s="3087">
        <v>33</v>
      </c>
      <c r="BI223" s="3087">
        <v>90</v>
      </c>
      <c r="BJ223" s="3087">
        <v>0</v>
      </c>
      <c r="BK223" s="3087">
        <v>0</v>
      </c>
      <c r="BL223" s="3087">
        <v>0</v>
      </c>
      <c r="BM223" s="3087">
        <v>0</v>
      </c>
      <c r="BN223" s="3087"/>
      <c r="BO223" s="3087"/>
      <c r="BP223" s="3087"/>
      <c r="BQ223" s="3087"/>
      <c r="BR223" s="3087"/>
      <c r="BS223" s="3087"/>
      <c r="BT223" s="3087"/>
      <c r="BU223" s="3087"/>
      <c r="BV223" s="3087"/>
      <c r="BW223" s="3087"/>
      <c r="BX223" s="3087"/>
      <c r="BY223" s="3087"/>
      <c r="BZ223" s="3087"/>
      <c r="CA223" s="3087"/>
      <c r="CB223" s="3087"/>
      <c r="CC223" s="3087"/>
      <c r="CD223" s="3087"/>
      <c r="CE223" s="3087"/>
      <c r="CF223" s="3087"/>
      <c r="CG223" s="3087"/>
      <c r="CH223" s="3087"/>
      <c r="CI223" s="3087"/>
      <c r="CJ223" s="3087"/>
      <c r="CK223" s="3087"/>
      <c r="CL223" s="3087"/>
      <c r="CM223" s="3087"/>
      <c r="CN223" s="3087"/>
      <c r="CO223" s="3087"/>
      <c r="CP223" s="3087"/>
      <c r="CQ223" s="3087"/>
      <c r="CR223" s="3087"/>
      <c r="CS223" s="3087"/>
      <c r="CT223" s="3087"/>
      <c r="CU223" s="3087"/>
      <c r="CV223" s="3087"/>
      <c r="CW223" s="3087"/>
      <c r="CX223" s="3087"/>
      <c r="CY223" s="3087"/>
      <c r="CZ223" s="3087"/>
      <c r="DA223" s="3087"/>
      <c r="DB223" s="3087"/>
      <c r="DC223" s="3087"/>
      <c r="DD223" s="3087"/>
      <c r="DE223" s="3087"/>
      <c r="DF223" s="3087"/>
      <c r="DG223" s="3087"/>
      <c r="DH223" s="3087"/>
      <c r="DI223" s="3087"/>
      <c r="DJ223" s="3087"/>
      <c r="DK223" s="3087"/>
    </row>
    <row r="224" spans="1:115" x14ac:dyDescent="0.25">
      <c r="A224" s="3076" t="str">
        <f t="shared" ca="1" si="15"/>
        <v xml:space="preserve"> </v>
      </c>
      <c r="B224" s="3088" t="str">
        <f t="shared" ca="1" si="16"/>
        <v xml:space="preserve"> </v>
      </c>
      <c r="C224" s="3088" t="str">
        <f t="shared" ca="1" si="17"/>
        <v xml:space="preserve"> </v>
      </c>
      <c r="D224" s="3088" t="str">
        <f t="shared" ca="1" si="18"/>
        <v xml:space="preserve"> </v>
      </c>
      <c r="E224" s="3088" t="str">
        <f t="shared" ca="1" si="19"/>
        <v xml:space="preserve"> </v>
      </c>
      <c r="F224" s="3087"/>
      <c r="G224" s="3087"/>
      <c r="H224" s="3087"/>
      <c r="I224" s="3087"/>
      <c r="J224" s="3087"/>
      <c r="K224" s="3087"/>
      <c r="L224" s="3087"/>
      <c r="M224" s="3087"/>
      <c r="N224" s="3087"/>
      <c r="O224" s="3087"/>
      <c r="P224" s="3087"/>
      <c r="Q224" s="3087"/>
      <c r="R224" s="3087"/>
      <c r="S224" s="3087"/>
      <c r="T224" s="3087"/>
      <c r="U224" s="3087"/>
      <c r="V224" s="3087"/>
      <c r="W224" s="3087"/>
      <c r="X224" s="3087"/>
      <c r="Y224" s="3087"/>
      <c r="Z224" s="3087"/>
      <c r="AA224" s="3087"/>
      <c r="AB224" s="3087"/>
      <c r="AC224" s="3087"/>
      <c r="AD224" s="3087"/>
      <c r="AE224" s="3087"/>
      <c r="AF224" s="3087"/>
      <c r="AG224" s="3087"/>
      <c r="AH224" s="3087"/>
      <c r="AI224" s="3087"/>
      <c r="AJ224" s="3087"/>
      <c r="AK224" s="3087"/>
      <c r="AL224" s="3087"/>
      <c r="AM224" s="3087"/>
      <c r="AN224" s="3087"/>
      <c r="AO224" s="3087"/>
      <c r="AP224" s="3087"/>
      <c r="AQ224" s="3087"/>
      <c r="AR224" s="3087"/>
      <c r="AS224" s="3087"/>
      <c r="AT224" s="3087"/>
      <c r="AU224" s="3087"/>
      <c r="AV224" s="3087"/>
      <c r="AW224" s="3087"/>
      <c r="AX224" s="3087"/>
      <c r="AY224" s="3087"/>
      <c r="AZ224" s="3087"/>
      <c r="BA224" s="3087"/>
      <c r="BB224" s="3087"/>
      <c r="BC224" s="3087"/>
      <c r="BD224" s="3087">
        <v>217</v>
      </c>
      <c r="BE224" s="3087" t="s">
        <v>14754</v>
      </c>
      <c r="BF224" s="3087"/>
      <c r="BG224" s="3087">
        <v>14</v>
      </c>
      <c r="BH224" s="3087">
        <v>33</v>
      </c>
      <c r="BI224" s="3087">
        <v>90</v>
      </c>
      <c r="BJ224" s="3087">
        <v>0</v>
      </c>
      <c r="BK224" s="3087">
        <v>0</v>
      </c>
      <c r="BL224" s="3087">
        <v>0</v>
      </c>
      <c r="BM224" s="3087">
        <v>0</v>
      </c>
      <c r="BN224" s="3087"/>
      <c r="BO224" s="3087"/>
      <c r="BP224" s="3087"/>
      <c r="BQ224" s="3087"/>
      <c r="BR224" s="3087"/>
      <c r="BS224" s="3087"/>
      <c r="BT224" s="3087"/>
      <c r="BU224" s="3087"/>
      <c r="BV224" s="3087"/>
      <c r="BW224" s="3087"/>
      <c r="BX224" s="3087"/>
      <c r="BY224" s="3087"/>
      <c r="BZ224" s="3087"/>
      <c r="CA224" s="3087"/>
      <c r="CB224" s="3087"/>
      <c r="CC224" s="3087"/>
      <c r="CD224" s="3087"/>
      <c r="CE224" s="3087"/>
      <c r="CF224" s="3087"/>
      <c r="CG224" s="3087"/>
      <c r="CH224" s="3087"/>
      <c r="CI224" s="3087"/>
      <c r="CJ224" s="3087"/>
      <c r="CK224" s="3087"/>
      <c r="CL224" s="3087"/>
      <c r="CM224" s="3087"/>
      <c r="CN224" s="3087"/>
      <c r="CO224" s="3087"/>
      <c r="CP224" s="3087"/>
      <c r="CQ224" s="3087"/>
      <c r="CR224" s="3087"/>
      <c r="CS224" s="3087"/>
      <c r="CT224" s="3087"/>
      <c r="CU224" s="3087"/>
      <c r="CV224" s="3087"/>
      <c r="CW224" s="3087"/>
      <c r="CX224" s="3087"/>
      <c r="CY224" s="3087"/>
      <c r="CZ224" s="3087"/>
      <c r="DA224" s="3087"/>
      <c r="DB224" s="3087"/>
      <c r="DC224" s="3087"/>
      <c r="DD224" s="3087"/>
      <c r="DE224" s="3087"/>
      <c r="DF224" s="3087"/>
      <c r="DG224" s="3087"/>
      <c r="DH224" s="3087"/>
      <c r="DI224" s="3087"/>
      <c r="DJ224" s="3087"/>
      <c r="DK224" s="3087"/>
    </row>
    <row r="225" spans="1:115" x14ac:dyDescent="0.25">
      <c r="A225" s="3076" t="str">
        <f t="shared" ca="1" si="15"/>
        <v xml:space="preserve"> </v>
      </c>
      <c r="B225" s="3088" t="str">
        <f t="shared" ca="1" si="16"/>
        <v xml:space="preserve"> </v>
      </c>
      <c r="C225" s="3088" t="str">
        <f t="shared" ca="1" si="17"/>
        <v xml:space="preserve"> </v>
      </c>
      <c r="D225" s="3088" t="str">
        <f t="shared" ca="1" si="18"/>
        <v xml:space="preserve"> </v>
      </c>
      <c r="E225" s="3088" t="str">
        <f t="shared" ca="1" si="19"/>
        <v xml:space="preserve"> </v>
      </c>
      <c r="F225" s="3087"/>
      <c r="G225" s="3087"/>
      <c r="H225" s="3087"/>
      <c r="I225" s="3087"/>
      <c r="J225" s="3087"/>
      <c r="K225" s="3087"/>
      <c r="L225" s="3087"/>
      <c r="M225" s="3087"/>
      <c r="N225" s="3087"/>
      <c r="O225" s="3087"/>
      <c r="P225" s="3087"/>
      <c r="Q225" s="3087"/>
      <c r="R225" s="3087"/>
      <c r="S225" s="3087"/>
      <c r="T225" s="3087"/>
      <c r="U225" s="3087"/>
      <c r="V225" s="3087"/>
      <c r="W225" s="3087"/>
      <c r="X225" s="3087"/>
      <c r="Y225" s="3087"/>
      <c r="Z225" s="3087"/>
      <c r="AA225" s="3087"/>
      <c r="AB225" s="3087"/>
      <c r="AC225" s="3087"/>
      <c r="AD225" s="3087"/>
      <c r="AE225" s="3087"/>
      <c r="AF225" s="3087"/>
      <c r="AG225" s="3087"/>
      <c r="AH225" s="3087"/>
      <c r="AI225" s="3087"/>
      <c r="AJ225" s="3087"/>
      <c r="AK225" s="3087"/>
      <c r="AL225" s="3087"/>
      <c r="AM225" s="3087"/>
      <c r="AN225" s="3087"/>
      <c r="AO225" s="3087"/>
      <c r="AP225" s="3087"/>
      <c r="AQ225" s="3087"/>
      <c r="AR225" s="3087"/>
      <c r="AS225" s="3087"/>
      <c r="AT225" s="3087"/>
      <c r="AU225" s="3087"/>
      <c r="AV225" s="3087"/>
      <c r="AW225" s="3087"/>
      <c r="AX225" s="3087"/>
      <c r="AY225" s="3087"/>
      <c r="AZ225" s="3087"/>
      <c r="BA225" s="3087"/>
      <c r="BB225" s="3087"/>
      <c r="BC225" s="3087"/>
      <c r="BD225" s="3087">
        <v>218</v>
      </c>
      <c r="BE225" s="3087" t="s">
        <v>14755</v>
      </c>
      <c r="BF225" s="3087"/>
      <c r="BG225" s="3087">
        <v>14</v>
      </c>
      <c r="BH225" s="3087">
        <v>33</v>
      </c>
      <c r="BI225" s="3087">
        <v>90</v>
      </c>
      <c r="BJ225" s="3087">
        <v>0</v>
      </c>
      <c r="BK225" s="3087">
        <v>0</v>
      </c>
      <c r="BL225" s="3087">
        <v>0</v>
      </c>
      <c r="BM225" s="3087">
        <v>0</v>
      </c>
      <c r="BN225" s="3087"/>
      <c r="BO225" s="3087"/>
      <c r="BP225" s="3087"/>
      <c r="BQ225" s="3087"/>
      <c r="BR225" s="3087"/>
      <c r="BS225" s="3087"/>
      <c r="BT225" s="3087"/>
      <c r="BU225" s="3087"/>
      <c r="BV225" s="3087"/>
      <c r="BW225" s="3087"/>
      <c r="BX225" s="3087"/>
      <c r="BY225" s="3087"/>
      <c r="BZ225" s="3087"/>
      <c r="CA225" s="3087"/>
      <c r="CB225" s="3087"/>
      <c r="CC225" s="3087"/>
      <c r="CD225" s="3087"/>
      <c r="CE225" s="3087"/>
      <c r="CF225" s="3087"/>
      <c r="CG225" s="3087"/>
      <c r="CH225" s="3087"/>
      <c r="CI225" s="3087"/>
      <c r="CJ225" s="3087"/>
      <c r="CK225" s="3087"/>
      <c r="CL225" s="3087"/>
      <c r="CM225" s="3087"/>
      <c r="CN225" s="3087"/>
      <c r="CO225" s="3087"/>
      <c r="CP225" s="3087"/>
      <c r="CQ225" s="3087"/>
      <c r="CR225" s="3087"/>
      <c r="CS225" s="3087"/>
      <c r="CT225" s="3087"/>
      <c r="CU225" s="3087"/>
      <c r="CV225" s="3087"/>
      <c r="CW225" s="3087"/>
      <c r="CX225" s="3087"/>
      <c r="CY225" s="3087"/>
      <c r="CZ225" s="3087"/>
      <c r="DA225" s="3087"/>
      <c r="DB225" s="3087"/>
      <c r="DC225" s="3087"/>
      <c r="DD225" s="3087"/>
      <c r="DE225" s="3087"/>
      <c r="DF225" s="3087"/>
      <c r="DG225" s="3087"/>
      <c r="DH225" s="3087"/>
      <c r="DI225" s="3087"/>
      <c r="DJ225" s="3087"/>
      <c r="DK225" s="3087"/>
    </row>
    <row r="226" spans="1:115" x14ac:dyDescent="0.25">
      <c r="A226" s="3076" t="str">
        <f t="shared" ca="1" si="15"/>
        <v xml:space="preserve"> </v>
      </c>
      <c r="B226" s="3088" t="str">
        <f t="shared" ca="1" si="16"/>
        <v xml:space="preserve"> </v>
      </c>
      <c r="C226" s="3088" t="str">
        <f t="shared" ca="1" si="17"/>
        <v xml:space="preserve"> </v>
      </c>
      <c r="D226" s="3088" t="str">
        <f t="shared" ca="1" si="18"/>
        <v xml:space="preserve"> </v>
      </c>
      <c r="E226" s="3088" t="str">
        <f t="shared" ca="1" si="19"/>
        <v xml:space="preserve"> </v>
      </c>
      <c r="F226" s="3087"/>
      <c r="G226" s="3087"/>
      <c r="H226" s="3087"/>
      <c r="I226" s="3087"/>
      <c r="J226" s="3087"/>
      <c r="K226" s="3087"/>
      <c r="L226" s="3087"/>
      <c r="M226" s="3087"/>
      <c r="N226" s="3087"/>
      <c r="O226" s="3087"/>
      <c r="P226" s="3087"/>
      <c r="Q226" s="3087"/>
      <c r="R226" s="3087"/>
      <c r="S226" s="3087"/>
      <c r="T226" s="3087"/>
      <c r="U226" s="3087"/>
      <c r="V226" s="3087"/>
      <c r="W226" s="3087"/>
      <c r="X226" s="3087"/>
      <c r="Y226" s="3087"/>
      <c r="Z226" s="3087"/>
      <c r="AA226" s="3087"/>
      <c r="AB226" s="3087"/>
      <c r="AC226" s="3087"/>
      <c r="AD226" s="3087"/>
      <c r="AE226" s="3087"/>
      <c r="AF226" s="3087"/>
      <c r="AG226" s="3087"/>
      <c r="AH226" s="3087"/>
      <c r="AI226" s="3087"/>
      <c r="AJ226" s="3087"/>
      <c r="AK226" s="3087"/>
      <c r="AL226" s="3087"/>
      <c r="AM226" s="3087"/>
      <c r="AN226" s="3087"/>
      <c r="AO226" s="3087"/>
      <c r="AP226" s="3087"/>
      <c r="AQ226" s="3087"/>
      <c r="AR226" s="3087"/>
      <c r="AS226" s="3087"/>
      <c r="AT226" s="3087"/>
      <c r="AU226" s="3087"/>
      <c r="AV226" s="3087"/>
      <c r="AW226" s="3087"/>
      <c r="AX226" s="3087"/>
      <c r="AY226" s="3087"/>
      <c r="AZ226" s="3087"/>
      <c r="BA226" s="3087"/>
      <c r="BB226" s="3087"/>
      <c r="BC226" s="3087"/>
      <c r="BD226" s="3087">
        <v>219</v>
      </c>
      <c r="BE226" s="3087" t="s">
        <v>14756</v>
      </c>
      <c r="BF226" s="3087"/>
      <c r="BG226" s="3087">
        <v>14</v>
      </c>
      <c r="BH226" s="3087">
        <v>33</v>
      </c>
      <c r="BI226" s="3087">
        <v>90</v>
      </c>
      <c r="BJ226" s="3087">
        <v>0</v>
      </c>
      <c r="BK226" s="3087">
        <v>0</v>
      </c>
      <c r="BL226" s="3087">
        <v>0</v>
      </c>
      <c r="BM226" s="3087">
        <v>0</v>
      </c>
      <c r="BN226" s="3087"/>
      <c r="BO226" s="3087"/>
      <c r="BP226" s="3087"/>
      <c r="BQ226" s="3087"/>
      <c r="BR226" s="3087"/>
      <c r="BS226" s="3087"/>
      <c r="BT226" s="3087"/>
      <c r="BU226" s="3087"/>
      <c r="BV226" s="3087"/>
      <c r="BW226" s="3087"/>
      <c r="BX226" s="3087"/>
      <c r="BY226" s="3087"/>
      <c r="BZ226" s="3087"/>
      <c r="CA226" s="3087"/>
      <c r="CB226" s="3087"/>
      <c r="CC226" s="3087"/>
      <c r="CD226" s="3087"/>
      <c r="CE226" s="3087"/>
      <c r="CF226" s="3087"/>
      <c r="CG226" s="3087"/>
      <c r="CH226" s="3087"/>
      <c r="CI226" s="3087"/>
      <c r="CJ226" s="3087"/>
      <c r="CK226" s="3087"/>
      <c r="CL226" s="3087"/>
      <c r="CM226" s="3087"/>
      <c r="CN226" s="3087"/>
      <c r="CO226" s="3087"/>
      <c r="CP226" s="3087"/>
      <c r="CQ226" s="3087"/>
      <c r="CR226" s="3087"/>
      <c r="CS226" s="3087"/>
      <c r="CT226" s="3087"/>
      <c r="CU226" s="3087"/>
      <c r="CV226" s="3087"/>
      <c r="CW226" s="3087"/>
      <c r="CX226" s="3087"/>
      <c r="CY226" s="3087"/>
      <c r="CZ226" s="3087"/>
      <c r="DA226" s="3087"/>
      <c r="DB226" s="3087"/>
      <c r="DC226" s="3087"/>
      <c r="DD226" s="3087"/>
      <c r="DE226" s="3087"/>
      <c r="DF226" s="3087"/>
      <c r="DG226" s="3087"/>
      <c r="DH226" s="3087"/>
      <c r="DI226" s="3087"/>
      <c r="DJ226" s="3087"/>
      <c r="DK226" s="3087"/>
    </row>
    <row r="227" spans="1:115" x14ac:dyDescent="0.25">
      <c r="A227" s="3076" t="str">
        <f t="shared" ca="1" si="15"/>
        <v xml:space="preserve"> </v>
      </c>
      <c r="B227" s="3088" t="str">
        <f t="shared" ca="1" si="16"/>
        <v xml:space="preserve"> </v>
      </c>
      <c r="C227" s="3088" t="str">
        <f t="shared" ca="1" si="17"/>
        <v xml:space="preserve"> </v>
      </c>
      <c r="D227" s="3088" t="str">
        <f t="shared" ca="1" si="18"/>
        <v xml:space="preserve"> </v>
      </c>
      <c r="E227" s="3088" t="str">
        <f t="shared" ca="1" si="19"/>
        <v xml:space="preserve"> </v>
      </c>
      <c r="F227" s="3087"/>
      <c r="G227" s="3087"/>
      <c r="H227" s="3087"/>
      <c r="I227" s="3087"/>
      <c r="J227" s="3087"/>
      <c r="K227" s="3087"/>
      <c r="L227" s="3087"/>
      <c r="M227" s="3087"/>
      <c r="N227" s="3087"/>
      <c r="O227" s="3087"/>
      <c r="P227" s="3087"/>
      <c r="Q227" s="3087"/>
      <c r="R227" s="3087"/>
      <c r="S227" s="3087"/>
      <c r="T227" s="3087"/>
      <c r="U227" s="3087"/>
      <c r="V227" s="3087"/>
      <c r="W227" s="3087"/>
      <c r="X227" s="3087"/>
      <c r="Y227" s="3087"/>
      <c r="Z227" s="3087"/>
      <c r="AA227" s="3087"/>
      <c r="AB227" s="3087"/>
      <c r="AC227" s="3087"/>
      <c r="AD227" s="3087"/>
      <c r="AE227" s="3087"/>
      <c r="AF227" s="3087"/>
      <c r="AG227" s="3087"/>
      <c r="AH227" s="3087"/>
      <c r="AI227" s="3087"/>
      <c r="AJ227" s="3087"/>
      <c r="AK227" s="3087"/>
      <c r="AL227" s="3087"/>
      <c r="AM227" s="3087"/>
      <c r="AN227" s="3087"/>
      <c r="AO227" s="3087"/>
      <c r="AP227" s="3087"/>
      <c r="AQ227" s="3087"/>
      <c r="AR227" s="3087"/>
      <c r="AS227" s="3087"/>
      <c r="AT227" s="3087"/>
      <c r="AU227" s="3087"/>
      <c r="AV227" s="3087"/>
      <c r="AW227" s="3087"/>
      <c r="AX227" s="3087"/>
      <c r="AY227" s="3087"/>
      <c r="AZ227" s="3087"/>
      <c r="BA227" s="3087"/>
      <c r="BB227" s="3087"/>
      <c r="BC227" s="3087"/>
      <c r="BD227" s="3087">
        <v>220</v>
      </c>
      <c r="BE227" s="3087" t="s">
        <v>14757</v>
      </c>
      <c r="BF227" s="3087"/>
      <c r="BG227" s="3087">
        <v>14</v>
      </c>
      <c r="BH227" s="3087">
        <v>33</v>
      </c>
      <c r="BI227" s="3087">
        <v>90</v>
      </c>
      <c r="BJ227" s="3087">
        <v>0</v>
      </c>
      <c r="BK227" s="3087">
        <v>0</v>
      </c>
      <c r="BL227" s="3087">
        <v>0</v>
      </c>
      <c r="BM227" s="3087">
        <v>0</v>
      </c>
      <c r="BN227" s="3087"/>
      <c r="BO227" s="3087"/>
      <c r="BP227" s="3087"/>
      <c r="BQ227" s="3087"/>
      <c r="BR227" s="3087"/>
      <c r="BS227" s="3087"/>
      <c r="BT227" s="3087"/>
      <c r="BU227" s="3087"/>
      <c r="BV227" s="3087"/>
      <c r="BW227" s="3087"/>
      <c r="BX227" s="3087"/>
      <c r="BY227" s="3087"/>
      <c r="BZ227" s="3087"/>
      <c r="CA227" s="3087"/>
      <c r="CB227" s="3087"/>
      <c r="CC227" s="3087"/>
      <c r="CD227" s="3087"/>
      <c r="CE227" s="3087"/>
      <c r="CF227" s="3087"/>
      <c r="CG227" s="3087"/>
      <c r="CH227" s="3087"/>
      <c r="CI227" s="3087"/>
      <c r="CJ227" s="3087"/>
      <c r="CK227" s="3087"/>
      <c r="CL227" s="3087"/>
      <c r="CM227" s="3087"/>
      <c r="CN227" s="3087"/>
      <c r="CO227" s="3087"/>
      <c r="CP227" s="3087"/>
      <c r="CQ227" s="3087"/>
      <c r="CR227" s="3087"/>
      <c r="CS227" s="3087"/>
      <c r="CT227" s="3087"/>
      <c r="CU227" s="3087"/>
      <c r="CV227" s="3087"/>
      <c r="CW227" s="3087"/>
      <c r="CX227" s="3087"/>
      <c r="CY227" s="3087"/>
      <c r="CZ227" s="3087"/>
      <c r="DA227" s="3087"/>
      <c r="DB227" s="3087"/>
      <c r="DC227" s="3087"/>
      <c r="DD227" s="3087"/>
      <c r="DE227" s="3087"/>
      <c r="DF227" s="3087"/>
      <c r="DG227" s="3087"/>
      <c r="DH227" s="3087"/>
      <c r="DI227" s="3087"/>
      <c r="DJ227" s="3087"/>
      <c r="DK227" s="3087"/>
    </row>
    <row r="228" spans="1:115" x14ac:dyDescent="0.25">
      <c r="A228" s="3076" t="str">
        <f t="shared" ca="1" si="15"/>
        <v xml:space="preserve"> </v>
      </c>
      <c r="B228" s="3088" t="str">
        <f t="shared" ca="1" si="16"/>
        <v xml:space="preserve"> </v>
      </c>
      <c r="C228" s="3088" t="str">
        <f t="shared" ca="1" si="17"/>
        <v xml:space="preserve"> </v>
      </c>
      <c r="D228" s="3088" t="str">
        <f t="shared" ca="1" si="18"/>
        <v xml:space="preserve"> </v>
      </c>
      <c r="E228" s="3088" t="str">
        <f t="shared" ca="1" si="19"/>
        <v xml:space="preserve"> </v>
      </c>
      <c r="F228" s="3087"/>
      <c r="G228" s="3087"/>
      <c r="H228" s="3087"/>
      <c r="I228" s="3087"/>
      <c r="J228" s="3087"/>
      <c r="K228" s="3087"/>
      <c r="L228" s="3087"/>
      <c r="M228" s="3087"/>
      <c r="N228" s="3087"/>
      <c r="O228" s="3087"/>
      <c r="P228" s="3087"/>
      <c r="Q228" s="3087"/>
      <c r="R228" s="3087"/>
      <c r="S228" s="3087"/>
      <c r="T228" s="3087"/>
      <c r="U228" s="3087"/>
      <c r="V228" s="3087"/>
      <c r="W228" s="3087"/>
      <c r="X228" s="3087"/>
      <c r="Y228" s="3087"/>
      <c r="Z228" s="3087"/>
      <c r="AA228" s="3087"/>
      <c r="AB228" s="3087"/>
      <c r="AC228" s="3087"/>
      <c r="AD228" s="3087"/>
      <c r="AE228" s="3087"/>
      <c r="AF228" s="3087"/>
      <c r="AG228" s="3087"/>
      <c r="AH228" s="3087"/>
      <c r="AI228" s="3087"/>
      <c r="AJ228" s="3087"/>
      <c r="AK228" s="3087"/>
      <c r="AL228" s="3087"/>
      <c r="AM228" s="3087"/>
      <c r="AN228" s="3087"/>
      <c r="AO228" s="3087"/>
      <c r="AP228" s="3087"/>
      <c r="AQ228" s="3087"/>
      <c r="AR228" s="3087"/>
      <c r="AS228" s="3087"/>
      <c r="AT228" s="3087"/>
      <c r="AU228" s="3087"/>
      <c r="AV228" s="3087"/>
      <c r="AW228" s="3087"/>
      <c r="AX228" s="3087"/>
      <c r="AY228" s="3087"/>
      <c r="AZ228" s="3087"/>
      <c r="BA228" s="3087"/>
      <c r="BB228" s="3087"/>
      <c r="BC228" s="3087"/>
      <c r="BD228" s="3087">
        <v>221</v>
      </c>
      <c r="BE228" s="3087" t="s">
        <v>14758</v>
      </c>
      <c r="BF228" s="3087"/>
      <c r="BG228" s="3087">
        <v>14</v>
      </c>
      <c r="BH228" s="3087">
        <v>33</v>
      </c>
      <c r="BI228" s="3087">
        <v>90</v>
      </c>
      <c r="BJ228" s="3087">
        <v>0</v>
      </c>
      <c r="BK228" s="3087">
        <v>0</v>
      </c>
      <c r="BL228" s="3087">
        <v>0</v>
      </c>
      <c r="BM228" s="3087">
        <v>0</v>
      </c>
      <c r="BN228" s="3087"/>
      <c r="BO228" s="3087"/>
      <c r="BP228" s="3087"/>
      <c r="BQ228" s="3087"/>
      <c r="BR228" s="3087"/>
      <c r="BS228" s="3087"/>
      <c r="BT228" s="3087"/>
      <c r="BU228" s="3087"/>
      <c r="BV228" s="3087"/>
      <c r="BW228" s="3087"/>
      <c r="BX228" s="3087"/>
      <c r="BY228" s="3087"/>
      <c r="BZ228" s="3087"/>
      <c r="CA228" s="3087"/>
      <c r="CB228" s="3087"/>
      <c r="CC228" s="3087"/>
      <c r="CD228" s="3087"/>
      <c r="CE228" s="3087"/>
      <c r="CF228" s="3087"/>
      <c r="CG228" s="3087"/>
      <c r="CH228" s="3087"/>
      <c r="CI228" s="3087"/>
      <c r="CJ228" s="3087"/>
      <c r="CK228" s="3087"/>
      <c r="CL228" s="3087"/>
      <c r="CM228" s="3087"/>
      <c r="CN228" s="3087"/>
      <c r="CO228" s="3087"/>
      <c r="CP228" s="3087"/>
      <c r="CQ228" s="3087"/>
      <c r="CR228" s="3087"/>
      <c r="CS228" s="3087"/>
      <c r="CT228" s="3087"/>
      <c r="CU228" s="3087"/>
      <c r="CV228" s="3087"/>
      <c r="CW228" s="3087"/>
      <c r="CX228" s="3087"/>
      <c r="CY228" s="3087"/>
      <c r="CZ228" s="3087"/>
      <c r="DA228" s="3087"/>
      <c r="DB228" s="3087"/>
      <c r="DC228" s="3087"/>
      <c r="DD228" s="3087"/>
      <c r="DE228" s="3087"/>
      <c r="DF228" s="3087"/>
      <c r="DG228" s="3087"/>
      <c r="DH228" s="3087"/>
      <c r="DI228" s="3087"/>
      <c r="DJ228" s="3087"/>
      <c r="DK228" s="3087"/>
    </row>
    <row r="229" spans="1:115" x14ac:dyDescent="0.25">
      <c r="A229" s="3076" t="str">
        <f t="shared" ca="1" si="15"/>
        <v xml:space="preserve"> </v>
      </c>
      <c r="B229" s="3088" t="str">
        <f t="shared" ca="1" si="16"/>
        <v xml:space="preserve"> </v>
      </c>
      <c r="C229" s="3088" t="str">
        <f t="shared" ca="1" si="17"/>
        <v xml:space="preserve"> </v>
      </c>
      <c r="D229" s="3088" t="str">
        <f t="shared" ca="1" si="18"/>
        <v xml:space="preserve"> </v>
      </c>
      <c r="E229" s="3088" t="str">
        <f t="shared" ca="1" si="19"/>
        <v xml:space="preserve"> </v>
      </c>
      <c r="F229" s="3087"/>
      <c r="G229" s="3087"/>
      <c r="H229" s="3087"/>
      <c r="I229" s="3087"/>
      <c r="J229" s="3087"/>
      <c r="K229" s="3087"/>
      <c r="L229" s="3087"/>
      <c r="M229" s="3087"/>
      <c r="N229" s="3087"/>
      <c r="O229" s="3087"/>
      <c r="P229" s="3087"/>
      <c r="Q229" s="3087"/>
      <c r="R229" s="3087"/>
      <c r="S229" s="3087"/>
      <c r="T229" s="3087"/>
      <c r="U229" s="3087"/>
      <c r="V229" s="3087"/>
      <c r="W229" s="3087"/>
      <c r="X229" s="3087"/>
      <c r="Y229" s="3087"/>
      <c r="Z229" s="3087"/>
      <c r="AA229" s="3087"/>
      <c r="AB229" s="3087"/>
      <c r="AC229" s="3087"/>
      <c r="AD229" s="3087"/>
      <c r="AE229" s="3087"/>
      <c r="AF229" s="3087"/>
      <c r="AG229" s="3087"/>
      <c r="AH229" s="3087"/>
      <c r="AI229" s="3087"/>
      <c r="AJ229" s="3087"/>
      <c r="AK229" s="3087"/>
      <c r="AL229" s="3087"/>
      <c r="AM229" s="3087"/>
      <c r="AN229" s="3087"/>
      <c r="AO229" s="3087"/>
      <c r="AP229" s="3087"/>
      <c r="AQ229" s="3087"/>
      <c r="AR229" s="3087"/>
      <c r="AS229" s="3087"/>
      <c r="AT229" s="3087"/>
      <c r="AU229" s="3087"/>
      <c r="AV229" s="3087"/>
      <c r="AW229" s="3087"/>
      <c r="AX229" s="3087"/>
      <c r="AY229" s="3087"/>
      <c r="AZ229" s="3087"/>
      <c r="BA229" s="3087"/>
      <c r="BB229" s="3087"/>
      <c r="BC229" s="3087"/>
      <c r="BD229" s="3087">
        <v>222</v>
      </c>
      <c r="BE229" s="3087" t="s">
        <v>14759</v>
      </c>
      <c r="BF229" s="3087"/>
      <c r="BG229" s="3087">
        <v>14</v>
      </c>
      <c r="BH229" s="3087">
        <v>33</v>
      </c>
      <c r="BI229" s="3087">
        <v>90</v>
      </c>
      <c r="BJ229" s="3087">
        <v>0</v>
      </c>
      <c r="BK229" s="3087">
        <v>0</v>
      </c>
      <c r="BL229" s="3087">
        <v>0</v>
      </c>
      <c r="BM229" s="3087">
        <v>0</v>
      </c>
      <c r="BN229" s="3087"/>
      <c r="BO229" s="3087"/>
      <c r="BP229" s="3087"/>
      <c r="BQ229" s="3087"/>
      <c r="BR229" s="3087"/>
      <c r="BS229" s="3087"/>
      <c r="BT229" s="3087"/>
      <c r="BU229" s="3087"/>
      <c r="BV229" s="3087"/>
      <c r="BW229" s="3087"/>
      <c r="BX229" s="3087"/>
      <c r="BY229" s="3087"/>
      <c r="BZ229" s="3087"/>
      <c r="CA229" s="3087"/>
      <c r="CB229" s="3087"/>
      <c r="CC229" s="3087"/>
      <c r="CD229" s="3087"/>
      <c r="CE229" s="3087"/>
      <c r="CF229" s="3087"/>
      <c r="CG229" s="3087"/>
      <c r="CH229" s="3087"/>
      <c r="CI229" s="3087"/>
      <c r="CJ229" s="3087"/>
      <c r="CK229" s="3087"/>
      <c r="CL229" s="3087"/>
      <c r="CM229" s="3087"/>
      <c r="CN229" s="3087"/>
      <c r="CO229" s="3087"/>
      <c r="CP229" s="3087"/>
      <c r="CQ229" s="3087"/>
      <c r="CR229" s="3087"/>
      <c r="CS229" s="3087"/>
      <c r="CT229" s="3087"/>
      <c r="CU229" s="3087"/>
      <c r="CV229" s="3087"/>
      <c r="CW229" s="3087"/>
      <c r="CX229" s="3087"/>
      <c r="CY229" s="3087"/>
      <c r="CZ229" s="3087"/>
      <c r="DA229" s="3087"/>
      <c r="DB229" s="3087"/>
      <c r="DC229" s="3087"/>
      <c r="DD229" s="3087"/>
      <c r="DE229" s="3087"/>
      <c r="DF229" s="3087"/>
      <c r="DG229" s="3087"/>
      <c r="DH229" s="3087"/>
      <c r="DI229" s="3087"/>
      <c r="DJ229" s="3087"/>
      <c r="DK229" s="3087"/>
    </row>
    <row r="230" spans="1:115" x14ac:dyDescent="0.25">
      <c r="A230" s="3076" t="str">
        <f t="shared" ca="1" si="15"/>
        <v xml:space="preserve"> </v>
      </c>
      <c r="B230" s="3088" t="str">
        <f t="shared" ca="1" si="16"/>
        <v xml:space="preserve"> </v>
      </c>
      <c r="C230" s="3088" t="str">
        <f t="shared" ca="1" si="17"/>
        <v xml:space="preserve"> </v>
      </c>
      <c r="D230" s="3088" t="str">
        <f t="shared" ca="1" si="18"/>
        <v xml:space="preserve"> </v>
      </c>
      <c r="E230" s="3088" t="str">
        <f t="shared" ca="1" si="19"/>
        <v xml:space="preserve"> </v>
      </c>
      <c r="F230" s="3087"/>
      <c r="G230" s="3087"/>
      <c r="H230" s="3087"/>
      <c r="I230" s="3087"/>
      <c r="J230" s="3087"/>
      <c r="K230" s="3087"/>
      <c r="L230" s="3087"/>
      <c r="M230" s="3087"/>
      <c r="N230" s="3087"/>
      <c r="O230" s="3087"/>
      <c r="P230" s="3087"/>
      <c r="Q230" s="3087"/>
      <c r="R230" s="3087"/>
      <c r="S230" s="3087"/>
      <c r="T230" s="3087"/>
      <c r="U230" s="3087"/>
      <c r="V230" s="3087"/>
      <c r="W230" s="3087"/>
      <c r="X230" s="3087"/>
      <c r="Y230" s="3087"/>
      <c r="Z230" s="3087"/>
      <c r="AA230" s="3087"/>
      <c r="AB230" s="3087"/>
      <c r="AC230" s="3087"/>
      <c r="AD230" s="3087"/>
      <c r="AE230" s="3087"/>
      <c r="AF230" s="3087"/>
      <c r="AG230" s="3087"/>
      <c r="AH230" s="3087"/>
      <c r="AI230" s="3087"/>
      <c r="AJ230" s="3087"/>
      <c r="AK230" s="3087"/>
      <c r="AL230" s="3087"/>
      <c r="AM230" s="3087"/>
      <c r="AN230" s="3087"/>
      <c r="AO230" s="3087"/>
      <c r="AP230" s="3087"/>
      <c r="AQ230" s="3087"/>
      <c r="AR230" s="3087"/>
      <c r="AS230" s="3087"/>
      <c r="AT230" s="3087"/>
      <c r="AU230" s="3087"/>
      <c r="AV230" s="3087"/>
      <c r="AW230" s="3087"/>
      <c r="AX230" s="3087"/>
      <c r="AY230" s="3087"/>
      <c r="AZ230" s="3087"/>
      <c r="BA230" s="3087"/>
      <c r="BB230" s="3087"/>
      <c r="BC230" s="3087"/>
      <c r="BD230" s="3087">
        <v>223</v>
      </c>
      <c r="BE230" s="3087" t="s">
        <v>14760</v>
      </c>
      <c r="BF230" s="3087"/>
      <c r="BG230" s="3087">
        <v>14</v>
      </c>
      <c r="BH230" s="3087">
        <v>33</v>
      </c>
      <c r="BI230" s="3087">
        <v>90</v>
      </c>
      <c r="BJ230" s="3087">
        <v>0</v>
      </c>
      <c r="BK230" s="3087">
        <v>0</v>
      </c>
      <c r="BL230" s="3087">
        <v>0</v>
      </c>
      <c r="BM230" s="3087">
        <v>0</v>
      </c>
      <c r="BN230" s="3087"/>
      <c r="BO230" s="3087"/>
      <c r="BP230" s="3087"/>
      <c r="BQ230" s="3087"/>
      <c r="BR230" s="3087"/>
      <c r="BS230" s="3087"/>
      <c r="BT230" s="3087"/>
      <c r="BU230" s="3087"/>
      <c r="BV230" s="3087"/>
      <c r="BW230" s="3087"/>
      <c r="BX230" s="3087"/>
      <c r="BY230" s="3087"/>
      <c r="BZ230" s="3087"/>
      <c r="CA230" s="3087"/>
      <c r="CB230" s="3087"/>
      <c r="CC230" s="3087"/>
      <c r="CD230" s="3087"/>
      <c r="CE230" s="3087"/>
      <c r="CF230" s="3087"/>
      <c r="CG230" s="3087"/>
      <c r="CH230" s="3087"/>
      <c r="CI230" s="3087"/>
      <c r="CJ230" s="3087"/>
      <c r="CK230" s="3087"/>
      <c r="CL230" s="3087"/>
      <c r="CM230" s="3087"/>
      <c r="CN230" s="3087"/>
      <c r="CO230" s="3087"/>
      <c r="CP230" s="3087"/>
      <c r="CQ230" s="3087"/>
      <c r="CR230" s="3087"/>
      <c r="CS230" s="3087"/>
      <c r="CT230" s="3087"/>
      <c r="CU230" s="3087"/>
      <c r="CV230" s="3087"/>
      <c r="CW230" s="3087"/>
      <c r="CX230" s="3087"/>
      <c r="CY230" s="3087"/>
      <c r="CZ230" s="3087"/>
      <c r="DA230" s="3087"/>
      <c r="DB230" s="3087"/>
      <c r="DC230" s="3087"/>
      <c r="DD230" s="3087"/>
      <c r="DE230" s="3087"/>
      <c r="DF230" s="3087"/>
      <c r="DG230" s="3087"/>
      <c r="DH230" s="3087"/>
      <c r="DI230" s="3087"/>
      <c r="DJ230" s="3087"/>
      <c r="DK230" s="3087"/>
    </row>
    <row r="231" spans="1:115" x14ac:dyDescent="0.25">
      <c r="A231" s="3076" t="str">
        <f t="shared" ca="1" si="15"/>
        <v xml:space="preserve"> </v>
      </c>
      <c r="B231" s="3088" t="str">
        <f t="shared" ca="1" si="16"/>
        <v xml:space="preserve"> </v>
      </c>
      <c r="C231" s="3088" t="str">
        <f t="shared" ca="1" si="17"/>
        <v xml:space="preserve"> </v>
      </c>
      <c r="D231" s="3088" t="str">
        <f t="shared" ca="1" si="18"/>
        <v xml:space="preserve"> </v>
      </c>
      <c r="E231" s="3088" t="str">
        <f t="shared" ca="1" si="19"/>
        <v xml:space="preserve"> </v>
      </c>
      <c r="F231" s="3087"/>
      <c r="G231" s="3087"/>
      <c r="H231" s="3087"/>
      <c r="I231" s="3087"/>
      <c r="J231" s="3087"/>
      <c r="K231" s="3087"/>
      <c r="L231" s="3087"/>
      <c r="M231" s="3087"/>
      <c r="N231" s="3087"/>
      <c r="O231" s="3087"/>
      <c r="P231" s="3087"/>
      <c r="Q231" s="3087"/>
      <c r="R231" s="3087"/>
      <c r="S231" s="3087"/>
      <c r="T231" s="3087"/>
      <c r="U231" s="3087"/>
      <c r="V231" s="3087"/>
      <c r="W231" s="3087"/>
      <c r="X231" s="3087"/>
      <c r="Y231" s="3087"/>
      <c r="Z231" s="3087"/>
      <c r="AA231" s="3087"/>
      <c r="AB231" s="3087"/>
      <c r="AC231" s="3087"/>
      <c r="AD231" s="3087"/>
      <c r="AE231" s="3087"/>
      <c r="AF231" s="3087"/>
      <c r="AG231" s="3087"/>
      <c r="AH231" s="3087"/>
      <c r="AI231" s="3087"/>
      <c r="AJ231" s="3087"/>
      <c r="AK231" s="3087"/>
      <c r="AL231" s="3087"/>
      <c r="AM231" s="3087"/>
      <c r="AN231" s="3087"/>
      <c r="AO231" s="3087"/>
      <c r="AP231" s="3087"/>
      <c r="AQ231" s="3087"/>
      <c r="AR231" s="3087"/>
      <c r="AS231" s="3087"/>
      <c r="AT231" s="3087"/>
      <c r="AU231" s="3087"/>
      <c r="AV231" s="3087"/>
      <c r="AW231" s="3087"/>
      <c r="AX231" s="3087"/>
      <c r="AY231" s="3087"/>
      <c r="AZ231" s="3087"/>
      <c r="BA231" s="3087"/>
      <c r="BB231" s="3087"/>
      <c r="BC231" s="3087"/>
      <c r="BD231" s="3087">
        <v>224</v>
      </c>
      <c r="BE231" s="3087" t="s">
        <v>14761</v>
      </c>
      <c r="BF231" s="3087"/>
      <c r="BG231" s="3087">
        <v>14</v>
      </c>
      <c r="BH231" s="3087">
        <v>33</v>
      </c>
      <c r="BI231" s="3087">
        <v>90</v>
      </c>
      <c r="BJ231" s="3087">
        <v>0</v>
      </c>
      <c r="BK231" s="3087">
        <v>0</v>
      </c>
      <c r="BL231" s="3087">
        <v>0</v>
      </c>
      <c r="BM231" s="3087">
        <v>0</v>
      </c>
      <c r="BN231" s="3087"/>
      <c r="BO231" s="3087"/>
      <c r="BP231" s="3087"/>
      <c r="BQ231" s="3087"/>
      <c r="BR231" s="3087"/>
      <c r="BS231" s="3087"/>
      <c r="BT231" s="3087"/>
      <c r="BU231" s="3087"/>
      <c r="BV231" s="3087"/>
      <c r="BW231" s="3087"/>
      <c r="BX231" s="3087"/>
      <c r="BY231" s="3087"/>
      <c r="BZ231" s="3087"/>
      <c r="CA231" s="3087"/>
      <c r="CB231" s="3087"/>
      <c r="CC231" s="3087"/>
      <c r="CD231" s="3087"/>
      <c r="CE231" s="3087"/>
      <c r="CF231" s="3087"/>
      <c r="CG231" s="3087"/>
      <c r="CH231" s="3087"/>
      <c r="CI231" s="3087"/>
      <c r="CJ231" s="3087"/>
      <c r="CK231" s="3087"/>
      <c r="CL231" s="3087"/>
      <c r="CM231" s="3087"/>
      <c r="CN231" s="3087"/>
      <c r="CO231" s="3087"/>
      <c r="CP231" s="3087"/>
      <c r="CQ231" s="3087"/>
      <c r="CR231" s="3087"/>
      <c r="CS231" s="3087"/>
      <c r="CT231" s="3087"/>
      <c r="CU231" s="3087"/>
      <c r="CV231" s="3087"/>
      <c r="CW231" s="3087"/>
      <c r="CX231" s="3087"/>
      <c r="CY231" s="3087"/>
      <c r="CZ231" s="3087"/>
      <c r="DA231" s="3087"/>
      <c r="DB231" s="3087"/>
      <c r="DC231" s="3087"/>
      <c r="DD231" s="3087"/>
      <c r="DE231" s="3087"/>
      <c r="DF231" s="3087"/>
      <c r="DG231" s="3087"/>
      <c r="DH231" s="3087"/>
      <c r="DI231" s="3087"/>
      <c r="DJ231" s="3087"/>
      <c r="DK231" s="3087"/>
    </row>
    <row r="232" spans="1:115" x14ac:dyDescent="0.25">
      <c r="A232" s="3076" t="str">
        <f t="shared" ca="1" si="15"/>
        <v xml:space="preserve"> </v>
      </c>
      <c r="B232" s="3088" t="str">
        <f t="shared" ca="1" si="16"/>
        <v xml:space="preserve"> </v>
      </c>
      <c r="C232" s="3088" t="str">
        <f t="shared" ca="1" si="17"/>
        <v xml:space="preserve"> </v>
      </c>
      <c r="D232" s="3088" t="str">
        <f t="shared" ca="1" si="18"/>
        <v xml:space="preserve"> </v>
      </c>
      <c r="E232" s="3088" t="str">
        <f t="shared" ca="1" si="19"/>
        <v xml:space="preserve"> </v>
      </c>
      <c r="F232" s="3087"/>
      <c r="G232" s="3087"/>
      <c r="H232" s="3087"/>
      <c r="I232" s="3087"/>
      <c r="J232" s="3087"/>
      <c r="K232" s="3087"/>
      <c r="L232" s="3087"/>
      <c r="M232" s="3087"/>
      <c r="N232" s="3087"/>
      <c r="O232" s="3087"/>
      <c r="P232" s="3087"/>
      <c r="Q232" s="3087"/>
      <c r="R232" s="3087"/>
      <c r="S232" s="3087"/>
      <c r="T232" s="3087"/>
      <c r="U232" s="3087"/>
      <c r="V232" s="3087"/>
      <c r="W232" s="3087"/>
      <c r="X232" s="3087"/>
      <c r="Y232" s="3087"/>
      <c r="Z232" s="3087"/>
      <c r="AA232" s="3087"/>
      <c r="AB232" s="3087"/>
      <c r="AC232" s="3087"/>
      <c r="AD232" s="3087"/>
      <c r="AE232" s="3087"/>
      <c r="AF232" s="3087"/>
      <c r="AG232" s="3087"/>
      <c r="AH232" s="3087"/>
      <c r="AI232" s="3087"/>
      <c r="AJ232" s="3087"/>
      <c r="AK232" s="3087"/>
      <c r="AL232" s="3087"/>
      <c r="AM232" s="3087"/>
      <c r="AN232" s="3087"/>
      <c r="AO232" s="3087"/>
      <c r="AP232" s="3087"/>
      <c r="AQ232" s="3087"/>
      <c r="AR232" s="3087"/>
      <c r="AS232" s="3087"/>
      <c r="AT232" s="3087"/>
      <c r="AU232" s="3087"/>
      <c r="AV232" s="3087"/>
      <c r="AW232" s="3087"/>
      <c r="AX232" s="3087"/>
      <c r="AY232" s="3087"/>
      <c r="AZ232" s="3087"/>
      <c r="BA232" s="3087"/>
      <c r="BB232" s="3087"/>
      <c r="BC232" s="3087"/>
      <c r="BD232" s="3087">
        <v>225</v>
      </c>
      <c r="BE232" s="3087" t="s">
        <v>14762</v>
      </c>
      <c r="BF232" s="3087"/>
      <c r="BG232" s="3087">
        <v>14</v>
      </c>
      <c r="BH232" s="3087">
        <v>33</v>
      </c>
      <c r="BI232" s="3087">
        <v>90</v>
      </c>
      <c r="BJ232" s="3087">
        <v>0</v>
      </c>
      <c r="BK232" s="3087">
        <v>0</v>
      </c>
      <c r="BL232" s="3087">
        <v>0</v>
      </c>
      <c r="BM232" s="3087">
        <v>0</v>
      </c>
      <c r="BN232" s="3087"/>
      <c r="BO232" s="3087"/>
      <c r="BP232" s="3087"/>
      <c r="BQ232" s="3087"/>
      <c r="BR232" s="3087"/>
      <c r="BS232" s="3087"/>
      <c r="BT232" s="3087"/>
      <c r="BU232" s="3087"/>
      <c r="BV232" s="3087"/>
      <c r="BW232" s="3087"/>
      <c r="BX232" s="3087"/>
      <c r="BY232" s="3087"/>
      <c r="BZ232" s="3087"/>
      <c r="CA232" s="3087"/>
      <c r="CB232" s="3087"/>
      <c r="CC232" s="3087"/>
      <c r="CD232" s="3087"/>
      <c r="CE232" s="3087"/>
      <c r="CF232" s="3087"/>
      <c r="CG232" s="3087"/>
      <c r="CH232" s="3087"/>
      <c r="CI232" s="3087"/>
      <c r="CJ232" s="3087"/>
      <c r="CK232" s="3087"/>
      <c r="CL232" s="3087"/>
      <c r="CM232" s="3087"/>
      <c r="CN232" s="3087"/>
      <c r="CO232" s="3087"/>
      <c r="CP232" s="3087"/>
      <c r="CQ232" s="3087"/>
      <c r="CR232" s="3087"/>
      <c r="CS232" s="3087"/>
      <c r="CT232" s="3087"/>
      <c r="CU232" s="3087"/>
      <c r="CV232" s="3087"/>
      <c r="CW232" s="3087"/>
      <c r="CX232" s="3087"/>
      <c r="CY232" s="3087"/>
      <c r="CZ232" s="3087"/>
      <c r="DA232" s="3087"/>
      <c r="DB232" s="3087"/>
      <c r="DC232" s="3087"/>
      <c r="DD232" s="3087"/>
      <c r="DE232" s="3087"/>
      <c r="DF232" s="3087"/>
      <c r="DG232" s="3087"/>
      <c r="DH232" s="3087"/>
      <c r="DI232" s="3087"/>
      <c r="DJ232" s="3087"/>
      <c r="DK232" s="3087"/>
    </row>
    <row r="233" spans="1:115" x14ac:dyDescent="0.25">
      <c r="A233" s="3076" t="str">
        <f t="shared" ca="1" si="15"/>
        <v xml:space="preserve"> </v>
      </c>
      <c r="B233" s="3088" t="str">
        <f t="shared" ca="1" si="16"/>
        <v xml:space="preserve"> </v>
      </c>
      <c r="C233" s="3088" t="str">
        <f t="shared" ca="1" si="17"/>
        <v xml:space="preserve"> </v>
      </c>
      <c r="D233" s="3088" t="str">
        <f t="shared" ca="1" si="18"/>
        <v xml:space="preserve"> </v>
      </c>
      <c r="E233" s="3088" t="str">
        <f t="shared" ca="1" si="19"/>
        <v xml:space="preserve"> </v>
      </c>
      <c r="F233" s="3087"/>
      <c r="G233" s="3087"/>
      <c r="H233" s="3087"/>
      <c r="I233" s="3087"/>
      <c r="J233" s="3087"/>
      <c r="K233" s="3087"/>
      <c r="L233" s="3087"/>
      <c r="M233" s="3087"/>
      <c r="N233" s="3087"/>
      <c r="O233" s="3087"/>
      <c r="P233" s="3087"/>
      <c r="Q233" s="3087"/>
      <c r="R233" s="3087"/>
      <c r="S233" s="3087"/>
      <c r="T233" s="3087"/>
      <c r="U233" s="3087"/>
      <c r="V233" s="3087"/>
      <c r="W233" s="3087"/>
      <c r="X233" s="3087"/>
      <c r="Y233" s="3087"/>
      <c r="Z233" s="3087"/>
      <c r="AA233" s="3087"/>
      <c r="AB233" s="3087"/>
      <c r="AC233" s="3087"/>
      <c r="AD233" s="3087"/>
      <c r="AE233" s="3087"/>
      <c r="AF233" s="3087"/>
      <c r="AG233" s="3087"/>
      <c r="AH233" s="3087"/>
      <c r="AI233" s="3087"/>
      <c r="AJ233" s="3087"/>
      <c r="AK233" s="3087"/>
      <c r="AL233" s="3087"/>
      <c r="AM233" s="3087"/>
      <c r="AN233" s="3087"/>
      <c r="AO233" s="3087"/>
      <c r="AP233" s="3087"/>
      <c r="AQ233" s="3087"/>
      <c r="AR233" s="3087"/>
      <c r="AS233" s="3087"/>
      <c r="AT233" s="3087"/>
      <c r="AU233" s="3087"/>
      <c r="AV233" s="3087"/>
      <c r="AW233" s="3087"/>
      <c r="AX233" s="3087"/>
      <c r="AY233" s="3087"/>
      <c r="AZ233" s="3087"/>
      <c r="BA233" s="3087"/>
      <c r="BB233" s="3087"/>
      <c r="BC233" s="3087"/>
      <c r="BD233" s="3087">
        <v>226</v>
      </c>
      <c r="BE233" s="3087" t="s">
        <v>14763</v>
      </c>
      <c r="BF233" s="3087"/>
      <c r="BG233" s="3087">
        <v>14</v>
      </c>
      <c r="BH233" s="3087">
        <v>33</v>
      </c>
      <c r="BI233" s="3087">
        <v>90</v>
      </c>
      <c r="BJ233" s="3087">
        <v>0</v>
      </c>
      <c r="BK233" s="3087">
        <v>0</v>
      </c>
      <c r="BL233" s="3087">
        <v>0</v>
      </c>
      <c r="BM233" s="3087">
        <v>0</v>
      </c>
      <c r="BN233" s="3087"/>
      <c r="BO233" s="3087"/>
      <c r="BP233" s="3087"/>
      <c r="BQ233" s="3087"/>
      <c r="BR233" s="3087"/>
      <c r="BS233" s="3087"/>
      <c r="BT233" s="3087"/>
      <c r="BU233" s="3087"/>
      <c r="BV233" s="3087"/>
      <c r="BW233" s="3087"/>
      <c r="BX233" s="3087"/>
      <c r="BY233" s="3087"/>
      <c r="BZ233" s="3087"/>
      <c r="CA233" s="3087"/>
      <c r="CB233" s="3087"/>
      <c r="CC233" s="3087"/>
      <c r="CD233" s="3087"/>
      <c r="CE233" s="3087"/>
      <c r="CF233" s="3087"/>
      <c r="CG233" s="3087"/>
      <c r="CH233" s="3087"/>
      <c r="CI233" s="3087"/>
      <c r="CJ233" s="3087"/>
      <c r="CK233" s="3087"/>
      <c r="CL233" s="3087"/>
      <c r="CM233" s="3087"/>
      <c r="CN233" s="3087"/>
      <c r="CO233" s="3087"/>
      <c r="CP233" s="3087"/>
      <c r="CQ233" s="3087"/>
      <c r="CR233" s="3087"/>
      <c r="CS233" s="3087"/>
      <c r="CT233" s="3087"/>
      <c r="CU233" s="3087"/>
      <c r="CV233" s="3087"/>
      <c r="CW233" s="3087"/>
      <c r="CX233" s="3087"/>
      <c r="CY233" s="3087"/>
      <c r="CZ233" s="3087"/>
      <c r="DA233" s="3087"/>
      <c r="DB233" s="3087"/>
      <c r="DC233" s="3087"/>
      <c r="DD233" s="3087"/>
      <c r="DE233" s="3087"/>
      <c r="DF233" s="3087"/>
      <c r="DG233" s="3087"/>
      <c r="DH233" s="3087"/>
      <c r="DI233" s="3087"/>
      <c r="DJ233" s="3087"/>
      <c r="DK233" s="3087"/>
    </row>
    <row r="234" spans="1:115" x14ac:dyDescent="0.25">
      <c r="A234" s="3076" t="str">
        <f t="shared" ca="1" si="15"/>
        <v xml:space="preserve"> </v>
      </c>
      <c r="B234" s="3088" t="str">
        <f t="shared" ca="1" si="16"/>
        <v xml:space="preserve"> </v>
      </c>
      <c r="C234" s="3088" t="str">
        <f t="shared" ca="1" si="17"/>
        <v xml:space="preserve"> </v>
      </c>
      <c r="D234" s="3088" t="str">
        <f t="shared" ca="1" si="18"/>
        <v xml:space="preserve"> </v>
      </c>
      <c r="E234" s="3088" t="str">
        <f t="shared" ca="1" si="19"/>
        <v xml:space="preserve"> </v>
      </c>
      <c r="F234" s="3087"/>
      <c r="G234" s="3087"/>
      <c r="H234" s="3087"/>
      <c r="I234" s="3087"/>
      <c r="J234" s="3087"/>
      <c r="K234" s="3087"/>
      <c r="L234" s="3087"/>
      <c r="M234" s="3087"/>
      <c r="N234" s="3087"/>
      <c r="O234" s="3087"/>
      <c r="P234" s="3087"/>
      <c r="Q234" s="3087"/>
      <c r="R234" s="3087"/>
      <c r="S234" s="3087"/>
      <c r="T234" s="3087"/>
      <c r="U234" s="3087"/>
      <c r="V234" s="3087"/>
      <c r="W234" s="3087"/>
      <c r="X234" s="3087"/>
      <c r="Y234" s="3087"/>
      <c r="Z234" s="3087"/>
      <c r="AA234" s="3087"/>
      <c r="AB234" s="3087"/>
      <c r="AC234" s="3087"/>
      <c r="AD234" s="3087"/>
      <c r="AE234" s="3087"/>
      <c r="AF234" s="3087"/>
      <c r="AG234" s="3087"/>
      <c r="AH234" s="3087"/>
      <c r="AI234" s="3087"/>
      <c r="AJ234" s="3087"/>
      <c r="AK234" s="3087"/>
      <c r="AL234" s="3087"/>
      <c r="AM234" s="3087"/>
      <c r="AN234" s="3087"/>
      <c r="AO234" s="3087"/>
      <c r="AP234" s="3087"/>
      <c r="AQ234" s="3087"/>
      <c r="AR234" s="3087"/>
      <c r="AS234" s="3087"/>
      <c r="AT234" s="3087"/>
      <c r="AU234" s="3087"/>
      <c r="AV234" s="3087"/>
      <c r="AW234" s="3087"/>
      <c r="AX234" s="3087"/>
      <c r="AY234" s="3087"/>
      <c r="AZ234" s="3087"/>
      <c r="BA234" s="3087"/>
      <c r="BB234" s="3087"/>
      <c r="BC234" s="3087"/>
      <c r="BD234" s="3087">
        <v>227</v>
      </c>
      <c r="BE234" s="3087" t="s">
        <v>14764</v>
      </c>
      <c r="BF234" s="3087"/>
      <c r="BG234" s="3087">
        <v>14</v>
      </c>
      <c r="BH234" s="3087">
        <v>33</v>
      </c>
      <c r="BI234" s="3087">
        <v>90</v>
      </c>
      <c r="BJ234" s="3087">
        <v>0</v>
      </c>
      <c r="BK234" s="3087">
        <v>0</v>
      </c>
      <c r="BL234" s="3087">
        <v>0</v>
      </c>
      <c r="BM234" s="3087">
        <v>0</v>
      </c>
      <c r="BN234" s="3087"/>
      <c r="BO234" s="3087"/>
      <c r="BP234" s="3087"/>
      <c r="BQ234" s="3087"/>
      <c r="BR234" s="3087"/>
      <c r="BS234" s="3087"/>
      <c r="BT234" s="3087"/>
      <c r="BU234" s="3087"/>
      <c r="BV234" s="3087"/>
      <c r="BW234" s="3087"/>
      <c r="BX234" s="3087"/>
      <c r="BY234" s="3087"/>
      <c r="BZ234" s="3087"/>
      <c r="CA234" s="3087"/>
      <c r="CB234" s="3087"/>
      <c r="CC234" s="3087"/>
      <c r="CD234" s="3087"/>
      <c r="CE234" s="3087"/>
      <c r="CF234" s="3087"/>
      <c r="CG234" s="3087"/>
      <c r="CH234" s="3087"/>
      <c r="CI234" s="3087"/>
      <c r="CJ234" s="3087"/>
      <c r="CK234" s="3087"/>
      <c r="CL234" s="3087"/>
      <c r="CM234" s="3087"/>
      <c r="CN234" s="3087"/>
      <c r="CO234" s="3087"/>
      <c r="CP234" s="3087"/>
      <c r="CQ234" s="3087"/>
      <c r="CR234" s="3087"/>
      <c r="CS234" s="3087"/>
      <c r="CT234" s="3087"/>
      <c r="CU234" s="3087"/>
      <c r="CV234" s="3087"/>
      <c r="CW234" s="3087"/>
      <c r="CX234" s="3087"/>
      <c r="CY234" s="3087"/>
      <c r="CZ234" s="3087"/>
      <c r="DA234" s="3087"/>
      <c r="DB234" s="3087"/>
      <c r="DC234" s="3087"/>
      <c r="DD234" s="3087"/>
      <c r="DE234" s="3087"/>
      <c r="DF234" s="3087"/>
      <c r="DG234" s="3087"/>
      <c r="DH234" s="3087"/>
      <c r="DI234" s="3087"/>
      <c r="DJ234" s="3087"/>
      <c r="DK234" s="3087"/>
    </row>
    <row r="235" spans="1:115" x14ac:dyDescent="0.25">
      <c r="A235" s="3076" t="str">
        <f t="shared" ca="1" si="15"/>
        <v xml:space="preserve"> </v>
      </c>
      <c r="B235" s="3088" t="str">
        <f t="shared" ca="1" si="16"/>
        <v xml:space="preserve"> </v>
      </c>
      <c r="C235" s="3088" t="str">
        <f t="shared" ca="1" si="17"/>
        <v xml:space="preserve"> </v>
      </c>
      <c r="D235" s="3088" t="str">
        <f t="shared" ca="1" si="18"/>
        <v xml:space="preserve"> </v>
      </c>
      <c r="E235" s="3088" t="str">
        <f t="shared" ca="1" si="19"/>
        <v xml:space="preserve"> </v>
      </c>
      <c r="F235" s="3087"/>
      <c r="G235" s="3087"/>
      <c r="H235" s="3087"/>
      <c r="I235" s="3087"/>
      <c r="J235" s="3087"/>
      <c r="K235" s="3087"/>
      <c r="L235" s="3087"/>
      <c r="M235" s="3087"/>
      <c r="N235" s="3087"/>
      <c r="O235" s="3087"/>
      <c r="P235" s="3087"/>
      <c r="Q235" s="3087"/>
      <c r="R235" s="3087"/>
      <c r="S235" s="3087"/>
      <c r="T235" s="3087"/>
      <c r="U235" s="3087"/>
      <c r="V235" s="3087"/>
      <c r="W235" s="3087"/>
      <c r="X235" s="3087"/>
      <c r="Y235" s="3087"/>
      <c r="Z235" s="3087"/>
      <c r="AA235" s="3087"/>
      <c r="AB235" s="3087"/>
      <c r="AC235" s="3087"/>
      <c r="AD235" s="3087"/>
      <c r="AE235" s="3087"/>
      <c r="AF235" s="3087"/>
      <c r="AG235" s="3087"/>
      <c r="AH235" s="3087"/>
      <c r="AI235" s="3087"/>
      <c r="AJ235" s="3087"/>
      <c r="AK235" s="3087"/>
      <c r="AL235" s="3087"/>
      <c r="AM235" s="3087"/>
      <c r="AN235" s="3087"/>
      <c r="AO235" s="3087"/>
      <c r="AP235" s="3087"/>
      <c r="AQ235" s="3087"/>
      <c r="AR235" s="3087"/>
      <c r="AS235" s="3087"/>
      <c r="AT235" s="3087"/>
      <c r="AU235" s="3087"/>
      <c r="AV235" s="3087"/>
      <c r="AW235" s="3087"/>
      <c r="AX235" s="3087"/>
      <c r="AY235" s="3087"/>
      <c r="AZ235" s="3087"/>
      <c r="BA235" s="3087"/>
      <c r="BB235" s="3087"/>
      <c r="BC235" s="3087"/>
      <c r="BD235" s="3087">
        <v>228</v>
      </c>
      <c r="BE235" s="3087" t="s">
        <v>14765</v>
      </c>
      <c r="BF235" s="3087"/>
      <c r="BG235" s="3087">
        <v>14</v>
      </c>
      <c r="BH235" s="3087">
        <v>33</v>
      </c>
      <c r="BI235" s="3087">
        <v>90</v>
      </c>
      <c r="BJ235" s="3087">
        <v>0</v>
      </c>
      <c r="BK235" s="3087">
        <v>0</v>
      </c>
      <c r="BL235" s="3087">
        <v>0</v>
      </c>
      <c r="BM235" s="3087">
        <v>0</v>
      </c>
      <c r="BN235" s="3087"/>
      <c r="BO235" s="3087"/>
      <c r="BP235" s="3087"/>
      <c r="BQ235" s="3087"/>
      <c r="BR235" s="3087"/>
      <c r="BS235" s="3087"/>
      <c r="BT235" s="3087"/>
      <c r="BU235" s="3087"/>
      <c r="BV235" s="3087"/>
      <c r="BW235" s="3087"/>
      <c r="BX235" s="3087"/>
      <c r="BY235" s="3087"/>
      <c r="BZ235" s="3087"/>
      <c r="CA235" s="3087"/>
      <c r="CB235" s="3087"/>
      <c r="CC235" s="3087"/>
      <c r="CD235" s="3087"/>
      <c r="CE235" s="3087"/>
      <c r="CF235" s="3087"/>
      <c r="CG235" s="3087"/>
      <c r="CH235" s="3087"/>
      <c r="CI235" s="3087"/>
      <c r="CJ235" s="3087"/>
      <c r="CK235" s="3087"/>
      <c r="CL235" s="3087"/>
      <c r="CM235" s="3087"/>
      <c r="CN235" s="3087"/>
      <c r="CO235" s="3087"/>
      <c r="CP235" s="3087"/>
      <c r="CQ235" s="3087"/>
      <c r="CR235" s="3087"/>
      <c r="CS235" s="3087"/>
      <c r="CT235" s="3087"/>
      <c r="CU235" s="3087"/>
      <c r="CV235" s="3087"/>
      <c r="CW235" s="3087"/>
      <c r="CX235" s="3087"/>
      <c r="CY235" s="3087"/>
      <c r="CZ235" s="3087"/>
      <c r="DA235" s="3087"/>
      <c r="DB235" s="3087"/>
      <c r="DC235" s="3087"/>
      <c r="DD235" s="3087"/>
      <c r="DE235" s="3087"/>
      <c r="DF235" s="3087"/>
      <c r="DG235" s="3087"/>
      <c r="DH235" s="3087"/>
      <c r="DI235" s="3087"/>
      <c r="DJ235" s="3087"/>
      <c r="DK235" s="3087"/>
    </row>
    <row r="236" spans="1:115" x14ac:dyDescent="0.25">
      <c r="A236" s="3076" t="str">
        <f t="shared" ca="1" si="15"/>
        <v xml:space="preserve"> </v>
      </c>
      <c r="B236" s="3088" t="str">
        <f t="shared" ca="1" si="16"/>
        <v xml:space="preserve"> </v>
      </c>
      <c r="C236" s="3088" t="str">
        <f t="shared" ca="1" si="17"/>
        <v xml:space="preserve"> </v>
      </c>
      <c r="D236" s="3088" t="str">
        <f t="shared" ca="1" si="18"/>
        <v xml:space="preserve"> </v>
      </c>
      <c r="E236" s="3088" t="str">
        <f t="shared" ca="1" si="19"/>
        <v xml:space="preserve"> </v>
      </c>
      <c r="F236" s="3087"/>
      <c r="G236" s="3087"/>
      <c r="H236" s="3087"/>
      <c r="I236" s="3087"/>
      <c r="J236" s="3087"/>
      <c r="K236" s="3087"/>
      <c r="L236" s="3087"/>
      <c r="M236" s="3087"/>
      <c r="N236" s="3087"/>
      <c r="O236" s="3087"/>
      <c r="P236" s="3087"/>
      <c r="Q236" s="3087"/>
      <c r="R236" s="3087"/>
      <c r="S236" s="3087"/>
      <c r="T236" s="3087"/>
      <c r="U236" s="3087"/>
      <c r="V236" s="3087"/>
      <c r="W236" s="3087"/>
      <c r="X236" s="3087"/>
      <c r="Y236" s="3087"/>
      <c r="Z236" s="3087"/>
      <c r="AA236" s="3087"/>
      <c r="AB236" s="3087"/>
      <c r="AC236" s="3087"/>
      <c r="AD236" s="3087"/>
      <c r="AE236" s="3087"/>
      <c r="AF236" s="3087"/>
      <c r="AG236" s="3087"/>
      <c r="AH236" s="3087"/>
      <c r="AI236" s="3087"/>
      <c r="AJ236" s="3087"/>
      <c r="AK236" s="3087"/>
      <c r="AL236" s="3087"/>
      <c r="AM236" s="3087"/>
      <c r="AN236" s="3087"/>
      <c r="AO236" s="3087"/>
      <c r="AP236" s="3087"/>
      <c r="AQ236" s="3087"/>
      <c r="AR236" s="3087"/>
      <c r="AS236" s="3087"/>
      <c r="AT236" s="3087"/>
      <c r="AU236" s="3087"/>
      <c r="AV236" s="3087"/>
      <c r="AW236" s="3087"/>
      <c r="AX236" s="3087"/>
      <c r="AY236" s="3087"/>
      <c r="AZ236" s="3087"/>
      <c r="BA236" s="3087"/>
      <c r="BB236" s="3087"/>
      <c r="BC236" s="3087"/>
      <c r="BD236" s="3087">
        <v>229</v>
      </c>
      <c r="BE236" s="3087" t="s">
        <v>14766</v>
      </c>
      <c r="BF236" s="3087"/>
      <c r="BG236" s="3087">
        <v>14</v>
      </c>
      <c r="BH236" s="3087">
        <v>33</v>
      </c>
      <c r="BI236" s="3087">
        <v>90</v>
      </c>
      <c r="BJ236" s="3087">
        <v>0</v>
      </c>
      <c r="BK236" s="3087">
        <v>0</v>
      </c>
      <c r="BL236" s="3087">
        <v>0</v>
      </c>
      <c r="BM236" s="3087">
        <v>0</v>
      </c>
      <c r="BN236" s="3087"/>
      <c r="BO236" s="3087"/>
      <c r="BP236" s="3087"/>
      <c r="BQ236" s="3087"/>
      <c r="BR236" s="3087"/>
      <c r="BS236" s="3087"/>
      <c r="BT236" s="3087"/>
      <c r="BU236" s="3087"/>
      <c r="BV236" s="3087"/>
      <c r="BW236" s="3087"/>
      <c r="BX236" s="3087"/>
      <c r="BY236" s="3087"/>
      <c r="BZ236" s="3087"/>
      <c r="CA236" s="3087"/>
      <c r="CB236" s="3087"/>
      <c r="CC236" s="3087"/>
      <c r="CD236" s="3087"/>
      <c r="CE236" s="3087"/>
      <c r="CF236" s="3087"/>
      <c r="CG236" s="3087"/>
      <c r="CH236" s="3087"/>
      <c r="CI236" s="3087"/>
      <c r="CJ236" s="3087"/>
      <c r="CK236" s="3087"/>
      <c r="CL236" s="3087"/>
      <c r="CM236" s="3087"/>
      <c r="CN236" s="3087"/>
      <c r="CO236" s="3087"/>
      <c r="CP236" s="3087"/>
      <c r="CQ236" s="3087"/>
      <c r="CR236" s="3087"/>
      <c r="CS236" s="3087"/>
      <c r="CT236" s="3087"/>
      <c r="CU236" s="3087"/>
      <c r="CV236" s="3087"/>
      <c r="CW236" s="3087"/>
      <c r="CX236" s="3087"/>
      <c r="CY236" s="3087"/>
      <c r="CZ236" s="3087"/>
      <c r="DA236" s="3087"/>
      <c r="DB236" s="3087"/>
      <c r="DC236" s="3087"/>
      <c r="DD236" s="3087"/>
      <c r="DE236" s="3087"/>
      <c r="DF236" s="3087"/>
      <c r="DG236" s="3087"/>
      <c r="DH236" s="3087"/>
      <c r="DI236" s="3087"/>
      <c r="DJ236" s="3087"/>
      <c r="DK236" s="3087"/>
    </row>
    <row r="237" spans="1:115" x14ac:dyDescent="0.25">
      <c r="A237" s="3076" t="str">
        <f t="shared" ca="1" si="15"/>
        <v xml:space="preserve"> </v>
      </c>
      <c r="B237" s="3088" t="str">
        <f t="shared" ca="1" si="16"/>
        <v xml:space="preserve"> </v>
      </c>
      <c r="C237" s="3088" t="str">
        <f t="shared" ca="1" si="17"/>
        <v xml:space="preserve"> </v>
      </c>
      <c r="D237" s="3088" t="str">
        <f t="shared" ca="1" si="18"/>
        <v xml:space="preserve"> </v>
      </c>
      <c r="E237" s="3088" t="str">
        <f t="shared" ca="1" si="19"/>
        <v xml:space="preserve"> </v>
      </c>
      <c r="F237" s="3087"/>
      <c r="G237" s="3087"/>
      <c r="H237" s="3087"/>
      <c r="I237" s="3087"/>
      <c r="J237" s="3087"/>
      <c r="K237" s="3087"/>
      <c r="L237" s="3087"/>
      <c r="M237" s="3087"/>
      <c r="N237" s="3087"/>
      <c r="O237" s="3087"/>
      <c r="P237" s="3087"/>
      <c r="Q237" s="3087"/>
      <c r="R237" s="3087"/>
      <c r="S237" s="3087"/>
      <c r="T237" s="3087"/>
      <c r="U237" s="3087"/>
      <c r="V237" s="3087"/>
      <c r="W237" s="3087"/>
      <c r="X237" s="3087"/>
      <c r="Y237" s="3087"/>
      <c r="Z237" s="3087"/>
      <c r="AA237" s="3087"/>
      <c r="AB237" s="3087"/>
      <c r="AC237" s="3087"/>
      <c r="AD237" s="3087"/>
      <c r="AE237" s="3087"/>
      <c r="AF237" s="3087"/>
      <c r="AG237" s="3087"/>
      <c r="AH237" s="3087"/>
      <c r="AI237" s="3087"/>
      <c r="AJ237" s="3087"/>
      <c r="AK237" s="3087"/>
      <c r="AL237" s="3087"/>
      <c r="AM237" s="3087"/>
      <c r="AN237" s="3087"/>
      <c r="AO237" s="3087"/>
      <c r="AP237" s="3087"/>
      <c r="AQ237" s="3087"/>
      <c r="AR237" s="3087"/>
      <c r="AS237" s="3087"/>
      <c r="AT237" s="3087"/>
      <c r="AU237" s="3087"/>
      <c r="AV237" s="3087"/>
      <c r="AW237" s="3087"/>
      <c r="AX237" s="3087"/>
      <c r="AY237" s="3087"/>
      <c r="AZ237" s="3087"/>
      <c r="BA237" s="3087"/>
      <c r="BB237" s="3087"/>
      <c r="BC237" s="3087"/>
      <c r="BD237" s="3087">
        <v>230</v>
      </c>
      <c r="BE237" s="3087" t="s">
        <v>14767</v>
      </c>
      <c r="BF237" s="3087"/>
      <c r="BG237" s="3087">
        <v>14</v>
      </c>
      <c r="BH237" s="3087">
        <v>33</v>
      </c>
      <c r="BI237" s="3087">
        <v>90</v>
      </c>
      <c r="BJ237" s="3087">
        <v>0</v>
      </c>
      <c r="BK237" s="3087">
        <v>0</v>
      </c>
      <c r="BL237" s="3087">
        <v>0</v>
      </c>
      <c r="BM237" s="3087">
        <v>0</v>
      </c>
      <c r="BN237" s="3087"/>
      <c r="BO237" s="3087"/>
      <c r="BP237" s="3087"/>
      <c r="BQ237" s="3087"/>
      <c r="BR237" s="3087"/>
      <c r="BS237" s="3087"/>
      <c r="BT237" s="3087"/>
      <c r="BU237" s="3087"/>
      <c r="BV237" s="3087"/>
      <c r="BW237" s="3087"/>
      <c r="BX237" s="3087"/>
      <c r="BY237" s="3087"/>
      <c r="BZ237" s="3087"/>
      <c r="CA237" s="3087"/>
      <c r="CB237" s="3087"/>
      <c r="CC237" s="3087"/>
      <c r="CD237" s="3087"/>
      <c r="CE237" s="3087"/>
      <c r="CF237" s="3087"/>
      <c r="CG237" s="3087"/>
      <c r="CH237" s="3087"/>
      <c r="CI237" s="3087"/>
      <c r="CJ237" s="3087"/>
      <c r="CK237" s="3087"/>
      <c r="CL237" s="3087"/>
      <c r="CM237" s="3087"/>
      <c r="CN237" s="3087"/>
      <c r="CO237" s="3087"/>
      <c r="CP237" s="3087"/>
      <c r="CQ237" s="3087"/>
      <c r="CR237" s="3087"/>
      <c r="CS237" s="3087"/>
      <c r="CT237" s="3087"/>
      <c r="CU237" s="3087"/>
      <c r="CV237" s="3087"/>
      <c r="CW237" s="3087"/>
      <c r="CX237" s="3087"/>
      <c r="CY237" s="3087"/>
      <c r="CZ237" s="3087"/>
      <c r="DA237" s="3087"/>
      <c r="DB237" s="3087"/>
      <c r="DC237" s="3087"/>
      <c r="DD237" s="3087"/>
      <c r="DE237" s="3087"/>
      <c r="DF237" s="3087"/>
      <c r="DG237" s="3087"/>
      <c r="DH237" s="3087"/>
      <c r="DI237" s="3087"/>
      <c r="DJ237" s="3087"/>
      <c r="DK237" s="3087"/>
    </row>
    <row r="238" spans="1:115" x14ac:dyDescent="0.25">
      <c r="A238" s="3076" t="str">
        <f t="shared" ca="1" si="15"/>
        <v xml:space="preserve"> </v>
      </c>
      <c r="B238" s="3088" t="str">
        <f t="shared" ca="1" si="16"/>
        <v xml:space="preserve"> </v>
      </c>
      <c r="C238" s="3088" t="str">
        <f t="shared" ca="1" si="17"/>
        <v xml:space="preserve"> </v>
      </c>
      <c r="D238" s="3088" t="str">
        <f t="shared" ca="1" si="18"/>
        <v xml:space="preserve"> </v>
      </c>
      <c r="E238" s="3088" t="str">
        <f t="shared" ca="1" si="19"/>
        <v xml:space="preserve"> </v>
      </c>
      <c r="F238" s="3087"/>
      <c r="G238" s="3087"/>
      <c r="H238" s="3087"/>
      <c r="I238" s="3087"/>
      <c r="J238" s="3087"/>
      <c r="K238" s="3087"/>
      <c r="L238" s="3087"/>
      <c r="M238" s="3087"/>
      <c r="N238" s="3087"/>
      <c r="O238" s="3087"/>
      <c r="P238" s="3087"/>
      <c r="Q238" s="3087"/>
      <c r="R238" s="3087"/>
      <c r="S238" s="3087"/>
      <c r="T238" s="3087"/>
      <c r="U238" s="3087"/>
      <c r="V238" s="3087"/>
      <c r="W238" s="3087"/>
      <c r="X238" s="3087"/>
      <c r="Y238" s="3087"/>
      <c r="Z238" s="3087"/>
      <c r="AA238" s="3087"/>
      <c r="AB238" s="3087"/>
      <c r="AC238" s="3087"/>
      <c r="AD238" s="3087"/>
      <c r="AE238" s="3087"/>
      <c r="AF238" s="3087"/>
      <c r="AG238" s="3087"/>
      <c r="AH238" s="3087"/>
      <c r="AI238" s="3087"/>
      <c r="AJ238" s="3087"/>
      <c r="AK238" s="3087"/>
      <c r="AL238" s="3087"/>
      <c r="AM238" s="3087"/>
      <c r="AN238" s="3087"/>
      <c r="AO238" s="3087"/>
      <c r="AP238" s="3087"/>
      <c r="AQ238" s="3087"/>
      <c r="AR238" s="3087"/>
      <c r="AS238" s="3087"/>
      <c r="AT238" s="3087"/>
      <c r="AU238" s="3087"/>
      <c r="AV238" s="3087"/>
      <c r="AW238" s="3087"/>
      <c r="AX238" s="3087"/>
      <c r="AY238" s="3087"/>
      <c r="AZ238" s="3087"/>
      <c r="BA238" s="3087"/>
      <c r="BB238" s="3087"/>
      <c r="BC238" s="3087"/>
      <c r="BD238" s="3087">
        <v>231</v>
      </c>
      <c r="BE238" s="3087" t="s">
        <v>14768</v>
      </c>
      <c r="BF238" s="3087"/>
      <c r="BG238" s="3087">
        <v>16</v>
      </c>
      <c r="BH238" s="3087">
        <v>37</v>
      </c>
      <c r="BI238" s="3087">
        <v>86</v>
      </c>
      <c r="BJ238" s="3087">
        <v>0</v>
      </c>
      <c r="BK238" s="3087">
        <v>0</v>
      </c>
      <c r="BL238" s="3087">
        <v>0</v>
      </c>
      <c r="BM238" s="3087">
        <v>0</v>
      </c>
      <c r="BN238" s="3087"/>
      <c r="BO238" s="3087"/>
      <c r="BP238" s="3087"/>
      <c r="BQ238" s="3087"/>
      <c r="BR238" s="3087"/>
      <c r="BS238" s="3087"/>
      <c r="BT238" s="3087"/>
      <c r="BU238" s="3087"/>
      <c r="BV238" s="3087"/>
      <c r="BW238" s="3087"/>
      <c r="BX238" s="3087"/>
      <c r="BY238" s="3087"/>
      <c r="BZ238" s="3087"/>
      <c r="CA238" s="3087"/>
      <c r="CB238" s="3087"/>
      <c r="CC238" s="3087"/>
      <c r="CD238" s="3087"/>
      <c r="CE238" s="3087"/>
      <c r="CF238" s="3087"/>
      <c r="CG238" s="3087"/>
      <c r="CH238" s="3087"/>
      <c r="CI238" s="3087"/>
      <c r="CJ238" s="3087"/>
      <c r="CK238" s="3087"/>
      <c r="CL238" s="3087"/>
      <c r="CM238" s="3087"/>
      <c r="CN238" s="3087"/>
      <c r="CO238" s="3087"/>
      <c r="CP238" s="3087"/>
      <c r="CQ238" s="3087"/>
      <c r="CR238" s="3087"/>
      <c r="CS238" s="3087"/>
      <c r="CT238" s="3087"/>
      <c r="CU238" s="3087"/>
      <c r="CV238" s="3087"/>
      <c r="CW238" s="3087"/>
      <c r="CX238" s="3087"/>
      <c r="CY238" s="3087"/>
      <c r="CZ238" s="3087"/>
      <c r="DA238" s="3087"/>
      <c r="DB238" s="3087"/>
      <c r="DC238" s="3087"/>
      <c r="DD238" s="3087"/>
      <c r="DE238" s="3087"/>
      <c r="DF238" s="3087"/>
      <c r="DG238" s="3087"/>
      <c r="DH238" s="3087"/>
      <c r="DI238" s="3087"/>
      <c r="DJ238" s="3087"/>
      <c r="DK238" s="3087"/>
    </row>
    <row r="239" spans="1:115" x14ac:dyDescent="0.25">
      <c r="A239" s="3076" t="str">
        <f t="shared" ca="1" si="15"/>
        <v xml:space="preserve"> </v>
      </c>
      <c r="B239" s="3088" t="str">
        <f t="shared" ca="1" si="16"/>
        <v xml:space="preserve"> </v>
      </c>
      <c r="C239" s="3088" t="str">
        <f t="shared" ca="1" si="17"/>
        <v xml:space="preserve"> </v>
      </c>
      <c r="D239" s="3088" t="str">
        <f t="shared" ca="1" si="18"/>
        <v xml:space="preserve"> </v>
      </c>
      <c r="E239" s="3088" t="str">
        <f t="shared" ca="1" si="19"/>
        <v xml:space="preserve"> </v>
      </c>
      <c r="F239" s="3087"/>
      <c r="G239" s="3087"/>
      <c r="H239" s="3087"/>
      <c r="I239" s="3087"/>
      <c r="J239" s="3087"/>
      <c r="K239" s="3087"/>
      <c r="L239" s="3087"/>
      <c r="M239" s="3087"/>
      <c r="N239" s="3087"/>
      <c r="O239" s="3087"/>
      <c r="P239" s="3087"/>
      <c r="Q239" s="3087"/>
      <c r="R239" s="3087"/>
      <c r="S239" s="3087"/>
      <c r="T239" s="3087"/>
      <c r="U239" s="3087"/>
      <c r="V239" s="3087"/>
      <c r="W239" s="3087"/>
      <c r="X239" s="3087"/>
      <c r="Y239" s="3087"/>
      <c r="Z239" s="3087"/>
      <c r="AA239" s="3087"/>
      <c r="AB239" s="3087"/>
      <c r="AC239" s="3087"/>
      <c r="AD239" s="3087"/>
      <c r="AE239" s="3087"/>
      <c r="AF239" s="3087"/>
      <c r="AG239" s="3087"/>
      <c r="AH239" s="3087"/>
      <c r="AI239" s="3087"/>
      <c r="AJ239" s="3087"/>
      <c r="AK239" s="3087"/>
      <c r="AL239" s="3087"/>
      <c r="AM239" s="3087"/>
      <c r="AN239" s="3087"/>
      <c r="AO239" s="3087"/>
      <c r="AP239" s="3087"/>
      <c r="AQ239" s="3087"/>
      <c r="AR239" s="3087"/>
      <c r="AS239" s="3087"/>
      <c r="AT239" s="3087"/>
      <c r="AU239" s="3087"/>
      <c r="AV239" s="3087"/>
      <c r="AW239" s="3087"/>
      <c r="AX239" s="3087"/>
      <c r="AY239" s="3087"/>
      <c r="AZ239" s="3087"/>
      <c r="BA239" s="3087"/>
      <c r="BB239" s="3087"/>
      <c r="BC239" s="3087"/>
      <c r="BD239" s="3087">
        <v>232</v>
      </c>
      <c r="BE239" s="3087" t="s">
        <v>14769</v>
      </c>
      <c r="BF239" s="3087"/>
      <c r="BG239" s="3087">
        <v>14</v>
      </c>
      <c r="BH239" s="3087">
        <v>33</v>
      </c>
      <c r="BI239" s="3087">
        <v>90</v>
      </c>
      <c r="BJ239" s="3087">
        <v>0</v>
      </c>
      <c r="BK239" s="3087">
        <v>0</v>
      </c>
      <c r="BL239" s="3087">
        <v>0</v>
      </c>
      <c r="BM239" s="3087">
        <v>0</v>
      </c>
      <c r="BN239" s="3087"/>
      <c r="BO239" s="3087"/>
      <c r="BP239" s="3087"/>
      <c r="BQ239" s="3087"/>
      <c r="BR239" s="3087"/>
      <c r="BS239" s="3087"/>
      <c r="BT239" s="3087"/>
      <c r="BU239" s="3087"/>
      <c r="BV239" s="3087"/>
      <c r="BW239" s="3087"/>
      <c r="BX239" s="3087"/>
      <c r="BY239" s="3087"/>
      <c r="BZ239" s="3087"/>
      <c r="CA239" s="3087"/>
      <c r="CB239" s="3087"/>
      <c r="CC239" s="3087"/>
      <c r="CD239" s="3087"/>
      <c r="CE239" s="3087"/>
      <c r="CF239" s="3087"/>
      <c r="CG239" s="3087"/>
      <c r="CH239" s="3087"/>
      <c r="CI239" s="3087"/>
      <c r="CJ239" s="3087"/>
      <c r="CK239" s="3087"/>
      <c r="CL239" s="3087"/>
      <c r="CM239" s="3087"/>
      <c r="CN239" s="3087"/>
      <c r="CO239" s="3087"/>
      <c r="CP239" s="3087"/>
      <c r="CQ239" s="3087"/>
      <c r="CR239" s="3087"/>
      <c r="CS239" s="3087"/>
      <c r="CT239" s="3087"/>
      <c r="CU239" s="3087"/>
      <c r="CV239" s="3087"/>
      <c r="CW239" s="3087"/>
      <c r="CX239" s="3087"/>
      <c r="CY239" s="3087"/>
      <c r="CZ239" s="3087"/>
      <c r="DA239" s="3087"/>
      <c r="DB239" s="3087"/>
      <c r="DC239" s="3087"/>
      <c r="DD239" s="3087"/>
      <c r="DE239" s="3087"/>
      <c r="DF239" s="3087"/>
      <c r="DG239" s="3087"/>
      <c r="DH239" s="3087"/>
      <c r="DI239" s="3087"/>
      <c r="DJ239" s="3087"/>
      <c r="DK239" s="3087"/>
    </row>
    <row r="240" spans="1:115" x14ac:dyDescent="0.25">
      <c r="A240" s="3076" t="str">
        <f t="shared" ca="1" si="15"/>
        <v xml:space="preserve"> </v>
      </c>
      <c r="B240" s="3088" t="str">
        <f t="shared" ca="1" si="16"/>
        <v xml:space="preserve"> </v>
      </c>
      <c r="C240" s="3088" t="str">
        <f t="shared" ca="1" si="17"/>
        <v xml:space="preserve"> </v>
      </c>
      <c r="D240" s="3088" t="str">
        <f t="shared" ca="1" si="18"/>
        <v xml:space="preserve"> </v>
      </c>
      <c r="E240" s="3088" t="str">
        <f t="shared" ca="1" si="19"/>
        <v xml:space="preserve"> </v>
      </c>
      <c r="F240" s="3087"/>
      <c r="G240" s="3087"/>
      <c r="H240" s="3087"/>
      <c r="I240" s="3087"/>
      <c r="J240" s="3087"/>
      <c r="K240" s="3087"/>
      <c r="L240" s="3087"/>
      <c r="M240" s="3087"/>
      <c r="N240" s="3087"/>
      <c r="O240" s="3087"/>
      <c r="P240" s="3087"/>
      <c r="Q240" s="3087"/>
      <c r="R240" s="3087"/>
      <c r="S240" s="3087"/>
      <c r="T240" s="3087"/>
      <c r="U240" s="3087"/>
      <c r="V240" s="3087"/>
      <c r="W240" s="3087"/>
      <c r="X240" s="3087"/>
      <c r="Y240" s="3087"/>
      <c r="Z240" s="3087"/>
      <c r="AA240" s="3087"/>
      <c r="AB240" s="3087"/>
      <c r="AC240" s="3087"/>
      <c r="AD240" s="3087"/>
      <c r="AE240" s="3087"/>
      <c r="AF240" s="3087"/>
      <c r="AG240" s="3087"/>
      <c r="AH240" s="3087"/>
      <c r="AI240" s="3087"/>
      <c r="AJ240" s="3087"/>
      <c r="AK240" s="3087"/>
      <c r="AL240" s="3087"/>
      <c r="AM240" s="3087"/>
      <c r="AN240" s="3087"/>
      <c r="AO240" s="3087"/>
      <c r="AP240" s="3087"/>
      <c r="AQ240" s="3087"/>
      <c r="AR240" s="3087"/>
      <c r="AS240" s="3087"/>
      <c r="AT240" s="3087"/>
      <c r="AU240" s="3087"/>
      <c r="AV240" s="3087"/>
      <c r="AW240" s="3087"/>
      <c r="AX240" s="3087"/>
      <c r="AY240" s="3087"/>
      <c r="AZ240" s="3087"/>
      <c r="BA240" s="3087"/>
      <c r="BB240" s="3087"/>
      <c r="BC240" s="3087"/>
      <c r="BD240" s="3087">
        <v>233</v>
      </c>
      <c r="BE240" s="3087" t="s">
        <v>14770</v>
      </c>
      <c r="BF240" s="3087"/>
      <c r="BG240" s="3087">
        <v>14</v>
      </c>
      <c r="BH240" s="3087">
        <v>33</v>
      </c>
      <c r="BI240" s="3087">
        <v>90</v>
      </c>
      <c r="BJ240" s="3087">
        <v>0</v>
      </c>
      <c r="BK240" s="3087">
        <v>0</v>
      </c>
      <c r="BL240" s="3087">
        <v>0</v>
      </c>
      <c r="BM240" s="3087">
        <v>0</v>
      </c>
      <c r="BN240" s="3087"/>
      <c r="BO240" s="3087"/>
      <c r="BP240" s="3087"/>
      <c r="BQ240" s="3087"/>
      <c r="BR240" s="3087"/>
      <c r="BS240" s="3087"/>
      <c r="BT240" s="3087"/>
      <c r="BU240" s="3087"/>
      <c r="BV240" s="3087"/>
      <c r="BW240" s="3087"/>
      <c r="BX240" s="3087"/>
      <c r="BY240" s="3087"/>
      <c r="BZ240" s="3087"/>
      <c r="CA240" s="3087"/>
      <c r="CB240" s="3087"/>
      <c r="CC240" s="3087"/>
      <c r="CD240" s="3087"/>
      <c r="CE240" s="3087"/>
      <c r="CF240" s="3087"/>
      <c r="CG240" s="3087"/>
      <c r="CH240" s="3087"/>
      <c r="CI240" s="3087"/>
      <c r="CJ240" s="3087"/>
      <c r="CK240" s="3087"/>
      <c r="CL240" s="3087"/>
      <c r="CM240" s="3087"/>
      <c r="CN240" s="3087"/>
      <c r="CO240" s="3087"/>
      <c r="CP240" s="3087"/>
      <c r="CQ240" s="3087"/>
      <c r="CR240" s="3087"/>
      <c r="CS240" s="3087"/>
      <c r="CT240" s="3087"/>
      <c r="CU240" s="3087"/>
      <c r="CV240" s="3087"/>
      <c r="CW240" s="3087"/>
      <c r="CX240" s="3087"/>
      <c r="CY240" s="3087"/>
      <c r="CZ240" s="3087"/>
      <c r="DA240" s="3087"/>
      <c r="DB240" s="3087"/>
      <c r="DC240" s="3087"/>
      <c r="DD240" s="3087"/>
      <c r="DE240" s="3087"/>
      <c r="DF240" s="3087"/>
      <c r="DG240" s="3087"/>
      <c r="DH240" s="3087"/>
      <c r="DI240" s="3087"/>
      <c r="DJ240" s="3087"/>
      <c r="DK240" s="3087"/>
    </row>
    <row r="241" spans="1:115" x14ac:dyDescent="0.25">
      <c r="A241" s="3076" t="str">
        <f t="shared" ca="1" si="15"/>
        <v xml:space="preserve"> </v>
      </c>
      <c r="B241" s="3088" t="str">
        <f t="shared" ca="1" si="16"/>
        <v xml:space="preserve"> </v>
      </c>
      <c r="C241" s="3088" t="str">
        <f t="shared" ca="1" si="17"/>
        <v xml:space="preserve"> </v>
      </c>
      <c r="D241" s="3088" t="str">
        <f t="shared" ca="1" si="18"/>
        <v xml:space="preserve"> </v>
      </c>
      <c r="E241" s="3088" t="str">
        <f t="shared" ca="1" si="19"/>
        <v xml:space="preserve"> </v>
      </c>
      <c r="F241" s="3087"/>
      <c r="G241" s="3087"/>
      <c r="H241" s="3087"/>
      <c r="I241" s="3087"/>
      <c r="J241" s="3087"/>
      <c r="K241" s="3087"/>
      <c r="L241" s="3087"/>
      <c r="M241" s="3087"/>
      <c r="N241" s="3087"/>
      <c r="O241" s="3087"/>
      <c r="P241" s="3087"/>
      <c r="Q241" s="3087"/>
      <c r="R241" s="3087"/>
      <c r="S241" s="3087"/>
      <c r="T241" s="3087"/>
      <c r="U241" s="3087"/>
      <c r="V241" s="3087"/>
      <c r="W241" s="3087"/>
      <c r="X241" s="3087"/>
      <c r="Y241" s="3087"/>
      <c r="Z241" s="3087"/>
      <c r="AA241" s="3087"/>
      <c r="AB241" s="3087"/>
      <c r="AC241" s="3087"/>
      <c r="AD241" s="3087"/>
      <c r="AE241" s="3087"/>
      <c r="AF241" s="3087"/>
      <c r="AG241" s="3087"/>
      <c r="AH241" s="3087"/>
      <c r="AI241" s="3087"/>
      <c r="AJ241" s="3087"/>
      <c r="AK241" s="3087"/>
      <c r="AL241" s="3087"/>
      <c r="AM241" s="3087"/>
      <c r="AN241" s="3087"/>
      <c r="AO241" s="3087"/>
      <c r="AP241" s="3087"/>
      <c r="AQ241" s="3087"/>
      <c r="AR241" s="3087"/>
      <c r="AS241" s="3087"/>
      <c r="AT241" s="3087"/>
      <c r="AU241" s="3087"/>
      <c r="AV241" s="3087"/>
      <c r="AW241" s="3087"/>
      <c r="AX241" s="3087"/>
      <c r="AY241" s="3087"/>
      <c r="AZ241" s="3087"/>
      <c r="BA241" s="3087"/>
      <c r="BB241" s="3087"/>
      <c r="BC241" s="3087"/>
      <c r="BD241" s="3087">
        <v>234</v>
      </c>
      <c r="BE241" s="3087" t="s">
        <v>14771</v>
      </c>
      <c r="BF241" s="3087"/>
      <c r="BG241" s="3087">
        <v>14</v>
      </c>
      <c r="BH241" s="3087">
        <v>33</v>
      </c>
      <c r="BI241" s="3087">
        <v>90</v>
      </c>
      <c r="BJ241" s="3087">
        <v>0</v>
      </c>
      <c r="BK241" s="3087">
        <v>0</v>
      </c>
      <c r="BL241" s="3087">
        <v>0</v>
      </c>
      <c r="BM241" s="3087">
        <v>0</v>
      </c>
      <c r="BN241" s="3087"/>
      <c r="BO241" s="3087"/>
      <c r="BP241" s="3087"/>
      <c r="BQ241" s="3087"/>
      <c r="BR241" s="3087"/>
      <c r="BS241" s="3087"/>
      <c r="BT241" s="3087"/>
      <c r="BU241" s="3087"/>
      <c r="BV241" s="3087"/>
      <c r="BW241" s="3087"/>
      <c r="BX241" s="3087"/>
      <c r="BY241" s="3087"/>
      <c r="BZ241" s="3087"/>
      <c r="CA241" s="3087"/>
      <c r="CB241" s="3087"/>
      <c r="CC241" s="3087"/>
      <c r="CD241" s="3087"/>
      <c r="CE241" s="3087"/>
      <c r="CF241" s="3087"/>
      <c r="CG241" s="3087"/>
      <c r="CH241" s="3087"/>
      <c r="CI241" s="3087"/>
      <c r="CJ241" s="3087"/>
      <c r="CK241" s="3087"/>
      <c r="CL241" s="3087"/>
      <c r="CM241" s="3087"/>
      <c r="CN241" s="3087"/>
      <c r="CO241" s="3087"/>
      <c r="CP241" s="3087"/>
      <c r="CQ241" s="3087"/>
      <c r="CR241" s="3087"/>
      <c r="CS241" s="3087"/>
      <c r="CT241" s="3087"/>
      <c r="CU241" s="3087"/>
      <c r="CV241" s="3087"/>
      <c r="CW241" s="3087"/>
      <c r="CX241" s="3087"/>
      <c r="CY241" s="3087"/>
      <c r="CZ241" s="3087"/>
      <c r="DA241" s="3087"/>
      <c r="DB241" s="3087"/>
      <c r="DC241" s="3087"/>
      <c r="DD241" s="3087"/>
      <c r="DE241" s="3087"/>
      <c r="DF241" s="3087"/>
      <c r="DG241" s="3087"/>
      <c r="DH241" s="3087"/>
      <c r="DI241" s="3087"/>
      <c r="DJ241" s="3087"/>
      <c r="DK241" s="3087"/>
    </row>
    <row r="242" spans="1:115" x14ac:dyDescent="0.25">
      <c r="A242" s="3076" t="str">
        <f t="shared" ca="1" si="15"/>
        <v xml:space="preserve"> </v>
      </c>
      <c r="B242" s="3088" t="str">
        <f t="shared" ca="1" si="16"/>
        <v xml:space="preserve"> </v>
      </c>
      <c r="C242" s="3088" t="str">
        <f t="shared" ca="1" si="17"/>
        <v xml:space="preserve"> </v>
      </c>
      <c r="D242" s="3088" t="str">
        <f t="shared" ca="1" si="18"/>
        <v xml:space="preserve"> </v>
      </c>
      <c r="E242" s="3088" t="str">
        <f t="shared" ca="1" si="19"/>
        <v xml:space="preserve"> </v>
      </c>
      <c r="F242" s="3087"/>
      <c r="G242" s="3087"/>
      <c r="H242" s="3087"/>
      <c r="I242" s="3087"/>
      <c r="J242" s="3087"/>
      <c r="K242" s="3087"/>
      <c r="L242" s="3087"/>
      <c r="M242" s="3087"/>
      <c r="N242" s="3087"/>
      <c r="O242" s="3087"/>
      <c r="P242" s="3087"/>
      <c r="Q242" s="3087"/>
      <c r="R242" s="3087"/>
      <c r="S242" s="3087"/>
      <c r="T242" s="3087"/>
      <c r="U242" s="3087"/>
      <c r="V242" s="3087"/>
      <c r="W242" s="3087"/>
      <c r="X242" s="3087"/>
      <c r="Y242" s="3087"/>
      <c r="Z242" s="3087"/>
      <c r="AA242" s="3087"/>
      <c r="AB242" s="3087"/>
      <c r="AC242" s="3087"/>
      <c r="AD242" s="3087"/>
      <c r="AE242" s="3087"/>
      <c r="AF242" s="3087"/>
      <c r="AG242" s="3087"/>
      <c r="AH242" s="3087"/>
      <c r="AI242" s="3087"/>
      <c r="AJ242" s="3087"/>
      <c r="AK242" s="3087"/>
      <c r="AL242" s="3087"/>
      <c r="AM242" s="3087"/>
      <c r="AN242" s="3087"/>
      <c r="AO242" s="3087"/>
      <c r="AP242" s="3087"/>
      <c r="AQ242" s="3087"/>
      <c r="AR242" s="3087"/>
      <c r="AS242" s="3087"/>
      <c r="AT242" s="3087"/>
      <c r="AU242" s="3087"/>
      <c r="AV242" s="3087"/>
      <c r="AW242" s="3087"/>
      <c r="AX242" s="3087"/>
      <c r="AY242" s="3087"/>
      <c r="AZ242" s="3087"/>
      <c r="BA242" s="3087"/>
      <c r="BB242" s="3087"/>
      <c r="BC242" s="3087"/>
      <c r="BD242" s="3087">
        <v>235</v>
      </c>
      <c r="BE242" s="3087" t="s">
        <v>14772</v>
      </c>
      <c r="BF242" s="3087"/>
      <c r="BG242" s="3087">
        <v>14</v>
      </c>
      <c r="BH242" s="3087">
        <v>33</v>
      </c>
      <c r="BI242" s="3087">
        <v>90</v>
      </c>
      <c r="BJ242" s="3087">
        <v>0</v>
      </c>
      <c r="BK242" s="3087">
        <v>0</v>
      </c>
      <c r="BL242" s="3087">
        <v>0</v>
      </c>
      <c r="BM242" s="3087">
        <v>0</v>
      </c>
      <c r="BN242" s="3087"/>
      <c r="BO242" s="3087"/>
      <c r="BP242" s="3087"/>
      <c r="BQ242" s="3087"/>
      <c r="BR242" s="3087"/>
      <c r="BS242" s="3087"/>
      <c r="BT242" s="3087"/>
      <c r="BU242" s="3087"/>
      <c r="BV242" s="3087"/>
      <c r="BW242" s="3087"/>
      <c r="BX242" s="3087"/>
      <c r="BY242" s="3087"/>
      <c r="BZ242" s="3087"/>
      <c r="CA242" s="3087"/>
      <c r="CB242" s="3087"/>
      <c r="CC242" s="3087"/>
      <c r="CD242" s="3087"/>
      <c r="CE242" s="3087"/>
      <c r="CF242" s="3087"/>
      <c r="CG242" s="3087"/>
      <c r="CH242" s="3087"/>
      <c r="CI242" s="3087"/>
      <c r="CJ242" s="3087"/>
      <c r="CK242" s="3087"/>
      <c r="CL242" s="3087"/>
      <c r="CM242" s="3087"/>
      <c r="CN242" s="3087"/>
      <c r="CO242" s="3087"/>
      <c r="CP242" s="3087"/>
      <c r="CQ242" s="3087"/>
      <c r="CR242" s="3087"/>
      <c r="CS242" s="3087"/>
      <c r="CT242" s="3087"/>
      <c r="CU242" s="3087"/>
      <c r="CV242" s="3087"/>
      <c r="CW242" s="3087"/>
      <c r="CX242" s="3087"/>
      <c r="CY242" s="3087"/>
      <c r="CZ242" s="3087"/>
      <c r="DA242" s="3087"/>
      <c r="DB242" s="3087"/>
      <c r="DC242" s="3087"/>
      <c r="DD242" s="3087"/>
      <c r="DE242" s="3087"/>
      <c r="DF242" s="3087"/>
      <c r="DG242" s="3087"/>
      <c r="DH242" s="3087"/>
      <c r="DI242" s="3087"/>
      <c r="DJ242" s="3087"/>
      <c r="DK242" s="3087"/>
    </row>
    <row r="243" spans="1:115" x14ac:dyDescent="0.25">
      <c r="A243" s="3076" t="str">
        <f t="shared" ca="1" si="15"/>
        <v xml:space="preserve"> </v>
      </c>
      <c r="B243" s="3088" t="str">
        <f t="shared" ca="1" si="16"/>
        <v xml:space="preserve"> </v>
      </c>
      <c r="C243" s="3088" t="str">
        <f t="shared" ca="1" si="17"/>
        <v xml:space="preserve"> </v>
      </c>
      <c r="D243" s="3088" t="str">
        <f t="shared" ca="1" si="18"/>
        <v xml:space="preserve"> </v>
      </c>
      <c r="E243" s="3088" t="str">
        <f t="shared" ca="1" si="19"/>
        <v xml:space="preserve"> </v>
      </c>
      <c r="F243" s="3087"/>
      <c r="G243" s="3087"/>
      <c r="H243" s="3087"/>
      <c r="I243" s="3087"/>
      <c r="J243" s="3087"/>
      <c r="K243" s="3087"/>
      <c r="L243" s="3087"/>
      <c r="M243" s="3087"/>
      <c r="N243" s="3087"/>
      <c r="O243" s="3087"/>
      <c r="P243" s="3087"/>
      <c r="Q243" s="3087"/>
      <c r="R243" s="3087"/>
      <c r="S243" s="3087"/>
      <c r="T243" s="3087"/>
      <c r="U243" s="3087"/>
      <c r="V243" s="3087"/>
      <c r="W243" s="3087"/>
      <c r="X243" s="3087"/>
      <c r="Y243" s="3087"/>
      <c r="Z243" s="3087"/>
      <c r="AA243" s="3087"/>
      <c r="AB243" s="3087"/>
      <c r="AC243" s="3087"/>
      <c r="AD243" s="3087"/>
      <c r="AE243" s="3087"/>
      <c r="AF243" s="3087"/>
      <c r="AG243" s="3087"/>
      <c r="AH243" s="3087"/>
      <c r="AI243" s="3087"/>
      <c r="AJ243" s="3087"/>
      <c r="AK243" s="3087"/>
      <c r="AL243" s="3087"/>
      <c r="AM243" s="3087"/>
      <c r="AN243" s="3087"/>
      <c r="AO243" s="3087"/>
      <c r="AP243" s="3087"/>
      <c r="AQ243" s="3087"/>
      <c r="AR243" s="3087"/>
      <c r="AS243" s="3087"/>
      <c r="AT243" s="3087"/>
      <c r="AU243" s="3087"/>
      <c r="AV243" s="3087"/>
      <c r="AW243" s="3087"/>
      <c r="AX243" s="3087"/>
      <c r="AY243" s="3087"/>
      <c r="AZ243" s="3087"/>
      <c r="BA243" s="3087"/>
      <c r="BB243" s="3087"/>
      <c r="BC243" s="3087"/>
      <c r="BD243" s="3087">
        <v>236</v>
      </c>
      <c r="BE243" s="3087" t="s">
        <v>14773</v>
      </c>
      <c r="BF243" s="3087"/>
      <c r="BG243" s="3087">
        <v>14</v>
      </c>
      <c r="BH243" s="3087">
        <v>33</v>
      </c>
      <c r="BI243" s="3087">
        <v>90</v>
      </c>
      <c r="BJ243" s="3087">
        <v>0</v>
      </c>
      <c r="BK243" s="3087">
        <v>0</v>
      </c>
      <c r="BL243" s="3087">
        <v>0</v>
      </c>
      <c r="BM243" s="3087">
        <v>0</v>
      </c>
      <c r="BN243" s="3087"/>
      <c r="BO243" s="3087"/>
      <c r="BP243" s="3087"/>
      <c r="BQ243" s="3087"/>
      <c r="BR243" s="3087"/>
      <c r="BS243" s="3087"/>
      <c r="BT243" s="3087"/>
      <c r="BU243" s="3087"/>
      <c r="BV243" s="3087"/>
      <c r="BW243" s="3087"/>
      <c r="BX243" s="3087"/>
      <c r="BY243" s="3087"/>
      <c r="BZ243" s="3087"/>
      <c r="CA243" s="3087"/>
      <c r="CB243" s="3087"/>
      <c r="CC243" s="3087"/>
      <c r="CD243" s="3087"/>
      <c r="CE243" s="3087"/>
      <c r="CF243" s="3087"/>
      <c r="CG243" s="3087"/>
      <c r="CH243" s="3087"/>
      <c r="CI243" s="3087"/>
      <c r="CJ243" s="3087"/>
      <c r="CK243" s="3087"/>
      <c r="CL243" s="3087"/>
      <c r="CM243" s="3087"/>
      <c r="CN243" s="3087"/>
      <c r="CO243" s="3087"/>
      <c r="CP243" s="3087"/>
      <c r="CQ243" s="3087"/>
      <c r="CR243" s="3087"/>
      <c r="CS243" s="3087"/>
      <c r="CT243" s="3087"/>
      <c r="CU243" s="3087"/>
      <c r="CV243" s="3087"/>
      <c r="CW243" s="3087"/>
      <c r="CX243" s="3087"/>
      <c r="CY243" s="3087"/>
      <c r="CZ243" s="3087"/>
      <c r="DA243" s="3087"/>
      <c r="DB243" s="3087"/>
      <c r="DC243" s="3087"/>
      <c r="DD243" s="3087"/>
      <c r="DE243" s="3087"/>
      <c r="DF243" s="3087"/>
      <c r="DG243" s="3087"/>
      <c r="DH243" s="3087"/>
      <c r="DI243" s="3087"/>
      <c r="DJ243" s="3087"/>
      <c r="DK243" s="3087"/>
    </row>
    <row r="244" spans="1:115" x14ac:dyDescent="0.25">
      <c r="A244" s="3076" t="str">
        <f t="shared" ca="1" si="15"/>
        <v xml:space="preserve"> </v>
      </c>
      <c r="B244" s="3088" t="str">
        <f t="shared" ca="1" si="16"/>
        <v xml:space="preserve"> </v>
      </c>
      <c r="C244" s="3088" t="str">
        <f t="shared" ca="1" si="17"/>
        <v xml:space="preserve"> </v>
      </c>
      <c r="D244" s="3088" t="str">
        <f t="shared" ca="1" si="18"/>
        <v xml:space="preserve"> </v>
      </c>
      <c r="E244" s="3088" t="str">
        <f t="shared" ca="1" si="19"/>
        <v xml:space="preserve"> </v>
      </c>
      <c r="F244" s="3087"/>
      <c r="G244" s="3087"/>
      <c r="H244" s="3087"/>
      <c r="I244" s="3087"/>
      <c r="J244" s="3087"/>
      <c r="K244" s="3087"/>
      <c r="L244" s="3087"/>
      <c r="M244" s="3087"/>
      <c r="N244" s="3087"/>
      <c r="O244" s="3087"/>
      <c r="P244" s="3087"/>
      <c r="Q244" s="3087"/>
      <c r="R244" s="3087"/>
      <c r="S244" s="3087"/>
      <c r="T244" s="3087"/>
      <c r="U244" s="3087"/>
      <c r="V244" s="3087"/>
      <c r="W244" s="3087"/>
      <c r="X244" s="3087"/>
      <c r="Y244" s="3087"/>
      <c r="Z244" s="3087"/>
      <c r="AA244" s="3087"/>
      <c r="AB244" s="3087"/>
      <c r="AC244" s="3087"/>
      <c r="AD244" s="3087"/>
      <c r="AE244" s="3087"/>
      <c r="AF244" s="3087"/>
      <c r="AG244" s="3087"/>
      <c r="AH244" s="3087"/>
      <c r="AI244" s="3087"/>
      <c r="AJ244" s="3087"/>
      <c r="AK244" s="3087"/>
      <c r="AL244" s="3087"/>
      <c r="AM244" s="3087"/>
      <c r="AN244" s="3087"/>
      <c r="AO244" s="3087"/>
      <c r="AP244" s="3087"/>
      <c r="AQ244" s="3087"/>
      <c r="AR244" s="3087"/>
      <c r="AS244" s="3087"/>
      <c r="AT244" s="3087"/>
      <c r="AU244" s="3087"/>
      <c r="AV244" s="3087"/>
      <c r="AW244" s="3087"/>
      <c r="AX244" s="3087"/>
      <c r="AY244" s="3087"/>
      <c r="AZ244" s="3087"/>
      <c r="BA244" s="3087"/>
      <c r="BB244" s="3087"/>
      <c r="BC244" s="3087"/>
      <c r="BD244" s="3087">
        <v>237</v>
      </c>
      <c r="BE244" s="3087" t="s">
        <v>14774</v>
      </c>
      <c r="BF244" s="3087"/>
      <c r="BG244" s="3087">
        <v>14</v>
      </c>
      <c r="BH244" s="3087">
        <v>33</v>
      </c>
      <c r="BI244" s="3087">
        <v>90</v>
      </c>
      <c r="BJ244" s="3087">
        <v>0</v>
      </c>
      <c r="BK244" s="3087">
        <v>0</v>
      </c>
      <c r="BL244" s="3087">
        <v>0</v>
      </c>
      <c r="BM244" s="3087">
        <v>0</v>
      </c>
      <c r="BN244" s="3087"/>
      <c r="BO244" s="3087"/>
      <c r="BP244" s="3087"/>
      <c r="BQ244" s="3087"/>
      <c r="BR244" s="3087"/>
      <c r="BS244" s="3087"/>
      <c r="BT244" s="3087"/>
      <c r="BU244" s="3087"/>
      <c r="BV244" s="3087"/>
      <c r="BW244" s="3087"/>
      <c r="BX244" s="3087"/>
      <c r="BY244" s="3087"/>
      <c r="BZ244" s="3087"/>
      <c r="CA244" s="3087"/>
      <c r="CB244" s="3087"/>
      <c r="CC244" s="3087"/>
      <c r="CD244" s="3087"/>
      <c r="CE244" s="3087"/>
      <c r="CF244" s="3087"/>
      <c r="CG244" s="3087"/>
      <c r="CH244" s="3087"/>
      <c r="CI244" s="3087"/>
      <c r="CJ244" s="3087"/>
      <c r="CK244" s="3087"/>
      <c r="CL244" s="3087"/>
      <c r="CM244" s="3087"/>
      <c r="CN244" s="3087"/>
      <c r="CO244" s="3087"/>
      <c r="CP244" s="3087"/>
      <c r="CQ244" s="3087"/>
      <c r="CR244" s="3087"/>
      <c r="CS244" s="3087"/>
      <c r="CT244" s="3087"/>
      <c r="CU244" s="3087"/>
      <c r="CV244" s="3087"/>
      <c r="CW244" s="3087"/>
      <c r="CX244" s="3087"/>
      <c r="CY244" s="3087"/>
      <c r="CZ244" s="3087"/>
      <c r="DA244" s="3087"/>
      <c r="DB244" s="3087"/>
      <c r="DC244" s="3087"/>
      <c r="DD244" s="3087"/>
      <c r="DE244" s="3087"/>
      <c r="DF244" s="3087"/>
      <c r="DG244" s="3087"/>
      <c r="DH244" s="3087"/>
      <c r="DI244" s="3087"/>
      <c r="DJ244" s="3087"/>
      <c r="DK244" s="3087"/>
    </row>
    <row r="245" spans="1:115" x14ac:dyDescent="0.25">
      <c r="A245" s="3076" t="str">
        <f t="shared" ca="1" si="15"/>
        <v xml:space="preserve"> </v>
      </c>
      <c r="B245" s="3088" t="str">
        <f t="shared" ca="1" si="16"/>
        <v xml:space="preserve"> </v>
      </c>
      <c r="C245" s="3088" t="str">
        <f t="shared" ca="1" si="17"/>
        <v xml:space="preserve"> </v>
      </c>
      <c r="D245" s="3088" t="str">
        <f t="shared" ca="1" si="18"/>
        <v xml:space="preserve"> </v>
      </c>
      <c r="E245" s="3088" t="str">
        <f t="shared" ca="1" si="19"/>
        <v xml:space="preserve"> </v>
      </c>
      <c r="F245" s="3087"/>
      <c r="G245" s="3087"/>
      <c r="H245" s="3087"/>
      <c r="I245" s="3087"/>
      <c r="J245" s="3087"/>
      <c r="K245" s="3087"/>
      <c r="L245" s="3087"/>
      <c r="M245" s="3087"/>
      <c r="N245" s="3087"/>
      <c r="O245" s="3087"/>
      <c r="P245" s="3087"/>
      <c r="Q245" s="3087"/>
      <c r="R245" s="3087"/>
      <c r="S245" s="3087"/>
      <c r="T245" s="3087"/>
      <c r="U245" s="3087"/>
      <c r="V245" s="3087"/>
      <c r="W245" s="3087"/>
      <c r="X245" s="3087"/>
      <c r="Y245" s="3087"/>
      <c r="Z245" s="3087"/>
      <c r="AA245" s="3087"/>
      <c r="AB245" s="3087"/>
      <c r="AC245" s="3087"/>
      <c r="AD245" s="3087"/>
      <c r="AE245" s="3087"/>
      <c r="AF245" s="3087"/>
      <c r="AG245" s="3087"/>
      <c r="AH245" s="3087"/>
      <c r="AI245" s="3087"/>
      <c r="AJ245" s="3087"/>
      <c r="AK245" s="3087"/>
      <c r="AL245" s="3087"/>
      <c r="AM245" s="3087"/>
      <c r="AN245" s="3087"/>
      <c r="AO245" s="3087"/>
      <c r="AP245" s="3087"/>
      <c r="AQ245" s="3087"/>
      <c r="AR245" s="3087"/>
      <c r="AS245" s="3087"/>
      <c r="AT245" s="3087"/>
      <c r="AU245" s="3087"/>
      <c r="AV245" s="3087"/>
      <c r="AW245" s="3087"/>
      <c r="AX245" s="3087"/>
      <c r="AY245" s="3087"/>
      <c r="AZ245" s="3087"/>
      <c r="BA245" s="3087"/>
      <c r="BB245" s="3087"/>
      <c r="BC245" s="3087"/>
      <c r="BD245" s="3087">
        <v>238</v>
      </c>
      <c r="BE245" s="3087" t="s">
        <v>14775</v>
      </c>
      <c r="BF245" s="3087"/>
      <c r="BG245" s="3087">
        <v>14</v>
      </c>
      <c r="BH245" s="3087">
        <v>33</v>
      </c>
      <c r="BI245" s="3087">
        <v>90</v>
      </c>
      <c r="BJ245" s="3087">
        <v>0</v>
      </c>
      <c r="BK245" s="3087">
        <v>0</v>
      </c>
      <c r="BL245" s="3087">
        <v>0</v>
      </c>
      <c r="BM245" s="3087">
        <v>0</v>
      </c>
      <c r="BN245" s="3087"/>
      <c r="BO245" s="3087"/>
      <c r="BP245" s="3087"/>
      <c r="BQ245" s="3087"/>
      <c r="BR245" s="3087"/>
      <c r="BS245" s="3087"/>
      <c r="BT245" s="3087"/>
      <c r="BU245" s="3087"/>
      <c r="BV245" s="3087"/>
      <c r="BW245" s="3087"/>
      <c r="BX245" s="3087"/>
      <c r="BY245" s="3087"/>
      <c r="BZ245" s="3087"/>
      <c r="CA245" s="3087"/>
      <c r="CB245" s="3087"/>
      <c r="CC245" s="3087"/>
      <c r="CD245" s="3087"/>
      <c r="CE245" s="3087"/>
      <c r="CF245" s="3087"/>
      <c r="CG245" s="3087"/>
      <c r="CH245" s="3087"/>
      <c r="CI245" s="3087"/>
      <c r="CJ245" s="3087"/>
      <c r="CK245" s="3087"/>
      <c r="CL245" s="3087"/>
      <c r="CM245" s="3087"/>
      <c r="CN245" s="3087"/>
      <c r="CO245" s="3087"/>
      <c r="CP245" s="3087"/>
      <c r="CQ245" s="3087"/>
      <c r="CR245" s="3087"/>
      <c r="CS245" s="3087"/>
      <c r="CT245" s="3087"/>
      <c r="CU245" s="3087"/>
      <c r="CV245" s="3087"/>
      <c r="CW245" s="3087"/>
      <c r="CX245" s="3087"/>
      <c r="CY245" s="3087"/>
      <c r="CZ245" s="3087"/>
      <c r="DA245" s="3087"/>
      <c r="DB245" s="3087"/>
      <c r="DC245" s="3087"/>
      <c r="DD245" s="3087"/>
      <c r="DE245" s="3087"/>
      <c r="DF245" s="3087"/>
      <c r="DG245" s="3087"/>
      <c r="DH245" s="3087"/>
      <c r="DI245" s="3087"/>
      <c r="DJ245" s="3087"/>
      <c r="DK245" s="3087"/>
    </row>
    <row r="246" spans="1:115" x14ac:dyDescent="0.25">
      <c r="A246" s="3076" t="str">
        <f t="shared" ca="1" si="15"/>
        <v xml:space="preserve"> </v>
      </c>
      <c r="B246" s="3088" t="str">
        <f t="shared" ca="1" si="16"/>
        <v xml:space="preserve"> </v>
      </c>
      <c r="C246" s="3088" t="str">
        <f t="shared" ca="1" si="17"/>
        <v xml:space="preserve"> </v>
      </c>
      <c r="D246" s="3088" t="str">
        <f t="shared" ca="1" si="18"/>
        <v xml:space="preserve"> </v>
      </c>
      <c r="E246" s="3088" t="str">
        <f t="shared" ca="1" si="19"/>
        <v xml:space="preserve"> </v>
      </c>
      <c r="F246" s="3087"/>
      <c r="G246" s="3087"/>
      <c r="H246" s="3087"/>
      <c r="I246" s="3087"/>
      <c r="J246" s="3087"/>
      <c r="K246" s="3087"/>
      <c r="L246" s="3087"/>
      <c r="M246" s="3087"/>
      <c r="N246" s="3087"/>
      <c r="O246" s="3087"/>
      <c r="P246" s="3087"/>
      <c r="Q246" s="3087"/>
      <c r="R246" s="3087"/>
      <c r="S246" s="3087"/>
      <c r="T246" s="3087"/>
      <c r="U246" s="3087"/>
      <c r="V246" s="3087"/>
      <c r="W246" s="3087"/>
      <c r="X246" s="3087"/>
      <c r="Y246" s="3087"/>
      <c r="Z246" s="3087"/>
      <c r="AA246" s="3087"/>
      <c r="AB246" s="3087"/>
      <c r="AC246" s="3087"/>
      <c r="AD246" s="3087"/>
      <c r="AE246" s="3087"/>
      <c r="AF246" s="3087"/>
      <c r="AG246" s="3087"/>
      <c r="AH246" s="3087"/>
      <c r="AI246" s="3087"/>
      <c r="AJ246" s="3087"/>
      <c r="AK246" s="3087"/>
      <c r="AL246" s="3087"/>
      <c r="AM246" s="3087"/>
      <c r="AN246" s="3087"/>
      <c r="AO246" s="3087"/>
      <c r="AP246" s="3087"/>
      <c r="AQ246" s="3087"/>
      <c r="AR246" s="3087"/>
      <c r="AS246" s="3087"/>
      <c r="AT246" s="3087"/>
      <c r="AU246" s="3087"/>
      <c r="AV246" s="3087"/>
      <c r="AW246" s="3087"/>
      <c r="AX246" s="3087"/>
      <c r="AY246" s="3087"/>
      <c r="AZ246" s="3087"/>
      <c r="BA246" s="3087"/>
      <c r="BB246" s="3087"/>
      <c r="BC246" s="3087"/>
      <c r="BD246" s="3087">
        <v>239</v>
      </c>
      <c r="BE246" s="3087" t="s">
        <v>14776</v>
      </c>
      <c r="BF246" s="3087"/>
      <c r="BG246" s="3087">
        <v>14</v>
      </c>
      <c r="BH246" s="3087">
        <v>33</v>
      </c>
      <c r="BI246" s="3087">
        <v>90</v>
      </c>
      <c r="BJ246" s="3087">
        <v>0</v>
      </c>
      <c r="BK246" s="3087">
        <v>0</v>
      </c>
      <c r="BL246" s="3087">
        <v>0</v>
      </c>
      <c r="BM246" s="3087">
        <v>0</v>
      </c>
      <c r="BN246" s="3087"/>
      <c r="BO246" s="3087"/>
      <c r="BP246" s="3087"/>
      <c r="BQ246" s="3087"/>
      <c r="BR246" s="3087"/>
      <c r="BS246" s="3087"/>
      <c r="BT246" s="3087"/>
      <c r="BU246" s="3087"/>
      <c r="BV246" s="3087"/>
      <c r="BW246" s="3087"/>
      <c r="BX246" s="3087"/>
      <c r="BY246" s="3087"/>
      <c r="BZ246" s="3087"/>
      <c r="CA246" s="3087"/>
      <c r="CB246" s="3087"/>
      <c r="CC246" s="3087"/>
      <c r="CD246" s="3087"/>
      <c r="CE246" s="3087"/>
      <c r="CF246" s="3087"/>
      <c r="CG246" s="3087"/>
      <c r="CH246" s="3087"/>
      <c r="CI246" s="3087"/>
      <c r="CJ246" s="3087"/>
      <c r="CK246" s="3087"/>
      <c r="CL246" s="3087"/>
      <c r="CM246" s="3087"/>
      <c r="CN246" s="3087"/>
      <c r="CO246" s="3087"/>
      <c r="CP246" s="3087"/>
      <c r="CQ246" s="3087"/>
      <c r="CR246" s="3087"/>
      <c r="CS246" s="3087"/>
      <c r="CT246" s="3087"/>
      <c r="CU246" s="3087"/>
      <c r="CV246" s="3087"/>
      <c r="CW246" s="3087"/>
      <c r="CX246" s="3087"/>
      <c r="CY246" s="3087"/>
      <c r="CZ246" s="3087"/>
      <c r="DA246" s="3087"/>
      <c r="DB246" s="3087"/>
      <c r="DC246" s="3087"/>
      <c r="DD246" s="3087"/>
      <c r="DE246" s="3087"/>
      <c r="DF246" s="3087"/>
      <c r="DG246" s="3087"/>
      <c r="DH246" s="3087"/>
      <c r="DI246" s="3087"/>
      <c r="DJ246" s="3087"/>
      <c r="DK246" s="3087"/>
    </row>
    <row r="247" spans="1:115" x14ac:dyDescent="0.25">
      <c r="A247" s="3076" t="str">
        <f t="shared" ca="1" si="15"/>
        <v xml:space="preserve"> </v>
      </c>
      <c r="B247" s="3088" t="str">
        <f t="shared" ca="1" si="16"/>
        <v xml:space="preserve"> </v>
      </c>
      <c r="C247" s="3088" t="str">
        <f t="shared" ca="1" si="17"/>
        <v xml:space="preserve"> </v>
      </c>
      <c r="D247" s="3088" t="str">
        <f t="shared" ca="1" si="18"/>
        <v xml:space="preserve"> </v>
      </c>
      <c r="E247" s="3088" t="str">
        <f t="shared" ca="1" si="19"/>
        <v xml:space="preserve"> </v>
      </c>
      <c r="F247" s="3087"/>
      <c r="G247" s="3087"/>
      <c r="H247" s="3087"/>
      <c r="I247" s="3087"/>
      <c r="J247" s="3087"/>
      <c r="K247" s="3087"/>
      <c r="L247" s="3087"/>
      <c r="M247" s="3087"/>
      <c r="N247" s="3087"/>
      <c r="O247" s="3087"/>
      <c r="P247" s="3087"/>
      <c r="Q247" s="3087"/>
      <c r="R247" s="3087"/>
      <c r="S247" s="3087"/>
      <c r="T247" s="3087"/>
      <c r="U247" s="3087"/>
      <c r="V247" s="3087"/>
      <c r="W247" s="3087"/>
      <c r="X247" s="3087"/>
      <c r="Y247" s="3087"/>
      <c r="Z247" s="3087"/>
      <c r="AA247" s="3087"/>
      <c r="AB247" s="3087"/>
      <c r="AC247" s="3087"/>
      <c r="AD247" s="3087"/>
      <c r="AE247" s="3087"/>
      <c r="AF247" s="3087"/>
      <c r="AG247" s="3087"/>
      <c r="AH247" s="3087"/>
      <c r="AI247" s="3087"/>
      <c r="AJ247" s="3087"/>
      <c r="AK247" s="3087"/>
      <c r="AL247" s="3087"/>
      <c r="AM247" s="3087"/>
      <c r="AN247" s="3087"/>
      <c r="AO247" s="3087"/>
      <c r="AP247" s="3087"/>
      <c r="AQ247" s="3087"/>
      <c r="AR247" s="3087"/>
      <c r="AS247" s="3087"/>
      <c r="AT247" s="3087"/>
      <c r="AU247" s="3087"/>
      <c r="AV247" s="3087"/>
      <c r="AW247" s="3087"/>
      <c r="AX247" s="3087"/>
      <c r="AY247" s="3087"/>
      <c r="AZ247" s="3087"/>
      <c r="BA247" s="3087"/>
      <c r="BB247" s="3087"/>
      <c r="BC247" s="3087"/>
      <c r="BD247" s="3087">
        <v>240</v>
      </c>
      <c r="BE247" s="3087" t="s">
        <v>14777</v>
      </c>
      <c r="BF247" s="3087"/>
      <c r="BG247" s="3087">
        <v>14</v>
      </c>
      <c r="BH247" s="3087">
        <v>33</v>
      </c>
      <c r="BI247" s="3087">
        <v>90</v>
      </c>
      <c r="BJ247" s="3087">
        <v>0</v>
      </c>
      <c r="BK247" s="3087">
        <v>0</v>
      </c>
      <c r="BL247" s="3087">
        <v>0</v>
      </c>
      <c r="BM247" s="3087">
        <v>0</v>
      </c>
      <c r="BN247" s="3087"/>
      <c r="BO247" s="3087"/>
      <c r="BP247" s="3087"/>
      <c r="BQ247" s="3087"/>
      <c r="BR247" s="3087"/>
      <c r="BS247" s="3087"/>
      <c r="BT247" s="3087"/>
      <c r="BU247" s="3087"/>
      <c r="BV247" s="3087"/>
      <c r="BW247" s="3087"/>
      <c r="BX247" s="3087"/>
      <c r="BY247" s="3087"/>
      <c r="BZ247" s="3087"/>
      <c r="CA247" s="3087"/>
      <c r="CB247" s="3087"/>
      <c r="CC247" s="3087"/>
      <c r="CD247" s="3087"/>
      <c r="CE247" s="3087"/>
      <c r="CF247" s="3087"/>
      <c r="CG247" s="3087"/>
      <c r="CH247" s="3087"/>
      <c r="CI247" s="3087"/>
      <c r="CJ247" s="3087"/>
      <c r="CK247" s="3087"/>
      <c r="CL247" s="3087"/>
      <c r="CM247" s="3087"/>
      <c r="CN247" s="3087"/>
      <c r="CO247" s="3087"/>
      <c r="CP247" s="3087"/>
      <c r="CQ247" s="3087"/>
      <c r="CR247" s="3087"/>
      <c r="CS247" s="3087"/>
      <c r="CT247" s="3087"/>
      <c r="CU247" s="3087"/>
      <c r="CV247" s="3087"/>
      <c r="CW247" s="3087"/>
      <c r="CX247" s="3087"/>
      <c r="CY247" s="3087"/>
      <c r="CZ247" s="3087"/>
      <c r="DA247" s="3087"/>
      <c r="DB247" s="3087"/>
      <c r="DC247" s="3087"/>
      <c r="DD247" s="3087"/>
      <c r="DE247" s="3087"/>
      <c r="DF247" s="3087"/>
      <c r="DG247" s="3087"/>
      <c r="DH247" s="3087"/>
      <c r="DI247" s="3087"/>
      <c r="DJ247" s="3087"/>
      <c r="DK247" s="3087"/>
    </row>
    <row r="248" spans="1:115" x14ac:dyDescent="0.25">
      <c r="A248" s="3076" t="str">
        <f t="shared" ca="1" si="15"/>
        <v xml:space="preserve"> </v>
      </c>
      <c r="B248" s="3088" t="str">
        <f t="shared" ca="1" si="16"/>
        <v xml:space="preserve"> </v>
      </c>
      <c r="C248" s="3088" t="str">
        <f t="shared" ca="1" si="17"/>
        <v xml:space="preserve"> </v>
      </c>
      <c r="D248" s="3088" t="str">
        <f t="shared" ca="1" si="18"/>
        <v xml:space="preserve"> </v>
      </c>
      <c r="E248" s="3088" t="str">
        <f t="shared" ca="1" si="19"/>
        <v xml:space="preserve"> </v>
      </c>
      <c r="F248" s="3087"/>
      <c r="G248" s="3087"/>
      <c r="H248" s="3087"/>
      <c r="I248" s="3087"/>
      <c r="J248" s="3087"/>
      <c r="K248" s="3087"/>
      <c r="L248" s="3087"/>
      <c r="M248" s="3087"/>
      <c r="N248" s="3087"/>
      <c r="O248" s="3087"/>
      <c r="P248" s="3087"/>
      <c r="Q248" s="3087"/>
      <c r="R248" s="3087"/>
      <c r="S248" s="3087"/>
      <c r="T248" s="3087"/>
      <c r="U248" s="3087"/>
      <c r="V248" s="3087"/>
      <c r="W248" s="3087"/>
      <c r="X248" s="3087"/>
      <c r="Y248" s="3087"/>
      <c r="Z248" s="3087"/>
      <c r="AA248" s="3087"/>
      <c r="AB248" s="3087"/>
      <c r="AC248" s="3087"/>
      <c r="AD248" s="3087"/>
      <c r="AE248" s="3087"/>
      <c r="AF248" s="3087"/>
      <c r="AG248" s="3087"/>
      <c r="AH248" s="3087"/>
      <c r="AI248" s="3087"/>
      <c r="AJ248" s="3087"/>
      <c r="AK248" s="3087"/>
      <c r="AL248" s="3087"/>
      <c r="AM248" s="3087"/>
      <c r="AN248" s="3087"/>
      <c r="AO248" s="3087"/>
      <c r="AP248" s="3087"/>
      <c r="AQ248" s="3087"/>
      <c r="AR248" s="3087"/>
      <c r="AS248" s="3087"/>
      <c r="AT248" s="3087"/>
      <c r="AU248" s="3087"/>
      <c r="AV248" s="3087"/>
      <c r="AW248" s="3087"/>
      <c r="AX248" s="3087"/>
      <c r="AY248" s="3087"/>
      <c r="AZ248" s="3087"/>
      <c r="BA248" s="3087"/>
      <c r="BB248" s="3087"/>
      <c r="BC248" s="3087"/>
      <c r="BD248" s="3087">
        <v>241</v>
      </c>
      <c r="BE248" s="3087" t="s">
        <v>14778</v>
      </c>
      <c r="BF248" s="3087"/>
      <c r="BG248" s="3087">
        <v>14</v>
      </c>
      <c r="BH248" s="3087">
        <v>33</v>
      </c>
      <c r="BI248" s="3087">
        <v>90</v>
      </c>
      <c r="BJ248" s="3087">
        <v>0</v>
      </c>
      <c r="BK248" s="3087">
        <v>0</v>
      </c>
      <c r="BL248" s="3087">
        <v>0</v>
      </c>
      <c r="BM248" s="3087">
        <v>0</v>
      </c>
      <c r="BN248" s="3087"/>
      <c r="BO248" s="3087"/>
      <c r="BP248" s="3087"/>
      <c r="BQ248" s="3087"/>
      <c r="BR248" s="3087"/>
      <c r="BS248" s="3087"/>
      <c r="BT248" s="3087"/>
      <c r="BU248" s="3087"/>
      <c r="BV248" s="3087"/>
      <c r="BW248" s="3087"/>
      <c r="BX248" s="3087"/>
      <c r="BY248" s="3087"/>
      <c r="BZ248" s="3087"/>
      <c r="CA248" s="3087"/>
      <c r="CB248" s="3087"/>
      <c r="CC248" s="3087"/>
      <c r="CD248" s="3087"/>
      <c r="CE248" s="3087"/>
      <c r="CF248" s="3087"/>
      <c r="CG248" s="3087"/>
      <c r="CH248" s="3087"/>
      <c r="CI248" s="3087"/>
      <c r="CJ248" s="3087"/>
      <c r="CK248" s="3087"/>
      <c r="CL248" s="3087"/>
      <c r="CM248" s="3087"/>
      <c r="CN248" s="3087"/>
      <c r="CO248" s="3087"/>
      <c r="CP248" s="3087"/>
      <c r="CQ248" s="3087"/>
      <c r="CR248" s="3087"/>
      <c r="CS248" s="3087"/>
      <c r="CT248" s="3087"/>
      <c r="CU248" s="3087"/>
      <c r="CV248" s="3087"/>
      <c r="CW248" s="3087"/>
      <c r="CX248" s="3087"/>
      <c r="CY248" s="3087"/>
      <c r="CZ248" s="3087"/>
      <c r="DA248" s="3087"/>
      <c r="DB248" s="3087"/>
      <c r="DC248" s="3087"/>
      <c r="DD248" s="3087"/>
      <c r="DE248" s="3087"/>
      <c r="DF248" s="3087"/>
      <c r="DG248" s="3087"/>
      <c r="DH248" s="3087"/>
      <c r="DI248" s="3087"/>
      <c r="DJ248" s="3087"/>
      <c r="DK248" s="3087"/>
    </row>
    <row r="249" spans="1:115" x14ac:dyDescent="0.25">
      <c r="A249" s="3076" t="str">
        <f t="shared" ca="1" si="15"/>
        <v xml:space="preserve"> </v>
      </c>
      <c r="B249" s="3088" t="str">
        <f t="shared" ca="1" si="16"/>
        <v xml:space="preserve"> </v>
      </c>
      <c r="C249" s="3088" t="str">
        <f t="shared" ca="1" si="17"/>
        <v xml:space="preserve"> </v>
      </c>
      <c r="D249" s="3088" t="str">
        <f t="shared" ca="1" si="18"/>
        <v xml:space="preserve"> </v>
      </c>
      <c r="E249" s="3088" t="str">
        <f t="shared" ca="1" si="19"/>
        <v xml:space="preserve"> </v>
      </c>
      <c r="F249" s="3087"/>
      <c r="G249" s="3087"/>
      <c r="H249" s="3087"/>
      <c r="I249" s="3087"/>
      <c r="J249" s="3087"/>
      <c r="K249" s="3087"/>
      <c r="L249" s="3087"/>
      <c r="M249" s="3087"/>
      <c r="N249" s="3087"/>
      <c r="O249" s="3087"/>
      <c r="P249" s="3087"/>
      <c r="Q249" s="3087"/>
      <c r="R249" s="3087"/>
      <c r="S249" s="3087"/>
      <c r="T249" s="3087"/>
      <c r="U249" s="3087"/>
      <c r="V249" s="3087"/>
      <c r="W249" s="3087"/>
      <c r="X249" s="3087"/>
      <c r="Y249" s="3087"/>
      <c r="Z249" s="3087"/>
      <c r="AA249" s="3087"/>
      <c r="AB249" s="3087"/>
      <c r="AC249" s="3087"/>
      <c r="AD249" s="3087"/>
      <c r="AE249" s="3087"/>
      <c r="AF249" s="3087"/>
      <c r="AG249" s="3087"/>
      <c r="AH249" s="3087"/>
      <c r="AI249" s="3087"/>
      <c r="AJ249" s="3087"/>
      <c r="AK249" s="3087"/>
      <c r="AL249" s="3087"/>
      <c r="AM249" s="3087"/>
      <c r="AN249" s="3087"/>
      <c r="AO249" s="3087"/>
      <c r="AP249" s="3087"/>
      <c r="AQ249" s="3087"/>
      <c r="AR249" s="3087"/>
      <c r="AS249" s="3087"/>
      <c r="AT249" s="3087"/>
      <c r="AU249" s="3087"/>
      <c r="AV249" s="3087"/>
      <c r="AW249" s="3087"/>
      <c r="AX249" s="3087"/>
      <c r="AY249" s="3087"/>
      <c r="AZ249" s="3087"/>
      <c r="BA249" s="3087"/>
      <c r="BB249" s="3087"/>
      <c r="BC249" s="3087"/>
      <c r="BD249" s="3087">
        <v>242</v>
      </c>
      <c r="BE249" s="3087" t="s">
        <v>14779</v>
      </c>
      <c r="BF249" s="3087"/>
      <c r="BG249" s="3087">
        <v>14</v>
      </c>
      <c r="BH249" s="3087">
        <v>33</v>
      </c>
      <c r="BI249" s="3087">
        <v>90</v>
      </c>
      <c r="BJ249" s="3087">
        <v>0</v>
      </c>
      <c r="BK249" s="3087">
        <v>0</v>
      </c>
      <c r="BL249" s="3087">
        <v>0</v>
      </c>
      <c r="BM249" s="3087">
        <v>0</v>
      </c>
      <c r="BN249" s="3087"/>
      <c r="BO249" s="3087"/>
      <c r="BP249" s="3087"/>
      <c r="BQ249" s="3087"/>
      <c r="BR249" s="3087"/>
      <c r="BS249" s="3087"/>
      <c r="BT249" s="3087"/>
      <c r="BU249" s="3087"/>
      <c r="BV249" s="3087"/>
      <c r="BW249" s="3087"/>
      <c r="BX249" s="3087"/>
      <c r="BY249" s="3087"/>
      <c r="BZ249" s="3087"/>
      <c r="CA249" s="3087"/>
      <c r="CB249" s="3087"/>
      <c r="CC249" s="3087"/>
      <c r="CD249" s="3087"/>
      <c r="CE249" s="3087"/>
      <c r="CF249" s="3087"/>
      <c r="CG249" s="3087"/>
      <c r="CH249" s="3087"/>
      <c r="CI249" s="3087"/>
      <c r="CJ249" s="3087"/>
      <c r="CK249" s="3087"/>
      <c r="CL249" s="3087"/>
      <c r="CM249" s="3087"/>
      <c r="CN249" s="3087"/>
      <c r="CO249" s="3087"/>
      <c r="CP249" s="3087"/>
      <c r="CQ249" s="3087"/>
      <c r="CR249" s="3087"/>
      <c r="CS249" s="3087"/>
      <c r="CT249" s="3087"/>
      <c r="CU249" s="3087"/>
      <c r="CV249" s="3087"/>
      <c r="CW249" s="3087"/>
      <c r="CX249" s="3087"/>
      <c r="CY249" s="3087"/>
      <c r="CZ249" s="3087"/>
      <c r="DA249" s="3087"/>
      <c r="DB249" s="3087"/>
      <c r="DC249" s="3087"/>
      <c r="DD249" s="3087"/>
      <c r="DE249" s="3087"/>
      <c r="DF249" s="3087"/>
      <c r="DG249" s="3087"/>
      <c r="DH249" s="3087"/>
      <c r="DI249" s="3087"/>
      <c r="DJ249" s="3087"/>
      <c r="DK249" s="3087"/>
    </row>
    <row r="250" spans="1:115" x14ac:dyDescent="0.25">
      <c r="A250" s="3076" t="str">
        <f t="shared" ca="1" si="15"/>
        <v xml:space="preserve"> </v>
      </c>
      <c r="B250" s="3088" t="str">
        <f t="shared" ca="1" si="16"/>
        <v xml:space="preserve"> </v>
      </c>
      <c r="C250" s="3088" t="str">
        <f t="shared" ca="1" si="17"/>
        <v xml:space="preserve"> </v>
      </c>
      <c r="D250" s="3088" t="str">
        <f t="shared" ca="1" si="18"/>
        <v xml:space="preserve"> </v>
      </c>
      <c r="E250" s="3088" t="str">
        <f t="shared" ca="1" si="19"/>
        <v xml:space="preserve"> </v>
      </c>
      <c r="F250" s="3087"/>
      <c r="G250" s="3087"/>
      <c r="H250" s="3087"/>
      <c r="I250" s="3087"/>
      <c r="J250" s="3087"/>
      <c r="K250" s="3087"/>
      <c r="L250" s="3087"/>
      <c r="M250" s="3087"/>
      <c r="N250" s="3087"/>
      <c r="O250" s="3087"/>
      <c r="P250" s="3087"/>
      <c r="Q250" s="3087"/>
      <c r="R250" s="3087"/>
      <c r="S250" s="3087"/>
      <c r="T250" s="3087"/>
      <c r="U250" s="3087"/>
      <c r="V250" s="3087"/>
      <c r="W250" s="3087"/>
      <c r="X250" s="3087"/>
      <c r="Y250" s="3087"/>
      <c r="Z250" s="3087"/>
      <c r="AA250" s="3087"/>
      <c r="AB250" s="3087"/>
      <c r="AC250" s="3087"/>
      <c r="AD250" s="3087"/>
      <c r="AE250" s="3087"/>
      <c r="AF250" s="3087"/>
      <c r="AG250" s="3087"/>
      <c r="AH250" s="3087"/>
      <c r="AI250" s="3087"/>
      <c r="AJ250" s="3087"/>
      <c r="AK250" s="3087"/>
      <c r="AL250" s="3087"/>
      <c r="AM250" s="3087"/>
      <c r="AN250" s="3087"/>
      <c r="AO250" s="3087"/>
      <c r="AP250" s="3087"/>
      <c r="AQ250" s="3087"/>
      <c r="AR250" s="3087"/>
      <c r="AS250" s="3087"/>
      <c r="AT250" s="3087"/>
      <c r="AU250" s="3087"/>
      <c r="AV250" s="3087"/>
      <c r="AW250" s="3087"/>
      <c r="AX250" s="3087"/>
      <c r="AY250" s="3087"/>
      <c r="AZ250" s="3087"/>
      <c r="BA250" s="3087"/>
      <c r="BB250" s="3087"/>
      <c r="BC250" s="3087"/>
      <c r="BD250" s="3087">
        <v>243</v>
      </c>
      <c r="BE250" s="3087" t="s">
        <v>14780</v>
      </c>
      <c r="BF250" s="3087"/>
      <c r="BG250" s="3087">
        <v>14</v>
      </c>
      <c r="BH250" s="3087">
        <v>33</v>
      </c>
      <c r="BI250" s="3087">
        <v>90</v>
      </c>
      <c r="BJ250" s="3087">
        <v>0</v>
      </c>
      <c r="BK250" s="3087">
        <v>0</v>
      </c>
      <c r="BL250" s="3087">
        <v>0</v>
      </c>
      <c r="BM250" s="3087">
        <v>0</v>
      </c>
      <c r="BN250" s="3087"/>
      <c r="BO250" s="3087"/>
      <c r="BP250" s="3087"/>
      <c r="BQ250" s="3087"/>
      <c r="BR250" s="3087"/>
      <c r="BS250" s="3087"/>
      <c r="BT250" s="3087"/>
      <c r="BU250" s="3087"/>
      <c r="BV250" s="3087"/>
      <c r="BW250" s="3087"/>
      <c r="BX250" s="3087"/>
      <c r="BY250" s="3087"/>
      <c r="BZ250" s="3087"/>
      <c r="CA250" s="3087"/>
      <c r="CB250" s="3087"/>
      <c r="CC250" s="3087"/>
      <c r="CD250" s="3087"/>
      <c r="CE250" s="3087"/>
      <c r="CF250" s="3087"/>
      <c r="CG250" s="3087"/>
      <c r="CH250" s="3087"/>
      <c r="CI250" s="3087"/>
      <c r="CJ250" s="3087"/>
      <c r="CK250" s="3087"/>
      <c r="CL250" s="3087"/>
      <c r="CM250" s="3087"/>
      <c r="CN250" s="3087"/>
      <c r="CO250" s="3087"/>
      <c r="CP250" s="3087"/>
      <c r="CQ250" s="3087"/>
      <c r="CR250" s="3087"/>
      <c r="CS250" s="3087"/>
      <c r="CT250" s="3087"/>
      <c r="CU250" s="3087"/>
      <c r="CV250" s="3087"/>
      <c r="CW250" s="3087"/>
      <c r="CX250" s="3087"/>
      <c r="CY250" s="3087"/>
      <c r="CZ250" s="3087"/>
      <c r="DA250" s="3087"/>
      <c r="DB250" s="3087"/>
      <c r="DC250" s="3087"/>
      <c r="DD250" s="3087"/>
      <c r="DE250" s="3087"/>
      <c r="DF250" s="3087"/>
      <c r="DG250" s="3087"/>
      <c r="DH250" s="3087"/>
      <c r="DI250" s="3087"/>
      <c r="DJ250" s="3087"/>
      <c r="DK250" s="3087"/>
    </row>
    <row r="251" spans="1:115" x14ac:dyDescent="0.25">
      <c r="A251" s="3076" t="str">
        <f t="shared" ca="1" si="15"/>
        <v xml:space="preserve"> </v>
      </c>
      <c r="B251" s="3088" t="str">
        <f t="shared" ca="1" si="16"/>
        <v xml:space="preserve"> </v>
      </c>
      <c r="C251" s="3088" t="str">
        <f t="shared" ca="1" si="17"/>
        <v xml:space="preserve"> </v>
      </c>
      <c r="D251" s="3088" t="str">
        <f t="shared" ca="1" si="18"/>
        <v xml:space="preserve"> </v>
      </c>
      <c r="E251" s="3088" t="str">
        <f t="shared" ca="1" si="19"/>
        <v xml:space="preserve"> </v>
      </c>
      <c r="F251" s="3087"/>
      <c r="G251" s="3087"/>
      <c r="H251" s="3087"/>
      <c r="I251" s="3087"/>
      <c r="J251" s="3087"/>
      <c r="K251" s="3087"/>
      <c r="L251" s="3087"/>
      <c r="M251" s="3087"/>
      <c r="N251" s="3087"/>
      <c r="O251" s="3087"/>
      <c r="P251" s="3087"/>
      <c r="Q251" s="3087"/>
      <c r="R251" s="3087"/>
      <c r="S251" s="3087"/>
      <c r="T251" s="3087"/>
      <c r="U251" s="3087"/>
      <c r="V251" s="3087"/>
      <c r="W251" s="3087"/>
      <c r="X251" s="3087"/>
      <c r="Y251" s="3087"/>
      <c r="Z251" s="3087"/>
      <c r="AA251" s="3087"/>
      <c r="AB251" s="3087"/>
      <c r="AC251" s="3087"/>
      <c r="AD251" s="3087"/>
      <c r="AE251" s="3087"/>
      <c r="AF251" s="3087"/>
      <c r="AG251" s="3087"/>
      <c r="AH251" s="3087"/>
      <c r="AI251" s="3087"/>
      <c r="AJ251" s="3087"/>
      <c r="AK251" s="3087"/>
      <c r="AL251" s="3087"/>
      <c r="AM251" s="3087"/>
      <c r="AN251" s="3087"/>
      <c r="AO251" s="3087"/>
      <c r="AP251" s="3087"/>
      <c r="AQ251" s="3087"/>
      <c r="AR251" s="3087"/>
      <c r="AS251" s="3087"/>
      <c r="AT251" s="3087"/>
      <c r="AU251" s="3087"/>
      <c r="AV251" s="3087"/>
      <c r="AW251" s="3087"/>
      <c r="AX251" s="3087"/>
      <c r="AY251" s="3087"/>
      <c r="AZ251" s="3087"/>
      <c r="BA251" s="3087"/>
      <c r="BB251" s="3087"/>
      <c r="BC251" s="3087"/>
      <c r="BD251" s="3087">
        <v>244</v>
      </c>
      <c r="BE251" s="3087" t="s">
        <v>14781</v>
      </c>
      <c r="BF251" s="3087"/>
      <c r="BG251" s="3087">
        <v>14</v>
      </c>
      <c r="BH251" s="3087">
        <v>33</v>
      </c>
      <c r="BI251" s="3087">
        <v>90</v>
      </c>
      <c r="BJ251" s="3087">
        <v>0</v>
      </c>
      <c r="BK251" s="3087">
        <v>0</v>
      </c>
      <c r="BL251" s="3087">
        <v>0</v>
      </c>
      <c r="BM251" s="3087">
        <v>0</v>
      </c>
      <c r="BN251" s="3087"/>
      <c r="BO251" s="3087"/>
      <c r="BP251" s="3087"/>
      <c r="BQ251" s="3087"/>
      <c r="BR251" s="3087"/>
      <c r="BS251" s="3087"/>
      <c r="BT251" s="3087"/>
      <c r="BU251" s="3087"/>
      <c r="BV251" s="3087"/>
      <c r="BW251" s="3087"/>
      <c r="BX251" s="3087"/>
      <c r="BY251" s="3087"/>
      <c r="BZ251" s="3087"/>
      <c r="CA251" s="3087"/>
      <c r="CB251" s="3087"/>
      <c r="CC251" s="3087"/>
      <c r="CD251" s="3087"/>
      <c r="CE251" s="3087"/>
      <c r="CF251" s="3087"/>
      <c r="CG251" s="3087"/>
      <c r="CH251" s="3087"/>
      <c r="CI251" s="3087"/>
      <c r="CJ251" s="3087"/>
      <c r="CK251" s="3087"/>
      <c r="CL251" s="3087"/>
      <c r="CM251" s="3087"/>
      <c r="CN251" s="3087"/>
      <c r="CO251" s="3087"/>
      <c r="CP251" s="3087"/>
      <c r="CQ251" s="3087"/>
      <c r="CR251" s="3087"/>
      <c r="CS251" s="3087"/>
      <c r="CT251" s="3087"/>
      <c r="CU251" s="3087"/>
      <c r="CV251" s="3087"/>
      <c r="CW251" s="3087"/>
      <c r="CX251" s="3087"/>
      <c r="CY251" s="3087"/>
      <c r="CZ251" s="3087"/>
      <c r="DA251" s="3087"/>
      <c r="DB251" s="3087"/>
      <c r="DC251" s="3087"/>
      <c r="DD251" s="3087"/>
      <c r="DE251" s="3087"/>
      <c r="DF251" s="3087"/>
      <c r="DG251" s="3087"/>
      <c r="DH251" s="3087"/>
      <c r="DI251" s="3087"/>
      <c r="DJ251" s="3087"/>
      <c r="DK251" s="3087"/>
    </row>
    <row r="252" spans="1:115" x14ac:dyDescent="0.25">
      <c r="A252" s="3076" t="str">
        <f t="shared" ca="1" si="15"/>
        <v xml:space="preserve"> </v>
      </c>
      <c r="B252" s="3088" t="str">
        <f t="shared" ca="1" si="16"/>
        <v xml:space="preserve"> </v>
      </c>
      <c r="C252" s="3088" t="str">
        <f t="shared" ca="1" si="17"/>
        <v xml:space="preserve"> </v>
      </c>
      <c r="D252" s="3088" t="str">
        <f t="shared" ca="1" si="18"/>
        <v xml:space="preserve"> </v>
      </c>
      <c r="E252" s="3088" t="str">
        <f t="shared" ca="1" si="19"/>
        <v xml:space="preserve"> </v>
      </c>
      <c r="F252" s="3087"/>
      <c r="G252" s="3087"/>
      <c r="H252" s="3087"/>
      <c r="I252" s="3087"/>
      <c r="J252" s="3087"/>
      <c r="K252" s="3087"/>
      <c r="L252" s="3087"/>
      <c r="M252" s="3087"/>
      <c r="N252" s="3087"/>
      <c r="O252" s="3087"/>
      <c r="P252" s="3087"/>
      <c r="Q252" s="3087"/>
      <c r="R252" s="3087"/>
      <c r="S252" s="3087"/>
      <c r="T252" s="3087"/>
      <c r="U252" s="3087"/>
      <c r="V252" s="3087"/>
      <c r="W252" s="3087"/>
      <c r="X252" s="3087"/>
      <c r="Y252" s="3087"/>
      <c r="Z252" s="3087"/>
      <c r="AA252" s="3087"/>
      <c r="AB252" s="3087"/>
      <c r="AC252" s="3087"/>
      <c r="AD252" s="3087"/>
      <c r="AE252" s="3087"/>
      <c r="AF252" s="3087"/>
      <c r="AG252" s="3087"/>
      <c r="AH252" s="3087"/>
      <c r="AI252" s="3087"/>
      <c r="AJ252" s="3087"/>
      <c r="AK252" s="3087"/>
      <c r="AL252" s="3087"/>
      <c r="AM252" s="3087"/>
      <c r="AN252" s="3087"/>
      <c r="AO252" s="3087"/>
      <c r="AP252" s="3087"/>
      <c r="AQ252" s="3087"/>
      <c r="AR252" s="3087"/>
      <c r="AS252" s="3087"/>
      <c r="AT252" s="3087"/>
      <c r="AU252" s="3087"/>
      <c r="AV252" s="3087"/>
      <c r="AW252" s="3087"/>
      <c r="AX252" s="3087"/>
      <c r="AY252" s="3087"/>
      <c r="AZ252" s="3087"/>
      <c r="BA252" s="3087"/>
      <c r="BB252" s="3087"/>
      <c r="BC252" s="3087"/>
      <c r="BD252" s="3087">
        <v>245</v>
      </c>
      <c r="BE252" s="3087" t="s">
        <v>14782</v>
      </c>
      <c r="BF252" s="3087"/>
      <c r="BG252" s="3087">
        <v>14</v>
      </c>
      <c r="BH252" s="3087">
        <v>33</v>
      </c>
      <c r="BI252" s="3087">
        <v>90</v>
      </c>
      <c r="BJ252" s="3087">
        <v>0</v>
      </c>
      <c r="BK252" s="3087">
        <v>0</v>
      </c>
      <c r="BL252" s="3087">
        <v>0</v>
      </c>
      <c r="BM252" s="3087">
        <v>0</v>
      </c>
      <c r="BN252" s="3087"/>
      <c r="BO252" s="3087"/>
      <c r="BP252" s="3087"/>
      <c r="BQ252" s="3087"/>
      <c r="BR252" s="3087"/>
      <c r="BS252" s="3087"/>
      <c r="BT252" s="3087"/>
      <c r="BU252" s="3087"/>
      <c r="BV252" s="3087"/>
      <c r="BW252" s="3087"/>
      <c r="BX252" s="3087"/>
      <c r="BY252" s="3087"/>
      <c r="BZ252" s="3087"/>
      <c r="CA252" s="3087"/>
      <c r="CB252" s="3087"/>
      <c r="CC252" s="3087"/>
      <c r="CD252" s="3087"/>
      <c r="CE252" s="3087"/>
      <c r="CF252" s="3087"/>
      <c r="CG252" s="3087"/>
      <c r="CH252" s="3087"/>
      <c r="CI252" s="3087"/>
      <c r="CJ252" s="3087"/>
      <c r="CK252" s="3087"/>
      <c r="CL252" s="3087"/>
      <c r="CM252" s="3087"/>
      <c r="CN252" s="3087"/>
      <c r="CO252" s="3087"/>
      <c r="CP252" s="3087"/>
      <c r="CQ252" s="3087"/>
      <c r="CR252" s="3087"/>
      <c r="CS252" s="3087"/>
      <c r="CT252" s="3087"/>
      <c r="CU252" s="3087"/>
      <c r="CV252" s="3087"/>
      <c r="CW252" s="3087"/>
      <c r="CX252" s="3087"/>
      <c r="CY252" s="3087"/>
      <c r="CZ252" s="3087"/>
      <c r="DA252" s="3087"/>
      <c r="DB252" s="3087"/>
      <c r="DC252" s="3087"/>
      <c r="DD252" s="3087"/>
      <c r="DE252" s="3087"/>
      <c r="DF252" s="3087"/>
      <c r="DG252" s="3087"/>
      <c r="DH252" s="3087"/>
      <c r="DI252" s="3087"/>
      <c r="DJ252" s="3087"/>
      <c r="DK252" s="3087"/>
    </row>
    <row r="253" spans="1:115" x14ac:dyDescent="0.25">
      <c r="A253" s="3076" t="str">
        <f t="shared" ca="1" si="15"/>
        <v xml:space="preserve"> </v>
      </c>
      <c r="B253" s="3088" t="str">
        <f t="shared" ca="1" si="16"/>
        <v xml:space="preserve"> </v>
      </c>
      <c r="C253" s="3088" t="str">
        <f t="shared" ca="1" si="17"/>
        <v xml:space="preserve"> </v>
      </c>
      <c r="D253" s="3088" t="str">
        <f t="shared" ca="1" si="18"/>
        <v xml:space="preserve"> </v>
      </c>
      <c r="E253" s="3088" t="str">
        <f t="shared" ca="1" si="19"/>
        <v xml:space="preserve"> </v>
      </c>
      <c r="F253" s="3087"/>
      <c r="G253" s="3087"/>
      <c r="H253" s="3087"/>
      <c r="I253" s="3087"/>
      <c r="J253" s="3087"/>
      <c r="K253" s="3087"/>
      <c r="L253" s="3087"/>
      <c r="M253" s="3087"/>
      <c r="N253" s="3087"/>
      <c r="O253" s="3087"/>
      <c r="P253" s="3087"/>
      <c r="Q253" s="3087"/>
      <c r="R253" s="3087"/>
      <c r="S253" s="3087"/>
      <c r="T253" s="3087"/>
      <c r="U253" s="3087"/>
      <c r="V253" s="3087"/>
      <c r="W253" s="3087"/>
      <c r="X253" s="3087"/>
      <c r="Y253" s="3087"/>
      <c r="Z253" s="3087"/>
      <c r="AA253" s="3087"/>
      <c r="AB253" s="3087"/>
      <c r="AC253" s="3087"/>
      <c r="AD253" s="3087"/>
      <c r="AE253" s="3087"/>
      <c r="AF253" s="3087"/>
      <c r="AG253" s="3087"/>
      <c r="AH253" s="3087"/>
      <c r="AI253" s="3087"/>
      <c r="AJ253" s="3087"/>
      <c r="AK253" s="3087"/>
      <c r="AL253" s="3087"/>
      <c r="AM253" s="3087"/>
      <c r="AN253" s="3087"/>
      <c r="AO253" s="3087"/>
      <c r="AP253" s="3087"/>
      <c r="AQ253" s="3087"/>
      <c r="AR253" s="3087"/>
      <c r="AS253" s="3087"/>
      <c r="AT253" s="3087"/>
      <c r="AU253" s="3087"/>
      <c r="AV253" s="3087"/>
      <c r="AW253" s="3087"/>
      <c r="AX253" s="3087"/>
      <c r="AY253" s="3087"/>
      <c r="AZ253" s="3087"/>
      <c r="BA253" s="3087"/>
      <c r="BB253" s="3087"/>
      <c r="BC253" s="3087"/>
      <c r="BD253" s="3087">
        <v>246</v>
      </c>
      <c r="BE253" s="3087" t="s">
        <v>14783</v>
      </c>
      <c r="BF253" s="3087"/>
      <c r="BG253" s="3087">
        <v>14</v>
      </c>
      <c r="BH253" s="3087">
        <v>33</v>
      </c>
      <c r="BI253" s="3087">
        <v>90</v>
      </c>
      <c r="BJ253" s="3087">
        <v>0</v>
      </c>
      <c r="BK253" s="3087">
        <v>0</v>
      </c>
      <c r="BL253" s="3087">
        <v>0</v>
      </c>
      <c r="BM253" s="3087">
        <v>0</v>
      </c>
      <c r="BN253" s="3087"/>
      <c r="BO253" s="3087"/>
      <c r="BP253" s="3087"/>
      <c r="BQ253" s="3087"/>
      <c r="BR253" s="3087"/>
      <c r="BS253" s="3087"/>
      <c r="BT253" s="3087"/>
      <c r="BU253" s="3087"/>
      <c r="BV253" s="3087"/>
      <c r="BW253" s="3087"/>
      <c r="BX253" s="3087"/>
      <c r="BY253" s="3087"/>
      <c r="BZ253" s="3087"/>
      <c r="CA253" s="3087"/>
      <c r="CB253" s="3087"/>
      <c r="CC253" s="3087"/>
      <c r="CD253" s="3087"/>
      <c r="CE253" s="3087"/>
      <c r="CF253" s="3087"/>
      <c r="CG253" s="3087"/>
      <c r="CH253" s="3087"/>
      <c r="CI253" s="3087"/>
      <c r="CJ253" s="3087"/>
      <c r="CK253" s="3087"/>
      <c r="CL253" s="3087"/>
      <c r="CM253" s="3087"/>
      <c r="CN253" s="3087"/>
      <c r="CO253" s="3087"/>
      <c r="CP253" s="3087"/>
      <c r="CQ253" s="3087"/>
      <c r="CR253" s="3087"/>
      <c r="CS253" s="3087"/>
      <c r="CT253" s="3087"/>
      <c r="CU253" s="3087"/>
      <c r="CV253" s="3087"/>
      <c r="CW253" s="3087"/>
      <c r="CX253" s="3087"/>
      <c r="CY253" s="3087"/>
      <c r="CZ253" s="3087"/>
      <c r="DA253" s="3087"/>
      <c r="DB253" s="3087"/>
      <c r="DC253" s="3087"/>
      <c r="DD253" s="3087"/>
      <c r="DE253" s="3087"/>
      <c r="DF253" s="3087"/>
      <c r="DG253" s="3087"/>
      <c r="DH253" s="3087"/>
      <c r="DI253" s="3087"/>
      <c r="DJ253" s="3087"/>
      <c r="DK253" s="3087"/>
    </row>
    <row r="254" spans="1:115" x14ac:dyDescent="0.25">
      <c r="A254" s="3076" t="str">
        <f t="shared" ca="1" si="15"/>
        <v xml:space="preserve"> </v>
      </c>
      <c r="B254" s="3088" t="str">
        <f t="shared" ca="1" si="16"/>
        <v xml:space="preserve"> </v>
      </c>
      <c r="C254" s="3088" t="str">
        <f t="shared" ca="1" si="17"/>
        <v xml:space="preserve"> </v>
      </c>
      <c r="D254" s="3088" t="str">
        <f t="shared" ca="1" si="18"/>
        <v xml:space="preserve"> </v>
      </c>
      <c r="E254" s="3088" t="str">
        <f t="shared" ca="1" si="19"/>
        <v xml:space="preserve"> </v>
      </c>
      <c r="F254" s="3087"/>
      <c r="G254" s="3087"/>
      <c r="H254" s="3087"/>
      <c r="I254" s="3087"/>
      <c r="J254" s="3087"/>
      <c r="K254" s="3087"/>
      <c r="L254" s="3087"/>
      <c r="M254" s="3087"/>
      <c r="N254" s="3087"/>
      <c r="O254" s="3087"/>
      <c r="P254" s="3087"/>
      <c r="Q254" s="3087"/>
      <c r="R254" s="3087"/>
      <c r="S254" s="3087"/>
      <c r="T254" s="3087"/>
      <c r="U254" s="3087"/>
      <c r="V254" s="3087"/>
      <c r="W254" s="3087"/>
      <c r="X254" s="3087"/>
      <c r="Y254" s="3087"/>
      <c r="Z254" s="3087"/>
      <c r="AA254" s="3087"/>
      <c r="AB254" s="3087"/>
      <c r="AC254" s="3087"/>
      <c r="AD254" s="3087"/>
      <c r="AE254" s="3087"/>
      <c r="AF254" s="3087"/>
      <c r="AG254" s="3087"/>
      <c r="AH254" s="3087"/>
      <c r="AI254" s="3087"/>
      <c r="AJ254" s="3087"/>
      <c r="AK254" s="3087"/>
      <c r="AL254" s="3087"/>
      <c r="AM254" s="3087"/>
      <c r="AN254" s="3087"/>
      <c r="AO254" s="3087"/>
      <c r="AP254" s="3087"/>
      <c r="AQ254" s="3087"/>
      <c r="AR254" s="3087"/>
      <c r="AS254" s="3087"/>
      <c r="AT254" s="3087"/>
      <c r="AU254" s="3087"/>
      <c r="AV254" s="3087"/>
      <c r="AW254" s="3087"/>
      <c r="AX254" s="3087"/>
      <c r="AY254" s="3087"/>
      <c r="AZ254" s="3087"/>
      <c r="BA254" s="3087"/>
      <c r="BB254" s="3087"/>
      <c r="BC254" s="3087"/>
      <c r="BD254" s="3087">
        <v>247</v>
      </c>
      <c r="BE254" s="3087" t="s">
        <v>14784</v>
      </c>
      <c r="BF254" s="3087"/>
      <c r="BG254" s="3087">
        <v>14</v>
      </c>
      <c r="BH254" s="3087">
        <v>33</v>
      </c>
      <c r="BI254" s="3087">
        <v>90</v>
      </c>
      <c r="BJ254" s="3087">
        <v>0</v>
      </c>
      <c r="BK254" s="3087">
        <v>0</v>
      </c>
      <c r="BL254" s="3087">
        <v>0</v>
      </c>
      <c r="BM254" s="3087">
        <v>0</v>
      </c>
      <c r="BN254" s="3087"/>
      <c r="BO254" s="3087"/>
      <c r="BP254" s="3087"/>
      <c r="BQ254" s="3087"/>
      <c r="BR254" s="3087"/>
      <c r="BS254" s="3087"/>
      <c r="BT254" s="3087"/>
      <c r="BU254" s="3087"/>
      <c r="BV254" s="3087"/>
      <c r="BW254" s="3087"/>
      <c r="BX254" s="3087"/>
      <c r="BY254" s="3087"/>
      <c r="BZ254" s="3087"/>
      <c r="CA254" s="3087"/>
      <c r="CB254" s="3087"/>
      <c r="CC254" s="3087"/>
      <c r="CD254" s="3087"/>
      <c r="CE254" s="3087"/>
      <c r="CF254" s="3087"/>
      <c r="CG254" s="3087"/>
      <c r="CH254" s="3087"/>
      <c r="CI254" s="3087"/>
      <c r="CJ254" s="3087"/>
      <c r="CK254" s="3087"/>
      <c r="CL254" s="3087"/>
      <c r="CM254" s="3087"/>
      <c r="CN254" s="3087"/>
      <c r="CO254" s="3087"/>
      <c r="CP254" s="3087"/>
      <c r="CQ254" s="3087"/>
      <c r="CR254" s="3087"/>
      <c r="CS254" s="3087"/>
      <c r="CT254" s="3087"/>
      <c r="CU254" s="3087"/>
      <c r="CV254" s="3087"/>
      <c r="CW254" s="3087"/>
      <c r="CX254" s="3087"/>
      <c r="CY254" s="3087"/>
      <c r="CZ254" s="3087"/>
      <c r="DA254" s="3087"/>
      <c r="DB254" s="3087"/>
      <c r="DC254" s="3087"/>
      <c r="DD254" s="3087"/>
      <c r="DE254" s="3087"/>
      <c r="DF254" s="3087"/>
      <c r="DG254" s="3087"/>
      <c r="DH254" s="3087"/>
      <c r="DI254" s="3087"/>
      <c r="DJ254" s="3087"/>
      <c r="DK254" s="3087"/>
    </row>
    <row r="255" spans="1:115" x14ac:dyDescent="0.25">
      <c r="A255" s="3076" t="str">
        <f t="shared" ca="1" si="15"/>
        <v xml:space="preserve"> </v>
      </c>
      <c r="B255" s="3088" t="str">
        <f t="shared" ca="1" si="16"/>
        <v xml:space="preserve"> </v>
      </c>
      <c r="C255" s="3088" t="str">
        <f t="shared" ca="1" si="17"/>
        <v xml:space="preserve"> </v>
      </c>
      <c r="D255" s="3088" t="str">
        <f t="shared" ca="1" si="18"/>
        <v xml:space="preserve"> </v>
      </c>
      <c r="E255" s="3088" t="str">
        <f t="shared" ca="1" si="19"/>
        <v xml:space="preserve"> </v>
      </c>
      <c r="F255" s="3087"/>
      <c r="G255" s="3087"/>
      <c r="H255" s="3087"/>
      <c r="I255" s="3087"/>
      <c r="J255" s="3087"/>
      <c r="K255" s="3087"/>
      <c r="L255" s="3087"/>
      <c r="M255" s="3087"/>
      <c r="N255" s="3087"/>
      <c r="O255" s="3087"/>
      <c r="P255" s="3087"/>
      <c r="Q255" s="3087"/>
      <c r="R255" s="3087"/>
      <c r="S255" s="3087"/>
      <c r="T255" s="3087"/>
      <c r="U255" s="3087"/>
      <c r="V255" s="3087"/>
      <c r="W255" s="3087"/>
      <c r="X255" s="3087"/>
      <c r="Y255" s="3087"/>
      <c r="Z255" s="3087"/>
      <c r="AA255" s="3087"/>
      <c r="AB255" s="3087"/>
      <c r="AC255" s="3087"/>
      <c r="AD255" s="3087"/>
      <c r="AE255" s="3087"/>
      <c r="AF255" s="3087"/>
      <c r="AG255" s="3087"/>
      <c r="AH255" s="3087"/>
      <c r="AI255" s="3087"/>
      <c r="AJ255" s="3087"/>
      <c r="AK255" s="3087"/>
      <c r="AL255" s="3087"/>
      <c r="AM255" s="3087"/>
      <c r="AN255" s="3087"/>
      <c r="AO255" s="3087"/>
      <c r="AP255" s="3087"/>
      <c r="AQ255" s="3087"/>
      <c r="AR255" s="3087"/>
      <c r="AS255" s="3087"/>
      <c r="AT255" s="3087"/>
      <c r="AU255" s="3087"/>
      <c r="AV255" s="3087"/>
      <c r="AW255" s="3087"/>
      <c r="AX255" s="3087"/>
      <c r="AY255" s="3087"/>
      <c r="AZ255" s="3087"/>
      <c r="BA255" s="3087"/>
      <c r="BB255" s="3087"/>
      <c r="BC255" s="3087"/>
      <c r="BD255" s="3087">
        <v>248</v>
      </c>
      <c r="BE255" s="3087" t="s">
        <v>14785</v>
      </c>
      <c r="BF255" s="3087"/>
      <c r="BG255" s="3087">
        <v>16</v>
      </c>
      <c r="BH255" s="3087">
        <v>37</v>
      </c>
      <c r="BI255" s="3087">
        <v>86</v>
      </c>
      <c r="BJ255" s="3087">
        <v>0</v>
      </c>
      <c r="BK255" s="3087">
        <v>0</v>
      </c>
      <c r="BL255" s="3087">
        <v>0</v>
      </c>
      <c r="BM255" s="3087">
        <v>0</v>
      </c>
      <c r="BN255" s="3087"/>
      <c r="BO255" s="3087"/>
      <c r="BP255" s="3087"/>
      <c r="BQ255" s="3087"/>
      <c r="BR255" s="3087"/>
      <c r="BS255" s="3087"/>
      <c r="BT255" s="3087"/>
      <c r="BU255" s="3087"/>
      <c r="BV255" s="3087"/>
      <c r="BW255" s="3087"/>
      <c r="BX255" s="3087"/>
      <c r="BY255" s="3087"/>
      <c r="BZ255" s="3087"/>
      <c r="CA255" s="3087"/>
      <c r="CB255" s="3087"/>
      <c r="CC255" s="3087"/>
      <c r="CD255" s="3087"/>
      <c r="CE255" s="3087"/>
      <c r="CF255" s="3087"/>
      <c r="CG255" s="3087"/>
      <c r="CH255" s="3087"/>
      <c r="CI255" s="3087"/>
      <c r="CJ255" s="3087"/>
      <c r="CK255" s="3087"/>
      <c r="CL255" s="3087"/>
      <c r="CM255" s="3087"/>
      <c r="CN255" s="3087"/>
      <c r="CO255" s="3087"/>
      <c r="CP255" s="3087"/>
      <c r="CQ255" s="3087"/>
      <c r="CR255" s="3087"/>
      <c r="CS255" s="3087"/>
      <c r="CT255" s="3087"/>
      <c r="CU255" s="3087"/>
      <c r="CV255" s="3087"/>
      <c r="CW255" s="3087"/>
      <c r="CX255" s="3087"/>
      <c r="CY255" s="3087"/>
      <c r="CZ255" s="3087"/>
      <c r="DA255" s="3087"/>
      <c r="DB255" s="3087"/>
      <c r="DC255" s="3087"/>
      <c r="DD255" s="3087"/>
      <c r="DE255" s="3087"/>
      <c r="DF255" s="3087"/>
      <c r="DG255" s="3087"/>
      <c r="DH255" s="3087"/>
      <c r="DI255" s="3087"/>
      <c r="DJ255" s="3087"/>
      <c r="DK255" s="3087"/>
    </row>
    <row r="256" spans="1:115" x14ac:dyDescent="0.25">
      <c r="A256" s="3076" t="str">
        <f t="shared" ca="1" si="15"/>
        <v xml:space="preserve"> </v>
      </c>
      <c r="B256" s="3088" t="str">
        <f t="shared" ca="1" si="16"/>
        <v xml:space="preserve"> </v>
      </c>
      <c r="C256" s="3088" t="str">
        <f t="shared" ca="1" si="17"/>
        <v xml:space="preserve"> </v>
      </c>
      <c r="D256" s="3088" t="str">
        <f t="shared" ca="1" si="18"/>
        <v xml:space="preserve"> </v>
      </c>
      <c r="E256" s="3088" t="str">
        <f t="shared" ca="1" si="19"/>
        <v xml:space="preserve"> </v>
      </c>
      <c r="F256" s="3087"/>
      <c r="G256" s="3087"/>
      <c r="H256" s="3087"/>
      <c r="I256" s="3087"/>
      <c r="J256" s="3087"/>
      <c r="K256" s="3087"/>
      <c r="L256" s="3087"/>
      <c r="M256" s="3087"/>
      <c r="N256" s="3087"/>
      <c r="O256" s="3087"/>
      <c r="P256" s="3087"/>
      <c r="Q256" s="3087"/>
      <c r="R256" s="3087"/>
      <c r="S256" s="3087"/>
      <c r="T256" s="3087"/>
      <c r="U256" s="3087"/>
      <c r="V256" s="3087"/>
      <c r="W256" s="3087"/>
      <c r="X256" s="3087"/>
      <c r="Y256" s="3087"/>
      <c r="Z256" s="3087"/>
      <c r="AA256" s="3087"/>
      <c r="AB256" s="3087"/>
      <c r="AC256" s="3087"/>
      <c r="AD256" s="3087"/>
      <c r="AE256" s="3087"/>
      <c r="AF256" s="3087"/>
      <c r="AG256" s="3087"/>
      <c r="AH256" s="3087"/>
      <c r="AI256" s="3087"/>
      <c r="AJ256" s="3087"/>
      <c r="AK256" s="3087"/>
      <c r="AL256" s="3087"/>
      <c r="AM256" s="3087"/>
      <c r="AN256" s="3087"/>
      <c r="AO256" s="3087"/>
      <c r="AP256" s="3087"/>
      <c r="AQ256" s="3087"/>
      <c r="AR256" s="3087"/>
      <c r="AS256" s="3087"/>
      <c r="AT256" s="3087"/>
      <c r="AU256" s="3087"/>
      <c r="AV256" s="3087"/>
      <c r="AW256" s="3087"/>
      <c r="AX256" s="3087"/>
      <c r="AY256" s="3087"/>
      <c r="AZ256" s="3087"/>
      <c r="BA256" s="3087"/>
      <c r="BB256" s="3087"/>
      <c r="BC256" s="3087"/>
      <c r="BD256" s="3087">
        <v>249</v>
      </c>
      <c r="BE256" s="3087" t="s">
        <v>14786</v>
      </c>
      <c r="BF256" s="3087"/>
      <c r="BG256" s="3087">
        <v>14</v>
      </c>
      <c r="BH256" s="3087">
        <v>33</v>
      </c>
      <c r="BI256" s="3087">
        <v>90</v>
      </c>
      <c r="BJ256" s="3087">
        <v>0</v>
      </c>
      <c r="BK256" s="3087">
        <v>0</v>
      </c>
      <c r="BL256" s="3087">
        <v>0</v>
      </c>
      <c r="BM256" s="3087">
        <v>0</v>
      </c>
      <c r="BN256" s="3087"/>
      <c r="BO256" s="3087"/>
      <c r="BP256" s="3087"/>
      <c r="BQ256" s="3087"/>
      <c r="BR256" s="3087"/>
      <c r="BS256" s="3087"/>
      <c r="BT256" s="3087"/>
      <c r="BU256" s="3087"/>
      <c r="BV256" s="3087"/>
      <c r="BW256" s="3087"/>
      <c r="BX256" s="3087"/>
      <c r="BY256" s="3087"/>
      <c r="BZ256" s="3087"/>
      <c r="CA256" s="3087"/>
      <c r="CB256" s="3087"/>
      <c r="CC256" s="3087"/>
      <c r="CD256" s="3087"/>
      <c r="CE256" s="3087"/>
      <c r="CF256" s="3087"/>
      <c r="CG256" s="3087"/>
      <c r="CH256" s="3087"/>
      <c r="CI256" s="3087"/>
      <c r="CJ256" s="3087"/>
      <c r="CK256" s="3087"/>
      <c r="CL256" s="3087"/>
      <c r="CM256" s="3087"/>
      <c r="CN256" s="3087"/>
      <c r="CO256" s="3087"/>
      <c r="CP256" s="3087"/>
      <c r="CQ256" s="3087"/>
      <c r="CR256" s="3087"/>
      <c r="CS256" s="3087"/>
      <c r="CT256" s="3087"/>
      <c r="CU256" s="3087"/>
      <c r="CV256" s="3087"/>
      <c r="CW256" s="3087"/>
      <c r="CX256" s="3087"/>
      <c r="CY256" s="3087"/>
      <c r="CZ256" s="3087"/>
      <c r="DA256" s="3087"/>
      <c r="DB256" s="3087"/>
      <c r="DC256" s="3087"/>
      <c r="DD256" s="3087"/>
      <c r="DE256" s="3087"/>
      <c r="DF256" s="3087"/>
      <c r="DG256" s="3087"/>
      <c r="DH256" s="3087"/>
      <c r="DI256" s="3087"/>
      <c r="DJ256" s="3087"/>
      <c r="DK256" s="3087"/>
    </row>
    <row r="257" spans="1:115" x14ac:dyDescent="0.25">
      <c r="A257" s="3076" t="str">
        <f t="shared" ca="1" si="15"/>
        <v xml:space="preserve"> </v>
      </c>
      <c r="B257" s="3088" t="str">
        <f t="shared" ca="1" si="16"/>
        <v xml:space="preserve"> </v>
      </c>
      <c r="C257" s="3088" t="str">
        <f t="shared" ca="1" si="17"/>
        <v xml:space="preserve"> </v>
      </c>
      <c r="D257" s="3088" t="str">
        <f t="shared" ca="1" si="18"/>
        <v xml:space="preserve"> </v>
      </c>
      <c r="E257" s="3088" t="str">
        <f t="shared" ca="1" si="19"/>
        <v xml:space="preserve"> </v>
      </c>
      <c r="F257" s="3087"/>
      <c r="G257" s="3087"/>
      <c r="H257" s="3087"/>
      <c r="I257" s="3087"/>
      <c r="J257" s="3087"/>
      <c r="K257" s="3087"/>
      <c r="L257" s="3087"/>
      <c r="M257" s="3087"/>
      <c r="N257" s="3087"/>
      <c r="O257" s="3087"/>
      <c r="P257" s="3087"/>
      <c r="Q257" s="3087"/>
      <c r="R257" s="3087"/>
      <c r="S257" s="3087"/>
      <c r="T257" s="3087"/>
      <c r="U257" s="3087"/>
      <c r="V257" s="3087"/>
      <c r="W257" s="3087"/>
      <c r="X257" s="3087"/>
      <c r="Y257" s="3087"/>
      <c r="Z257" s="3087"/>
      <c r="AA257" s="3087"/>
      <c r="AB257" s="3087"/>
      <c r="AC257" s="3087"/>
      <c r="AD257" s="3087"/>
      <c r="AE257" s="3087"/>
      <c r="AF257" s="3087"/>
      <c r="AG257" s="3087"/>
      <c r="AH257" s="3087"/>
      <c r="AI257" s="3087"/>
      <c r="AJ257" s="3087"/>
      <c r="AK257" s="3087"/>
      <c r="AL257" s="3087"/>
      <c r="AM257" s="3087"/>
      <c r="AN257" s="3087"/>
      <c r="AO257" s="3087"/>
      <c r="AP257" s="3087"/>
      <c r="AQ257" s="3087"/>
      <c r="AR257" s="3087"/>
      <c r="AS257" s="3087"/>
      <c r="AT257" s="3087"/>
      <c r="AU257" s="3087"/>
      <c r="AV257" s="3087"/>
      <c r="AW257" s="3087"/>
      <c r="AX257" s="3087"/>
      <c r="AY257" s="3087"/>
      <c r="AZ257" s="3087"/>
      <c r="BA257" s="3087"/>
      <c r="BB257" s="3087"/>
      <c r="BC257" s="3087"/>
      <c r="BD257" s="3087">
        <v>250</v>
      </c>
      <c r="BE257" s="3087" t="s">
        <v>14787</v>
      </c>
      <c r="BF257" s="3087"/>
      <c r="BG257" s="3087">
        <v>14</v>
      </c>
      <c r="BH257" s="3087">
        <v>33</v>
      </c>
      <c r="BI257" s="3087">
        <v>90</v>
      </c>
      <c r="BJ257" s="3087">
        <v>0</v>
      </c>
      <c r="BK257" s="3087">
        <v>0</v>
      </c>
      <c r="BL257" s="3087">
        <v>0</v>
      </c>
      <c r="BM257" s="3087">
        <v>0</v>
      </c>
      <c r="BN257" s="3087"/>
      <c r="BO257" s="3087"/>
      <c r="BP257" s="3087"/>
      <c r="BQ257" s="3087"/>
      <c r="BR257" s="3087"/>
      <c r="BS257" s="3087"/>
      <c r="BT257" s="3087"/>
      <c r="BU257" s="3087"/>
      <c r="BV257" s="3087"/>
      <c r="BW257" s="3087"/>
      <c r="BX257" s="3087"/>
      <c r="BY257" s="3087"/>
      <c r="BZ257" s="3087"/>
      <c r="CA257" s="3087"/>
      <c r="CB257" s="3087"/>
      <c r="CC257" s="3087"/>
      <c r="CD257" s="3087"/>
      <c r="CE257" s="3087"/>
      <c r="CF257" s="3087"/>
      <c r="CG257" s="3087"/>
      <c r="CH257" s="3087"/>
      <c r="CI257" s="3087"/>
      <c r="CJ257" s="3087"/>
      <c r="CK257" s="3087"/>
      <c r="CL257" s="3087"/>
      <c r="CM257" s="3087"/>
      <c r="CN257" s="3087"/>
      <c r="CO257" s="3087"/>
      <c r="CP257" s="3087"/>
      <c r="CQ257" s="3087"/>
      <c r="CR257" s="3087"/>
      <c r="CS257" s="3087"/>
      <c r="CT257" s="3087"/>
      <c r="CU257" s="3087"/>
      <c r="CV257" s="3087"/>
      <c r="CW257" s="3087"/>
      <c r="CX257" s="3087"/>
      <c r="CY257" s="3087"/>
      <c r="CZ257" s="3087"/>
      <c r="DA257" s="3087"/>
      <c r="DB257" s="3087"/>
      <c r="DC257" s="3087"/>
      <c r="DD257" s="3087"/>
      <c r="DE257" s="3087"/>
      <c r="DF257" s="3087"/>
      <c r="DG257" s="3087"/>
      <c r="DH257" s="3087"/>
      <c r="DI257" s="3087"/>
      <c r="DJ257" s="3087"/>
      <c r="DK257" s="3087"/>
    </row>
    <row r="258" spans="1:115" x14ac:dyDescent="0.25">
      <c r="A258" s="3076" t="str">
        <f t="shared" ca="1" si="15"/>
        <v xml:space="preserve"> </v>
      </c>
      <c r="B258" s="3088" t="str">
        <f t="shared" ca="1" si="16"/>
        <v xml:space="preserve"> </v>
      </c>
      <c r="C258" s="3088" t="str">
        <f t="shared" ca="1" si="17"/>
        <v xml:space="preserve"> </v>
      </c>
      <c r="D258" s="3088" t="str">
        <f t="shared" ca="1" si="18"/>
        <v xml:space="preserve"> </v>
      </c>
      <c r="E258" s="3088" t="str">
        <f t="shared" ca="1" si="19"/>
        <v xml:space="preserve"> </v>
      </c>
      <c r="F258" s="3087"/>
      <c r="G258" s="3087"/>
      <c r="H258" s="3087"/>
      <c r="I258" s="3087"/>
      <c r="J258" s="3087"/>
      <c r="K258" s="3087"/>
      <c r="L258" s="3087"/>
      <c r="M258" s="3087"/>
      <c r="N258" s="3087"/>
      <c r="O258" s="3087"/>
      <c r="P258" s="3087"/>
      <c r="Q258" s="3087"/>
      <c r="R258" s="3087"/>
      <c r="S258" s="3087"/>
      <c r="T258" s="3087"/>
      <c r="U258" s="3087"/>
      <c r="V258" s="3087"/>
      <c r="W258" s="3087"/>
      <c r="X258" s="3087"/>
      <c r="Y258" s="3087"/>
      <c r="Z258" s="3087"/>
      <c r="AA258" s="3087"/>
      <c r="AB258" s="3087"/>
      <c r="AC258" s="3087"/>
      <c r="AD258" s="3087"/>
      <c r="AE258" s="3087"/>
      <c r="AF258" s="3087"/>
      <c r="AG258" s="3087"/>
      <c r="AH258" s="3087"/>
      <c r="AI258" s="3087"/>
      <c r="AJ258" s="3087"/>
      <c r="AK258" s="3087"/>
      <c r="AL258" s="3087"/>
      <c r="AM258" s="3087"/>
      <c r="AN258" s="3087"/>
      <c r="AO258" s="3087"/>
      <c r="AP258" s="3087"/>
      <c r="AQ258" s="3087"/>
      <c r="AR258" s="3087"/>
      <c r="AS258" s="3087"/>
      <c r="AT258" s="3087"/>
      <c r="AU258" s="3087"/>
      <c r="AV258" s="3087"/>
      <c r="AW258" s="3087"/>
      <c r="AX258" s="3087"/>
      <c r="AY258" s="3087"/>
      <c r="AZ258" s="3087"/>
      <c r="BA258" s="3087"/>
      <c r="BB258" s="3087"/>
      <c r="BC258" s="3087"/>
      <c r="BD258" s="3087">
        <v>251</v>
      </c>
      <c r="BE258" s="3087" t="s">
        <v>14788</v>
      </c>
      <c r="BF258" s="3087"/>
      <c r="BG258" s="3087">
        <v>14</v>
      </c>
      <c r="BH258" s="3087">
        <v>33</v>
      </c>
      <c r="BI258" s="3087">
        <v>90</v>
      </c>
      <c r="BJ258" s="3087">
        <v>0</v>
      </c>
      <c r="BK258" s="3087">
        <v>0</v>
      </c>
      <c r="BL258" s="3087">
        <v>0</v>
      </c>
      <c r="BM258" s="3087">
        <v>0</v>
      </c>
      <c r="BN258" s="3087"/>
      <c r="BO258" s="3087"/>
      <c r="BP258" s="3087"/>
      <c r="BQ258" s="3087"/>
      <c r="BR258" s="3087"/>
      <c r="BS258" s="3087"/>
      <c r="BT258" s="3087"/>
      <c r="BU258" s="3087"/>
      <c r="BV258" s="3087"/>
      <c r="BW258" s="3087"/>
      <c r="BX258" s="3087"/>
      <c r="BY258" s="3087"/>
      <c r="BZ258" s="3087"/>
      <c r="CA258" s="3087"/>
      <c r="CB258" s="3087"/>
      <c r="CC258" s="3087"/>
      <c r="CD258" s="3087"/>
      <c r="CE258" s="3087"/>
      <c r="CF258" s="3087"/>
      <c r="CG258" s="3087"/>
      <c r="CH258" s="3087"/>
      <c r="CI258" s="3087"/>
      <c r="CJ258" s="3087"/>
      <c r="CK258" s="3087"/>
      <c r="CL258" s="3087"/>
      <c r="CM258" s="3087"/>
      <c r="CN258" s="3087"/>
      <c r="CO258" s="3087"/>
      <c r="CP258" s="3087"/>
      <c r="CQ258" s="3087"/>
      <c r="CR258" s="3087"/>
      <c r="CS258" s="3087"/>
      <c r="CT258" s="3087"/>
      <c r="CU258" s="3087"/>
      <c r="CV258" s="3087"/>
      <c r="CW258" s="3087"/>
      <c r="CX258" s="3087"/>
      <c r="CY258" s="3087"/>
      <c r="CZ258" s="3087"/>
      <c r="DA258" s="3087"/>
      <c r="DB258" s="3087"/>
      <c r="DC258" s="3087"/>
      <c r="DD258" s="3087"/>
      <c r="DE258" s="3087"/>
      <c r="DF258" s="3087"/>
      <c r="DG258" s="3087"/>
      <c r="DH258" s="3087"/>
      <c r="DI258" s="3087"/>
      <c r="DJ258" s="3087"/>
      <c r="DK258" s="3087"/>
    </row>
    <row r="259" spans="1:115" x14ac:dyDescent="0.25">
      <c r="A259" s="3076" t="str">
        <f t="shared" ca="1" si="15"/>
        <v xml:space="preserve"> </v>
      </c>
      <c r="B259" s="3088" t="str">
        <f t="shared" ca="1" si="16"/>
        <v xml:space="preserve"> </v>
      </c>
      <c r="C259" s="3088" t="str">
        <f t="shared" ca="1" si="17"/>
        <v xml:space="preserve"> </v>
      </c>
      <c r="D259" s="3088" t="str">
        <f t="shared" ca="1" si="18"/>
        <v xml:space="preserve"> </v>
      </c>
      <c r="E259" s="3088" t="str">
        <f t="shared" ca="1" si="19"/>
        <v xml:space="preserve"> </v>
      </c>
      <c r="F259" s="3087"/>
      <c r="G259" s="3087"/>
      <c r="H259" s="3087"/>
      <c r="I259" s="3087"/>
      <c r="J259" s="3087"/>
      <c r="K259" s="3087"/>
      <c r="L259" s="3087"/>
      <c r="M259" s="3087"/>
      <c r="N259" s="3087"/>
      <c r="O259" s="3087"/>
      <c r="P259" s="3087"/>
      <c r="Q259" s="3087"/>
      <c r="R259" s="3087"/>
      <c r="S259" s="3087"/>
      <c r="T259" s="3087"/>
      <c r="U259" s="3087"/>
      <c r="V259" s="3087"/>
      <c r="W259" s="3087"/>
      <c r="X259" s="3087"/>
      <c r="Y259" s="3087"/>
      <c r="Z259" s="3087"/>
      <c r="AA259" s="3087"/>
      <c r="AB259" s="3087"/>
      <c r="AC259" s="3087"/>
      <c r="AD259" s="3087"/>
      <c r="AE259" s="3087"/>
      <c r="AF259" s="3087"/>
      <c r="AG259" s="3087"/>
      <c r="AH259" s="3087"/>
      <c r="AI259" s="3087"/>
      <c r="AJ259" s="3087"/>
      <c r="AK259" s="3087"/>
      <c r="AL259" s="3087"/>
      <c r="AM259" s="3087"/>
      <c r="AN259" s="3087"/>
      <c r="AO259" s="3087"/>
      <c r="AP259" s="3087"/>
      <c r="AQ259" s="3087"/>
      <c r="AR259" s="3087"/>
      <c r="AS259" s="3087"/>
      <c r="AT259" s="3087"/>
      <c r="AU259" s="3087"/>
      <c r="AV259" s="3087"/>
      <c r="AW259" s="3087"/>
      <c r="AX259" s="3087"/>
      <c r="AY259" s="3087"/>
      <c r="AZ259" s="3087"/>
      <c r="BA259" s="3087"/>
      <c r="BB259" s="3087"/>
      <c r="BC259" s="3087"/>
      <c r="BD259" s="3087">
        <v>252</v>
      </c>
      <c r="BE259" s="3087" t="s">
        <v>14789</v>
      </c>
      <c r="BF259" s="3087"/>
      <c r="BG259" s="3087">
        <v>14</v>
      </c>
      <c r="BH259" s="3087">
        <v>33</v>
      </c>
      <c r="BI259" s="3087">
        <v>90</v>
      </c>
      <c r="BJ259" s="3087">
        <v>0</v>
      </c>
      <c r="BK259" s="3087">
        <v>0</v>
      </c>
      <c r="BL259" s="3087">
        <v>0</v>
      </c>
      <c r="BM259" s="3087">
        <v>0</v>
      </c>
      <c r="BN259" s="3087"/>
      <c r="BO259" s="3087"/>
      <c r="BP259" s="3087"/>
      <c r="BQ259" s="3087"/>
      <c r="BR259" s="3087"/>
      <c r="BS259" s="3087"/>
      <c r="BT259" s="3087"/>
      <c r="BU259" s="3087"/>
      <c r="BV259" s="3087"/>
      <c r="BW259" s="3087"/>
      <c r="BX259" s="3087"/>
      <c r="BY259" s="3087"/>
      <c r="BZ259" s="3087"/>
      <c r="CA259" s="3087"/>
      <c r="CB259" s="3087"/>
      <c r="CC259" s="3087"/>
      <c r="CD259" s="3087"/>
      <c r="CE259" s="3087"/>
      <c r="CF259" s="3087"/>
      <c r="CG259" s="3087"/>
      <c r="CH259" s="3087"/>
      <c r="CI259" s="3087"/>
      <c r="CJ259" s="3087"/>
      <c r="CK259" s="3087"/>
      <c r="CL259" s="3087"/>
      <c r="CM259" s="3087"/>
      <c r="CN259" s="3087"/>
      <c r="CO259" s="3087"/>
      <c r="CP259" s="3087"/>
      <c r="CQ259" s="3087"/>
      <c r="CR259" s="3087"/>
      <c r="CS259" s="3087"/>
      <c r="CT259" s="3087"/>
      <c r="CU259" s="3087"/>
      <c r="CV259" s="3087"/>
      <c r="CW259" s="3087"/>
      <c r="CX259" s="3087"/>
      <c r="CY259" s="3087"/>
      <c r="CZ259" s="3087"/>
      <c r="DA259" s="3087"/>
      <c r="DB259" s="3087"/>
      <c r="DC259" s="3087"/>
      <c r="DD259" s="3087"/>
      <c r="DE259" s="3087"/>
      <c r="DF259" s="3087"/>
      <c r="DG259" s="3087"/>
      <c r="DH259" s="3087"/>
      <c r="DI259" s="3087"/>
      <c r="DJ259" s="3087"/>
      <c r="DK259" s="3087"/>
    </row>
    <row r="260" spans="1:115" x14ac:dyDescent="0.25">
      <c r="A260" s="3076" t="str">
        <f t="shared" ca="1" si="15"/>
        <v xml:space="preserve"> </v>
      </c>
      <c r="B260" s="3088" t="str">
        <f t="shared" ca="1" si="16"/>
        <v xml:space="preserve"> </v>
      </c>
      <c r="C260" s="3088" t="str">
        <f t="shared" ca="1" si="17"/>
        <v xml:space="preserve"> </v>
      </c>
      <c r="D260" s="3088" t="str">
        <f t="shared" ca="1" si="18"/>
        <v xml:space="preserve"> </v>
      </c>
      <c r="E260" s="3088" t="str">
        <f t="shared" ca="1" si="19"/>
        <v xml:space="preserve"> </v>
      </c>
      <c r="F260" s="3087"/>
      <c r="G260" s="3087"/>
      <c r="H260" s="3087"/>
      <c r="I260" s="3087"/>
      <c r="J260" s="3087"/>
      <c r="K260" s="3087"/>
      <c r="L260" s="3087"/>
      <c r="M260" s="3087"/>
      <c r="N260" s="3087"/>
      <c r="O260" s="3087"/>
      <c r="P260" s="3087"/>
      <c r="Q260" s="3087"/>
      <c r="R260" s="3087"/>
      <c r="S260" s="3087"/>
      <c r="T260" s="3087"/>
      <c r="U260" s="3087"/>
      <c r="V260" s="3087"/>
      <c r="W260" s="3087"/>
      <c r="X260" s="3087"/>
      <c r="Y260" s="3087"/>
      <c r="Z260" s="3087"/>
      <c r="AA260" s="3087"/>
      <c r="AB260" s="3087"/>
      <c r="AC260" s="3087"/>
      <c r="AD260" s="3087"/>
      <c r="AE260" s="3087"/>
      <c r="AF260" s="3087"/>
      <c r="AG260" s="3087"/>
      <c r="AH260" s="3087"/>
      <c r="AI260" s="3087"/>
      <c r="AJ260" s="3087"/>
      <c r="AK260" s="3087"/>
      <c r="AL260" s="3087"/>
      <c r="AM260" s="3087"/>
      <c r="AN260" s="3087"/>
      <c r="AO260" s="3087"/>
      <c r="AP260" s="3087"/>
      <c r="AQ260" s="3087"/>
      <c r="AR260" s="3087"/>
      <c r="AS260" s="3087"/>
      <c r="AT260" s="3087"/>
      <c r="AU260" s="3087"/>
      <c r="AV260" s="3087"/>
      <c r="AW260" s="3087"/>
      <c r="AX260" s="3087"/>
      <c r="AY260" s="3087"/>
      <c r="AZ260" s="3087"/>
      <c r="BA260" s="3087"/>
      <c r="BB260" s="3087"/>
      <c r="BC260" s="3087"/>
      <c r="BD260" s="3087">
        <v>253</v>
      </c>
      <c r="BE260" s="3087" t="s">
        <v>14790</v>
      </c>
      <c r="BF260" s="3087"/>
      <c r="BG260" s="3087">
        <v>14</v>
      </c>
      <c r="BH260" s="3087">
        <v>33</v>
      </c>
      <c r="BI260" s="3087">
        <v>90</v>
      </c>
      <c r="BJ260" s="3087">
        <v>0</v>
      </c>
      <c r="BK260" s="3087">
        <v>0</v>
      </c>
      <c r="BL260" s="3087">
        <v>0</v>
      </c>
      <c r="BM260" s="3087">
        <v>0</v>
      </c>
      <c r="BN260" s="3087"/>
      <c r="BO260" s="3087"/>
      <c r="BP260" s="3087"/>
      <c r="BQ260" s="3087"/>
      <c r="BR260" s="3087"/>
      <c r="BS260" s="3087"/>
      <c r="BT260" s="3087"/>
      <c r="BU260" s="3087"/>
      <c r="BV260" s="3087"/>
      <c r="BW260" s="3087"/>
      <c r="BX260" s="3087"/>
      <c r="BY260" s="3087"/>
      <c r="BZ260" s="3087"/>
      <c r="CA260" s="3087"/>
      <c r="CB260" s="3087"/>
      <c r="CC260" s="3087"/>
      <c r="CD260" s="3087"/>
      <c r="CE260" s="3087"/>
      <c r="CF260" s="3087"/>
      <c r="CG260" s="3087"/>
      <c r="CH260" s="3087"/>
      <c r="CI260" s="3087"/>
      <c r="CJ260" s="3087"/>
      <c r="CK260" s="3087"/>
      <c r="CL260" s="3087"/>
      <c r="CM260" s="3087"/>
      <c r="CN260" s="3087"/>
      <c r="CO260" s="3087"/>
      <c r="CP260" s="3087"/>
      <c r="CQ260" s="3087"/>
      <c r="CR260" s="3087"/>
      <c r="CS260" s="3087"/>
      <c r="CT260" s="3087"/>
      <c r="CU260" s="3087"/>
      <c r="CV260" s="3087"/>
      <c r="CW260" s="3087"/>
      <c r="CX260" s="3087"/>
      <c r="CY260" s="3087"/>
      <c r="CZ260" s="3087"/>
      <c r="DA260" s="3087"/>
      <c r="DB260" s="3087"/>
      <c r="DC260" s="3087"/>
      <c r="DD260" s="3087"/>
      <c r="DE260" s="3087"/>
      <c r="DF260" s="3087"/>
      <c r="DG260" s="3087"/>
      <c r="DH260" s="3087"/>
      <c r="DI260" s="3087"/>
      <c r="DJ260" s="3087"/>
      <c r="DK260" s="3087"/>
    </row>
    <row r="261" spans="1:115" x14ac:dyDescent="0.25">
      <c r="A261" s="3076" t="str">
        <f t="shared" ca="1" si="15"/>
        <v xml:space="preserve"> </v>
      </c>
      <c r="B261" s="3088" t="str">
        <f t="shared" ca="1" si="16"/>
        <v xml:space="preserve"> </v>
      </c>
      <c r="C261" s="3088" t="str">
        <f t="shared" ca="1" si="17"/>
        <v xml:space="preserve"> </v>
      </c>
      <c r="D261" s="3088" t="str">
        <f t="shared" ca="1" si="18"/>
        <v xml:space="preserve"> </v>
      </c>
      <c r="E261" s="3088" t="str">
        <f t="shared" ca="1" si="19"/>
        <v xml:space="preserve"> </v>
      </c>
      <c r="F261" s="3087"/>
      <c r="G261" s="3087"/>
      <c r="H261" s="3087"/>
      <c r="I261" s="3087"/>
      <c r="J261" s="3087"/>
      <c r="K261" s="3087"/>
      <c r="L261" s="3087"/>
      <c r="M261" s="3087"/>
      <c r="N261" s="3087"/>
      <c r="O261" s="3087"/>
      <c r="P261" s="3087"/>
      <c r="Q261" s="3087"/>
      <c r="R261" s="3087"/>
      <c r="S261" s="3087"/>
      <c r="T261" s="3087"/>
      <c r="U261" s="3087"/>
      <c r="V261" s="3087"/>
      <c r="W261" s="3087"/>
      <c r="X261" s="3087"/>
      <c r="Y261" s="3087"/>
      <c r="Z261" s="3087"/>
      <c r="AA261" s="3087"/>
      <c r="AB261" s="3087"/>
      <c r="AC261" s="3087"/>
      <c r="AD261" s="3087"/>
      <c r="AE261" s="3087"/>
      <c r="AF261" s="3087"/>
      <c r="AG261" s="3087"/>
      <c r="AH261" s="3087"/>
      <c r="AI261" s="3087"/>
      <c r="AJ261" s="3087"/>
      <c r="AK261" s="3087"/>
      <c r="AL261" s="3087"/>
      <c r="AM261" s="3087"/>
      <c r="AN261" s="3087"/>
      <c r="AO261" s="3087"/>
      <c r="AP261" s="3087"/>
      <c r="AQ261" s="3087"/>
      <c r="AR261" s="3087"/>
      <c r="AS261" s="3087"/>
      <c r="AT261" s="3087"/>
      <c r="AU261" s="3087"/>
      <c r="AV261" s="3087"/>
      <c r="AW261" s="3087"/>
      <c r="AX261" s="3087"/>
      <c r="AY261" s="3087"/>
      <c r="AZ261" s="3087"/>
      <c r="BA261" s="3087"/>
      <c r="BB261" s="3087"/>
      <c r="BC261" s="3087"/>
      <c r="BD261" s="3087">
        <v>254</v>
      </c>
      <c r="BE261" s="3087" t="s">
        <v>14791</v>
      </c>
      <c r="BF261" s="3087"/>
      <c r="BG261" s="3087">
        <v>14</v>
      </c>
      <c r="BH261" s="3087">
        <v>33</v>
      </c>
      <c r="BI261" s="3087">
        <v>90</v>
      </c>
      <c r="BJ261" s="3087">
        <v>0</v>
      </c>
      <c r="BK261" s="3087">
        <v>0</v>
      </c>
      <c r="BL261" s="3087">
        <v>0</v>
      </c>
      <c r="BM261" s="3087">
        <v>0</v>
      </c>
      <c r="BN261" s="3087"/>
      <c r="BO261" s="3087"/>
      <c r="BP261" s="3087"/>
      <c r="BQ261" s="3087"/>
      <c r="BR261" s="3087"/>
      <c r="BS261" s="3087"/>
      <c r="BT261" s="3087"/>
      <c r="BU261" s="3087"/>
      <c r="BV261" s="3087"/>
      <c r="BW261" s="3087"/>
      <c r="BX261" s="3087"/>
      <c r="BY261" s="3087"/>
      <c r="BZ261" s="3087"/>
      <c r="CA261" s="3087"/>
      <c r="CB261" s="3087"/>
      <c r="CC261" s="3087"/>
      <c r="CD261" s="3087"/>
      <c r="CE261" s="3087"/>
      <c r="CF261" s="3087"/>
      <c r="CG261" s="3087"/>
      <c r="CH261" s="3087"/>
      <c r="CI261" s="3087"/>
      <c r="CJ261" s="3087"/>
      <c r="CK261" s="3087"/>
      <c r="CL261" s="3087"/>
      <c r="CM261" s="3087"/>
      <c r="CN261" s="3087"/>
      <c r="CO261" s="3087"/>
      <c r="CP261" s="3087"/>
      <c r="CQ261" s="3087"/>
      <c r="CR261" s="3087"/>
      <c r="CS261" s="3087"/>
      <c r="CT261" s="3087"/>
      <c r="CU261" s="3087"/>
      <c r="CV261" s="3087"/>
      <c r="CW261" s="3087"/>
      <c r="CX261" s="3087"/>
      <c r="CY261" s="3087"/>
      <c r="CZ261" s="3087"/>
      <c r="DA261" s="3087"/>
      <c r="DB261" s="3087"/>
      <c r="DC261" s="3087"/>
      <c r="DD261" s="3087"/>
      <c r="DE261" s="3087"/>
      <c r="DF261" s="3087"/>
      <c r="DG261" s="3087"/>
      <c r="DH261" s="3087"/>
      <c r="DI261" s="3087"/>
      <c r="DJ261" s="3087"/>
      <c r="DK261" s="3087"/>
    </row>
    <row r="262" spans="1:115" x14ac:dyDescent="0.25">
      <c r="A262" s="3076" t="str">
        <f t="shared" ca="1" si="15"/>
        <v xml:space="preserve"> </v>
      </c>
      <c r="B262" s="3088" t="str">
        <f t="shared" ca="1" si="16"/>
        <v xml:space="preserve"> </v>
      </c>
      <c r="C262" s="3088" t="str">
        <f t="shared" ca="1" si="17"/>
        <v xml:space="preserve"> </v>
      </c>
      <c r="D262" s="3088" t="str">
        <f t="shared" ca="1" si="18"/>
        <v xml:space="preserve"> </v>
      </c>
      <c r="E262" s="3088" t="str">
        <f t="shared" ca="1" si="19"/>
        <v xml:space="preserve"> </v>
      </c>
      <c r="F262" s="3087"/>
      <c r="G262" s="3087"/>
      <c r="H262" s="3087"/>
      <c r="I262" s="3087"/>
      <c r="J262" s="3087"/>
      <c r="K262" s="3087"/>
      <c r="L262" s="3087"/>
      <c r="M262" s="3087"/>
      <c r="N262" s="3087"/>
      <c r="O262" s="3087"/>
      <c r="P262" s="3087"/>
      <c r="Q262" s="3087"/>
      <c r="R262" s="3087"/>
      <c r="S262" s="3087"/>
      <c r="T262" s="3087"/>
      <c r="U262" s="3087"/>
      <c r="V262" s="3087"/>
      <c r="W262" s="3087"/>
      <c r="X262" s="3087"/>
      <c r="Y262" s="3087"/>
      <c r="Z262" s="3087"/>
      <c r="AA262" s="3087"/>
      <c r="AB262" s="3087"/>
      <c r="AC262" s="3087"/>
      <c r="AD262" s="3087"/>
      <c r="AE262" s="3087"/>
      <c r="AF262" s="3087"/>
      <c r="AG262" s="3087"/>
      <c r="AH262" s="3087"/>
      <c r="AI262" s="3087"/>
      <c r="AJ262" s="3087"/>
      <c r="AK262" s="3087"/>
      <c r="AL262" s="3087"/>
      <c r="AM262" s="3087"/>
      <c r="AN262" s="3087"/>
      <c r="AO262" s="3087"/>
      <c r="AP262" s="3087"/>
      <c r="AQ262" s="3087"/>
      <c r="AR262" s="3087"/>
      <c r="AS262" s="3087"/>
      <c r="AT262" s="3087"/>
      <c r="AU262" s="3087"/>
      <c r="AV262" s="3087"/>
      <c r="AW262" s="3087"/>
      <c r="AX262" s="3087"/>
      <c r="AY262" s="3087"/>
      <c r="AZ262" s="3087"/>
      <c r="BA262" s="3087"/>
      <c r="BB262" s="3087"/>
      <c r="BC262" s="3087"/>
      <c r="BD262" s="3087">
        <v>255</v>
      </c>
      <c r="BE262" s="3087" t="s">
        <v>14792</v>
      </c>
      <c r="BF262" s="3087"/>
      <c r="BG262" s="3087">
        <v>8</v>
      </c>
      <c r="BH262" s="3087">
        <v>22</v>
      </c>
      <c r="BI262" s="3087">
        <v>101</v>
      </c>
      <c r="BJ262" s="3087">
        <v>0</v>
      </c>
      <c r="BK262" s="3087">
        <v>0</v>
      </c>
      <c r="BL262" s="3087">
        <v>0</v>
      </c>
      <c r="BM262" s="3087">
        <v>0</v>
      </c>
      <c r="BN262" s="3087"/>
      <c r="BO262" s="3087"/>
      <c r="BP262" s="3087"/>
      <c r="BQ262" s="3087"/>
      <c r="BR262" s="3087"/>
      <c r="BS262" s="3087"/>
      <c r="BT262" s="3087"/>
      <c r="BU262" s="3087"/>
      <c r="BV262" s="3087"/>
      <c r="BW262" s="3087"/>
      <c r="BX262" s="3087"/>
      <c r="BY262" s="3087"/>
      <c r="BZ262" s="3087"/>
      <c r="CA262" s="3087"/>
      <c r="CB262" s="3087"/>
      <c r="CC262" s="3087"/>
      <c r="CD262" s="3087"/>
      <c r="CE262" s="3087"/>
      <c r="CF262" s="3087"/>
      <c r="CG262" s="3087"/>
      <c r="CH262" s="3087"/>
      <c r="CI262" s="3087"/>
      <c r="CJ262" s="3087"/>
      <c r="CK262" s="3087"/>
      <c r="CL262" s="3087"/>
      <c r="CM262" s="3087"/>
      <c r="CN262" s="3087"/>
      <c r="CO262" s="3087"/>
      <c r="CP262" s="3087"/>
      <c r="CQ262" s="3087"/>
      <c r="CR262" s="3087"/>
      <c r="CS262" s="3087"/>
      <c r="CT262" s="3087"/>
      <c r="CU262" s="3087"/>
      <c r="CV262" s="3087"/>
      <c r="CW262" s="3087"/>
      <c r="CX262" s="3087"/>
      <c r="CY262" s="3087"/>
      <c r="CZ262" s="3087"/>
      <c r="DA262" s="3087"/>
      <c r="DB262" s="3087"/>
      <c r="DC262" s="3087"/>
      <c r="DD262" s="3087"/>
      <c r="DE262" s="3087"/>
      <c r="DF262" s="3087"/>
      <c r="DG262" s="3087"/>
      <c r="DH262" s="3087"/>
      <c r="DI262" s="3087"/>
      <c r="DJ262" s="3087"/>
      <c r="DK262" s="3087"/>
    </row>
    <row r="263" spans="1:115" x14ac:dyDescent="0.25">
      <c r="A263" s="3076" t="str">
        <f t="shared" ca="1" si="15"/>
        <v xml:space="preserve"> </v>
      </c>
      <c r="B263" s="3088" t="str">
        <f t="shared" ca="1" si="16"/>
        <v xml:space="preserve"> </v>
      </c>
      <c r="C263" s="3088" t="str">
        <f t="shared" ca="1" si="17"/>
        <v xml:space="preserve"> </v>
      </c>
      <c r="D263" s="3088" t="str">
        <f t="shared" ca="1" si="18"/>
        <v xml:space="preserve"> </v>
      </c>
      <c r="E263" s="3088" t="str">
        <f t="shared" ca="1" si="19"/>
        <v xml:space="preserve"> </v>
      </c>
      <c r="F263" s="3087"/>
      <c r="G263" s="3087"/>
      <c r="H263" s="3087"/>
      <c r="I263" s="3087"/>
      <c r="J263" s="3087"/>
      <c r="K263" s="3087"/>
      <c r="L263" s="3087"/>
      <c r="M263" s="3087"/>
      <c r="N263" s="3087"/>
      <c r="O263" s="3087"/>
      <c r="P263" s="3087"/>
      <c r="Q263" s="3087"/>
      <c r="R263" s="3087"/>
      <c r="S263" s="3087"/>
      <c r="T263" s="3087"/>
      <c r="U263" s="3087"/>
      <c r="V263" s="3087"/>
      <c r="W263" s="3087"/>
      <c r="X263" s="3087"/>
      <c r="Y263" s="3087"/>
      <c r="Z263" s="3087"/>
      <c r="AA263" s="3087"/>
      <c r="AB263" s="3087"/>
      <c r="AC263" s="3087"/>
      <c r="AD263" s="3087"/>
      <c r="AE263" s="3087"/>
      <c r="AF263" s="3087"/>
      <c r="AG263" s="3087"/>
      <c r="AH263" s="3087"/>
      <c r="AI263" s="3087"/>
      <c r="AJ263" s="3087"/>
      <c r="AK263" s="3087"/>
      <c r="AL263" s="3087"/>
      <c r="AM263" s="3087"/>
      <c r="AN263" s="3087"/>
      <c r="AO263" s="3087"/>
      <c r="AP263" s="3087"/>
      <c r="AQ263" s="3087"/>
      <c r="AR263" s="3087"/>
      <c r="AS263" s="3087"/>
      <c r="AT263" s="3087"/>
      <c r="AU263" s="3087"/>
      <c r="AV263" s="3087"/>
      <c r="AW263" s="3087"/>
      <c r="AX263" s="3087"/>
      <c r="AY263" s="3087"/>
      <c r="AZ263" s="3087"/>
      <c r="BA263" s="3087"/>
      <c r="BB263" s="3087"/>
      <c r="BC263" s="3087"/>
      <c r="BD263" s="3087">
        <v>256</v>
      </c>
      <c r="BE263" s="3087" t="s">
        <v>14793</v>
      </c>
      <c r="BF263" s="3087"/>
      <c r="BG263" s="3087">
        <v>14</v>
      </c>
      <c r="BH263" s="3087">
        <v>33</v>
      </c>
      <c r="BI263" s="3087">
        <v>90</v>
      </c>
      <c r="BJ263" s="3087">
        <v>0</v>
      </c>
      <c r="BK263" s="3087">
        <v>0</v>
      </c>
      <c r="BL263" s="3087">
        <v>0</v>
      </c>
      <c r="BM263" s="3087">
        <v>0</v>
      </c>
      <c r="BN263" s="3087"/>
      <c r="BO263" s="3087"/>
      <c r="BP263" s="3087"/>
      <c r="BQ263" s="3087"/>
      <c r="BR263" s="3087"/>
      <c r="BS263" s="3087"/>
      <c r="BT263" s="3087"/>
      <c r="BU263" s="3087"/>
      <c r="BV263" s="3087"/>
      <c r="BW263" s="3087"/>
      <c r="BX263" s="3087"/>
      <c r="BY263" s="3087"/>
      <c r="BZ263" s="3087"/>
      <c r="CA263" s="3087"/>
      <c r="CB263" s="3087"/>
      <c r="CC263" s="3087"/>
      <c r="CD263" s="3087"/>
      <c r="CE263" s="3087"/>
      <c r="CF263" s="3087"/>
      <c r="CG263" s="3087"/>
      <c r="CH263" s="3087"/>
      <c r="CI263" s="3087"/>
      <c r="CJ263" s="3087"/>
      <c r="CK263" s="3087"/>
      <c r="CL263" s="3087"/>
      <c r="CM263" s="3087"/>
      <c r="CN263" s="3087"/>
      <c r="CO263" s="3087"/>
      <c r="CP263" s="3087"/>
      <c r="CQ263" s="3087"/>
      <c r="CR263" s="3087"/>
      <c r="CS263" s="3087"/>
      <c r="CT263" s="3087"/>
      <c r="CU263" s="3087"/>
      <c r="CV263" s="3087"/>
      <c r="CW263" s="3087"/>
      <c r="CX263" s="3087"/>
      <c r="CY263" s="3087"/>
      <c r="CZ263" s="3087"/>
      <c r="DA263" s="3087"/>
      <c r="DB263" s="3087"/>
      <c r="DC263" s="3087"/>
      <c r="DD263" s="3087"/>
      <c r="DE263" s="3087"/>
      <c r="DF263" s="3087"/>
      <c r="DG263" s="3087"/>
      <c r="DH263" s="3087"/>
      <c r="DI263" s="3087"/>
      <c r="DJ263" s="3087"/>
      <c r="DK263" s="3087"/>
    </row>
    <row r="264" spans="1:115" x14ac:dyDescent="0.25">
      <c r="A264" s="3076" t="str">
        <f t="shared" ca="1" si="15"/>
        <v xml:space="preserve"> </v>
      </c>
      <c r="B264" s="3088" t="str">
        <f t="shared" ca="1" si="16"/>
        <v xml:space="preserve"> </v>
      </c>
      <c r="C264" s="3088" t="str">
        <f t="shared" ca="1" si="17"/>
        <v xml:space="preserve"> </v>
      </c>
      <c r="D264" s="3088" t="str">
        <f t="shared" ca="1" si="18"/>
        <v xml:space="preserve"> </v>
      </c>
      <c r="E264" s="3088" t="str">
        <f t="shared" ca="1" si="19"/>
        <v xml:space="preserve"> </v>
      </c>
      <c r="F264" s="3087"/>
      <c r="G264" s="3087"/>
      <c r="H264" s="3087"/>
      <c r="I264" s="3087"/>
      <c r="J264" s="3087"/>
      <c r="K264" s="3087"/>
      <c r="L264" s="3087"/>
      <c r="M264" s="3087"/>
      <c r="N264" s="3087"/>
      <c r="O264" s="3087"/>
      <c r="P264" s="3087"/>
      <c r="Q264" s="3087"/>
      <c r="R264" s="3087"/>
      <c r="S264" s="3087"/>
      <c r="T264" s="3087"/>
      <c r="U264" s="3087"/>
      <c r="V264" s="3087"/>
      <c r="W264" s="3087"/>
      <c r="X264" s="3087"/>
      <c r="Y264" s="3087"/>
      <c r="Z264" s="3087"/>
      <c r="AA264" s="3087"/>
      <c r="AB264" s="3087"/>
      <c r="AC264" s="3087"/>
      <c r="AD264" s="3087"/>
      <c r="AE264" s="3087"/>
      <c r="AF264" s="3087"/>
      <c r="AG264" s="3087"/>
      <c r="AH264" s="3087"/>
      <c r="AI264" s="3087"/>
      <c r="AJ264" s="3087"/>
      <c r="AK264" s="3087"/>
      <c r="AL264" s="3087"/>
      <c r="AM264" s="3087"/>
      <c r="AN264" s="3087"/>
      <c r="AO264" s="3087"/>
      <c r="AP264" s="3087"/>
      <c r="AQ264" s="3087"/>
      <c r="AR264" s="3087"/>
      <c r="AS264" s="3087"/>
      <c r="AT264" s="3087"/>
      <c r="AU264" s="3087"/>
      <c r="AV264" s="3087"/>
      <c r="AW264" s="3087"/>
      <c r="AX264" s="3087"/>
      <c r="AY264" s="3087"/>
      <c r="AZ264" s="3087"/>
      <c r="BA264" s="3087"/>
      <c r="BB264" s="3087"/>
      <c r="BC264" s="3087"/>
      <c r="BD264" s="3087">
        <v>257</v>
      </c>
      <c r="BE264" s="3087" t="s">
        <v>14794</v>
      </c>
      <c r="BF264" s="3087"/>
      <c r="BG264" s="3087">
        <v>14</v>
      </c>
      <c r="BH264" s="3087">
        <v>33</v>
      </c>
      <c r="BI264" s="3087">
        <v>90</v>
      </c>
      <c r="BJ264" s="3087">
        <v>0</v>
      </c>
      <c r="BK264" s="3087">
        <v>0</v>
      </c>
      <c r="BL264" s="3087">
        <v>0</v>
      </c>
      <c r="BM264" s="3087">
        <v>0</v>
      </c>
      <c r="BN264" s="3087"/>
      <c r="BO264" s="3087"/>
      <c r="BP264" s="3087"/>
      <c r="BQ264" s="3087"/>
      <c r="BR264" s="3087"/>
      <c r="BS264" s="3087"/>
      <c r="BT264" s="3087"/>
      <c r="BU264" s="3087"/>
      <c r="BV264" s="3087"/>
      <c r="BW264" s="3087"/>
      <c r="BX264" s="3087"/>
      <c r="BY264" s="3087"/>
      <c r="BZ264" s="3087"/>
      <c r="CA264" s="3087"/>
      <c r="CB264" s="3087"/>
      <c r="CC264" s="3087"/>
      <c r="CD264" s="3087"/>
      <c r="CE264" s="3087"/>
      <c r="CF264" s="3087"/>
      <c r="CG264" s="3087"/>
      <c r="CH264" s="3087"/>
      <c r="CI264" s="3087"/>
      <c r="CJ264" s="3087"/>
      <c r="CK264" s="3087"/>
      <c r="CL264" s="3087"/>
      <c r="CM264" s="3087"/>
      <c r="CN264" s="3087"/>
      <c r="CO264" s="3087"/>
      <c r="CP264" s="3087"/>
      <c r="CQ264" s="3087"/>
      <c r="CR264" s="3087"/>
      <c r="CS264" s="3087"/>
      <c r="CT264" s="3087"/>
      <c r="CU264" s="3087"/>
      <c r="CV264" s="3087"/>
      <c r="CW264" s="3087"/>
      <c r="CX264" s="3087"/>
      <c r="CY264" s="3087"/>
      <c r="CZ264" s="3087"/>
      <c r="DA264" s="3087"/>
      <c r="DB264" s="3087"/>
      <c r="DC264" s="3087"/>
      <c r="DD264" s="3087"/>
      <c r="DE264" s="3087"/>
      <c r="DF264" s="3087"/>
      <c r="DG264" s="3087"/>
      <c r="DH264" s="3087"/>
      <c r="DI264" s="3087"/>
      <c r="DJ264" s="3087"/>
      <c r="DK264" s="3087"/>
    </row>
    <row r="265" spans="1:115" x14ac:dyDescent="0.25">
      <c r="A265" s="3076" t="str">
        <f t="shared" ref="A265:A328" ca="1" si="20">IFERROR(IF(OFFSET(I265,0,$I$4-2)=""," ",OFFSET(I265,0,$I$4-2)),"")</f>
        <v xml:space="preserve"> </v>
      </c>
      <c r="B265" s="3088" t="str">
        <f t="shared" ref="B265:B328" ca="1" si="21">IFERROR(IF(OFFSET(I265,0,$I$4 -1)=""," ",OFFSET(I265,0,$I$4 -1)),"")</f>
        <v xml:space="preserve"> </v>
      </c>
      <c r="C265" s="3088" t="str">
        <f t="shared" ref="C265:C328" ca="1" si="22">IFERROR(IF(OFFSET(I265,0,$I$4)=""," ",OFFSET(I265,0,$I$4)),"")</f>
        <v xml:space="preserve"> </v>
      </c>
      <c r="D265" s="3088" t="str">
        <f t="shared" ref="D265:D328" ca="1" si="23">IFERROR(IF(OFFSET(I265,0,$I$4 + 1)=""," ",OFFSET(I265,0,$I$4 + 1)),"")</f>
        <v xml:space="preserve"> </v>
      </c>
      <c r="E265" s="3088" t="str">
        <f t="shared" ref="E265:E328" ca="1" si="24">IFERROR(IF(OFFSET(I265,0,$I$4 + 2)=""," ",OFFSET(I265,0,$I$4 + 2)),"")</f>
        <v xml:space="preserve"> </v>
      </c>
      <c r="F265" s="3087"/>
      <c r="G265" s="3087"/>
      <c r="H265" s="3087"/>
      <c r="I265" s="3087"/>
      <c r="J265" s="3087"/>
      <c r="K265" s="3087"/>
      <c r="L265" s="3087"/>
      <c r="M265" s="3087"/>
      <c r="N265" s="3087"/>
      <c r="O265" s="3087"/>
      <c r="P265" s="3087"/>
      <c r="Q265" s="3087"/>
      <c r="R265" s="3087"/>
      <c r="S265" s="3087"/>
      <c r="T265" s="3087"/>
      <c r="U265" s="3087"/>
      <c r="V265" s="3087"/>
      <c r="W265" s="3087"/>
      <c r="X265" s="3087"/>
      <c r="Y265" s="3087"/>
      <c r="Z265" s="3087"/>
      <c r="AA265" s="3087"/>
      <c r="AB265" s="3087"/>
      <c r="AC265" s="3087"/>
      <c r="AD265" s="3087"/>
      <c r="AE265" s="3087"/>
      <c r="AF265" s="3087"/>
      <c r="AG265" s="3087"/>
      <c r="AH265" s="3087"/>
      <c r="AI265" s="3087"/>
      <c r="AJ265" s="3087"/>
      <c r="AK265" s="3087"/>
      <c r="AL265" s="3087"/>
      <c r="AM265" s="3087"/>
      <c r="AN265" s="3087"/>
      <c r="AO265" s="3087"/>
      <c r="AP265" s="3087"/>
      <c r="AQ265" s="3087"/>
      <c r="AR265" s="3087"/>
      <c r="AS265" s="3087"/>
      <c r="AT265" s="3087"/>
      <c r="AU265" s="3087"/>
      <c r="AV265" s="3087"/>
      <c r="AW265" s="3087"/>
      <c r="AX265" s="3087"/>
      <c r="AY265" s="3087"/>
      <c r="AZ265" s="3087"/>
      <c r="BA265" s="3087"/>
      <c r="BB265" s="3087"/>
      <c r="BC265" s="3087"/>
      <c r="BD265" s="3087">
        <v>258</v>
      </c>
      <c r="BE265" s="3087" t="s">
        <v>14795</v>
      </c>
      <c r="BF265" s="3087"/>
      <c r="BG265" s="3087">
        <v>14</v>
      </c>
      <c r="BH265" s="3087">
        <v>33</v>
      </c>
      <c r="BI265" s="3087">
        <v>90</v>
      </c>
      <c r="BJ265" s="3087">
        <v>0</v>
      </c>
      <c r="BK265" s="3087">
        <v>0</v>
      </c>
      <c r="BL265" s="3087">
        <v>0</v>
      </c>
      <c r="BM265" s="3087">
        <v>0</v>
      </c>
      <c r="BN265" s="3087"/>
      <c r="BO265" s="3087"/>
      <c r="BP265" s="3087"/>
      <c r="BQ265" s="3087"/>
      <c r="BR265" s="3087"/>
      <c r="BS265" s="3087"/>
      <c r="BT265" s="3087"/>
      <c r="BU265" s="3087"/>
      <c r="BV265" s="3087"/>
      <c r="BW265" s="3087"/>
      <c r="BX265" s="3087"/>
      <c r="BY265" s="3087"/>
      <c r="BZ265" s="3087"/>
      <c r="CA265" s="3087"/>
      <c r="CB265" s="3087"/>
      <c r="CC265" s="3087"/>
      <c r="CD265" s="3087"/>
      <c r="CE265" s="3087"/>
      <c r="CF265" s="3087"/>
      <c r="CG265" s="3087"/>
      <c r="CH265" s="3087"/>
      <c r="CI265" s="3087"/>
      <c r="CJ265" s="3087"/>
      <c r="CK265" s="3087"/>
      <c r="CL265" s="3087"/>
      <c r="CM265" s="3087"/>
      <c r="CN265" s="3087"/>
      <c r="CO265" s="3087"/>
      <c r="CP265" s="3087"/>
      <c r="CQ265" s="3087"/>
      <c r="CR265" s="3087"/>
      <c r="CS265" s="3087"/>
      <c r="CT265" s="3087"/>
      <c r="CU265" s="3087"/>
      <c r="CV265" s="3087"/>
      <c r="CW265" s="3087"/>
      <c r="CX265" s="3087"/>
      <c r="CY265" s="3087"/>
      <c r="CZ265" s="3087"/>
      <c r="DA265" s="3087"/>
      <c r="DB265" s="3087"/>
      <c r="DC265" s="3087"/>
      <c r="DD265" s="3087"/>
      <c r="DE265" s="3087"/>
      <c r="DF265" s="3087"/>
      <c r="DG265" s="3087"/>
      <c r="DH265" s="3087"/>
      <c r="DI265" s="3087"/>
      <c r="DJ265" s="3087"/>
      <c r="DK265" s="3087"/>
    </row>
    <row r="266" spans="1:115" x14ac:dyDescent="0.25">
      <c r="A266" s="3076" t="str">
        <f t="shared" ca="1" si="20"/>
        <v xml:space="preserve"> </v>
      </c>
      <c r="B266" s="3088" t="str">
        <f t="shared" ca="1" si="21"/>
        <v xml:space="preserve"> </v>
      </c>
      <c r="C266" s="3088" t="str">
        <f t="shared" ca="1" si="22"/>
        <v xml:space="preserve"> </v>
      </c>
      <c r="D266" s="3088" t="str">
        <f t="shared" ca="1" si="23"/>
        <v xml:space="preserve"> </v>
      </c>
      <c r="E266" s="3088" t="str">
        <f t="shared" ca="1" si="24"/>
        <v xml:space="preserve"> </v>
      </c>
      <c r="F266" s="3087"/>
      <c r="G266" s="3087"/>
      <c r="H266" s="3087"/>
      <c r="I266" s="3087"/>
      <c r="J266" s="3087"/>
      <c r="K266" s="3087"/>
      <c r="L266" s="3087"/>
      <c r="M266" s="3087"/>
      <c r="N266" s="3087"/>
      <c r="O266" s="3087"/>
      <c r="P266" s="3087"/>
      <c r="Q266" s="3087"/>
      <c r="R266" s="3087"/>
      <c r="S266" s="3087"/>
      <c r="T266" s="3087"/>
      <c r="U266" s="3087"/>
      <c r="V266" s="3087"/>
      <c r="W266" s="3087"/>
      <c r="X266" s="3087"/>
      <c r="Y266" s="3087"/>
      <c r="Z266" s="3087"/>
      <c r="AA266" s="3087"/>
      <c r="AB266" s="3087"/>
      <c r="AC266" s="3087"/>
      <c r="AD266" s="3087"/>
      <c r="AE266" s="3087"/>
      <c r="AF266" s="3087"/>
      <c r="AG266" s="3087"/>
      <c r="AH266" s="3087"/>
      <c r="AI266" s="3087"/>
      <c r="AJ266" s="3087"/>
      <c r="AK266" s="3087"/>
      <c r="AL266" s="3087"/>
      <c r="AM266" s="3087"/>
      <c r="AN266" s="3087"/>
      <c r="AO266" s="3087"/>
      <c r="AP266" s="3087"/>
      <c r="AQ266" s="3087"/>
      <c r="AR266" s="3087"/>
      <c r="AS266" s="3087"/>
      <c r="AT266" s="3087"/>
      <c r="AU266" s="3087"/>
      <c r="AV266" s="3087"/>
      <c r="AW266" s="3087"/>
      <c r="AX266" s="3087"/>
      <c r="AY266" s="3087"/>
      <c r="AZ266" s="3087"/>
      <c r="BA266" s="3087"/>
      <c r="BB266" s="3087"/>
      <c r="BC266" s="3087"/>
      <c r="BD266" s="3087">
        <v>259</v>
      </c>
      <c r="BE266" s="3087" t="s">
        <v>14796</v>
      </c>
      <c r="BF266" s="3087"/>
      <c r="BG266" s="3087">
        <v>14</v>
      </c>
      <c r="BH266" s="3087">
        <v>33</v>
      </c>
      <c r="BI266" s="3087">
        <v>90</v>
      </c>
      <c r="BJ266" s="3087">
        <v>0</v>
      </c>
      <c r="BK266" s="3087">
        <v>0</v>
      </c>
      <c r="BL266" s="3087">
        <v>0</v>
      </c>
      <c r="BM266" s="3087">
        <v>0</v>
      </c>
      <c r="BN266" s="3087"/>
      <c r="BO266" s="3087"/>
      <c r="BP266" s="3087"/>
      <c r="BQ266" s="3087"/>
      <c r="BR266" s="3087"/>
      <c r="BS266" s="3087"/>
      <c r="BT266" s="3087"/>
      <c r="BU266" s="3087"/>
      <c r="BV266" s="3087"/>
      <c r="BW266" s="3087"/>
      <c r="BX266" s="3087"/>
      <c r="BY266" s="3087"/>
      <c r="BZ266" s="3087"/>
      <c r="CA266" s="3087"/>
      <c r="CB266" s="3087"/>
      <c r="CC266" s="3087"/>
      <c r="CD266" s="3087"/>
      <c r="CE266" s="3087"/>
      <c r="CF266" s="3087"/>
      <c r="CG266" s="3087"/>
      <c r="CH266" s="3087"/>
      <c r="CI266" s="3087"/>
      <c r="CJ266" s="3087"/>
      <c r="CK266" s="3087"/>
      <c r="CL266" s="3087"/>
      <c r="CM266" s="3087"/>
      <c r="CN266" s="3087"/>
      <c r="CO266" s="3087"/>
      <c r="CP266" s="3087"/>
      <c r="CQ266" s="3087"/>
      <c r="CR266" s="3087"/>
      <c r="CS266" s="3087"/>
      <c r="CT266" s="3087"/>
      <c r="CU266" s="3087"/>
      <c r="CV266" s="3087"/>
      <c r="CW266" s="3087"/>
      <c r="CX266" s="3087"/>
      <c r="CY266" s="3087"/>
      <c r="CZ266" s="3087"/>
      <c r="DA266" s="3087"/>
      <c r="DB266" s="3087"/>
      <c r="DC266" s="3087"/>
      <c r="DD266" s="3087"/>
      <c r="DE266" s="3087"/>
      <c r="DF266" s="3087"/>
      <c r="DG266" s="3087"/>
      <c r="DH266" s="3087"/>
      <c r="DI266" s="3087"/>
      <c r="DJ266" s="3087"/>
      <c r="DK266" s="3087"/>
    </row>
    <row r="267" spans="1:115" x14ac:dyDescent="0.25">
      <c r="A267" s="3076" t="str">
        <f t="shared" ca="1" si="20"/>
        <v xml:space="preserve"> </v>
      </c>
      <c r="B267" s="3088" t="str">
        <f t="shared" ca="1" si="21"/>
        <v xml:space="preserve"> </v>
      </c>
      <c r="C267" s="3088" t="str">
        <f t="shared" ca="1" si="22"/>
        <v xml:space="preserve"> </v>
      </c>
      <c r="D267" s="3088" t="str">
        <f t="shared" ca="1" si="23"/>
        <v xml:space="preserve"> </v>
      </c>
      <c r="E267" s="3088" t="str">
        <f t="shared" ca="1" si="24"/>
        <v xml:space="preserve"> </v>
      </c>
      <c r="F267" s="3087"/>
      <c r="G267" s="3087"/>
      <c r="H267" s="3087"/>
      <c r="I267" s="3087"/>
      <c r="J267" s="3087"/>
      <c r="K267" s="3087"/>
      <c r="L267" s="3087"/>
      <c r="M267" s="3087"/>
      <c r="N267" s="3087"/>
      <c r="O267" s="3087"/>
      <c r="P267" s="3087"/>
      <c r="Q267" s="3087"/>
      <c r="R267" s="3087"/>
      <c r="S267" s="3087"/>
      <c r="T267" s="3087"/>
      <c r="U267" s="3087"/>
      <c r="V267" s="3087"/>
      <c r="W267" s="3087"/>
      <c r="X267" s="3087"/>
      <c r="Y267" s="3087"/>
      <c r="Z267" s="3087"/>
      <c r="AA267" s="3087"/>
      <c r="AB267" s="3087"/>
      <c r="AC267" s="3087"/>
      <c r="AD267" s="3087"/>
      <c r="AE267" s="3087"/>
      <c r="AF267" s="3087"/>
      <c r="AG267" s="3087"/>
      <c r="AH267" s="3087"/>
      <c r="AI267" s="3087"/>
      <c r="AJ267" s="3087"/>
      <c r="AK267" s="3087"/>
      <c r="AL267" s="3087"/>
      <c r="AM267" s="3087"/>
      <c r="AN267" s="3087"/>
      <c r="AO267" s="3087"/>
      <c r="AP267" s="3087"/>
      <c r="AQ267" s="3087"/>
      <c r="AR267" s="3087"/>
      <c r="AS267" s="3087"/>
      <c r="AT267" s="3087"/>
      <c r="AU267" s="3087"/>
      <c r="AV267" s="3087"/>
      <c r="AW267" s="3087"/>
      <c r="AX267" s="3087"/>
      <c r="AY267" s="3087"/>
      <c r="AZ267" s="3087"/>
      <c r="BA267" s="3087"/>
      <c r="BB267" s="3087"/>
      <c r="BC267" s="3087"/>
      <c r="BD267" s="3087">
        <v>260</v>
      </c>
      <c r="BE267" s="3087" t="s">
        <v>14797</v>
      </c>
      <c r="BF267" s="3087"/>
      <c r="BG267" s="3087">
        <v>14</v>
      </c>
      <c r="BH267" s="3087">
        <v>33</v>
      </c>
      <c r="BI267" s="3087">
        <v>90</v>
      </c>
      <c r="BJ267" s="3087">
        <v>0</v>
      </c>
      <c r="BK267" s="3087">
        <v>0</v>
      </c>
      <c r="BL267" s="3087">
        <v>0</v>
      </c>
      <c r="BM267" s="3087">
        <v>0</v>
      </c>
      <c r="BN267" s="3087"/>
      <c r="BO267" s="3087"/>
      <c r="BP267" s="3087"/>
      <c r="BQ267" s="3087"/>
      <c r="BR267" s="3087"/>
      <c r="BS267" s="3087"/>
      <c r="BT267" s="3087"/>
      <c r="BU267" s="3087"/>
      <c r="BV267" s="3087"/>
      <c r="BW267" s="3087"/>
      <c r="BX267" s="3087"/>
      <c r="BY267" s="3087"/>
      <c r="BZ267" s="3087"/>
      <c r="CA267" s="3087"/>
      <c r="CB267" s="3087"/>
      <c r="CC267" s="3087"/>
      <c r="CD267" s="3087"/>
      <c r="CE267" s="3087"/>
      <c r="CF267" s="3087"/>
      <c r="CG267" s="3087"/>
      <c r="CH267" s="3087"/>
      <c r="CI267" s="3087"/>
      <c r="CJ267" s="3087"/>
      <c r="CK267" s="3087"/>
      <c r="CL267" s="3087"/>
      <c r="CM267" s="3087"/>
      <c r="CN267" s="3087"/>
      <c r="CO267" s="3087"/>
      <c r="CP267" s="3087"/>
      <c r="CQ267" s="3087"/>
      <c r="CR267" s="3087"/>
      <c r="CS267" s="3087"/>
      <c r="CT267" s="3087"/>
      <c r="CU267" s="3087"/>
      <c r="CV267" s="3087"/>
      <c r="CW267" s="3087"/>
      <c r="CX267" s="3087"/>
      <c r="CY267" s="3087"/>
      <c r="CZ267" s="3087"/>
      <c r="DA267" s="3087"/>
      <c r="DB267" s="3087"/>
      <c r="DC267" s="3087"/>
      <c r="DD267" s="3087"/>
      <c r="DE267" s="3087"/>
      <c r="DF267" s="3087"/>
      <c r="DG267" s="3087"/>
      <c r="DH267" s="3087"/>
      <c r="DI267" s="3087"/>
      <c r="DJ267" s="3087"/>
      <c r="DK267" s="3087"/>
    </row>
    <row r="268" spans="1:115" x14ac:dyDescent="0.25">
      <c r="A268" s="3076" t="str">
        <f t="shared" ca="1" si="20"/>
        <v xml:space="preserve"> </v>
      </c>
      <c r="B268" s="3088" t="str">
        <f t="shared" ca="1" si="21"/>
        <v xml:space="preserve"> </v>
      </c>
      <c r="C268" s="3088" t="str">
        <f t="shared" ca="1" si="22"/>
        <v xml:space="preserve"> </v>
      </c>
      <c r="D268" s="3088" t="str">
        <f t="shared" ca="1" si="23"/>
        <v xml:space="preserve"> </v>
      </c>
      <c r="E268" s="3088" t="str">
        <f t="shared" ca="1" si="24"/>
        <v xml:space="preserve"> </v>
      </c>
      <c r="F268" s="3087"/>
      <c r="G268" s="3087"/>
      <c r="H268" s="3087"/>
      <c r="I268" s="3087"/>
      <c r="J268" s="3087"/>
      <c r="K268" s="3087"/>
      <c r="L268" s="3087"/>
      <c r="M268" s="3087"/>
      <c r="N268" s="3087"/>
      <c r="O268" s="3087"/>
      <c r="P268" s="3087"/>
      <c r="Q268" s="3087"/>
      <c r="R268" s="3087"/>
      <c r="S268" s="3087"/>
      <c r="T268" s="3087"/>
      <c r="U268" s="3087"/>
      <c r="V268" s="3087"/>
      <c r="W268" s="3087"/>
      <c r="X268" s="3087"/>
      <c r="Y268" s="3087"/>
      <c r="Z268" s="3087"/>
      <c r="AA268" s="3087"/>
      <c r="AB268" s="3087"/>
      <c r="AC268" s="3087"/>
      <c r="AD268" s="3087"/>
      <c r="AE268" s="3087"/>
      <c r="AF268" s="3087"/>
      <c r="AG268" s="3087"/>
      <c r="AH268" s="3087"/>
      <c r="AI268" s="3087"/>
      <c r="AJ268" s="3087"/>
      <c r="AK268" s="3087"/>
      <c r="AL268" s="3087"/>
      <c r="AM268" s="3087"/>
      <c r="AN268" s="3087"/>
      <c r="AO268" s="3087"/>
      <c r="AP268" s="3087"/>
      <c r="AQ268" s="3087"/>
      <c r="AR268" s="3087"/>
      <c r="AS268" s="3087"/>
      <c r="AT268" s="3087"/>
      <c r="AU268" s="3087"/>
      <c r="AV268" s="3087"/>
      <c r="AW268" s="3087"/>
      <c r="AX268" s="3087"/>
      <c r="AY268" s="3087"/>
      <c r="AZ268" s="3087"/>
      <c r="BA268" s="3087"/>
      <c r="BB268" s="3087"/>
      <c r="BC268" s="3087"/>
      <c r="BD268" s="3087">
        <v>261</v>
      </c>
      <c r="BE268" s="3087" t="s">
        <v>14798</v>
      </c>
      <c r="BF268" s="3087"/>
      <c r="BG268" s="3087">
        <v>14</v>
      </c>
      <c r="BH268" s="3087">
        <v>33</v>
      </c>
      <c r="BI268" s="3087">
        <v>90</v>
      </c>
      <c r="BJ268" s="3087">
        <v>0</v>
      </c>
      <c r="BK268" s="3087">
        <v>0</v>
      </c>
      <c r="BL268" s="3087">
        <v>0</v>
      </c>
      <c r="BM268" s="3087">
        <v>0</v>
      </c>
      <c r="BN268" s="3087"/>
      <c r="BO268" s="3087"/>
      <c r="BP268" s="3087"/>
      <c r="BQ268" s="3087"/>
      <c r="BR268" s="3087"/>
      <c r="BS268" s="3087"/>
      <c r="BT268" s="3087"/>
      <c r="BU268" s="3087"/>
      <c r="BV268" s="3087"/>
      <c r="BW268" s="3087"/>
      <c r="BX268" s="3087"/>
      <c r="BY268" s="3087"/>
      <c r="BZ268" s="3087"/>
      <c r="CA268" s="3087"/>
      <c r="CB268" s="3087"/>
      <c r="CC268" s="3087"/>
      <c r="CD268" s="3087"/>
      <c r="CE268" s="3087"/>
      <c r="CF268" s="3087"/>
      <c r="CG268" s="3087"/>
      <c r="CH268" s="3087"/>
      <c r="CI268" s="3087"/>
      <c r="CJ268" s="3087"/>
      <c r="CK268" s="3087"/>
      <c r="CL268" s="3087"/>
      <c r="CM268" s="3087"/>
      <c r="CN268" s="3087"/>
      <c r="CO268" s="3087"/>
      <c r="CP268" s="3087"/>
      <c r="CQ268" s="3087"/>
      <c r="CR268" s="3087"/>
      <c r="CS268" s="3087"/>
      <c r="CT268" s="3087"/>
      <c r="CU268" s="3087"/>
      <c r="CV268" s="3087"/>
      <c r="CW268" s="3087"/>
      <c r="CX268" s="3087"/>
      <c r="CY268" s="3087"/>
      <c r="CZ268" s="3087"/>
      <c r="DA268" s="3087"/>
      <c r="DB268" s="3087"/>
      <c r="DC268" s="3087"/>
      <c r="DD268" s="3087"/>
      <c r="DE268" s="3087"/>
      <c r="DF268" s="3087"/>
      <c r="DG268" s="3087"/>
      <c r="DH268" s="3087"/>
      <c r="DI268" s="3087"/>
      <c r="DJ268" s="3087"/>
      <c r="DK268" s="3087"/>
    </row>
    <row r="269" spans="1:115" x14ac:dyDescent="0.25">
      <c r="A269" s="3076" t="str">
        <f t="shared" ca="1" si="20"/>
        <v xml:space="preserve"> </v>
      </c>
      <c r="B269" s="3088" t="str">
        <f t="shared" ca="1" si="21"/>
        <v xml:space="preserve"> </v>
      </c>
      <c r="C269" s="3088" t="str">
        <f t="shared" ca="1" si="22"/>
        <v xml:space="preserve"> </v>
      </c>
      <c r="D269" s="3088" t="str">
        <f t="shared" ca="1" si="23"/>
        <v xml:space="preserve"> </v>
      </c>
      <c r="E269" s="3088" t="str">
        <f t="shared" ca="1" si="24"/>
        <v xml:space="preserve"> </v>
      </c>
      <c r="F269" s="3087"/>
      <c r="G269" s="3087"/>
      <c r="H269" s="3087"/>
      <c r="I269" s="3087"/>
      <c r="J269" s="3087"/>
      <c r="K269" s="3087"/>
      <c r="L269" s="3087"/>
      <c r="M269" s="3087"/>
      <c r="N269" s="3087"/>
      <c r="O269" s="3087"/>
      <c r="P269" s="3087"/>
      <c r="Q269" s="3087"/>
      <c r="R269" s="3087"/>
      <c r="S269" s="3087"/>
      <c r="T269" s="3087"/>
      <c r="U269" s="3087"/>
      <c r="V269" s="3087"/>
      <c r="W269" s="3087"/>
      <c r="X269" s="3087"/>
      <c r="Y269" s="3087"/>
      <c r="Z269" s="3087"/>
      <c r="AA269" s="3087"/>
      <c r="AB269" s="3087"/>
      <c r="AC269" s="3087"/>
      <c r="AD269" s="3087"/>
      <c r="AE269" s="3087"/>
      <c r="AF269" s="3087"/>
      <c r="AG269" s="3087"/>
      <c r="AH269" s="3087"/>
      <c r="AI269" s="3087"/>
      <c r="AJ269" s="3087"/>
      <c r="AK269" s="3087"/>
      <c r="AL269" s="3087"/>
      <c r="AM269" s="3087"/>
      <c r="AN269" s="3087"/>
      <c r="AO269" s="3087"/>
      <c r="AP269" s="3087"/>
      <c r="AQ269" s="3087"/>
      <c r="AR269" s="3087"/>
      <c r="AS269" s="3087"/>
      <c r="AT269" s="3087"/>
      <c r="AU269" s="3087"/>
      <c r="AV269" s="3087"/>
      <c r="AW269" s="3087"/>
      <c r="AX269" s="3087"/>
      <c r="AY269" s="3087"/>
      <c r="AZ269" s="3087"/>
      <c r="BA269" s="3087"/>
      <c r="BB269" s="3087"/>
      <c r="BC269" s="3087"/>
      <c r="BD269" s="3087">
        <v>262</v>
      </c>
      <c r="BE269" s="3087" t="s">
        <v>14799</v>
      </c>
      <c r="BF269" s="3087"/>
      <c r="BG269" s="3087">
        <v>14</v>
      </c>
      <c r="BH269" s="3087">
        <v>33</v>
      </c>
      <c r="BI269" s="3087">
        <v>90</v>
      </c>
      <c r="BJ269" s="3087">
        <v>0</v>
      </c>
      <c r="BK269" s="3087">
        <v>0</v>
      </c>
      <c r="BL269" s="3087">
        <v>0</v>
      </c>
      <c r="BM269" s="3087">
        <v>0</v>
      </c>
      <c r="BN269" s="3087"/>
      <c r="BO269" s="3087"/>
      <c r="BP269" s="3087"/>
      <c r="BQ269" s="3087"/>
      <c r="BR269" s="3087"/>
      <c r="BS269" s="3087"/>
      <c r="BT269" s="3087"/>
      <c r="BU269" s="3087"/>
      <c r="BV269" s="3087"/>
      <c r="BW269" s="3087"/>
      <c r="BX269" s="3087"/>
      <c r="BY269" s="3087"/>
      <c r="BZ269" s="3087"/>
      <c r="CA269" s="3087"/>
      <c r="CB269" s="3087"/>
      <c r="CC269" s="3087"/>
      <c r="CD269" s="3087"/>
      <c r="CE269" s="3087"/>
      <c r="CF269" s="3087"/>
      <c r="CG269" s="3087"/>
      <c r="CH269" s="3087"/>
      <c r="CI269" s="3087"/>
      <c r="CJ269" s="3087"/>
      <c r="CK269" s="3087"/>
      <c r="CL269" s="3087"/>
      <c r="CM269" s="3087"/>
      <c r="CN269" s="3087"/>
      <c r="CO269" s="3087"/>
      <c r="CP269" s="3087"/>
      <c r="CQ269" s="3087"/>
      <c r="CR269" s="3087"/>
      <c r="CS269" s="3087"/>
      <c r="CT269" s="3087"/>
      <c r="CU269" s="3087"/>
      <c r="CV269" s="3087"/>
      <c r="CW269" s="3087"/>
      <c r="CX269" s="3087"/>
      <c r="CY269" s="3087"/>
      <c r="CZ269" s="3087"/>
      <c r="DA269" s="3087"/>
      <c r="DB269" s="3087"/>
      <c r="DC269" s="3087"/>
      <c r="DD269" s="3087"/>
      <c r="DE269" s="3087"/>
      <c r="DF269" s="3087"/>
      <c r="DG269" s="3087"/>
      <c r="DH269" s="3087"/>
      <c r="DI269" s="3087"/>
      <c r="DJ269" s="3087"/>
      <c r="DK269" s="3087"/>
    </row>
    <row r="270" spans="1:115" x14ac:dyDescent="0.25">
      <c r="A270" s="3076" t="str">
        <f t="shared" ca="1" si="20"/>
        <v xml:space="preserve"> </v>
      </c>
      <c r="B270" s="3088" t="str">
        <f t="shared" ca="1" si="21"/>
        <v xml:space="preserve"> </v>
      </c>
      <c r="C270" s="3088" t="str">
        <f t="shared" ca="1" si="22"/>
        <v xml:space="preserve"> </v>
      </c>
      <c r="D270" s="3088" t="str">
        <f t="shared" ca="1" si="23"/>
        <v xml:space="preserve"> </v>
      </c>
      <c r="E270" s="3088" t="str">
        <f t="shared" ca="1" si="24"/>
        <v xml:space="preserve"> </v>
      </c>
      <c r="F270" s="3087"/>
      <c r="G270" s="3087"/>
      <c r="H270" s="3087"/>
      <c r="I270" s="3087"/>
      <c r="J270" s="3087"/>
      <c r="K270" s="3087"/>
      <c r="L270" s="3087"/>
      <c r="M270" s="3087"/>
      <c r="N270" s="3087"/>
      <c r="O270" s="3087"/>
      <c r="P270" s="3087"/>
      <c r="Q270" s="3087"/>
      <c r="R270" s="3087"/>
      <c r="S270" s="3087"/>
      <c r="T270" s="3087"/>
      <c r="U270" s="3087"/>
      <c r="V270" s="3087"/>
      <c r="W270" s="3087"/>
      <c r="X270" s="3087"/>
      <c r="Y270" s="3087"/>
      <c r="Z270" s="3087"/>
      <c r="AA270" s="3087"/>
      <c r="AB270" s="3087"/>
      <c r="AC270" s="3087"/>
      <c r="AD270" s="3087"/>
      <c r="AE270" s="3087"/>
      <c r="AF270" s="3087"/>
      <c r="AG270" s="3087"/>
      <c r="AH270" s="3087"/>
      <c r="AI270" s="3087"/>
      <c r="AJ270" s="3087"/>
      <c r="AK270" s="3087"/>
      <c r="AL270" s="3087"/>
      <c r="AM270" s="3087"/>
      <c r="AN270" s="3087"/>
      <c r="AO270" s="3087"/>
      <c r="AP270" s="3087"/>
      <c r="AQ270" s="3087"/>
      <c r="AR270" s="3087"/>
      <c r="AS270" s="3087"/>
      <c r="AT270" s="3087"/>
      <c r="AU270" s="3087"/>
      <c r="AV270" s="3087"/>
      <c r="AW270" s="3087"/>
      <c r="AX270" s="3087"/>
      <c r="AY270" s="3087"/>
      <c r="AZ270" s="3087"/>
      <c r="BA270" s="3087"/>
      <c r="BB270" s="3087"/>
      <c r="BC270" s="3087"/>
      <c r="BD270" s="3087">
        <v>263</v>
      </c>
      <c r="BE270" s="3087" t="s">
        <v>14800</v>
      </c>
      <c r="BF270" s="3087"/>
      <c r="BG270" s="3087">
        <v>14</v>
      </c>
      <c r="BH270" s="3087">
        <v>33</v>
      </c>
      <c r="BI270" s="3087">
        <v>90</v>
      </c>
      <c r="BJ270" s="3087">
        <v>0</v>
      </c>
      <c r="BK270" s="3087">
        <v>0</v>
      </c>
      <c r="BL270" s="3087">
        <v>0</v>
      </c>
      <c r="BM270" s="3087">
        <v>0</v>
      </c>
      <c r="BN270" s="3087"/>
      <c r="BO270" s="3087"/>
      <c r="BP270" s="3087"/>
      <c r="BQ270" s="3087"/>
      <c r="BR270" s="3087"/>
      <c r="BS270" s="3087"/>
      <c r="BT270" s="3087"/>
      <c r="BU270" s="3087"/>
      <c r="BV270" s="3087"/>
      <c r="BW270" s="3087"/>
      <c r="BX270" s="3087"/>
      <c r="BY270" s="3087"/>
      <c r="BZ270" s="3087"/>
      <c r="CA270" s="3087"/>
      <c r="CB270" s="3087"/>
      <c r="CC270" s="3087"/>
      <c r="CD270" s="3087"/>
      <c r="CE270" s="3087"/>
      <c r="CF270" s="3087"/>
      <c r="CG270" s="3087"/>
      <c r="CH270" s="3087"/>
      <c r="CI270" s="3087"/>
      <c r="CJ270" s="3087"/>
      <c r="CK270" s="3087"/>
      <c r="CL270" s="3087"/>
      <c r="CM270" s="3087"/>
      <c r="CN270" s="3087"/>
      <c r="CO270" s="3087"/>
      <c r="CP270" s="3087"/>
      <c r="CQ270" s="3087"/>
      <c r="CR270" s="3087"/>
      <c r="CS270" s="3087"/>
      <c r="CT270" s="3087"/>
      <c r="CU270" s="3087"/>
      <c r="CV270" s="3087"/>
      <c r="CW270" s="3087"/>
      <c r="CX270" s="3087"/>
      <c r="CY270" s="3087"/>
      <c r="CZ270" s="3087"/>
      <c r="DA270" s="3087"/>
      <c r="DB270" s="3087"/>
      <c r="DC270" s="3087"/>
      <c r="DD270" s="3087"/>
      <c r="DE270" s="3087"/>
      <c r="DF270" s="3087"/>
      <c r="DG270" s="3087"/>
      <c r="DH270" s="3087"/>
      <c r="DI270" s="3087"/>
      <c r="DJ270" s="3087"/>
      <c r="DK270" s="3087"/>
    </row>
    <row r="271" spans="1:115" x14ac:dyDescent="0.25">
      <c r="A271" s="3076" t="str">
        <f t="shared" ca="1" si="20"/>
        <v xml:space="preserve"> </v>
      </c>
      <c r="B271" s="3088" t="str">
        <f t="shared" ca="1" si="21"/>
        <v xml:space="preserve"> </v>
      </c>
      <c r="C271" s="3088" t="str">
        <f t="shared" ca="1" si="22"/>
        <v xml:space="preserve"> </v>
      </c>
      <c r="D271" s="3088" t="str">
        <f t="shared" ca="1" si="23"/>
        <v xml:space="preserve"> </v>
      </c>
      <c r="E271" s="3088" t="str">
        <f t="shared" ca="1" si="24"/>
        <v xml:space="preserve"> </v>
      </c>
      <c r="F271" s="3087"/>
      <c r="G271" s="3087"/>
      <c r="H271" s="3087"/>
      <c r="I271" s="3087"/>
      <c r="J271" s="3087"/>
      <c r="K271" s="3087"/>
      <c r="L271" s="3087"/>
      <c r="M271" s="3087"/>
      <c r="N271" s="3087"/>
      <c r="O271" s="3087"/>
      <c r="P271" s="3087"/>
      <c r="Q271" s="3087"/>
      <c r="R271" s="3087"/>
      <c r="S271" s="3087"/>
      <c r="T271" s="3087"/>
      <c r="U271" s="3087"/>
      <c r="V271" s="3087"/>
      <c r="W271" s="3087"/>
      <c r="X271" s="3087"/>
      <c r="Y271" s="3087"/>
      <c r="Z271" s="3087"/>
      <c r="AA271" s="3087"/>
      <c r="AB271" s="3087"/>
      <c r="AC271" s="3087"/>
      <c r="AD271" s="3087"/>
      <c r="AE271" s="3087"/>
      <c r="AF271" s="3087"/>
      <c r="AG271" s="3087"/>
      <c r="AH271" s="3087"/>
      <c r="AI271" s="3087"/>
      <c r="AJ271" s="3087"/>
      <c r="AK271" s="3087"/>
      <c r="AL271" s="3087"/>
      <c r="AM271" s="3087"/>
      <c r="AN271" s="3087"/>
      <c r="AO271" s="3087"/>
      <c r="AP271" s="3087"/>
      <c r="AQ271" s="3087"/>
      <c r="AR271" s="3087"/>
      <c r="AS271" s="3087"/>
      <c r="AT271" s="3087"/>
      <c r="AU271" s="3087"/>
      <c r="AV271" s="3087"/>
      <c r="AW271" s="3087"/>
      <c r="AX271" s="3087"/>
      <c r="AY271" s="3087"/>
      <c r="AZ271" s="3087"/>
      <c r="BA271" s="3087"/>
      <c r="BB271" s="3087"/>
      <c r="BC271" s="3087"/>
      <c r="BD271" s="3087">
        <v>264</v>
      </c>
      <c r="BE271" s="3087" t="s">
        <v>14801</v>
      </c>
      <c r="BF271" s="3087"/>
      <c r="BG271" s="3087">
        <v>14</v>
      </c>
      <c r="BH271" s="3087">
        <v>33</v>
      </c>
      <c r="BI271" s="3087">
        <v>90</v>
      </c>
      <c r="BJ271" s="3087">
        <v>0</v>
      </c>
      <c r="BK271" s="3087">
        <v>0</v>
      </c>
      <c r="BL271" s="3087">
        <v>0</v>
      </c>
      <c r="BM271" s="3087">
        <v>0</v>
      </c>
      <c r="BN271" s="3087"/>
      <c r="BO271" s="3087"/>
      <c r="BP271" s="3087"/>
      <c r="BQ271" s="3087"/>
      <c r="BR271" s="3087"/>
      <c r="BS271" s="3087"/>
      <c r="BT271" s="3087"/>
      <c r="BU271" s="3087"/>
      <c r="BV271" s="3087"/>
      <c r="BW271" s="3087"/>
      <c r="BX271" s="3087"/>
      <c r="BY271" s="3087"/>
      <c r="BZ271" s="3087"/>
      <c r="CA271" s="3087"/>
      <c r="CB271" s="3087"/>
      <c r="CC271" s="3087"/>
      <c r="CD271" s="3087"/>
      <c r="CE271" s="3087"/>
      <c r="CF271" s="3087"/>
      <c r="CG271" s="3087"/>
      <c r="CH271" s="3087"/>
      <c r="CI271" s="3087"/>
      <c r="CJ271" s="3087"/>
      <c r="CK271" s="3087"/>
      <c r="CL271" s="3087"/>
      <c r="CM271" s="3087"/>
      <c r="CN271" s="3087"/>
      <c r="CO271" s="3087"/>
      <c r="CP271" s="3087"/>
      <c r="CQ271" s="3087"/>
      <c r="CR271" s="3087"/>
      <c r="CS271" s="3087"/>
      <c r="CT271" s="3087"/>
      <c r="CU271" s="3087"/>
      <c r="CV271" s="3087"/>
      <c r="CW271" s="3087"/>
      <c r="CX271" s="3087"/>
      <c r="CY271" s="3087"/>
      <c r="CZ271" s="3087"/>
      <c r="DA271" s="3087"/>
      <c r="DB271" s="3087"/>
      <c r="DC271" s="3087"/>
      <c r="DD271" s="3087"/>
      <c r="DE271" s="3087"/>
      <c r="DF271" s="3087"/>
      <c r="DG271" s="3087"/>
      <c r="DH271" s="3087"/>
      <c r="DI271" s="3087"/>
      <c r="DJ271" s="3087"/>
      <c r="DK271" s="3087"/>
    </row>
    <row r="272" spans="1:115" x14ac:dyDescent="0.25">
      <c r="A272" s="3076" t="str">
        <f t="shared" ca="1" si="20"/>
        <v xml:space="preserve"> </v>
      </c>
      <c r="B272" s="3088" t="str">
        <f t="shared" ca="1" si="21"/>
        <v xml:space="preserve"> </v>
      </c>
      <c r="C272" s="3088" t="str">
        <f t="shared" ca="1" si="22"/>
        <v xml:space="preserve"> </v>
      </c>
      <c r="D272" s="3088" t="str">
        <f t="shared" ca="1" si="23"/>
        <v xml:space="preserve"> </v>
      </c>
      <c r="E272" s="3088" t="str">
        <f t="shared" ca="1" si="24"/>
        <v xml:space="preserve"> </v>
      </c>
      <c r="F272" s="3087"/>
      <c r="G272" s="3087"/>
      <c r="H272" s="3087"/>
      <c r="I272" s="3087"/>
      <c r="J272" s="3087"/>
      <c r="K272" s="3087"/>
      <c r="L272" s="3087"/>
      <c r="M272" s="3087"/>
      <c r="N272" s="3087"/>
      <c r="O272" s="3087"/>
      <c r="P272" s="3087"/>
      <c r="Q272" s="3087"/>
      <c r="R272" s="3087"/>
      <c r="S272" s="3087"/>
      <c r="T272" s="3087"/>
      <c r="U272" s="3087"/>
      <c r="V272" s="3087"/>
      <c r="W272" s="3087"/>
      <c r="X272" s="3087"/>
      <c r="Y272" s="3087"/>
      <c r="Z272" s="3087"/>
      <c r="AA272" s="3087"/>
      <c r="AB272" s="3087"/>
      <c r="AC272" s="3087"/>
      <c r="AD272" s="3087"/>
      <c r="AE272" s="3087"/>
      <c r="AF272" s="3087"/>
      <c r="AG272" s="3087"/>
      <c r="AH272" s="3087"/>
      <c r="AI272" s="3087"/>
      <c r="AJ272" s="3087"/>
      <c r="AK272" s="3087"/>
      <c r="AL272" s="3087"/>
      <c r="AM272" s="3087"/>
      <c r="AN272" s="3087"/>
      <c r="AO272" s="3087"/>
      <c r="AP272" s="3087"/>
      <c r="AQ272" s="3087"/>
      <c r="AR272" s="3087"/>
      <c r="AS272" s="3087"/>
      <c r="AT272" s="3087"/>
      <c r="AU272" s="3087"/>
      <c r="AV272" s="3087"/>
      <c r="AW272" s="3087"/>
      <c r="AX272" s="3087"/>
      <c r="AY272" s="3087"/>
      <c r="AZ272" s="3087"/>
      <c r="BA272" s="3087"/>
      <c r="BB272" s="3087"/>
      <c r="BC272" s="3087"/>
      <c r="BD272" s="3087">
        <v>265</v>
      </c>
      <c r="BE272" s="3087" t="s">
        <v>14802</v>
      </c>
      <c r="BF272" s="3087"/>
      <c r="BG272" s="3087">
        <v>14</v>
      </c>
      <c r="BH272" s="3087">
        <v>33</v>
      </c>
      <c r="BI272" s="3087">
        <v>90</v>
      </c>
      <c r="BJ272" s="3087">
        <v>0</v>
      </c>
      <c r="BK272" s="3087">
        <v>0</v>
      </c>
      <c r="BL272" s="3087">
        <v>0</v>
      </c>
      <c r="BM272" s="3087">
        <v>0</v>
      </c>
      <c r="BN272" s="3087"/>
      <c r="BO272" s="3087"/>
      <c r="BP272" s="3087"/>
      <c r="BQ272" s="3087"/>
      <c r="BR272" s="3087"/>
      <c r="BS272" s="3087"/>
      <c r="BT272" s="3087"/>
      <c r="BU272" s="3087"/>
      <c r="BV272" s="3087"/>
      <c r="BW272" s="3087"/>
      <c r="BX272" s="3087"/>
      <c r="BY272" s="3087"/>
      <c r="BZ272" s="3087"/>
      <c r="CA272" s="3087"/>
      <c r="CB272" s="3087"/>
      <c r="CC272" s="3087"/>
      <c r="CD272" s="3087"/>
      <c r="CE272" s="3087"/>
      <c r="CF272" s="3087"/>
      <c r="CG272" s="3087"/>
      <c r="CH272" s="3087"/>
      <c r="CI272" s="3087"/>
      <c r="CJ272" s="3087"/>
      <c r="CK272" s="3087"/>
      <c r="CL272" s="3087"/>
      <c r="CM272" s="3087"/>
      <c r="CN272" s="3087"/>
      <c r="CO272" s="3087"/>
      <c r="CP272" s="3087"/>
      <c r="CQ272" s="3087"/>
      <c r="CR272" s="3087"/>
      <c r="CS272" s="3087"/>
      <c r="CT272" s="3087"/>
      <c r="CU272" s="3087"/>
      <c r="CV272" s="3087"/>
      <c r="CW272" s="3087"/>
      <c r="CX272" s="3087"/>
      <c r="CY272" s="3087"/>
      <c r="CZ272" s="3087"/>
      <c r="DA272" s="3087"/>
      <c r="DB272" s="3087"/>
      <c r="DC272" s="3087"/>
      <c r="DD272" s="3087"/>
      <c r="DE272" s="3087"/>
      <c r="DF272" s="3087"/>
      <c r="DG272" s="3087"/>
      <c r="DH272" s="3087"/>
      <c r="DI272" s="3087"/>
      <c r="DJ272" s="3087"/>
      <c r="DK272" s="3087"/>
    </row>
    <row r="273" spans="1:115" x14ac:dyDescent="0.25">
      <c r="A273" s="3076" t="str">
        <f t="shared" ca="1" si="20"/>
        <v xml:space="preserve"> </v>
      </c>
      <c r="B273" s="3088" t="str">
        <f t="shared" ca="1" si="21"/>
        <v xml:space="preserve"> </v>
      </c>
      <c r="C273" s="3088" t="str">
        <f t="shared" ca="1" si="22"/>
        <v xml:space="preserve"> </v>
      </c>
      <c r="D273" s="3088" t="str">
        <f t="shared" ca="1" si="23"/>
        <v xml:space="preserve"> </v>
      </c>
      <c r="E273" s="3088" t="str">
        <f t="shared" ca="1" si="24"/>
        <v xml:space="preserve"> </v>
      </c>
      <c r="F273" s="3087"/>
      <c r="G273" s="3087"/>
      <c r="H273" s="3087"/>
      <c r="I273" s="3087"/>
      <c r="J273" s="3087"/>
      <c r="K273" s="3087"/>
      <c r="L273" s="3087"/>
      <c r="M273" s="3087"/>
      <c r="N273" s="3087"/>
      <c r="O273" s="3087"/>
      <c r="P273" s="3087"/>
      <c r="Q273" s="3087"/>
      <c r="R273" s="3087"/>
      <c r="S273" s="3087"/>
      <c r="T273" s="3087"/>
      <c r="U273" s="3087"/>
      <c r="V273" s="3087"/>
      <c r="W273" s="3087"/>
      <c r="X273" s="3087"/>
      <c r="Y273" s="3087"/>
      <c r="Z273" s="3087"/>
      <c r="AA273" s="3087"/>
      <c r="AB273" s="3087"/>
      <c r="AC273" s="3087"/>
      <c r="AD273" s="3087"/>
      <c r="AE273" s="3087"/>
      <c r="AF273" s="3087"/>
      <c r="AG273" s="3087"/>
      <c r="AH273" s="3087"/>
      <c r="AI273" s="3087"/>
      <c r="AJ273" s="3087"/>
      <c r="AK273" s="3087"/>
      <c r="AL273" s="3087"/>
      <c r="AM273" s="3087"/>
      <c r="AN273" s="3087"/>
      <c r="AO273" s="3087"/>
      <c r="AP273" s="3087"/>
      <c r="AQ273" s="3087"/>
      <c r="AR273" s="3087"/>
      <c r="AS273" s="3087"/>
      <c r="AT273" s="3087"/>
      <c r="AU273" s="3087"/>
      <c r="AV273" s="3087"/>
      <c r="AW273" s="3087"/>
      <c r="AX273" s="3087"/>
      <c r="AY273" s="3087"/>
      <c r="AZ273" s="3087"/>
      <c r="BA273" s="3087"/>
      <c r="BB273" s="3087"/>
      <c r="BC273" s="3087"/>
      <c r="BD273" s="3087">
        <v>266</v>
      </c>
      <c r="BE273" s="3087" t="s">
        <v>14803</v>
      </c>
      <c r="BF273" s="3087"/>
      <c r="BG273" s="3087">
        <v>14</v>
      </c>
      <c r="BH273" s="3087">
        <v>33</v>
      </c>
      <c r="BI273" s="3087">
        <v>90</v>
      </c>
      <c r="BJ273" s="3087">
        <v>0</v>
      </c>
      <c r="BK273" s="3087">
        <v>0</v>
      </c>
      <c r="BL273" s="3087">
        <v>0</v>
      </c>
      <c r="BM273" s="3087">
        <v>0</v>
      </c>
      <c r="BN273" s="3087"/>
      <c r="BO273" s="3087"/>
      <c r="BP273" s="3087"/>
      <c r="BQ273" s="3087"/>
      <c r="BR273" s="3087"/>
      <c r="BS273" s="3087"/>
      <c r="BT273" s="3087"/>
      <c r="BU273" s="3087"/>
      <c r="BV273" s="3087"/>
      <c r="BW273" s="3087"/>
      <c r="BX273" s="3087"/>
      <c r="BY273" s="3087"/>
      <c r="BZ273" s="3087"/>
      <c r="CA273" s="3087"/>
      <c r="CB273" s="3087"/>
      <c r="CC273" s="3087"/>
      <c r="CD273" s="3087"/>
      <c r="CE273" s="3087"/>
      <c r="CF273" s="3087"/>
      <c r="CG273" s="3087"/>
      <c r="CH273" s="3087"/>
      <c r="CI273" s="3087"/>
      <c r="CJ273" s="3087"/>
      <c r="CK273" s="3087"/>
      <c r="CL273" s="3087"/>
      <c r="CM273" s="3087"/>
      <c r="CN273" s="3087"/>
      <c r="CO273" s="3087"/>
      <c r="CP273" s="3087"/>
      <c r="CQ273" s="3087"/>
      <c r="CR273" s="3087"/>
      <c r="CS273" s="3087"/>
      <c r="CT273" s="3087"/>
      <c r="CU273" s="3087"/>
      <c r="CV273" s="3087"/>
      <c r="CW273" s="3087"/>
      <c r="CX273" s="3087"/>
      <c r="CY273" s="3087"/>
      <c r="CZ273" s="3087"/>
      <c r="DA273" s="3087"/>
      <c r="DB273" s="3087"/>
      <c r="DC273" s="3087"/>
      <c r="DD273" s="3087"/>
      <c r="DE273" s="3087"/>
      <c r="DF273" s="3087"/>
      <c r="DG273" s="3087"/>
      <c r="DH273" s="3087"/>
      <c r="DI273" s="3087"/>
      <c r="DJ273" s="3087"/>
      <c r="DK273" s="3087"/>
    </row>
    <row r="274" spans="1:115" x14ac:dyDescent="0.25">
      <c r="A274" s="3076" t="str">
        <f t="shared" ca="1" si="20"/>
        <v xml:space="preserve"> </v>
      </c>
      <c r="B274" s="3088" t="str">
        <f t="shared" ca="1" si="21"/>
        <v xml:space="preserve"> </v>
      </c>
      <c r="C274" s="3088" t="str">
        <f t="shared" ca="1" si="22"/>
        <v xml:space="preserve"> </v>
      </c>
      <c r="D274" s="3088" t="str">
        <f t="shared" ca="1" si="23"/>
        <v xml:space="preserve"> </v>
      </c>
      <c r="E274" s="3088" t="str">
        <f t="shared" ca="1" si="24"/>
        <v xml:space="preserve"> </v>
      </c>
      <c r="F274" s="3087"/>
      <c r="G274" s="3087"/>
      <c r="H274" s="3087"/>
      <c r="I274" s="3087"/>
      <c r="J274" s="3087"/>
      <c r="K274" s="3087"/>
      <c r="L274" s="3087"/>
      <c r="M274" s="3087"/>
      <c r="N274" s="3087"/>
      <c r="O274" s="3087"/>
      <c r="P274" s="3087"/>
      <c r="Q274" s="3087"/>
      <c r="R274" s="3087"/>
      <c r="S274" s="3087"/>
      <c r="T274" s="3087"/>
      <c r="U274" s="3087"/>
      <c r="V274" s="3087"/>
      <c r="W274" s="3087"/>
      <c r="X274" s="3087"/>
      <c r="Y274" s="3087"/>
      <c r="Z274" s="3087"/>
      <c r="AA274" s="3087"/>
      <c r="AB274" s="3087"/>
      <c r="AC274" s="3087"/>
      <c r="AD274" s="3087"/>
      <c r="AE274" s="3087"/>
      <c r="AF274" s="3087"/>
      <c r="AG274" s="3087"/>
      <c r="AH274" s="3087"/>
      <c r="AI274" s="3087"/>
      <c r="AJ274" s="3087"/>
      <c r="AK274" s="3087"/>
      <c r="AL274" s="3087"/>
      <c r="AM274" s="3087"/>
      <c r="AN274" s="3087"/>
      <c r="AO274" s="3087"/>
      <c r="AP274" s="3087"/>
      <c r="AQ274" s="3087"/>
      <c r="AR274" s="3087"/>
      <c r="AS274" s="3087"/>
      <c r="AT274" s="3087"/>
      <c r="AU274" s="3087"/>
      <c r="AV274" s="3087"/>
      <c r="AW274" s="3087"/>
      <c r="AX274" s="3087"/>
      <c r="AY274" s="3087"/>
      <c r="AZ274" s="3087"/>
      <c r="BA274" s="3087"/>
      <c r="BB274" s="3087"/>
      <c r="BC274" s="3087"/>
      <c r="BD274" s="3087">
        <v>267</v>
      </c>
      <c r="BE274" s="3087" t="s">
        <v>14804</v>
      </c>
      <c r="BF274" s="3087"/>
      <c r="BG274" s="3087">
        <v>14</v>
      </c>
      <c r="BH274" s="3087">
        <v>33</v>
      </c>
      <c r="BI274" s="3087">
        <v>90</v>
      </c>
      <c r="BJ274" s="3087">
        <v>0</v>
      </c>
      <c r="BK274" s="3087">
        <v>0</v>
      </c>
      <c r="BL274" s="3087">
        <v>0</v>
      </c>
      <c r="BM274" s="3087">
        <v>0</v>
      </c>
      <c r="BN274" s="3087"/>
      <c r="BO274" s="3087"/>
      <c r="BP274" s="3087"/>
      <c r="BQ274" s="3087"/>
      <c r="BR274" s="3087"/>
      <c r="BS274" s="3087"/>
      <c r="BT274" s="3087"/>
      <c r="BU274" s="3087"/>
      <c r="BV274" s="3087"/>
      <c r="BW274" s="3087"/>
      <c r="BX274" s="3087"/>
      <c r="BY274" s="3087"/>
      <c r="BZ274" s="3087"/>
      <c r="CA274" s="3087"/>
      <c r="CB274" s="3087"/>
      <c r="CC274" s="3087"/>
      <c r="CD274" s="3087"/>
      <c r="CE274" s="3087"/>
      <c r="CF274" s="3087"/>
      <c r="CG274" s="3087"/>
      <c r="CH274" s="3087"/>
      <c r="CI274" s="3087"/>
      <c r="CJ274" s="3087"/>
      <c r="CK274" s="3087"/>
      <c r="CL274" s="3087"/>
      <c r="CM274" s="3087"/>
      <c r="CN274" s="3087"/>
      <c r="CO274" s="3087"/>
      <c r="CP274" s="3087"/>
      <c r="CQ274" s="3087"/>
      <c r="CR274" s="3087"/>
      <c r="CS274" s="3087"/>
      <c r="CT274" s="3087"/>
      <c r="CU274" s="3087"/>
      <c r="CV274" s="3087"/>
      <c r="CW274" s="3087"/>
      <c r="CX274" s="3087"/>
      <c r="CY274" s="3087"/>
      <c r="CZ274" s="3087"/>
      <c r="DA274" s="3087"/>
      <c r="DB274" s="3087"/>
      <c r="DC274" s="3087"/>
      <c r="DD274" s="3087"/>
      <c r="DE274" s="3087"/>
      <c r="DF274" s="3087"/>
      <c r="DG274" s="3087"/>
      <c r="DH274" s="3087"/>
      <c r="DI274" s="3087"/>
      <c r="DJ274" s="3087"/>
      <c r="DK274" s="3087"/>
    </row>
    <row r="275" spans="1:115" x14ac:dyDescent="0.25">
      <c r="A275" s="3076" t="str">
        <f t="shared" ca="1" si="20"/>
        <v xml:space="preserve"> </v>
      </c>
      <c r="B275" s="3088" t="str">
        <f t="shared" ca="1" si="21"/>
        <v xml:space="preserve"> </v>
      </c>
      <c r="C275" s="3088" t="str">
        <f t="shared" ca="1" si="22"/>
        <v xml:space="preserve"> </v>
      </c>
      <c r="D275" s="3088" t="str">
        <f t="shared" ca="1" si="23"/>
        <v xml:space="preserve"> </v>
      </c>
      <c r="E275" s="3088" t="str">
        <f t="shared" ca="1" si="24"/>
        <v xml:space="preserve"> </v>
      </c>
      <c r="F275" s="3087"/>
      <c r="G275" s="3087"/>
      <c r="H275" s="3087"/>
      <c r="I275" s="3087"/>
      <c r="J275" s="3087"/>
      <c r="K275" s="3087"/>
      <c r="L275" s="3087"/>
      <c r="M275" s="3087"/>
      <c r="N275" s="3087"/>
      <c r="O275" s="3087"/>
      <c r="P275" s="3087"/>
      <c r="Q275" s="3087"/>
      <c r="R275" s="3087"/>
      <c r="S275" s="3087"/>
      <c r="T275" s="3087"/>
      <c r="U275" s="3087"/>
      <c r="V275" s="3087"/>
      <c r="W275" s="3087"/>
      <c r="X275" s="3087"/>
      <c r="Y275" s="3087"/>
      <c r="Z275" s="3087"/>
      <c r="AA275" s="3087"/>
      <c r="AB275" s="3087"/>
      <c r="AC275" s="3087"/>
      <c r="AD275" s="3087"/>
      <c r="AE275" s="3087"/>
      <c r="AF275" s="3087"/>
      <c r="AG275" s="3087"/>
      <c r="AH275" s="3087"/>
      <c r="AI275" s="3087"/>
      <c r="AJ275" s="3087"/>
      <c r="AK275" s="3087"/>
      <c r="AL275" s="3087"/>
      <c r="AM275" s="3087"/>
      <c r="AN275" s="3087"/>
      <c r="AO275" s="3087"/>
      <c r="AP275" s="3087"/>
      <c r="AQ275" s="3087"/>
      <c r="AR275" s="3087"/>
      <c r="AS275" s="3087"/>
      <c r="AT275" s="3087"/>
      <c r="AU275" s="3087"/>
      <c r="AV275" s="3087"/>
      <c r="AW275" s="3087"/>
      <c r="AX275" s="3087"/>
      <c r="AY275" s="3087"/>
      <c r="AZ275" s="3087"/>
      <c r="BA275" s="3087"/>
      <c r="BB275" s="3087"/>
      <c r="BC275" s="3087"/>
      <c r="BD275" s="3087">
        <v>268</v>
      </c>
      <c r="BE275" s="3087" t="s">
        <v>14805</v>
      </c>
      <c r="BF275" s="3087"/>
      <c r="BG275" s="3087">
        <v>14</v>
      </c>
      <c r="BH275" s="3087">
        <v>33</v>
      </c>
      <c r="BI275" s="3087">
        <v>90</v>
      </c>
      <c r="BJ275" s="3087">
        <v>0</v>
      </c>
      <c r="BK275" s="3087">
        <v>0</v>
      </c>
      <c r="BL275" s="3087">
        <v>0</v>
      </c>
      <c r="BM275" s="3087">
        <v>0</v>
      </c>
      <c r="BN275" s="3087"/>
      <c r="BO275" s="3087"/>
      <c r="BP275" s="3087"/>
      <c r="BQ275" s="3087"/>
      <c r="BR275" s="3087"/>
      <c r="BS275" s="3087"/>
      <c r="BT275" s="3087"/>
      <c r="BU275" s="3087"/>
      <c r="BV275" s="3087"/>
      <c r="BW275" s="3087"/>
      <c r="BX275" s="3087"/>
      <c r="BY275" s="3087"/>
      <c r="BZ275" s="3087"/>
      <c r="CA275" s="3087"/>
      <c r="CB275" s="3087"/>
      <c r="CC275" s="3087"/>
      <c r="CD275" s="3087"/>
      <c r="CE275" s="3087"/>
      <c r="CF275" s="3087"/>
      <c r="CG275" s="3087"/>
      <c r="CH275" s="3087"/>
      <c r="CI275" s="3087"/>
      <c r="CJ275" s="3087"/>
      <c r="CK275" s="3087"/>
      <c r="CL275" s="3087"/>
      <c r="CM275" s="3087"/>
      <c r="CN275" s="3087"/>
      <c r="CO275" s="3087"/>
      <c r="CP275" s="3087"/>
      <c r="CQ275" s="3087"/>
      <c r="CR275" s="3087"/>
      <c r="CS275" s="3087"/>
      <c r="CT275" s="3087"/>
      <c r="CU275" s="3087"/>
      <c r="CV275" s="3087"/>
      <c r="CW275" s="3087"/>
      <c r="CX275" s="3087"/>
      <c r="CY275" s="3087"/>
      <c r="CZ275" s="3087"/>
      <c r="DA275" s="3087"/>
      <c r="DB275" s="3087"/>
      <c r="DC275" s="3087"/>
      <c r="DD275" s="3087"/>
      <c r="DE275" s="3087"/>
      <c r="DF275" s="3087"/>
      <c r="DG275" s="3087"/>
      <c r="DH275" s="3087"/>
      <c r="DI275" s="3087"/>
      <c r="DJ275" s="3087"/>
      <c r="DK275" s="3087"/>
    </row>
    <row r="276" spans="1:115" x14ac:dyDescent="0.25">
      <c r="A276" s="3076" t="str">
        <f t="shared" ca="1" si="20"/>
        <v xml:space="preserve"> </v>
      </c>
      <c r="B276" s="3088" t="str">
        <f t="shared" ca="1" si="21"/>
        <v xml:space="preserve"> </v>
      </c>
      <c r="C276" s="3088" t="str">
        <f t="shared" ca="1" si="22"/>
        <v xml:space="preserve"> </v>
      </c>
      <c r="D276" s="3088" t="str">
        <f t="shared" ca="1" si="23"/>
        <v xml:space="preserve"> </v>
      </c>
      <c r="E276" s="3088" t="str">
        <f t="shared" ca="1" si="24"/>
        <v xml:space="preserve"> </v>
      </c>
      <c r="F276" s="3087"/>
      <c r="G276" s="3087"/>
      <c r="H276" s="3087"/>
      <c r="I276" s="3087"/>
      <c r="J276" s="3087"/>
      <c r="K276" s="3087"/>
      <c r="L276" s="3087"/>
      <c r="M276" s="3087"/>
      <c r="N276" s="3087"/>
      <c r="O276" s="3087"/>
      <c r="P276" s="3087"/>
      <c r="Q276" s="3087"/>
      <c r="R276" s="3087"/>
      <c r="S276" s="3087"/>
      <c r="T276" s="3087"/>
      <c r="U276" s="3087"/>
      <c r="V276" s="3087"/>
      <c r="W276" s="3087"/>
      <c r="X276" s="3087"/>
      <c r="Y276" s="3087"/>
      <c r="Z276" s="3087"/>
      <c r="AA276" s="3087"/>
      <c r="AB276" s="3087"/>
      <c r="AC276" s="3087"/>
      <c r="AD276" s="3087"/>
      <c r="AE276" s="3087"/>
      <c r="AF276" s="3087"/>
      <c r="AG276" s="3087"/>
      <c r="AH276" s="3087"/>
      <c r="AI276" s="3087"/>
      <c r="AJ276" s="3087"/>
      <c r="AK276" s="3087"/>
      <c r="AL276" s="3087"/>
      <c r="AM276" s="3087"/>
      <c r="AN276" s="3087"/>
      <c r="AO276" s="3087"/>
      <c r="AP276" s="3087"/>
      <c r="AQ276" s="3087"/>
      <c r="AR276" s="3087"/>
      <c r="AS276" s="3087"/>
      <c r="AT276" s="3087"/>
      <c r="AU276" s="3087"/>
      <c r="AV276" s="3087"/>
      <c r="AW276" s="3087"/>
      <c r="AX276" s="3087"/>
      <c r="AY276" s="3087"/>
      <c r="AZ276" s="3087"/>
      <c r="BA276" s="3087"/>
      <c r="BB276" s="3087"/>
      <c r="BC276" s="3087"/>
      <c r="BD276" s="3087">
        <v>269</v>
      </c>
      <c r="BE276" s="3087" t="s">
        <v>14806</v>
      </c>
      <c r="BF276" s="3087"/>
      <c r="BG276" s="3087">
        <v>14</v>
      </c>
      <c r="BH276" s="3087">
        <v>33</v>
      </c>
      <c r="BI276" s="3087">
        <v>90</v>
      </c>
      <c r="BJ276" s="3087">
        <v>0</v>
      </c>
      <c r="BK276" s="3087">
        <v>0</v>
      </c>
      <c r="BL276" s="3087">
        <v>0</v>
      </c>
      <c r="BM276" s="3087">
        <v>0</v>
      </c>
      <c r="BN276" s="3087"/>
      <c r="BO276" s="3087"/>
      <c r="BP276" s="3087"/>
      <c r="BQ276" s="3087"/>
      <c r="BR276" s="3087"/>
      <c r="BS276" s="3087"/>
      <c r="BT276" s="3087"/>
      <c r="BU276" s="3087"/>
      <c r="BV276" s="3087"/>
      <c r="BW276" s="3087"/>
      <c r="BX276" s="3087"/>
      <c r="BY276" s="3087"/>
      <c r="BZ276" s="3087"/>
      <c r="CA276" s="3087"/>
      <c r="CB276" s="3087"/>
      <c r="CC276" s="3087"/>
      <c r="CD276" s="3087"/>
      <c r="CE276" s="3087"/>
      <c r="CF276" s="3087"/>
      <c r="CG276" s="3087"/>
      <c r="CH276" s="3087"/>
      <c r="CI276" s="3087"/>
      <c r="CJ276" s="3087"/>
      <c r="CK276" s="3087"/>
      <c r="CL276" s="3087"/>
      <c r="CM276" s="3087"/>
      <c r="CN276" s="3087"/>
      <c r="CO276" s="3087"/>
      <c r="CP276" s="3087"/>
      <c r="CQ276" s="3087"/>
      <c r="CR276" s="3087"/>
      <c r="CS276" s="3087"/>
      <c r="CT276" s="3087"/>
      <c r="CU276" s="3087"/>
      <c r="CV276" s="3087"/>
      <c r="CW276" s="3087"/>
      <c r="CX276" s="3087"/>
      <c r="CY276" s="3087"/>
      <c r="CZ276" s="3087"/>
      <c r="DA276" s="3087"/>
      <c r="DB276" s="3087"/>
      <c r="DC276" s="3087"/>
      <c r="DD276" s="3087"/>
      <c r="DE276" s="3087"/>
      <c r="DF276" s="3087"/>
      <c r="DG276" s="3087"/>
      <c r="DH276" s="3087"/>
      <c r="DI276" s="3087"/>
      <c r="DJ276" s="3087"/>
      <c r="DK276" s="3087"/>
    </row>
    <row r="277" spans="1:115" x14ac:dyDescent="0.25">
      <c r="A277" s="3076" t="str">
        <f t="shared" ca="1" si="20"/>
        <v xml:space="preserve"> </v>
      </c>
      <c r="B277" s="3088" t="str">
        <f t="shared" ca="1" si="21"/>
        <v xml:space="preserve"> </v>
      </c>
      <c r="C277" s="3088" t="str">
        <f t="shared" ca="1" si="22"/>
        <v xml:space="preserve"> </v>
      </c>
      <c r="D277" s="3088" t="str">
        <f t="shared" ca="1" si="23"/>
        <v xml:space="preserve"> </v>
      </c>
      <c r="E277" s="3088" t="str">
        <f t="shared" ca="1" si="24"/>
        <v xml:space="preserve"> </v>
      </c>
      <c r="F277" s="3087"/>
      <c r="G277" s="3087"/>
      <c r="H277" s="3087"/>
      <c r="I277" s="3087"/>
      <c r="J277" s="3087"/>
      <c r="K277" s="3087"/>
      <c r="L277" s="3087"/>
      <c r="M277" s="3087"/>
      <c r="N277" s="3087"/>
      <c r="O277" s="3087"/>
      <c r="P277" s="3087"/>
      <c r="Q277" s="3087"/>
      <c r="R277" s="3087"/>
      <c r="S277" s="3087"/>
      <c r="T277" s="3087"/>
      <c r="U277" s="3087"/>
      <c r="V277" s="3087"/>
      <c r="W277" s="3087"/>
      <c r="X277" s="3087"/>
      <c r="Y277" s="3087"/>
      <c r="Z277" s="3087"/>
      <c r="AA277" s="3087"/>
      <c r="AB277" s="3087"/>
      <c r="AC277" s="3087"/>
      <c r="AD277" s="3087"/>
      <c r="AE277" s="3087"/>
      <c r="AF277" s="3087"/>
      <c r="AG277" s="3087"/>
      <c r="AH277" s="3087"/>
      <c r="AI277" s="3087"/>
      <c r="AJ277" s="3087"/>
      <c r="AK277" s="3087"/>
      <c r="AL277" s="3087"/>
      <c r="AM277" s="3087"/>
      <c r="AN277" s="3087"/>
      <c r="AO277" s="3087"/>
      <c r="AP277" s="3087"/>
      <c r="AQ277" s="3087"/>
      <c r="AR277" s="3087"/>
      <c r="AS277" s="3087"/>
      <c r="AT277" s="3087"/>
      <c r="AU277" s="3087"/>
      <c r="AV277" s="3087"/>
      <c r="AW277" s="3087"/>
      <c r="AX277" s="3087"/>
      <c r="AY277" s="3087"/>
      <c r="AZ277" s="3087"/>
      <c r="BA277" s="3087"/>
      <c r="BB277" s="3087"/>
      <c r="BC277" s="3087"/>
      <c r="BD277" s="3087">
        <v>270</v>
      </c>
      <c r="BE277" s="3087" t="s">
        <v>14807</v>
      </c>
      <c r="BF277" s="3087"/>
      <c r="BG277" s="3087">
        <v>14</v>
      </c>
      <c r="BH277" s="3087">
        <v>33</v>
      </c>
      <c r="BI277" s="3087">
        <v>90</v>
      </c>
      <c r="BJ277" s="3087">
        <v>0</v>
      </c>
      <c r="BK277" s="3087">
        <v>0</v>
      </c>
      <c r="BL277" s="3087">
        <v>0</v>
      </c>
      <c r="BM277" s="3087">
        <v>0</v>
      </c>
      <c r="BN277" s="3087"/>
      <c r="BO277" s="3087"/>
      <c r="BP277" s="3087"/>
      <c r="BQ277" s="3087"/>
      <c r="BR277" s="3087"/>
      <c r="BS277" s="3087"/>
      <c r="BT277" s="3087"/>
      <c r="BU277" s="3087"/>
      <c r="BV277" s="3087"/>
      <c r="BW277" s="3087"/>
      <c r="BX277" s="3087"/>
      <c r="BY277" s="3087"/>
      <c r="BZ277" s="3087"/>
      <c r="CA277" s="3087"/>
      <c r="CB277" s="3087"/>
      <c r="CC277" s="3087"/>
      <c r="CD277" s="3087"/>
      <c r="CE277" s="3087"/>
      <c r="CF277" s="3087"/>
      <c r="CG277" s="3087"/>
      <c r="CH277" s="3087"/>
      <c r="CI277" s="3087"/>
      <c r="CJ277" s="3087"/>
      <c r="CK277" s="3087"/>
      <c r="CL277" s="3087"/>
      <c r="CM277" s="3087"/>
      <c r="CN277" s="3087"/>
      <c r="CO277" s="3087"/>
      <c r="CP277" s="3087"/>
      <c r="CQ277" s="3087"/>
      <c r="CR277" s="3087"/>
      <c r="CS277" s="3087"/>
      <c r="CT277" s="3087"/>
      <c r="CU277" s="3087"/>
      <c r="CV277" s="3087"/>
      <c r="CW277" s="3087"/>
      <c r="CX277" s="3087"/>
      <c r="CY277" s="3087"/>
      <c r="CZ277" s="3087"/>
      <c r="DA277" s="3087"/>
      <c r="DB277" s="3087"/>
      <c r="DC277" s="3087"/>
      <c r="DD277" s="3087"/>
      <c r="DE277" s="3087"/>
      <c r="DF277" s="3087"/>
      <c r="DG277" s="3087"/>
      <c r="DH277" s="3087"/>
      <c r="DI277" s="3087"/>
      <c r="DJ277" s="3087"/>
      <c r="DK277" s="3087"/>
    </row>
    <row r="278" spans="1:115" x14ac:dyDescent="0.25">
      <c r="A278" s="3076" t="str">
        <f t="shared" ca="1" si="20"/>
        <v xml:space="preserve"> </v>
      </c>
      <c r="B278" s="3088" t="str">
        <f t="shared" ca="1" si="21"/>
        <v xml:space="preserve"> </v>
      </c>
      <c r="C278" s="3088" t="str">
        <f t="shared" ca="1" si="22"/>
        <v xml:space="preserve"> </v>
      </c>
      <c r="D278" s="3088" t="str">
        <f t="shared" ca="1" si="23"/>
        <v xml:space="preserve"> </v>
      </c>
      <c r="E278" s="3088" t="str">
        <f t="shared" ca="1" si="24"/>
        <v xml:space="preserve"> </v>
      </c>
      <c r="F278" s="3087"/>
      <c r="G278" s="3087"/>
      <c r="H278" s="3087"/>
      <c r="I278" s="3087"/>
      <c r="J278" s="3087"/>
      <c r="K278" s="3087"/>
      <c r="L278" s="3087"/>
      <c r="M278" s="3087"/>
      <c r="N278" s="3087"/>
      <c r="O278" s="3087"/>
      <c r="P278" s="3087"/>
      <c r="Q278" s="3087"/>
      <c r="R278" s="3087"/>
      <c r="S278" s="3087"/>
      <c r="T278" s="3087"/>
      <c r="U278" s="3087"/>
      <c r="V278" s="3087"/>
      <c r="W278" s="3087"/>
      <c r="X278" s="3087"/>
      <c r="Y278" s="3087"/>
      <c r="Z278" s="3087"/>
      <c r="AA278" s="3087"/>
      <c r="AB278" s="3087"/>
      <c r="AC278" s="3087"/>
      <c r="AD278" s="3087"/>
      <c r="AE278" s="3087"/>
      <c r="AF278" s="3087"/>
      <c r="AG278" s="3087"/>
      <c r="AH278" s="3087"/>
      <c r="AI278" s="3087"/>
      <c r="AJ278" s="3087"/>
      <c r="AK278" s="3087"/>
      <c r="AL278" s="3087"/>
      <c r="AM278" s="3087"/>
      <c r="AN278" s="3087"/>
      <c r="AO278" s="3087"/>
      <c r="AP278" s="3087"/>
      <c r="AQ278" s="3087"/>
      <c r="AR278" s="3087"/>
      <c r="AS278" s="3087"/>
      <c r="AT278" s="3087"/>
      <c r="AU278" s="3087"/>
      <c r="AV278" s="3087"/>
      <c r="AW278" s="3087"/>
      <c r="AX278" s="3087"/>
      <c r="AY278" s="3087"/>
      <c r="AZ278" s="3087"/>
      <c r="BA278" s="3087"/>
      <c r="BB278" s="3087"/>
      <c r="BC278" s="3087"/>
      <c r="BD278" s="3087">
        <v>271</v>
      </c>
      <c r="BE278" s="3087" t="s">
        <v>14808</v>
      </c>
      <c r="BF278" s="3087"/>
      <c r="BG278" s="3087">
        <v>16</v>
      </c>
      <c r="BH278" s="3087">
        <v>37</v>
      </c>
      <c r="BI278" s="3087">
        <v>86</v>
      </c>
      <c r="BJ278" s="3087">
        <v>0</v>
      </c>
      <c r="BK278" s="3087">
        <v>0</v>
      </c>
      <c r="BL278" s="3087">
        <v>0</v>
      </c>
      <c r="BM278" s="3087">
        <v>0</v>
      </c>
      <c r="BN278" s="3087"/>
      <c r="BO278" s="3087"/>
      <c r="BP278" s="3087"/>
      <c r="BQ278" s="3087"/>
      <c r="BR278" s="3087"/>
      <c r="BS278" s="3087"/>
      <c r="BT278" s="3087"/>
      <c r="BU278" s="3087"/>
      <c r="BV278" s="3087"/>
      <c r="BW278" s="3087"/>
      <c r="BX278" s="3087"/>
      <c r="BY278" s="3087"/>
      <c r="BZ278" s="3087"/>
      <c r="CA278" s="3087"/>
      <c r="CB278" s="3087"/>
      <c r="CC278" s="3087"/>
      <c r="CD278" s="3087"/>
      <c r="CE278" s="3087"/>
      <c r="CF278" s="3087"/>
      <c r="CG278" s="3087"/>
      <c r="CH278" s="3087"/>
      <c r="CI278" s="3087"/>
      <c r="CJ278" s="3087"/>
      <c r="CK278" s="3087"/>
      <c r="CL278" s="3087"/>
      <c r="CM278" s="3087"/>
      <c r="CN278" s="3087"/>
      <c r="CO278" s="3087"/>
      <c r="CP278" s="3087"/>
      <c r="CQ278" s="3087"/>
      <c r="CR278" s="3087"/>
      <c r="CS278" s="3087"/>
      <c r="CT278" s="3087"/>
      <c r="CU278" s="3087"/>
      <c r="CV278" s="3087"/>
      <c r="CW278" s="3087"/>
      <c r="CX278" s="3087"/>
      <c r="CY278" s="3087"/>
      <c r="CZ278" s="3087"/>
      <c r="DA278" s="3087"/>
      <c r="DB278" s="3087"/>
      <c r="DC278" s="3087"/>
      <c r="DD278" s="3087"/>
      <c r="DE278" s="3087"/>
      <c r="DF278" s="3087"/>
      <c r="DG278" s="3087"/>
      <c r="DH278" s="3087"/>
      <c r="DI278" s="3087"/>
      <c r="DJ278" s="3087"/>
      <c r="DK278" s="3087"/>
    </row>
    <row r="279" spans="1:115" x14ac:dyDescent="0.25">
      <c r="A279" s="3076" t="str">
        <f t="shared" ca="1" si="20"/>
        <v xml:space="preserve"> </v>
      </c>
      <c r="B279" s="3088" t="str">
        <f t="shared" ca="1" si="21"/>
        <v xml:space="preserve"> </v>
      </c>
      <c r="C279" s="3088" t="str">
        <f t="shared" ca="1" si="22"/>
        <v xml:space="preserve"> </v>
      </c>
      <c r="D279" s="3088" t="str">
        <f t="shared" ca="1" si="23"/>
        <v xml:space="preserve"> </v>
      </c>
      <c r="E279" s="3088" t="str">
        <f t="shared" ca="1" si="24"/>
        <v xml:space="preserve"> </v>
      </c>
      <c r="F279" s="3087"/>
      <c r="G279" s="3087"/>
      <c r="H279" s="3087"/>
      <c r="I279" s="3087"/>
      <c r="J279" s="3087"/>
      <c r="K279" s="3087"/>
      <c r="L279" s="3087"/>
      <c r="M279" s="3087"/>
      <c r="N279" s="3087"/>
      <c r="O279" s="3087"/>
      <c r="P279" s="3087"/>
      <c r="Q279" s="3087"/>
      <c r="R279" s="3087"/>
      <c r="S279" s="3087"/>
      <c r="T279" s="3087"/>
      <c r="U279" s="3087"/>
      <c r="V279" s="3087"/>
      <c r="W279" s="3087"/>
      <c r="X279" s="3087"/>
      <c r="Y279" s="3087"/>
      <c r="Z279" s="3087"/>
      <c r="AA279" s="3087"/>
      <c r="AB279" s="3087"/>
      <c r="AC279" s="3087"/>
      <c r="AD279" s="3087"/>
      <c r="AE279" s="3087"/>
      <c r="AF279" s="3087"/>
      <c r="AG279" s="3087"/>
      <c r="AH279" s="3087"/>
      <c r="AI279" s="3087"/>
      <c r="AJ279" s="3087"/>
      <c r="AK279" s="3087"/>
      <c r="AL279" s="3087"/>
      <c r="AM279" s="3087"/>
      <c r="AN279" s="3087"/>
      <c r="AO279" s="3087"/>
      <c r="AP279" s="3087"/>
      <c r="AQ279" s="3087"/>
      <c r="AR279" s="3087"/>
      <c r="AS279" s="3087"/>
      <c r="AT279" s="3087"/>
      <c r="AU279" s="3087"/>
      <c r="AV279" s="3087"/>
      <c r="AW279" s="3087"/>
      <c r="AX279" s="3087"/>
      <c r="AY279" s="3087"/>
      <c r="AZ279" s="3087"/>
      <c r="BA279" s="3087"/>
      <c r="BB279" s="3087"/>
      <c r="BC279" s="3087"/>
      <c r="BD279" s="3087">
        <v>272</v>
      </c>
      <c r="BE279" s="3087" t="s">
        <v>14809</v>
      </c>
      <c r="BF279" s="3087"/>
      <c r="BG279" s="3087">
        <v>14</v>
      </c>
      <c r="BH279" s="3087">
        <v>33</v>
      </c>
      <c r="BI279" s="3087">
        <v>90</v>
      </c>
      <c r="BJ279" s="3087">
        <v>0</v>
      </c>
      <c r="BK279" s="3087">
        <v>0</v>
      </c>
      <c r="BL279" s="3087">
        <v>0</v>
      </c>
      <c r="BM279" s="3087">
        <v>0</v>
      </c>
      <c r="BN279" s="3087"/>
      <c r="BO279" s="3087"/>
      <c r="BP279" s="3087"/>
      <c r="BQ279" s="3087"/>
      <c r="BR279" s="3087"/>
      <c r="BS279" s="3087"/>
      <c r="BT279" s="3087"/>
      <c r="BU279" s="3087"/>
      <c r="BV279" s="3087"/>
      <c r="BW279" s="3087"/>
      <c r="BX279" s="3087"/>
      <c r="BY279" s="3087"/>
      <c r="BZ279" s="3087"/>
      <c r="CA279" s="3087"/>
      <c r="CB279" s="3087"/>
      <c r="CC279" s="3087"/>
      <c r="CD279" s="3087"/>
      <c r="CE279" s="3087"/>
      <c r="CF279" s="3087"/>
      <c r="CG279" s="3087"/>
      <c r="CH279" s="3087"/>
      <c r="CI279" s="3087"/>
      <c r="CJ279" s="3087"/>
      <c r="CK279" s="3087"/>
      <c r="CL279" s="3087"/>
      <c r="CM279" s="3087"/>
      <c r="CN279" s="3087"/>
      <c r="CO279" s="3087"/>
      <c r="CP279" s="3087"/>
      <c r="CQ279" s="3087"/>
      <c r="CR279" s="3087"/>
      <c r="CS279" s="3087"/>
      <c r="CT279" s="3087"/>
      <c r="CU279" s="3087"/>
      <c r="CV279" s="3087"/>
      <c r="CW279" s="3087"/>
      <c r="CX279" s="3087"/>
      <c r="CY279" s="3087"/>
      <c r="CZ279" s="3087"/>
      <c r="DA279" s="3087"/>
      <c r="DB279" s="3087"/>
      <c r="DC279" s="3087"/>
      <c r="DD279" s="3087"/>
      <c r="DE279" s="3087"/>
      <c r="DF279" s="3087"/>
      <c r="DG279" s="3087"/>
      <c r="DH279" s="3087"/>
      <c r="DI279" s="3087"/>
      <c r="DJ279" s="3087"/>
      <c r="DK279" s="3087"/>
    </row>
    <row r="280" spans="1:115" x14ac:dyDescent="0.25">
      <c r="A280" s="3076" t="str">
        <f t="shared" ca="1" si="20"/>
        <v xml:space="preserve"> </v>
      </c>
      <c r="B280" s="3088" t="str">
        <f t="shared" ca="1" si="21"/>
        <v xml:space="preserve"> </v>
      </c>
      <c r="C280" s="3088" t="str">
        <f t="shared" ca="1" si="22"/>
        <v xml:space="preserve"> </v>
      </c>
      <c r="D280" s="3088" t="str">
        <f t="shared" ca="1" si="23"/>
        <v xml:space="preserve"> </v>
      </c>
      <c r="E280" s="3088" t="str">
        <f t="shared" ca="1" si="24"/>
        <v xml:space="preserve"> </v>
      </c>
      <c r="F280" s="3087"/>
      <c r="G280" s="3087"/>
      <c r="H280" s="3087"/>
      <c r="I280" s="3087"/>
      <c r="J280" s="3087"/>
      <c r="K280" s="3087"/>
      <c r="L280" s="3087"/>
      <c r="M280" s="3087"/>
      <c r="N280" s="3087"/>
      <c r="O280" s="3087"/>
      <c r="P280" s="3087"/>
      <c r="Q280" s="3087"/>
      <c r="R280" s="3087"/>
      <c r="S280" s="3087"/>
      <c r="T280" s="3087"/>
      <c r="U280" s="3087"/>
      <c r="V280" s="3087"/>
      <c r="W280" s="3087"/>
      <c r="X280" s="3087"/>
      <c r="Y280" s="3087"/>
      <c r="Z280" s="3087"/>
      <c r="AA280" s="3087"/>
      <c r="AB280" s="3087"/>
      <c r="AC280" s="3087"/>
      <c r="AD280" s="3087"/>
      <c r="AE280" s="3087"/>
      <c r="AF280" s="3087"/>
      <c r="AG280" s="3087"/>
      <c r="AH280" s="3087"/>
      <c r="AI280" s="3087"/>
      <c r="AJ280" s="3087"/>
      <c r="AK280" s="3087"/>
      <c r="AL280" s="3087"/>
      <c r="AM280" s="3087"/>
      <c r="AN280" s="3087"/>
      <c r="AO280" s="3087"/>
      <c r="AP280" s="3087"/>
      <c r="AQ280" s="3087"/>
      <c r="AR280" s="3087"/>
      <c r="AS280" s="3087"/>
      <c r="AT280" s="3087"/>
      <c r="AU280" s="3087"/>
      <c r="AV280" s="3087"/>
      <c r="AW280" s="3087"/>
      <c r="AX280" s="3087"/>
      <c r="AY280" s="3087"/>
      <c r="AZ280" s="3087"/>
      <c r="BA280" s="3087"/>
      <c r="BB280" s="3087"/>
      <c r="BC280" s="3087"/>
      <c r="BD280" s="3087">
        <v>273</v>
      </c>
      <c r="BE280" s="3087" t="s">
        <v>14810</v>
      </c>
      <c r="BF280" s="3087"/>
      <c r="BG280" s="3087">
        <v>16</v>
      </c>
      <c r="BH280" s="3087">
        <v>37</v>
      </c>
      <c r="BI280" s="3087">
        <v>86</v>
      </c>
      <c r="BJ280" s="3087">
        <v>0</v>
      </c>
      <c r="BK280" s="3087">
        <v>0</v>
      </c>
      <c r="BL280" s="3087">
        <v>0</v>
      </c>
      <c r="BM280" s="3087">
        <v>0</v>
      </c>
      <c r="BN280" s="3087"/>
      <c r="BO280" s="3087"/>
      <c r="BP280" s="3087"/>
      <c r="BQ280" s="3087"/>
      <c r="BR280" s="3087"/>
      <c r="BS280" s="3087"/>
      <c r="BT280" s="3087"/>
      <c r="BU280" s="3087"/>
      <c r="BV280" s="3087"/>
      <c r="BW280" s="3087"/>
      <c r="BX280" s="3087"/>
      <c r="BY280" s="3087"/>
      <c r="BZ280" s="3087"/>
      <c r="CA280" s="3087"/>
      <c r="CB280" s="3087"/>
      <c r="CC280" s="3087"/>
      <c r="CD280" s="3087"/>
      <c r="CE280" s="3087"/>
      <c r="CF280" s="3087"/>
      <c r="CG280" s="3087"/>
      <c r="CH280" s="3087"/>
      <c r="CI280" s="3087"/>
      <c r="CJ280" s="3087"/>
      <c r="CK280" s="3087"/>
      <c r="CL280" s="3087"/>
      <c r="CM280" s="3087"/>
      <c r="CN280" s="3087"/>
      <c r="CO280" s="3087"/>
      <c r="CP280" s="3087"/>
      <c r="CQ280" s="3087"/>
      <c r="CR280" s="3087"/>
      <c r="CS280" s="3087"/>
      <c r="CT280" s="3087"/>
      <c r="CU280" s="3087"/>
      <c r="CV280" s="3087"/>
      <c r="CW280" s="3087"/>
      <c r="CX280" s="3087"/>
      <c r="CY280" s="3087"/>
      <c r="CZ280" s="3087"/>
      <c r="DA280" s="3087"/>
      <c r="DB280" s="3087"/>
      <c r="DC280" s="3087"/>
      <c r="DD280" s="3087"/>
      <c r="DE280" s="3087"/>
      <c r="DF280" s="3087"/>
      <c r="DG280" s="3087"/>
      <c r="DH280" s="3087"/>
      <c r="DI280" s="3087"/>
      <c r="DJ280" s="3087"/>
      <c r="DK280" s="3087"/>
    </row>
    <row r="281" spans="1:115" x14ac:dyDescent="0.25">
      <c r="A281" s="3076" t="str">
        <f t="shared" ca="1" si="20"/>
        <v xml:space="preserve"> </v>
      </c>
      <c r="B281" s="3088" t="str">
        <f t="shared" ca="1" si="21"/>
        <v xml:space="preserve"> </v>
      </c>
      <c r="C281" s="3088" t="str">
        <f t="shared" ca="1" si="22"/>
        <v xml:space="preserve"> </v>
      </c>
      <c r="D281" s="3088" t="str">
        <f t="shared" ca="1" si="23"/>
        <v xml:space="preserve"> </v>
      </c>
      <c r="E281" s="3088" t="str">
        <f t="shared" ca="1" si="24"/>
        <v xml:space="preserve"> </v>
      </c>
      <c r="F281" s="3087"/>
      <c r="G281" s="3087"/>
      <c r="H281" s="3087"/>
      <c r="I281" s="3087"/>
      <c r="J281" s="3087"/>
      <c r="K281" s="3087"/>
      <c r="L281" s="3087"/>
      <c r="M281" s="3087"/>
      <c r="N281" s="3087"/>
      <c r="O281" s="3087"/>
      <c r="P281" s="3087"/>
      <c r="Q281" s="3087"/>
      <c r="R281" s="3087"/>
      <c r="S281" s="3087"/>
      <c r="T281" s="3087"/>
      <c r="U281" s="3087"/>
      <c r="V281" s="3087"/>
      <c r="W281" s="3087"/>
      <c r="X281" s="3087"/>
      <c r="Y281" s="3087"/>
      <c r="Z281" s="3087"/>
      <c r="AA281" s="3087"/>
      <c r="AB281" s="3087"/>
      <c r="AC281" s="3087"/>
      <c r="AD281" s="3087"/>
      <c r="AE281" s="3087"/>
      <c r="AF281" s="3087"/>
      <c r="AG281" s="3087"/>
      <c r="AH281" s="3087"/>
      <c r="AI281" s="3087"/>
      <c r="AJ281" s="3087"/>
      <c r="AK281" s="3087"/>
      <c r="AL281" s="3087"/>
      <c r="AM281" s="3087"/>
      <c r="AN281" s="3087"/>
      <c r="AO281" s="3087"/>
      <c r="AP281" s="3087"/>
      <c r="AQ281" s="3087"/>
      <c r="AR281" s="3087"/>
      <c r="AS281" s="3087"/>
      <c r="AT281" s="3087"/>
      <c r="AU281" s="3087"/>
      <c r="AV281" s="3087"/>
      <c r="AW281" s="3087"/>
      <c r="AX281" s="3087"/>
      <c r="AY281" s="3087"/>
      <c r="AZ281" s="3087"/>
      <c r="BA281" s="3087"/>
      <c r="BB281" s="3087"/>
      <c r="BC281" s="3087"/>
      <c r="BD281" s="3087">
        <v>274</v>
      </c>
      <c r="BE281" s="3087" t="s">
        <v>14811</v>
      </c>
      <c r="BF281" s="3087"/>
      <c r="BG281" s="3087">
        <v>14</v>
      </c>
      <c r="BH281" s="3087">
        <v>33</v>
      </c>
      <c r="BI281" s="3087">
        <v>90</v>
      </c>
      <c r="BJ281" s="3087">
        <v>0</v>
      </c>
      <c r="BK281" s="3087">
        <v>0</v>
      </c>
      <c r="BL281" s="3087">
        <v>0</v>
      </c>
      <c r="BM281" s="3087">
        <v>0</v>
      </c>
      <c r="BN281" s="3087"/>
      <c r="BO281" s="3087"/>
      <c r="BP281" s="3087"/>
      <c r="BQ281" s="3087"/>
      <c r="BR281" s="3087"/>
      <c r="BS281" s="3087"/>
      <c r="BT281" s="3087"/>
      <c r="BU281" s="3087"/>
      <c r="BV281" s="3087"/>
      <c r="BW281" s="3087"/>
      <c r="BX281" s="3087"/>
      <c r="BY281" s="3087"/>
      <c r="BZ281" s="3087"/>
      <c r="CA281" s="3087"/>
      <c r="CB281" s="3087"/>
      <c r="CC281" s="3087"/>
      <c r="CD281" s="3087"/>
      <c r="CE281" s="3087"/>
      <c r="CF281" s="3087"/>
      <c r="CG281" s="3087"/>
      <c r="CH281" s="3087"/>
      <c r="CI281" s="3087"/>
      <c r="CJ281" s="3087"/>
      <c r="CK281" s="3087"/>
      <c r="CL281" s="3087"/>
      <c r="CM281" s="3087"/>
      <c r="CN281" s="3087"/>
      <c r="CO281" s="3087"/>
      <c r="CP281" s="3087"/>
      <c r="CQ281" s="3087"/>
      <c r="CR281" s="3087"/>
      <c r="CS281" s="3087"/>
      <c r="CT281" s="3087"/>
      <c r="CU281" s="3087"/>
      <c r="CV281" s="3087"/>
      <c r="CW281" s="3087"/>
      <c r="CX281" s="3087"/>
      <c r="CY281" s="3087"/>
      <c r="CZ281" s="3087"/>
      <c r="DA281" s="3087"/>
      <c r="DB281" s="3087"/>
      <c r="DC281" s="3087"/>
      <c r="DD281" s="3087"/>
      <c r="DE281" s="3087"/>
      <c r="DF281" s="3087"/>
      <c r="DG281" s="3087"/>
      <c r="DH281" s="3087"/>
      <c r="DI281" s="3087"/>
      <c r="DJ281" s="3087"/>
      <c r="DK281" s="3087"/>
    </row>
    <row r="282" spans="1:115" x14ac:dyDescent="0.25">
      <c r="A282" s="3076" t="str">
        <f t="shared" ca="1" si="20"/>
        <v xml:space="preserve"> </v>
      </c>
      <c r="B282" s="3088" t="str">
        <f t="shared" ca="1" si="21"/>
        <v xml:space="preserve"> </v>
      </c>
      <c r="C282" s="3088" t="str">
        <f t="shared" ca="1" si="22"/>
        <v xml:space="preserve"> </v>
      </c>
      <c r="D282" s="3088" t="str">
        <f t="shared" ca="1" si="23"/>
        <v xml:space="preserve"> </v>
      </c>
      <c r="E282" s="3088" t="str">
        <f t="shared" ca="1" si="24"/>
        <v xml:space="preserve"> </v>
      </c>
      <c r="F282" s="3087"/>
      <c r="G282" s="3087"/>
      <c r="H282" s="3087"/>
      <c r="I282" s="3087"/>
      <c r="J282" s="3087"/>
      <c r="K282" s="3087"/>
      <c r="L282" s="3087"/>
      <c r="M282" s="3087"/>
      <c r="N282" s="3087"/>
      <c r="O282" s="3087"/>
      <c r="P282" s="3087"/>
      <c r="Q282" s="3087"/>
      <c r="R282" s="3087"/>
      <c r="S282" s="3087"/>
      <c r="T282" s="3087"/>
      <c r="U282" s="3087"/>
      <c r="V282" s="3087"/>
      <c r="W282" s="3087"/>
      <c r="X282" s="3087"/>
      <c r="Y282" s="3087"/>
      <c r="Z282" s="3087"/>
      <c r="AA282" s="3087"/>
      <c r="AB282" s="3087"/>
      <c r="AC282" s="3087"/>
      <c r="AD282" s="3087"/>
      <c r="AE282" s="3087"/>
      <c r="AF282" s="3087"/>
      <c r="AG282" s="3087"/>
      <c r="AH282" s="3087"/>
      <c r="AI282" s="3087"/>
      <c r="AJ282" s="3087"/>
      <c r="AK282" s="3087"/>
      <c r="AL282" s="3087"/>
      <c r="AM282" s="3087"/>
      <c r="AN282" s="3087"/>
      <c r="AO282" s="3087"/>
      <c r="AP282" s="3087"/>
      <c r="AQ282" s="3087"/>
      <c r="AR282" s="3087"/>
      <c r="AS282" s="3087"/>
      <c r="AT282" s="3087"/>
      <c r="AU282" s="3087"/>
      <c r="AV282" s="3087"/>
      <c r="AW282" s="3087"/>
      <c r="AX282" s="3087"/>
      <c r="AY282" s="3087"/>
      <c r="AZ282" s="3087"/>
      <c r="BA282" s="3087"/>
      <c r="BB282" s="3087"/>
      <c r="BC282" s="3087"/>
      <c r="BD282" s="3087">
        <v>275</v>
      </c>
      <c r="BE282" s="3087" t="s">
        <v>14812</v>
      </c>
      <c r="BF282" s="3087"/>
      <c r="BG282" s="3087">
        <v>14</v>
      </c>
      <c r="BH282" s="3087">
        <v>33</v>
      </c>
      <c r="BI282" s="3087">
        <v>90</v>
      </c>
      <c r="BJ282" s="3087">
        <v>0</v>
      </c>
      <c r="BK282" s="3087">
        <v>0</v>
      </c>
      <c r="BL282" s="3087">
        <v>0</v>
      </c>
      <c r="BM282" s="3087">
        <v>0</v>
      </c>
      <c r="BN282" s="3087"/>
      <c r="BO282" s="3087"/>
      <c r="BP282" s="3087"/>
      <c r="BQ282" s="3087"/>
      <c r="BR282" s="3087"/>
      <c r="BS282" s="3087"/>
      <c r="BT282" s="3087"/>
      <c r="BU282" s="3087"/>
      <c r="BV282" s="3087"/>
      <c r="BW282" s="3087"/>
      <c r="BX282" s="3087"/>
      <c r="BY282" s="3087"/>
      <c r="BZ282" s="3087"/>
      <c r="CA282" s="3087"/>
      <c r="CB282" s="3087"/>
      <c r="CC282" s="3087"/>
      <c r="CD282" s="3087"/>
      <c r="CE282" s="3087"/>
      <c r="CF282" s="3087"/>
      <c r="CG282" s="3087"/>
      <c r="CH282" s="3087"/>
      <c r="CI282" s="3087"/>
      <c r="CJ282" s="3087"/>
      <c r="CK282" s="3087"/>
      <c r="CL282" s="3087"/>
      <c r="CM282" s="3087"/>
      <c r="CN282" s="3087"/>
      <c r="CO282" s="3087"/>
      <c r="CP282" s="3087"/>
      <c r="CQ282" s="3087"/>
      <c r="CR282" s="3087"/>
      <c r="CS282" s="3087"/>
      <c r="CT282" s="3087"/>
      <c r="CU282" s="3087"/>
      <c r="CV282" s="3087"/>
      <c r="CW282" s="3087"/>
      <c r="CX282" s="3087"/>
      <c r="CY282" s="3087"/>
      <c r="CZ282" s="3087"/>
      <c r="DA282" s="3087"/>
      <c r="DB282" s="3087"/>
      <c r="DC282" s="3087"/>
      <c r="DD282" s="3087"/>
      <c r="DE282" s="3087"/>
      <c r="DF282" s="3087"/>
      <c r="DG282" s="3087"/>
      <c r="DH282" s="3087"/>
      <c r="DI282" s="3087"/>
      <c r="DJ282" s="3087"/>
      <c r="DK282" s="3087"/>
    </row>
    <row r="283" spans="1:115" x14ac:dyDescent="0.25">
      <c r="A283" s="3076" t="str">
        <f t="shared" ca="1" si="20"/>
        <v xml:space="preserve"> </v>
      </c>
      <c r="B283" s="3088" t="str">
        <f t="shared" ca="1" si="21"/>
        <v xml:space="preserve"> </v>
      </c>
      <c r="C283" s="3088" t="str">
        <f t="shared" ca="1" si="22"/>
        <v xml:space="preserve"> </v>
      </c>
      <c r="D283" s="3088" t="str">
        <f t="shared" ca="1" si="23"/>
        <v xml:space="preserve"> </v>
      </c>
      <c r="E283" s="3088" t="str">
        <f t="shared" ca="1" si="24"/>
        <v xml:space="preserve"> </v>
      </c>
      <c r="F283" s="3087"/>
      <c r="G283" s="3087"/>
      <c r="H283" s="3087"/>
      <c r="I283" s="3087"/>
      <c r="J283" s="3087"/>
      <c r="K283" s="3087"/>
      <c r="L283" s="3087"/>
      <c r="M283" s="3087"/>
      <c r="N283" s="3087"/>
      <c r="O283" s="3087"/>
      <c r="P283" s="3087"/>
      <c r="Q283" s="3087"/>
      <c r="R283" s="3087"/>
      <c r="S283" s="3087"/>
      <c r="T283" s="3087"/>
      <c r="U283" s="3087"/>
      <c r="V283" s="3087"/>
      <c r="W283" s="3087"/>
      <c r="X283" s="3087"/>
      <c r="Y283" s="3087"/>
      <c r="Z283" s="3087"/>
      <c r="AA283" s="3087"/>
      <c r="AB283" s="3087"/>
      <c r="AC283" s="3087"/>
      <c r="AD283" s="3087"/>
      <c r="AE283" s="3087"/>
      <c r="AF283" s="3087"/>
      <c r="AG283" s="3087"/>
      <c r="AH283" s="3087"/>
      <c r="AI283" s="3087"/>
      <c r="AJ283" s="3087"/>
      <c r="AK283" s="3087"/>
      <c r="AL283" s="3087"/>
      <c r="AM283" s="3087"/>
      <c r="AN283" s="3087"/>
      <c r="AO283" s="3087"/>
      <c r="AP283" s="3087"/>
      <c r="AQ283" s="3087"/>
      <c r="AR283" s="3087"/>
      <c r="AS283" s="3087"/>
      <c r="AT283" s="3087"/>
      <c r="AU283" s="3087"/>
      <c r="AV283" s="3087"/>
      <c r="AW283" s="3087"/>
      <c r="AX283" s="3087"/>
      <c r="AY283" s="3087"/>
      <c r="AZ283" s="3087"/>
      <c r="BA283" s="3087"/>
      <c r="BB283" s="3087"/>
      <c r="BC283" s="3087"/>
      <c r="BD283" s="3087">
        <v>276</v>
      </c>
      <c r="BE283" s="3087" t="s">
        <v>14813</v>
      </c>
      <c r="BF283" s="3087"/>
      <c r="BG283" s="3087">
        <v>14</v>
      </c>
      <c r="BH283" s="3087">
        <v>33</v>
      </c>
      <c r="BI283" s="3087">
        <v>90</v>
      </c>
      <c r="BJ283" s="3087">
        <v>0</v>
      </c>
      <c r="BK283" s="3087">
        <v>0</v>
      </c>
      <c r="BL283" s="3087">
        <v>0</v>
      </c>
      <c r="BM283" s="3087">
        <v>0</v>
      </c>
      <c r="BN283" s="3087"/>
      <c r="BO283" s="3087"/>
      <c r="BP283" s="3087"/>
      <c r="BQ283" s="3087"/>
      <c r="BR283" s="3087"/>
      <c r="BS283" s="3087"/>
      <c r="BT283" s="3087"/>
      <c r="BU283" s="3087"/>
      <c r="BV283" s="3087"/>
      <c r="BW283" s="3087"/>
      <c r="BX283" s="3087"/>
      <c r="BY283" s="3087"/>
      <c r="BZ283" s="3087"/>
      <c r="CA283" s="3087"/>
      <c r="CB283" s="3087"/>
      <c r="CC283" s="3087"/>
      <c r="CD283" s="3087"/>
      <c r="CE283" s="3087"/>
      <c r="CF283" s="3087"/>
      <c r="CG283" s="3087"/>
      <c r="CH283" s="3087"/>
      <c r="CI283" s="3087"/>
      <c r="CJ283" s="3087"/>
      <c r="CK283" s="3087"/>
      <c r="CL283" s="3087"/>
      <c r="CM283" s="3087"/>
      <c r="CN283" s="3087"/>
      <c r="CO283" s="3087"/>
      <c r="CP283" s="3087"/>
      <c r="CQ283" s="3087"/>
      <c r="CR283" s="3087"/>
      <c r="CS283" s="3087"/>
      <c r="CT283" s="3087"/>
      <c r="CU283" s="3087"/>
      <c r="CV283" s="3087"/>
      <c r="CW283" s="3087"/>
      <c r="CX283" s="3087"/>
      <c r="CY283" s="3087"/>
      <c r="CZ283" s="3087"/>
      <c r="DA283" s="3087"/>
      <c r="DB283" s="3087"/>
      <c r="DC283" s="3087"/>
      <c r="DD283" s="3087"/>
      <c r="DE283" s="3087"/>
      <c r="DF283" s="3087"/>
      <c r="DG283" s="3087"/>
      <c r="DH283" s="3087"/>
      <c r="DI283" s="3087"/>
      <c r="DJ283" s="3087"/>
      <c r="DK283" s="3087"/>
    </row>
    <row r="284" spans="1:115" x14ac:dyDescent="0.25">
      <c r="A284" s="3076" t="str">
        <f t="shared" ca="1" si="20"/>
        <v xml:space="preserve"> </v>
      </c>
      <c r="B284" s="3088" t="str">
        <f t="shared" ca="1" si="21"/>
        <v xml:space="preserve"> </v>
      </c>
      <c r="C284" s="3088" t="str">
        <f t="shared" ca="1" si="22"/>
        <v xml:space="preserve"> </v>
      </c>
      <c r="D284" s="3088" t="str">
        <f t="shared" ca="1" si="23"/>
        <v xml:space="preserve"> </v>
      </c>
      <c r="E284" s="3088" t="str">
        <f t="shared" ca="1" si="24"/>
        <v xml:space="preserve"> </v>
      </c>
      <c r="F284" s="3087"/>
      <c r="G284" s="3087"/>
      <c r="H284" s="3087"/>
      <c r="I284" s="3087"/>
      <c r="J284" s="3087"/>
      <c r="K284" s="3087"/>
      <c r="L284" s="3087"/>
      <c r="M284" s="3087"/>
      <c r="N284" s="3087"/>
      <c r="O284" s="3087"/>
      <c r="P284" s="3087"/>
      <c r="Q284" s="3087"/>
      <c r="R284" s="3087"/>
      <c r="S284" s="3087"/>
      <c r="T284" s="3087"/>
      <c r="U284" s="3087"/>
      <c r="V284" s="3087"/>
      <c r="W284" s="3087"/>
      <c r="X284" s="3087"/>
      <c r="Y284" s="3087"/>
      <c r="Z284" s="3087"/>
      <c r="AA284" s="3087"/>
      <c r="AB284" s="3087"/>
      <c r="AC284" s="3087"/>
      <c r="AD284" s="3087"/>
      <c r="AE284" s="3087"/>
      <c r="AF284" s="3087"/>
      <c r="AG284" s="3087"/>
      <c r="AH284" s="3087"/>
      <c r="AI284" s="3087"/>
      <c r="AJ284" s="3087"/>
      <c r="AK284" s="3087"/>
      <c r="AL284" s="3087"/>
      <c r="AM284" s="3087"/>
      <c r="AN284" s="3087"/>
      <c r="AO284" s="3087"/>
      <c r="AP284" s="3087"/>
      <c r="AQ284" s="3087"/>
      <c r="AR284" s="3087"/>
      <c r="AS284" s="3087"/>
      <c r="AT284" s="3087"/>
      <c r="AU284" s="3087"/>
      <c r="AV284" s="3087"/>
      <c r="AW284" s="3087"/>
      <c r="AX284" s="3087"/>
      <c r="AY284" s="3087"/>
      <c r="AZ284" s="3087"/>
      <c r="BA284" s="3087"/>
      <c r="BB284" s="3087"/>
      <c r="BC284" s="3087"/>
      <c r="BD284" s="3087">
        <v>277</v>
      </c>
      <c r="BE284" s="3087" t="s">
        <v>14814</v>
      </c>
      <c r="BF284" s="3087"/>
      <c r="BG284" s="3087">
        <v>14</v>
      </c>
      <c r="BH284" s="3087">
        <v>33</v>
      </c>
      <c r="BI284" s="3087">
        <v>90</v>
      </c>
      <c r="BJ284" s="3087">
        <v>0</v>
      </c>
      <c r="BK284" s="3087">
        <v>0</v>
      </c>
      <c r="BL284" s="3087">
        <v>0</v>
      </c>
      <c r="BM284" s="3087">
        <v>0</v>
      </c>
      <c r="BN284" s="3087"/>
      <c r="BO284" s="3087"/>
      <c r="BP284" s="3087"/>
      <c r="BQ284" s="3087"/>
      <c r="BR284" s="3087"/>
      <c r="BS284" s="3087"/>
      <c r="BT284" s="3087"/>
      <c r="BU284" s="3087"/>
      <c r="BV284" s="3087"/>
      <c r="BW284" s="3087"/>
      <c r="BX284" s="3087"/>
      <c r="BY284" s="3087"/>
      <c r="BZ284" s="3087"/>
      <c r="CA284" s="3087"/>
      <c r="CB284" s="3087"/>
      <c r="CC284" s="3087"/>
      <c r="CD284" s="3087"/>
      <c r="CE284" s="3087"/>
      <c r="CF284" s="3087"/>
      <c r="CG284" s="3087"/>
      <c r="CH284" s="3087"/>
      <c r="CI284" s="3087"/>
      <c r="CJ284" s="3087"/>
      <c r="CK284" s="3087"/>
      <c r="CL284" s="3087"/>
      <c r="CM284" s="3087"/>
      <c r="CN284" s="3087"/>
      <c r="CO284" s="3087"/>
      <c r="CP284" s="3087"/>
      <c r="CQ284" s="3087"/>
      <c r="CR284" s="3087"/>
      <c r="CS284" s="3087"/>
      <c r="CT284" s="3087"/>
      <c r="CU284" s="3087"/>
      <c r="CV284" s="3087"/>
      <c r="CW284" s="3087"/>
      <c r="CX284" s="3087"/>
      <c r="CY284" s="3087"/>
      <c r="CZ284" s="3087"/>
      <c r="DA284" s="3087"/>
      <c r="DB284" s="3087"/>
      <c r="DC284" s="3087"/>
      <c r="DD284" s="3087"/>
      <c r="DE284" s="3087"/>
      <c r="DF284" s="3087"/>
      <c r="DG284" s="3087"/>
      <c r="DH284" s="3087"/>
      <c r="DI284" s="3087"/>
      <c r="DJ284" s="3087"/>
      <c r="DK284" s="3087"/>
    </row>
    <row r="285" spans="1:115" x14ac:dyDescent="0.25">
      <c r="A285" s="3076" t="str">
        <f t="shared" ca="1" si="20"/>
        <v xml:space="preserve"> </v>
      </c>
      <c r="B285" s="3088" t="str">
        <f t="shared" ca="1" si="21"/>
        <v xml:space="preserve"> </v>
      </c>
      <c r="C285" s="3088" t="str">
        <f t="shared" ca="1" si="22"/>
        <v xml:space="preserve"> </v>
      </c>
      <c r="D285" s="3088" t="str">
        <f t="shared" ca="1" si="23"/>
        <v xml:space="preserve"> </v>
      </c>
      <c r="E285" s="3088" t="str">
        <f t="shared" ca="1" si="24"/>
        <v xml:space="preserve"> </v>
      </c>
      <c r="F285" s="3087"/>
      <c r="G285" s="3087"/>
      <c r="H285" s="3087"/>
      <c r="I285" s="3087"/>
      <c r="J285" s="3087"/>
      <c r="K285" s="3087"/>
      <c r="L285" s="3087"/>
      <c r="M285" s="3087"/>
      <c r="N285" s="3087"/>
      <c r="O285" s="3087"/>
      <c r="P285" s="3087"/>
      <c r="Q285" s="3087"/>
      <c r="R285" s="3087"/>
      <c r="S285" s="3087"/>
      <c r="T285" s="3087"/>
      <c r="U285" s="3087"/>
      <c r="V285" s="3087"/>
      <c r="W285" s="3087"/>
      <c r="X285" s="3087"/>
      <c r="Y285" s="3087"/>
      <c r="Z285" s="3087"/>
      <c r="AA285" s="3087"/>
      <c r="AB285" s="3087"/>
      <c r="AC285" s="3087"/>
      <c r="AD285" s="3087"/>
      <c r="AE285" s="3087"/>
      <c r="AF285" s="3087"/>
      <c r="AG285" s="3087"/>
      <c r="AH285" s="3087"/>
      <c r="AI285" s="3087"/>
      <c r="AJ285" s="3087"/>
      <c r="AK285" s="3087"/>
      <c r="AL285" s="3087"/>
      <c r="AM285" s="3087"/>
      <c r="AN285" s="3087"/>
      <c r="AO285" s="3087"/>
      <c r="AP285" s="3087"/>
      <c r="AQ285" s="3087"/>
      <c r="AR285" s="3087"/>
      <c r="AS285" s="3087"/>
      <c r="AT285" s="3087"/>
      <c r="AU285" s="3087"/>
      <c r="AV285" s="3087"/>
      <c r="AW285" s="3087"/>
      <c r="AX285" s="3087"/>
      <c r="AY285" s="3087"/>
      <c r="AZ285" s="3087"/>
      <c r="BA285" s="3087"/>
      <c r="BB285" s="3087"/>
      <c r="BC285" s="3087"/>
      <c r="BD285" s="3087">
        <v>278</v>
      </c>
      <c r="BE285" s="3087" t="s">
        <v>14815</v>
      </c>
      <c r="BF285" s="3087"/>
      <c r="BG285" s="3087">
        <v>14</v>
      </c>
      <c r="BH285" s="3087">
        <v>33</v>
      </c>
      <c r="BI285" s="3087">
        <v>90</v>
      </c>
      <c r="BJ285" s="3087">
        <v>0</v>
      </c>
      <c r="BK285" s="3087">
        <v>0</v>
      </c>
      <c r="BL285" s="3087">
        <v>0</v>
      </c>
      <c r="BM285" s="3087">
        <v>0</v>
      </c>
      <c r="BN285" s="3087"/>
      <c r="BO285" s="3087"/>
      <c r="BP285" s="3087"/>
      <c r="BQ285" s="3087"/>
      <c r="BR285" s="3087"/>
      <c r="BS285" s="3087"/>
      <c r="BT285" s="3087"/>
      <c r="BU285" s="3087"/>
      <c r="BV285" s="3087"/>
      <c r="BW285" s="3087"/>
      <c r="BX285" s="3087"/>
      <c r="BY285" s="3087"/>
      <c r="BZ285" s="3087"/>
      <c r="CA285" s="3087"/>
      <c r="CB285" s="3087"/>
      <c r="CC285" s="3087"/>
      <c r="CD285" s="3087"/>
      <c r="CE285" s="3087"/>
      <c r="CF285" s="3087"/>
      <c r="CG285" s="3087"/>
      <c r="CH285" s="3087"/>
      <c r="CI285" s="3087"/>
      <c r="CJ285" s="3087"/>
      <c r="CK285" s="3087"/>
      <c r="CL285" s="3087"/>
      <c r="CM285" s="3087"/>
      <c r="CN285" s="3087"/>
      <c r="CO285" s="3087"/>
      <c r="CP285" s="3087"/>
      <c r="CQ285" s="3087"/>
      <c r="CR285" s="3087"/>
      <c r="CS285" s="3087"/>
      <c r="CT285" s="3087"/>
      <c r="CU285" s="3087"/>
      <c r="CV285" s="3087"/>
      <c r="CW285" s="3087"/>
      <c r="CX285" s="3087"/>
      <c r="CY285" s="3087"/>
      <c r="CZ285" s="3087"/>
      <c r="DA285" s="3087"/>
      <c r="DB285" s="3087"/>
      <c r="DC285" s="3087"/>
      <c r="DD285" s="3087"/>
      <c r="DE285" s="3087"/>
      <c r="DF285" s="3087"/>
      <c r="DG285" s="3087"/>
      <c r="DH285" s="3087"/>
      <c r="DI285" s="3087"/>
      <c r="DJ285" s="3087"/>
      <c r="DK285" s="3087"/>
    </row>
    <row r="286" spans="1:115" x14ac:dyDescent="0.25">
      <c r="A286" s="3076" t="str">
        <f t="shared" ca="1" si="20"/>
        <v xml:space="preserve"> </v>
      </c>
      <c r="B286" s="3088" t="str">
        <f t="shared" ca="1" si="21"/>
        <v xml:space="preserve"> </v>
      </c>
      <c r="C286" s="3088" t="str">
        <f t="shared" ca="1" si="22"/>
        <v xml:space="preserve"> </v>
      </c>
      <c r="D286" s="3088" t="str">
        <f t="shared" ca="1" si="23"/>
        <v xml:space="preserve"> </v>
      </c>
      <c r="E286" s="3088" t="str">
        <f t="shared" ca="1" si="24"/>
        <v xml:space="preserve"> </v>
      </c>
      <c r="F286" s="3087"/>
      <c r="G286" s="3087"/>
      <c r="H286" s="3087"/>
      <c r="I286" s="3087"/>
      <c r="J286" s="3087"/>
      <c r="K286" s="3087"/>
      <c r="L286" s="3087"/>
      <c r="M286" s="3087"/>
      <c r="N286" s="3087"/>
      <c r="O286" s="3087"/>
      <c r="P286" s="3087"/>
      <c r="Q286" s="3087"/>
      <c r="R286" s="3087"/>
      <c r="S286" s="3087"/>
      <c r="T286" s="3087"/>
      <c r="U286" s="3087"/>
      <c r="V286" s="3087"/>
      <c r="W286" s="3087"/>
      <c r="X286" s="3087"/>
      <c r="Y286" s="3087"/>
      <c r="Z286" s="3087"/>
      <c r="AA286" s="3087"/>
      <c r="AB286" s="3087"/>
      <c r="AC286" s="3087"/>
      <c r="AD286" s="3087"/>
      <c r="AE286" s="3087"/>
      <c r="AF286" s="3087"/>
      <c r="AG286" s="3087"/>
      <c r="AH286" s="3087"/>
      <c r="AI286" s="3087"/>
      <c r="AJ286" s="3087"/>
      <c r="AK286" s="3087"/>
      <c r="AL286" s="3087"/>
      <c r="AM286" s="3087"/>
      <c r="AN286" s="3087"/>
      <c r="AO286" s="3087"/>
      <c r="AP286" s="3087"/>
      <c r="AQ286" s="3087"/>
      <c r="AR286" s="3087"/>
      <c r="AS286" s="3087"/>
      <c r="AT286" s="3087"/>
      <c r="AU286" s="3087"/>
      <c r="AV286" s="3087"/>
      <c r="AW286" s="3087"/>
      <c r="AX286" s="3087"/>
      <c r="AY286" s="3087"/>
      <c r="AZ286" s="3087"/>
      <c r="BA286" s="3087"/>
      <c r="BB286" s="3087"/>
      <c r="BC286" s="3087"/>
      <c r="BD286" s="3087">
        <v>279</v>
      </c>
      <c r="BE286" s="3087" t="s">
        <v>14816</v>
      </c>
      <c r="BF286" s="3087"/>
      <c r="BG286" s="3087">
        <v>14</v>
      </c>
      <c r="BH286" s="3087">
        <v>33</v>
      </c>
      <c r="BI286" s="3087">
        <v>90</v>
      </c>
      <c r="BJ286" s="3087">
        <v>0</v>
      </c>
      <c r="BK286" s="3087">
        <v>0</v>
      </c>
      <c r="BL286" s="3087">
        <v>0</v>
      </c>
      <c r="BM286" s="3087">
        <v>0</v>
      </c>
      <c r="BN286" s="3087"/>
      <c r="BO286" s="3087"/>
      <c r="BP286" s="3087"/>
      <c r="BQ286" s="3087"/>
      <c r="BR286" s="3087"/>
      <c r="BS286" s="3087"/>
      <c r="BT286" s="3087"/>
      <c r="BU286" s="3087"/>
      <c r="BV286" s="3087"/>
      <c r="BW286" s="3087"/>
      <c r="BX286" s="3087"/>
      <c r="BY286" s="3087"/>
      <c r="BZ286" s="3087"/>
      <c r="CA286" s="3087"/>
      <c r="CB286" s="3087"/>
      <c r="CC286" s="3087"/>
      <c r="CD286" s="3087"/>
      <c r="CE286" s="3087"/>
      <c r="CF286" s="3087"/>
      <c r="CG286" s="3087"/>
      <c r="CH286" s="3087"/>
      <c r="CI286" s="3087"/>
      <c r="CJ286" s="3087"/>
      <c r="CK286" s="3087"/>
      <c r="CL286" s="3087"/>
      <c r="CM286" s="3087"/>
      <c r="CN286" s="3087"/>
      <c r="CO286" s="3087"/>
      <c r="CP286" s="3087"/>
      <c r="CQ286" s="3087"/>
      <c r="CR286" s="3087"/>
      <c r="CS286" s="3087"/>
      <c r="CT286" s="3087"/>
      <c r="CU286" s="3087"/>
      <c r="CV286" s="3087"/>
      <c r="CW286" s="3087"/>
      <c r="CX286" s="3087"/>
      <c r="CY286" s="3087"/>
      <c r="CZ286" s="3087"/>
      <c r="DA286" s="3087"/>
      <c r="DB286" s="3087"/>
      <c r="DC286" s="3087"/>
      <c r="DD286" s="3087"/>
      <c r="DE286" s="3087"/>
      <c r="DF286" s="3087"/>
      <c r="DG286" s="3087"/>
      <c r="DH286" s="3087"/>
      <c r="DI286" s="3087"/>
      <c r="DJ286" s="3087"/>
      <c r="DK286" s="3087"/>
    </row>
    <row r="287" spans="1:115" x14ac:dyDescent="0.25">
      <c r="A287" s="3076" t="str">
        <f t="shared" ca="1" si="20"/>
        <v xml:space="preserve"> </v>
      </c>
      <c r="B287" s="3088" t="str">
        <f t="shared" ca="1" si="21"/>
        <v xml:space="preserve"> </v>
      </c>
      <c r="C287" s="3088" t="str">
        <f t="shared" ca="1" si="22"/>
        <v xml:space="preserve"> </v>
      </c>
      <c r="D287" s="3088" t="str">
        <f t="shared" ca="1" si="23"/>
        <v xml:space="preserve"> </v>
      </c>
      <c r="E287" s="3088" t="str">
        <f t="shared" ca="1" si="24"/>
        <v xml:space="preserve"> </v>
      </c>
      <c r="F287" s="3087"/>
      <c r="G287" s="3087"/>
      <c r="H287" s="3087"/>
      <c r="I287" s="3087"/>
      <c r="J287" s="3087"/>
      <c r="K287" s="3087"/>
      <c r="L287" s="3087"/>
      <c r="M287" s="3087"/>
      <c r="N287" s="3087"/>
      <c r="O287" s="3087"/>
      <c r="P287" s="3087"/>
      <c r="Q287" s="3087"/>
      <c r="R287" s="3087"/>
      <c r="S287" s="3087"/>
      <c r="T287" s="3087"/>
      <c r="U287" s="3087"/>
      <c r="V287" s="3087"/>
      <c r="W287" s="3087"/>
      <c r="X287" s="3087"/>
      <c r="Y287" s="3087"/>
      <c r="Z287" s="3087"/>
      <c r="AA287" s="3087"/>
      <c r="AB287" s="3087"/>
      <c r="AC287" s="3087"/>
      <c r="AD287" s="3087"/>
      <c r="AE287" s="3087"/>
      <c r="AF287" s="3087"/>
      <c r="AG287" s="3087"/>
      <c r="AH287" s="3087"/>
      <c r="AI287" s="3087"/>
      <c r="AJ287" s="3087"/>
      <c r="AK287" s="3087"/>
      <c r="AL287" s="3087"/>
      <c r="AM287" s="3087"/>
      <c r="AN287" s="3087"/>
      <c r="AO287" s="3087"/>
      <c r="AP287" s="3087"/>
      <c r="AQ287" s="3087"/>
      <c r="AR287" s="3087"/>
      <c r="AS287" s="3087"/>
      <c r="AT287" s="3087"/>
      <c r="AU287" s="3087"/>
      <c r="AV287" s="3087"/>
      <c r="AW287" s="3087"/>
      <c r="AX287" s="3087"/>
      <c r="AY287" s="3087"/>
      <c r="AZ287" s="3087"/>
      <c r="BA287" s="3087"/>
      <c r="BB287" s="3087"/>
      <c r="BC287" s="3087"/>
      <c r="BD287" s="3087">
        <v>280</v>
      </c>
      <c r="BE287" s="3087" t="s">
        <v>14817</v>
      </c>
      <c r="BF287" s="3087"/>
      <c r="BG287" s="3087">
        <v>14</v>
      </c>
      <c r="BH287" s="3087">
        <v>33</v>
      </c>
      <c r="BI287" s="3087">
        <v>90</v>
      </c>
      <c r="BJ287" s="3087">
        <v>0</v>
      </c>
      <c r="BK287" s="3087">
        <v>0</v>
      </c>
      <c r="BL287" s="3087">
        <v>0</v>
      </c>
      <c r="BM287" s="3087">
        <v>0</v>
      </c>
      <c r="BN287" s="3087"/>
      <c r="BO287" s="3087"/>
      <c r="BP287" s="3087"/>
      <c r="BQ287" s="3087"/>
      <c r="BR287" s="3087"/>
      <c r="BS287" s="3087"/>
      <c r="BT287" s="3087"/>
      <c r="BU287" s="3087"/>
      <c r="BV287" s="3087"/>
      <c r="BW287" s="3087"/>
      <c r="BX287" s="3087"/>
      <c r="BY287" s="3087"/>
      <c r="BZ287" s="3087"/>
      <c r="CA287" s="3087"/>
      <c r="CB287" s="3087"/>
      <c r="CC287" s="3087"/>
      <c r="CD287" s="3087"/>
      <c r="CE287" s="3087"/>
      <c r="CF287" s="3087"/>
      <c r="CG287" s="3087"/>
      <c r="CH287" s="3087"/>
      <c r="CI287" s="3087"/>
      <c r="CJ287" s="3087"/>
      <c r="CK287" s="3087"/>
      <c r="CL287" s="3087"/>
      <c r="CM287" s="3087"/>
      <c r="CN287" s="3087"/>
      <c r="CO287" s="3087"/>
      <c r="CP287" s="3087"/>
      <c r="CQ287" s="3087"/>
      <c r="CR287" s="3087"/>
      <c r="CS287" s="3087"/>
      <c r="CT287" s="3087"/>
      <c r="CU287" s="3087"/>
      <c r="CV287" s="3087"/>
      <c r="CW287" s="3087"/>
      <c r="CX287" s="3087"/>
      <c r="CY287" s="3087"/>
      <c r="CZ287" s="3087"/>
      <c r="DA287" s="3087"/>
      <c r="DB287" s="3087"/>
      <c r="DC287" s="3087"/>
      <c r="DD287" s="3087"/>
      <c r="DE287" s="3087"/>
      <c r="DF287" s="3087"/>
      <c r="DG287" s="3087"/>
      <c r="DH287" s="3087"/>
      <c r="DI287" s="3087"/>
      <c r="DJ287" s="3087"/>
      <c r="DK287" s="3087"/>
    </row>
    <row r="288" spans="1:115" x14ac:dyDescent="0.25">
      <c r="A288" s="3076" t="str">
        <f t="shared" ca="1" si="20"/>
        <v xml:space="preserve"> </v>
      </c>
      <c r="B288" s="3088" t="str">
        <f t="shared" ca="1" si="21"/>
        <v xml:space="preserve"> </v>
      </c>
      <c r="C288" s="3088" t="str">
        <f t="shared" ca="1" si="22"/>
        <v xml:space="preserve"> </v>
      </c>
      <c r="D288" s="3088" t="str">
        <f t="shared" ca="1" si="23"/>
        <v xml:space="preserve"> </v>
      </c>
      <c r="E288" s="3088" t="str">
        <f t="shared" ca="1" si="24"/>
        <v xml:space="preserve"> </v>
      </c>
      <c r="F288" s="3087"/>
      <c r="G288" s="3087"/>
      <c r="H288" s="3087"/>
      <c r="I288" s="3087"/>
      <c r="J288" s="3087"/>
      <c r="K288" s="3087"/>
      <c r="L288" s="3087"/>
      <c r="M288" s="3087"/>
      <c r="N288" s="3087"/>
      <c r="O288" s="3087"/>
      <c r="P288" s="3087"/>
      <c r="Q288" s="3087"/>
      <c r="R288" s="3087"/>
      <c r="S288" s="3087"/>
      <c r="T288" s="3087"/>
      <c r="U288" s="3087"/>
      <c r="V288" s="3087"/>
      <c r="W288" s="3087"/>
      <c r="X288" s="3087"/>
      <c r="Y288" s="3087"/>
      <c r="Z288" s="3087"/>
      <c r="AA288" s="3087"/>
      <c r="AB288" s="3087"/>
      <c r="AC288" s="3087"/>
      <c r="AD288" s="3087"/>
      <c r="AE288" s="3087"/>
      <c r="AF288" s="3087"/>
      <c r="AG288" s="3087"/>
      <c r="AH288" s="3087"/>
      <c r="AI288" s="3087"/>
      <c r="AJ288" s="3087"/>
      <c r="AK288" s="3087"/>
      <c r="AL288" s="3087"/>
      <c r="AM288" s="3087"/>
      <c r="AN288" s="3087"/>
      <c r="AO288" s="3087"/>
      <c r="AP288" s="3087"/>
      <c r="AQ288" s="3087"/>
      <c r="AR288" s="3087"/>
      <c r="AS288" s="3087"/>
      <c r="AT288" s="3087"/>
      <c r="AU288" s="3087"/>
      <c r="AV288" s="3087"/>
      <c r="AW288" s="3087"/>
      <c r="AX288" s="3087"/>
      <c r="AY288" s="3087"/>
      <c r="AZ288" s="3087"/>
      <c r="BA288" s="3087"/>
      <c r="BB288" s="3087"/>
      <c r="BC288" s="3087"/>
      <c r="BD288" s="3087">
        <v>281</v>
      </c>
      <c r="BE288" s="3087" t="s">
        <v>14818</v>
      </c>
      <c r="BF288" s="3087"/>
      <c r="BG288" s="3087">
        <v>14</v>
      </c>
      <c r="BH288" s="3087">
        <v>33</v>
      </c>
      <c r="BI288" s="3087">
        <v>90</v>
      </c>
      <c r="BJ288" s="3087">
        <v>0</v>
      </c>
      <c r="BK288" s="3087">
        <v>0</v>
      </c>
      <c r="BL288" s="3087">
        <v>0</v>
      </c>
      <c r="BM288" s="3087">
        <v>0</v>
      </c>
      <c r="BN288" s="3087"/>
      <c r="BO288" s="3087"/>
      <c r="BP288" s="3087"/>
      <c r="BQ288" s="3087"/>
      <c r="BR288" s="3087"/>
      <c r="BS288" s="3087"/>
      <c r="BT288" s="3087"/>
      <c r="BU288" s="3087"/>
      <c r="BV288" s="3087"/>
      <c r="BW288" s="3087"/>
      <c r="BX288" s="3087"/>
      <c r="BY288" s="3087"/>
      <c r="BZ288" s="3087"/>
      <c r="CA288" s="3087"/>
      <c r="CB288" s="3087"/>
      <c r="CC288" s="3087"/>
      <c r="CD288" s="3087"/>
      <c r="CE288" s="3087"/>
      <c r="CF288" s="3087"/>
      <c r="CG288" s="3087"/>
      <c r="CH288" s="3087"/>
      <c r="CI288" s="3087"/>
      <c r="CJ288" s="3087"/>
      <c r="CK288" s="3087"/>
      <c r="CL288" s="3087"/>
      <c r="CM288" s="3087"/>
      <c r="CN288" s="3087"/>
      <c r="CO288" s="3087"/>
      <c r="CP288" s="3087"/>
      <c r="CQ288" s="3087"/>
      <c r="CR288" s="3087"/>
      <c r="CS288" s="3087"/>
      <c r="CT288" s="3087"/>
      <c r="CU288" s="3087"/>
      <c r="CV288" s="3087"/>
      <c r="CW288" s="3087"/>
      <c r="CX288" s="3087"/>
      <c r="CY288" s="3087"/>
      <c r="CZ288" s="3087"/>
      <c r="DA288" s="3087"/>
      <c r="DB288" s="3087"/>
      <c r="DC288" s="3087"/>
      <c r="DD288" s="3087"/>
      <c r="DE288" s="3087"/>
      <c r="DF288" s="3087"/>
      <c r="DG288" s="3087"/>
      <c r="DH288" s="3087"/>
      <c r="DI288" s="3087"/>
      <c r="DJ288" s="3087"/>
      <c r="DK288" s="3087"/>
    </row>
    <row r="289" spans="1:115" x14ac:dyDescent="0.25">
      <c r="A289" s="3076" t="str">
        <f t="shared" ca="1" si="20"/>
        <v xml:space="preserve"> </v>
      </c>
      <c r="B289" s="3088" t="str">
        <f t="shared" ca="1" si="21"/>
        <v xml:space="preserve"> </v>
      </c>
      <c r="C289" s="3088" t="str">
        <f t="shared" ca="1" si="22"/>
        <v xml:space="preserve"> </v>
      </c>
      <c r="D289" s="3088" t="str">
        <f t="shared" ca="1" si="23"/>
        <v xml:space="preserve"> </v>
      </c>
      <c r="E289" s="3088" t="str">
        <f t="shared" ca="1" si="24"/>
        <v xml:space="preserve"> </v>
      </c>
      <c r="F289" s="3087"/>
      <c r="G289" s="3087"/>
      <c r="H289" s="3087"/>
      <c r="I289" s="3087"/>
      <c r="J289" s="3087"/>
      <c r="K289" s="3087"/>
      <c r="L289" s="3087"/>
      <c r="M289" s="3087"/>
      <c r="N289" s="3087"/>
      <c r="O289" s="3087"/>
      <c r="P289" s="3087"/>
      <c r="Q289" s="3087"/>
      <c r="R289" s="3087"/>
      <c r="S289" s="3087"/>
      <c r="T289" s="3087"/>
      <c r="U289" s="3087"/>
      <c r="V289" s="3087"/>
      <c r="W289" s="3087"/>
      <c r="X289" s="3087"/>
      <c r="Y289" s="3087"/>
      <c r="Z289" s="3087"/>
      <c r="AA289" s="3087"/>
      <c r="AB289" s="3087"/>
      <c r="AC289" s="3087"/>
      <c r="AD289" s="3087"/>
      <c r="AE289" s="3087"/>
      <c r="AF289" s="3087"/>
      <c r="AG289" s="3087"/>
      <c r="AH289" s="3087"/>
      <c r="AI289" s="3087"/>
      <c r="AJ289" s="3087"/>
      <c r="AK289" s="3087"/>
      <c r="AL289" s="3087"/>
      <c r="AM289" s="3087"/>
      <c r="AN289" s="3087"/>
      <c r="AO289" s="3087"/>
      <c r="AP289" s="3087"/>
      <c r="AQ289" s="3087"/>
      <c r="AR289" s="3087"/>
      <c r="AS289" s="3087"/>
      <c r="AT289" s="3087"/>
      <c r="AU289" s="3087"/>
      <c r="AV289" s="3087"/>
      <c r="AW289" s="3087"/>
      <c r="AX289" s="3087"/>
      <c r="AY289" s="3087"/>
      <c r="AZ289" s="3087"/>
      <c r="BA289" s="3087"/>
      <c r="BB289" s="3087"/>
      <c r="BC289" s="3087"/>
      <c r="BD289" s="3087">
        <v>282</v>
      </c>
      <c r="BE289" s="3087" t="s">
        <v>14819</v>
      </c>
      <c r="BF289" s="3087"/>
      <c r="BG289" s="3087">
        <v>14</v>
      </c>
      <c r="BH289" s="3087">
        <v>33</v>
      </c>
      <c r="BI289" s="3087">
        <v>90</v>
      </c>
      <c r="BJ289" s="3087">
        <v>0</v>
      </c>
      <c r="BK289" s="3087">
        <v>0</v>
      </c>
      <c r="BL289" s="3087">
        <v>0</v>
      </c>
      <c r="BM289" s="3087">
        <v>0</v>
      </c>
      <c r="BN289" s="3087"/>
      <c r="BO289" s="3087"/>
      <c r="BP289" s="3087"/>
      <c r="BQ289" s="3087"/>
      <c r="BR289" s="3087"/>
      <c r="BS289" s="3087"/>
      <c r="BT289" s="3087"/>
      <c r="BU289" s="3087"/>
      <c r="BV289" s="3087"/>
      <c r="BW289" s="3087"/>
      <c r="BX289" s="3087"/>
      <c r="BY289" s="3087"/>
      <c r="BZ289" s="3087"/>
      <c r="CA289" s="3087"/>
      <c r="CB289" s="3087"/>
      <c r="CC289" s="3087"/>
      <c r="CD289" s="3087"/>
      <c r="CE289" s="3087"/>
      <c r="CF289" s="3087"/>
      <c r="CG289" s="3087"/>
      <c r="CH289" s="3087"/>
      <c r="CI289" s="3087"/>
      <c r="CJ289" s="3087"/>
      <c r="CK289" s="3087"/>
      <c r="CL289" s="3087"/>
      <c r="CM289" s="3087"/>
      <c r="CN289" s="3087"/>
      <c r="CO289" s="3087"/>
      <c r="CP289" s="3087"/>
      <c r="CQ289" s="3087"/>
      <c r="CR289" s="3087"/>
      <c r="CS289" s="3087"/>
      <c r="CT289" s="3087"/>
      <c r="CU289" s="3087"/>
      <c r="CV289" s="3087"/>
      <c r="CW289" s="3087"/>
      <c r="CX289" s="3087"/>
      <c r="CY289" s="3087"/>
      <c r="CZ289" s="3087"/>
      <c r="DA289" s="3087"/>
      <c r="DB289" s="3087"/>
      <c r="DC289" s="3087"/>
      <c r="DD289" s="3087"/>
      <c r="DE289" s="3087"/>
      <c r="DF289" s="3087"/>
      <c r="DG289" s="3087"/>
      <c r="DH289" s="3087"/>
      <c r="DI289" s="3087"/>
      <c r="DJ289" s="3087"/>
      <c r="DK289" s="3087"/>
    </row>
    <row r="290" spans="1:115" x14ac:dyDescent="0.25">
      <c r="A290" s="3076" t="str">
        <f t="shared" ca="1" si="20"/>
        <v xml:space="preserve"> </v>
      </c>
      <c r="B290" s="3088" t="str">
        <f t="shared" ca="1" si="21"/>
        <v xml:space="preserve"> </v>
      </c>
      <c r="C290" s="3088" t="str">
        <f t="shared" ca="1" si="22"/>
        <v xml:space="preserve"> </v>
      </c>
      <c r="D290" s="3088" t="str">
        <f t="shared" ca="1" si="23"/>
        <v xml:space="preserve"> </v>
      </c>
      <c r="E290" s="3088" t="str">
        <f t="shared" ca="1" si="24"/>
        <v xml:space="preserve"> </v>
      </c>
      <c r="F290" s="3087"/>
      <c r="G290" s="3087"/>
      <c r="H290" s="3087"/>
      <c r="I290" s="3087"/>
      <c r="J290" s="3087"/>
      <c r="K290" s="3087"/>
      <c r="L290" s="3087"/>
      <c r="M290" s="3087"/>
      <c r="N290" s="3087"/>
      <c r="O290" s="3087"/>
      <c r="P290" s="3087"/>
      <c r="Q290" s="3087"/>
      <c r="R290" s="3087"/>
      <c r="S290" s="3087"/>
      <c r="T290" s="3087"/>
      <c r="U290" s="3087"/>
      <c r="V290" s="3087"/>
      <c r="W290" s="3087"/>
      <c r="X290" s="3087"/>
      <c r="Y290" s="3087"/>
      <c r="Z290" s="3087"/>
      <c r="AA290" s="3087"/>
      <c r="AB290" s="3087"/>
      <c r="AC290" s="3087"/>
      <c r="AD290" s="3087"/>
      <c r="AE290" s="3087"/>
      <c r="AF290" s="3087"/>
      <c r="AG290" s="3087"/>
      <c r="AH290" s="3087"/>
      <c r="AI290" s="3087"/>
      <c r="AJ290" s="3087"/>
      <c r="AK290" s="3087"/>
      <c r="AL290" s="3087"/>
      <c r="AM290" s="3087"/>
      <c r="AN290" s="3087"/>
      <c r="AO290" s="3087"/>
      <c r="AP290" s="3087"/>
      <c r="AQ290" s="3087"/>
      <c r="AR290" s="3087"/>
      <c r="AS290" s="3087"/>
      <c r="AT290" s="3087"/>
      <c r="AU290" s="3087"/>
      <c r="AV290" s="3087"/>
      <c r="AW290" s="3087"/>
      <c r="AX290" s="3087"/>
      <c r="AY290" s="3087"/>
      <c r="AZ290" s="3087"/>
      <c r="BA290" s="3087"/>
      <c r="BB290" s="3087"/>
      <c r="BC290" s="3087"/>
      <c r="BD290" s="3087">
        <v>283</v>
      </c>
      <c r="BE290" s="3087" t="s">
        <v>14820</v>
      </c>
      <c r="BF290" s="3087"/>
      <c r="BG290" s="3087">
        <v>14</v>
      </c>
      <c r="BH290" s="3087">
        <v>33</v>
      </c>
      <c r="BI290" s="3087">
        <v>90</v>
      </c>
      <c r="BJ290" s="3087">
        <v>0</v>
      </c>
      <c r="BK290" s="3087">
        <v>0</v>
      </c>
      <c r="BL290" s="3087">
        <v>0</v>
      </c>
      <c r="BM290" s="3087">
        <v>0</v>
      </c>
      <c r="BN290" s="3087"/>
      <c r="BO290" s="3087"/>
      <c r="BP290" s="3087"/>
      <c r="BQ290" s="3087"/>
      <c r="BR290" s="3087"/>
      <c r="BS290" s="3087"/>
      <c r="BT290" s="3087"/>
      <c r="BU290" s="3087"/>
      <c r="BV290" s="3087"/>
      <c r="BW290" s="3087"/>
      <c r="BX290" s="3087"/>
      <c r="BY290" s="3087"/>
      <c r="BZ290" s="3087"/>
      <c r="CA290" s="3087"/>
      <c r="CB290" s="3087"/>
      <c r="CC290" s="3087"/>
      <c r="CD290" s="3087"/>
      <c r="CE290" s="3087"/>
      <c r="CF290" s="3087"/>
      <c r="CG290" s="3087"/>
      <c r="CH290" s="3087"/>
      <c r="CI290" s="3087"/>
      <c r="CJ290" s="3087"/>
      <c r="CK290" s="3087"/>
      <c r="CL290" s="3087"/>
      <c r="CM290" s="3087"/>
      <c r="CN290" s="3087"/>
      <c r="CO290" s="3087"/>
      <c r="CP290" s="3087"/>
      <c r="CQ290" s="3087"/>
      <c r="CR290" s="3087"/>
      <c r="CS290" s="3087"/>
      <c r="CT290" s="3087"/>
      <c r="CU290" s="3087"/>
      <c r="CV290" s="3087"/>
      <c r="CW290" s="3087"/>
      <c r="CX290" s="3087"/>
      <c r="CY290" s="3087"/>
      <c r="CZ290" s="3087"/>
      <c r="DA290" s="3087"/>
      <c r="DB290" s="3087"/>
      <c r="DC290" s="3087"/>
      <c r="DD290" s="3087"/>
      <c r="DE290" s="3087"/>
      <c r="DF290" s="3087"/>
      <c r="DG290" s="3087"/>
      <c r="DH290" s="3087"/>
      <c r="DI290" s="3087"/>
      <c r="DJ290" s="3087"/>
      <c r="DK290" s="3087"/>
    </row>
    <row r="291" spans="1:115" x14ac:dyDescent="0.25">
      <c r="A291" s="3076" t="str">
        <f t="shared" ca="1" si="20"/>
        <v xml:space="preserve"> </v>
      </c>
      <c r="B291" s="3088" t="str">
        <f t="shared" ca="1" si="21"/>
        <v xml:space="preserve"> </v>
      </c>
      <c r="C291" s="3088" t="str">
        <f t="shared" ca="1" si="22"/>
        <v xml:space="preserve"> </v>
      </c>
      <c r="D291" s="3088" t="str">
        <f t="shared" ca="1" si="23"/>
        <v xml:space="preserve"> </v>
      </c>
      <c r="E291" s="3088" t="str">
        <f t="shared" ca="1" si="24"/>
        <v xml:space="preserve"> </v>
      </c>
      <c r="F291" s="3087"/>
      <c r="G291" s="3087"/>
      <c r="H291" s="3087"/>
      <c r="I291" s="3087"/>
      <c r="J291" s="3087"/>
      <c r="K291" s="3087"/>
      <c r="L291" s="3087"/>
      <c r="M291" s="3087"/>
      <c r="N291" s="3087"/>
      <c r="O291" s="3087"/>
      <c r="P291" s="3087"/>
      <c r="Q291" s="3087"/>
      <c r="R291" s="3087"/>
      <c r="S291" s="3087"/>
      <c r="T291" s="3087"/>
      <c r="U291" s="3087"/>
      <c r="V291" s="3087"/>
      <c r="W291" s="3087"/>
      <c r="X291" s="3087"/>
      <c r="Y291" s="3087"/>
      <c r="Z291" s="3087"/>
      <c r="AA291" s="3087"/>
      <c r="AB291" s="3087"/>
      <c r="AC291" s="3087"/>
      <c r="AD291" s="3087"/>
      <c r="AE291" s="3087"/>
      <c r="AF291" s="3087"/>
      <c r="AG291" s="3087"/>
      <c r="AH291" s="3087"/>
      <c r="AI291" s="3087"/>
      <c r="AJ291" s="3087"/>
      <c r="AK291" s="3087"/>
      <c r="AL291" s="3087"/>
      <c r="AM291" s="3087"/>
      <c r="AN291" s="3087"/>
      <c r="AO291" s="3087"/>
      <c r="AP291" s="3087"/>
      <c r="AQ291" s="3087"/>
      <c r="AR291" s="3087"/>
      <c r="AS291" s="3087"/>
      <c r="AT291" s="3087"/>
      <c r="AU291" s="3087"/>
      <c r="AV291" s="3087"/>
      <c r="AW291" s="3087"/>
      <c r="AX291" s="3087"/>
      <c r="AY291" s="3087"/>
      <c r="AZ291" s="3087"/>
      <c r="BA291" s="3087"/>
      <c r="BB291" s="3087"/>
      <c r="BC291" s="3087"/>
      <c r="BD291" s="3087">
        <v>284</v>
      </c>
      <c r="BE291" s="3087" t="s">
        <v>14821</v>
      </c>
      <c r="BF291" s="3087"/>
      <c r="BG291" s="3087">
        <v>14</v>
      </c>
      <c r="BH291" s="3087">
        <v>33</v>
      </c>
      <c r="BI291" s="3087">
        <v>90</v>
      </c>
      <c r="BJ291" s="3087">
        <v>0</v>
      </c>
      <c r="BK291" s="3087">
        <v>0</v>
      </c>
      <c r="BL291" s="3087">
        <v>0</v>
      </c>
      <c r="BM291" s="3087">
        <v>0</v>
      </c>
      <c r="BN291" s="3087"/>
      <c r="BO291" s="3087"/>
      <c r="BP291" s="3087"/>
      <c r="BQ291" s="3087"/>
      <c r="BR291" s="3087"/>
      <c r="BS291" s="3087"/>
      <c r="BT291" s="3087"/>
      <c r="BU291" s="3087"/>
      <c r="BV291" s="3087"/>
      <c r="BW291" s="3087"/>
      <c r="BX291" s="3087"/>
      <c r="BY291" s="3087"/>
      <c r="BZ291" s="3087"/>
      <c r="CA291" s="3087"/>
      <c r="CB291" s="3087"/>
      <c r="CC291" s="3087"/>
      <c r="CD291" s="3087"/>
      <c r="CE291" s="3087"/>
      <c r="CF291" s="3087"/>
      <c r="CG291" s="3087"/>
      <c r="CH291" s="3087"/>
      <c r="CI291" s="3087"/>
      <c r="CJ291" s="3087"/>
      <c r="CK291" s="3087"/>
      <c r="CL291" s="3087"/>
      <c r="CM291" s="3087"/>
      <c r="CN291" s="3087"/>
      <c r="CO291" s="3087"/>
      <c r="CP291" s="3087"/>
      <c r="CQ291" s="3087"/>
      <c r="CR291" s="3087"/>
      <c r="CS291" s="3087"/>
      <c r="CT291" s="3087"/>
      <c r="CU291" s="3087"/>
      <c r="CV291" s="3087"/>
      <c r="CW291" s="3087"/>
      <c r="CX291" s="3087"/>
      <c r="CY291" s="3087"/>
      <c r="CZ291" s="3087"/>
      <c r="DA291" s="3087"/>
      <c r="DB291" s="3087"/>
      <c r="DC291" s="3087"/>
      <c r="DD291" s="3087"/>
      <c r="DE291" s="3087"/>
      <c r="DF291" s="3087"/>
      <c r="DG291" s="3087"/>
      <c r="DH291" s="3087"/>
      <c r="DI291" s="3087"/>
      <c r="DJ291" s="3087"/>
      <c r="DK291" s="3087"/>
    </row>
    <row r="292" spans="1:115" x14ac:dyDescent="0.25">
      <c r="A292" s="3076" t="str">
        <f t="shared" ca="1" si="20"/>
        <v xml:space="preserve"> </v>
      </c>
      <c r="B292" s="3088" t="str">
        <f t="shared" ca="1" si="21"/>
        <v xml:space="preserve"> </v>
      </c>
      <c r="C292" s="3088" t="str">
        <f t="shared" ca="1" si="22"/>
        <v xml:space="preserve"> </v>
      </c>
      <c r="D292" s="3088" t="str">
        <f t="shared" ca="1" si="23"/>
        <v xml:space="preserve"> </v>
      </c>
      <c r="E292" s="3088" t="str">
        <f t="shared" ca="1" si="24"/>
        <v xml:space="preserve"> </v>
      </c>
      <c r="F292" s="3087"/>
      <c r="G292" s="3087"/>
      <c r="H292" s="3087"/>
      <c r="I292" s="3087"/>
      <c r="J292" s="3087"/>
      <c r="K292" s="3087"/>
      <c r="L292" s="3087"/>
      <c r="M292" s="3087"/>
      <c r="N292" s="3087"/>
      <c r="O292" s="3087"/>
      <c r="P292" s="3087"/>
      <c r="Q292" s="3087"/>
      <c r="R292" s="3087"/>
      <c r="S292" s="3087"/>
      <c r="T292" s="3087"/>
      <c r="U292" s="3087"/>
      <c r="V292" s="3087"/>
      <c r="W292" s="3087"/>
      <c r="X292" s="3087"/>
      <c r="Y292" s="3087"/>
      <c r="Z292" s="3087"/>
      <c r="AA292" s="3087"/>
      <c r="AB292" s="3087"/>
      <c r="AC292" s="3087"/>
      <c r="AD292" s="3087"/>
      <c r="AE292" s="3087"/>
      <c r="AF292" s="3087"/>
      <c r="AG292" s="3087"/>
      <c r="AH292" s="3087"/>
      <c r="AI292" s="3087"/>
      <c r="AJ292" s="3087"/>
      <c r="AK292" s="3087"/>
      <c r="AL292" s="3087"/>
      <c r="AM292" s="3087"/>
      <c r="AN292" s="3087"/>
      <c r="AO292" s="3087"/>
      <c r="AP292" s="3087"/>
      <c r="AQ292" s="3087"/>
      <c r="AR292" s="3087"/>
      <c r="AS292" s="3087"/>
      <c r="AT292" s="3087"/>
      <c r="AU292" s="3087"/>
      <c r="AV292" s="3087"/>
      <c r="AW292" s="3087"/>
      <c r="AX292" s="3087"/>
      <c r="AY292" s="3087"/>
      <c r="AZ292" s="3087"/>
      <c r="BA292" s="3087"/>
      <c r="BB292" s="3087"/>
      <c r="BC292" s="3087"/>
      <c r="BD292" s="3087">
        <v>285</v>
      </c>
      <c r="BE292" s="3087" t="s">
        <v>14822</v>
      </c>
      <c r="BF292" s="3087"/>
      <c r="BG292" s="3087">
        <v>14</v>
      </c>
      <c r="BH292" s="3087">
        <v>33</v>
      </c>
      <c r="BI292" s="3087">
        <v>90</v>
      </c>
      <c r="BJ292" s="3087">
        <v>0</v>
      </c>
      <c r="BK292" s="3087">
        <v>0</v>
      </c>
      <c r="BL292" s="3087">
        <v>0</v>
      </c>
      <c r="BM292" s="3087">
        <v>0</v>
      </c>
      <c r="BN292" s="3087"/>
      <c r="BO292" s="3087"/>
      <c r="BP292" s="3087"/>
      <c r="BQ292" s="3087"/>
      <c r="BR292" s="3087"/>
      <c r="BS292" s="3087"/>
      <c r="BT292" s="3087"/>
      <c r="BU292" s="3087"/>
      <c r="BV292" s="3087"/>
      <c r="BW292" s="3087"/>
      <c r="BX292" s="3087"/>
      <c r="BY292" s="3087"/>
      <c r="BZ292" s="3087"/>
      <c r="CA292" s="3087"/>
      <c r="CB292" s="3087"/>
      <c r="CC292" s="3087"/>
      <c r="CD292" s="3087"/>
      <c r="CE292" s="3087"/>
      <c r="CF292" s="3087"/>
      <c r="CG292" s="3087"/>
      <c r="CH292" s="3087"/>
      <c r="CI292" s="3087"/>
      <c r="CJ292" s="3087"/>
      <c r="CK292" s="3087"/>
      <c r="CL292" s="3087"/>
      <c r="CM292" s="3087"/>
      <c r="CN292" s="3087"/>
      <c r="CO292" s="3087"/>
      <c r="CP292" s="3087"/>
      <c r="CQ292" s="3087"/>
      <c r="CR292" s="3087"/>
      <c r="CS292" s="3087"/>
      <c r="CT292" s="3087"/>
      <c r="CU292" s="3087"/>
      <c r="CV292" s="3087"/>
      <c r="CW292" s="3087"/>
      <c r="CX292" s="3087"/>
      <c r="CY292" s="3087"/>
      <c r="CZ292" s="3087"/>
      <c r="DA292" s="3087"/>
      <c r="DB292" s="3087"/>
      <c r="DC292" s="3087"/>
      <c r="DD292" s="3087"/>
      <c r="DE292" s="3087"/>
      <c r="DF292" s="3087"/>
      <c r="DG292" s="3087"/>
      <c r="DH292" s="3087"/>
      <c r="DI292" s="3087"/>
      <c r="DJ292" s="3087"/>
      <c r="DK292" s="3087"/>
    </row>
    <row r="293" spans="1:115" x14ac:dyDescent="0.25">
      <c r="A293" s="3076" t="str">
        <f t="shared" ca="1" si="20"/>
        <v xml:space="preserve"> </v>
      </c>
      <c r="B293" s="3088" t="str">
        <f t="shared" ca="1" si="21"/>
        <v xml:space="preserve"> </v>
      </c>
      <c r="C293" s="3088" t="str">
        <f t="shared" ca="1" si="22"/>
        <v xml:space="preserve"> </v>
      </c>
      <c r="D293" s="3088" t="str">
        <f t="shared" ca="1" si="23"/>
        <v xml:space="preserve"> </v>
      </c>
      <c r="E293" s="3088" t="str">
        <f t="shared" ca="1" si="24"/>
        <v xml:space="preserve"> </v>
      </c>
      <c r="F293" s="3087"/>
      <c r="G293" s="3087"/>
      <c r="H293" s="3087"/>
      <c r="I293" s="3087"/>
      <c r="J293" s="3087"/>
      <c r="K293" s="3087"/>
      <c r="L293" s="3087"/>
      <c r="M293" s="3087"/>
      <c r="N293" s="3087"/>
      <c r="O293" s="3087"/>
      <c r="P293" s="3087"/>
      <c r="Q293" s="3087"/>
      <c r="R293" s="3087"/>
      <c r="S293" s="3087"/>
      <c r="T293" s="3087"/>
      <c r="U293" s="3087"/>
      <c r="V293" s="3087"/>
      <c r="W293" s="3087"/>
      <c r="X293" s="3087"/>
      <c r="Y293" s="3087"/>
      <c r="Z293" s="3087"/>
      <c r="AA293" s="3087"/>
      <c r="AB293" s="3087"/>
      <c r="AC293" s="3087"/>
      <c r="AD293" s="3087"/>
      <c r="AE293" s="3087"/>
      <c r="AF293" s="3087"/>
      <c r="AG293" s="3087"/>
      <c r="AH293" s="3087"/>
      <c r="AI293" s="3087"/>
      <c r="AJ293" s="3087"/>
      <c r="AK293" s="3087"/>
      <c r="AL293" s="3087"/>
      <c r="AM293" s="3087"/>
      <c r="AN293" s="3087"/>
      <c r="AO293" s="3087"/>
      <c r="AP293" s="3087"/>
      <c r="AQ293" s="3087"/>
      <c r="AR293" s="3087"/>
      <c r="AS293" s="3087"/>
      <c r="AT293" s="3087"/>
      <c r="AU293" s="3087"/>
      <c r="AV293" s="3087"/>
      <c r="AW293" s="3087"/>
      <c r="AX293" s="3087"/>
      <c r="AY293" s="3087"/>
      <c r="AZ293" s="3087"/>
      <c r="BA293" s="3087"/>
      <c r="BB293" s="3087"/>
      <c r="BC293" s="3087"/>
      <c r="BD293" s="3087">
        <v>286</v>
      </c>
      <c r="BE293" s="3087" t="s">
        <v>14823</v>
      </c>
      <c r="BF293" s="3087"/>
      <c r="BG293" s="3087">
        <v>14</v>
      </c>
      <c r="BH293" s="3087">
        <v>33</v>
      </c>
      <c r="BI293" s="3087">
        <v>90</v>
      </c>
      <c r="BJ293" s="3087">
        <v>0</v>
      </c>
      <c r="BK293" s="3087">
        <v>0</v>
      </c>
      <c r="BL293" s="3087">
        <v>0</v>
      </c>
      <c r="BM293" s="3087">
        <v>0</v>
      </c>
      <c r="BN293" s="3087"/>
      <c r="BO293" s="3087"/>
      <c r="BP293" s="3087"/>
      <c r="BQ293" s="3087"/>
      <c r="BR293" s="3087"/>
      <c r="BS293" s="3087"/>
      <c r="BT293" s="3087"/>
      <c r="BU293" s="3087"/>
      <c r="BV293" s="3087"/>
      <c r="BW293" s="3087"/>
      <c r="BX293" s="3087"/>
      <c r="BY293" s="3087"/>
      <c r="BZ293" s="3087"/>
      <c r="CA293" s="3087"/>
      <c r="CB293" s="3087"/>
      <c r="CC293" s="3087"/>
      <c r="CD293" s="3087"/>
      <c r="CE293" s="3087"/>
      <c r="CF293" s="3087"/>
      <c r="CG293" s="3087"/>
      <c r="CH293" s="3087"/>
      <c r="CI293" s="3087"/>
      <c r="CJ293" s="3087"/>
      <c r="CK293" s="3087"/>
      <c r="CL293" s="3087"/>
      <c r="CM293" s="3087"/>
      <c r="CN293" s="3087"/>
      <c r="CO293" s="3087"/>
      <c r="CP293" s="3087"/>
      <c r="CQ293" s="3087"/>
      <c r="CR293" s="3087"/>
      <c r="CS293" s="3087"/>
      <c r="CT293" s="3087"/>
      <c r="CU293" s="3087"/>
      <c r="CV293" s="3087"/>
      <c r="CW293" s="3087"/>
      <c r="CX293" s="3087"/>
      <c r="CY293" s="3087"/>
      <c r="CZ293" s="3087"/>
      <c r="DA293" s="3087"/>
      <c r="DB293" s="3087"/>
      <c r="DC293" s="3087"/>
      <c r="DD293" s="3087"/>
      <c r="DE293" s="3087"/>
      <c r="DF293" s="3087"/>
      <c r="DG293" s="3087"/>
      <c r="DH293" s="3087"/>
      <c r="DI293" s="3087"/>
      <c r="DJ293" s="3087"/>
      <c r="DK293" s="3087"/>
    </row>
    <row r="294" spans="1:115" x14ac:dyDescent="0.25">
      <c r="A294" s="3076" t="str">
        <f t="shared" ca="1" si="20"/>
        <v xml:space="preserve"> </v>
      </c>
      <c r="B294" s="3088" t="str">
        <f t="shared" ca="1" si="21"/>
        <v xml:space="preserve"> </v>
      </c>
      <c r="C294" s="3088" t="str">
        <f t="shared" ca="1" si="22"/>
        <v xml:space="preserve"> </v>
      </c>
      <c r="D294" s="3088" t="str">
        <f t="shared" ca="1" si="23"/>
        <v xml:space="preserve"> </v>
      </c>
      <c r="E294" s="3088" t="str">
        <f t="shared" ca="1" si="24"/>
        <v xml:space="preserve"> </v>
      </c>
      <c r="F294" s="3087"/>
      <c r="G294" s="3087"/>
      <c r="H294" s="3087"/>
      <c r="I294" s="3087"/>
      <c r="J294" s="3087"/>
      <c r="K294" s="3087"/>
      <c r="L294" s="3087"/>
      <c r="M294" s="3087"/>
      <c r="N294" s="3087"/>
      <c r="O294" s="3087"/>
      <c r="P294" s="3087"/>
      <c r="Q294" s="3087"/>
      <c r="R294" s="3087"/>
      <c r="S294" s="3087"/>
      <c r="T294" s="3087"/>
      <c r="U294" s="3087"/>
      <c r="V294" s="3087"/>
      <c r="W294" s="3087"/>
      <c r="X294" s="3087"/>
      <c r="Y294" s="3087"/>
      <c r="Z294" s="3087"/>
      <c r="AA294" s="3087"/>
      <c r="AB294" s="3087"/>
      <c r="AC294" s="3087"/>
      <c r="AD294" s="3087"/>
      <c r="AE294" s="3087"/>
      <c r="AF294" s="3087"/>
      <c r="AG294" s="3087"/>
      <c r="AH294" s="3087"/>
      <c r="AI294" s="3087"/>
      <c r="AJ294" s="3087"/>
      <c r="AK294" s="3087"/>
      <c r="AL294" s="3087"/>
      <c r="AM294" s="3087"/>
      <c r="AN294" s="3087"/>
      <c r="AO294" s="3087"/>
      <c r="AP294" s="3087"/>
      <c r="AQ294" s="3087"/>
      <c r="AR294" s="3087"/>
      <c r="AS294" s="3087"/>
      <c r="AT294" s="3087"/>
      <c r="AU294" s="3087"/>
      <c r="AV294" s="3087"/>
      <c r="AW294" s="3087"/>
      <c r="AX294" s="3087"/>
      <c r="AY294" s="3087"/>
      <c r="AZ294" s="3087"/>
      <c r="BA294" s="3087"/>
      <c r="BB294" s="3087"/>
      <c r="BC294" s="3087"/>
      <c r="BD294" s="3087">
        <v>287</v>
      </c>
      <c r="BE294" s="3087" t="s">
        <v>14824</v>
      </c>
      <c r="BF294" s="3087"/>
      <c r="BG294" s="3087">
        <v>14</v>
      </c>
      <c r="BH294" s="3087">
        <v>33</v>
      </c>
      <c r="BI294" s="3087">
        <v>90</v>
      </c>
      <c r="BJ294" s="3087">
        <v>0</v>
      </c>
      <c r="BK294" s="3087">
        <v>0</v>
      </c>
      <c r="BL294" s="3087">
        <v>0</v>
      </c>
      <c r="BM294" s="3087">
        <v>0</v>
      </c>
      <c r="BN294" s="3087"/>
      <c r="BO294" s="3087"/>
      <c r="BP294" s="3087"/>
      <c r="BQ294" s="3087"/>
      <c r="BR294" s="3087"/>
      <c r="BS294" s="3087"/>
      <c r="BT294" s="3087"/>
      <c r="BU294" s="3087"/>
      <c r="BV294" s="3087"/>
      <c r="BW294" s="3087"/>
      <c r="BX294" s="3087"/>
      <c r="BY294" s="3087"/>
      <c r="BZ294" s="3087"/>
      <c r="CA294" s="3087"/>
      <c r="CB294" s="3087"/>
      <c r="CC294" s="3087"/>
      <c r="CD294" s="3087"/>
      <c r="CE294" s="3087"/>
      <c r="CF294" s="3087"/>
      <c r="CG294" s="3087"/>
      <c r="CH294" s="3087"/>
      <c r="CI294" s="3087"/>
      <c r="CJ294" s="3087"/>
      <c r="CK294" s="3087"/>
      <c r="CL294" s="3087"/>
      <c r="CM294" s="3087"/>
      <c r="CN294" s="3087"/>
      <c r="CO294" s="3087"/>
      <c r="CP294" s="3087"/>
      <c r="CQ294" s="3087"/>
      <c r="CR294" s="3087"/>
      <c r="CS294" s="3087"/>
      <c r="CT294" s="3087"/>
      <c r="CU294" s="3087"/>
      <c r="CV294" s="3087"/>
      <c r="CW294" s="3087"/>
      <c r="CX294" s="3087"/>
      <c r="CY294" s="3087"/>
      <c r="CZ294" s="3087"/>
      <c r="DA294" s="3087"/>
      <c r="DB294" s="3087"/>
      <c r="DC294" s="3087"/>
      <c r="DD294" s="3087"/>
      <c r="DE294" s="3087"/>
      <c r="DF294" s="3087"/>
      <c r="DG294" s="3087"/>
      <c r="DH294" s="3087"/>
      <c r="DI294" s="3087"/>
      <c r="DJ294" s="3087"/>
      <c r="DK294" s="3087"/>
    </row>
    <row r="295" spans="1:115" x14ac:dyDescent="0.25">
      <c r="A295" s="3076" t="str">
        <f t="shared" ca="1" si="20"/>
        <v xml:space="preserve"> </v>
      </c>
      <c r="B295" s="3088" t="str">
        <f t="shared" ca="1" si="21"/>
        <v xml:space="preserve"> </v>
      </c>
      <c r="C295" s="3088" t="str">
        <f t="shared" ca="1" si="22"/>
        <v xml:space="preserve"> </v>
      </c>
      <c r="D295" s="3088" t="str">
        <f t="shared" ca="1" si="23"/>
        <v xml:space="preserve"> </v>
      </c>
      <c r="E295" s="3088" t="str">
        <f t="shared" ca="1" si="24"/>
        <v xml:space="preserve"> </v>
      </c>
      <c r="F295" s="3087"/>
      <c r="G295" s="3087"/>
      <c r="H295" s="3087"/>
      <c r="I295" s="3087"/>
      <c r="J295" s="3087"/>
      <c r="K295" s="3087"/>
      <c r="L295" s="3087"/>
      <c r="M295" s="3087"/>
      <c r="N295" s="3087"/>
      <c r="O295" s="3087"/>
      <c r="P295" s="3087"/>
      <c r="Q295" s="3087"/>
      <c r="R295" s="3087"/>
      <c r="S295" s="3087"/>
      <c r="T295" s="3087"/>
      <c r="U295" s="3087"/>
      <c r="V295" s="3087"/>
      <c r="W295" s="3087"/>
      <c r="X295" s="3087"/>
      <c r="Y295" s="3087"/>
      <c r="Z295" s="3087"/>
      <c r="AA295" s="3087"/>
      <c r="AB295" s="3087"/>
      <c r="AC295" s="3087"/>
      <c r="AD295" s="3087"/>
      <c r="AE295" s="3087"/>
      <c r="AF295" s="3087"/>
      <c r="AG295" s="3087"/>
      <c r="AH295" s="3087"/>
      <c r="AI295" s="3087"/>
      <c r="AJ295" s="3087"/>
      <c r="AK295" s="3087"/>
      <c r="AL295" s="3087"/>
      <c r="AM295" s="3087"/>
      <c r="AN295" s="3087"/>
      <c r="AO295" s="3087"/>
      <c r="AP295" s="3087"/>
      <c r="AQ295" s="3087"/>
      <c r="AR295" s="3087"/>
      <c r="AS295" s="3087"/>
      <c r="AT295" s="3087"/>
      <c r="AU295" s="3087"/>
      <c r="AV295" s="3087"/>
      <c r="AW295" s="3087"/>
      <c r="AX295" s="3087"/>
      <c r="AY295" s="3087"/>
      <c r="AZ295" s="3087"/>
      <c r="BA295" s="3087"/>
      <c r="BB295" s="3087"/>
      <c r="BC295" s="3087"/>
      <c r="BD295" s="3087">
        <v>288</v>
      </c>
      <c r="BE295" s="3087" t="s">
        <v>14825</v>
      </c>
      <c r="BF295" s="3087"/>
      <c r="BG295" s="3087">
        <v>14</v>
      </c>
      <c r="BH295" s="3087">
        <v>33</v>
      </c>
      <c r="BI295" s="3087">
        <v>90</v>
      </c>
      <c r="BJ295" s="3087">
        <v>0</v>
      </c>
      <c r="BK295" s="3087">
        <v>0</v>
      </c>
      <c r="BL295" s="3087">
        <v>0</v>
      </c>
      <c r="BM295" s="3087">
        <v>0</v>
      </c>
      <c r="BN295" s="3087"/>
      <c r="BO295" s="3087"/>
      <c r="BP295" s="3087"/>
      <c r="BQ295" s="3087"/>
      <c r="BR295" s="3087"/>
      <c r="BS295" s="3087"/>
      <c r="BT295" s="3087"/>
      <c r="BU295" s="3087"/>
      <c r="BV295" s="3087"/>
      <c r="BW295" s="3087"/>
      <c r="BX295" s="3087"/>
      <c r="BY295" s="3087"/>
      <c r="BZ295" s="3087"/>
      <c r="CA295" s="3087"/>
      <c r="CB295" s="3087"/>
      <c r="CC295" s="3087"/>
      <c r="CD295" s="3087"/>
      <c r="CE295" s="3087"/>
      <c r="CF295" s="3087"/>
      <c r="CG295" s="3087"/>
      <c r="CH295" s="3087"/>
      <c r="CI295" s="3087"/>
      <c r="CJ295" s="3087"/>
      <c r="CK295" s="3087"/>
      <c r="CL295" s="3087"/>
      <c r="CM295" s="3087"/>
      <c r="CN295" s="3087"/>
      <c r="CO295" s="3087"/>
      <c r="CP295" s="3087"/>
      <c r="CQ295" s="3087"/>
      <c r="CR295" s="3087"/>
      <c r="CS295" s="3087"/>
      <c r="CT295" s="3087"/>
      <c r="CU295" s="3087"/>
      <c r="CV295" s="3087"/>
      <c r="CW295" s="3087"/>
      <c r="CX295" s="3087"/>
      <c r="CY295" s="3087"/>
      <c r="CZ295" s="3087"/>
      <c r="DA295" s="3087"/>
      <c r="DB295" s="3087"/>
      <c r="DC295" s="3087"/>
      <c r="DD295" s="3087"/>
      <c r="DE295" s="3087"/>
      <c r="DF295" s="3087"/>
      <c r="DG295" s="3087"/>
      <c r="DH295" s="3087"/>
      <c r="DI295" s="3087"/>
      <c r="DJ295" s="3087"/>
      <c r="DK295" s="3087"/>
    </row>
    <row r="296" spans="1:115" x14ac:dyDescent="0.25">
      <c r="A296" s="3076" t="str">
        <f t="shared" ca="1" si="20"/>
        <v xml:space="preserve"> </v>
      </c>
      <c r="B296" s="3088" t="str">
        <f t="shared" ca="1" si="21"/>
        <v xml:space="preserve"> </v>
      </c>
      <c r="C296" s="3088" t="str">
        <f t="shared" ca="1" si="22"/>
        <v xml:space="preserve"> </v>
      </c>
      <c r="D296" s="3088" t="str">
        <f t="shared" ca="1" si="23"/>
        <v xml:space="preserve"> </v>
      </c>
      <c r="E296" s="3088" t="str">
        <f t="shared" ca="1" si="24"/>
        <v xml:space="preserve"> </v>
      </c>
      <c r="F296" s="3087"/>
      <c r="G296" s="3087"/>
      <c r="H296" s="3087"/>
      <c r="I296" s="3087"/>
      <c r="J296" s="3087"/>
      <c r="K296" s="3087"/>
      <c r="L296" s="3087"/>
      <c r="M296" s="3087"/>
      <c r="N296" s="3087"/>
      <c r="O296" s="3087"/>
      <c r="P296" s="3087"/>
      <c r="Q296" s="3087"/>
      <c r="R296" s="3087"/>
      <c r="S296" s="3087"/>
      <c r="T296" s="3087"/>
      <c r="U296" s="3087"/>
      <c r="V296" s="3087"/>
      <c r="W296" s="3087"/>
      <c r="X296" s="3087"/>
      <c r="Y296" s="3087"/>
      <c r="Z296" s="3087"/>
      <c r="AA296" s="3087"/>
      <c r="AB296" s="3087"/>
      <c r="AC296" s="3087"/>
      <c r="AD296" s="3087"/>
      <c r="AE296" s="3087"/>
      <c r="AF296" s="3087"/>
      <c r="AG296" s="3087"/>
      <c r="AH296" s="3087"/>
      <c r="AI296" s="3087"/>
      <c r="AJ296" s="3087"/>
      <c r="AK296" s="3087"/>
      <c r="AL296" s="3087"/>
      <c r="AM296" s="3087"/>
      <c r="AN296" s="3087"/>
      <c r="AO296" s="3087"/>
      <c r="AP296" s="3087"/>
      <c r="AQ296" s="3087"/>
      <c r="AR296" s="3087"/>
      <c r="AS296" s="3087"/>
      <c r="AT296" s="3087"/>
      <c r="AU296" s="3087"/>
      <c r="AV296" s="3087"/>
      <c r="AW296" s="3087"/>
      <c r="AX296" s="3087"/>
      <c r="AY296" s="3087"/>
      <c r="AZ296" s="3087"/>
      <c r="BA296" s="3087"/>
      <c r="BB296" s="3087"/>
      <c r="BC296" s="3087"/>
      <c r="BD296" s="3087">
        <v>289</v>
      </c>
      <c r="BE296" s="3087" t="s">
        <v>14826</v>
      </c>
      <c r="BF296" s="3087"/>
      <c r="BG296" s="3087">
        <v>14</v>
      </c>
      <c r="BH296" s="3087">
        <v>33</v>
      </c>
      <c r="BI296" s="3087">
        <v>90</v>
      </c>
      <c r="BJ296" s="3087">
        <v>0</v>
      </c>
      <c r="BK296" s="3087">
        <v>0</v>
      </c>
      <c r="BL296" s="3087">
        <v>0</v>
      </c>
      <c r="BM296" s="3087">
        <v>0</v>
      </c>
      <c r="BN296" s="3087"/>
      <c r="BO296" s="3087"/>
      <c r="BP296" s="3087"/>
      <c r="BQ296" s="3087"/>
      <c r="BR296" s="3087"/>
      <c r="BS296" s="3087"/>
      <c r="BT296" s="3087"/>
      <c r="BU296" s="3087"/>
      <c r="BV296" s="3087"/>
      <c r="BW296" s="3087"/>
      <c r="BX296" s="3087"/>
      <c r="BY296" s="3087"/>
      <c r="BZ296" s="3087"/>
      <c r="CA296" s="3087"/>
      <c r="CB296" s="3087"/>
      <c r="CC296" s="3087"/>
      <c r="CD296" s="3087"/>
      <c r="CE296" s="3087"/>
      <c r="CF296" s="3087"/>
      <c r="CG296" s="3087"/>
      <c r="CH296" s="3087"/>
      <c r="CI296" s="3087"/>
      <c r="CJ296" s="3087"/>
      <c r="CK296" s="3087"/>
      <c r="CL296" s="3087"/>
      <c r="CM296" s="3087"/>
      <c r="CN296" s="3087"/>
      <c r="CO296" s="3087"/>
      <c r="CP296" s="3087"/>
      <c r="CQ296" s="3087"/>
      <c r="CR296" s="3087"/>
      <c r="CS296" s="3087"/>
      <c r="CT296" s="3087"/>
      <c r="CU296" s="3087"/>
      <c r="CV296" s="3087"/>
      <c r="CW296" s="3087"/>
      <c r="CX296" s="3087"/>
      <c r="CY296" s="3087"/>
      <c r="CZ296" s="3087"/>
      <c r="DA296" s="3087"/>
      <c r="DB296" s="3087"/>
      <c r="DC296" s="3087"/>
      <c r="DD296" s="3087"/>
      <c r="DE296" s="3087"/>
      <c r="DF296" s="3087"/>
      <c r="DG296" s="3087"/>
      <c r="DH296" s="3087"/>
      <c r="DI296" s="3087"/>
      <c r="DJ296" s="3087"/>
      <c r="DK296" s="3087"/>
    </row>
    <row r="297" spans="1:115" x14ac:dyDescent="0.25">
      <c r="A297" s="3076" t="str">
        <f t="shared" ca="1" si="20"/>
        <v xml:space="preserve"> </v>
      </c>
      <c r="B297" s="3088" t="str">
        <f t="shared" ca="1" si="21"/>
        <v xml:space="preserve"> </v>
      </c>
      <c r="C297" s="3088" t="str">
        <f t="shared" ca="1" si="22"/>
        <v xml:space="preserve"> </v>
      </c>
      <c r="D297" s="3088" t="str">
        <f t="shared" ca="1" si="23"/>
        <v xml:space="preserve"> </v>
      </c>
      <c r="E297" s="3088" t="str">
        <f t="shared" ca="1" si="24"/>
        <v xml:space="preserve"> </v>
      </c>
      <c r="F297" s="3087"/>
      <c r="G297" s="3087"/>
      <c r="H297" s="3087"/>
      <c r="I297" s="3087"/>
      <c r="J297" s="3087"/>
      <c r="K297" s="3087"/>
      <c r="L297" s="3087"/>
      <c r="M297" s="3087"/>
      <c r="N297" s="3087"/>
      <c r="O297" s="3087"/>
      <c r="P297" s="3087"/>
      <c r="Q297" s="3087"/>
      <c r="R297" s="3087"/>
      <c r="S297" s="3087"/>
      <c r="T297" s="3087"/>
      <c r="U297" s="3087"/>
      <c r="V297" s="3087"/>
      <c r="W297" s="3087"/>
      <c r="X297" s="3087"/>
      <c r="Y297" s="3087"/>
      <c r="Z297" s="3087"/>
      <c r="AA297" s="3087"/>
      <c r="AB297" s="3087"/>
      <c r="AC297" s="3087"/>
      <c r="AD297" s="3087"/>
      <c r="AE297" s="3087"/>
      <c r="AF297" s="3087"/>
      <c r="AG297" s="3087"/>
      <c r="AH297" s="3087"/>
      <c r="AI297" s="3087"/>
      <c r="AJ297" s="3087"/>
      <c r="AK297" s="3087"/>
      <c r="AL297" s="3087"/>
      <c r="AM297" s="3087"/>
      <c r="AN297" s="3087"/>
      <c r="AO297" s="3087"/>
      <c r="AP297" s="3087"/>
      <c r="AQ297" s="3087"/>
      <c r="AR297" s="3087"/>
      <c r="AS297" s="3087"/>
      <c r="AT297" s="3087"/>
      <c r="AU297" s="3087"/>
      <c r="AV297" s="3087"/>
      <c r="AW297" s="3087"/>
      <c r="AX297" s="3087"/>
      <c r="AY297" s="3087"/>
      <c r="AZ297" s="3087"/>
      <c r="BA297" s="3087"/>
      <c r="BB297" s="3087"/>
      <c r="BC297" s="3087"/>
      <c r="BD297" s="3087">
        <v>290</v>
      </c>
      <c r="BE297" s="3087" t="s">
        <v>14827</v>
      </c>
      <c r="BF297" s="3087"/>
      <c r="BG297" s="3087">
        <v>14</v>
      </c>
      <c r="BH297" s="3087">
        <v>33</v>
      </c>
      <c r="BI297" s="3087">
        <v>90</v>
      </c>
      <c r="BJ297" s="3087">
        <v>0</v>
      </c>
      <c r="BK297" s="3087">
        <v>0</v>
      </c>
      <c r="BL297" s="3087">
        <v>0</v>
      </c>
      <c r="BM297" s="3087">
        <v>0</v>
      </c>
      <c r="BN297" s="3087"/>
      <c r="BO297" s="3087"/>
      <c r="BP297" s="3087"/>
      <c r="BQ297" s="3087"/>
      <c r="BR297" s="3087"/>
      <c r="BS297" s="3087"/>
      <c r="BT297" s="3087"/>
      <c r="BU297" s="3087"/>
      <c r="BV297" s="3087"/>
      <c r="BW297" s="3087"/>
      <c r="BX297" s="3087"/>
      <c r="BY297" s="3087"/>
      <c r="BZ297" s="3087"/>
      <c r="CA297" s="3087"/>
      <c r="CB297" s="3087"/>
      <c r="CC297" s="3087"/>
      <c r="CD297" s="3087"/>
      <c r="CE297" s="3087"/>
      <c r="CF297" s="3087"/>
      <c r="CG297" s="3087"/>
      <c r="CH297" s="3087"/>
      <c r="CI297" s="3087"/>
      <c r="CJ297" s="3087"/>
      <c r="CK297" s="3087"/>
      <c r="CL297" s="3087"/>
      <c r="CM297" s="3087"/>
      <c r="CN297" s="3087"/>
      <c r="CO297" s="3087"/>
      <c r="CP297" s="3087"/>
      <c r="CQ297" s="3087"/>
      <c r="CR297" s="3087"/>
      <c r="CS297" s="3087"/>
      <c r="CT297" s="3087"/>
      <c r="CU297" s="3087"/>
      <c r="CV297" s="3087"/>
      <c r="CW297" s="3087"/>
      <c r="CX297" s="3087"/>
      <c r="CY297" s="3087"/>
      <c r="CZ297" s="3087"/>
      <c r="DA297" s="3087"/>
      <c r="DB297" s="3087"/>
      <c r="DC297" s="3087"/>
      <c r="DD297" s="3087"/>
      <c r="DE297" s="3087"/>
      <c r="DF297" s="3087"/>
      <c r="DG297" s="3087"/>
      <c r="DH297" s="3087"/>
      <c r="DI297" s="3087"/>
      <c r="DJ297" s="3087"/>
      <c r="DK297" s="3087"/>
    </row>
    <row r="298" spans="1:115" x14ac:dyDescent="0.25">
      <c r="A298" s="3076" t="str">
        <f t="shared" ca="1" si="20"/>
        <v xml:space="preserve"> </v>
      </c>
      <c r="B298" s="3088" t="str">
        <f t="shared" ca="1" si="21"/>
        <v xml:space="preserve"> </v>
      </c>
      <c r="C298" s="3088" t="str">
        <f t="shared" ca="1" si="22"/>
        <v xml:space="preserve"> </v>
      </c>
      <c r="D298" s="3088" t="str">
        <f t="shared" ca="1" si="23"/>
        <v xml:space="preserve"> </v>
      </c>
      <c r="E298" s="3088" t="str">
        <f t="shared" ca="1" si="24"/>
        <v xml:space="preserve"> </v>
      </c>
      <c r="F298" s="3087"/>
      <c r="G298" s="3087"/>
      <c r="H298" s="3087"/>
      <c r="I298" s="3087"/>
      <c r="J298" s="3087"/>
      <c r="K298" s="3087"/>
      <c r="L298" s="3087"/>
      <c r="M298" s="3087"/>
      <c r="N298" s="3087"/>
      <c r="O298" s="3087"/>
      <c r="P298" s="3087"/>
      <c r="Q298" s="3087"/>
      <c r="R298" s="3087"/>
      <c r="S298" s="3087"/>
      <c r="T298" s="3087"/>
      <c r="U298" s="3087"/>
      <c r="V298" s="3087"/>
      <c r="W298" s="3087"/>
      <c r="X298" s="3087"/>
      <c r="Y298" s="3087"/>
      <c r="Z298" s="3087"/>
      <c r="AA298" s="3087"/>
      <c r="AB298" s="3087"/>
      <c r="AC298" s="3087"/>
      <c r="AD298" s="3087"/>
      <c r="AE298" s="3087"/>
      <c r="AF298" s="3087"/>
      <c r="AG298" s="3087"/>
      <c r="AH298" s="3087"/>
      <c r="AI298" s="3087"/>
      <c r="AJ298" s="3087"/>
      <c r="AK298" s="3087"/>
      <c r="AL298" s="3087"/>
      <c r="AM298" s="3087"/>
      <c r="AN298" s="3087"/>
      <c r="AO298" s="3087"/>
      <c r="AP298" s="3087"/>
      <c r="AQ298" s="3087"/>
      <c r="AR298" s="3087"/>
      <c r="AS298" s="3087"/>
      <c r="AT298" s="3087"/>
      <c r="AU298" s="3087"/>
      <c r="AV298" s="3087"/>
      <c r="AW298" s="3087"/>
      <c r="AX298" s="3087"/>
      <c r="AY298" s="3087"/>
      <c r="AZ298" s="3087"/>
      <c r="BA298" s="3087"/>
      <c r="BB298" s="3087"/>
      <c r="BC298" s="3087"/>
      <c r="BD298" s="3087">
        <v>291</v>
      </c>
      <c r="BE298" s="3087" t="s">
        <v>14828</v>
      </c>
      <c r="BF298" s="3087"/>
      <c r="BG298" s="3087">
        <v>14</v>
      </c>
      <c r="BH298" s="3087">
        <v>33</v>
      </c>
      <c r="BI298" s="3087">
        <v>90</v>
      </c>
      <c r="BJ298" s="3087">
        <v>0</v>
      </c>
      <c r="BK298" s="3087">
        <v>0</v>
      </c>
      <c r="BL298" s="3087">
        <v>0</v>
      </c>
      <c r="BM298" s="3087">
        <v>0</v>
      </c>
      <c r="BN298" s="3087"/>
      <c r="BO298" s="3087"/>
      <c r="BP298" s="3087"/>
      <c r="BQ298" s="3087"/>
      <c r="BR298" s="3087"/>
      <c r="BS298" s="3087"/>
      <c r="BT298" s="3087"/>
      <c r="BU298" s="3087"/>
      <c r="BV298" s="3087"/>
      <c r="BW298" s="3087"/>
      <c r="BX298" s="3087"/>
      <c r="BY298" s="3087"/>
      <c r="BZ298" s="3087"/>
      <c r="CA298" s="3087"/>
      <c r="CB298" s="3087"/>
      <c r="CC298" s="3087"/>
      <c r="CD298" s="3087"/>
      <c r="CE298" s="3087"/>
      <c r="CF298" s="3087"/>
      <c r="CG298" s="3087"/>
      <c r="CH298" s="3087"/>
      <c r="CI298" s="3087"/>
      <c r="CJ298" s="3087"/>
      <c r="CK298" s="3087"/>
      <c r="CL298" s="3087"/>
      <c r="CM298" s="3087"/>
      <c r="CN298" s="3087"/>
      <c r="CO298" s="3087"/>
      <c r="CP298" s="3087"/>
      <c r="CQ298" s="3087"/>
      <c r="CR298" s="3087"/>
      <c r="CS298" s="3087"/>
      <c r="CT298" s="3087"/>
      <c r="CU298" s="3087"/>
      <c r="CV298" s="3087"/>
      <c r="CW298" s="3087"/>
      <c r="CX298" s="3087"/>
      <c r="CY298" s="3087"/>
      <c r="CZ298" s="3087"/>
      <c r="DA298" s="3087"/>
      <c r="DB298" s="3087"/>
      <c r="DC298" s="3087"/>
      <c r="DD298" s="3087"/>
      <c r="DE298" s="3087"/>
      <c r="DF298" s="3087"/>
      <c r="DG298" s="3087"/>
      <c r="DH298" s="3087"/>
      <c r="DI298" s="3087"/>
      <c r="DJ298" s="3087"/>
      <c r="DK298" s="3087"/>
    </row>
    <row r="299" spans="1:115" x14ac:dyDescent="0.25">
      <c r="A299" s="3076" t="str">
        <f t="shared" ca="1" si="20"/>
        <v xml:space="preserve"> </v>
      </c>
      <c r="B299" s="3088" t="str">
        <f t="shared" ca="1" si="21"/>
        <v xml:space="preserve"> </v>
      </c>
      <c r="C299" s="3088" t="str">
        <f t="shared" ca="1" si="22"/>
        <v xml:space="preserve"> </v>
      </c>
      <c r="D299" s="3088" t="str">
        <f t="shared" ca="1" si="23"/>
        <v xml:space="preserve"> </v>
      </c>
      <c r="E299" s="3088" t="str">
        <f t="shared" ca="1" si="24"/>
        <v xml:space="preserve"> </v>
      </c>
      <c r="F299" s="3087"/>
      <c r="G299" s="3087"/>
      <c r="H299" s="3087"/>
      <c r="I299" s="3087"/>
      <c r="J299" s="3087"/>
      <c r="K299" s="3087"/>
      <c r="L299" s="3087"/>
      <c r="M299" s="3087"/>
      <c r="N299" s="3087"/>
      <c r="O299" s="3087"/>
      <c r="P299" s="3087"/>
      <c r="Q299" s="3087"/>
      <c r="R299" s="3087"/>
      <c r="S299" s="3087"/>
      <c r="T299" s="3087"/>
      <c r="U299" s="3087"/>
      <c r="V299" s="3087"/>
      <c r="W299" s="3087"/>
      <c r="X299" s="3087"/>
      <c r="Y299" s="3087"/>
      <c r="Z299" s="3087"/>
      <c r="AA299" s="3087"/>
      <c r="AB299" s="3087"/>
      <c r="AC299" s="3087"/>
      <c r="AD299" s="3087"/>
      <c r="AE299" s="3087"/>
      <c r="AF299" s="3087"/>
      <c r="AG299" s="3087"/>
      <c r="AH299" s="3087"/>
      <c r="AI299" s="3087"/>
      <c r="AJ299" s="3087"/>
      <c r="AK299" s="3087"/>
      <c r="AL299" s="3087"/>
      <c r="AM299" s="3087"/>
      <c r="AN299" s="3087"/>
      <c r="AO299" s="3087"/>
      <c r="AP299" s="3087"/>
      <c r="AQ299" s="3087"/>
      <c r="AR299" s="3087"/>
      <c r="AS299" s="3087"/>
      <c r="AT299" s="3087"/>
      <c r="AU299" s="3087"/>
      <c r="AV299" s="3087"/>
      <c r="AW299" s="3087"/>
      <c r="AX299" s="3087"/>
      <c r="AY299" s="3087"/>
      <c r="AZ299" s="3087"/>
      <c r="BA299" s="3087"/>
      <c r="BB299" s="3087"/>
      <c r="BC299" s="3087"/>
      <c r="BD299" s="3087">
        <v>292</v>
      </c>
      <c r="BE299" s="3087" t="s">
        <v>14829</v>
      </c>
      <c r="BF299" s="3087"/>
      <c r="BG299" s="3087">
        <v>16</v>
      </c>
      <c r="BH299" s="3087">
        <v>37</v>
      </c>
      <c r="BI299" s="3087">
        <v>86</v>
      </c>
      <c r="BJ299" s="3087">
        <v>0</v>
      </c>
      <c r="BK299" s="3087">
        <v>0</v>
      </c>
      <c r="BL299" s="3087">
        <v>0</v>
      </c>
      <c r="BM299" s="3087">
        <v>0</v>
      </c>
      <c r="BN299" s="3087"/>
      <c r="BO299" s="3087"/>
      <c r="BP299" s="3087"/>
      <c r="BQ299" s="3087"/>
      <c r="BR299" s="3087"/>
      <c r="BS299" s="3087"/>
      <c r="BT299" s="3087"/>
      <c r="BU299" s="3087"/>
      <c r="BV299" s="3087"/>
      <c r="BW299" s="3087"/>
      <c r="BX299" s="3087"/>
      <c r="BY299" s="3087"/>
      <c r="BZ299" s="3087"/>
      <c r="CA299" s="3087"/>
      <c r="CB299" s="3087"/>
      <c r="CC299" s="3087"/>
      <c r="CD299" s="3087"/>
      <c r="CE299" s="3087"/>
      <c r="CF299" s="3087"/>
      <c r="CG299" s="3087"/>
      <c r="CH299" s="3087"/>
      <c r="CI299" s="3087"/>
      <c r="CJ299" s="3087"/>
      <c r="CK299" s="3087"/>
      <c r="CL299" s="3087"/>
      <c r="CM299" s="3087"/>
      <c r="CN299" s="3087"/>
      <c r="CO299" s="3087"/>
      <c r="CP299" s="3087"/>
      <c r="CQ299" s="3087"/>
      <c r="CR299" s="3087"/>
      <c r="CS299" s="3087"/>
      <c r="CT299" s="3087"/>
      <c r="CU299" s="3087"/>
      <c r="CV299" s="3087"/>
      <c r="CW299" s="3087"/>
      <c r="CX299" s="3087"/>
      <c r="CY299" s="3087"/>
      <c r="CZ299" s="3087"/>
      <c r="DA299" s="3087"/>
      <c r="DB299" s="3087"/>
      <c r="DC299" s="3087"/>
      <c r="DD299" s="3087"/>
      <c r="DE299" s="3087"/>
      <c r="DF299" s="3087"/>
      <c r="DG299" s="3087"/>
      <c r="DH299" s="3087"/>
      <c r="DI299" s="3087"/>
      <c r="DJ299" s="3087"/>
      <c r="DK299" s="3087"/>
    </row>
    <row r="300" spans="1:115" x14ac:dyDescent="0.25">
      <c r="A300" s="3076" t="str">
        <f t="shared" ca="1" si="20"/>
        <v xml:space="preserve"> </v>
      </c>
      <c r="B300" s="3088" t="str">
        <f t="shared" ca="1" si="21"/>
        <v xml:space="preserve"> </v>
      </c>
      <c r="C300" s="3088" t="str">
        <f t="shared" ca="1" si="22"/>
        <v xml:space="preserve"> </v>
      </c>
      <c r="D300" s="3088" t="str">
        <f t="shared" ca="1" si="23"/>
        <v xml:space="preserve"> </v>
      </c>
      <c r="E300" s="3088" t="str">
        <f t="shared" ca="1" si="24"/>
        <v xml:space="preserve"> </v>
      </c>
      <c r="F300" s="3087"/>
      <c r="G300" s="3087"/>
      <c r="H300" s="3087"/>
      <c r="I300" s="3087"/>
      <c r="J300" s="3087"/>
      <c r="K300" s="3087"/>
      <c r="L300" s="3087"/>
      <c r="M300" s="3087"/>
      <c r="N300" s="3087"/>
      <c r="O300" s="3087"/>
      <c r="P300" s="3087"/>
      <c r="Q300" s="3087"/>
      <c r="R300" s="3087"/>
      <c r="S300" s="3087"/>
      <c r="T300" s="3087"/>
      <c r="U300" s="3087"/>
      <c r="V300" s="3087"/>
      <c r="W300" s="3087"/>
      <c r="X300" s="3087"/>
      <c r="Y300" s="3087"/>
      <c r="Z300" s="3087"/>
      <c r="AA300" s="3087"/>
      <c r="AB300" s="3087"/>
      <c r="AC300" s="3087"/>
      <c r="AD300" s="3087"/>
      <c r="AE300" s="3087"/>
      <c r="AF300" s="3087"/>
      <c r="AG300" s="3087"/>
      <c r="AH300" s="3087"/>
      <c r="AI300" s="3087"/>
      <c r="AJ300" s="3087"/>
      <c r="AK300" s="3087"/>
      <c r="AL300" s="3087"/>
      <c r="AM300" s="3087"/>
      <c r="AN300" s="3087"/>
      <c r="AO300" s="3087"/>
      <c r="AP300" s="3087"/>
      <c r="AQ300" s="3087"/>
      <c r="AR300" s="3087"/>
      <c r="AS300" s="3087"/>
      <c r="AT300" s="3087"/>
      <c r="AU300" s="3087"/>
      <c r="AV300" s="3087"/>
      <c r="AW300" s="3087"/>
      <c r="AX300" s="3087"/>
      <c r="AY300" s="3087"/>
      <c r="AZ300" s="3087"/>
      <c r="BA300" s="3087"/>
      <c r="BB300" s="3087"/>
      <c r="BC300" s="3087"/>
      <c r="BD300" s="3087">
        <v>293</v>
      </c>
      <c r="BE300" s="3087" t="s">
        <v>14830</v>
      </c>
      <c r="BF300" s="3087"/>
      <c r="BG300" s="3087">
        <v>14</v>
      </c>
      <c r="BH300" s="3087">
        <v>33</v>
      </c>
      <c r="BI300" s="3087">
        <v>90</v>
      </c>
      <c r="BJ300" s="3087">
        <v>0</v>
      </c>
      <c r="BK300" s="3087">
        <v>0</v>
      </c>
      <c r="BL300" s="3087">
        <v>0</v>
      </c>
      <c r="BM300" s="3087">
        <v>0</v>
      </c>
      <c r="BN300" s="3087"/>
      <c r="BO300" s="3087"/>
      <c r="BP300" s="3087"/>
      <c r="BQ300" s="3087"/>
      <c r="BR300" s="3087"/>
      <c r="BS300" s="3087"/>
      <c r="BT300" s="3087"/>
      <c r="BU300" s="3087"/>
      <c r="BV300" s="3087"/>
      <c r="BW300" s="3087"/>
      <c r="BX300" s="3087"/>
      <c r="BY300" s="3087"/>
      <c r="BZ300" s="3087"/>
      <c r="CA300" s="3087"/>
      <c r="CB300" s="3087"/>
      <c r="CC300" s="3087"/>
      <c r="CD300" s="3087"/>
      <c r="CE300" s="3087"/>
      <c r="CF300" s="3087"/>
      <c r="CG300" s="3087"/>
      <c r="CH300" s="3087"/>
      <c r="CI300" s="3087"/>
      <c r="CJ300" s="3087"/>
      <c r="CK300" s="3087"/>
      <c r="CL300" s="3087"/>
      <c r="CM300" s="3087"/>
      <c r="CN300" s="3087"/>
      <c r="CO300" s="3087"/>
      <c r="CP300" s="3087"/>
      <c r="CQ300" s="3087"/>
      <c r="CR300" s="3087"/>
      <c r="CS300" s="3087"/>
      <c r="CT300" s="3087"/>
      <c r="CU300" s="3087"/>
      <c r="CV300" s="3087"/>
      <c r="CW300" s="3087"/>
      <c r="CX300" s="3087"/>
      <c r="CY300" s="3087"/>
      <c r="CZ300" s="3087"/>
      <c r="DA300" s="3087"/>
      <c r="DB300" s="3087"/>
      <c r="DC300" s="3087"/>
      <c r="DD300" s="3087"/>
      <c r="DE300" s="3087"/>
      <c r="DF300" s="3087"/>
      <c r="DG300" s="3087"/>
      <c r="DH300" s="3087"/>
      <c r="DI300" s="3087"/>
      <c r="DJ300" s="3087"/>
      <c r="DK300" s="3087"/>
    </row>
    <row r="301" spans="1:115" x14ac:dyDescent="0.25">
      <c r="A301" s="3076" t="str">
        <f t="shared" ca="1" si="20"/>
        <v xml:space="preserve"> </v>
      </c>
      <c r="B301" s="3088" t="str">
        <f t="shared" ca="1" si="21"/>
        <v xml:space="preserve"> </v>
      </c>
      <c r="C301" s="3088" t="str">
        <f t="shared" ca="1" si="22"/>
        <v xml:space="preserve"> </v>
      </c>
      <c r="D301" s="3088" t="str">
        <f t="shared" ca="1" si="23"/>
        <v xml:space="preserve"> </v>
      </c>
      <c r="E301" s="3088" t="str">
        <f t="shared" ca="1" si="24"/>
        <v xml:space="preserve"> </v>
      </c>
      <c r="F301" s="3087"/>
      <c r="G301" s="3087"/>
      <c r="H301" s="3087"/>
      <c r="I301" s="3087"/>
      <c r="J301" s="3087"/>
      <c r="K301" s="3087"/>
      <c r="L301" s="3087"/>
      <c r="M301" s="3087"/>
      <c r="N301" s="3087"/>
      <c r="O301" s="3087"/>
      <c r="P301" s="3087"/>
      <c r="Q301" s="3087"/>
      <c r="R301" s="3087"/>
      <c r="S301" s="3087"/>
      <c r="T301" s="3087"/>
      <c r="U301" s="3087"/>
      <c r="V301" s="3087"/>
      <c r="W301" s="3087"/>
      <c r="X301" s="3087"/>
      <c r="Y301" s="3087"/>
      <c r="Z301" s="3087"/>
      <c r="AA301" s="3087"/>
      <c r="AB301" s="3087"/>
      <c r="AC301" s="3087"/>
      <c r="AD301" s="3087"/>
      <c r="AE301" s="3087"/>
      <c r="AF301" s="3087"/>
      <c r="AG301" s="3087"/>
      <c r="AH301" s="3087"/>
      <c r="AI301" s="3087"/>
      <c r="AJ301" s="3087"/>
      <c r="AK301" s="3087"/>
      <c r="AL301" s="3087"/>
      <c r="AM301" s="3087"/>
      <c r="AN301" s="3087"/>
      <c r="AO301" s="3087"/>
      <c r="AP301" s="3087"/>
      <c r="AQ301" s="3087"/>
      <c r="AR301" s="3087"/>
      <c r="AS301" s="3087"/>
      <c r="AT301" s="3087"/>
      <c r="AU301" s="3087"/>
      <c r="AV301" s="3087"/>
      <c r="AW301" s="3087"/>
      <c r="AX301" s="3087"/>
      <c r="AY301" s="3087"/>
      <c r="AZ301" s="3087"/>
      <c r="BA301" s="3087"/>
      <c r="BB301" s="3087"/>
      <c r="BC301" s="3087"/>
      <c r="BD301" s="3087">
        <v>294</v>
      </c>
      <c r="BE301" s="3087" t="s">
        <v>14831</v>
      </c>
      <c r="BF301" s="3087"/>
      <c r="BG301" s="3087">
        <v>14</v>
      </c>
      <c r="BH301" s="3087">
        <v>33</v>
      </c>
      <c r="BI301" s="3087">
        <v>90</v>
      </c>
      <c r="BJ301" s="3087">
        <v>0</v>
      </c>
      <c r="BK301" s="3087">
        <v>0</v>
      </c>
      <c r="BL301" s="3087">
        <v>0</v>
      </c>
      <c r="BM301" s="3087">
        <v>0</v>
      </c>
      <c r="BN301" s="3087"/>
      <c r="BO301" s="3087"/>
      <c r="BP301" s="3087"/>
      <c r="BQ301" s="3087"/>
      <c r="BR301" s="3087"/>
      <c r="BS301" s="3087"/>
      <c r="BT301" s="3087"/>
      <c r="BU301" s="3087"/>
      <c r="BV301" s="3087"/>
      <c r="BW301" s="3087"/>
      <c r="BX301" s="3087"/>
      <c r="BY301" s="3087"/>
      <c r="BZ301" s="3087"/>
      <c r="CA301" s="3087"/>
      <c r="CB301" s="3087"/>
      <c r="CC301" s="3087"/>
      <c r="CD301" s="3087"/>
      <c r="CE301" s="3087"/>
      <c r="CF301" s="3087"/>
      <c r="CG301" s="3087"/>
      <c r="CH301" s="3087"/>
      <c r="CI301" s="3087"/>
      <c r="CJ301" s="3087"/>
      <c r="CK301" s="3087"/>
      <c r="CL301" s="3087"/>
      <c r="CM301" s="3087"/>
      <c r="CN301" s="3087"/>
      <c r="CO301" s="3087"/>
      <c r="CP301" s="3087"/>
      <c r="CQ301" s="3087"/>
      <c r="CR301" s="3087"/>
      <c r="CS301" s="3087"/>
      <c r="CT301" s="3087"/>
      <c r="CU301" s="3087"/>
      <c r="CV301" s="3087"/>
      <c r="CW301" s="3087"/>
      <c r="CX301" s="3087"/>
      <c r="CY301" s="3087"/>
      <c r="CZ301" s="3087"/>
      <c r="DA301" s="3087"/>
      <c r="DB301" s="3087"/>
      <c r="DC301" s="3087"/>
      <c r="DD301" s="3087"/>
      <c r="DE301" s="3087"/>
      <c r="DF301" s="3087"/>
      <c r="DG301" s="3087"/>
      <c r="DH301" s="3087"/>
      <c r="DI301" s="3087"/>
      <c r="DJ301" s="3087"/>
      <c r="DK301" s="3087"/>
    </row>
    <row r="302" spans="1:115" x14ac:dyDescent="0.25">
      <c r="A302" s="3076" t="str">
        <f t="shared" ca="1" si="20"/>
        <v xml:space="preserve"> </v>
      </c>
      <c r="B302" s="3088" t="str">
        <f t="shared" ca="1" si="21"/>
        <v xml:space="preserve"> </v>
      </c>
      <c r="C302" s="3088" t="str">
        <f t="shared" ca="1" si="22"/>
        <v xml:space="preserve"> </v>
      </c>
      <c r="D302" s="3088" t="str">
        <f t="shared" ca="1" si="23"/>
        <v xml:space="preserve"> </v>
      </c>
      <c r="E302" s="3088" t="str">
        <f t="shared" ca="1" si="24"/>
        <v xml:space="preserve"> </v>
      </c>
      <c r="F302" s="3087"/>
      <c r="G302" s="3087"/>
      <c r="H302" s="3087"/>
      <c r="I302" s="3087"/>
      <c r="J302" s="3087"/>
      <c r="K302" s="3087"/>
      <c r="L302" s="3087"/>
      <c r="M302" s="3087"/>
      <c r="N302" s="3087"/>
      <c r="O302" s="3087"/>
      <c r="P302" s="3087"/>
      <c r="Q302" s="3087"/>
      <c r="R302" s="3087"/>
      <c r="S302" s="3087"/>
      <c r="T302" s="3087"/>
      <c r="U302" s="3087"/>
      <c r="V302" s="3087"/>
      <c r="W302" s="3087"/>
      <c r="X302" s="3087"/>
      <c r="Y302" s="3087"/>
      <c r="Z302" s="3087"/>
      <c r="AA302" s="3087"/>
      <c r="AB302" s="3087"/>
      <c r="AC302" s="3087"/>
      <c r="AD302" s="3087"/>
      <c r="AE302" s="3087"/>
      <c r="AF302" s="3087"/>
      <c r="AG302" s="3087"/>
      <c r="AH302" s="3087"/>
      <c r="AI302" s="3087"/>
      <c r="AJ302" s="3087"/>
      <c r="AK302" s="3087"/>
      <c r="AL302" s="3087"/>
      <c r="AM302" s="3087"/>
      <c r="AN302" s="3087"/>
      <c r="AO302" s="3087"/>
      <c r="AP302" s="3087"/>
      <c r="AQ302" s="3087"/>
      <c r="AR302" s="3087"/>
      <c r="AS302" s="3087"/>
      <c r="AT302" s="3087"/>
      <c r="AU302" s="3087"/>
      <c r="AV302" s="3087"/>
      <c r="AW302" s="3087"/>
      <c r="AX302" s="3087"/>
      <c r="AY302" s="3087"/>
      <c r="AZ302" s="3087"/>
      <c r="BA302" s="3087"/>
      <c r="BB302" s="3087"/>
      <c r="BC302" s="3087"/>
      <c r="BD302" s="3087">
        <v>295</v>
      </c>
      <c r="BE302" s="3087" t="s">
        <v>14832</v>
      </c>
      <c r="BF302" s="3087"/>
      <c r="BG302" s="3087">
        <v>14</v>
      </c>
      <c r="BH302" s="3087">
        <v>33</v>
      </c>
      <c r="BI302" s="3087">
        <v>90</v>
      </c>
      <c r="BJ302" s="3087">
        <v>0</v>
      </c>
      <c r="BK302" s="3087">
        <v>0</v>
      </c>
      <c r="BL302" s="3087">
        <v>0</v>
      </c>
      <c r="BM302" s="3087">
        <v>0</v>
      </c>
      <c r="BN302" s="3087"/>
      <c r="BO302" s="3087"/>
      <c r="BP302" s="3087"/>
      <c r="BQ302" s="3087"/>
      <c r="BR302" s="3087"/>
      <c r="BS302" s="3087"/>
      <c r="BT302" s="3087"/>
      <c r="BU302" s="3087"/>
      <c r="BV302" s="3087"/>
      <c r="BW302" s="3087"/>
      <c r="BX302" s="3087"/>
      <c r="BY302" s="3087"/>
      <c r="BZ302" s="3087"/>
      <c r="CA302" s="3087"/>
      <c r="CB302" s="3087"/>
      <c r="CC302" s="3087"/>
      <c r="CD302" s="3087"/>
      <c r="CE302" s="3087"/>
      <c r="CF302" s="3087"/>
      <c r="CG302" s="3087"/>
      <c r="CH302" s="3087"/>
      <c r="CI302" s="3087"/>
      <c r="CJ302" s="3087"/>
      <c r="CK302" s="3087"/>
      <c r="CL302" s="3087"/>
      <c r="CM302" s="3087"/>
      <c r="CN302" s="3087"/>
      <c r="CO302" s="3087"/>
      <c r="CP302" s="3087"/>
      <c r="CQ302" s="3087"/>
      <c r="CR302" s="3087"/>
      <c r="CS302" s="3087"/>
      <c r="CT302" s="3087"/>
      <c r="CU302" s="3087"/>
      <c r="CV302" s="3087"/>
      <c r="CW302" s="3087"/>
      <c r="CX302" s="3087"/>
      <c r="CY302" s="3087"/>
      <c r="CZ302" s="3087"/>
      <c r="DA302" s="3087"/>
      <c r="DB302" s="3087"/>
      <c r="DC302" s="3087"/>
      <c r="DD302" s="3087"/>
      <c r="DE302" s="3087"/>
      <c r="DF302" s="3087"/>
      <c r="DG302" s="3087"/>
      <c r="DH302" s="3087"/>
      <c r="DI302" s="3087"/>
      <c r="DJ302" s="3087"/>
      <c r="DK302" s="3087"/>
    </row>
    <row r="303" spans="1:115" x14ac:dyDescent="0.25">
      <c r="A303" s="3076" t="str">
        <f t="shared" ca="1" si="20"/>
        <v xml:space="preserve"> </v>
      </c>
      <c r="B303" s="3088" t="str">
        <f t="shared" ca="1" si="21"/>
        <v xml:space="preserve"> </v>
      </c>
      <c r="C303" s="3088" t="str">
        <f t="shared" ca="1" si="22"/>
        <v xml:space="preserve"> </v>
      </c>
      <c r="D303" s="3088" t="str">
        <f t="shared" ca="1" si="23"/>
        <v xml:space="preserve"> </v>
      </c>
      <c r="E303" s="3088" t="str">
        <f t="shared" ca="1" si="24"/>
        <v xml:space="preserve"> </v>
      </c>
      <c r="F303" s="3087"/>
      <c r="G303" s="3087"/>
      <c r="H303" s="3087"/>
      <c r="I303" s="3087"/>
      <c r="J303" s="3087"/>
      <c r="K303" s="3087"/>
      <c r="L303" s="3087"/>
      <c r="M303" s="3087"/>
      <c r="N303" s="3087"/>
      <c r="O303" s="3087"/>
      <c r="P303" s="3087"/>
      <c r="Q303" s="3087"/>
      <c r="R303" s="3087"/>
      <c r="S303" s="3087"/>
      <c r="T303" s="3087"/>
      <c r="U303" s="3087"/>
      <c r="V303" s="3087"/>
      <c r="W303" s="3087"/>
      <c r="X303" s="3087"/>
      <c r="Y303" s="3087"/>
      <c r="Z303" s="3087"/>
      <c r="AA303" s="3087"/>
      <c r="AB303" s="3087"/>
      <c r="AC303" s="3087"/>
      <c r="AD303" s="3087"/>
      <c r="AE303" s="3087"/>
      <c r="AF303" s="3087"/>
      <c r="AG303" s="3087"/>
      <c r="AH303" s="3087"/>
      <c r="AI303" s="3087"/>
      <c r="AJ303" s="3087"/>
      <c r="AK303" s="3087"/>
      <c r="AL303" s="3087"/>
      <c r="AM303" s="3087"/>
      <c r="AN303" s="3087"/>
      <c r="AO303" s="3087"/>
      <c r="AP303" s="3087"/>
      <c r="AQ303" s="3087"/>
      <c r="AR303" s="3087"/>
      <c r="AS303" s="3087"/>
      <c r="AT303" s="3087"/>
      <c r="AU303" s="3087"/>
      <c r="AV303" s="3087"/>
      <c r="AW303" s="3087"/>
      <c r="AX303" s="3087"/>
      <c r="AY303" s="3087"/>
      <c r="AZ303" s="3087"/>
      <c r="BA303" s="3087"/>
      <c r="BB303" s="3087"/>
      <c r="BC303" s="3087"/>
      <c r="BD303" s="3087">
        <v>296</v>
      </c>
      <c r="BE303" s="3087" t="s">
        <v>14833</v>
      </c>
      <c r="BF303" s="3087"/>
      <c r="BG303" s="3087">
        <v>14</v>
      </c>
      <c r="BH303" s="3087">
        <v>33</v>
      </c>
      <c r="BI303" s="3087">
        <v>90</v>
      </c>
      <c r="BJ303" s="3087">
        <v>0</v>
      </c>
      <c r="BK303" s="3087">
        <v>0</v>
      </c>
      <c r="BL303" s="3087">
        <v>0</v>
      </c>
      <c r="BM303" s="3087">
        <v>0</v>
      </c>
      <c r="BN303" s="3087"/>
      <c r="BO303" s="3087"/>
      <c r="BP303" s="3087"/>
      <c r="BQ303" s="3087"/>
      <c r="BR303" s="3087"/>
      <c r="BS303" s="3087"/>
      <c r="BT303" s="3087"/>
      <c r="BU303" s="3087"/>
      <c r="BV303" s="3087"/>
      <c r="BW303" s="3087"/>
      <c r="BX303" s="3087"/>
      <c r="BY303" s="3087"/>
      <c r="BZ303" s="3087"/>
      <c r="CA303" s="3087"/>
      <c r="CB303" s="3087"/>
      <c r="CC303" s="3087"/>
      <c r="CD303" s="3087"/>
      <c r="CE303" s="3087"/>
      <c r="CF303" s="3087"/>
      <c r="CG303" s="3087"/>
      <c r="CH303" s="3087"/>
      <c r="CI303" s="3087"/>
      <c r="CJ303" s="3087"/>
      <c r="CK303" s="3087"/>
      <c r="CL303" s="3087"/>
      <c r="CM303" s="3087"/>
      <c r="CN303" s="3087"/>
      <c r="CO303" s="3087"/>
      <c r="CP303" s="3087"/>
      <c r="CQ303" s="3087"/>
      <c r="CR303" s="3087"/>
      <c r="CS303" s="3087"/>
      <c r="CT303" s="3087"/>
      <c r="CU303" s="3087"/>
      <c r="CV303" s="3087"/>
      <c r="CW303" s="3087"/>
      <c r="CX303" s="3087"/>
      <c r="CY303" s="3087"/>
      <c r="CZ303" s="3087"/>
      <c r="DA303" s="3087"/>
      <c r="DB303" s="3087"/>
      <c r="DC303" s="3087"/>
      <c r="DD303" s="3087"/>
      <c r="DE303" s="3087"/>
      <c r="DF303" s="3087"/>
      <c r="DG303" s="3087"/>
      <c r="DH303" s="3087"/>
      <c r="DI303" s="3087"/>
      <c r="DJ303" s="3087"/>
      <c r="DK303" s="3087"/>
    </row>
    <row r="304" spans="1:115" x14ac:dyDescent="0.25">
      <c r="A304" s="3076" t="str">
        <f t="shared" ca="1" si="20"/>
        <v xml:space="preserve"> </v>
      </c>
      <c r="B304" s="3088" t="str">
        <f t="shared" ca="1" si="21"/>
        <v xml:space="preserve"> </v>
      </c>
      <c r="C304" s="3088" t="str">
        <f t="shared" ca="1" si="22"/>
        <v xml:space="preserve"> </v>
      </c>
      <c r="D304" s="3088" t="str">
        <f t="shared" ca="1" si="23"/>
        <v xml:space="preserve"> </v>
      </c>
      <c r="E304" s="3088" t="str">
        <f t="shared" ca="1" si="24"/>
        <v xml:space="preserve"> </v>
      </c>
      <c r="F304" s="3087"/>
      <c r="G304" s="3087"/>
      <c r="H304" s="3087"/>
      <c r="I304" s="3087"/>
      <c r="J304" s="3087"/>
      <c r="K304" s="3087"/>
      <c r="L304" s="3087"/>
      <c r="M304" s="3087"/>
      <c r="N304" s="3087"/>
      <c r="O304" s="3087"/>
      <c r="P304" s="3087"/>
      <c r="Q304" s="3087"/>
      <c r="R304" s="3087"/>
      <c r="S304" s="3087"/>
      <c r="T304" s="3087"/>
      <c r="U304" s="3087"/>
      <c r="V304" s="3087"/>
      <c r="W304" s="3087"/>
      <c r="X304" s="3087"/>
      <c r="Y304" s="3087"/>
      <c r="Z304" s="3087"/>
      <c r="AA304" s="3087"/>
      <c r="AB304" s="3087"/>
      <c r="AC304" s="3087"/>
      <c r="AD304" s="3087"/>
      <c r="AE304" s="3087"/>
      <c r="AF304" s="3087"/>
      <c r="AG304" s="3087"/>
      <c r="AH304" s="3087"/>
      <c r="AI304" s="3087"/>
      <c r="AJ304" s="3087"/>
      <c r="AK304" s="3087"/>
      <c r="AL304" s="3087"/>
      <c r="AM304" s="3087"/>
      <c r="AN304" s="3087"/>
      <c r="AO304" s="3087"/>
      <c r="AP304" s="3087"/>
      <c r="AQ304" s="3087"/>
      <c r="AR304" s="3087"/>
      <c r="AS304" s="3087"/>
      <c r="AT304" s="3087"/>
      <c r="AU304" s="3087"/>
      <c r="AV304" s="3087"/>
      <c r="AW304" s="3087"/>
      <c r="AX304" s="3087"/>
      <c r="AY304" s="3087"/>
      <c r="AZ304" s="3087"/>
      <c r="BA304" s="3087"/>
      <c r="BB304" s="3087"/>
      <c r="BC304" s="3087"/>
      <c r="BD304" s="3087">
        <v>297</v>
      </c>
      <c r="BE304" s="3087" t="s">
        <v>14834</v>
      </c>
      <c r="BF304" s="3087"/>
      <c r="BG304" s="3087">
        <v>14</v>
      </c>
      <c r="BH304" s="3087">
        <v>33</v>
      </c>
      <c r="BI304" s="3087">
        <v>90</v>
      </c>
      <c r="BJ304" s="3087">
        <v>0</v>
      </c>
      <c r="BK304" s="3087">
        <v>0</v>
      </c>
      <c r="BL304" s="3087">
        <v>0</v>
      </c>
      <c r="BM304" s="3087">
        <v>0</v>
      </c>
      <c r="BN304" s="3087"/>
      <c r="BO304" s="3087"/>
      <c r="BP304" s="3087"/>
      <c r="BQ304" s="3087"/>
      <c r="BR304" s="3087"/>
      <c r="BS304" s="3087"/>
      <c r="BT304" s="3087"/>
      <c r="BU304" s="3087"/>
      <c r="BV304" s="3087"/>
      <c r="BW304" s="3087"/>
      <c r="BX304" s="3087"/>
      <c r="BY304" s="3087"/>
      <c r="BZ304" s="3087"/>
      <c r="CA304" s="3087"/>
      <c r="CB304" s="3087"/>
      <c r="CC304" s="3087"/>
      <c r="CD304" s="3087"/>
      <c r="CE304" s="3087"/>
      <c r="CF304" s="3087"/>
      <c r="CG304" s="3087"/>
      <c r="CH304" s="3087"/>
      <c r="CI304" s="3087"/>
      <c r="CJ304" s="3087"/>
      <c r="CK304" s="3087"/>
      <c r="CL304" s="3087"/>
      <c r="CM304" s="3087"/>
      <c r="CN304" s="3087"/>
      <c r="CO304" s="3087"/>
      <c r="CP304" s="3087"/>
      <c r="CQ304" s="3087"/>
      <c r="CR304" s="3087"/>
      <c r="CS304" s="3087"/>
      <c r="CT304" s="3087"/>
      <c r="CU304" s="3087"/>
      <c r="CV304" s="3087"/>
      <c r="CW304" s="3087"/>
      <c r="CX304" s="3087"/>
      <c r="CY304" s="3087"/>
      <c r="CZ304" s="3087"/>
      <c r="DA304" s="3087"/>
      <c r="DB304" s="3087"/>
      <c r="DC304" s="3087"/>
      <c r="DD304" s="3087"/>
      <c r="DE304" s="3087"/>
      <c r="DF304" s="3087"/>
      <c r="DG304" s="3087"/>
      <c r="DH304" s="3087"/>
      <c r="DI304" s="3087"/>
      <c r="DJ304" s="3087"/>
      <c r="DK304" s="3087"/>
    </row>
    <row r="305" spans="1:115" x14ac:dyDescent="0.25">
      <c r="A305" s="3076" t="str">
        <f t="shared" ca="1" si="20"/>
        <v xml:space="preserve"> </v>
      </c>
      <c r="B305" s="3088" t="str">
        <f t="shared" ca="1" si="21"/>
        <v xml:space="preserve"> </v>
      </c>
      <c r="C305" s="3088" t="str">
        <f t="shared" ca="1" si="22"/>
        <v xml:space="preserve"> </v>
      </c>
      <c r="D305" s="3088" t="str">
        <f t="shared" ca="1" si="23"/>
        <v xml:space="preserve"> </v>
      </c>
      <c r="E305" s="3088" t="str">
        <f t="shared" ca="1" si="24"/>
        <v xml:space="preserve"> </v>
      </c>
      <c r="F305" s="3087"/>
      <c r="G305" s="3087"/>
      <c r="H305" s="3087"/>
      <c r="I305" s="3087"/>
      <c r="J305" s="3087"/>
      <c r="K305" s="3087"/>
      <c r="L305" s="3087"/>
      <c r="M305" s="3087"/>
      <c r="N305" s="3087"/>
      <c r="O305" s="3087"/>
      <c r="P305" s="3087"/>
      <c r="Q305" s="3087"/>
      <c r="R305" s="3087"/>
      <c r="S305" s="3087"/>
      <c r="T305" s="3087"/>
      <c r="U305" s="3087"/>
      <c r="V305" s="3087"/>
      <c r="W305" s="3087"/>
      <c r="X305" s="3087"/>
      <c r="Y305" s="3087"/>
      <c r="Z305" s="3087"/>
      <c r="AA305" s="3087"/>
      <c r="AB305" s="3087"/>
      <c r="AC305" s="3087"/>
      <c r="AD305" s="3087"/>
      <c r="AE305" s="3087"/>
      <c r="AF305" s="3087"/>
      <c r="AG305" s="3087"/>
      <c r="AH305" s="3087"/>
      <c r="AI305" s="3087"/>
      <c r="AJ305" s="3087"/>
      <c r="AK305" s="3087"/>
      <c r="AL305" s="3087"/>
      <c r="AM305" s="3087"/>
      <c r="AN305" s="3087"/>
      <c r="AO305" s="3087"/>
      <c r="AP305" s="3087"/>
      <c r="AQ305" s="3087"/>
      <c r="AR305" s="3087"/>
      <c r="AS305" s="3087"/>
      <c r="AT305" s="3087"/>
      <c r="AU305" s="3087"/>
      <c r="AV305" s="3087"/>
      <c r="AW305" s="3087"/>
      <c r="AX305" s="3087"/>
      <c r="AY305" s="3087"/>
      <c r="AZ305" s="3087"/>
      <c r="BA305" s="3087"/>
      <c r="BB305" s="3087"/>
      <c r="BC305" s="3087"/>
      <c r="BD305" s="3087">
        <v>298</v>
      </c>
      <c r="BE305" s="3087" t="s">
        <v>14835</v>
      </c>
      <c r="BF305" s="3087"/>
      <c r="BG305" s="3087">
        <v>14</v>
      </c>
      <c r="BH305" s="3087">
        <v>33</v>
      </c>
      <c r="BI305" s="3087">
        <v>90</v>
      </c>
      <c r="BJ305" s="3087">
        <v>0</v>
      </c>
      <c r="BK305" s="3087">
        <v>0</v>
      </c>
      <c r="BL305" s="3087">
        <v>0</v>
      </c>
      <c r="BM305" s="3087">
        <v>0</v>
      </c>
      <c r="BN305" s="3087"/>
      <c r="BO305" s="3087"/>
      <c r="BP305" s="3087"/>
      <c r="BQ305" s="3087"/>
      <c r="BR305" s="3087"/>
      <c r="BS305" s="3087"/>
      <c r="BT305" s="3087"/>
      <c r="BU305" s="3087"/>
      <c r="BV305" s="3087"/>
      <c r="BW305" s="3087"/>
      <c r="BX305" s="3087"/>
      <c r="BY305" s="3087"/>
      <c r="BZ305" s="3087"/>
      <c r="CA305" s="3087"/>
      <c r="CB305" s="3087"/>
      <c r="CC305" s="3087"/>
      <c r="CD305" s="3087"/>
      <c r="CE305" s="3087"/>
      <c r="CF305" s="3087"/>
      <c r="CG305" s="3087"/>
      <c r="CH305" s="3087"/>
      <c r="CI305" s="3087"/>
      <c r="CJ305" s="3087"/>
      <c r="CK305" s="3087"/>
      <c r="CL305" s="3087"/>
      <c r="CM305" s="3087"/>
      <c r="CN305" s="3087"/>
      <c r="CO305" s="3087"/>
      <c r="CP305" s="3087"/>
      <c r="CQ305" s="3087"/>
      <c r="CR305" s="3087"/>
      <c r="CS305" s="3087"/>
      <c r="CT305" s="3087"/>
      <c r="CU305" s="3087"/>
      <c r="CV305" s="3087"/>
      <c r="CW305" s="3087"/>
      <c r="CX305" s="3087"/>
      <c r="CY305" s="3087"/>
      <c r="CZ305" s="3087"/>
      <c r="DA305" s="3087"/>
      <c r="DB305" s="3087"/>
      <c r="DC305" s="3087"/>
      <c r="DD305" s="3087"/>
      <c r="DE305" s="3087"/>
      <c r="DF305" s="3087"/>
      <c r="DG305" s="3087"/>
      <c r="DH305" s="3087"/>
      <c r="DI305" s="3087"/>
      <c r="DJ305" s="3087"/>
      <c r="DK305" s="3087"/>
    </row>
    <row r="306" spans="1:115" x14ac:dyDescent="0.25">
      <c r="A306" s="3076" t="str">
        <f t="shared" ca="1" si="20"/>
        <v xml:space="preserve"> </v>
      </c>
      <c r="B306" s="3088" t="str">
        <f t="shared" ca="1" si="21"/>
        <v xml:space="preserve"> </v>
      </c>
      <c r="C306" s="3088" t="str">
        <f t="shared" ca="1" si="22"/>
        <v xml:space="preserve"> </v>
      </c>
      <c r="D306" s="3088" t="str">
        <f t="shared" ca="1" si="23"/>
        <v xml:space="preserve"> </v>
      </c>
      <c r="E306" s="3088" t="str">
        <f t="shared" ca="1" si="24"/>
        <v xml:space="preserve"> </v>
      </c>
      <c r="F306" s="3087"/>
      <c r="G306" s="3087"/>
      <c r="H306" s="3087"/>
      <c r="I306" s="3087"/>
      <c r="J306" s="3087"/>
      <c r="K306" s="3087"/>
      <c r="L306" s="3087"/>
      <c r="M306" s="3087"/>
      <c r="N306" s="3087"/>
      <c r="O306" s="3087"/>
      <c r="P306" s="3087"/>
      <c r="Q306" s="3087"/>
      <c r="R306" s="3087"/>
      <c r="S306" s="3087"/>
      <c r="T306" s="3087"/>
      <c r="U306" s="3087"/>
      <c r="V306" s="3087"/>
      <c r="W306" s="3087"/>
      <c r="X306" s="3087"/>
      <c r="Y306" s="3087"/>
      <c r="Z306" s="3087"/>
      <c r="AA306" s="3087"/>
      <c r="AB306" s="3087"/>
      <c r="AC306" s="3087"/>
      <c r="AD306" s="3087"/>
      <c r="AE306" s="3087"/>
      <c r="AF306" s="3087"/>
      <c r="AG306" s="3087"/>
      <c r="AH306" s="3087"/>
      <c r="AI306" s="3087"/>
      <c r="AJ306" s="3087"/>
      <c r="AK306" s="3087"/>
      <c r="AL306" s="3087"/>
      <c r="AM306" s="3087"/>
      <c r="AN306" s="3087"/>
      <c r="AO306" s="3087"/>
      <c r="AP306" s="3087"/>
      <c r="AQ306" s="3087"/>
      <c r="AR306" s="3087"/>
      <c r="AS306" s="3087"/>
      <c r="AT306" s="3087"/>
      <c r="AU306" s="3087"/>
      <c r="AV306" s="3087"/>
      <c r="AW306" s="3087"/>
      <c r="AX306" s="3087"/>
      <c r="AY306" s="3087"/>
      <c r="AZ306" s="3087"/>
      <c r="BA306" s="3087"/>
      <c r="BB306" s="3087"/>
      <c r="BC306" s="3087"/>
      <c r="BD306" s="3087">
        <v>299</v>
      </c>
      <c r="BE306" s="3087" t="s">
        <v>14836</v>
      </c>
      <c r="BF306" s="3087"/>
      <c r="BG306" s="3087">
        <v>14</v>
      </c>
      <c r="BH306" s="3087">
        <v>33</v>
      </c>
      <c r="BI306" s="3087">
        <v>90</v>
      </c>
      <c r="BJ306" s="3087">
        <v>0</v>
      </c>
      <c r="BK306" s="3087">
        <v>0</v>
      </c>
      <c r="BL306" s="3087">
        <v>0</v>
      </c>
      <c r="BM306" s="3087">
        <v>0</v>
      </c>
      <c r="BN306" s="3087"/>
      <c r="BO306" s="3087"/>
      <c r="BP306" s="3087"/>
      <c r="BQ306" s="3087"/>
      <c r="BR306" s="3087"/>
      <c r="BS306" s="3087"/>
      <c r="BT306" s="3087"/>
      <c r="BU306" s="3087"/>
      <c r="BV306" s="3087"/>
      <c r="BW306" s="3087"/>
      <c r="BX306" s="3087"/>
      <c r="BY306" s="3087"/>
      <c r="BZ306" s="3087"/>
      <c r="CA306" s="3087"/>
      <c r="CB306" s="3087"/>
      <c r="CC306" s="3087"/>
      <c r="CD306" s="3087"/>
      <c r="CE306" s="3087"/>
      <c r="CF306" s="3087"/>
      <c r="CG306" s="3087"/>
      <c r="CH306" s="3087"/>
      <c r="CI306" s="3087"/>
      <c r="CJ306" s="3087"/>
      <c r="CK306" s="3087"/>
      <c r="CL306" s="3087"/>
      <c r="CM306" s="3087"/>
      <c r="CN306" s="3087"/>
      <c r="CO306" s="3087"/>
      <c r="CP306" s="3087"/>
      <c r="CQ306" s="3087"/>
      <c r="CR306" s="3087"/>
      <c r="CS306" s="3087"/>
      <c r="CT306" s="3087"/>
      <c r="CU306" s="3087"/>
      <c r="CV306" s="3087"/>
      <c r="CW306" s="3087"/>
      <c r="CX306" s="3087"/>
      <c r="CY306" s="3087"/>
      <c r="CZ306" s="3087"/>
      <c r="DA306" s="3087"/>
      <c r="DB306" s="3087"/>
      <c r="DC306" s="3087"/>
      <c r="DD306" s="3087"/>
      <c r="DE306" s="3087"/>
      <c r="DF306" s="3087"/>
      <c r="DG306" s="3087"/>
      <c r="DH306" s="3087"/>
      <c r="DI306" s="3087"/>
      <c r="DJ306" s="3087"/>
      <c r="DK306" s="3087"/>
    </row>
    <row r="307" spans="1:115" x14ac:dyDescent="0.25">
      <c r="A307" s="3076" t="str">
        <f t="shared" ca="1" si="20"/>
        <v xml:space="preserve"> </v>
      </c>
      <c r="B307" s="3088" t="str">
        <f t="shared" ca="1" si="21"/>
        <v xml:space="preserve"> </v>
      </c>
      <c r="C307" s="3088" t="str">
        <f t="shared" ca="1" si="22"/>
        <v xml:space="preserve"> </v>
      </c>
      <c r="D307" s="3088" t="str">
        <f t="shared" ca="1" si="23"/>
        <v xml:space="preserve"> </v>
      </c>
      <c r="E307" s="3088" t="str">
        <f t="shared" ca="1" si="24"/>
        <v xml:space="preserve"> </v>
      </c>
      <c r="F307" s="3087"/>
      <c r="G307" s="3087"/>
      <c r="H307" s="3087"/>
      <c r="I307" s="3087"/>
      <c r="J307" s="3087"/>
      <c r="K307" s="3087"/>
      <c r="L307" s="3087"/>
      <c r="M307" s="3087"/>
      <c r="N307" s="3087"/>
      <c r="O307" s="3087"/>
      <c r="P307" s="3087"/>
      <c r="Q307" s="3087"/>
      <c r="R307" s="3087"/>
      <c r="S307" s="3087"/>
      <c r="T307" s="3087"/>
      <c r="U307" s="3087"/>
      <c r="V307" s="3087"/>
      <c r="W307" s="3087"/>
      <c r="X307" s="3087"/>
      <c r="Y307" s="3087"/>
      <c r="Z307" s="3087"/>
      <c r="AA307" s="3087"/>
      <c r="AB307" s="3087"/>
      <c r="AC307" s="3087"/>
      <c r="AD307" s="3087"/>
      <c r="AE307" s="3087"/>
      <c r="AF307" s="3087"/>
      <c r="AG307" s="3087"/>
      <c r="AH307" s="3087"/>
      <c r="AI307" s="3087"/>
      <c r="AJ307" s="3087"/>
      <c r="AK307" s="3087"/>
      <c r="AL307" s="3087"/>
      <c r="AM307" s="3087"/>
      <c r="AN307" s="3087"/>
      <c r="AO307" s="3087"/>
      <c r="AP307" s="3087"/>
      <c r="AQ307" s="3087"/>
      <c r="AR307" s="3087"/>
      <c r="AS307" s="3087"/>
      <c r="AT307" s="3087"/>
      <c r="AU307" s="3087"/>
      <c r="AV307" s="3087"/>
      <c r="AW307" s="3087"/>
      <c r="AX307" s="3087"/>
      <c r="AY307" s="3087"/>
      <c r="AZ307" s="3087"/>
      <c r="BA307" s="3087"/>
      <c r="BB307" s="3087"/>
      <c r="BC307" s="3087"/>
      <c r="BD307" s="3087">
        <v>300</v>
      </c>
      <c r="BE307" s="3087" t="s">
        <v>14837</v>
      </c>
      <c r="BF307" s="3087"/>
      <c r="BG307" s="3087">
        <v>14</v>
      </c>
      <c r="BH307" s="3087">
        <v>33</v>
      </c>
      <c r="BI307" s="3087">
        <v>90</v>
      </c>
      <c r="BJ307" s="3087">
        <v>0</v>
      </c>
      <c r="BK307" s="3087">
        <v>0</v>
      </c>
      <c r="BL307" s="3087">
        <v>0</v>
      </c>
      <c r="BM307" s="3087">
        <v>0</v>
      </c>
      <c r="BN307" s="3087"/>
      <c r="BO307" s="3087"/>
      <c r="BP307" s="3087"/>
      <c r="BQ307" s="3087"/>
      <c r="BR307" s="3087"/>
      <c r="BS307" s="3087"/>
      <c r="BT307" s="3087"/>
      <c r="BU307" s="3087"/>
      <c r="BV307" s="3087"/>
      <c r="BW307" s="3087"/>
      <c r="BX307" s="3087"/>
      <c r="BY307" s="3087"/>
      <c r="BZ307" s="3087"/>
      <c r="CA307" s="3087"/>
      <c r="CB307" s="3087"/>
      <c r="CC307" s="3087"/>
      <c r="CD307" s="3087"/>
      <c r="CE307" s="3087"/>
      <c r="CF307" s="3087"/>
      <c r="CG307" s="3087"/>
      <c r="CH307" s="3087"/>
      <c r="CI307" s="3087"/>
      <c r="CJ307" s="3087"/>
      <c r="CK307" s="3087"/>
      <c r="CL307" s="3087"/>
      <c r="CM307" s="3087"/>
      <c r="CN307" s="3087"/>
      <c r="CO307" s="3087"/>
      <c r="CP307" s="3087"/>
      <c r="CQ307" s="3087"/>
      <c r="CR307" s="3087"/>
      <c r="CS307" s="3087"/>
      <c r="CT307" s="3087"/>
      <c r="CU307" s="3087"/>
      <c r="CV307" s="3087"/>
      <c r="CW307" s="3087"/>
      <c r="CX307" s="3087"/>
      <c r="CY307" s="3087"/>
      <c r="CZ307" s="3087"/>
      <c r="DA307" s="3087"/>
      <c r="DB307" s="3087"/>
      <c r="DC307" s="3087"/>
      <c r="DD307" s="3087"/>
      <c r="DE307" s="3087"/>
      <c r="DF307" s="3087"/>
      <c r="DG307" s="3087"/>
      <c r="DH307" s="3087"/>
      <c r="DI307" s="3087"/>
      <c r="DJ307" s="3087"/>
      <c r="DK307" s="3087"/>
    </row>
    <row r="308" spans="1:115" x14ac:dyDescent="0.25">
      <c r="A308" s="3076" t="str">
        <f t="shared" ca="1" si="20"/>
        <v xml:space="preserve"> </v>
      </c>
      <c r="B308" s="3088" t="str">
        <f t="shared" ca="1" si="21"/>
        <v xml:space="preserve"> </v>
      </c>
      <c r="C308" s="3088" t="str">
        <f t="shared" ca="1" si="22"/>
        <v xml:space="preserve"> </v>
      </c>
      <c r="D308" s="3088" t="str">
        <f t="shared" ca="1" si="23"/>
        <v xml:space="preserve"> </v>
      </c>
      <c r="E308" s="3088" t="str">
        <f t="shared" ca="1" si="24"/>
        <v xml:space="preserve"> </v>
      </c>
      <c r="F308" s="3087"/>
      <c r="G308" s="3087"/>
      <c r="H308" s="3087"/>
      <c r="I308" s="3087"/>
      <c r="J308" s="3087"/>
      <c r="K308" s="3087"/>
      <c r="L308" s="3087"/>
      <c r="M308" s="3087"/>
      <c r="N308" s="3087"/>
      <c r="O308" s="3087"/>
      <c r="P308" s="3087"/>
      <c r="Q308" s="3087"/>
      <c r="R308" s="3087"/>
      <c r="S308" s="3087"/>
      <c r="T308" s="3087"/>
      <c r="U308" s="3087"/>
      <c r="V308" s="3087"/>
      <c r="W308" s="3087"/>
      <c r="X308" s="3087"/>
      <c r="Y308" s="3087"/>
      <c r="Z308" s="3087"/>
      <c r="AA308" s="3087"/>
      <c r="AB308" s="3087"/>
      <c r="AC308" s="3087"/>
      <c r="AD308" s="3087"/>
      <c r="AE308" s="3087"/>
      <c r="AF308" s="3087"/>
      <c r="AG308" s="3087"/>
      <c r="AH308" s="3087"/>
      <c r="AI308" s="3087"/>
      <c r="AJ308" s="3087"/>
      <c r="AK308" s="3087"/>
      <c r="AL308" s="3087"/>
      <c r="AM308" s="3087"/>
      <c r="AN308" s="3087"/>
      <c r="AO308" s="3087"/>
      <c r="AP308" s="3087"/>
      <c r="AQ308" s="3087"/>
      <c r="AR308" s="3087"/>
      <c r="AS308" s="3087"/>
      <c r="AT308" s="3087"/>
      <c r="AU308" s="3087"/>
      <c r="AV308" s="3087"/>
      <c r="AW308" s="3087"/>
      <c r="AX308" s="3087"/>
      <c r="AY308" s="3087"/>
      <c r="AZ308" s="3087"/>
      <c r="BA308" s="3087"/>
      <c r="BB308" s="3087"/>
      <c r="BC308" s="3087"/>
      <c r="BD308" s="3087">
        <v>301</v>
      </c>
      <c r="BE308" s="3087" t="s">
        <v>14838</v>
      </c>
      <c r="BF308" s="3087"/>
      <c r="BG308" s="3087">
        <v>14</v>
      </c>
      <c r="BH308" s="3087">
        <v>33</v>
      </c>
      <c r="BI308" s="3087">
        <v>90</v>
      </c>
      <c r="BJ308" s="3087">
        <v>0</v>
      </c>
      <c r="BK308" s="3087">
        <v>0</v>
      </c>
      <c r="BL308" s="3087">
        <v>0</v>
      </c>
      <c r="BM308" s="3087">
        <v>0</v>
      </c>
      <c r="BN308" s="3087"/>
      <c r="BO308" s="3087"/>
      <c r="BP308" s="3087"/>
      <c r="BQ308" s="3087"/>
      <c r="BR308" s="3087"/>
      <c r="BS308" s="3087"/>
      <c r="BT308" s="3087"/>
      <c r="BU308" s="3087"/>
      <c r="BV308" s="3087"/>
      <c r="BW308" s="3087"/>
      <c r="BX308" s="3087"/>
      <c r="BY308" s="3087"/>
      <c r="BZ308" s="3087"/>
      <c r="CA308" s="3087"/>
      <c r="CB308" s="3087"/>
      <c r="CC308" s="3087"/>
      <c r="CD308" s="3087"/>
      <c r="CE308" s="3087"/>
      <c r="CF308" s="3087"/>
      <c r="CG308" s="3087"/>
      <c r="CH308" s="3087"/>
      <c r="CI308" s="3087"/>
      <c r="CJ308" s="3087"/>
      <c r="CK308" s="3087"/>
      <c r="CL308" s="3087"/>
      <c r="CM308" s="3087"/>
      <c r="CN308" s="3087"/>
      <c r="CO308" s="3087"/>
      <c r="CP308" s="3087"/>
      <c r="CQ308" s="3087"/>
      <c r="CR308" s="3087"/>
      <c r="CS308" s="3087"/>
      <c r="CT308" s="3087"/>
      <c r="CU308" s="3087"/>
      <c r="CV308" s="3087"/>
      <c r="CW308" s="3087"/>
      <c r="CX308" s="3087"/>
      <c r="CY308" s="3087"/>
      <c r="CZ308" s="3087"/>
      <c r="DA308" s="3087"/>
      <c r="DB308" s="3087"/>
      <c r="DC308" s="3087"/>
      <c r="DD308" s="3087"/>
      <c r="DE308" s="3087"/>
      <c r="DF308" s="3087"/>
      <c r="DG308" s="3087"/>
      <c r="DH308" s="3087"/>
      <c r="DI308" s="3087"/>
      <c r="DJ308" s="3087"/>
      <c r="DK308" s="3087"/>
    </row>
    <row r="309" spans="1:115" x14ac:dyDescent="0.25">
      <c r="A309" s="3076" t="str">
        <f t="shared" ca="1" si="20"/>
        <v xml:space="preserve"> </v>
      </c>
      <c r="B309" s="3088" t="str">
        <f t="shared" ca="1" si="21"/>
        <v xml:space="preserve"> </v>
      </c>
      <c r="C309" s="3088" t="str">
        <f t="shared" ca="1" si="22"/>
        <v xml:space="preserve"> </v>
      </c>
      <c r="D309" s="3088" t="str">
        <f t="shared" ca="1" si="23"/>
        <v xml:space="preserve"> </v>
      </c>
      <c r="E309" s="3088" t="str">
        <f t="shared" ca="1" si="24"/>
        <v xml:space="preserve"> </v>
      </c>
      <c r="F309" s="3087"/>
      <c r="G309" s="3087"/>
      <c r="H309" s="3087"/>
      <c r="I309" s="3087"/>
      <c r="J309" s="3087"/>
      <c r="K309" s="3087"/>
      <c r="L309" s="3087"/>
      <c r="M309" s="3087"/>
      <c r="N309" s="3087"/>
      <c r="O309" s="3087"/>
      <c r="P309" s="3087"/>
      <c r="Q309" s="3087"/>
      <c r="R309" s="3087"/>
      <c r="S309" s="3087"/>
      <c r="T309" s="3087"/>
      <c r="U309" s="3087"/>
      <c r="V309" s="3087"/>
      <c r="W309" s="3087"/>
      <c r="X309" s="3087"/>
      <c r="Y309" s="3087"/>
      <c r="Z309" s="3087"/>
      <c r="AA309" s="3087"/>
      <c r="AB309" s="3087"/>
      <c r="AC309" s="3087"/>
      <c r="AD309" s="3087"/>
      <c r="AE309" s="3087"/>
      <c r="AF309" s="3087"/>
      <c r="AG309" s="3087"/>
      <c r="AH309" s="3087"/>
      <c r="AI309" s="3087"/>
      <c r="AJ309" s="3087"/>
      <c r="AK309" s="3087"/>
      <c r="AL309" s="3087"/>
      <c r="AM309" s="3087"/>
      <c r="AN309" s="3087"/>
      <c r="AO309" s="3087"/>
      <c r="AP309" s="3087"/>
      <c r="AQ309" s="3087"/>
      <c r="AR309" s="3087"/>
      <c r="AS309" s="3087"/>
      <c r="AT309" s="3087"/>
      <c r="AU309" s="3087"/>
      <c r="AV309" s="3087"/>
      <c r="AW309" s="3087"/>
      <c r="AX309" s="3087"/>
      <c r="AY309" s="3087"/>
      <c r="AZ309" s="3087"/>
      <c r="BA309" s="3087"/>
      <c r="BB309" s="3087"/>
      <c r="BC309" s="3087"/>
      <c r="BD309" s="3087">
        <v>302</v>
      </c>
      <c r="BE309" s="3087" t="s">
        <v>14839</v>
      </c>
      <c r="BF309" s="3087"/>
      <c r="BG309" s="3087">
        <v>14</v>
      </c>
      <c r="BH309" s="3087">
        <v>33</v>
      </c>
      <c r="BI309" s="3087">
        <v>90</v>
      </c>
      <c r="BJ309" s="3087">
        <v>0</v>
      </c>
      <c r="BK309" s="3087">
        <v>0</v>
      </c>
      <c r="BL309" s="3087">
        <v>0</v>
      </c>
      <c r="BM309" s="3087">
        <v>0</v>
      </c>
      <c r="BN309" s="3087"/>
      <c r="BO309" s="3087"/>
      <c r="BP309" s="3087"/>
      <c r="BQ309" s="3087"/>
      <c r="BR309" s="3087"/>
      <c r="BS309" s="3087"/>
      <c r="BT309" s="3087"/>
      <c r="BU309" s="3087"/>
      <c r="BV309" s="3087"/>
      <c r="BW309" s="3087"/>
      <c r="BX309" s="3087"/>
      <c r="BY309" s="3087"/>
      <c r="BZ309" s="3087"/>
      <c r="CA309" s="3087"/>
      <c r="CB309" s="3087"/>
      <c r="CC309" s="3087"/>
      <c r="CD309" s="3087"/>
      <c r="CE309" s="3087"/>
      <c r="CF309" s="3087"/>
      <c r="CG309" s="3087"/>
      <c r="CH309" s="3087"/>
      <c r="CI309" s="3087"/>
      <c r="CJ309" s="3087"/>
      <c r="CK309" s="3087"/>
      <c r="CL309" s="3087"/>
      <c r="CM309" s="3087"/>
      <c r="CN309" s="3087"/>
      <c r="CO309" s="3087"/>
      <c r="CP309" s="3087"/>
      <c r="CQ309" s="3087"/>
      <c r="CR309" s="3087"/>
      <c r="CS309" s="3087"/>
      <c r="CT309" s="3087"/>
      <c r="CU309" s="3087"/>
      <c r="CV309" s="3087"/>
      <c r="CW309" s="3087"/>
      <c r="CX309" s="3087"/>
      <c r="CY309" s="3087"/>
      <c r="CZ309" s="3087"/>
      <c r="DA309" s="3087"/>
      <c r="DB309" s="3087"/>
      <c r="DC309" s="3087"/>
      <c r="DD309" s="3087"/>
      <c r="DE309" s="3087"/>
      <c r="DF309" s="3087"/>
      <c r="DG309" s="3087"/>
      <c r="DH309" s="3087"/>
      <c r="DI309" s="3087"/>
      <c r="DJ309" s="3087"/>
      <c r="DK309" s="3087"/>
    </row>
    <row r="310" spans="1:115" x14ac:dyDescent="0.25">
      <c r="A310" s="3076" t="str">
        <f t="shared" ca="1" si="20"/>
        <v xml:space="preserve"> </v>
      </c>
      <c r="B310" s="3088" t="str">
        <f t="shared" ca="1" si="21"/>
        <v xml:space="preserve"> </v>
      </c>
      <c r="C310" s="3088" t="str">
        <f t="shared" ca="1" si="22"/>
        <v xml:space="preserve"> </v>
      </c>
      <c r="D310" s="3088" t="str">
        <f t="shared" ca="1" si="23"/>
        <v xml:space="preserve"> </v>
      </c>
      <c r="E310" s="3088" t="str">
        <f t="shared" ca="1" si="24"/>
        <v xml:space="preserve"> </v>
      </c>
      <c r="F310" s="3087"/>
      <c r="G310" s="3087"/>
      <c r="H310" s="3087"/>
      <c r="I310" s="3087"/>
      <c r="J310" s="3087"/>
      <c r="K310" s="3087"/>
      <c r="L310" s="3087"/>
      <c r="M310" s="3087"/>
      <c r="N310" s="3087"/>
      <c r="O310" s="3087"/>
      <c r="P310" s="3087"/>
      <c r="Q310" s="3087"/>
      <c r="R310" s="3087"/>
      <c r="S310" s="3087"/>
      <c r="T310" s="3087"/>
      <c r="U310" s="3087"/>
      <c r="V310" s="3087"/>
      <c r="W310" s="3087"/>
      <c r="X310" s="3087"/>
      <c r="Y310" s="3087"/>
      <c r="Z310" s="3087"/>
      <c r="AA310" s="3087"/>
      <c r="AB310" s="3087"/>
      <c r="AC310" s="3087"/>
      <c r="AD310" s="3087"/>
      <c r="AE310" s="3087"/>
      <c r="AF310" s="3087"/>
      <c r="AG310" s="3087"/>
      <c r="AH310" s="3087"/>
      <c r="AI310" s="3087"/>
      <c r="AJ310" s="3087"/>
      <c r="AK310" s="3087"/>
      <c r="AL310" s="3087"/>
      <c r="AM310" s="3087"/>
      <c r="AN310" s="3087"/>
      <c r="AO310" s="3087"/>
      <c r="AP310" s="3087"/>
      <c r="AQ310" s="3087"/>
      <c r="AR310" s="3087"/>
      <c r="AS310" s="3087"/>
      <c r="AT310" s="3087"/>
      <c r="AU310" s="3087"/>
      <c r="AV310" s="3087"/>
      <c r="AW310" s="3087"/>
      <c r="AX310" s="3087"/>
      <c r="AY310" s="3087"/>
      <c r="AZ310" s="3087"/>
      <c r="BA310" s="3087"/>
      <c r="BB310" s="3087"/>
      <c r="BC310" s="3087"/>
      <c r="BD310" s="3087">
        <v>303</v>
      </c>
      <c r="BE310" s="3087" t="s">
        <v>14840</v>
      </c>
      <c r="BF310" s="3087"/>
      <c r="BG310" s="3087">
        <v>14</v>
      </c>
      <c r="BH310" s="3087">
        <v>33</v>
      </c>
      <c r="BI310" s="3087">
        <v>90</v>
      </c>
      <c r="BJ310" s="3087">
        <v>0</v>
      </c>
      <c r="BK310" s="3087">
        <v>0</v>
      </c>
      <c r="BL310" s="3087">
        <v>0</v>
      </c>
      <c r="BM310" s="3087">
        <v>0</v>
      </c>
      <c r="BN310" s="3087"/>
      <c r="BO310" s="3087"/>
      <c r="BP310" s="3087"/>
      <c r="BQ310" s="3087"/>
      <c r="BR310" s="3087"/>
      <c r="BS310" s="3087"/>
      <c r="BT310" s="3087"/>
      <c r="BU310" s="3087"/>
      <c r="BV310" s="3087"/>
      <c r="BW310" s="3087"/>
      <c r="BX310" s="3087"/>
      <c r="BY310" s="3087"/>
      <c r="BZ310" s="3087"/>
      <c r="CA310" s="3087"/>
      <c r="CB310" s="3087"/>
      <c r="CC310" s="3087"/>
      <c r="CD310" s="3087"/>
      <c r="CE310" s="3087"/>
      <c r="CF310" s="3087"/>
      <c r="CG310" s="3087"/>
      <c r="CH310" s="3087"/>
      <c r="CI310" s="3087"/>
      <c r="CJ310" s="3087"/>
      <c r="CK310" s="3087"/>
      <c r="CL310" s="3087"/>
      <c r="CM310" s="3087"/>
      <c r="CN310" s="3087"/>
      <c r="CO310" s="3087"/>
      <c r="CP310" s="3087"/>
      <c r="CQ310" s="3087"/>
      <c r="CR310" s="3087"/>
      <c r="CS310" s="3087"/>
      <c r="CT310" s="3087"/>
      <c r="CU310" s="3087"/>
      <c r="CV310" s="3087"/>
      <c r="CW310" s="3087"/>
      <c r="CX310" s="3087"/>
      <c r="CY310" s="3087"/>
      <c r="CZ310" s="3087"/>
      <c r="DA310" s="3087"/>
      <c r="DB310" s="3087"/>
      <c r="DC310" s="3087"/>
      <c r="DD310" s="3087"/>
      <c r="DE310" s="3087"/>
      <c r="DF310" s="3087"/>
      <c r="DG310" s="3087"/>
      <c r="DH310" s="3087"/>
      <c r="DI310" s="3087"/>
      <c r="DJ310" s="3087"/>
      <c r="DK310" s="3087"/>
    </row>
    <row r="311" spans="1:115" x14ac:dyDescent="0.25">
      <c r="A311" s="3076" t="str">
        <f t="shared" ca="1" si="20"/>
        <v xml:space="preserve"> </v>
      </c>
      <c r="B311" s="3088" t="str">
        <f t="shared" ca="1" si="21"/>
        <v xml:space="preserve"> </v>
      </c>
      <c r="C311" s="3088" t="str">
        <f t="shared" ca="1" si="22"/>
        <v xml:space="preserve"> </v>
      </c>
      <c r="D311" s="3088" t="str">
        <f t="shared" ca="1" si="23"/>
        <v xml:space="preserve"> </v>
      </c>
      <c r="E311" s="3088" t="str">
        <f t="shared" ca="1" si="24"/>
        <v xml:space="preserve"> </v>
      </c>
      <c r="F311" s="3087"/>
      <c r="G311" s="3087"/>
      <c r="H311" s="3087"/>
      <c r="I311" s="3087"/>
      <c r="J311" s="3087"/>
      <c r="K311" s="3087"/>
      <c r="L311" s="3087"/>
      <c r="M311" s="3087"/>
      <c r="N311" s="3087"/>
      <c r="O311" s="3087"/>
      <c r="P311" s="3087"/>
      <c r="Q311" s="3087"/>
      <c r="R311" s="3087"/>
      <c r="S311" s="3087"/>
      <c r="T311" s="3087"/>
      <c r="U311" s="3087"/>
      <c r="V311" s="3087"/>
      <c r="W311" s="3087"/>
      <c r="X311" s="3087"/>
      <c r="Y311" s="3087"/>
      <c r="Z311" s="3087"/>
      <c r="AA311" s="3087"/>
      <c r="AB311" s="3087"/>
      <c r="AC311" s="3087"/>
      <c r="AD311" s="3087"/>
      <c r="AE311" s="3087"/>
      <c r="AF311" s="3087"/>
      <c r="AG311" s="3087"/>
      <c r="AH311" s="3087"/>
      <c r="AI311" s="3087"/>
      <c r="AJ311" s="3087"/>
      <c r="AK311" s="3087"/>
      <c r="AL311" s="3087"/>
      <c r="AM311" s="3087"/>
      <c r="AN311" s="3087"/>
      <c r="AO311" s="3087"/>
      <c r="AP311" s="3087"/>
      <c r="AQ311" s="3087"/>
      <c r="AR311" s="3087"/>
      <c r="AS311" s="3087"/>
      <c r="AT311" s="3087"/>
      <c r="AU311" s="3087"/>
      <c r="AV311" s="3087"/>
      <c r="AW311" s="3087"/>
      <c r="AX311" s="3087"/>
      <c r="AY311" s="3087"/>
      <c r="AZ311" s="3087"/>
      <c r="BA311" s="3087"/>
      <c r="BB311" s="3087"/>
      <c r="BC311" s="3087"/>
      <c r="BD311" s="3087">
        <v>304</v>
      </c>
      <c r="BE311" s="3087" t="s">
        <v>14841</v>
      </c>
      <c r="BF311" s="3087"/>
      <c r="BG311" s="3087">
        <v>14</v>
      </c>
      <c r="BH311" s="3087">
        <v>33</v>
      </c>
      <c r="BI311" s="3087">
        <v>90</v>
      </c>
      <c r="BJ311" s="3087">
        <v>0</v>
      </c>
      <c r="BK311" s="3087">
        <v>0</v>
      </c>
      <c r="BL311" s="3087">
        <v>0</v>
      </c>
      <c r="BM311" s="3087">
        <v>0</v>
      </c>
      <c r="BN311" s="3087"/>
      <c r="BO311" s="3087"/>
      <c r="BP311" s="3087"/>
      <c r="BQ311" s="3087"/>
      <c r="BR311" s="3087"/>
      <c r="BS311" s="3087"/>
      <c r="BT311" s="3087"/>
      <c r="BU311" s="3087"/>
      <c r="BV311" s="3087"/>
      <c r="BW311" s="3087"/>
      <c r="BX311" s="3087"/>
      <c r="BY311" s="3087"/>
      <c r="BZ311" s="3087"/>
      <c r="CA311" s="3087"/>
      <c r="CB311" s="3087"/>
      <c r="CC311" s="3087"/>
      <c r="CD311" s="3087"/>
      <c r="CE311" s="3087"/>
      <c r="CF311" s="3087"/>
      <c r="CG311" s="3087"/>
      <c r="CH311" s="3087"/>
      <c r="CI311" s="3087"/>
      <c r="CJ311" s="3087"/>
      <c r="CK311" s="3087"/>
      <c r="CL311" s="3087"/>
      <c r="CM311" s="3087"/>
      <c r="CN311" s="3087"/>
      <c r="CO311" s="3087"/>
      <c r="CP311" s="3087"/>
      <c r="CQ311" s="3087"/>
      <c r="CR311" s="3087"/>
      <c r="CS311" s="3087"/>
      <c r="CT311" s="3087"/>
      <c r="CU311" s="3087"/>
      <c r="CV311" s="3087"/>
      <c r="CW311" s="3087"/>
      <c r="CX311" s="3087"/>
      <c r="CY311" s="3087"/>
      <c r="CZ311" s="3087"/>
      <c r="DA311" s="3087"/>
      <c r="DB311" s="3087"/>
      <c r="DC311" s="3087"/>
      <c r="DD311" s="3087"/>
      <c r="DE311" s="3087"/>
      <c r="DF311" s="3087"/>
      <c r="DG311" s="3087"/>
      <c r="DH311" s="3087"/>
      <c r="DI311" s="3087"/>
      <c r="DJ311" s="3087"/>
      <c r="DK311" s="3087"/>
    </row>
    <row r="312" spans="1:115" x14ac:dyDescent="0.25">
      <c r="A312" s="3076" t="str">
        <f t="shared" ca="1" si="20"/>
        <v xml:space="preserve"> </v>
      </c>
      <c r="B312" s="3088" t="str">
        <f t="shared" ca="1" si="21"/>
        <v xml:space="preserve"> </v>
      </c>
      <c r="C312" s="3088" t="str">
        <f t="shared" ca="1" si="22"/>
        <v xml:space="preserve"> </v>
      </c>
      <c r="D312" s="3088" t="str">
        <f t="shared" ca="1" si="23"/>
        <v xml:space="preserve"> </v>
      </c>
      <c r="E312" s="3088" t="str">
        <f t="shared" ca="1" si="24"/>
        <v xml:space="preserve"> </v>
      </c>
      <c r="F312" s="3087"/>
      <c r="G312" s="3087"/>
      <c r="H312" s="3087"/>
      <c r="I312" s="3087"/>
      <c r="J312" s="3087"/>
      <c r="K312" s="3087"/>
      <c r="L312" s="3087"/>
      <c r="M312" s="3087"/>
      <c r="N312" s="3087"/>
      <c r="O312" s="3087"/>
      <c r="P312" s="3087"/>
      <c r="Q312" s="3087"/>
      <c r="R312" s="3087"/>
      <c r="S312" s="3087"/>
      <c r="T312" s="3087"/>
      <c r="U312" s="3087"/>
      <c r="V312" s="3087"/>
      <c r="W312" s="3087"/>
      <c r="X312" s="3087"/>
      <c r="Y312" s="3087"/>
      <c r="Z312" s="3087"/>
      <c r="AA312" s="3087"/>
      <c r="AB312" s="3087"/>
      <c r="AC312" s="3087"/>
      <c r="AD312" s="3087"/>
      <c r="AE312" s="3087"/>
      <c r="AF312" s="3087"/>
      <c r="AG312" s="3087"/>
      <c r="AH312" s="3087"/>
      <c r="AI312" s="3087"/>
      <c r="AJ312" s="3087"/>
      <c r="AK312" s="3087"/>
      <c r="AL312" s="3087"/>
      <c r="AM312" s="3087"/>
      <c r="AN312" s="3087"/>
      <c r="AO312" s="3087"/>
      <c r="AP312" s="3087"/>
      <c r="AQ312" s="3087"/>
      <c r="AR312" s="3087"/>
      <c r="AS312" s="3087"/>
      <c r="AT312" s="3087"/>
      <c r="AU312" s="3087"/>
      <c r="AV312" s="3087"/>
      <c r="AW312" s="3087"/>
      <c r="AX312" s="3087"/>
      <c r="AY312" s="3087"/>
      <c r="AZ312" s="3087"/>
      <c r="BA312" s="3087"/>
      <c r="BB312" s="3087"/>
      <c r="BC312" s="3087"/>
      <c r="BD312" s="3087">
        <v>305</v>
      </c>
      <c r="BE312" s="3087" t="s">
        <v>14842</v>
      </c>
      <c r="BF312" s="3087"/>
      <c r="BG312" s="3087">
        <v>14</v>
      </c>
      <c r="BH312" s="3087">
        <v>33</v>
      </c>
      <c r="BI312" s="3087">
        <v>90</v>
      </c>
      <c r="BJ312" s="3087">
        <v>0</v>
      </c>
      <c r="BK312" s="3087">
        <v>0</v>
      </c>
      <c r="BL312" s="3087">
        <v>0</v>
      </c>
      <c r="BM312" s="3087">
        <v>0</v>
      </c>
      <c r="BN312" s="3087"/>
      <c r="BO312" s="3087"/>
      <c r="BP312" s="3087"/>
      <c r="BQ312" s="3087"/>
      <c r="BR312" s="3087"/>
      <c r="BS312" s="3087"/>
      <c r="BT312" s="3087"/>
      <c r="BU312" s="3087"/>
      <c r="BV312" s="3087"/>
      <c r="BW312" s="3087"/>
      <c r="BX312" s="3087"/>
      <c r="BY312" s="3087"/>
      <c r="BZ312" s="3087"/>
      <c r="CA312" s="3087"/>
      <c r="CB312" s="3087"/>
      <c r="CC312" s="3087"/>
      <c r="CD312" s="3087"/>
      <c r="CE312" s="3087"/>
      <c r="CF312" s="3087"/>
      <c r="CG312" s="3087"/>
      <c r="CH312" s="3087"/>
      <c r="CI312" s="3087"/>
      <c r="CJ312" s="3087"/>
      <c r="CK312" s="3087"/>
      <c r="CL312" s="3087"/>
      <c r="CM312" s="3087"/>
      <c r="CN312" s="3087"/>
      <c r="CO312" s="3087"/>
      <c r="CP312" s="3087"/>
      <c r="CQ312" s="3087"/>
      <c r="CR312" s="3087"/>
      <c r="CS312" s="3087"/>
      <c r="CT312" s="3087"/>
      <c r="CU312" s="3087"/>
      <c r="CV312" s="3087"/>
      <c r="CW312" s="3087"/>
      <c r="CX312" s="3087"/>
      <c r="CY312" s="3087"/>
      <c r="CZ312" s="3087"/>
      <c r="DA312" s="3087"/>
      <c r="DB312" s="3087"/>
      <c r="DC312" s="3087"/>
      <c r="DD312" s="3087"/>
      <c r="DE312" s="3087"/>
      <c r="DF312" s="3087"/>
      <c r="DG312" s="3087"/>
      <c r="DH312" s="3087"/>
      <c r="DI312" s="3087"/>
      <c r="DJ312" s="3087"/>
      <c r="DK312" s="3087"/>
    </row>
    <row r="313" spans="1:115" x14ac:dyDescent="0.25">
      <c r="A313" s="3076" t="str">
        <f t="shared" ca="1" si="20"/>
        <v xml:space="preserve"> </v>
      </c>
      <c r="B313" s="3088" t="str">
        <f t="shared" ca="1" si="21"/>
        <v xml:space="preserve"> </v>
      </c>
      <c r="C313" s="3088" t="str">
        <f t="shared" ca="1" si="22"/>
        <v xml:space="preserve"> </v>
      </c>
      <c r="D313" s="3088" t="str">
        <f t="shared" ca="1" si="23"/>
        <v xml:space="preserve"> </v>
      </c>
      <c r="E313" s="3088" t="str">
        <f t="shared" ca="1" si="24"/>
        <v xml:space="preserve"> </v>
      </c>
      <c r="F313" s="3087"/>
      <c r="G313" s="3087"/>
      <c r="H313" s="3087"/>
      <c r="I313" s="3087"/>
      <c r="J313" s="3087"/>
      <c r="K313" s="3087"/>
      <c r="L313" s="3087"/>
      <c r="M313" s="3087"/>
      <c r="N313" s="3087"/>
      <c r="O313" s="3087"/>
      <c r="P313" s="3087"/>
      <c r="Q313" s="3087"/>
      <c r="R313" s="3087"/>
      <c r="S313" s="3087"/>
      <c r="T313" s="3087"/>
      <c r="U313" s="3087"/>
      <c r="V313" s="3087"/>
      <c r="W313" s="3087"/>
      <c r="X313" s="3087"/>
      <c r="Y313" s="3087"/>
      <c r="Z313" s="3087"/>
      <c r="AA313" s="3087"/>
      <c r="AB313" s="3087"/>
      <c r="AC313" s="3087"/>
      <c r="AD313" s="3087"/>
      <c r="AE313" s="3087"/>
      <c r="AF313" s="3087"/>
      <c r="AG313" s="3087"/>
      <c r="AH313" s="3087"/>
      <c r="AI313" s="3087"/>
      <c r="AJ313" s="3087"/>
      <c r="AK313" s="3087"/>
      <c r="AL313" s="3087"/>
      <c r="AM313" s="3087"/>
      <c r="AN313" s="3087"/>
      <c r="AO313" s="3087"/>
      <c r="AP313" s="3087"/>
      <c r="AQ313" s="3087"/>
      <c r="AR313" s="3087"/>
      <c r="AS313" s="3087"/>
      <c r="AT313" s="3087"/>
      <c r="AU313" s="3087"/>
      <c r="AV313" s="3087"/>
      <c r="AW313" s="3087"/>
      <c r="AX313" s="3087"/>
      <c r="AY313" s="3087"/>
      <c r="AZ313" s="3087"/>
      <c r="BA313" s="3087"/>
      <c r="BB313" s="3087"/>
      <c r="BC313" s="3087"/>
      <c r="BD313" s="3087">
        <v>306</v>
      </c>
      <c r="BE313" s="3087" t="s">
        <v>14843</v>
      </c>
      <c r="BF313" s="3087"/>
      <c r="BG313" s="3087">
        <v>14</v>
      </c>
      <c r="BH313" s="3087">
        <v>33</v>
      </c>
      <c r="BI313" s="3087">
        <v>90</v>
      </c>
      <c r="BJ313" s="3087">
        <v>0</v>
      </c>
      <c r="BK313" s="3087">
        <v>0</v>
      </c>
      <c r="BL313" s="3087">
        <v>0</v>
      </c>
      <c r="BM313" s="3087">
        <v>0</v>
      </c>
      <c r="BN313" s="3087"/>
      <c r="BO313" s="3087"/>
      <c r="BP313" s="3087"/>
      <c r="BQ313" s="3087"/>
      <c r="BR313" s="3087"/>
      <c r="BS313" s="3087"/>
      <c r="BT313" s="3087"/>
      <c r="BU313" s="3087"/>
      <c r="BV313" s="3087"/>
      <c r="BW313" s="3087"/>
      <c r="BX313" s="3087"/>
      <c r="BY313" s="3087"/>
      <c r="BZ313" s="3087"/>
      <c r="CA313" s="3087"/>
      <c r="CB313" s="3087"/>
      <c r="CC313" s="3087"/>
      <c r="CD313" s="3087"/>
      <c r="CE313" s="3087"/>
      <c r="CF313" s="3087"/>
      <c r="CG313" s="3087"/>
      <c r="CH313" s="3087"/>
      <c r="CI313" s="3087"/>
      <c r="CJ313" s="3087"/>
      <c r="CK313" s="3087"/>
      <c r="CL313" s="3087"/>
      <c r="CM313" s="3087"/>
      <c r="CN313" s="3087"/>
      <c r="CO313" s="3087"/>
      <c r="CP313" s="3087"/>
      <c r="CQ313" s="3087"/>
      <c r="CR313" s="3087"/>
      <c r="CS313" s="3087"/>
      <c r="CT313" s="3087"/>
      <c r="CU313" s="3087"/>
      <c r="CV313" s="3087"/>
      <c r="CW313" s="3087"/>
      <c r="CX313" s="3087"/>
      <c r="CY313" s="3087"/>
      <c r="CZ313" s="3087"/>
      <c r="DA313" s="3087"/>
      <c r="DB313" s="3087"/>
      <c r="DC313" s="3087"/>
      <c r="DD313" s="3087"/>
      <c r="DE313" s="3087"/>
      <c r="DF313" s="3087"/>
      <c r="DG313" s="3087"/>
      <c r="DH313" s="3087"/>
      <c r="DI313" s="3087"/>
      <c r="DJ313" s="3087"/>
      <c r="DK313" s="3087"/>
    </row>
    <row r="314" spans="1:115" x14ac:dyDescent="0.25">
      <c r="A314" s="3076" t="str">
        <f t="shared" ca="1" si="20"/>
        <v xml:space="preserve"> </v>
      </c>
      <c r="B314" s="3088" t="str">
        <f t="shared" ca="1" si="21"/>
        <v xml:space="preserve"> </v>
      </c>
      <c r="C314" s="3088" t="str">
        <f t="shared" ca="1" si="22"/>
        <v xml:space="preserve"> </v>
      </c>
      <c r="D314" s="3088" t="str">
        <f t="shared" ca="1" si="23"/>
        <v xml:space="preserve"> </v>
      </c>
      <c r="E314" s="3088" t="str">
        <f t="shared" ca="1" si="24"/>
        <v xml:space="preserve"> </v>
      </c>
      <c r="F314" s="3087"/>
      <c r="G314" s="3087"/>
      <c r="H314" s="3087"/>
      <c r="I314" s="3087"/>
      <c r="J314" s="3087"/>
      <c r="K314" s="3087"/>
      <c r="L314" s="3087"/>
      <c r="M314" s="3087"/>
      <c r="N314" s="3087"/>
      <c r="O314" s="3087"/>
      <c r="P314" s="3087"/>
      <c r="Q314" s="3087"/>
      <c r="R314" s="3087"/>
      <c r="S314" s="3087"/>
      <c r="T314" s="3087"/>
      <c r="U314" s="3087"/>
      <c r="V314" s="3087"/>
      <c r="W314" s="3087"/>
      <c r="X314" s="3087"/>
      <c r="Y314" s="3087"/>
      <c r="Z314" s="3087"/>
      <c r="AA314" s="3087"/>
      <c r="AB314" s="3087"/>
      <c r="AC314" s="3087"/>
      <c r="AD314" s="3087"/>
      <c r="AE314" s="3087"/>
      <c r="AF314" s="3087"/>
      <c r="AG314" s="3087"/>
      <c r="AH314" s="3087"/>
      <c r="AI314" s="3087"/>
      <c r="AJ314" s="3087"/>
      <c r="AK314" s="3087"/>
      <c r="AL314" s="3087"/>
      <c r="AM314" s="3087"/>
      <c r="AN314" s="3087"/>
      <c r="AO314" s="3087"/>
      <c r="AP314" s="3087"/>
      <c r="AQ314" s="3087"/>
      <c r="AR314" s="3087"/>
      <c r="AS314" s="3087"/>
      <c r="AT314" s="3087"/>
      <c r="AU314" s="3087"/>
      <c r="AV314" s="3087"/>
      <c r="AW314" s="3087"/>
      <c r="AX314" s="3087"/>
      <c r="AY314" s="3087"/>
      <c r="AZ314" s="3087"/>
      <c r="BA314" s="3087"/>
      <c r="BB314" s="3087"/>
      <c r="BC314" s="3087"/>
      <c r="BD314" s="3087">
        <v>307</v>
      </c>
      <c r="BE314" s="3087" t="s">
        <v>14844</v>
      </c>
      <c r="BF314" s="3087"/>
      <c r="BG314" s="3087">
        <v>14</v>
      </c>
      <c r="BH314" s="3087">
        <v>33</v>
      </c>
      <c r="BI314" s="3087">
        <v>90</v>
      </c>
      <c r="BJ314" s="3087">
        <v>0</v>
      </c>
      <c r="BK314" s="3087">
        <v>0</v>
      </c>
      <c r="BL314" s="3087">
        <v>0</v>
      </c>
      <c r="BM314" s="3087">
        <v>0</v>
      </c>
      <c r="BN314" s="3087"/>
      <c r="BO314" s="3087"/>
      <c r="BP314" s="3087"/>
      <c r="BQ314" s="3087"/>
      <c r="BR314" s="3087"/>
      <c r="BS314" s="3087"/>
      <c r="BT314" s="3087"/>
      <c r="BU314" s="3087"/>
      <c r="BV314" s="3087"/>
      <c r="BW314" s="3087"/>
      <c r="BX314" s="3087"/>
      <c r="BY314" s="3087"/>
      <c r="BZ314" s="3087"/>
      <c r="CA314" s="3087"/>
      <c r="CB314" s="3087"/>
      <c r="CC314" s="3087"/>
      <c r="CD314" s="3087"/>
      <c r="CE314" s="3087"/>
      <c r="CF314" s="3087"/>
      <c r="CG314" s="3087"/>
      <c r="CH314" s="3087"/>
      <c r="CI314" s="3087"/>
      <c r="CJ314" s="3087"/>
      <c r="CK314" s="3087"/>
      <c r="CL314" s="3087"/>
      <c r="CM314" s="3087"/>
      <c r="CN314" s="3087"/>
      <c r="CO314" s="3087"/>
      <c r="CP314" s="3087"/>
      <c r="CQ314" s="3087"/>
      <c r="CR314" s="3087"/>
      <c r="CS314" s="3087"/>
      <c r="CT314" s="3087"/>
      <c r="CU314" s="3087"/>
      <c r="CV314" s="3087"/>
      <c r="CW314" s="3087"/>
      <c r="CX314" s="3087"/>
      <c r="CY314" s="3087"/>
      <c r="CZ314" s="3087"/>
      <c r="DA314" s="3087"/>
      <c r="DB314" s="3087"/>
      <c r="DC314" s="3087"/>
      <c r="DD314" s="3087"/>
      <c r="DE314" s="3087"/>
      <c r="DF314" s="3087"/>
      <c r="DG314" s="3087"/>
      <c r="DH314" s="3087"/>
      <c r="DI314" s="3087"/>
      <c r="DJ314" s="3087"/>
      <c r="DK314" s="3087"/>
    </row>
    <row r="315" spans="1:115" x14ac:dyDescent="0.25">
      <c r="A315" s="3076" t="str">
        <f t="shared" ca="1" si="20"/>
        <v xml:space="preserve"> </v>
      </c>
      <c r="B315" s="3088" t="str">
        <f t="shared" ca="1" si="21"/>
        <v xml:space="preserve"> </v>
      </c>
      <c r="C315" s="3088" t="str">
        <f t="shared" ca="1" si="22"/>
        <v xml:space="preserve"> </v>
      </c>
      <c r="D315" s="3088" t="str">
        <f t="shared" ca="1" si="23"/>
        <v xml:space="preserve"> </v>
      </c>
      <c r="E315" s="3088" t="str">
        <f t="shared" ca="1" si="24"/>
        <v xml:space="preserve"> </v>
      </c>
      <c r="F315" s="3087"/>
      <c r="G315" s="3087"/>
      <c r="H315" s="3087"/>
      <c r="I315" s="3087"/>
      <c r="J315" s="3087"/>
      <c r="K315" s="3087"/>
      <c r="L315" s="3087"/>
      <c r="M315" s="3087"/>
      <c r="N315" s="3087"/>
      <c r="O315" s="3087"/>
      <c r="P315" s="3087"/>
      <c r="Q315" s="3087"/>
      <c r="R315" s="3087"/>
      <c r="S315" s="3087"/>
      <c r="T315" s="3087"/>
      <c r="U315" s="3087"/>
      <c r="V315" s="3087"/>
      <c r="W315" s="3087"/>
      <c r="X315" s="3087"/>
      <c r="Y315" s="3087"/>
      <c r="Z315" s="3087"/>
      <c r="AA315" s="3087"/>
      <c r="AB315" s="3087"/>
      <c r="AC315" s="3087"/>
      <c r="AD315" s="3087"/>
      <c r="AE315" s="3087"/>
      <c r="AF315" s="3087"/>
      <c r="AG315" s="3087"/>
      <c r="AH315" s="3087"/>
      <c r="AI315" s="3087"/>
      <c r="AJ315" s="3087"/>
      <c r="AK315" s="3087"/>
      <c r="AL315" s="3087"/>
      <c r="AM315" s="3087"/>
      <c r="AN315" s="3087"/>
      <c r="AO315" s="3087"/>
      <c r="AP315" s="3087"/>
      <c r="AQ315" s="3087"/>
      <c r="AR315" s="3087"/>
      <c r="AS315" s="3087"/>
      <c r="AT315" s="3087"/>
      <c r="AU315" s="3087"/>
      <c r="AV315" s="3087"/>
      <c r="AW315" s="3087"/>
      <c r="AX315" s="3087"/>
      <c r="AY315" s="3087"/>
      <c r="AZ315" s="3087"/>
      <c r="BA315" s="3087"/>
      <c r="BB315" s="3087"/>
      <c r="BC315" s="3087"/>
      <c r="BD315" s="3087">
        <v>308</v>
      </c>
      <c r="BE315" s="3087" t="s">
        <v>14845</v>
      </c>
      <c r="BF315" s="3087"/>
      <c r="BG315" s="3087">
        <v>14</v>
      </c>
      <c r="BH315" s="3087">
        <v>33</v>
      </c>
      <c r="BI315" s="3087">
        <v>90</v>
      </c>
      <c r="BJ315" s="3087">
        <v>0</v>
      </c>
      <c r="BK315" s="3087">
        <v>0</v>
      </c>
      <c r="BL315" s="3087">
        <v>0</v>
      </c>
      <c r="BM315" s="3087">
        <v>0</v>
      </c>
      <c r="BN315" s="3087"/>
      <c r="BO315" s="3087"/>
      <c r="BP315" s="3087"/>
      <c r="BQ315" s="3087"/>
      <c r="BR315" s="3087"/>
      <c r="BS315" s="3087"/>
      <c r="BT315" s="3087"/>
      <c r="BU315" s="3087"/>
      <c r="BV315" s="3087"/>
      <c r="BW315" s="3087"/>
      <c r="BX315" s="3087"/>
      <c r="BY315" s="3087"/>
      <c r="BZ315" s="3087"/>
      <c r="CA315" s="3087"/>
      <c r="CB315" s="3087"/>
      <c r="CC315" s="3087"/>
      <c r="CD315" s="3087"/>
      <c r="CE315" s="3087"/>
      <c r="CF315" s="3087"/>
      <c r="CG315" s="3087"/>
      <c r="CH315" s="3087"/>
      <c r="CI315" s="3087"/>
      <c r="CJ315" s="3087"/>
      <c r="CK315" s="3087"/>
      <c r="CL315" s="3087"/>
      <c r="CM315" s="3087"/>
      <c r="CN315" s="3087"/>
      <c r="CO315" s="3087"/>
      <c r="CP315" s="3087"/>
      <c r="CQ315" s="3087"/>
      <c r="CR315" s="3087"/>
      <c r="CS315" s="3087"/>
      <c r="CT315" s="3087"/>
      <c r="CU315" s="3087"/>
      <c r="CV315" s="3087"/>
      <c r="CW315" s="3087"/>
      <c r="CX315" s="3087"/>
      <c r="CY315" s="3087"/>
      <c r="CZ315" s="3087"/>
      <c r="DA315" s="3087"/>
      <c r="DB315" s="3087"/>
      <c r="DC315" s="3087"/>
      <c r="DD315" s="3087"/>
      <c r="DE315" s="3087"/>
      <c r="DF315" s="3087"/>
      <c r="DG315" s="3087"/>
      <c r="DH315" s="3087"/>
      <c r="DI315" s="3087"/>
      <c r="DJ315" s="3087"/>
      <c r="DK315" s="3087"/>
    </row>
    <row r="316" spans="1:115" x14ac:dyDescent="0.25">
      <c r="A316" s="3076" t="str">
        <f t="shared" ca="1" si="20"/>
        <v xml:space="preserve"> </v>
      </c>
      <c r="B316" s="3088" t="str">
        <f t="shared" ca="1" si="21"/>
        <v xml:space="preserve"> </v>
      </c>
      <c r="C316" s="3088" t="str">
        <f t="shared" ca="1" si="22"/>
        <v xml:space="preserve"> </v>
      </c>
      <c r="D316" s="3088" t="str">
        <f t="shared" ca="1" si="23"/>
        <v xml:space="preserve"> </v>
      </c>
      <c r="E316" s="3088" t="str">
        <f t="shared" ca="1" si="24"/>
        <v xml:space="preserve"> </v>
      </c>
      <c r="F316" s="3087"/>
      <c r="G316" s="3087"/>
      <c r="H316" s="3087"/>
      <c r="I316" s="3087"/>
      <c r="J316" s="3087"/>
      <c r="K316" s="3087"/>
      <c r="L316" s="3087"/>
      <c r="M316" s="3087"/>
      <c r="N316" s="3087"/>
      <c r="O316" s="3087"/>
      <c r="P316" s="3087"/>
      <c r="Q316" s="3087"/>
      <c r="R316" s="3087"/>
      <c r="S316" s="3087"/>
      <c r="T316" s="3087"/>
      <c r="U316" s="3087"/>
      <c r="V316" s="3087"/>
      <c r="W316" s="3087"/>
      <c r="X316" s="3087"/>
      <c r="Y316" s="3087"/>
      <c r="Z316" s="3087"/>
      <c r="AA316" s="3087"/>
      <c r="AB316" s="3087"/>
      <c r="AC316" s="3087"/>
      <c r="AD316" s="3087"/>
      <c r="AE316" s="3087"/>
      <c r="AF316" s="3087"/>
      <c r="AG316" s="3087"/>
      <c r="AH316" s="3087"/>
      <c r="AI316" s="3087"/>
      <c r="AJ316" s="3087"/>
      <c r="AK316" s="3087"/>
      <c r="AL316" s="3087"/>
      <c r="AM316" s="3087"/>
      <c r="AN316" s="3087"/>
      <c r="AO316" s="3087"/>
      <c r="AP316" s="3087"/>
      <c r="AQ316" s="3087"/>
      <c r="AR316" s="3087"/>
      <c r="AS316" s="3087"/>
      <c r="AT316" s="3087"/>
      <c r="AU316" s="3087"/>
      <c r="AV316" s="3087"/>
      <c r="AW316" s="3087"/>
      <c r="AX316" s="3087"/>
      <c r="AY316" s="3087"/>
      <c r="AZ316" s="3087"/>
      <c r="BA316" s="3087"/>
      <c r="BB316" s="3087"/>
      <c r="BC316" s="3087"/>
      <c r="BD316" s="3087">
        <v>309</v>
      </c>
      <c r="BE316" s="3087" t="s">
        <v>14846</v>
      </c>
      <c r="BF316" s="3087"/>
      <c r="BG316" s="3087">
        <v>14</v>
      </c>
      <c r="BH316" s="3087">
        <v>33</v>
      </c>
      <c r="BI316" s="3087">
        <v>90</v>
      </c>
      <c r="BJ316" s="3087">
        <v>0</v>
      </c>
      <c r="BK316" s="3087">
        <v>0</v>
      </c>
      <c r="BL316" s="3087">
        <v>0</v>
      </c>
      <c r="BM316" s="3087">
        <v>0</v>
      </c>
      <c r="BN316" s="3087"/>
      <c r="BO316" s="3087"/>
      <c r="BP316" s="3087"/>
      <c r="BQ316" s="3087"/>
      <c r="BR316" s="3087"/>
      <c r="BS316" s="3087"/>
      <c r="BT316" s="3087"/>
      <c r="BU316" s="3087"/>
      <c r="BV316" s="3087"/>
      <c r="BW316" s="3087"/>
      <c r="BX316" s="3087"/>
      <c r="BY316" s="3087"/>
      <c r="BZ316" s="3087"/>
      <c r="CA316" s="3087"/>
      <c r="CB316" s="3087"/>
      <c r="CC316" s="3087"/>
      <c r="CD316" s="3087"/>
      <c r="CE316" s="3087"/>
      <c r="CF316" s="3087"/>
      <c r="CG316" s="3087"/>
      <c r="CH316" s="3087"/>
      <c r="CI316" s="3087"/>
      <c r="CJ316" s="3087"/>
      <c r="CK316" s="3087"/>
      <c r="CL316" s="3087"/>
      <c r="CM316" s="3087"/>
      <c r="CN316" s="3087"/>
      <c r="CO316" s="3087"/>
      <c r="CP316" s="3087"/>
      <c r="CQ316" s="3087"/>
      <c r="CR316" s="3087"/>
      <c r="CS316" s="3087"/>
      <c r="CT316" s="3087"/>
      <c r="CU316" s="3087"/>
      <c r="CV316" s="3087"/>
      <c r="CW316" s="3087"/>
      <c r="CX316" s="3087"/>
      <c r="CY316" s="3087"/>
      <c r="CZ316" s="3087"/>
      <c r="DA316" s="3087"/>
      <c r="DB316" s="3087"/>
      <c r="DC316" s="3087"/>
      <c r="DD316" s="3087"/>
      <c r="DE316" s="3087"/>
      <c r="DF316" s="3087"/>
      <c r="DG316" s="3087"/>
      <c r="DH316" s="3087"/>
      <c r="DI316" s="3087"/>
      <c r="DJ316" s="3087"/>
      <c r="DK316" s="3087"/>
    </row>
    <row r="317" spans="1:115" x14ac:dyDescent="0.25">
      <c r="A317" s="3076" t="str">
        <f t="shared" ca="1" si="20"/>
        <v xml:space="preserve"> </v>
      </c>
      <c r="B317" s="3088" t="str">
        <f t="shared" ca="1" si="21"/>
        <v xml:space="preserve"> </v>
      </c>
      <c r="C317" s="3088" t="str">
        <f t="shared" ca="1" si="22"/>
        <v xml:space="preserve"> </v>
      </c>
      <c r="D317" s="3088" t="str">
        <f t="shared" ca="1" si="23"/>
        <v xml:space="preserve"> </v>
      </c>
      <c r="E317" s="3088" t="str">
        <f t="shared" ca="1" si="24"/>
        <v xml:space="preserve"> </v>
      </c>
      <c r="F317" s="3087"/>
      <c r="G317" s="3087"/>
      <c r="H317" s="3087"/>
      <c r="I317" s="3087"/>
      <c r="J317" s="3087"/>
      <c r="K317" s="3087"/>
      <c r="L317" s="3087"/>
      <c r="M317" s="3087"/>
      <c r="N317" s="3087"/>
      <c r="O317" s="3087"/>
      <c r="P317" s="3087"/>
      <c r="Q317" s="3087"/>
      <c r="R317" s="3087"/>
      <c r="S317" s="3087"/>
      <c r="T317" s="3087"/>
      <c r="U317" s="3087"/>
      <c r="V317" s="3087"/>
      <c r="W317" s="3087"/>
      <c r="X317" s="3087"/>
      <c r="Y317" s="3087"/>
      <c r="Z317" s="3087"/>
      <c r="AA317" s="3087"/>
      <c r="AB317" s="3087"/>
      <c r="AC317" s="3087"/>
      <c r="AD317" s="3087"/>
      <c r="AE317" s="3087"/>
      <c r="AF317" s="3087"/>
      <c r="AG317" s="3087"/>
      <c r="AH317" s="3087"/>
      <c r="AI317" s="3087"/>
      <c r="AJ317" s="3087"/>
      <c r="AK317" s="3087"/>
      <c r="AL317" s="3087"/>
      <c r="AM317" s="3087"/>
      <c r="AN317" s="3087"/>
      <c r="AO317" s="3087"/>
      <c r="AP317" s="3087"/>
      <c r="AQ317" s="3087"/>
      <c r="AR317" s="3087"/>
      <c r="AS317" s="3087"/>
      <c r="AT317" s="3087"/>
      <c r="AU317" s="3087"/>
      <c r="AV317" s="3087"/>
      <c r="AW317" s="3087"/>
      <c r="AX317" s="3087"/>
      <c r="AY317" s="3087"/>
      <c r="AZ317" s="3087"/>
      <c r="BA317" s="3087"/>
      <c r="BB317" s="3087"/>
      <c r="BC317" s="3087"/>
      <c r="BD317" s="3087">
        <v>310</v>
      </c>
      <c r="BE317" s="3087" t="s">
        <v>14847</v>
      </c>
      <c r="BF317" s="3087"/>
      <c r="BG317" s="3087">
        <v>14</v>
      </c>
      <c r="BH317" s="3087">
        <v>33</v>
      </c>
      <c r="BI317" s="3087">
        <v>90</v>
      </c>
      <c r="BJ317" s="3087">
        <v>0</v>
      </c>
      <c r="BK317" s="3087">
        <v>0</v>
      </c>
      <c r="BL317" s="3087">
        <v>0</v>
      </c>
      <c r="BM317" s="3087">
        <v>0</v>
      </c>
      <c r="BN317" s="3087"/>
      <c r="BO317" s="3087"/>
      <c r="BP317" s="3087"/>
      <c r="BQ317" s="3087"/>
      <c r="BR317" s="3087"/>
      <c r="BS317" s="3087"/>
      <c r="BT317" s="3087"/>
      <c r="BU317" s="3087"/>
      <c r="BV317" s="3087"/>
      <c r="BW317" s="3087"/>
      <c r="BX317" s="3087"/>
      <c r="BY317" s="3087"/>
      <c r="BZ317" s="3087"/>
      <c r="CA317" s="3087"/>
      <c r="CB317" s="3087"/>
      <c r="CC317" s="3087"/>
      <c r="CD317" s="3087"/>
      <c r="CE317" s="3087"/>
      <c r="CF317" s="3087"/>
      <c r="CG317" s="3087"/>
      <c r="CH317" s="3087"/>
      <c r="CI317" s="3087"/>
      <c r="CJ317" s="3087"/>
      <c r="CK317" s="3087"/>
      <c r="CL317" s="3087"/>
      <c r="CM317" s="3087"/>
      <c r="CN317" s="3087"/>
      <c r="CO317" s="3087"/>
      <c r="CP317" s="3087"/>
      <c r="CQ317" s="3087"/>
      <c r="CR317" s="3087"/>
      <c r="CS317" s="3087"/>
      <c r="CT317" s="3087"/>
      <c r="CU317" s="3087"/>
      <c r="CV317" s="3087"/>
      <c r="CW317" s="3087"/>
      <c r="CX317" s="3087"/>
      <c r="CY317" s="3087"/>
      <c r="CZ317" s="3087"/>
      <c r="DA317" s="3087"/>
      <c r="DB317" s="3087"/>
      <c r="DC317" s="3087"/>
      <c r="DD317" s="3087"/>
      <c r="DE317" s="3087"/>
      <c r="DF317" s="3087"/>
      <c r="DG317" s="3087"/>
      <c r="DH317" s="3087"/>
      <c r="DI317" s="3087"/>
      <c r="DJ317" s="3087"/>
      <c r="DK317" s="3087"/>
    </row>
    <row r="318" spans="1:115" x14ac:dyDescent="0.25">
      <c r="A318" s="3076" t="str">
        <f t="shared" ca="1" si="20"/>
        <v xml:space="preserve"> </v>
      </c>
      <c r="B318" s="3088" t="str">
        <f t="shared" ca="1" si="21"/>
        <v xml:space="preserve"> </v>
      </c>
      <c r="C318" s="3088" t="str">
        <f t="shared" ca="1" si="22"/>
        <v xml:space="preserve"> </v>
      </c>
      <c r="D318" s="3088" t="str">
        <f t="shared" ca="1" si="23"/>
        <v xml:space="preserve"> </v>
      </c>
      <c r="E318" s="3088" t="str">
        <f t="shared" ca="1" si="24"/>
        <v xml:space="preserve"> </v>
      </c>
      <c r="F318" s="3087"/>
      <c r="G318" s="3087"/>
      <c r="H318" s="3087"/>
      <c r="I318" s="3087"/>
      <c r="J318" s="3087"/>
      <c r="K318" s="3087"/>
      <c r="L318" s="3087"/>
      <c r="M318" s="3087"/>
      <c r="N318" s="3087"/>
      <c r="O318" s="3087"/>
      <c r="P318" s="3087"/>
      <c r="Q318" s="3087"/>
      <c r="R318" s="3087"/>
      <c r="S318" s="3087"/>
      <c r="T318" s="3087"/>
      <c r="U318" s="3087"/>
      <c r="V318" s="3087"/>
      <c r="W318" s="3087"/>
      <c r="X318" s="3087"/>
      <c r="Y318" s="3087"/>
      <c r="Z318" s="3087"/>
      <c r="AA318" s="3087"/>
      <c r="AB318" s="3087"/>
      <c r="AC318" s="3087"/>
      <c r="AD318" s="3087"/>
      <c r="AE318" s="3087"/>
      <c r="AF318" s="3087"/>
      <c r="AG318" s="3087"/>
      <c r="AH318" s="3087"/>
      <c r="AI318" s="3087"/>
      <c r="AJ318" s="3087"/>
      <c r="AK318" s="3087"/>
      <c r="AL318" s="3087"/>
      <c r="AM318" s="3087"/>
      <c r="AN318" s="3087"/>
      <c r="AO318" s="3087"/>
      <c r="AP318" s="3087"/>
      <c r="AQ318" s="3087"/>
      <c r="AR318" s="3087"/>
      <c r="AS318" s="3087"/>
      <c r="AT318" s="3087"/>
      <c r="AU318" s="3087"/>
      <c r="AV318" s="3087"/>
      <c r="AW318" s="3087"/>
      <c r="AX318" s="3087"/>
      <c r="AY318" s="3087"/>
      <c r="AZ318" s="3087"/>
      <c r="BA318" s="3087"/>
      <c r="BB318" s="3087"/>
      <c r="BC318" s="3087"/>
      <c r="BD318" s="3087">
        <v>311</v>
      </c>
      <c r="BE318" s="3087" t="s">
        <v>14848</v>
      </c>
      <c r="BF318" s="3087"/>
      <c r="BG318" s="3087">
        <v>14</v>
      </c>
      <c r="BH318" s="3087">
        <v>33</v>
      </c>
      <c r="BI318" s="3087">
        <v>90</v>
      </c>
      <c r="BJ318" s="3087">
        <v>0</v>
      </c>
      <c r="BK318" s="3087">
        <v>0</v>
      </c>
      <c r="BL318" s="3087">
        <v>0</v>
      </c>
      <c r="BM318" s="3087">
        <v>0</v>
      </c>
      <c r="BN318" s="3087"/>
      <c r="BO318" s="3087"/>
      <c r="BP318" s="3087"/>
      <c r="BQ318" s="3087"/>
      <c r="BR318" s="3087"/>
      <c r="BS318" s="3087"/>
      <c r="BT318" s="3087"/>
      <c r="BU318" s="3087"/>
      <c r="BV318" s="3087"/>
      <c r="BW318" s="3087"/>
      <c r="BX318" s="3087"/>
      <c r="BY318" s="3087"/>
      <c r="BZ318" s="3087"/>
      <c r="CA318" s="3087"/>
      <c r="CB318" s="3087"/>
      <c r="CC318" s="3087"/>
      <c r="CD318" s="3087"/>
      <c r="CE318" s="3087"/>
      <c r="CF318" s="3087"/>
      <c r="CG318" s="3087"/>
      <c r="CH318" s="3087"/>
      <c r="CI318" s="3087"/>
      <c r="CJ318" s="3087"/>
      <c r="CK318" s="3087"/>
      <c r="CL318" s="3087"/>
      <c r="CM318" s="3087"/>
      <c r="CN318" s="3087"/>
      <c r="CO318" s="3087"/>
      <c r="CP318" s="3087"/>
      <c r="CQ318" s="3087"/>
      <c r="CR318" s="3087"/>
      <c r="CS318" s="3087"/>
      <c r="CT318" s="3087"/>
      <c r="CU318" s="3087"/>
      <c r="CV318" s="3087"/>
      <c r="CW318" s="3087"/>
      <c r="CX318" s="3087"/>
      <c r="CY318" s="3087"/>
      <c r="CZ318" s="3087"/>
      <c r="DA318" s="3087"/>
      <c r="DB318" s="3087"/>
      <c r="DC318" s="3087"/>
      <c r="DD318" s="3087"/>
      <c r="DE318" s="3087"/>
      <c r="DF318" s="3087"/>
      <c r="DG318" s="3087"/>
      <c r="DH318" s="3087"/>
      <c r="DI318" s="3087"/>
      <c r="DJ318" s="3087"/>
      <c r="DK318" s="3087"/>
    </row>
    <row r="319" spans="1:115" x14ac:dyDescent="0.25">
      <c r="A319" s="3076" t="str">
        <f t="shared" ca="1" si="20"/>
        <v xml:space="preserve"> </v>
      </c>
      <c r="B319" s="3088" t="str">
        <f t="shared" ca="1" si="21"/>
        <v xml:space="preserve"> </v>
      </c>
      <c r="C319" s="3088" t="str">
        <f t="shared" ca="1" si="22"/>
        <v xml:space="preserve"> </v>
      </c>
      <c r="D319" s="3088" t="str">
        <f t="shared" ca="1" si="23"/>
        <v xml:space="preserve"> </v>
      </c>
      <c r="E319" s="3088" t="str">
        <f t="shared" ca="1" si="24"/>
        <v xml:space="preserve"> </v>
      </c>
      <c r="F319" s="3087"/>
      <c r="G319" s="3087"/>
      <c r="H319" s="3087"/>
      <c r="I319" s="3087"/>
      <c r="J319" s="3087"/>
      <c r="K319" s="3087"/>
      <c r="L319" s="3087"/>
      <c r="M319" s="3087"/>
      <c r="N319" s="3087"/>
      <c r="O319" s="3087"/>
      <c r="P319" s="3087"/>
      <c r="Q319" s="3087"/>
      <c r="R319" s="3087"/>
      <c r="S319" s="3087"/>
      <c r="T319" s="3087"/>
      <c r="U319" s="3087"/>
      <c r="V319" s="3087"/>
      <c r="W319" s="3087"/>
      <c r="X319" s="3087"/>
      <c r="Y319" s="3087"/>
      <c r="Z319" s="3087"/>
      <c r="AA319" s="3087"/>
      <c r="AB319" s="3087"/>
      <c r="AC319" s="3087"/>
      <c r="AD319" s="3087"/>
      <c r="AE319" s="3087"/>
      <c r="AF319" s="3087"/>
      <c r="AG319" s="3087"/>
      <c r="AH319" s="3087"/>
      <c r="AI319" s="3087"/>
      <c r="AJ319" s="3087"/>
      <c r="AK319" s="3087"/>
      <c r="AL319" s="3087"/>
      <c r="AM319" s="3087"/>
      <c r="AN319" s="3087"/>
      <c r="AO319" s="3087"/>
      <c r="AP319" s="3087"/>
      <c r="AQ319" s="3087"/>
      <c r="AR319" s="3087"/>
      <c r="AS319" s="3087"/>
      <c r="AT319" s="3087"/>
      <c r="AU319" s="3087"/>
      <c r="AV319" s="3087"/>
      <c r="AW319" s="3087"/>
      <c r="AX319" s="3087"/>
      <c r="AY319" s="3087"/>
      <c r="AZ319" s="3087"/>
      <c r="BA319" s="3087"/>
      <c r="BB319" s="3087"/>
      <c r="BC319" s="3087"/>
      <c r="BD319" s="3087">
        <v>312</v>
      </c>
      <c r="BE319" s="3087" t="s">
        <v>14849</v>
      </c>
      <c r="BF319" s="3087"/>
      <c r="BG319" s="3087">
        <v>14</v>
      </c>
      <c r="BH319" s="3087">
        <v>33</v>
      </c>
      <c r="BI319" s="3087">
        <v>90</v>
      </c>
      <c r="BJ319" s="3087">
        <v>0</v>
      </c>
      <c r="BK319" s="3087">
        <v>0</v>
      </c>
      <c r="BL319" s="3087">
        <v>0</v>
      </c>
      <c r="BM319" s="3087">
        <v>0</v>
      </c>
      <c r="BN319" s="3087"/>
      <c r="BO319" s="3087"/>
      <c r="BP319" s="3087"/>
      <c r="BQ319" s="3087"/>
      <c r="BR319" s="3087"/>
      <c r="BS319" s="3087"/>
      <c r="BT319" s="3087"/>
      <c r="BU319" s="3087"/>
      <c r="BV319" s="3087"/>
      <c r="BW319" s="3087"/>
      <c r="BX319" s="3087"/>
      <c r="BY319" s="3087"/>
      <c r="BZ319" s="3087"/>
      <c r="CA319" s="3087"/>
      <c r="CB319" s="3087"/>
      <c r="CC319" s="3087"/>
      <c r="CD319" s="3087"/>
      <c r="CE319" s="3087"/>
      <c r="CF319" s="3087"/>
      <c r="CG319" s="3087"/>
      <c r="CH319" s="3087"/>
      <c r="CI319" s="3087"/>
      <c r="CJ319" s="3087"/>
      <c r="CK319" s="3087"/>
      <c r="CL319" s="3087"/>
      <c r="CM319" s="3087"/>
      <c r="CN319" s="3087"/>
      <c r="CO319" s="3087"/>
      <c r="CP319" s="3087"/>
      <c r="CQ319" s="3087"/>
      <c r="CR319" s="3087"/>
      <c r="CS319" s="3087"/>
      <c r="CT319" s="3087"/>
      <c r="CU319" s="3087"/>
      <c r="CV319" s="3087"/>
      <c r="CW319" s="3087"/>
      <c r="CX319" s="3087"/>
      <c r="CY319" s="3087"/>
      <c r="CZ319" s="3087"/>
      <c r="DA319" s="3087"/>
      <c r="DB319" s="3087"/>
      <c r="DC319" s="3087"/>
      <c r="DD319" s="3087"/>
      <c r="DE319" s="3087"/>
      <c r="DF319" s="3087"/>
      <c r="DG319" s="3087"/>
      <c r="DH319" s="3087"/>
      <c r="DI319" s="3087"/>
      <c r="DJ319" s="3087"/>
      <c r="DK319" s="3087"/>
    </row>
    <row r="320" spans="1:115" x14ac:dyDescent="0.25">
      <c r="A320" s="3076" t="str">
        <f t="shared" ca="1" si="20"/>
        <v xml:space="preserve"> </v>
      </c>
      <c r="B320" s="3088" t="str">
        <f t="shared" ca="1" si="21"/>
        <v xml:space="preserve"> </v>
      </c>
      <c r="C320" s="3088" t="str">
        <f t="shared" ca="1" si="22"/>
        <v xml:space="preserve"> </v>
      </c>
      <c r="D320" s="3088" t="str">
        <f t="shared" ca="1" si="23"/>
        <v xml:space="preserve"> </v>
      </c>
      <c r="E320" s="3088" t="str">
        <f t="shared" ca="1" si="24"/>
        <v xml:space="preserve"> </v>
      </c>
      <c r="F320" s="3087"/>
      <c r="G320" s="3087"/>
      <c r="H320" s="3087"/>
      <c r="I320" s="3087"/>
      <c r="J320" s="3087"/>
      <c r="K320" s="3087"/>
      <c r="L320" s="3087"/>
      <c r="M320" s="3087"/>
      <c r="N320" s="3087"/>
      <c r="O320" s="3087"/>
      <c r="P320" s="3087"/>
      <c r="Q320" s="3087"/>
      <c r="R320" s="3087"/>
      <c r="S320" s="3087"/>
      <c r="T320" s="3087"/>
      <c r="U320" s="3087"/>
      <c r="V320" s="3087"/>
      <c r="W320" s="3087"/>
      <c r="X320" s="3087"/>
      <c r="Y320" s="3087"/>
      <c r="Z320" s="3087"/>
      <c r="AA320" s="3087"/>
      <c r="AB320" s="3087"/>
      <c r="AC320" s="3087"/>
      <c r="AD320" s="3087"/>
      <c r="AE320" s="3087"/>
      <c r="AF320" s="3087"/>
      <c r="AG320" s="3087"/>
      <c r="AH320" s="3087"/>
      <c r="AI320" s="3087"/>
      <c r="AJ320" s="3087"/>
      <c r="AK320" s="3087"/>
      <c r="AL320" s="3087"/>
      <c r="AM320" s="3087"/>
      <c r="AN320" s="3087"/>
      <c r="AO320" s="3087"/>
      <c r="AP320" s="3087"/>
      <c r="AQ320" s="3087"/>
      <c r="AR320" s="3087"/>
      <c r="AS320" s="3087"/>
      <c r="AT320" s="3087"/>
      <c r="AU320" s="3087"/>
      <c r="AV320" s="3087"/>
      <c r="AW320" s="3087"/>
      <c r="AX320" s="3087"/>
      <c r="AY320" s="3087"/>
      <c r="AZ320" s="3087"/>
      <c r="BA320" s="3087"/>
      <c r="BB320" s="3087"/>
      <c r="BC320" s="3087"/>
      <c r="BD320" s="3087">
        <v>313</v>
      </c>
      <c r="BE320" s="3087" t="s">
        <v>14850</v>
      </c>
      <c r="BF320" s="3087"/>
      <c r="BG320" s="3087">
        <v>10</v>
      </c>
      <c r="BH320" s="3087">
        <v>27</v>
      </c>
      <c r="BI320" s="3087">
        <v>96</v>
      </c>
      <c r="BJ320" s="3087">
        <v>0</v>
      </c>
      <c r="BK320" s="3087">
        <v>0</v>
      </c>
      <c r="BL320" s="3087">
        <v>0</v>
      </c>
      <c r="BM320" s="3087">
        <v>0</v>
      </c>
      <c r="BN320" s="3087"/>
      <c r="BO320" s="3087"/>
      <c r="BP320" s="3087"/>
      <c r="BQ320" s="3087"/>
      <c r="BR320" s="3087"/>
      <c r="BS320" s="3087"/>
      <c r="BT320" s="3087"/>
      <c r="BU320" s="3087"/>
      <c r="BV320" s="3087"/>
      <c r="BW320" s="3087"/>
      <c r="BX320" s="3087"/>
      <c r="BY320" s="3087"/>
      <c r="BZ320" s="3087"/>
      <c r="CA320" s="3087"/>
      <c r="CB320" s="3087"/>
      <c r="CC320" s="3087"/>
      <c r="CD320" s="3087"/>
      <c r="CE320" s="3087"/>
      <c r="CF320" s="3087"/>
      <c r="CG320" s="3087"/>
      <c r="CH320" s="3087"/>
      <c r="CI320" s="3087"/>
      <c r="CJ320" s="3087"/>
      <c r="CK320" s="3087"/>
      <c r="CL320" s="3087"/>
      <c r="CM320" s="3087"/>
      <c r="CN320" s="3087"/>
      <c r="CO320" s="3087"/>
      <c r="CP320" s="3087"/>
      <c r="CQ320" s="3087"/>
      <c r="CR320" s="3087"/>
      <c r="CS320" s="3087"/>
      <c r="CT320" s="3087"/>
      <c r="CU320" s="3087"/>
      <c r="CV320" s="3087"/>
      <c r="CW320" s="3087"/>
      <c r="CX320" s="3087"/>
      <c r="CY320" s="3087"/>
      <c r="CZ320" s="3087"/>
      <c r="DA320" s="3087"/>
      <c r="DB320" s="3087"/>
      <c r="DC320" s="3087"/>
      <c r="DD320" s="3087"/>
      <c r="DE320" s="3087"/>
      <c r="DF320" s="3087"/>
      <c r="DG320" s="3087"/>
      <c r="DH320" s="3087"/>
      <c r="DI320" s="3087"/>
      <c r="DJ320" s="3087"/>
      <c r="DK320" s="3087"/>
    </row>
    <row r="321" spans="1:115" x14ac:dyDescent="0.25">
      <c r="A321" s="3076" t="str">
        <f t="shared" ca="1" si="20"/>
        <v xml:space="preserve"> </v>
      </c>
      <c r="B321" s="3088" t="str">
        <f t="shared" ca="1" si="21"/>
        <v xml:space="preserve"> </v>
      </c>
      <c r="C321" s="3088" t="str">
        <f t="shared" ca="1" si="22"/>
        <v xml:space="preserve"> </v>
      </c>
      <c r="D321" s="3088" t="str">
        <f t="shared" ca="1" si="23"/>
        <v xml:space="preserve"> </v>
      </c>
      <c r="E321" s="3088" t="str">
        <f t="shared" ca="1" si="24"/>
        <v xml:space="preserve"> </v>
      </c>
      <c r="F321" s="3087"/>
      <c r="G321" s="3087"/>
      <c r="H321" s="3087"/>
      <c r="I321" s="3087"/>
      <c r="J321" s="3087"/>
      <c r="K321" s="3087"/>
      <c r="L321" s="3087"/>
      <c r="M321" s="3087"/>
      <c r="N321" s="3087"/>
      <c r="O321" s="3087"/>
      <c r="P321" s="3087"/>
      <c r="Q321" s="3087"/>
      <c r="R321" s="3087"/>
      <c r="S321" s="3087"/>
      <c r="T321" s="3087"/>
      <c r="U321" s="3087"/>
      <c r="V321" s="3087"/>
      <c r="W321" s="3087"/>
      <c r="X321" s="3087"/>
      <c r="Y321" s="3087"/>
      <c r="Z321" s="3087"/>
      <c r="AA321" s="3087"/>
      <c r="AB321" s="3087"/>
      <c r="AC321" s="3087"/>
      <c r="AD321" s="3087"/>
      <c r="AE321" s="3087"/>
      <c r="AF321" s="3087"/>
      <c r="AG321" s="3087"/>
      <c r="AH321" s="3087"/>
      <c r="AI321" s="3087"/>
      <c r="AJ321" s="3087"/>
      <c r="AK321" s="3087"/>
      <c r="AL321" s="3087"/>
      <c r="AM321" s="3087"/>
      <c r="AN321" s="3087"/>
      <c r="AO321" s="3087"/>
      <c r="AP321" s="3087"/>
      <c r="AQ321" s="3087"/>
      <c r="AR321" s="3087"/>
      <c r="AS321" s="3087"/>
      <c r="AT321" s="3087"/>
      <c r="AU321" s="3087"/>
      <c r="AV321" s="3087"/>
      <c r="AW321" s="3087"/>
      <c r="AX321" s="3087"/>
      <c r="AY321" s="3087"/>
      <c r="AZ321" s="3087"/>
      <c r="BA321" s="3087"/>
      <c r="BB321" s="3087"/>
      <c r="BC321" s="3087"/>
      <c r="BD321" s="3087">
        <v>314</v>
      </c>
      <c r="BE321" s="3087" t="s">
        <v>14851</v>
      </c>
      <c r="BF321" s="3087"/>
      <c r="BG321" s="3087">
        <v>14</v>
      </c>
      <c r="BH321" s="3087">
        <v>33</v>
      </c>
      <c r="BI321" s="3087">
        <v>90</v>
      </c>
      <c r="BJ321" s="3087">
        <v>0</v>
      </c>
      <c r="BK321" s="3087">
        <v>0</v>
      </c>
      <c r="BL321" s="3087">
        <v>0</v>
      </c>
      <c r="BM321" s="3087">
        <v>0</v>
      </c>
      <c r="BN321" s="3087"/>
      <c r="BO321" s="3087"/>
      <c r="BP321" s="3087"/>
      <c r="BQ321" s="3087"/>
      <c r="BR321" s="3087"/>
      <c r="BS321" s="3087"/>
      <c r="BT321" s="3087"/>
      <c r="BU321" s="3087"/>
      <c r="BV321" s="3087"/>
      <c r="BW321" s="3087"/>
      <c r="BX321" s="3087"/>
      <c r="BY321" s="3087"/>
      <c r="BZ321" s="3087"/>
      <c r="CA321" s="3087"/>
      <c r="CB321" s="3087"/>
      <c r="CC321" s="3087"/>
      <c r="CD321" s="3087"/>
      <c r="CE321" s="3087"/>
      <c r="CF321" s="3087"/>
      <c r="CG321" s="3087"/>
      <c r="CH321" s="3087"/>
      <c r="CI321" s="3087"/>
      <c r="CJ321" s="3087"/>
      <c r="CK321" s="3087"/>
      <c r="CL321" s="3087"/>
      <c r="CM321" s="3087"/>
      <c r="CN321" s="3087"/>
      <c r="CO321" s="3087"/>
      <c r="CP321" s="3087"/>
      <c r="CQ321" s="3087"/>
      <c r="CR321" s="3087"/>
      <c r="CS321" s="3087"/>
      <c r="CT321" s="3087"/>
      <c r="CU321" s="3087"/>
      <c r="CV321" s="3087"/>
      <c r="CW321" s="3087"/>
      <c r="CX321" s="3087"/>
      <c r="CY321" s="3087"/>
      <c r="CZ321" s="3087"/>
      <c r="DA321" s="3087"/>
      <c r="DB321" s="3087"/>
      <c r="DC321" s="3087"/>
      <c r="DD321" s="3087"/>
      <c r="DE321" s="3087"/>
      <c r="DF321" s="3087"/>
      <c r="DG321" s="3087"/>
      <c r="DH321" s="3087"/>
      <c r="DI321" s="3087"/>
      <c r="DJ321" s="3087"/>
      <c r="DK321" s="3087"/>
    </row>
    <row r="322" spans="1:115" x14ac:dyDescent="0.25">
      <c r="A322" s="3076" t="str">
        <f t="shared" ca="1" si="20"/>
        <v xml:space="preserve"> </v>
      </c>
      <c r="B322" s="3088" t="str">
        <f t="shared" ca="1" si="21"/>
        <v xml:space="preserve"> </v>
      </c>
      <c r="C322" s="3088" t="str">
        <f t="shared" ca="1" si="22"/>
        <v xml:space="preserve"> </v>
      </c>
      <c r="D322" s="3088" t="str">
        <f t="shared" ca="1" si="23"/>
        <v xml:space="preserve"> </v>
      </c>
      <c r="E322" s="3088" t="str">
        <f t="shared" ca="1" si="24"/>
        <v xml:space="preserve"> </v>
      </c>
      <c r="F322" s="3087"/>
      <c r="G322" s="3087"/>
      <c r="H322" s="3087"/>
      <c r="I322" s="3087"/>
      <c r="J322" s="3087"/>
      <c r="K322" s="3087"/>
      <c r="L322" s="3087"/>
      <c r="M322" s="3087"/>
      <c r="N322" s="3087"/>
      <c r="O322" s="3087"/>
      <c r="P322" s="3087"/>
      <c r="Q322" s="3087"/>
      <c r="R322" s="3087"/>
      <c r="S322" s="3087"/>
      <c r="T322" s="3087"/>
      <c r="U322" s="3087"/>
      <c r="V322" s="3087"/>
      <c r="W322" s="3087"/>
      <c r="X322" s="3087"/>
      <c r="Y322" s="3087"/>
      <c r="Z322" s="3087"/>
      <c r="AA322" s="3087"/>
      <c r="AB322" s="3087"/>
      <c r="AC322" s="3087"/>
      <c r="AD322" s="3087"/>
      <c r="AE322" s="3087"/>
      <c r="AF322" s="3087"/>
      <c r="AG322" s="3087"/>
      <c r="AH322" s="3087"/>
      <c r="AI322" s="3087"/>
      <c r="AJ322" s="3087"/>
      <c r="AK322" s="3087"/>
      <c r="AL322" s="3087"/>
      <c r="AM322" s="3087"/>
      <c r="AN322" s="3087"/>
      <c r="AO322" s="3087"/>
      <c r="AP322" s="3087"/>
      <c r="AQ322" s="3087"/>
      <c r="AR322" s="3087"/>
      <c r="AS322" s="3087"/>
      <c r="AT322" s="3087"/>
      <c r="AU322" s="3087"/>
      <c r="AV322" s="3087"/>
      <c r="AW322" s="3087"/>
      <c r="AX322" s="3087"/>
      <c r="AY322" s="3087"/>
      <c r="AZ322" s="3087"/>
      <c r="BA322" s="3087"/>
      <c r="BB322" s="3087"/>
      <c r="BC322" s="3087"/>
      <c r="BD322" s="3087">
        <v>315</v>
      </c>
      <c r="BE322" s="3087" t="s">
        <v>14852</v>
      </c>
      <c r="BF322" s="3087"/>
      <c r="BG322" s="3087">
        <v>14</v>
      </c>
      <c r="BH322" s="3087">
        <v>33</v>
      </c>
      <c r="BI322" s="3087">
        <v>90</v>
      </c>
      <c r="BJ322" s="3087">
        <v>0</v>
      </c>
      <c r="BK322" s="3087">
        <v>0</v>
      </c>
      <c r="BL322" s="3087">
        <v>0</v>
      </c>
      <c r="BM322" s="3087">
        <v>0</v>
      </c>
      <c r="BN322" s="3087"/>
      <c r="BO322" s="3087"/>
      <c r="BP322" s="3087"/>
      <c r="BQ322" s="3087"/>
      <c r="BR322" s="3087"/>
      <c r="BS322" s="3087"/>
      <c r="BT322" s="3087"/>
      <c r="BU322" s="3087"/>
      <c r="BV322" s="3087"/>
      <c r="BW322" s="3087"/>
      <c r="BX322" s="3087"/>
      <c r="BY322" s="3087"/>
      <c r="BZ322" s="3087"/>
      <c r="CA322" s="3087"/>
      <c r="CB322" s="3087"/>
      <c r="CC322" s="3087"/>
      <c r="CD322" s="3087"/>
      <c r="CE322" s="3087"/>
      <c r="CF322" s="3087"/>
      <c r="CG322" s="3087"/>
      <c r="CH322" s="3087"/>
      <c r="CI322" s="3087"/>
      <c r="CJ322" s="3087"/>
      <c r="CK322" s="3087"/>
      <c r="CL322" s="3087"/>
      <c r="CM322" s="3087"/>
      <c r="CN322" s="3087"/>
      <c r="CO322" s="3087"/>
      <c r="CP322" s="3087"/>
      <c r="CQ322" s="3087"/>
      <c r="CR322" s="3087"/>
      <c r="CS322" s="3087"/>
      <c r="CT322" s="3087"/>
      <c r="CU322" s="3087"/>
      <c r="CV322" s="3087"/>
      <c r="CW322" s="3087"/>
      <c r="CX322" s="3087"/>
      <c r="CY322" s="3087"/>
      <c r="CZ322" s="3087"/>
      <c r="DA322" s="3087"/>
      <c r="DB322" s="3087"/>
      <c r="DC322" s="3087"/>
      <c r="DD322" s="3087"/>
      <c r="DE322" s="3087"/>
      <c r="DF322" s="3087"/>
      <c r="DG322" s="3087"/>
      <c r="DH322" s="3087"/>
      <c r="DI322" s="3087"/>
      <c r="DJ322" s="3087"/>
      <c r="DK322" s="3087"/>
    </row>
    <row r="323" spans="1:115" x14ac:dyDescent="0.25">
      <c r="A323" s="3076" t="str">
        <f t="shared" ca="1" si="20"/>
        <v xml:space="preserve"> </v>
      </c>
      <c r="B323" s="3088" t="str">
        <f t="shared" ca="1" si="21"/>
        <v xml:space="preserve"> </v>
      </c>
      <c r="C323" s="3088" t="str">
        <f t="shared" ca="1" si="22"/>
        <v xml:space="preserve"> </v>
      </c>
      <c r="D323" s="3088" t="str">
        <f t="shared" ca="1" si="23"/>
        <v xml:space="preserve"> </v>
      </c>
      <c r="E323" s="3088" t="str">
        <f t="shared" ca="1" si="24"/>
        <v xml:space="preserve"> </v>
      </c>
      <c r="F323" s="3087"/>
      <c r="G323" s="3087"/>
      <c r="H323" s="3087"/>
      <c r="I323" s="3087"/>
      <c r="J323" s="3087"/>
      <c r="K323" s="3087"/>
      <c r="L323" s="3087"/>
      <c r="M323" s="3087"/>
      <c r="N323" s="3087"/>
      <c r="O323" s="3087"/>
      <c r="P323" s="3087"/>
      <c r="Q323" s="3087"/>
      <c r="R323" s="3087"/>
      <c r="S323" s="3087"/>
      <c r="T323" s="3087"/>
      <c r="U323" s="3087"/>
      <c r="V323" s="3087"/>
      <c r="W323" s="3087"/>
      <c r="X323" s="3087"/>
      <c r="Y323" s="3087"/>
      <c r="Z323" s="3087"/>
      <c r="AA323" s="3087"/>
      <c r="AB323" s="3087"/>
      <c r="AC323" s="3087"/>
      <c r="AD323" s="3087"/>
      <c r="AE323" s="3087"/>
      <c r="AF323" s="3087"/>
      <c r="AG323" s="3087"/>
      <c r="AH323" s="3087"/>
      <c r="AI323" s="3087"/>
      <c r="AJ323" s="3087"/>
      <c r="AK323" s="3087"/>
      <c r="AL323" s="3087"/>
      <c r="AM323" s="3087"/>
      <c r="AN323" s="3087"/>
      <c r="AO323" s="3087"/>
      <c r="AP323" s="3087"/>
      <c r="AQ323" s="3087"/>
      <c r="AR323" s="3087"/>
      <c r="AS323" s="3087"/>
      <c r="AT323" s="3087"/>
      <c r="AU323" s="3087"/>
      <c r="AV323" s="3087"/>
      <c r="AW323" s="3087"/>
      <c r="AX323" s="3087"/>
      <c r="AY323" s="3087"/>
      <c r="AZ323" s="3087"/>
      <c r="BA323" s="3087"/>
      <c r="BB323" s="3087"/>
      <c r="BC323" s="3087"/>
      <c r="BD323" s="3087">
        <v>316</v>
      </c>
      <c r="BE323" s="3087" t="s">
        <v>14853</v>
      </c>
      <c r="BF323" s="3087"/>
      <c r="BG323" s="3087">
        <v>14</v>
      </c>
      <c r="BH323" s="3087">
        <v>33</v>
      </c>
      <c r="BI323" s="3087">
        <v>90</v>
      </c>
      <c r="BJ323" s="3087">
        <v>0</v>
      </c>
      <c r="BK323" s="3087">
        <v>0</v>
      </c>
      <c r="BL323" s="3087">
        <v>0</v>
      </c>
      <c r="BM323" s="3087">
        <v>0</v>
      </c>
      <c r="BN323" s="3087"/>
      <c r="BO323" s="3087"/>
      <c r="BP323" s="3087"/>
      <c r="BQ323" s="3087"/>
      <c r="BR323" s="3087"/>
      <c r="BS323" s="3087"/>
      <c r="BT323" s="3087"/>
      <c r="BU323" s="3087"/>
      <c r="BV323" s="3087"/>
      <c r="BW323" s="3087"/>
      <c r="BX323" s="3087"/>
      <c r="BY323" s="3087"/>
      <c r="BZ323" s="3087"/>
      <c r="CA323" s="3087"/>
      <c r="CB323" s="3087"/>
      <c r="CC323" s="3087"/>
      <c r="CD323" s="3087"/>
      <c r="CE323" s="3087"/>
      <c r="CF323" s="3087"/>
      <c r="CG323" s="3087"/>
      <c r="CH323" s="3087"/>
      <c r="CI323" s="3087"/>
      <c r="CJ323" s="3087"/>
      <c r="CK323" s="3087"/>
      <c r="CL323" s="3087"/>
      <c r="CM323" s="3087"/>
      <c r="CN323" s="3087"/>
      <c r="CO323" s="3087"/>
      <c r="CP323" s="3087"/>
      <c r="CQ323" s="3087"/>
      <c r="CR323" s="3087"/>
      <c r="CS323" s="3087"/>
      <c r="CT323" s="3087"/>
      <c r="CU323" s="3087"/>
      <c r="CV323" s="3087"/>
      <c r="CW323" s="3087"/>
      <c r="CX323" s="3087"/>
      <c r="CY323" s="3087"/>
      <c r="CZ323" s="3087"/>
      <c r="DA323" s="3087"/>
      <c r="DB323" s="3087"/>
      <c r="DC323" s="3087"/>
      <c r="DD323" s="3087"/>
      <c r="DE323" s="3087"/>
      <c r="DF323" s="3087"/>
      <c r="DG323" s="3087"/>
      <c r="DH323" s="3087"/>
      <c r="DI323" s="3087"/>
      <c r="DJ323" s="3087"/>
      <c r="DK323" s="3087"/>
    </row>
    <row r="324" spans="1:115" x14ac:dyDescent="0.25">
      <c r="A324" s="3076" t="str">
        <f t="shared" ca="1" si="20"/>
        <v xml:space="preserve"> </v>
      </c>
      <c r="B324" s="3088" t="str">
        <f t="shared" ca="1" si="21"/>
        <v xml:space="preserve"> </v>
      </c>
      <c r="C324" s="3088" t="str">
        <f t="shared" ca="1" si="22"/>
        <v xml:space="preserve"> </v>
      </c>
      <c r="D324" s="3088" t="str">
        <f t="shared" ca="1" si="23"/>
        <v xml:space="preserve"> </v>
      </c>
      <c r="E324" s="3088" t="str">
        <f t="shared" ca="1" si="24"/>
        <v xml:space="preserve"> </v>
      </c>
      <c r="F324" s="3087"/>
      <c r="G324" s="3087"/>
      <c r="H324" s="3087"/>
      <c r="I324" s="3087"/>
      <c r="J324" s="3087"/>
      <c r="K324" s="3087"/>
      <c r="L324" s="3087"/>
      <c r="M324" s="3087"/>
      <c r="N324" s="3087"/>
      <c r="O324" s="3087"/>
      <c r="P324" s="3087"/>
      <c r="Q324" s="3087"/>
      <c r="R324" s="3087"/>
      <c r="S324" s="3087"/>
      <c r="T324" s="3087"/>
      <c r="U324" s="3087"/>
      <c r="V324" s="3087"/>
      <c r="W324" s="3087"/>
      <c r="X324" s="3087"/>
      <c r="Y324" s="3087"/>
      <c r="Z324" s="3087"/>
      <c r="AA324" s="3087"/>
      <c r="AB324" s="3087"/>
      <c r="AC324" s="3087"/>
      <c r="AD324" s="3087"/>
      <c r="AE324" s="3087"/>
      <c r="AF324" s="3087"/>
      <c r="AG324" s="3087"/>
      <c r="AH324" s="3087"/>
      <c r="AI324" s="3087"/>
      <c r="AJ324" s="3087"/>
      <c r="AK324" s="3087"/>
      <c r="AL324" s="3087"/>
      <c r="AM324" s="3087"/>
      <c r="AN324" s="3087"/>
      <c r="AO324" s="3087"/>
      <c r="AP324" s="3087"/>
      <c r="AQ324" s="3087"/>
      <c r="AR324" s="3087"/>
      <c r="AS324" s="3087"/>
      <c r="AT324" s="3087"/>
      <c r="AU324" s="3087"/>
      <c r="AV324" s="3087"/>
      <c r="AW324" s="3087"/>
      <c r="AX324" s="3087"/>
      <c r="AY324" s="3087"/>
      <c r="AZ324" s="3087"/>
      <c r="BA324" s="3087"/>
      <c r="BB324" s="3087"/>
      <c r="BC324" s="3087"/>
      <c r="BD324" s="3087">
        <v>317</v>
      </c>
      <c r="BE324" s="3087" t="s">
        <v>14854</v>
      </c>
      <c r="BF324" s="3087"/>
      <c r="BG324" s="3087">
        <v>14</v>
      </c>
      <c r="BH324" s="3087">
        <v>33</v>
      </c>
      <c r="BI324" s="3087">
        <v>90</v>
      </c>
      <c r="BJ324" s="3087">
        <v>0</v>
      </c>
      <c r="BK324" s="3087">
        <v>0</v>
      </c>
      <c r="BL324" s="3087">
        <v>0</v>
      </c>
      <c r="BM324" s="3087">
        <v>0</v>
      </c>
      <c r="BN324" s="3087"/>
      <c r="BO324" s="3087"/>
      <c r="BP324" s="3087"/>
      <c r="BQ324" s="3087"/>
      <c r="BR324" s="3087"/>
      <c r="BS324" s="3087"/>
      <c r="BT324" s="3087"/>
      <c r="BU324" s="3087"/>
      <c r="BV324" s="3087"/>
      <c r="BW324" s="3087"/>
      <c r="BX324" s="3087"/>
      <c r="BY324" s="3087"/>
      <c r="BZ324" s="3087"/>
      <c r="CA324" s="3087"/>
      <c r="CB324" s="3087"/>
      <c r="CC324" s="3087"/>
      <c r="CD324" s="3087"/>
      <c r="CE324" s="3087"/>
      <c r="CF324" s="3087"/>
      <c r="CG324" s="3087"/>
      <c r="CH324" s="3087"/>
      <c r="CI324" s="3087"/>
      <c r="CJ324" s="3087"/>
      <c r="CK324" s="3087"/>
      <c r="CL324" s="3087"/>
      <c r="CM324" s="3087"/>
      <c r="CN324" s="3087"/>
      <c r="CO324" s="3087"/>
      <c r="CP324" s="3087"/>
      <c r="CQ324" s="3087"/>
      <c r="CR324" s="3087"/>
      <c r="CS324" s="3087"/>
      <c r="CT324" s="3087"/>
      <c r="CU324" s="3087"/>
      <c r="CV324" s="3087"/>
      <c r="CW324" s="3087"/>
      <c r="CX324" s="3087"/>
      <c r="CY324" s="3087"/>
      <c r="CZ324" s="3087"/>
      <c r="DA324" s="3087"/>
      <c r="DB324" s="3087"/>
      <c r="DC324" s="3087"/>
      <c r="DD324" s="3087"/>
      <c r="DE324" s="3087"/>
      <c r="DF324" s="3087"/>
      <c r="DG324" s="3087"/>
      <c r="DH324" s="3087"/>
      <c r="DI324" s="3087"/>
      <c r="DJ324" s="3087"/>
      <c r="DK324" s="3087"/>
    </row>
    <row r="325" spans="1:115" x14ac:dyDescent="0.25">
      <c r="A325" s="3076" t="str">
        <f t="shared" ca="1" si="20"/>
        <v xml:space="preserve"> </v>
      </c>
      <c r="B325" s="3088" t="str">
        <f t="shared" ca="1" si="21"/>
        <v xml:space="preserve"> </v>
      </c>
      <c r="C325" s="3088" t="str">
        <f t="shared" ca="1" si="22"/>
        <v xml:space="preserve"> </v>
      </c>
      <c r="D325" s="3088" t="str">
        <f t="shared" ca="1" si="23"/>
        <v xml:space="preserve"> </v>
      </c>
      <c r="E325" s="3088" t="str">
        <f t="shared" ca="1" si="24"/>
        <v xml:space="preserve"> </v>
      </c>
      <c r="F325" s="3087"/>
      <c r="G325" s="3087"/>
      <c r="H325" s="3087"/>
      <c r="I325" s="3087"/>
      <c r="J325" s="3087"/>
      <c r="K325" s="3087"/>
      <c r="L325" s="3087"/>
      <c r="M325" s="3087"/>
      <c r="N325" s="3087"/>
      <c r="O325" s="3087"/>
      <c r="P325" s="3087"/>
      <c r="Q325" s="3087"/>
      <c r="R325" s="3087"/>
      <c r="S325" s="3087"/>
      <c r="T325" s="3087"/>
      <c r="U325" s="3087"/>
      <c r="V325" s="3087"/>
      <c r="W325" s="3087"/>
      <c r="X325" s="3087"/>
      <c r="Y325" s="3087"/>
      <c r="Z325" s="3087"/>
      <c r="AA325" s="3087"/>
      <c r="AB325" s="3087"/>
      <c r="AC325" s="3087"/>
      <c r="AD325" s="3087"/>
      <c r="AE325" s="3087"/>
      <c r="AF325" s="3087"/>
      <c r="AG325" s="3087"/>
      <c r="AH325" s="3087"/>
      <c r="AI325" s="3087"/>
      <c r="AJ325" s="3087"/>
      <c r="AK325" s="3087"/>
      <c r="AL325" s="3087"/>
      <c r="AM325" s="3087"/>
      <c r="AN325" s="3087"/>
      <c r="AO325" s="3087"/>
      <c r="AP325" s="3087"/>
      <c r="AQ325" s="3087"/>
      <c r="AR325" s="3087"/>
      <c r="AS325" s="3087"/>
      <c r="AT325" s="3087"/>
      <c r="AU325" s="3087"/>
      <c r="AV325" s="3087"/>
      <c r="AW325" s="3087"/>
      <c r="AX325" s="3087"/>
      <c r="AY325" s="3087"/>
      <c r="AZ325" s="3087"/>
      <c r="BA325" s="3087"/>
      <c r="BB325" s="3087"/>
      <c r="BC325" s="3087"/>
      <c r="BD325" s="3087">
        <v>318</v>
      </c>
      <c r="BE325" s="3087" t="s">
        <v>14855</v>
      </c>
      <c r="BF325" s="3087"/>
      <c r="BG325" s="3087">
        <v>14</v>
      </c>
      <c r="BH325" s="3087">
        <v>33</v>
      </c>
      <c r="BI325" s="3087">
        <v>90</v>
      </c>
      <c r="BJ325" s="3087">
        <v>0</v>
      </c>
      <c r="BK325" s="3087">
        <v>0</v>
      </c>
      <c r="BL325" s="3087">
        <v>0</v>
      </c>
      <c r="BM325" s="3087">
        <v>0</v>
      </c>
      <c r="BN325" s="3087"/>
      <c r="BO325" s="3087"/>
      <c r="BP325" s="3087"/>
      <c r="BQ325" s="3087"/>
      <c r="BR325" s="3087"/>
      <c r="BS325" s="3087"/>
      <c r="BT325" s="3087"/>
      <c r="BU325" s="3087"/>
      <c r="BV325" s="3087"/>
      <c r="BW325" s="3087"/>
      <c r="BX325" s="3087"/>
      <c r="BY325" s="3087"/>
      <c r="BZ325" s="3087"/>
      <c r="CA325" s="3087"/>
      <c r="CB325" s="3087"/>
      <c r="CC325" s="3087"/>
      <c r="CD325" s="3087"/>
      <c r="CE325" s="3087"/>
      <c r="CF325" s="3087"/>
      <c r="CG325" s="3087"/>
      <c r="CH325" s="3087"/>
      <c r="CI325" s="3087"/>
      <c r="CJ325" s="3087"/>
      <c r="CK325" s="3087"/>
      <c r="CL325" s="3087"/>
      <c r="CM325" s="3087"/>
      <c r="CN325" s="3087"/>
      <c r="CO325" s="3087"/>
      <c r="CP325" s="3087"/>
      <c r="CQ325" s="3087"/>
      <c r="CR325" s="3087"/>
      <c r="CS325" s="3087"/>
      <c r="CT325" s="3087"/>
      <c r="CU325" s="3087"/>
      <c r="CV325" s="3087"/>
      <c r="CW325" s="3087"/>
      <c r="CX325" s="3087"/>
      <c r="CY325" s="3087"/>
      <c r="CZ325" s="3087"/>
      <c r="DA325" s="3087"/>
      <c r="DB325" s="3087"/>
      <c r="DC325" s="3087"/>
      <c r="DD325" s="3087"/>
      <c r="DE325" s="3087"/>
      <c r="DF325" s="3087"/>
      <c r="DG325" s="3087"/>
      <c r="DH325" s="3087"/>
      <c r="DI325" s="3087"/>
      <c r="DJ325" s="3087"/>
      <c r="DK325" s="3087"/>
    </row>
    <row r="326" spans="1:115" x14ac:dyDescent="0.25">
      <c r="A326" s="3076" t="str">
        <f t="shared" ca="1" si="20"/>
        <v xml:space="preserve"> </v>
      </c>
      <c r="B326" s="3088" t="str">
        <f t="shared" ca="1" si="21"/>
        <v xml:space="preserve"> </v>
      </c>
      <c r="C326" s="3088" t="str">
        <f t="shared" ca="1" si="22"/>
        <v xml:space="preserve"> </v>
      </c>
      <c r="D326" s="3088" t="str">
        <f t="shared" ca="1" si="23"/>
        <v xml:space="preserve"> </v>
      </c>
      <c r="E326" s="3088" t="str">
        <f t="shared" ca="1" si="24"/>
        <v xml:space="preserve"> </v>
      </c>
      <c r="F326" s="3087"/>
      <c r="G326" s="3087"/>
      <c r="H326" s="3087"/>
      <c r="I326" s="3087"/>
      <c r="J326" s="3087"/>
      <c r="K326" s="3087"/>
      <c r="L326" s="3087"/>
      <c r="M326" s="3087"/>
      <c r="N326" s="3087"/>
      <c r="O326" s="3087"/>
      <c r="P326" s="3087"/>
      <c r="Q326" s="3087"/>
      <c r="R326" s="3087"/>
      <c r="S326" s="3087"/>
      <c r="T326" s="3087"/>
      <c r="U326" s="3087"/>
      <c r="V326" s="3087"/>
      <c r="W326" s="3087"/>
      <c r="X326" s="3087"/>
      <c r="Y326" s="3087"/>
      <c r="Z326" s="3087"/>
      <c r="AA326" s="3087"/>
      <c r="AB326" s="3087"/>
      <c r="AC326" s="3087"/>
      <c r="AD326" s="3087"/>
      <c r="AE326" s="3087"/>
      <c r="AF326" s="3087"/>
      <c r="AG326" s="3087"/>
      <c r="AH326" s="3087"/>
      <c r="AI326" s="3087"/>
      <c r="AJ326" s="3087"/>
      <c r="AK326" s="3087"/>
      <c r="AL326" s="3087"/>
      <c r="AM326" s="3087"/>
      <c r="AN326" s="3087"/>
      <c r="AO326" s="3087"/>
      <c r="AP326" s="3087"/>
      <c r="AQ326" s="3087"/>
      <c r="AR326" s="3087"/>
      <c r="AS326" s="3087"/>
      <c r="AT326" s="3087"/>
      <c r="AU326" s="3087"/>
      <c r="AV326" s="3087"/>
      <c r="AW326" s="3087"/>
      <c r="AX326" s="3087"/>
      <c r="AY326" s="3087"/>
      <c r="AZ326" s="3087"/>
      <c r="BA326" s="3087"/>
      <c r="BB326" s="3087"/>
      <c r="BC326" s="3087"/>
      <c r="BD326" s="3087">
        <v>319</v>
      </c>
      <c r="BE326" s="3087" t="s">
        <v>14856</v>
      </c>
      <c r="BF326" s="3087"/>
      <c r="BG326" s="3087">
        <v>14</v>
      </c>
      <c r="BH326" s="3087">
        <v>33</v>
      </c>
      <c r="BI326" s="3087">
        <v>90</v>
      </c>
      <c r="BJ326" s="3087">
        <v>0</v>
      </c>
      <c r="BK326" s="3087">
        <v>0</v>
      </c>
      <c r="BL326" s="3087">
        <v>0</v>
      </c>
      <c r="BM326" s="3087">
        <v>0</v>
      </c>
      <c r="BN326" s="3087"/>
      <c r="BO326" s="3087"/>
      <c r="BP326" s="3087"/>
      <c r="BQ326" s="3087"/>
      <c r="BR326" s="3087"/>
      <c r="BS326" s="3087"/>
      <c r="BT326" s="3087"/>
      <c r="BU326" s="3087"/>
      <c r="BV326" s="3087"/>
      <c r="BW326" s="3087"/>
      <c r="BX326" s="3087"/>
      <c r="BY326" s="3087"/>
      <c r="BZ326" s="3087"/>
      <c r="CA326" s="3087"/>
      <c r="CB326" s="3087"/>
      <c r="CC326" s="3087"/>
      <c r="CD326" s="3087"/>
      <c r="CE326" s="3087"/>
      <c r="CF326" s="3087"/>
      <c r="CG326" s="3087"/>
      <c r="CH326" s="3087"/>
      <c r="CI326" s="3087"/>
      <c r="CJ326" s="3087"/>
      <c r="CK326" s="3087"/>
      <c r="CL326" s="3087"/>
      <c r="CM326" s="3087"/>
      <c r="CN326" s="3087"/>
      <c r="CO326" s="3087"/>
      <c r="CP326" s="3087"/>
      <c r="CQ326" s="3087"/>
      <c r="CR326" s="3087"/>
      <c r="CS326" s="3087"/>
      <c r="CT326" s="3087"/>
      <c r="CU326" s="3087"/>
      <c r="CV326" s="3087"/>
      <c r="CW326" s="3087"/>
      <c r="CX326" s="3087"/>
      <c r="CY326" s="3087"/>
      <c r="CZ326" s="3087"/>
      <c r="DA326" s="3087"/>
      <c r="DB326" s="3087"/>
      <c r="DC326" s="3087"/>
      <c r="DD326" s="3087"/>
      <c r="DE326" s="3087"/>
      <c r="DF326" s="3087"/>
      <c r="DG326" s="3087"/>
      <c r="DH326" s="3087"/>
      <c r="DI326" s="3087"/>
      <c r="DJ326" s="3087"/>
      <c r="DK326" s="3087"/>
    </row>
    <row r="327" spans="1:115" x14ac:dyDescent="0.25">
      <c r="A327" s="3076" t="str">
        <f t="shared" ca="1" si="20"/>
        <v xml:space="preserve"> </v>
      </c>
      <c r="B327" s="3088" t="str">
        <f t="shared" ca="1" si="21"/>
        <v xml:space="preserve"> </v>
      </c>
      <c r="C327" s="3088" t="str">
        <f t="shared" ca="1" si="22"/>
        <v xml:space="preserve"> </v>
      </c>
      <c r="D327" s="3088" t="str">
        <f t="shared" ca="1" si="23"/>
        <v xml:space="preserve"> </v>
      </c>
      <c r="E327" s="3088" t="str">
        <f t="shared" ca="1" si="24"/>
        <v xml:space="preserve"> </v>
      </c>
      <c r="F327" s="3087"/>
      <c r="G327" s="3087"/>
      <c r="H327" s="3087"/>
      <c r="I327" s="3087"/>
      <c r="J327" s="3087"/>
      <c r="K327" s="3087"/>
      <c r="L327" s="3087"/>
      <c r="M327" s="3087"/>
      <c r="N327" s="3087"/>
      <c r="O327" s="3087"/>
      <c r="P327" s="3087"/>
      <c r="Q327" s="3087"/>
      <c r="R327" s="3087"/>
      <c r="S327" s="3087"/>
      <c r="T327" s="3087"/>
      <c r="U327" s="3087"/>
      <c r="V327" s="3087"/>
      <c r="W327" s="3087"/>
      <c r="X327" s="3087"/>
      <c r="Y327" s="3087"/>
      <c r="Z327" s="3087"/>
      <c r="AA327" s="3087"/>
      <c r="AB327" s="3087"/>
      <c r="AC327" s="3087"/>
      <c r="AD327" s="3087"/>
      <c r="AE327" s="3087"/>
      <c r="AF327" s="3087"/>
      <c r="AG327" s="3087"/>
      <c r="AH327" s="3087"/>
      <c r="AI327" s="3087"/>
      <c r="AJ327" s="3087"/>
      <c r="AK327" s="3087"/>
      <c r="AL327" s="3087"/>
      <c r="AM327" s="3087"/>
      <c r="AN327" s="3087"/>
      <c r="AO327" s="3087"/>
      <c r="AP327" s="3087"/>
      <c r="AQ327" s="3087"/>
      <c r="AR327" s="3087"/>
      <c r="AS327" s="3087"/>
      <c r="AT327" s="3087"/>
      <c r="AU327" s="3087"/>
      <c r="AV327" s="3087"/>
      <c r="AW327" s="3087"/>
      <c r="AX327" s="3087"/>
      <c r="AY327" s="3087"/>
      <c r="AZ327" s="3087"/>
      <c r="BA327" s="3087"/>
      <c r="BB327" s="3087"/>
      <c r="BC327" s="3087"/>
      <c r="BD327" s="3087">
        <v>320</v>
      </c>
      <c r="BE327" s="3087" t="s">
        <v>14857</v>
      </c>
      <c r="BF327" s="3087"/>
      <c r="BG327" s="3087">
        <v>14</v>
      </c>
      <c r="BH327" s="3087">
        <v>33</v>
      </c>
      <c r="BI327" s="3087">
        <v>90</v>
      </c>
      <c r="BJ327" s="3087">
        <v>0</v>
      </c>
      <c r="BK327" s="3087">
        <v>0</v>
      </c>
      <c r="BL327" s="3087">
        <v>0</v>
      </c>
      <c r="BM327" s="3087">
        <v>0</v>
      </c>
      <c r="BN327" s="3087"/>
      <c r="BO327" s="3087"/>
      <c r="BP327" s="3087"/>
      <c r="BQ327" s="3087"/>
      <c r="BR327" s="3087"/>
      <c r="BS327" s="3087"/>
      <c r="BT327" s="3087"/>
      <c r="BU327" s="3087"/>
      <c r="BV327" s="3087"/>
      <c r="BW327" s="3087"/>
      <c r="BX327" s="3087"/>
      <c r="BY327" s="3087"/>
      <c r="BZ327" s="3087"/>
      <c r="CA327" s="3087"/>
      <c r="CB327" s="3087"/>
      <c r="CC327" s="3087"/>
      <c r="CD327" s="3087"/>
      <c r="CE327" s="3087"/>
      <c r="CF327" s="3087"/>
      <c r="CG327" s="3087"/>
      <c r="CH327" s="3087"/>
      <c r="CI327" s="3087"/>
      <c r="CJ327" s="3087"/>
      <c r="CK327" s="3087"/>
      <c r="CL327" s="3087"/>
      <c r="CM327" s="3087"/>
      <c r="CN327" s="3087"/>
      <c r="CO327" s="3087"/>
      <c r="CP327" s="3087"/>
      <c r="CQ327" s="3087"/>
      <c r="CR327" s="3087"/>
      <c r="CS327" s="3087"/>
      <c r="CT327" s="3087"/>
      <c r="CU327" s="3087"/>
      <c r="CV327" s="3087"/>
      <c r="CW327" s="3087"/>
      <c r="CX327" s="3087"/>
      <c r="CY327" s="3087"/>
      <c r="CZ327" s="3087"/>
      <c r="DA327" s="3087"/>
      <c r="DB327" s="3087"/>
      <c r="DC327" s="3087"/>
      <c r="DD327" s="3087"/>
      <c r="DE327" s="3087"/>
      <c r="DF327" s="3087"/>
      <c r="DG327" s="3087"/>
      <c r="DH327" s="3087"/>
      <c r="DI327" s="3087"/>
      <c r="DJ327" s="3087"/>
      <c r="DK327" s="3087"/>
    </row>
    <row r="328" spans="1:115" x14ac:dyDescent="0.25">
      <c r="A328" s="3076" t="str">
        <f t="shared" ca="1" si="20"/>
        <v xml:space="preserve"> </v>
      </c>
      <c r="B328" s="3088" t="str">
        <f t="shared" ca="1" si="21"/>
        <v xml:space="preserve"> </v>
      </c>
      <c r="C328" s="3088" t="str">
        <f t="shared" ca="1" si="22"/>
        <v xml:space="preserve"> </v>
      </c>
      <c r="D328" s="3088" t="str">
        <f t="shared" ca="1" si="23"/>
        <v xml:space="preserve"> </v>
      </c>
      <c r="E328" s="3088" t="str">
        <f t="shared" ca="1" si="24"/>
        <v xml:space="preserve"> </v>
      </c>
      <c r="F328" s="3087"/>
      <c r="G328" s="3087"/>
      <c r="H328" s="3087"/>
      <c r="I328" s="3087"/>
      <c r="J328" s="3087"/>
      <c r="K328" s="3087"/>
      <c r="L328" s="3087"/>
      <c r="M328" s="3087"/>
      <c r="N328" s="3087"/>
      <c r="O328" s="3087"/>
      <c r="P328" s="3087"/>
      <c r="Q328" s="3087"/>
      <c r="R328" s="3087"/>
      <c r="S328" s="3087"/>
      <c r="T328" s="3087"/>
      <c r="U328" s="3087"/>
      <c r="V328" s="3087"/>
      <c r="W328" s="3087"/>
      <c r="X328" s="3087"/>
      <c r="Y328" s="3087"/>
      <c r="Z328" s="3087"/>
      <c r="AA328" s="3087"/>
      <c r="AB328" s="3087"/>
      <c r="AC328" s="3087"/>
      <c r="AD328" s="3087"/>
      <c r="AE328" s="3087"/>
      <c r="AF328" s="3087"/>
      <c r="AG328" s="3087"/>
      <c r="AH328" s="3087"/>
      <c r="AI328" s="3087"/>
      <c r="AJ328" s="3087"/>
      <c r="AK328" s="3087"/>
      <c r="AL328" s="3087"/>
      <c r="AM328" s="3087"/>
      <c r="AN328" s="3087"/>
      <c r="AO328" s="3087"/>
      <c r="AP328" s="3087"/>
      <c r="AQ328" s="3087"/>
      <c r="AR328" s="3087"/>
      <c r="AS328" s="3087"/>
      <c r="AT328" s="3087"/>
      <c r="AU328" s="3087"/>
      <c r="AV328" s="3087"/>
      <c r="AW328" s="3087"/>
      <c r="AX328" s="3087"/>
      <c r="AY328" s="3087"/>
      <c r="AZ328" s="3087"/>
      <c r="BA328" s="3087"/>
      <c r="BB328" s="3087"/>
      <c r="BC328" s="3087"/>
      <c r="BD328" s="3087">
        <v>321</v>
      </c>
      <c r="BE328" s="3087" t="s">
        <v>14858</v>
      </c>
      <c r="BF328" s="3087"/>
      <c r="BG328" s="3087">
        <v>14</v>
      </c>
      <c r="BH328" s="3087">
        <v>33</v>
      </c>
      <c r="BI328" s="3087">
        <v>90</v>
      </c>
      <c r="BJ328" s="3087">
        <v>0</v>
      </c>
      <c r="BK328" s="3087">
        <v>0</v>
      </c>
      <c r="BL328" s="3087">
        <v>0</v>
      </c>
      <c r="BM328" s="3087">
        <v>0</v>
      </c>
      <c r="BN328" s="3087"/>
      <c r="BO328" s="3087"/>
      <c r="BP328" s="3087"/>
      <c r="BQ328" s="3087"/>
      <c r="BR328" s="3087"/>
      <c r="BS328" s="3087"/>
      <c r="BT328" s="3087"/>
      <c r="BU328" s="3087"/>
      <c r="BV328" s="3087"/>
      <c r="BW328" s="3087"/>
      <c r="BX328" s="3087"/>
      <c r="BY328" s="3087"/>
      <c r="BZ328" s="3087"/>
      <c r="CA328" s="3087"/>
      <c r="CB328" s="3087"/>
      <c r="CC328" s="3087"/>
      <c r="CD328" s="3087"/>
      <c r="CE328" s="3087"/>
      <c r="CF328" s="3087"/>
      <c r="CG328" s="3087"/>
      <c r="CH328" s="3087"/>
      <c r="CI328" s="3087"/>
      <c r="CJ328" s="3087"/>
      <c r="CK328" s="3087"/>
      <c r="CL328" s="3087"/>
      <c r="CM328" s="3087"/>
      <c r="CN328" s="3087"/>
      <c r="CO328" s="3087"/>
      <c r="CP328" s="3087"/>
      <c r="CQ328" s="3087"/>
      <c r="CR328" s="3087"/>
      <c r="CS328" s="3087"/>
      <c r="CT328" s="3087"/>
      <c r="CU328" s="3087"/>
      <c r="CV328" s="3087"/>
      <c r="CW328" s="3087"/>
      <c r="CX328" s="3087"/>
      <c r="CY328" s="3087"/>
      <c r="CZ328" s="3087"/>
      <c r="DA328" s="3087"/>
      <c r="DB328" s="3087"/>
      <c r="DC328" s="3087"/>
      <c r="DD328" s="3087"/>
      <c r="DE328" s="3087"/>
      <c r="DF328" s="3087"/>
      <c r="DG328" s="3087"/>
      <c r="DH328" s="3087"/>
      <c r="DI328" s="3087"/>
      <c r="DJ328" s="3087"/>
      <c r="DK328" s="3087"/>
    </row>
    <row r="329" spans="1:115" x14ac:dyDescent="0.25">
      <c r="A329" s="3076" t="str">
        <f t="shared" ref="A329:A392" ca="1" si="25">IFERROR(IF(OFFSET(I329,0,$I$4-2)=""," ",OFFSET(I329,0,$I$4-2)),"")</f>
        <v xml:space="preserve"> </v>
      </c>
      <c r="B329" s="3088" t="str">
        <f t="shared" ref="B329:B392" ca="1" si="26">IFERROR(IF(OFFSET(I329,0,$I$4 -1)=""," ",OFFSET(I329,0,$I$4 -1)),"")</f>
        <v xml:space="preserve"> </v>
      </c>
      <c r="C329" s="3088" t="str">
        <f t="shared" ref="C329:C392" ca="1" si="27">IFERROR(IF(OFFSET(I329,0,$I$4)=""," ",OFFSET(I329,0,$I$4)),"")</f>
        <v xml:space="preserve"> </v>
      </c>
      <c r="D329" s="3088" t="str">
        <f t="shared" ref="D329:D392" ca="1" si="28">IFERROR(IF(OFFSET(I329,0,$I$4 + 1)=""," ",OFFSET(I329,0,$I$4 + 1)),"")</f>
        <v xml:space="preserve"> </v>
      </c>
      <c r="E329" s="3088" t="str">
        <f t="shared" ref="E329:E392" ca="1" si="29">IFERROR(IF(OFFSET(I329,0,$I$4 + 2)=""," ",OFFSET(I329,0,$I$4 + 2)),"")</f>
        <v xml:space="preserve"> </v>
      </c>
      <c r="F329" s="3087"/>
      <c r="G329" s="3087"/>
      <c r="H329" s="3087"/>
      <c r="I329" s="3087"/>
      <c r="J329" s="3087"/>
      <c r="K329" s="3087"/>
      <c r="L329" s="3087"/>
      <c r="M329" s="3087"/>
      <c r="N329" s="3087"/>
      <c r="O329" s="3087"/>
      <c r="P329" s="3087"/>
      <c r="Q329" s="3087"/>
      <c r="R329" s="3087"/>
      <c r="S329" s="3087"/>
      <c r="T329" s="3087"/>
      <c r="U329" s="3087"/>
      <c r="V329" s="3087"/>
      <c r="W329" s="3087"/>
      <c r="X329" s="3087"/>
      <c r="Y329" s="3087"/>
      <c r="Z329" s="3087"/>
      <c r="AA329" s="3087"/>
      <c r="AB329" s="3087"/>
      <c r="AC329" s="3087"/>
      <c r="AD329" s="3087"/>
      <c r="AE329" s="3087"/>
      <c r="AF329" s="3087"/>
      <c r="AG329" s="3087"/>
      <c r="AH329" s="3087"/>
      <c r="AI329" s="3087"/>
      <c r="AJ329" s="3087"/>
      <c r="AK329" s="3087"/>
      <c r="AL329" s="3087"/>
      <c r="AM329" s="3087"/>
      <c r="AN329" s="3087"/>
      <c r="AO329" s="3087"/>
      <c r="AP329" s="3087"/>
      <c r="AQ329" s="3087"/>
      <c r="AR329" s="3087"/>
      <c r="AS329" s="3087"/>
      <c r="AT329" s="3087"/>
      <c r="AU329" s="3087"/>
      <c r="AV329" s="3087"/>
      <c r="AW329" s="3087"/>
      <c r="AX329" s="3087"/>
      <c r="AY329" s="3087"/>
      <c r="AZ329" s="3087"/>
      <c r="BA329" s="3087"/>
      <c r="BB329" s="3087"/>
      <c r="BC329" s="3087"/>
      <c r="BD329" s="3087">
        <v>322</v>
      </c>
      <c r="BE329" s="3087" t="s">
        <v>14859</v>
      </c>
      <c r="BF329" s="3087"/>
      <c r="BG329" s="3087">
        <v>14</v>
      </c>
      <c r="BH329" s="3087">
        <v>33</v>
      </c>
      <c r="BI329" s="3087">
        <v>90</v>
      </c>
      <c r="BJ329" s="3087">
        <v>0</v>
      </c>
      <c r="BK329" s="3087">
        <v>0</v>
      </c>
      <c r="BL329" s="3087">
        <v>0</v>
      </c>
      <c r="BM329" s="3087">
        <v>0</v>
      </c>
      <c r="BN329" s="3087"/>
      <c r="BO329" s="3087"/>
      <c r="BP329" s="3087"/>
      <c r="BQ329" s="3087"/>
      <c r="BR329" s="3087"/>
      <c r="BS329" s="3087"/>
      <c r="BT329" s="3087"/>
      <c r="BU329" s="3087"/>
      <c r="BV329" s="3087"/>
      <c r="BW329" s="3087"/>
      <c r="BX329" s="3087"/>
      <c r="BY329" s="3087"/>
      <c r="BZ329" s="3087"/>
      <c r="CA329" s="3087"/>
      <c r="CB329" s="3087"/>
      <c r="CC329" s="3087"/>
      <c r="CD329" s="3087"/>
      <c r="CE329" s="3087"/>
      <c r="CF329" s="3087"/>
      <c r="CG329" s="3087"/>
      <c r="CH329" s="3087"/>
      <c r="CI329" s="3087"/>
      <c r="CJ329" s="3087"/>
      <c r="CK329" s="3087"/>
      <c r="CL329" s="3087"/>
      <c r="CM329" s="3087"/>
      <c r="CN329" s="3087"/>
      <c r="CO329" s="3087"/>
      <c r="CP329" s="3087"/>
      <c r="CQ329" s="3087"/>
      <c r="CR329" s="3087"/>
      <c r="CS329" s="3087"/>
      <c r="CT329" s="3087"/>
      <c r="CU329" s="3087"/>
      <c r="CV329" s="3087"/>
      <c r="CW329" s="3087"/>
      <c r="CX329" s="3087"/>
      <c r="CY329" s="3087"/>
      <c r="CZ329" s="3087"/>
      <c r="DA329" s="3087"/>
      <c r="DB329" s="3087"/>
      <c r="DC329" s="3087"/>
      <c r="DD329" s="3087"/>
      <c r="DE329" s="3087"/>
      <c r="DF329" s="3087"/>
      <c r="DG329" s="3087"/>
      <c r="DH329" s="3087"/>
      <c r="DI329" s="3087"/>
      <c r="DJ329" s="3087"/>
      <c r="DK329" s="3087"/>
    </row>
    <row r="330" spans="1:115" x14ac:dyDescent="0.25">
      <c r="A330" s="3076" t="str">
        <f t="shared" ca="1" si="25"/>
        <v xml:space="preserve"> </v>
      </c>
      <c r="B330" s="3088" t="str">
        <f t="shared" ca="1" si="26"/>
        <v xml:space="preserve"> </v>
      </c>
      <c r="C330" s="3088" t="str">
        <f t="shared" ca="1" si="27"/>
        <v xml:space="preserve"> </v>
      </c>
      <c r="D330" s="3088" t="str">
        <f t="shared" ca="1" si="28"/>
        <v xml:space="preserve"> </v>
      </c>
      <c r="E330" s="3088" t="str">
        <f t="shared" ca="1" si="29"/>
        <v xml:space="preserve"> </v>
      </c>
      <c r="F330" s="3087"/>
      <c r="G330" s="3087"/>
      <c r="H330" s="3087"/>
      <c r="I330" s="3087"/>
      <c r="J330" s="3087"/>
      <c r="K330" s="3087"/>
      <c r="L330" s="3087"/>
      <c r="M330" s="3087"/>
      <c r="N330" s="3087"/>
      <c r="O330" s="3087"/>
      <c r="P330" s="3087"/>
      <c r="Q330" s="3087"/>
      <c r="R330" s="3087"/>
      <c r="S330" s="3087"/>
      <c r="T330" s="3087"/>
      <c r="U330" s="3087"/>
      <c r="V330" s="3087"/>
      <c r="W330" s="3087"/>
      <c r="X330" s="3087"/>
      <c r="Y330" s="3087"/>
      <c r="Z330" s="3087"/>
      <c r="AA330" s="3087"/>
      <c r="AB330" s="3087"/>
      <c r="AC330" s="3087"/>
      <c r="AD330" s="3087"/>
      <c r="AE330" s="3087"/>
      <c r="AF330" s="3087"/>
      <c r="AG330" s="3087"/>
      <c r="AH330" s="3087"/>
      <c r="AI330" s="3087"/>
      <c r="AJ330" s="3087"/>
      <c r="AK330" s="3087"/>
      <c r="AL330" s="3087"/>
      <c r="AM330" s="3087"/>
      <c r="AN330" s="3087"/>
      <c r="AO330" s="3087"/>
      <c r="AP330" s="3087"/>
      <c r="AQ330" s="3087"/>
      <c r="AR330" s="3087"/>
      <c r="AS330" s="3087"/>
      <c r="AT330" s="3087"/>
      <c r="AU330" s="3087"/>
      <c r="AV330" s="3087"/>
      <c r="AW330" s="3087"/>
      <c r="AX330" s="3087"/>
      <c r="AY330" s="3087"/>
      <c r="AZ330" s="3087"/>
      <c r="BA330" s="3087"/>
      <c r="BB330" s="3087"/>
      <c r="BC330" s="3087"/>
      <c r="BD330" s="3087">
        <v>323</v>
      </c>
      <c r="BE330" s="3087" t="s">
        <v>14860</v>
      </c>
      <c r="BF330" s="3087"/>
      <c r="BG330" s="3087">
        <v>14</v>
      </c>
      <c r="BH330" s="3087">
        <v>33</v>
      </c>
      <c r="BI330" s="3087">
        <v>90</v>
      </c>
      <c r="BJ330" s="3087">
        <v>0</v>
      </c>
      <c r="BK330" s="3087">
        <v>0</v>
      </c>
      <c r="BL330" s="3087">
        <v>0</v>
      </c>
      <c r="BM330" s="3087">
        <v>0</v>
      </c>
      <c r="BN330" s="3087"/>
      <c r="BO330" s="3087"/>
      <c r="BP330" s="3087"/>
      <c r="BQ330" s="3087"/>
      <c r="BR330" s="3087"/>
      <c r="BS330" s="3087"/>
      <c r="BT330" s="3087"/>
      <c r="BU330" s="3087"/>
      <c r="BV330" s="3087"/>
      <c r="BW330" s="3087"/>
      <c r="BX330" s="3087"/>
      <c r="BY330" s="3087"/>
      <c r="BZ330" s="3087"/>
      <c r="CA330" s="3087"/>
      <c r="CB330" s="3087"/>
      <c r="CC330" s="3087"/>
      <c r="CD330" s="3087"/>
      <c r="CE330" s="3087"/>
      <c r="CF330" s="3087"/>
      <c r="CG330" s="3087"/>
      <c r="CH330" s="3087"/>
      <c r="CI330" s="3087"/>
      <c r="CJ330" s="3087"/>
      <c r="CK330" s="3087"/>
      <c r="CL330" s="3087"/>
      <c r="CM330" s="3087"/>
      <c r="CN330" s="3087"/>
      <c r="CO330" s="3087"/>
      <c r="CP330" s="3087"/>
      <c r="CQ330" s="3087"/>
      <c r="CR330" s="3087"/>
      <c r="CS330" s="3087"/>
      <c r="CT330" s="3087"/>
      <c r="CU330" s="3087"/>
      <c r="CV330" s="3087"/>
      <c r="CW330" s="3087"/>
      <c r="CX330" s="3087"/>
      <c r="CY330" s="3087"/>
      <c r="CZ330" s="3087"/>
      <c r="DA330" s="3087"/>
      <c r="DB330" s="3087"/>
      <c r="DC330" s="3087"/>
      <c r="DD330" s="3087"/>
      <c r="DE330" s="3087"/>
      <c r="DF330" s="3087"/>
      <c r="DG330" s="3087"/>
      <c r="DH330" s="3087"/>
      <c r="DI330" s="3087"/>
      <c r="DJ330" s="3087"/>
      <c r="DK330" s="3087"/>
    </row>
    <row r="331" spans="1:115" x14ac:dyDescent="0.25">
      <c r="A331" s="3076" t="str">
        <f t="shared" ca="1" si="25"/>
        <v xml:space="preserve"> </v>
      </c>
      <c r="B331" s="3088" t="str">
        <f t="shared" ca="1" si="26"/>
        <v xml:space="preserve"> </v>
      </c>
      <c r="C331" s="3088" t="str">
        <f t="shared" ca="1" si="27"/>
        <v xml:space="preserve"> </v>
      </c>
      <c r="D331" s="3088" t="str">
        <f t="shared" ca="1" si="28"/>
        <v xml:space="preserve"> </v>
      </c>
      <c r="E331" s="3088" t="str">
        <f t="shared" ca="1" si="29"/>
        <v xml:space="preserve"> </v>
      </c>
      <c r="F331" s="3087"/>
      <c r="G331" s="3087"/>
      <c r="H331" s="3087"/>
      <c r="I331" s="3087"/>
      <c r="J331" s="3087"/>
      <c r="K331" s="3087"/>
      <c r="L331" s="3087"/>
      <c r="M331" s="3087"/>
      <c r="N331" s="3087"/>
      <c r="O331" s="3087"/>
      <c r="P331" s="3087"/>
      <c r="Q331" s="3087"/>
      <c r="R331" s="3087"/>
      <c r="S331" s="3087"/>
      <c r="T331" s="3087"/>
      <c r="U331" s="3087"/>
      <c r="V331" s="3087"/>
      <c r="W331" s="3087"/>
      <c r="X331" s="3087"/>
      <c r="Y331" s="3087"/>
      <c r="Z331" s="3087"/>
      <c r="AA331" s="3087"/>
      <c r="AB331" s="3087"/>
      <c r="AC331" s="3087"/>
      <c r="AD331" s="3087"/>
      <c r="AE331" s="3087"/>
      <c r="AF331" s="3087"/>
      <c r="AG331" s="3087"/>
      <c r="AH331" s="3087"/>
      <c r="AI331" s="3087"/>
      <c r="AJ331" s="3087"/>
      <c r="AK331" s="3087"/>
      <c r="AL331" s="3087"/>
      <c r="AM331" s="3087"/>
      <c r="AN331" s="3087"/>
      <c r="AO331" s="3087"/>
      <c r="AP331" s="3087"/>
      <c r="AQ331" s="3087"/>
      <c r="AR331" s="3087"/>
      <c r="AS331" s="3087"/>
      <c r="AT331" s="3087"/>
      <c r="AU331" s="3087"/>
      <c r="AV331" s="3087"/>
      <c r="AW331" s="3087"/>
      <c r="AX331" s="3087"/>
      <c r="AY331" s="3087"/>
      <c r="AZ331" s="3087"/>
      <c r="BA331" s="3087"/>
      <c r="BB331" s="3087"/>
      <c r="BC331" s="3087"/>
      <c r="BD331" s="3087">
        <v>324</v>
      </c>
      <c r="BE331" s="3087" t="s">
        <v>14861</v>
      </c>
      <c r="BF331" s="3087"/>
      <c r="BG331" s="3087">
        <v>14</v>
      </c>
      <c r="BH331" s="3087">
        <v>33</v>
      </c>
      <c r="BI331" s="3087">
        <v>90</v>
      </c>
      <c r="BJ331" s="3087">
        <v>0</v>
      </c>
      <c r="BK331" s="3087">
        <v>0</v>
      </c>
      <c r="BL331" s="3087">
        <v>0</v>
      </c>
      <c r="BM331" s="3087">
        <v>0</v>
      </c>
      <c r="BN331" s="3087"/>
      <c r="BO331" s="3087"/>
      <c r="BP331" s="3087"/>
      <c r="BQ331" s="3087"/>
      <c r="BR331" s="3087"/>
      <c r="BS331" s="3087"/>
      <c r="BT331" s="3087"/>
      <c r="BU331" s="3087"/>
      <c r="BV331" s="3087"/>
      <c r="BW331" s="3087"/>
      <c r="BX331" s="3087"/>
      <c r="BY331" s="3087"/>
      <c r="BZ331" s="3087"/>
      <c r="CA331" s="3087"/>
      <c r="CB331" s="3087"/>
      <c r="CC331" s="3087"/>
      <c r="CD331" s="3087"/>
      <c r="CE331" s="3087"/>
      <c r="CF331" s="3087"/>
      <c r="CG331" s="3087"/>
      <c r="CH331" s="3087"/>
      <c r="CI331" s="3087"/>
      <c r="CJ331" s="3087"/>
      <c r="CK331" s="3087"/>
      <c r="CL331" s="3087"/>
      <c r="CM331" s="3087"/>
      <c r="CN331" s="3087"/>
      <c r="CO331" s="3087"/>
      <c r="CP331" s="3087"/>
      <c r="CQ331" s="3087"/>
      <c r="CR331" s="3087"/>
      <c r="CS331" s="3087"/>
      <c r="CT331" s="3087"/>
      <c r="CU331" s="3087"/>
      <c r="CV331" s="3087"/>
      <c r="CW331" s="3087"/>
      <c r="CX331" s="3087"/>
      <c r="CY331" s="3087"/>
      <c r="CZ331" s="3087"/>
      <c r="DA331" s="3087"/>
      <c r="DB331" s="3087"/>
      <c r="DC331" s="3087"/>
      <c r="DD331" s="3087"/>
      <c r="DE331" s="3087"/>
      <c r="DF331" s="3087"/>
      <c r="DG331" s="3087"/>
      <c r="DH331" s="3087"/>
      <c r="DI331" s="3087"/>
      <c r="DJ331" s="3087"/>
      <c r="DK331" s="3087"/>
    </row>
    <row r="332" spans="1:115" x14ac:dyDescent="0.25">
      <c r="A332" s="3076" t="str">
        <f t="shared" ca="1" si="25"/>
        <v xml:space="preserve"> </v>
      </c>
      <c r="B332" s="3088" t="str">
        <f t="shared" ca="1" si="26"/>
        <v xml:space="preserve"> </v>
      </c>
      <c r="C332" s="3088" t="str">
        <f t="shared" ca="1" si="27"/>
        <v xml:space="preserve"> </v>
      </c>
      <c r="D332" s="3088" t="str">
        <f t="shared" ca="1" si="28"/>
        <v xml:space="preserve"> </v>
      </c>
      <c r="E332" s="3088" t="str">
        <f t="shared" ca="1" si="29"/>
        <v xml:space="preserve"> </v>
      </c>
      <c r="F332" s="3087"/>
      <c r="G332" s="3087"/>
      <c r="H332" s="3087"/>
      <c r="I332" s="3087"/>
      <c r="J332" s="3087"/>
      <c r="K332" s="3087"/>
      <c r="L332" s="3087"/>
      <c r="M332" s="3087"/>
      <c r="N332" s="3087"/>
      <c r="O332" s="3087"/>
      <c r="P332" s="3087"/>
      <c r="Q332" s="3087"/>
      <c r="R332" s="3087"/>
      <c r="S332" s="3087"/>
      <c r="T332" s="3087"/>
      <c r="U332" s="3087"/>
      <c r="V332" s="3087"/>
      <c r="W332" s="3087"/>
      <c r="X332" s="3087"/>
      <c r="Y332" s="3087"/>
      <c r="Z332" s="3087"/>
      <c r="AA332" s="3087"/>
      <c r="AB332" s="3087"/>
      <c r="AC332" s="3087"/>
      <c r="AD332" s="3087"/>
      <c r="AE332" s="3087"/>
      <c r="AF332" s="3087"/>
      <c r="AG332" s="3087"/>
      <c r="AH332" s="3087"/>
      <c r="AI332" s="3087"/>
      <c r="AJ332" s="3087"/>
      <c r="AK332" s="3087"/>
      <c r="AL332" s="3087"/>
      <c r="AM332" s="3087"/>
      <c r="AN332" s="3087"/>
      <c r="AO332" s="3087"/>
      <c r="AP332" s="3087"/>
      <c r="AQ332" s="3087"/>
      <c r="AR332" s="3087"/>
      <c r="AS332" s="3087"/>
      <c r="AT332" s="3087"/>
      <c r="AU332" s="3087"/>
      <c r="AV332" s="3087"/>
      <c r="AW332" s="3087"/>
      <c r="AX332" s="3087"/>
      <c r="AY332" s="3087"/>
      <c r="AZ332" s="3087"/>
      <c r="BA332" s="3087"/>
      <c r="BB332" s="3087"/>
      <c r="BC332" s="3087"/>
      <c r="BD332" s="3087">
        <v>325</v>
      </c>
      <c r="BE332" s="3087" t="s">
        <v>14862</v>
      </c>
      <c r="BF332" s="3087"/>
      <c r="BG332" s="3087">
        <v>14</v>
      </c>
      <c r="BH332" s="3087">
        <v>33</v>
      </c>
      <c r="BI332" s="3087">
        <v>90</v>
      </c>
      <c r="BJ332" s="3087">
        <v>0</v>
      </c>
      <c r="BK332" s="3087">
        <v>0</v>
      </c>
      <c r="BL332" s="3087">
        <v>0</v>
      </c>
      <c r="BM332" s="3087">
        <v>0</v>
      </c>
      <c r="BN332" s="3087"/>
      <c r="BO332" s="3087"/>
      <c r="BP332" s="3087"/>
      <c r="BQ332" s="3087"/>
      <c r="BR332" s="3087"/>
      <c r="BS332" s="3087"/>
      <c r="BT332" s="3087"/>
      <c r="BU332" s="3087"/>
      <c r="BV332" s="3087"/>
      <c r="BW332" s="3087"/>
      <c r="BX332" s="3087"/>
      <c r="BY332" s="3087"/>
      <c r="BZ332" s="3087"/>
      <c r="CA332" s="3087"/>
      <c r="CB332" s="3087"/>
      <c r="CC332" s="3087"/>
      <c r="CD332" s="3087"/>
      <c r="CE332" s="3087"/>
      <c r="CF332" s="3087"/>
      <c r="CG332" s="3087"/>
      <c r="CH332" s="3087"/>
      <c r="CI332" s="3087"/>
      <c r="CJ332" s="3087"/>
      <c r="CK332" s="3087"/>
      <c r="CL332" s="3087"/>
      <c r="CM332" s="3087"/>
      <c r="CN332" s="3087"/>
      <c r="CO332" s="3087"/>
      <c r="CP332" s="3087"/>
      <c r="CQ332" s="3087"/>
      <c r="CR332" s="3087"/>
      <c r="CS332" s="3087"/>
      <c r="CT332" s="3087"/>
      <c r="CU332" s="3087"/>
      <c r="CV332" s="3087"/>
      <c r="CW332" s="3087"/>
      <c r="CX332" s="3087"/>
      <c r="CY332" s="3087"/>
      <c r="CZ332" s="3087"/>
      <c r="DA332" s="3087"/>
      <c r="DB332" s="3087"/>
      <c r="DC332" s="3087"/>
      <c r="DD332" s="3087"/>
      <c r="DE332" s="3087"/>
      <c r="DF332" s="3087"/>
      <c r="DG332" s="3087"/>
      <c r="DH332" s="3087"/>
      <c r="DI332" s="3087"/>
      <c r="DJ332" s="3087"/>
      <c r="DK332" s="3087"/>
    </row>
    <row r="333" spans="1:115" x14ac:dyDescent="0.25">
      <c r="A333" s="3076" t="str">
        <f t="shared" ca="1" si="25"/>
        <v xml:space="preserve"> </v>
      </c>
      <c r="B333" s="3088" t="str">
        <f t="shared" ca="1" si="26"/>
        <v xml:space="preserve"> </v>
      </c>
      <c r="C333" s="3088" t="str">
        <f t="shared" ca="1" si="27"/>
        <v xml:space="preserve"> </v>
      </c>
      <c r="D333" s="3088" t="str">
        <f t="shared" ca="1" si="28"/>
        <v xml:space="preserve"> </v>
      </c>
      <c r="E333" s="3088" t="str">
        <f t="shared" ca="1" si="29"/>
        <v xml:space="preserve"> </v>
      </c>
      <c r="F333" s="3087"/>
      <c r="G333" s="3087"/>
      <c r="H333" s="3087"/>
      <c r="I333" s="3087"/>
      <c r="J333" s="3087"/>
      <c r="K333" s="3087"/>
      <c r="L333" s="3087"/>
      <c r="M333" s="3087"/>
      <c r="N333" s="3087"/>
      <c r="O333" s="3087"/>
      <c r="P333" s="3087"/>
      <c r="Q333" s="3087"/>
      <c r="R333" s="3087"/>
      <c r="S333" s="3087"/>
      <c r="T333" s="3087"/>
      <c r="U333" s="3087"/>
      <c r="V333" s="3087"/>
      <c r="W333" s="3087"/>
      <c r="X333" s="3087"/>
      <c r="Y333" s="3087"/>
      <c r="Z333" s="3087"/>
      <c r="AA333" s="3087"/>
      <c r="AB333" s="3087"/>
      <c r="AC333" s="3087"/>
      <c r="AD333" s="3087"/>
      <c r="AE333" s="3087"/>
      <c r="AF333" s="3087"/>
      <c r="AG333" s="3087"/>
      <c r="AH333" s="3087"/>
      <c r="AI333" s="3087"/>
      <c r="AJ333" s="3087"/>
      <c r="AK333" s="3087"/>
      <c r="AL333" s="3087"/>
      <c r="AM333" s="3087"/>
      <c r="AN333" s="3087"/>
      <c r="AO333" s="3087"/>
      <c r="AP333" s="3087"/>
      <c r="AQ333" s="3087"/>
      <c r="AR333" s="3087"/>
      <c r="AS333" s="3087"/>
      <c r="AT333" s="3087"/>
      <c r="AU333" s="3087"/>
      <c r="AV333" s="3087"/>
      <c r="AW333" s="3087"/>
      <c r="AX333" s="3087"/>
      <c r="AY333" s="3087"/>
      <c r="AZ333" s="3087"/>
      <c r="BA333" s="3087"/>
      <c r="BB333" s="3087"/>
      <c r="BC333" s="3087"/>
      <c r="BD333" s="3087">
        <v>326</v>
      </c>
      <c r="BE333" s="3087" t="s">
        <v>14863</v>
      </c>
      <c r="BF333" s="3087"/>
      <c r="BG333" s="3087">
        <v>14</v>
      </c>
      <c r="BH333" s="3087">
        <v>33</v>
      </c>
      <c r="BI333" s="3087">
        <v>90</v>
      </c>
      <c r="BJ333" s="3087">
        <v>0</v>
      </c>
      <c r="BK333" s="3087">
        <v>0</v>
      </c>
      <c r="BL333" s="3087">
        <v>0</v>
      </c>
      <c r="BM333" s="3087">
        <v>0</v>
      </c>
      <c r="BN333" s="3087"/>
      <c r="BO333" s="3087"/>
      <c r="BP333" s="3087"/>
      <c r="BQ333" s="3087"/>
      <c r="BR333" s="3087"/>
      <c r="BS333" s="3087"/>
      <c r="BT333" s="3087"/>
      <c r="BU333" s="3087"/>
      <c r="BV333" s="3087"/>
      <c r="BW333" s="3087"/>
      <c r="BX333" s="3087"/>
      <c r="BY333" s="3087"/>
      <c r="BZ333" s="3087"/>
      <c r="CA333" s="3087"/>
      <c r="CB333" s="3087"/>
      <c r="CC333" s="3087"/>
      <c r="CD333" s="3087"/>
      <c r="CE333" s="3087"/>
      <c r="CF333" s="3087"/>
      <c r="CG333" s="3087"/>
      <c r="CH333" s="3087"/>
      <c r="CI333" s="3087"/>
      <c r="CJ333" s="3087"/>
      <c r="CK333" s="3087"/>
      <c r="CL333" s="3087"/>
      <c r="CM333" s="3087"/>
      <c r="CN333" s="3087"/>
      <c r="CO333" s="3087"/>
      <c r="CP333" s="3087"/>
      <c r="CQ333" s="3087"/>
      <c r="CR333" s="3087"/>
      <c r="CS333" s="3087"/>
      <c r="CT333" s="3087"/>
      <c r="CU333" s="3087"/>
      <c r="CV333" s="3087"/>
      <c r="CW333" s="3087"/>
      <c r="CX333" s="3087"/>
      <c r="CY333" s="3087"/>
      <c r="CZ333" s="3087"/>
      <c r="DA333" s="3087"/>
      <c r="DB333" s="3087"/>
      <c r="DC333" s="3087"/>
      <c r="DD333" s="3087"/>
      <c r="DE333" s="3087"/>
      <c r="DF333" s="3087"/>
      <c r="DG333" s="3087"/>
      <c r="DH333" s="3087"/>
      <c r="DI333" s="3087"/>
      <c r="DJ333" s="3087"/>
      <c r="DK333" s="3087"/>
    </row>
    <row r="334" spans="1:115" x14ac:dyDescent="0.25">
      <c r="A334" s="3076" t="str">
        <f t="shared" ca="1" si="25"/>
        <v xml:space="preserve"> </v>
      </c>
      <c r="B334" s="3088" t="str">
        <f t="shared" ca="1" si="26"/>
        <v xml:space="preserve"> </v>
      </c>
      <c r="C334" s="3088" t="str">
        <f t="shared" ca="1" si="27"/>
        <v xml:space="preserve"> </v>
      </c>
      <c r="D334" s="3088" t="str">
        <f t="shared" ca="1" si="28"/>
        <v xml:space="preserve"> </v>
      </c>
      <c r="E334" s="3088" t="str">
        <f t="shared" ca="1" si="29"/>
        <v xml:space="preserve"> </v>
      </c>
      <c r="F334" s="3087"/>
      <c r="G334" s="3087"/>
      <c r="H334" s="3087"/>
      <c r="I334" s="3087"/>
      <c r="J334" s="3087"/>
      <c r="K334" s="3087"/>
      <c r="L334" s="3087"/>
      <c r="M334" s="3087"/>
      <c r="N334" s="3087"/>
      <c r="O334" s="3087"/>
      <c r="P334" s="3087"/>
      <c r="Q334" s="3087"/>
      <c r="R334" s="3087"/>
      <c r="S334" s="3087"/>
      <c r="T334" s="3087"/>
      <c r="U334" s="3087"/>
      <c r="V334" s="3087"/>
      <c r="W334" s="3087"/>
      <c r="X334" s="3087"/>
      <c r="Y334" s="3087"/>
      <c r="Z334" s="3087"/>
      <c r="AA334" s="3087"/>
      <c r="AB334" s="3087"/>
      <c r="AC334" s="3087"/>
      <c r="AD334" s="3087"/>
      <c r="AE334" s="3087"/>
      <c r="AF334" s="3087"/>
      <c r="AG334" s="3087"/>
      <c r="AH334" s="3087"/>
      <c r="AI334" s="3087"/>
      <c r="AJ334" s="3087"/>
      <c r="AK334" s="3087"/>
      <c r="AL334" s="3087"/>
      <c r="AM334" s="3087"/>
      <c r="AN334" s="3087"/>
      <c r="AO334" s="3087"/>
      <c r="AP334" s="3087"/>
      <c r="AQ334" s="3087"/>
      <c r="AR334" s="3087"/>
      <c r="AS334" s="3087"/>
      <c r="AT334" s="3087"/>
      <c r="AU334" s="3087"/>
      <c r="AV334" s="3087"/>
      <c r="AW334" s="3087"/>
      <c r="AX334" s="3087"/>
      <c r="AY334" s="3087"/>
      <c r="AZ334" s="3087"/>
      <c r="BA334" s="3087"/>
      <c r="BB334" s="3087"/>
      <c r="BC334" s="3087"/>
      <c r="BD334" s="3087">
        <v>327</v>
      </c>
      <c r="BE334" s="3087" t="s">
        <v>14864</v>
      </c>
      <c r="BF334" s="3087"/>
      <c r="BG334" s="3087">
        <v>14</v>
      </c>
      <c r="BH334" s="3087">
        <v>33</v>
      </c>
      <c r="BI334" s="3087">
        <v>90</v>
      </c>
      <c r="BJ334" s="3087">
        <v>0</v>
      </c>
      <c r="BK334" s="3087">
        <v>0</v>
      </c>
      <c r="BL334" s="3087">
        <v>0</v>
      </c>
      <c r="BM334" s="3087">
        <v>0</v>
      </c>
      <c r="BN334" s="3087"/>
      <c r="BO334" s="3087"/>
      <c r="BP334" s="3087"/>
      <c r="BQ334" s="3087"/>
      <c r="BR334" s="3087"/>
      <c r="BS334" s="3087"/>
      <c r="BT334" s="3087"/>
      <c r="BU334" s="3087"/>
      <c r="BV334" s="3087"/>
      <c r="BW334" s="3087"/>
      <c r="BX334" s="3087"/>
      <c r="BY334" s="3087"/>
      <c r="BZ334" s="3087"/>
      <c r="CA334" s="3087"/>
      <c r="CB334" s="3087"/>
      <c r="CC334" s="3087"/>
      <c r="CD334" s="3087"/>
      <c r="CE334" s="3087"/>
      <c r="CF334" s="3087"/>
      <c r="CG334" s="3087"/>
      <c r="CH334" s="3087"/>
      <c r="CI334" s="3087"/>
      <c r="CJ334" s="3087"/>
      <c r="CK334" s="3087"/>
      <c r="CL334" s="3087"/>
      <c r="CM334" s="3087"/>
      <c r="CN334" s="3087"/>
      <c r="CO334" s="3087"/>
      <c r="CP334" s="3087"/>
      <c r="CQ334" s="3087"/>
      <c r="CR334" s="3087"/>
      <c r="CS334" s="3087"/>
      <c r="CT334" s="3087"/>
      <c r="CU334" s="3087"/>
      <c r="CV334" s="3087"/>
      <c r="CW334" s="3087"/>
      <c r="CX334" s="3087"/>
      <c r="CY334" s="3087"/>
      <c r="CZ334" s="3087"/>
      <c r="DA334" s="3087"/>
      <c r="DB334" s="3087"/>
      <c r="DC334" s="3087"/>
      <c r="DD334" s="3087"/>
      <c r="DE334" s="3087"/>
      <c r="DF334" s="3087"/>
      <c r="DG334" s="3087"/>
      <c r="DH334" s="3087"/>
      <c r="DI334" s="3087"/>
      <c r="DJ334" s="3087"/>
      <c r="DK334" s="3087"/>
    </row>
    <row r="335" spans="1:115" x14ac:dyDescent="0.25">
      <c r="A335" s="3076" t="str">
        <f t="shared" ca="1" si="25"/>
        <v xml:space="preserve"> </v>
      </c>
      <c r="B335" s="3088" t="str">
        <f t="shared" ca="1" si="26"/>
        <v xml:space="preserve"> </v>
      </c>
      <c r="C335" s="3088" t="str">
        <f t="shared" ca="1" si="27"/>
        <v xml:space="preserve"> </v>
      </c>
      <c r="D335" s="3088" t="str">
        <f t="shared" ca="1" si="28"/>
        <v xml:space="preserve"> </v>
      </c>
      <c r="E335" s="3088" t="str">
        <f t="shared" ca="1" si="29"/>
        <v xml:space="preserve"> </v>
      </c>
      <c r="F335" s="3087"/>
      <c r="G335" s="3087"/>
      <c r="H335" s="3087"/>
      <c r="I335" s="3087"/>
      <c r="J335" s="3087"/>
      <c r="K335" s="3087"/>
      <c r="L335" s="3087"/>
      <c r="M335" s="3087"/>
      <c r="N335" s="3087"/>
      <c r="O335" s="3087"/>
      <c r="P335" s="3087"/>
      <c r="Q335" s="3087"/>
      <c r="R335" s="3087"/>
      <c r="S335" s="3087"/>
      <c r="T335" s="3087"/>
      <c r="U335" s="3087"/>
      <c r="V335" s="3087"/>
      <c r="W335" s="3087"/>
      <c r="X335" s="3087"/>
      <c r="Y335" s="3087"/>
      <c r="Z335" s="3087"/>
      <c r="AA335" s="3087"/>
      <c r="AB335" s="3087"/>
      <c r="AC335" s="3087"/>
      <c r="AD335" s="3087"/>
      <c r="AE335" s="3087"/>
      <c r="AF335" s="3087"/>
      <c r="AG335" s="3087"/>
      <c r="AH335" s="3087"/>
      <c r="AI335" s="3087"/>
      <c r="AJ335" s="3087"/>
      <c r="AK335" s="3087"/>
      <c r="AL335" s="3087"/>
      <c r="AM335" s="3087"/>
      <c r="AN335" s="3087"/>
      <c r="AO335" s="3087"/>
      <c r="AP335" s="3087"/>
      <c r="AQ335" s="3087"/>
      <c r="AR335" s="3087"/>
      <c r="AS335" s="3087"/>
      <c r="AT335" s="3087"/>
      <c r="AU335" s="3087"/>
      <c r="AV335" s="3087"/>
      <c r="AW335" s="3087"/>
      <c r="AX335" s="3087"/>
      <c r="AY335" s="3087"/>
      <c r="AZ335" s="3087"/>
      <c r="BA335" s="3087"/>
      <c r="BB335" s="3087"/>
      <c r="BC335" s="3087"/>
      <c r="BD335" s="3087">
        <v>328</v>
      </c>
      <c r="BE335" s="3087" t="s">
        <v>14865</v>
      </c>
      <c r="BF335" s="3087"/>
      <c r="BG335" s="3087">
        <v>14</v>
      </c>
      <c r="BH335" s="3087">
        <v>33</v>
      </c>
      <c r="BI335" s="3087">
        <v>90</v>
      </c>
      <c r="BJ335" s="3087">
        <v>0</v>
      </c>
      <c r="BK335" s="3087">
        <v>0</v>
      </c>
      <c r="BL335" s="3087">
        <v>0</v>
      </c>
      <c r="BM335" s="3087">
        <v>0</v>
      </c>
      <c r="BN335" s="3087"/>
      <c r="BO335" s="3087"/>
      <c r="BP335" s="3087"/>
      <c r="BQ335" s="3087"/>
      <c r="BR335" s="3087"/>
      <c r="BS335" s="3087"/>
      <c r="BT335" s="3087"/>
      <c r="BU335" s="3087"/>
      <c r="BV335" s="3087"/>
      <c r="BW335" s="3087"/>
      <c r="BX335" s="3087"/>
      <c r="BY335" s="3087"/>
      <c r="BZ335" s="3087"/>
      <c r="CA335" s="3087"/>
      <c r="CB335" s="3087"/>
      <c r="CC335" s="3087"/>
      <c r="CD335" s="3087"/>
      <c r="CE335" s="3087"/>
      <c r="CF335" s="3087"/>
      <c r="CG335" s="3087"/>
      <c r="CH335" s="3087"/>
      <c r="CI335" s="3087"/>
      <c r="CJ335" s="3087"/>
      <c r="CK335" s="3087"/>
      <c r="CL335" s="3087"/>
      <c r="CM335" s="3087"/>
      <c r="CN335" s="3087"/>
      <c r="CO335" s="3087"/>
      <c r="CP335" s="3087"/>
      <c r="CQ335" s="3087"/>
      <c r="CR335" s="3087"/>
      <c r="CS335" s="3087"/>
      <c r="CT335" s="3087"/>
      <c r="CU335" s="3087"/>
      <c r="CV335" s="3087"/>
      <c r="CW335" s="3087"/>
      <c r="CX335" s="3087"/>
      <c r="CY335" s="3087"/>
      <c r="CZ335" s="3087"/>
      <c r="DA335" s="3087"/>
      <c r="DB335" s="3087"/>
      <c r="DC335" s="3087"/>
      <c r="DD335" s="3087"/>
      <c r="DE335" s="3087"/>
      <c r="DF335" s="3087"/>
      <c r="DG335" s="3087"/>
      <c r="DH335" s="3087"/>
      <c r="DI335" s="3087"/>
      <c r="DJ335" s="3087"/>
      <c r="DK335" s="3087"/>
    </row>
    <row r="336" spans="1:115" x14ac:dyDescent="0.25">
      <c r="A336" s="3076" t="str">
        <f t="shared" ca="1" si="25"/>
        <v xml:space="preserve"> </v>
      </c>
      <c r="B336" s="3088" t="str">
        <f t="shared" ca="1" si="26"/>
        <v xml:space="preserve"> </v>
      </c>
      <c r="C336" s="3088" t="str">
        <f t="shared" ca="1" si="27"/>
        <v xml:space="preserve"> </v>
      </c>
      <c r="D336" s="3088" t="str">
        <f t="shared" ca="1" si="28"/>
        <v xml:space="preserve"> </v>
      </c>
      <c r="E336" s="3088" t="str">
        <f t="shared" ca="1" si="29"/>
        <v xml:space="preserve"> </v>
      </c>
      <c r="F336" s="3087"/>
      <c r="G336" s="3087"/>
      <c r="H336" s="3087"/>
      <c r="I336" s="3087"/>
      <c r="J336" s="3087"/>
      <c r="K336" s="3087"/>
      <c r="L336" s="3087"/>
      <c r="M336" s="3087"/>
      <c r="N336" s="3087"/>
      <c r="O336" s="3087"/>
      <c r="P336" s="3087"/>
      <c r="Q336" s="3087"/>
      <c r="R336" s="3087"/>
      <c r="S336" s="3087"/>
      <c r="T336" s="3087"/>
      <c r="U336" s="3087"/>
      <c r="V336" s="3087"/>
      <c r="W336" s="3087"/>
      <c r="X336" s="3087"/>
      <c r="Y336" s="3087"/>
      <c r="Z336" s="3087"/>
      <c r="AA336" s="3087"/>
      <c r="AB336" s="3087"/>
      <c r="AC336" s="3087"/>
      <c r="AD336" s="3087"/>
      <c r="AE336" s="3087"/>
      <c r="AF336" s="3087"/>
      <c r="AG336" s="3087"/>
      <c r="AH336" s="3087"/>
      <c r="AI336" s="3087"/>
      <c r="AJ336" s="3087"/>
      <c r="AK336" s="3087"/>
      <c r="AL336" s="3087"/>
      <c r="AM336" s="3087"/>
      <c r="AN336" s="3087"/>
      <c r="AO336" s="3087"/>
      <c r="AP336" s="3087"/>
      <c r="AQ336" s="3087"/>
      <c r="AR336" s="3087"/>
      <c r="AS336" s="3087"/>
      <c r="AT336" s="3087"/>
      <c r="AU336" s="3087"/>
      <c r="AV336" s="3087"/>
      <c r="AW336" s="3087"/>
      <c r="AX336" s="3087"/>
      <c r="AY336" s="3087"/>
      <c r="AZ336" s="3087"/>
      <c r="BA336" s="3087"/>
      <c r="BB336" s="3087"/>
      <c r="BC336" s="3087"/>
      <c r="BD336" s="3087">
        <v>329</v>
      </c>
      <c r="BE336" s="3087" t="s">
        <v>14866</v>
      </c>
      <c r="BF336" s="3087"/>
      <c r="BG336" s="3087">
        <v>14</v>
      </c>
      <c r="BH336" s="3087">
        <v>33</v>
      </c>
      <c r="BI336" s="3087">
        <v>90</v>
      </c>
      <c r="BJ336" s="3087">
        <v>0</v>
      </c>
      <c r="BK336" s="3087">
        <v>0</v>
      </c>
      <c r="BL336" s="3087">
        <v>0</v>
      </c>
      <c r="BM336" s="3087">
        <v>0</v>
      </c>
      <c r="BN336" s="3087"/>
      <c r="BO336" s="3087"/>
      <c r="BP336" s="3087"/>
      <c r="BQ336" s="3087"/>
      <c r="BR336" s="3087"/>
      <c r="BS336" s="3087"/>
      <c r="BT336" s="3087"/>
      <c r="BU336" s="3087"/>
      <c r="BV336" s="3087"/>
      <c r="BW336" s="3087"/>
      <c r="BX336" s="3087"/>
      <c r="BY336" s="3087"/>
      <c r="BZ336" s="3087"/>
      <c r="CA336" s="3087"/>
      <c r="CB336" s="3087"/>
      <c r="CC336" s="3087"/>
      <c r="CD336" s="3087"/>
      <c r="CE336" s="3087"/>
      <c r="CF336" s="3087"/>
      <c r="CG336" s="3087"/>
      <c r="CH336" s="3087"/>
      <c r="CI336" s="3087"/>
      <c r="CJ336" s="3087"/>
      <c r="CK336" s="3087"/>
      <c r="CL336" s="3087"/>
      <c r="CM336" s="3087"/>
      <c r="CN336" s="3087"/>
      <c r="CO336" s="3087"/>
      <c r="CP336" s="3087"/>
      <c r="CQ336" s="3087"/>
      <c r="CR336" s="3087"/>
      <c r="CS336" s="3087"/>
      <c r="CT336" s="3087"/>
      <c r="CU336" s="3087"/>
      <c r="CV336" s="3087"/>
      <c r="CW336" s="3087"/>
      <c r="CX336" s="3087"/>
      <c r="CY336" s="3087"/>
      <c r="CZ336" s="3087"/>
      <c r="DA336" s="3087"/>
      <c r="DB336" s="3087"/>
      <c r="DC336" s="3087"/>
      <c r="DD336" s="3087"/>
      <c r="DE336" s="3087"/>
      <c r="DF336" s="3087"/>
      <c r="DG336" s="3087"/>
      <c r="DH336" s="3087"/>
      <c r="DI336" s="3087"/>
      <c r="DJ336" s="3087"/>
      <c r="DK336" s="3087"/>
    </row>
    <row r="337" spans="1:115" x14ac:dyDescent="0.25">
      <c r="A337" s="3076" t="str">
        <f t="shared" ca="1" si="25"/>
        <v xml:space="preserve"> </v>
      </c>
      <c r="B337" s="3088" t="str">
        <f t="shared" ca="1" si="26"/>
        <v xml:space="preserve"> </v>
      </c>
      <c r="C337" s="3088" t="str">
        <f t="shared" ca="1" si="27"/>
        <v xml:space="preserve"> </v>
      </c>
      <c r="D337" s="3088" t="str">
        <f t="shared" ca="1" si="28"/>
        <v xml:space="preserve"> </v>
      </c>
      <c r="E337" s="3088" t="str">
        <f t="shared" ca="1" si="29"/>
        <v xml:space="preserve"> </v>
      </c>
      <c r="F337" s="3087"/>
      <c r="G337" s="3087"/>
      <c r="H337" s="3087"/>
      <c r="I337" s="3087"/>
      <c r="J337" s="3087"/>
      <c r="K337" s="3087"/>
      <c r="L337" s="3087"/>
      <c r="M337" s="3087"/>
      <c r="N337" s="3087"/>
      <c r="O337" s="3087"/>
      <c r="P337" s="3087"/>
      <c r="Q337" s="3087"/>
      <c r="R337" s="3087"/>
      <c r="S337" s="3087"/>
      <c r="T337" s="3087"/>
      <c r="U337" s="3087"/>
      <c r="V337" s="3087"/>
      <c r="W337" s="3087"/>
      <c r="X337" s="3087"/>
      <c r="Y337" s="3087"/>
      <c r="Z337" s="3087"/>
      <c r="AA337" s="3087"/>
      <c r="AB337" s="3087"/>
      <c r="AC337" s="3087"/>
      <c r="AD337" s="3087"/>
      <c r="AE337" s="3087"/>
      <c r="AF337" s="3087"/>
      <c r="AG337" s="3087"/>
      <c r="AH337" s="3087"/>
      <c r="AI337" s="3087"/>
      <c r="AJ337" s="3087"/>
      <c r="AK337" s="3087"/>
      <c r="AL337" s="3087"/>
      <c r="AM337" s="3087"/>
      <c r="AN337" s="3087"/>
      <c r="AO337" s="3087"/>
      <c r="AP337" s="3087"/>
      <c r="AQ337" s="3087"/>
      <c r="AR337" s="3087"/>
      <c r="AS337" s="3087"/>
      <c r="AT337" s="3087"/>
      <c r="AU337" s="3087"/>
      <c r="AV337" s="3087"/>
      <c r="AW337" s="3087"/>
      <c r="AX337" s="3087"/>
      <c r="AY337" s="3087"/>
      <c r="AZ337" s="3087"/>
      <c r="BA337" s="3087"/>
      <c r="BB337" s="3087"/>
      <c r="BC337" s="3087"/>
      <c r="BD337" s="3087">
        <v>330</v>
      </c>
      <c r="BE337" s="3087" t="s">
        <v>14867</v>
      </c>
      <c r="BF337" s="3087"/>
      <c r="BG337" s="3087">
        <v>14</v>
      </c>
      <c r="BH337" s="3087">
        <v>33</v>
      </c>
      <c r="BI337" s="3087">
        <v>90</v>
      </c>
      <c r="BJ337" s="3087">
        <v>0</v>
      </c>
      <c r="BK337" s="3087">
        <v>0</v>
      </c>
      <c r="BL337" s="3087">
        <v>0</v>
      </c>
      <c r="BM337" s="3087">
        <v>0</v>
      </c>
      <c r="BN337" s="3087"/>
      <c r="BO337" s="3087"/>
      <c r="BP337" s="3087"/>
      <c r="BQ337" s="3087"/>
      <c r="BR337" s="3087"/>
      <c r="BS337" s="3087"/>
      <c r="BT337" s="3087"/>
      <c r="BU337" s="3087"/>
      <c r="BV337" s="3087"/>
      <c r="BW337" s="3087"/>
      <c r="BX337" s="3087"/>
      <c r="BY337" s="3087"/>
      <c r="BZ337" s="3087"/>
      <c r="CA337" s="3087"/>
      <c r="CB337" s="3087"/>
      <c r="CC337" s="3087"/>
      <c r="CD337" s="3087"/>
      <c r="CE337" s="3087"/>
      <c r="CF337" s="3087"/>
      <c r="CG337" s="3087"/>
      <c r="CH337" s="3087"/>
      <c r="CI337" s="3087"/>
      <c r="CJ337" s="3087"/>
      <c r="CK337" s="3087"/>
      <c r="CL337" s="3087"/>
      <c r="CM337" s="3087"/>
      <c r="CN337" s="3087"/>
      <c r="CO337" s="3087"/>
      <c r="CP337" s="3087"/>
      <c r="CQ337" s="3087"/>
      <c r="CR337" s="3087"/>
      <c r="CS337" s="3087"/>
      <c r="CT337" s="3087"/>
      <c r="CU337" s="3087"/>
      <c r="CV337" s="3087"/>
      <c r="CW337" s="3087"/>
      <c r="CX337" s="3087"/>
      <c r="CY337" s="3087"/>
      <c r="CZ337" s="3087"/>
      <c r="DA337" s="3087"/>
      <c r="DB337" s="3087"/>
      <c r="DC337" s="3087"/>
      <c r="DD337" s="3087"/>
      <c r="DE337" s="3087"/>
      <c r="DF337" s="3087"/>
      <c r="DG337" s="3087"/>
      <c r="DH337" s="3087"/>
      <c r="DI337" s="3087"/>
      <c r="DJ337" s="3087"/>
      <c r="DK337" s="3087"/>
    </row>
    <row r="338" spans="1:115" x14ac:dyDescent="0.25">
      <c r="A338" s="3076" t="str">
        <f t="shared" ca="1" si="25"/>
        <v xml:space="preserve"> </v>
      </c>
      <c r="B338" s="3088" t="str">
        <f t="shared" ca="1" si="26"/>
        <v xml:space="preserve"> </v>
      </c>
      <c r="C338" s="3088" t="str">
        <f t="shared" ca="1" si="27"/>
        <v xml:space="preserve"> </v>
      </c>
      <c r="D338" s="3088" t="str">
        <f t="shared" ca="1" si="28"/>
        <v xml:space="preserve"> </v>
      </c>
      <c r="E338" s="3088" t="str">
        <f t="shared" ca="1" si="29"/>
        <v xml:space="preserve"> </v>
      </c>
      <c r="F338" s="3087"/>
      <c r="G338" s="3087"/>
      <c r="H338" s="3087"/>
      <c r="I338" s="3087"/>
      <c r="J338" s="3087"/>
      <c r="K338" s="3087"/>
      <c r="L338" s="3087"/>
      <c r="M338" s="3087"/>
      <c r="N338" s="3087"/>
      <c r="O338" s="3087"/>
      <c r="P338" s="3087"/>
      <c r="Q338" s="3087"/>
      <c r="R338" s="3087"/>
      <c r="S338" s="3087"/>
      <c r="T338" s="3087"/>
      <c r="U338" s="3087"/>
      <c r="V338" s="3087"/>
      <c r="W338" s="3087"/>
      <c r="X338" s="3087"/>
      <c r="Y338" s="3087"/>
      <c r="Z338" s="3087"/>
      <c r="AA338" s="3087"/>
      <c r="AB338" s="3087"/>
      <c r="AC338" s="3087"/>
      <c r="AD338" s="3087"/>
      <c r="AE338" s="3087"/>
      <c r="AF338" s="3087"/>
      <c r="AG338" s="3087"/>
      <c r="AH338" s="3087"/>
      <c r="AI338" s="3087"/>
      <c r="AJ338" s="3087"/>
      <c r="AK338" s="3087"/>
      <c r="AL338" s="3087"/>
      <c r="AM338" s="3087"/>
      <c r="AN338" s="3087"/>
      <c r="AO338" s="3087"/>
      <c r="AP338" s="3087"/>
      <c r="AQ338" s="3087"/>
      <c r="AR338" s="3087"/>
      <c r="AS338" s="3087"/>
      <c r="AT338" s="3087"/>
      <c r="AU338" s="3087"/>
      <c r="AV338" s="3087"/>
      <c r="AW338" s="3087"/>
      <c r="AX338" s="3087"/>
      <c r="AY338" s="3087"/>
      <c r="AZ338" s="3087"/>
      <c r="BA338" s="3087"/>
      <c r="BB338" s="3087"/>
      <c r="BC338" s="3087"/>
      <c r="BD338" s="3087">
        <v>331</v>
      </c>
      <c r="BE338" s="3087" t="s">
        <v>14868</v>
      </c>
      <c r="BF338" s="3087"/>
      <c r="BG338" s="3087">
        <v>14</v>
      </c>
      <c r="BH338" s="3087">
        <v>33</v>
      </c>
      <c r="BI338" s="3087">
        <v>90</v>
      </c>
      <c r="BJ338" s="3087">
        <v>0</v>
      </c>
      <c r="BK338" s="3087">
        <v>0</v>
      </c>
      <c r="BL338" s="3087">
        <v>0</v>
      </c>
      <c r="BM338" s="3087">
        <v>0</v>
      </c>
      <c r="BN338" s="3087"/>
      <c r="BO338" s="3087"/>
      <c r="BP338" s="3087"/>
      <c r="BQ338" s="3087"/>
      <c r="BR338" s="3087"/>
      <c r="BS338" s="3087"/>
      <c r="BT338" s="3087"/>
      <c r="BU338" s="3087"/>
      <c r="BV338" s="3087"/>
      <c r="BW338" s="3087"/>
      <c r="BX338" s="3087"/>
      <c r="BY338" s="3087"/>
      <c r="BZ338" s="3087"/>
      <c r="CA338" s="3087"/>
      <c r="CB338" s="3087"/>
      <c r="CC338" s="3087"/>
      <c r="CD338" s="3087"/>
      <c r="CE338" s="3087"/>
      <c r="CF338" s="3087"/>
      <c r="CG338" s="3087"/>
      <c r="CH338" s="3087"/>
      <c r="CI338" s="3087"/>
      <c r="CJ338" s="3087"/>
      <c r="CK338" s="3087"/>
      <c r="CL338" s="3087"/>
      <c r="CM338" s="3087"/>
      <c r="CN338" s="3087"/>
      <c r="CO338" s="3087"/>
      <c r="CP338" s="3087"/>
      <c r="CQ338" s="3087"/>
      <c r="CR338" s="3087"/>
      <c r="CS338" s="3087"/>
      <c r="CT338" s="3087"/>
      <c r="CU338" s="3087"/>
      <c r="CV338" s="3087"/>
      <c r="CW338" s="3087"/>
      <c r="CX338" s="3087"/>
      <c r="CY338" s="3087"/>
      <c r="CZ338" s="3087"/>
      <c r="DA338" s="3087"/>
      <c r="DB338" s="3087"/>
      <c r="DC338" s="3087"/>
      <c r="DD338" s="3087"/>
      <c r="DE338" s="3087"/>
      <c r="DF338" s="3087"/>
      <c r="DG338" s="3087"/>
      <c r="DH338" s="3087"/>
      <c r="DI338" s="3087"/>
      <c r="DJ338" s="3087"/>
      <c r="DK338" s="3087"/>
    </row>
    <row r="339" spans="1:115" x14ac:dyDescent="0.25">
      <c r="A339" s="3076" t="str">
        <f t="shared" ca="1" si="25"/>
        <v xml:space="preserve"> </v>
      </c>
      <c r="B339" s="3088" t="str">
        <f t="shared" ca="1" si="26"/>
        <v xml:space="preserve"> </v>
      </c>
      <c r="C339" s="3088" t="str">
        <f t="shared" ca="1" si="27"/>
        <v xml:space="preserve"> </v>
      </c>
      <c r="D339" s="3088" t="str">
        <f t="shared" ca="1" si="28"/>
        <v xml:space="preserve"> </v>
      </c>
      <c r="E339" s="3088" t="str">
        <f t="shared" ca="1" si="29"/>
        <v xml:space="preserve"> </v>
      </c>
      <c r="F339" s="3087"/>
      <c r="G339" s="3087"/>
      <c r="H339" s="3087"/>
      <c r="I339" s="3087"/>
      <c r="J339" s="3087"/>
      <c r="K339" s="3087"/>
      <c r="L339" s="3087"/>
      <c r="M339" s="3087"/>
      <c r="N339" s="3087"/>
      <c r="O339" s="3087"/>
      <c r="P339" s="3087"/>
      <c r="Q339" s="3087"/>
      <c r="R339" s="3087"/>
      <c r="S339" s="3087"/>
      <c r="T339" s="3087"/>
      <c r="U339" s="3087"/>
      <c r="V339" s="3087"/>
      <c r="W339" s="3087"/>
      <c r="X339" s="3087"/>
      <c r="Y339" s="3087"/>
      <c r="Z339" s="3087"/>
      <c r="AA339" s="3087"/>
      <c r="AB339" s="3087"/>
      <c r="AC339" s="3087"/>
      <c r="AD339" s="3087"/>
      <c r="AE339" s="3087"/>
      <c r="AF339" s="3087"/>
      <c r="AG339" s="3087"/>
      <c r="AH339" s="3087"/>
      <c r="AI339" s="3087"/>
      <c r="AJ339" s="3087"/>
      <c r="AK339" s="3087"/>
      <c r="AL339" s="3087"/>
      <c r="AM339" s="3087"/>
      <c r="AN339" s="3087"/>
      <c r="AO339" s="3087"/>
      <c r="AP339" s="3087"/>
      <c r="AQ339" s="3087"/>
      <c r="AR339" s="3087"/>
      <c r="AS339" s="3087"/>
      <c r="AT339" s="3087"/>
      <c r="AU339" s="3087"/>
      <c r="AV339" s="3087"/>
      <c r="AW339" s="3087"/>
      <c r="AX339" s="3087"/>
      <c r="AY339" s="3087"/>
      <c r="AZ339" s="3087"/>
      <c r="BA339" s="3087"/>
      <c r="BB339" s="3087"/>
      <c r="BC339" s="3087"/>
      <c r="BD339" s="3087">
        <v>332</v>
      </c>
      <c r="BE339" s="3087" t="s">
        <v>14869</v>
      </c>
      <c r="BF339" s="3087"/>
      <c r="BG339" s="3087">
        <v>14</v>
      </c>
      <c r="BH339" s="3087">
        <v>33</v>
      </c>
      <c r="BI339" s="3087">
        <v>90</v>
      </c>
      <c r="BJ339" s="3087">
        <v>0</v>
      </c>
      <c r="BK339" s="3087">
        <v>0</v>
      </c>
      <c r="BL339" s="3087">
        <v>0</v>
      </c>
      <c r="BM339" s="3087">
        <v>0</v>
      </c>
      <c r="BN339" s="3087"/>
      <c r="BO339" s="3087"/>
      <c r="BP339" s="3087"/>
      <c r="BQ339" s="3087"/>
      <c r="BR339" s="3087"/>
      <c r="BS339" s="3087"/>
      <c r="BT339" s="3087"/>
      <c r="BU339" s="3087"/>
      <c r="BV339" s="3087"/>
      <c r="BW339" s="3087"/>
      <c r="BX339" s="3087"/>
      <c r="BY339" s="3087"/>
      <c r="BZ339" s="3087"/>
      <c r="CA339" s="3087"/>
      <c r="CB339" s="3087"/>
      <c r="CC339" s="3087"/>
      <c r="CD339" s="3087"/>
      <c r="CE339" s="3087"/>
      <c r="CF339" s="3087"/>
      <c r="CG339" s="3087"/>
      <c r="CH339" s="3087"/>
      <c r="CI339" s="3087"/>
      <c r="CJ339" s="3087"/>
      <c r="CK339" s="3087"/>
      <c r="CL339" s="3087"/>
      <c r="CM339" s="3087"/>
      <c r="CN339" s="3087"/>
      <c r="CO339" s="3087"/>
      <c r="CP339" s="3087"/>
      <c r="CQ339" s="3087"/>
      <c r="CR339" s="3087"/>
      <c r="CS339" s="3087"/>
      <c r="CT339" s="3087"/>
      <c r="CU339" s="3087"/>
      <c r="CV339" s="3087"/>
      <c r="CW339" s="3087"/>
      <c r="CX339" s="3087"/>
      <c r="CY339" s="3087"/>
      <c r="CZ339" s="3087"/>
      <c r="DA339" s="3087"/>
      <c r="DB339" s="3087"/>
      <c r="DC339" s="3087"/>
      <c r="DD339" s="3087"/>
      <c r="DE339" s="3087"/>
      <c r="DF339" s="3087"/>
      <c r="DG339" s="3087"/>
      <c r="DH339" s="3087"/>
      <c r="DI339" s="3087"/>
      <c r="DJ339" s="3087"/>
      <c r="DK339" s="3087"/>
    </row>
    <row r="340" spans="1:115" x14ac:dyDescent="0.25">
      <c r="A340" s="3076" t="str">
        <f t="shared" ca="1" si="25"/>
        <v xml:space="preserve"> </v>
      </c>
      <c r="B340" s="3088" t="str">
        <f t="shared" ca="1" si="26"/>
        <v xml:space="preserve"> </v>
      </c>
      <c r="C340" s="3088" t="str">
        <f t="shared" ca="1" si="27"/>
        <v xml:space="preserve"> </v>
      </c>
      <c r="D340" s="3088" t="str">
        <f t="shared" ca="1" si="28"/>
        <v xml:space="preserve"> </v>
      </c>
      <c r="E340" s="3088" t="str">
        <f t="shared" ca="1" si="29"/>
        <v xml:space="preserve"> </v>
      </c>
      <c r="F340" s="3087"/>
      <c r="G340" s="3087"/>
      <c r="H340" s="3087"/>
      <c r="I340" s="3087"/>
      <c r="J340" s="3087"/>
      <c r="K340" s="3087"/>
      <c r="L340" s="3087"/>
      <c r="M340" s="3087"/>
      <c r="N340" s="3087"/>
      <c r="O340" s="3087"/>
      <c r="P340" s="3087"/>
      <c r="Q340" s="3087"/>
      <c r="R340" s="3087"/>
      <c r="S340" s="3087"/>
      <c r="T340" s="3087"/>
      <c r="U340" s="3087"/>
      <c r="V340" s="3087"/>
      <c r="W340" s="3087"/>
      <c r="X340" s="3087"/>
      <c r="Y340" s="3087"/>
      <c r="Z340" s="3087"/>
      <c r="AA340" s="3087"/>
      <c r="AB340" s="3087"/>
      <c r="AC340" s="3087"/>
      <c r="AD340" s="3087"/>
      <c r="AE340" s="3087"/>
      <c r="AF340" s="3087"/>
      <c r="AG340" s="3087"/>
      <c r="AH340" s="3087"/>
      <c r="AI340" s="3087"/>
      <c r="AJ340" s="3087"/>
      <c r="AK340" s="3087"/>
      <c r="AL340" s="3087"/>
      <c r="AM340" s="3087"/>
      <c r="AN340" s="3087"/>
      <c r="AO340" s="3087"/>
      <c r="AP340" s="3087"/>
      <c r="AQ340" s="3087"/>
      <c r="AR340" s="3087"/>
      <c r="AS340" s="3087"/>
      <c r="AT340" s="3087"/>
      <c r="AU340" s="3087"/>
      <c r="AV340" s="3087"/>
      <c r="AW340" s="3087"/>
      <c r="AX340" s="3087"/>
      <c r="AY340" s="3087"/>
      <c r="AZ340" s="3087"/>
      <c r="BA340" s="3087"/>
      <c r="BB340" s="3087"/>
      <c r="BC340" s="3087"/>
      <c r="BD340" s="3087">
        <v>333</v>
      </c>
      <c r="BE340" s="3087" t="s">
        <v>14870</v>
      </c>
      <c r="BF340" s="3087"/>
      <c r="BG340" s="3087">
        <v>14</v>
      </c>
      <c r="BH340" s="3087">
        <v>33</v>
      </c>
      <c r="BI340" s="3087">
        <v>90</v>
      </c>
      <c r="BJ340" s="3087">
        <v>0</v>
      </c>
      <c r="BK340" s="3087">
        <v>0</v>
      </c>
      <c r="BL340" s="3087">
        <v>0</v>
      </c>
      <c r="BM340" s="3087">
        <v>0</v>
      </c>
      <c r="BN340" s="3087"/>
      <c r="BO340" s="3087"/>
      <c r="BP340" s="3087"/>
      <c r="BQ340" s="3087"/>
      <c r="BR340" s="3087"/>
      <c r="BS340" s="3087"/>
      <c r="BT340" s="3087"/>
      <c r="BU340" s="3087"/>
      <c r="BV340" s="3087"/>
      <c r="BW340" s="3087"/>
      <c r="BX340" s="3087"/>
      <c r="BY340" s="3087"/>
      <c r="BZ340" s="3087"/>
      <c r="CA340" s="3087"/>
      <c r="CB340" s="3087"/>
      <c r="CC340" s="3087"/>
      <c r="CD340" s="3087"/>
      <c r="CE340" s="3087"/>
      <c r="CF340" s="3087"/>
      <c r="CG340" s="3087"/>
      <c r="CH340" s="3087"/>
      <c r="CI340" s="3087"/>
      <c r="CJ340" s="3087"/>
      <c r="CK340" s="3087"/>
      <c r="CL340" s="3087"/>
      <c r="CM340" s="3087"/>
      <c r="CN340" s="3087"/>
      <c r="CO340" s="3087"/>
      <c r="CP340" s="3087"/>
      <c r="CQ340" s="3087"/>
      <c r="CR340" s="3087"/>
      <c r="CS340" s="3087"/>
      <c r="CT340" s="3087"/>
      <c r="CU340" s="3087"/>
      <c r="CV340" s="3087"/>
      <c r="CW340" s="3087"/>
      <c r="CX340" s="3087"/>
      <c r="CY340" s="3087"/>
      <c r="CZ340" s="3087"/>
      <c r="DA340" s="3087"/>
      <c r="DB340" s="3087"/>
      <c r="DC340" s="3087"/>
      <c r="DD340" s="3087"/>
      <c r="DE340" s="3087"/>
      <c r="DF340" s="3087"/>
      <c r="DG340" s="3087"/>
      <c r="DH340" s="3087"/>
      <c r="DI340" s="3087"/>
      <c r="DJ340" s="3087"/>
      <c r="DK340" s="3087"/>
    </row>
    <row r="341" spans="1:115" x14ac:dyDescent="0.25">
      <c r="A341" s="3076" t="str">
        <f t="shared" ca="1" si="25"/>
        <v xml:space="preserve"> </v>
      </c>
      <c r="B341" s="3088" t="str">
        <f t="shared" ca="1" si="26"/>
        <v xml:space="preserve"> </v>
      </c>
      <c r="C341" s="3088" t="str">
        <f t="shared" ca="1" si="27"/>
        <v xml:space="preserve"> </v>
      </c>
      <c r="D341" s="3088" t="str">
        <f t="shared" ca="1" si="28"/>
        <v xml:space="preserve"> </v>
      </c>
      <c r="E341" s="3088" t="str">
        <f t="shared" ca="1" si="29"/>
        <v xml:space="preserve"> </v>
      </c>
      <c r="F341" s="3087"/>
      <c r="G341" s="3087"/>
      <c r="H341" s="3087"/>
      <c r="I341" s="3087"/>
      <c r="J341" s="3087"/>
      <c r="K341" s="3087"/>
      <c r="L341" s="3087"/>
      <c r="M341" s="3087"/>
      <c r="N341" s="3087"/>
      <c r="O341" s="3087"/>
      <c r="P341" s="3087"/>
      <c r="Q341" s="3087"/>
      <c r="R341" s="3087"/>
      <c r="S341" s="3087"/>
      <c r="T341" s="3087"/>
      <c r="U341" s="3087"/>
      <c r="V341" s="3087"/>
      <c r="W341" s="3087"/>
      <c r="X341" s="3087"/>
      <c r="Y341" s="3087"/>
      <c r="Z341" s="3087"/>
      <c r="AA341" s="3087"/>
      <c r="AB341" s="3087"/>
      <c r="AC341" s="3087"/>
      <c r="AD341" s="3087"/>
      <c r="AE341" s="3087"/>
      <c r="AF341" s="3087"/>
      <c r="AG341" s="3087"/>
      <c r="AH341" s="3087"/>
      <c r="AI341" s="3087"/>
      <c r="AJ341" s="3087"/>
      <c r="AK341" s="3087"/>
      <c r="AL341" s="3087"/>
      <c r="AM341" s="3087"/>
      <c r="AN341" s="3087"/>
      <c r="AO341" s="3087"/>
      <c r="AP341" s="3087"/>
      <c r="AQ341" s="3087"/>
      <c r="AR341" s="3087"/>
      <c r="AS341" s="3087"/>
      <c r="AT341" s="3087"/>
      <c r="AU341" s="3087"/>
      <c r="AV341" s="3087"/>
      <c r="AW341" s="3087"/>
      <c r="AX341" s="3087"/>
      <c r="AY341" s="3087"/>
      <c r="AZ341" s="3087"/>
      <c r="BA341" s="3087"/>
      <c r="BB341" s="3087"/>
      <c r="BC341" s="3087"/>
      <c r="BD341" s="3087">
        <v>334</v>
      </c>
      <c r="BE341" s="3087" t="s">
        <v>14871</v>
      </c>
      <c r="BF341" s="3087"/>
      <c r="BG341" s="3087">
        <v>14</v>
      </c>
      <c r="BH341" s="3087">
        <v>33</v>
      </c>
      <c r="BI341" s="3087">
        <v>90</v>
      </c>
      <c r="BJ341" s="3087">
        <v>0</v>
      </c>
      <c r="BK341" s="3087">
        <v>0</v>
      </c>
      <c r="BL341" s="3087">
        <v>0</v>
      </c>
      <c r="BM341" s="3087">
        <v>0</v>
      </c>
      <c r="BN341" s="3087"/>
      <c r="BO341" s="3087"/>
      <c r="BP341" s="3087"/>
      <c r="BQ341" s="3087"/>
      <c r="BR341" s="3087"/>
      <c r="BS341" s="3087"/>
      <c r="BT341" s="3087"/>
      <c r="BU341" s="3087"/>
      <c r="BV341" s="3087"/>
      <c r="BW341" s="3087"/>
      <c r="BX341" s="3087"/>
      <c r="BY341" s="3087"/>
      <c r="BZ341" s="3087"/>
      <c r="CA341" s="3087"/>
      <c r="CB341" s="3087"/>
      <c r="CC341" s="3087"/>
      <c r="CD341" s="3087"/>
      <c r="CE341" s="3087"/>
      <c r="CF341" s="3087"/>
      <c r="CG341" s="3087"/>
      <c r="CH341" s="3087"/>
      <c r="CI341" s="3087"/>
      <c r="CJ341" s="3087"/>
      <c r="CK341" s="3087"/>
      <c r="CL341" s="3087"/>
      <c r="CM341" s="3087"/>
      <c r="CN341" s="3087"/>
      <c r="CO341" s="3087"/>
      <c r="CP341" s="3087"/>
      <c r="CQ341" s="3087"/>
      <c r="CR341" s="3087"/>
      <c r="CS341" s="3087"/>
      <c r="CT341" s="3087"/>
      <c r="CU341" s="3087"/>
      <c r="CV341" s="3087"/>
      <c r="CW341" s="3087"/>
      <c r="CX341" s="3087"/>
      <c r="CY341" s="3087"/>
      <c r="CZ341" s="3087"/>
      <c r="DA341" s="3087"/>
      <c r="DB341" s="3087"/>
      <c r="DC341" s="3087"/>
      <c r="DD341" s="3087"/>
      <c r="DE341" s="3087"/>
      <c r="DF341" s="3087"/>
      <c r="DG341" s="3087"/>
      <c r="DH341" s="3087"/>
      <c r="DI341" s="3087"/>
      <c r="DJ341" s="3087"/>
      <c r="DK341" s="3087"/>
    </row>
    <row r="342" spans="1:115" x14ac:dyDescent="0.25">
      <c r="A342" s="3076" t="str">
        <f t="shared" ca="1" si="25"/>
        <v xml:space="preserve"> </v>
      </c>
      <c r="B342" s="3088" t="str">
        <f t="shared" ca="1" si="26"/>
        <v xml:space="preserve"> </v>
      </c>
      <c r="C342" s="3088" t="str">
        <f t="shared" ca="1" si="27"/>
        <v xml:space="preserve"> </v>
      </c>
      <c r="D342" s="3088" t="str">
        <f t="shared" ca="1" si="28"/>
        <v xml:space="preserve"> </v>
      </c>
      <c r="E342" s="3088" t="str">
        <f t="shared" ca="1" si="29"/>
        <v xml:space="preserve"> </v>
      </c>
      <c r="F342" s="3087"/>
      <c r="G342" s="3087"/>
      <c r="H342" s="3087"/>
      <c r="I342" s="3087"/>
      <c r="J342" s="3087"/>
      <c r="K342" s="3087"/>
      <c r="L342" s="3087"/>
      <c r="M342" s="3087"/>
      <c r="N342" s="3087"/>
      <c r="O342" s="3087"/>
      <c r="P342" s="3087"/>
      <c r="Q342" s="3087"/>
      <c r="R342" s="3087"/>
      <c r="S342" s="3087"/>
      <c r="T342" s="3087"/>
      <c r="U342" s="3087"/>
      <c r="V342" s="3087"/>
      <c r="W342" s="3087"/>
      <c r="X342" s="3087"/>
      <c r="Y342" s="3087"/>
      <c r="Z342" s="3087"/>
      <c r="AA342" s="3087"/>
      <c r="AB342" s="3087"/>
      <c r="AC342" s="3087"/>
      <c r="AD342" s="3087"/>
      <c r="AE342" s="3087"/>
      <c r="AF342" s="3087"/>
      <c r="AG342" s="3087"/>
      <c r="AH342" s="3087"/>
      <c r="AI342" s="3087"/>
      <c r="AJ342" s="3087"/>
      <c r="AK342" s="3087"/>
      <c r="AL342" s="3087"/>
      <c r="AM342" s="3087"/>
      <c r="AN342" s="3087"/>
      <c r="AO342" s="3087"/>
      <c r="AP342" s="3087"/>
      <c r="AQ342" s="3087"/>
      <c r="AR342" s="3087"/>
      <c r="AS342" s="3087"/>
      <c r="AT342" s="3087"/>
      <c r="AU342" s="3087"/>
      <c r="AV342" s="3087"/>
      <c r="AW342" s="3087"/>
      <c r="AX342" s="3087"/>
      <c r="AY342" s="3087"/>
      <c r="AZ342" s="3087"/>
      <c r="BA342" s="3087"/>
      <c r="BB342" s="3087"/>
      <c r="BC342" s="3087"/>
      <c r="BD342" s="3087">
        <v>335</v>
      </c>
      <c r="BE342" s="3087" t="s">
        <v>14872</v>
      </c>
      <c r="BF342" s="3087"/>
      <c r="BG342" s="3087">
        <v>14</v>
      </c>
      <c r="BH342" s="3087">
        <v>33</v>
      </c>
      <c r="BI342" s="3087">
        <v>90</v>
      </c>
      <c r="BJ342" s="3087">
        <v>0</v>
      </c>
      <c r="BK342" s="3087">
        <v>0</v>
      </c>
      <c r="BL342" s="3087">
        <v>0</v>
      </c>
      <c r="BM342" s="3087">
        <v>0</v>
      </c>
      <c r="BN342" s="3087"/>
      <c r="BO342" s="3087"/>
      <c r="BP342" s="3087"/>
      <c r="BQ342" s="3087"/>
      <c r="BR342" s="3087"/>
      <c r="BS342" s="3087"/>
      <c r="BT342" s="3087"/>
      <c r="BU342" s="3087"/>
      <c r="BV342" s="3087"/>
      <c r="BW342" s="3087"/>
      <c r="BX342" s="3087"/>
      <c r="BY342" s="3087"/>
      <c r="BZ342" s="3087"/>
      <c r="CA342" s="3087"/>
      <c r="CB342" s="3087"/>
      <c r="CC342" s="3087"/>
      <c r="CD342" s="3087"/>
      <c r="CE342" s="3087"/>
      <c r="CF342" s="3087"/>
      <c r="CG342" s="3087"/>
      <c r="CH342" s="3087"/>
      <c r="CI342" s="3087"/>
      <c r="CJ342" s="3087"/>
      <c r="CK342" s="3087"/>
      <c r="CL342" s="3087"/>
      <c r="CM342" s="3087"/>
      <c r="CN342" s="3087"/>
      <c r="CO342" s="3087"/>
      <c r="CP342" s="3087"/>
      <c r="CQ342" s="3087"/>
      <c r="CR342" s="3087"/>
      <c r="CS342" s="3087"/>
      <c r="CT342" s="3087"/>
      <c r="CU342" s="3087"/>
      <c r="CV342" s="3087"/>
      <c r="CW342" s="3087"/>
      <c r="CX342" s="3087"/>
      <c r="CY342" s="3087"/>
      <c r="CZ342" s="3087"/>
      <c r="DA342" s="3087"/>
      <c r="DB342" s="3087"/>
      <c r="DC342" s="3087"/>
      <c r="DD342" s="3087"/>
      <c r="DE342" s="3087"/>
      <c r="DF342" s="3087"/>
      <c r="DG342" s="3087"/>
      <c r="DH342" s="3087"/>
      <c r="DI342" s="3087"/>
      <c r="DJ342" s="3087"/>
      <c r="DK342" s="3087"/>
    </row>
    <row r="343" spans="1:115" x14ac:dyDescent="0.25">
      <c r="A343" s="3076" t="str">
        <f t="shared" ca="1" si="25"/>
        <v xml:space="preserve"> </v>
      </c>
      <c r="B343" s="3088" t="str">
        <f t="shared" ca="1" si="26"/>
        <v xml:space="preserve"> </v>
      </c>
      <c r="C343" s="3088" t="str">
        <f t="shared" ca="1" si="27"/>
        <v xml:space="preserve"> </v>
      </c>
      <c r="D343" s="3088" t="str">
        <f t="shared" ca="1" si="28"/>
        <v xml:space="preserve"> </v>
      </c>
      <c r="E343" s="3088" t="str">
        <f t="shared" ca="1" si="29"/>
        <v xml:space="preserve"> </v>
      </c>
      <c r="F343" s="3087"/>
      <c r="G343" s="3087"/>
      <c r="H343" s="3087"/>
      <c r="I343" s="3087"/>
      <c r="J343" s="3087"/>
      <c r="K343" s="3087"/>
      <c r="L343" s="3087"/>
      <c r="M343" s="3087"/>
      <c r="N343" s="3087"/>
      <c r="O343" s="3087"/>
      <c r="P343" s="3087"/>
      <c r="Q343" s="3087"/>
      <c r="R343" s="3087"/>
      <c r="S343" s="3087"/>
      <c r="T343" s="3087"/>
      <c r="U343" s="3087"/>
      <c r="V343" s="3087"/>
      <c r="W343" s="3087"/>
      <c r="X343" s="3087"/>
      <c r="Y343" s="3087"/>
      <c r="Z343" s="3087"/>
      <c r="AA343" s="3087"/>
      <c r="AB343" s="3087"/>
      <c r="AC343" s="3087"/>
      <c r="AD343" s="3087"/>
      <c r="AE343" s="3087"/>
      <c r="AF343" s="3087"/>
      <c r="AG343" s="3087"/>
      <c r="AH343" s="3087"/>
      <c r="AI343" s="3087"/>
      <c r="AJ343" s="3087"/>
      <c r="AK343" s="3087"/>
      <c r="AL343" s="3087"/>
      <c r="AM343" s="3087"/>
      <c r="AN343" s="3087"/>
      <c r="AO343" s="3087"/>
      <c r="AP343" s="3087"/>
      <c r="AQ343" s="3087"/>
      <c r="AR343" s="3087"/>
      <c r="AS343" s="3087"/>
      <c r="AT343" s="3087"/>
      <c r="AU343" s="3087"/>
      <c r="AV343" s="3087"/>
      <c r="AW343" s="3087"/>
      <c r="AX343" s="3087"/>
      <c r="AY343" s="3087"/>
      <c r="AZ343" s="3087"/>
      <c r="BA343" s="3087"/>
      <c r="BB343" s="3087"/>
      <c r="BC343" s="3087"/>
      <c r="BD343" s="3087">
        <v>336</v>
      </c>
      <c r="BE343" s="3087" t="s">
        <v>14873</v>
      </c>
      <c r="BF343" s="3087"/>
      <c r="BG343" s="3087">
        <v>14</v>
      </c>
      <c r="BH343" s="3087">
        <v>33</v>
      </c>
      <c r="BI343" s="3087">
        <v>90</v>
      </c>
      <c r="BJ343" s="3087">
        <v>0</v>
      </c>
      <c r="BK343" s="3087">
        <v>0</v>
      </c>
      <c r="BL343" s="3087">
        <v>0</v>
      </c>
      <c r="BM343" s="3087">
        <v>0</v>
      </c>
      <c r="BN343" s="3087"/>
      <c r="BO343" s="3087"/>
      <c r="BP343" s="3087"/>
      <c r="BQ343" s="3087"/>
      <c r="BR343" s="3087"/>
      <c r="BS343" s="3087"/>
      <c r="BT343" s="3087"/>
      <c r="BU343" s="3087"/>
      <c r="BV343" s="3087"/>
      <c r="BW343" s="3087"/>
      <c r="BX343" s="3087"/>
      <c r="BY343" s="3087"/>
      <c r="BZ343" s="3087"/>
      <c r="CA343" s="3087"/>
      <c r="CB343" s="3087"/>
      <c r="CC343" s="3087"/>
      <c r="CD343" s="3087"/>
      <c r="CE343" s="3087"/>
      <c r="CF343" s="3087"/>
      <c r="CG343" s="3087"/>
      <c r="CH343" s="3087"/>
      <c r="CI343" s="3087"/>
      <c r="CJ343" s="3087"/>
      <c r="CK343" s="3087"/>
      <c r="CL343" s="3087"/>
      <c r="CM343" s="3087"/>
      <c r="CN343" s="3087"/>
      <c r="CO343" s="3087"/>
      <c r="CP343" s="3087"/>
      <c r="CQ343" s="3087"/>
      <c r="CR343" s="3087"/>
      <c r="CS343" s="3087"/>
      <c r="CT343" s="3087"/>
      <c r="CU343" s="3087"/>
      <c r="CV343" s="3087"/>
      <c r="CW343" s="3087"/>
      <c r="CX343" s="3087"/>
      <c r="CY343" s="3087"/>
      <c r="CZ343" s="3087"/>
      <c r="DA343" s="3087"/>
      <c r="DB343" s="3087"/>
      <c r="DC343" s="3087"/>
      <c r="DD343" s="3087"/>
      <c r="DE343" s="3087"/>
      <c r="DF343" s="3087"/>
      <c r="DG343" s="3087"/>
      <c r="DH343" s="3087"/>
      <c r="DI343" s="3087"/>
      <c r="DJ343" s="3087"/>
      <c r="DK343" s="3087"/>
    </row>
    <row r="344" spans="1:115" x14ac:dyDescent="0.25">
      <c r="A344" s="3076" t="str">
        <f t="shared" ca="1" si="25"/>
        <v xml:space="preserve"> </v>
      </c>
      <c r="B344" s="3088" t="str">
        <f t="shared" ca="1" si="26"/>
        <v xml:space="preserve"> </v>
      </c>
      <c r="C344" s="3088" t="str">
        <f t="shared" ca="1" si="27"/>
        <v xml:space="preserve"> </v>
      </c>
      <c r="D344" s="3088" t="str">
        <f t="shared" ca="1" si="28"/>
        <v xml:space="preserve"> </v>
      </c>
      <c r="E344" s="3088" t="str">
        <f t="shared" ca="1" si="29"/>
        <v xml:space="preserve"> </v>
      </c>
      <c r="F344" s="3087"/>
      <c r="G344" s="3087"/>
      <c r="H344" s="3087"/>
      <c r="I344" s="3087"/>
      <c r="J344" s="3087"/>
      <c r="K344" s="3087"/>
      <c r="L344" s="3087"/>
      <c r="M344" s="3087"/>
      <c r="N344" s="3087"/>
      <c r="O344" s="3087"/>
      <c r="P344" s="3087"/>
      <c r="Q344" s="3087"/>
      <c r="R344" s="3087"/>
      <c r="S344" s="3087"/>
      <c r="T344" s="3087"/>
      <c r="U344" s="3087"/>
      <c r="V344" s="3087"/>
      <c r="W344" s="3087"/>
      <c r="X344" s="3087"/>
      <c r="Y344" s="3087"/>
      <c r="Z344" s="3087"/>
      <c r="AA344" s="3087"/>
      <c r="AB344" s="3087"/>
      <c r="AC344" s="3087"/>
      <c r="AD344" s="3087"/>
      <c r="AE344" s="3087"/>
      <c r="AF344" s="3087"/>
      <c r="AG344" s="3087"/>
      <c r="AH344" s="3087"/>
      <c r="AI344" s="3087"/>
      <c r="AJ344" s="3087"/>
      <c r="AK344" s="3087"/>
      <c r="AL344" s="3087"/>
      <c r="AM344" s="3087"/>
      <c r="AN344" s="3087"/>
      <c r="AO344" s="3087"/>
      <c r="AP344" s="3087"/>
      <c r="AQ344" s="3087"/>
      <c r="AR344" s="3087"/>
      <c r="AS344" s="3087"/>
      <c r="AT344" s="3087"/>
      <c r="AU344" s="3087"/>
      <c r="AV344" s="3087"/>
      <c r="AW344" s="3087"/>
      <c r="AX344" s="3087"/>
      <c r="AY344" s="3087"/>
      <c r="AZ344" s="3087"/>
      <c r="BA344" s="3087"/>
      <c r="BB344" s="3087"/>
      <c r="BC344" s="3087"/>
      <c r="BD344" s="3087">
        <v>337</v>
      </c>
      <c r="BE344" s="3087" t="s">
        <v>14874</v>
      </c>
      <c r="BF344" s="3087"/>
      <c r="BG344" s="3087">
        <v>14</v>
      </c>
      <c r="BH344" s="3087">
        <v>33</v>
      </c>
      <c r="BI344" s="3087">
        <v>90</v>
      </c>
      <c r="BJ344" s="3087">
        <v>0</v>
      </c>
      <c r="BK344" s="3087">
        <v>0</v>
      </c>
      <c r="BL344" s="3087">
        <v>0</v>
      </c>
      <c r="BM344" s="3087">
        <v>0</v>
      </c>
      <c r="BN344" s="3087"/>
      <c r="BO344" s="3087"/>
      <c r="BP344" s="3087"/>
      <c r="BQ344" s="3087"/>
      <c r="BR344" s="3087"/>
      <c r="BS344" s="3087"/>
      <c r="BT344" s="3087"/>
      <c r="BU344" s="3087"/>
      <c r="BV344" s="3087"/>
      <c r="BW344" s="3087"/>
      <c r="BX344" s="3087"/>
      <c r="BY344" s="3087"/>
      <c r="BZ344" s="3087"/>
      <c r="CA344" s="3087"/>
      <c r="CB344" s="3087"/>
      <c r="CC344" s="3087"/>
      <c r="CD344" s="3087"/>
      <c r="CE344" s="3087"/>
      <c r="CF344" s="3087"/>
      <c r="CG344" s="3087"/>
      <c r="CH344" s="3087"/>
      <c r="CI344" s="3087"/>
      <c r="CJ344" s="3087"/>
      <c r="CK344" s="3087"/>
      <c r="CL344" s="3087"/>
      <c r="CM344" s="3087"/>
      <c r="CN344" s="3087"/>
      <c r="CO344" s="3087"/>
      <c r="CP344" s="3087"/>
      <c r="CQ344" s="3087"/>
      <c r="CR344" s="3087"/>
      <c r="CS344" s="3087"/>
      <c r="CT344" s="3087"/>
      <c r="CU344" s="3087"/>
      <c r="CV344" s="3087"/>
      <c r="CW344" s="3087"/>
      <c r="CX344" s="3087"/>
      <c r="CY344" s="3087"/>
      <c r="CZ344" s="3087"/>
      <c r="DA344" s="3087"/>
      <c r="DB344" s="3087"/>
      <c r="DC344" s="3087"/>
      <c r="DD344" s="3087"/>
      <c r="DE344" s="3087"/>
      <c r="DF344" s="3087"/>
      <c r="DG344" s="3087"/>
      <c r="DH344" s="3087"/>
      <c r="DI344" s="3087"/>
      <c r="DJ344" s="3087"/>
      <c r="DK344" s="3087"/>
    </row>
    <row r="345" spans="1:115" x14ac:dyDescent="0.25">
      <c r="A345" s="3076" t="str">
        <f t="shared" ca="1" si="25"/>
        <v xml:space="preserve"> </v>
      </c>
      <c r="B345" s="3088" t="str">
        <f t="shared" ca="1" si="26"/>
        <v xml:space="preserve"> </v>
      </c>
      <c r="C345" s="3088" t="str">
        <f t="shared" ca="1" si="27"/>
        <v xml:space="preserve"> </v>
      </c>
      <c r="D345" s="3088" t="str">
        <f t="shared" ca="1" si="28"/>
        <v xml:space="preserve"> </v>
      </c>
      <c r="E345" s="3088" t="str">
        <f t="shared" ca="1" si="29"/>
        <v xml:space="preserve"> </v>
      </c>
      <c r="F345" s="3087"/>
      <c r="G345" s="3087"/>
      <c r="H345" s="3087"/>
      <c r="I345" s="3087"/>
      <c r="J345" s="3087"/>
      <c r="K345" s="3087"/>
      <c r="L345" s="3087"/>
      <c r="M345" s="3087"/>
      <c r="N345" s="3087"/>
      <c r="O345" s="3087"/>
      <c r="P345" s="3087"/>
      <c r="Q345" s="3087"/>
      <c r="R345" s="3087"/>
      <c r="S345" s="3087"/>
      <c r="T345" s="3087"/>
      <c r="U345" s="3087"/>
      <c r="V345" s="3087"/>
      <c r="W345" s="3087"/>
      <c r="X345" s="3087"/>
      <c r="Y345" s="3087"/>
      <c r="Z345" s="3087"/>
      <c r="AA345" s="3087"/>
      <c r="AB345" s="3087"/>
      <c r="AC345" s="3087"/>
      <c r="AD345" s="3087"/>
      <c r="AE345" s="3087"/>
      <c r="AF345" s="3087"/>
      <c r="AG345" s="3087"/>
      <c r="AH345" s="3087"/>
      <c r="AI345" s="3087"/>
      <c r="AJ345" s="3087"/>
      <c r="AK345" s="3087"/>
      <c r="AL345" s="3087"/>
      <c r="AM345" s="3087"/>
      <c r="AN345" s="3087"/>
      <c r="AO345" s="3087"/>
      <c r="AP345" s="3087"/>
      <c r="AQ345" s="3087"/>
      <c r="AR345" s="3087"/>
      <c r="AS345" s="3087"/>
      <c r="AT345" s="3087"/>
      <c r="AU345" s="3087"/>
      <c r="AV345" s="3087"/>
      <c r="AW345" s="3087"/>
      <c r="AX345" s="3087"/>
      <c r="AY345" s="3087"/>
      <c r="AZ345" s="3087"/>
      <c r="BA345" s="3087"/>
      <c r="BB345" s="3087"/>
      <c r="BC345" s="3087"/>
      <c r="BD345" s="3087">
        <v>338</v>
      </c>
      <c r="BE345" s="3087" t="s">
        <v>14875</v>
      </c>
      <c r="BF345" s="3087"/>
      <c r="BG345" s="3087">
        <v>14</v>
      </c>
      <c r="BH345" s="3087">
        <v>33</v>
      </c>
      <c r="BI345" s="3087">
        <v>90</v>
      </c>
      <c r="BJ345" s="3087">
        <v>0</v>
      </c>
      <c r="BK345" s="3087">
        <v>0</v>
      </c>
      <c r="BL345" s="3087">
        <v>0</v>
      </c>
      <c r="BM345" s="3087">
        <v>0</v>
      </c>
      <c r="BN345" s="3087"/>
      <c r="BO345" s="3087"/>
      <c r="BP345" s="3087"/>
      <c r="BQ345" s="3087"/>
      <c r="BR345" s="3087"/>
      <c r="BS345" s="3087"/>
      <c r="BT345" s="3087"/>
      <c r="BU345" s="3087"/>
      <c r="BV345" s="3087"/>
      <c r="BW345" s="3087"/>
      <c r="BX345" s="3087"/>
      <c r="BY345" s="3087"/>
      <c r="BZ345" s="3087"/>
      <c r="CA345" s="3087"/>
      <c r="CB345" s="3087"/>
      <c r="CC345" s="3087"/>
      <c r="CD345" s="3087"/>
      <c r="CE345" s="3087"/>
      <c r="CF345" s="3087"/>
      <c r="CG345" s="3087"/>
      <c r="CH345" s="3087"/>
      <c r="CI345" s="3087"/>
      <c r="CJ345" s="3087"/>
      <c r="CK345" s="3087"/>
      <c r="CL345" s="3087"/>
      <c r="CM345" s="3087"/>
      <c r="CN345" s="3087"/>
      <c r="CO345" s="3087"/>
      <c r="CP345" s="3087"/>
      <c r="CQ345" s="3087"/>
      <c r="CR345" s="3087"/>
      <c r="CS345" s="3087"/>
      <c r="CT345" s="3087"/>
      <c r="CU345" s="3087"/>
      <c r="CV345" s="3087"/>
      <c r="CW345" s="3087"/>
      <c r="CX345" s="3087"/>
      <c r="CY345" s="3087"/>
      <c r="CZ345" s="3087"/>
      <c r="DA345" s="3087"/>
      <c r="DB345" s="3087"/>
      <c r="DC345" s="3087"/>
      <c r="DD345" s="3087"/>
      <c r="DE345" s="3087"/>
      <c r="DF345" s="3087"/>
      <c r="DG345" s="3087"/>
      <c r="DH345" s="3087"/>
      <c r="DI345" s="3087"/>
      <c r="DJ345" s="3087"/>
      <c r="DK345" s="3087"/>
    </row>
    <row r="346" spans="1:115" x14ac:dyDescent="0.25">
      <c r="A346" s="3076" t="str">
        <f t="shared" ca="1" si="25"/>
        <v xml:space="preserve"> </v>
      </c>
      <c r="B346" s="3088" t="str">
        <f t="shared" ca="1" si="26"/>
        <v xml:space="preserve"> </v>
      </c>
      <c r="C346" s="3088" t="str">
        <f t="shared" ca="1" si="27"/>
        <v xml:space="preserve"> </v>
      </c>
      <c r="D346" s="3088" t="str">
        <f t="shared" ca="1" si="28"/>
        <v xml:space="preserve"> </v>
      </c>
      <c r="E346" s="3088" t="str">
        <f t="shared" ca="1" si="29"/>
        <v xml:space="preserve"> </v>
      </c>
      <c r="F346" s="3087"/>
      <c r="G346" s="3087"/>
      <c r="H346" s="3087"/>
      <c r="I346" s="3087"/>
      <c r="J346" s="3087"/>
      <c r="K346" s="3087"/>
      <c r="L346" s="3087"/>
      <c r="M346" s="3087"/>
      <c r="N346" s="3087"/>
      <c r="O346" s="3087"/>
      <c r="P346" s="3087"/>
      <c r="Q346" s="3087"/>
      <c r="R346" s="3087"/>
      <c r="S346" s="3087"/>
      <c r="T346" s="3087"/>
      <c r="U346" s="3087"/>
      <c r="V346" s="3087"/>
      <c r="W346" s="3087"/>
      <c r="X346" s="3087"/>
      <c r="Y346" s="3087"/>
      <c r="Z346" s="3087"/>
      <c r="AA346" s="3087"/>
      <c r="AB346" s="3087"/>
      <c r="AC346" s="3087"/>
      <c r="AD346" s="3087"/>
      <c r="AE346" s="3087"/>
      <c r="AF346" s="3087"/>
      <c r="AG346" s="3087"/>
      <c r="AH346" s="3087"/>
      <c r="AI346" s="3087"/>
      <c r="AJ346" s="3087"/>
      <c r="AK346" s="3087"/>
      <c r="AL346" s="3087"/>
      <c r="AM346" s="3087"/>
      <c r="AN346" s="3087"/>
      <c r="AO346" s="3087"/>
      <c r="AP346" s="3087"/>
      <c r="AQ346" s="3087"/>
      <c r="AR346" s="3087"/>
      <c r="AS346" s="3087"/>
      <c r="AT346" s="3087"/>
      <c r="AU346" s="3087"/>
      <c r="AV346" s="3087"/>
      <c r="AW346" s="3087"/>
      <c r="AX346" s="3087"/>
      <c r="AY346" s="3087"/>
      <c r="AZ346" s="3087"/>
      <c r="BA346" s="3087"/>
      <c r="BB346" s="3087"/>
      <c r="BC346" s="3087"/>
      <c r="BD346" s="3087">
        <v>339</v>
      </c>
      <c r="BE346" s="3087" t="s">
        <v>14876</v>
      </c>
      <c r="BF346" s="3087"/>
      <c r="BG346" s="3087">
        <v>10</v>
      </c>
      <c r="BH346" s="3087">
        <v>27</v>
      </c>
      <c r="BI346" s="3087">
        <v>96</v>
      </c>
      <c r="BJ346" s="3087">
        <v>0</v>
      </c>
      <c r="BK346" s="3087">
        <v>0</v>
      </c>
      <c r="BL346" s="3087">
        <v>0</v>
      </c>
      <c r="BM346" s="3087">
        <v>0</v>
      </c>
      <c r="BN346" s="3087"/>
      <c r="BO346" s="3087"/>
      <c r="BP346" s="3087"/>
      <c r="BQ346" s="3087"/>
      <c r="BR346" s="3087"/>
      <c r="BS346" s="3087"/>
      <c r="BT346" s="3087"/>
      <c r="BU346" s="3087"/>
      <c r="BV346" s="3087"/>
      <c r="BW346" s="3087"/>
      <c r="BX346" s="3087"/>
      <c r="BY346" s="3087"/>
      <c r="BZ346" s="3087"/>
      <c r="CA346" s="3087"/>
      <c r="CB346" s="3087"/>
      <c r="CC346" s="3087"/>
      <c r="CD346" s="3087"/>
      <c r="CE346" s="3087"/>
      <c r="CF346" s="3087"/>
      <c r="CG346" s="3087"/>
      <c r="CH346" s="3087"/>
      <c r="CI346" s="3087"/>
      <c r="CJ346" s="3087"/>
      <c r="CK346" s="3087"/>
      <c r="CL346" s="3087"/>
      <c r="CM346" s="3087"/>
      <c r="CN346" s="3087"/>
      <c r="CO346" s="3087"/>
      <c r="CP346" s="3087"/>
      <c r="CQ346" s="3087"/>
      <c r="CR346" s="3087"/>
      <c r="CS346" s="3087"/>
      <c r="CT346" s="3087"/>
      <c r="CU346" s="3087"/>
      <c r="CV346" s="3087"/>
      <c r="CW346" s="3087"/>
      <c r="CX346" s="3087"/>
      <c r="CY346" s="3087"/>
      <c r="CZ346" s="3087"/>
      <c r="DA346" s="3087"/>
      <c r="DB346" s="3087"/>
      <c r="DC346" s="3087"/>
      <c r="DD346" s="3087"/>
      <c r="DE346" s="3087"/>
      <c r="DF346" s="3087"/>
      <c r="DG346" s="3087"/>
      <c r="DH346" s="3087"/>
      <c r="DI346" s="3087"/>
      <c r="DJ346" s="3087"/>
      <c r="DK346" s="3087"/>
    </row>
    <row r="347" spans="1:115" x14ac:dyDescent="0.25">
      <c r="A347" s="3076" t="str">
        <f t="shared" ca="1" si="25"/>
        <v xml:space="preserve"> </v>
      </c>
      <c r="B347" s="3088" t="str">
        <f t="shared" ca="1" si="26"/>
        <v xml:space="preserve"> </v>
      </c>
      <c r="C347" s="3088" t="str">
        <f t="shared" ca="1" si="27"/>
        <v xml:space="preserve"> </v>
      </c>
      <c r="D347" s="3088" t="str">
        <f t="shared" ca="1" si="28"/>
        <v xml:space="preserve"> </v>
      </c>
      <c r="E347" s="3088" t="str">
        <f t="shared" ca="1" si="29"/>
        <v xml:space="preserve"> </v>
      </c>
      <c r="F347" s="3087"/>
      <c r="G347" s="3087"/>
      <c r="H347" s="3087"/>
      <c r="I347" s="3087"/>
      <c r="J347" s="3087"/>
      <c r="K347" s="3087"/>
      <c r="L347" s="3087"/>
      <c r="M347" s="3087"/>
      <c r="N347" s="3087"/>
      <c r="O347" s="3087"/>
      <c r="P347" s="3087"/>
      <c r="Q347" s="3087"/>
      <c r="R347" s="3087"/>
      <c r="S347" s="3087"/>
      <c r="T347" s="3087"/>
      <c r="U347" s="3087"/>
      <c r="V347" s="3087"/>
      <c r="W347" s="3087"/>
      <c r="X347" s="3087"/>
      <c r="Y347" s="3087"/>
      <c r="Z347" s="3087"/>
      <c r="AA347" s="3087"/>
      <c r="AB347" s="3087"/>
      <c r="AC347" s="3087"/>
      <c r="AD347" s="3087"/>
      <c r="AE347" s="3087"/>
      <c r="AF347" s="3087"/>
      <c r="AG347" s="3087"/>
      <c r="AH347" s="3087"/>
      <c r="AI347" s="3087"/>
      <c r="AJ347" s="3087"/>
      <c r="AK347" s="3087"/>
      <c r="AL347" s="3087"/>
      <c r="AM347" s="3087"/>
      <c r="AN347" s="3087"/>
      <c r="AO347" s="3087"/>
      <c r="AP347" s="3087"/>
      <c r="AQ347" s="3087"/>
      <c r="AR347" s="3087"/>
      <c r="AS347" s="3087"/>
      <c r="AT347" s="3087"/>
      <c r="AU347" s="3087"/>
      <c r="AV347" s="3087"/>
      <c r="AW347" s="3087"/>
      <c r="AX347" s="3087"/>
      <c r="AY347" s="3087"/>
      <c r="AZ347" s="3087"/>
      <c r="BA347" s="3087"/>
      <c r="BB347" s="3087"/>
      <c r="BC347" s="3087"/>
      <c r="BD347" s="3087">
        <v>340</v>
      </c>
      <c r="BE347" s="3087" t="s">
        <v>14877</v>
      </c>
      <c r="BF347" s="3087"/>
      <c r="BG347" s="3087">
        <v>14</v>
      </c>
      <c r="BH347" s="3087">
        <v>33</v>
      </c>
      <c r="BI347" s="3087">
        <v>90</v>
      </c>
      <c r="BJ347" s="3087">
        <v>0</v>
      </c>
      <c r="BK347" s="3087">
        <v>0</v>
      </c>
      <c r="BL347" s="3087">
        <v>0</v>
      </c>
      <c r="BM347" s="3087">
        <v>0</v>
      </c>
      <c r="BN347" s="3087"/>
      <c r="BO347" s="3087"/>
      <c r="BP347" s="3087"/>
      <c r="BQ347" s="3087"/>
      <c r="BR347" s="3087"/>
      <c r="BS347" s="3087"/>
      <c r="BT347" s="3087"/>
      <c r="BU347" s="3087"/>
      <c r="BV347" s="3087"/>
      <c r="BW347" s="3087"/>
      <c r="BX347" s="3087"/>
      <c r="BY347" s="3087"/>
      <c r="BZ347" s="3087"/>
      <c r="CA347" s="3087"/>
      <c r="CB347" s="3087"/>
      <c r="CC347" s="3087"/>
      <c r="CD347" s="3087"/>
      <c r="CE347" s="3087"/>
      <c r="CF347" s="3087"/>
      <c r="CG347" s="3087"/>
      <c r="CH347" s="3087"/>
      <c r="CI347" s="3087"/>
      <c r="CJ347" s="3087"/>
      <c r="CK347" s="3087"/>
      <c r="CL347" s="3087"/>
      <c r="CM347" s="3087"/>
      <c r="CN347" s="3087"/>
      <c r="CO347" s="3087"/>
      <c r="CP347" s="3087"/>
      <c r="CQ347" s="3087"/>
      <c r="CR347" s="3087"/>
      <c r="CS347" s="3087"/>
      <c r="CT347" s="3087"/>
      <c r="CU347" s="3087"/>
      <c r="CV347" s="3087"/>
      <c r="CW347" s="3087"/>
      <c r="CX347" s="3087"/>
      <c r="CY347" s="3087"/>
      <c r="CZ347" s="3087"/>
      <c r="DA347" s="3087"/>
      <c r="DB347" s="3087"/>
      <c r="DC347" s="3087"/>
      <c r="DD347" s="3087"/>
      <c r="DE347" s="3087"/>
      <c r="DF347" s="3087"/>
      <c r="DG347" s="3087"/>
      <c r="DH347" s="3087"/>
      <c r="DI347" s="3087"/>
      <c r="DJ347" s="3087"/>
      <c r="DK347" s="3087"/>
    </row>
    <row r="348" spans="1:115" x14ac:dyDescent="0.25">
      <c r="A348" s="3076" t="str">
        <f t="shared" ca="1" si="25"/>
        <v xml:space="preserve"> </v>
      </c>
      <c r="B348" s="3088" t="str">
        <f t="shared" ca="1" si="26"/>
        <v xml:space="preserve"> </v>
      </c>
      <c r="C348" s="3088" t="str">
        <f t="shared" ca="1" si="27"/>
        <v xml:space="preserve"> </v>
      </c>
      <c r="D348" s="3088" t="str">
        <f t="shared" ca="1" si="28"/>
        <v xml:space="preserve"> </v>
      </c>
      <c r="E348" s="3088" t="str">
        <f t="shared" ca="1" si="29"/>
        <v xml:space="preserve"> </v>
      </c>
      <c r="F348" s="3087"/>
      <c r="G348" s="3087"/>
      <c r="H348" s="3087"/>
      <c r="I348" s="3087"/>
      <c r="J348" s="3087"/>
      <c r="K348" s="3087"/>
      <c r="L348" s="3087"/>
      <c r="M348" s="3087"/>
      <c r="N348" s="3087"/>
      <c r="O348" s="3087"/>
      <c r="P348" s="3087"/>
      <c r="Q348" s="3087"/>
      <c r="R348" s="3087"/>
      <c r="S348" s="3087"/>
      <c r="T348" s="3087"/>
      <c r="U348" s="3087"/>
      <c r="V348" s="3087"/>
      <c r="W348" s="3087"/>
      <c r="X348" s="3087"/>
      <c r="Y348" s="3087"/>
      <c r="Z348" s="3087"/>
      <c r="AA348" s="3087"/>
      <c r="AB348" s="3087"/>
      <c r="AC348" s="3087"/>
      <c r="AD348" s="3087"/>
      <c r="AE348" s="3087"/>
      <c r="AF348" s="3087"/>
      <c r="AG348" s="3087"/>
      <c r="AH348" s="3087"/>
      <c r="AI348" s="3087"/>
      <c r="AJ348" s="3087"/>
      <c r="AK348" s="3087"/>
      <c r="AL348" s="3087"/>
      <c r="AM348" s="3087"/>
      <c r="AN348" s="3087"/>
      <c r="AO348" s="3087"/>
      <c r="AP348" s="3087"/>
      <c r="AQ348" s="3087"/>
      <c r="AR348" s="3087"/>
      <c r="AS348" s="3087"/>
      <c r="AT348" s="3087"/>
      <c r="AU348" s="3087"/>
      <c r="AV348" s="3087"/>
      <c r="AW348" s="3087"/>
      <c r="AX348" s="3087"/>
      <c r="AY348" s="3087"/>
      <c r="AZ348" s="3087"/>
      <c r="BA348" s="3087"/>
      <c r="BB348" s="3087"/>
      <c r="BC348" s="3087"/>
      <c r="BD348" s="3087">
        <v>341</v>
      </c>
      <c r="BE348" s="3087" t="s">
        <v>14878</v>
      </c>
      <c r="BF348" s="3087"/>
      <c r="BG348" s="3087">
        <v>14</v>
      </c>
      <c r="BH348" s="3087">
        <v>33</v>
      </c>
      <c r="BI348" s="3087">
        <v>90</v>
      </c>
      <c r="BJ348" s="3087">
        <v>0</v>
      </c>
      <c r="BK348" s="3087">
        <v>0</v>
      </c>
      <c r="BL348" s="3087">
        <v>0</v>
      </c>
      <c r="BM348" s="3087">
        <v>0</v>
      </c>
      <c r="BN348" s="3087"/>
      <c r="BO348" s="3087"/>
      <c r="BP348" s="3087"/>
      <c r="BQ348" s="3087"/>
      <c r="BR348" s="3087"/>
      <c r="BS348" s="3087"/>
      <c r="BT348" s="3087"/>
      <c r="BU348" s="3087"/>
      <c r="BV348" s="3087"/>
      <c r="BW348" s="3087"/>
      <c r="BX348" s="3087"/>
      <c r="BY348" s="3087"/>
      <c r="BZ348" s="3087"/>
      <c r="CA348" s="3087"/>
      <c r="CB348" s="3087"/>
      <c r="CC348" s="3087"/>
      <c r="CD348" s="3087"/>
      <c r="CE348" s="3087"/>
      <c r="CF348" s="3087"/>
      <c r="CG348" s="3087"/>
      <c r="CH348" s="3087"/>
      <c r="CI348" s="3087"/>
      <c r="CJ348" s="3087"/>
      <c r="CK348" s="3087"/>
      <c r="CL348" s="3087"/>
      <c r="CM348" s="3087"/>
      <c r="CN348" s="3087"/>
      <c r="CO348" s="3087"/>
      <c r="CP348" s="3087"/>
      <c r="CQ348" s="3087"/>
      <c r="CR348" s="3087"/>
      <c r="CS348" s="3087"/>
      <c r="CT348" s="3087"/>
      <c r="CU348" s="3087"/>
      <c r="CV348" s="3087"/>
      <c r="CW348" s="3087"/>
      <c r="CX348" s="3087"/>
      <c r="CY348" s="3087"/>
      <c r="CZ348" s="3087"/>
      <c r="DA348" s="3087"/>
      <c r="DB348" s="3087"/>
      <c r="DC348" s="3087"/>
      <c r="DD348" s="3087"/>
      <c r="DE348" s="3087"/>
      <c r="DF348" s="3087"/>
      <c r="DG348" s="3087"/>
      <c r="DH348" s="3087"/>
      <c r="DI348" s="3087"/>
      <c r="DJ348" s="3087"/>
      <c r="DK348" s="3087"/>
    </row>
    <row r="349" spans="1:115" x14ac:dyDescent="0.25">
      <c r="A349" s="3076" t="str">
        <f t="shared" ca="1" si="25"/>
        <v xml:space="preserve"> </v>
      </c>
      <c r="B349" s="3088" t="str">
        <f t="shared" ca="1" si="26"/>
        <v xml:space="preserve"> </v>
      </c>
      <c r="C349" s="3088" t="str">
        <f t="shared" ca="1" si="27"/>
        <v xml:space="preserve"> </v>
      </c>
      <c r="D349" s="3088" t="str">
        <f t="shared" ca="1" si="28"/>
        <v xml:space="preserve"> </v>
      </c>
      <c r="E349" s="3088" t="str">
        <f t="shared" ca="1" si="29"/>
        <v xml:space="preserve"> </v>
      </c>
      <c r="F349" s="3087"/>
      <c r="G349" s="3087"/>
      <c r="H349" s="3087"/>
      <c r="I349" s="3087"/>
      <c r="J349" s="3087"/>
      <c r="K349" s="3087"/>
      <c r="L349" s="3087"/>
      <c r="M349" s="3087"/>
      <c r="N349" s="3087"/>
      <c r="O349" s="3087"/>
      <c r="P349" s="3087"/>
      <c r="Q349" s="3087"/>
      <c r="R349" s="3087"/>
      <c r="S349" s="3087"/>
      <c r="T349" s="3087"/>
      <c r="U349" s="3087"/>
      <c r="V349" s="3087"/>
      <c r="W349" s="3087"/>
      <c r="X349" s="3087"/>
      <c r="Y349" s="3087"/>
      <c r="Z349" s="3087"/>
      <c r="AA349" s="3087"/>
      <c r="AB349" s="3087"/>
      <c r="AC349" s="3087"/>
      <c r="AD349" s="3087"/>
      <c r="AE349" s="3087"/>
      <c r="AF349" s="3087"/>
      <c r="AG349" s="3087"/>
      <c r="AH349" s="3087"/>
      <c r="AI349" s="3087"/>
      <c r="AJ349" s="3087"/>
      <c r="AK349" s="3087"/>
      <c r="AL349" s="3087"/>
      <c r="AM349" s="3087"/>
      <c r="AN349" s="3087"/>
      <c r="AO349" s="3087"/>
      <c r="AP349" s="3087"/>
      <c r="AQ349" s="3087"/>
      <c r="AR349" s="3087"/>
      <c r="AS349" s="3087"/>
      <c r="AT349" s="3087"/>
      <c r="AU349" s="3087"/>
      <c r="AV349" s="3087"/>
      <c r="AW349" s="3087"/>
      <c r="AX349" s="3087"/>
      <c r="AY349" s="3087"/>
      <c r="AZ349" s="3087"/>
      <c r="BA349" s="3087"/>
      <c r="BB349" s="3087"/>
      <c r="BC349" s="3087"/>
      <c r="BD349" s="3087">
        <v>342</v>
      </c>
      <c r="BE349" s="3087" t="s">
        <v>14879</v>
      </c>
      <c r="BF349" s="3087"/>
      <c r="BG349" s="3087">
        <v>14</v>
      </c>
      <c r="BH349" s="3087">
        <v>33</v>
      </c>
      <c r="BI349" s="3087">
        <v>90</v>
      </c>
      <c r="BJ349" s="3087">
        <v>0</v>
      </c>
      <c r="BK349" s="3087">
        <v>0</v>
      </c>
      <c r="BL349" s="3087">
        <v>0</v>
      </c>
      <c r="BM349" s="3087">
        <v>0</v>
      </c>
      <c r="BN349" s="3087"/>
      <c r="BO349" s="3087"/>
      <c r="BP349" s="3087"/>
      <c r="BQ349" s="3087"/>
      <c r="BR349" s="3087"/>
      <c r="BS349" s="3087"/>
      <c r="BT349" s="3087"/>
      <c r="BU349" s="3087"/>
      <c r="BV349" s="3087"/>
      <c r="BW349" s="3087"/>
      <c r="BX349" s="3087"/>
      <c r="BY349" s="3087"/>
      <c r="BZ349" s="3087"/>
      <c r="CA349" s="3087"/>
      <c r="CB349" s="3087"/>
      <c r="CC349" s="3087"/>
      <c r="CD349" s="3087"/>
      <c r="CE349" s="3087"/>
      <c r="CF349" s="3087"/>
      <c r="CG349" s="3087"/>
      <c r="CH349" s="3087"/>
      <c r="CI349" s="3087"/>
      <c r="CJ349" s="3087"/>
      <c r="CK349" s="3087"/>
      <c r="CL349" s="3087"/>
      <c r="CM349" s="3087"/>
      <c r="CN349" s="3087"/>
      <c r="CO349" s="3087"/>
      <c r="CP349" s="3087"/>
      <c r="CQ349" s="3087"/>
      <c r="CR349" s="3087"/>
      <c r="CS349" s="3087"/>
      <c r="CT349" s="3087"/>
      <c r="CU349" s="3087"/>
      <c r="CV349" s="3087"/>
      <c r="CW349" s="3087"/>
      <c r="CX349" s="3087"/>
      <c r="CY349" s="3087"/>
      <c r="CZ349" s="3087"/>
      <c r="DA349" s="3087"/>
      <c r="DB349" s="3087"/>
      <c r="DC349" s="3087"/>
      <c r="DD349" s="3087"/>
      <c r="DE349" s="3087"/>
      <c r="DF349" s="3087"/>
      <c r="DG349" s="3087"/>
      <c r="DH349" s="3087"/>
      <c r="DI349" s="3087"/>
      <c r="DJ349" s="3087"/>
      <c r="DK349" s="3087"/>
    </row>
    <row r="350" spans="1:115" x14ac:dyDescent="0.25">
      <c r="A350" s="3076" t="str">
        <f t="shared" ca="1" si="25"/>
        <v xml:space="preserve"> </v>
      </c>
      <c r="B350" s="3088" t="str">
        <f t="shared" ca="1" si="26"/>
        <v xml:space="preserve"> </v>
      </c>
      <c r="C350" s="3088" t="str">
        <f t="shared" ca="1" si="27"/>
        <v xml:space="preserve"> </v>
      </c>
      <c r="D350" s="3088" t="str">
        <f t="shared" ca="1" si="28"/>
        <v xml:space="preserve"> </v>
      </c>
      <c r="E350" s="3088" t="str">
        <f t="shared" ca="1" si="29"/>
        <v xml:space="preserve"> </v>
      </c>
      <c r="F350" s="3087"/>
      <c r="G350" s="3087"/>
      <c r="H350" s="3087"/>
      <c r="I350" s="3087"/>
      <c r="J350" s="3087"/>
      <c r="K350" s="3087"/>
      <c r="L350" s="3087"/>
      <c r="M350" s="3087"/>
      <c r="N350" s="3087"/>
      <c r="O350" s="3087"/>
      <c r="P350" s="3087"/>
      <c r="Q350" s="3087"/>
      <c r="R350" s="3087"/>
      <c r="S350" s="3087"/>
      <c r="T350" s="3087"/>
      <c r="U350" s="3087"/>
      <c r="V350" s="3087"/>
      <c r="W350" s="3087"/>
      <c r="X350" s="3087"/>
      <c r="Y350" s="3087"/>
      <c r="Z350" s="3087"/>
      <c r="AA350" s="3087"/>
      <c r="AB350" s="3087"/>
      <c r="AC350" s="3087"/>
      <c r="AD350" s="3087"/>
      <c r="AE350" s="3087"/>
      <c r="AF350" s="3087"/>
      <c r="AG350" s="3087"/>
      <c r="AH350" s="3087"/>
      <c r="AI350" s="3087"/>
      <c r="AJ350" s="3087"/>
      <c r="AK350" s="3087"/>
      <c r="AL350" s="3087"/>
      <c r="AM350" s="3087"/>
      <c r="AN350" s="3087"/>
      <c r="AO350" s="3087"/>
      <c r="AP350" s="3087"/>
      <c r="AQ350" s="3087"/>
      <c r="AR350" s="3087"/>
      <c r="AS350" s="3087"/>
      <c r="AT350" s="3087"/>
      <c r="AU350" s="3087"/>
      <c r="AV350" s="3087"/>
      <c r="AW350" s="3087"/>
      <c r="AX350" s="3087"/>
      <c r="AY350" s="3087"/>
      <c r="AZ350" s="3087"/>
      <c r="BA350" s="3087"/>
      <c r="BB350" s="3087"/>
      <c r="BC350" s="3087"/>
      <c r="BD350" s="3087">
        <v>343</v>
      </c>
      <c r="BE350" s="3087" t="s">
        <v>14880</v>
      </c>
      <c r="BF350" s="3087"/>
      <c r="BG350" s="3087">
        <v>14</v>
      </c>
      <c r="BH350" s="3087">
        <v>33</v>
      </c>
      <c r="BI350" s="3087">
        <v>90</v>
      </c>
      <c r="BJ350" s="3087">
        <v>0</v>
      </c>
      <c r="BK350" s="3087">
        <v>0</v>
      </c>
      <c r="BL350" s="3087">
        <v>0</v>
      </c>
      <c r="BM350" s="3087">
        <v>0</v>
      </c>
      <c r="BN350" s="3087"/>
      <c r="BO350" s="3087"/>
      <c r="BP350" s="3087"/>
      <c r="BQ350" s="3087"/>
      <c r="BR350" s="3087"/>
      <c r="BS350" s="3087"/>
      <c r="BT350" s="3087"/>
      <c r="BU350" s="3087"/>
      <c r="BV350" s="3087"/>
      <c r="BW350" s="3087"/>
      <c r="BX350" s="3087"/>
      <c r="BY350" s="3087"/>
      <c r="BZ350" s="3087"/>
      <c r="CA350" s="3087"/>
      <c r="CB350" s="3087"/>
      <c r="CC350" s="3087"/>
      <c r="CD350" s="3087"/>
      <c r="CE350" s="3087"/>
      <c r="CF350" s="3087"/>
      <c r="CG350" s="3087"/>
      <c r="CH350" s="3087"/>
      <c r="CI350" s="3087"/>
      <c r="CJ350" s="3087"/>
      <c r="CK350" s="3087"/>
      <c r="CL350" s="3087"/>
      <c r="CM350" s="3087"/>
      <c r="CN350" s="3087"/>
      <c r="CO350" s="3087"/>
      <c r="CP350" s="3087"/>
      <c r="CQ350" s="3087"/>
      <c r="CR350" s="3087"/>
      <c r="CS350" s="3087"/>
      <c r="CT350" s="3087"/>
      <c r="CU350" s="3087"/>
      <c r="CV350" s="3087"/>
      <c r="CW350" s="3087"/>
      <c r="CX350" s="3087"/>
      <c r="CY350" s="3087"/>
      <c r="CZ350" s="3087"/>
      <c r="DA350" s="3087"/>
      <c r="DB350" s="3087"/>
      <c r="DC350" s="3087"/>
      <c r="DD350" s="3087"/>
      <c r="DE350" s="3087"/>
      <c r="DF350" s="3087"/>
      <c r="DG350" s="3087"/>
      <c r="DH350" s="3087"/>
      <c r="DI350" s="3087"/>
      <c r="DJ350" s="3087"/>
      <c r="DK350" s="3087"/>
    </row>
    <row r="351" spans="1:115" x14ac:dyDescent="0.25">
      <c r="A351" s="3076" t="str">
        <f t="shared" ca="1" si="25"/>
        <v xml:space="preserve"> </v>
      </c>
      <c r="B351" s="3088" t="str">
        <f t="shared" ca="1" si="26"/>
        <v xml:space="preserve"> </v>
      </c>
      <c r="C351" s="3088" t="str">
        <f t="shared" ca="1" si="27"/>
        <v xml:space="preserve"> </v>
      </c>
      <c r="D351" s="3088" t="str">
        <f t="shared" ca="1" si="28"/>
        <v xml:space="preserve"> </v>
      </c>
      <c r="E351" s="3088" t="str">
        <f t="shared" ca="1" si="29"/>
        <v xml:space="preserve"> </v>
      </c>
      <c r="F351" s="3087"/>
      <c r="G351" s="3087"/>
      <c r="H351" s="3087"/>
      <c r="I351" s="3087"/>
      <c r="J351" s="3087"/>
      <c r="K351" s="3087"/>
      <c r="L351" s="3087"/>
      <c r="M351" s="3087"/>
      <c r="N351" s="3087"/>
      <c r="O351" s="3087"/>
      <c r="P351" s="3087"/>
      <c r="Q351" s="3087"/>
      <c r="R351" s="3087"/>
      <c r="S351" s="3087"/>
      <c r="T351" s="3087"/>
      <c r="U351" s="3087"/>
      <c r="V351" s="3087"/>
      <c r="W351" s="3087"/>
      <c r="X351" s="3087"/>
      <c r="Y351" s="3087"/>
      <c r="Z351" s="3087"/>
      <c r="AA351" s="3087"/>
      <c r="AB351" s="3087"/>
      <c r="AC351" s="3087"/>
      <c r="AD351" s="3087"/>
      <c r="AE351" s="3087"/>
      <c r="AF351" s="3087"/>
      <c r="AG351" s="3087"/>
      <c r="AH351" s="3087"/>
      <c r="AI351" s="3087"/>
      <c r="AJ351" s="3087"/>
      <c r="AK351" s="3087"/>
      <c r="AL351" s="3087"/>
      <c r="AM351" s="3087"/>
      <c r="AN351" s="3087"/>
      <c r="AO351" s="3087"/>
      <c r="AP351" s="3087"/>
      <c r="AQ351" s="3087"/>
      <c r="AR351" s="3087"/>
      <c r="AS351" s="3087"/>
      <c r="AT351" s="3087"/>
      <c r="AU351" s="3087"/>
      <c r="AV351" s="3087"/>
      <c r="AW351" s="3087"/>
      <c r="AX351" s="3087"/>
      <c r="AY351" s="3087"/>
      <c r="AZ351" s="3087"/>
      <c r="BA351" s="3087"/>
      <c r="BB351" s="3087"/>
      <c r="BC351" s="3087"/>
      <c r="BD351" s="3087">
        <v>344</v>
      </c>
      <c r="BE351" s="3087" t="s">
        <v>14881</v>
      </c>
      <c r="BF351" s="3087"/>
      <c r="BG351" s="3087">
        <v>14</v>
      </c>
      <c r="BH351" s="3087">
        <v>33</v>
      </c>
      <c r="BI351" s="3087">
        <v>90</v>
      </c>
      <c r="BJ351" s="3087">
        <v>0</v>
      </c>
      <c r="BK351" s="3087">
        <v>0</v>
      </c>
      <c r="BL351" s="3087">
        <v>0</v>
      </c>
      <c r="BM351" s="3087">
        <v>0</v>
      </c>
      <c r="BN351" s="3087"/>
      <c r="BO351" s="3087"/>
      <c r="BP351" s="3087"/>
      <c r="BQ351" s="3087"/>
      <c r="BR351" s="3087"/>
      <c r="BS351" s="3087"/>
      <c r="BT351" s="3087"/>
      <c r="BU351" s="3087"/>
      <c r="BV351" s="3087"/>
      <c r="BW351" s="3087"/>
      <c r="BX351" s="3087"/>
      <c r="BY351" s="3087"/>
      <c r="BZ351" s="3087"/>
      <c r="CA351" s="3087"/>
      <c r="CB351" s="3087"/>
      <c r="CC351" s="3087"/>
      <c r="CD351" s="3087"/>
      <c r="CE351" s="3087"/>
      <c r="CF351" s="3087"/>
      <c r="CG351" s="3087"/>
      <c r="CH351" s="3087"/>
      <c r="CI351" s="3087"/>
      <c r="CJ351" s="3087"/>
      <c r="CK351" s="3087"/>
      <c r="CL351" s="3087"/>
      <c r="CM351" s="3087"/>
      <c r="CN351" s="3087"/>
      <c r="CO351" s="3087"/>
      <c r="CP351" s="3087"/>
      <c r="CQ351" s="3087"/>
      <c r="CR351" s="3087"/>
      <c r="CS351" s="3087"/>
      <c r="CT351" s="3087"/>
      <c r="CU351" s="3087"/>
      <c r="CV351" s="3087"/>
      <c r="CW351" s="3087"/>
      <c r="CX351" s="3087"/>
      <c r="CY351" s="3087"/>
      <c r="CZ351" s="3087"/>
      <c r="DA351" s="3087"/>
      <c r="DB351" s="3087"/>
      <c r="DC351" s="3087"/>
      <c r="DD351" s="3087"/>
      <c r="DE351" s="3087"/>
      <c r="DF351" s="3087"/>
      <c r="DG351" s="3087"/>
      <c r="DH351" s="3087"/>
      <c r="DI351" s="3087"/>
      <c r="DJ351" s="3087"/>
      <c r="DK351" s="3087"/>
    </row>
    <row r="352" spans="1:115" x14ac:dyDescent="0.25">
      <c r="A352" s="3076" t="str">
        <f t="shared" ca="1" si="25"/>
        <v xml:space="preserve"> </v>
      </c>
      <c r="B352" s="3088" t="str">
        <f t="shared" ca="1" si="26"/>
        <v xml:space="preserve"> </v>
      </c>
      <c r="C352" s="3088" t="str">
        <f t="shared" ca="1" si="27"/>
        <v xml:space="preserve"> </v>
      </c>
      <c r="D352" s="3088" t="str">
        <f t="shared" ca="1" si="28"/>
        <v xml:space="preserve"> </v>
      </c>
      <c r="E352" s="3088" t="str">
        <f t="shared" ca="1" si="29"/>
        <v xml:space="preserve"> </v>
      </c>
      <c r="F352" s="3087"/>
      <c r="G352" s="3087"/>
      <c r="H352" s="3087"/>
      <c r="I352" s="3087"/>
      <c r="J352" s="3087"/>
      <c r="K352" s="3087"/>
      <c r="L352" s="3087"/>
      <c r="M352" s="3087"/>
      <c r="N352" s="3087"/>
      <c r="O352" s="3087"/>
      <c r="P352" s="3087"/>
      <c r="Q352" s="3087"/>
      <c r="R352" s="3087"/>
      <c r="S352" s="3087"/>
      <c r="T352" s="3087"/>
      <c r="U352" s="3087"/>
      <c r="V352" s="3087"/>
      <c r="W352" s="3087"/>
      <c r="X352" s="3087"/>
      <c r="Y352" s="3087"/>
      <c r="Z352" s="3087"/>
      <c r="AA352" s="3087"/>
      <c r="AB352" s="3087"/>
      <c r="AC352" s="3087"/>
      <c r="AD352" s="3087"/>
      <c r="AE352" s="3087"/>
      <c r="AF352" s="3087"/>
      <c r="AG352" s="3087"/>
      <c r="AH352" s="3087"/>
      <c r="AI352" s="3087"/>
      <c r="AJ352" s="3087"/>
      <c r="AK352" s="3087"/>
      <c r="AL352" s="3087"/>
      <c r="AM352" s="3087"/>
      <c r="AN352" s="3087"/>
      <c r="AO352" s="3087"/>
      <c r="AP352" s="3087"/>
      <c r="AQ352" s="3087"/>
      <c r="AR352" s="3087"/>
      <c r="AS352" s="3087"/>
      <c r="AT352" s="3087"/>
      <c r="AU352" s="3087"/>
      <c r="AV352" s="3087"/>
      <c r="AW352" s="3087"/>
      <c r="AX352" s="3087"/>
      <c r="AY352" s="3087"/>
      <c r="AZ352" s="3087"/>
      <c r="BA352" s="3087"/>
      <c r="BB352" s="3087"/>
      <c r="BC352" s="3087"/>
      <c r="BD352" s="3087">
        <v>345</v>
      </c>
      <c r="BE352" s="3087" t="s">
        <v>14882</v>
      </c>
      <c r="BF352" s="3087"/>
      <c r="BG352" s="3087">
        <v>14</v>
      </c>
      <c r="BH352" s="3087">
        <v>33</v>
      </c>
      <c r="BI352" s="3087">
        <v>90</v>
      </c>
      <c r="BJ352" s="3087">
        <v>0</v>
      </c>
      <c r="BK352" s="3087">
        <v>0</v>
      </c>
      <c r="BL352" s="3087">
        <v>0</v>
      </c>
      <c r="BM352" s="3087">
        <v>0</v>
      </c>
      <c r="BN352" s="3087"/>
      <c r="BO352" s="3087"/>
      <c r="BP352" s="3087"/>
      <c r="BQ352" s="3087"/>
      <c r="BR352" s="3087"/>
      <c r="BS352" s="3087"/>
      <c r="BT352" s="3087"/>
      <c r="BU352" s="3087"/>
      <c r="BV352" s="3087"/>
      <c r="BW352" s="3087"/>
      <c r="BX352" s="3087"/>
      <c r="BY352" s="3087"/>
      <c r="BZ352" s="3087"/>
      <c r="CA352" s="3087"/>
      <c r="CB352" s="3087"/>
      <c r="CC352" s="3087"/>
      <c r="CD352" s="3087"/>
      <c r="CE352" s="3087"/>
      <c r="CF352" s="3087"/>
      <c r="CG352" s="3087"/>
      <c r="CH352" s="3087"/>
      <c r="CI352" s="3087"/>
      <c r="CJ352" s="3087"/>
      <c r="CK352" s="3087"/>
      <c r="CL352" s="3087"/>
      <c r="CM352" s="3087"/>
      <c r="CN352" s="3087"/>
      <c r="CO352" s="3087"/>
      <c r="CP352" s="3087"/>
      <c r="CQ352" s="3087"/>
      <c r="CR352" s="3087"/>
      <c r="CS352" s="3087"/>
      <c r="CT352" s="3087"/>
      <c r="CU352" s="3087"/>
      <c r="CV352" s="3087"/>
      <c r="CW352" s="3087"/>
      <c r="CX352" s="3087"/>
      <c r="CY352" s="3087"/>
      <c r="CZ352" s="3087"/>
      <c r="DA352" s="3087"/>
      <c r="DB352" s="3087"/>
      <c r="DC352" s="3087"/>
      <c r="DD352" s="3087"/>
      <c r="DE352" s="3087"/>
      <c r="DF352" s="3087"/>
      <c r="DG352" s="3087"/>
      <c r="DH352" s="3087"/>
      <c r="DI352" s="3087"/>
      <c r="DJ352" s="3087"/>
      <c r="DK352" s="3087"/>
    </row>
    <row r="353" spans="1:115" x14ac:dyDescent="0.25">
      <c r="A353" s="3076" t="str">
        <f t="shared" ca="1" si="25"/>
        <v xml:space="preserve"> </v>
      </c>
      <c r="B353" s="3088" t="str">
        <f t="shared" ca="1" si="26"/>
        <v xml:space="preserve"> </v>
      </c>
      <c r="C353" s="3088" t="str">
        <f t="shared" ca="1" si="27"/>
        <v xml:space="preserve"> </v>
      </c>
      <c r="D353" s="3088" t="str">
        <f t="shared" ca="1" si="28"/>
        <v xml:space="preserve"> </v>
      </c>
      <c r="E353" s="3088" t="str">
        <f t="shared" ca="1" si="29"/>
        <v xml:space="preserve"> </v>
      </c>
      <c r="F353" s="3087"/>
      <c r="G353" s="3087"/>
      <c r="H353" s="3087"/>
      <c r="I353" s="3087"/>
      <c r="J353" s="3087"/>
      <c r="K353" s="3087"/>
      <c r="L353" s="3087"/>
      <c r="M353" s="3087"/>
      <c r="N353" s="3087"/>
      <c r="O353" s="3087"/>
      <c r="P353" s="3087"/>
      <c r="Q353" s="3087"/>
      <c r="R353" s="3087"/>
      <c r="S353" s="3087"/>
      <c r="T353" s="3087"/>
      <c r="U353" s="3087"/>
      <c r="V353" s="3087"/>
      <c r="W353" s="3087"/>
      <c r="X353" s="3087"/>
      <c r="Y353" s="3087"/>
      <c r="Z353" s="3087"/>
      <c r="AA353" s="3087"/>
      <c r="AB353" s="3087"/>
      <c r="AC353" s="3087"/>
      <c r="AD353" s="3087"/>
      <c r="AE353" s="3087"/>
      <c r="AF353" s="3087"/>
      <c r="AG353" s="3087"/>
      <c r="AH353" s="3087"/>
      <c r="AI353" s="3087"/>
      <c r="AJ353" s="3087"/>
      <c r="AK353" s="3087"/>
      <c r="AL353" s="3087"/>
      <c r="AM353" s="3087"/>
      <c r="AN353" s="3087"/>
      <c r="AO353" s="3087"/>
      <c r="AP353" s="3087"/>
      <c r="AQ353" s="3087"/>
      <c r="AR353" s="3087"/>
      <c r="AS353" s="3087"/>
      <c r="AT353" s="3087"/>
      <c r="AU353" s="3087"/>
      <c r="AV353" s="3087"/>
      <c r="AW353" s="3087"/>
      <c r="AX353" s="3087"/>
      <c r="AY353" s="3087"/>
      <c r="AZ353" s="3087"/>
      <c r="BA353" s="3087"/>
      <c r="BB353" s="3087"/>
      <c r="BC353" s="3087"/>
      <c r="BD353" s="3087">
        <v>346</v>
      </c>
      <c r="BE353" s="3087" t="s">
        <v>14883</v>
      </c>
      <c r="BF353" s="3087"/>
      <c r="BG353" s="3087">
        <v>14</v>
      </c>
      <c r="BH353" s="3087">
        <v>33</v>
      </c>
      <c r="BI353" s="3087">
        <v>90</v>
      </c>
      <c r="BJ353" s="3087">
        <v>0</v>
      </c>
      <c r="BK353" s="3087">
        <v>0</v>
      </c>
      <c r="BL353" s="3087">
        <v>0</v>
      </c>
      <c r="BM353" s="3087">
        <v>0</v>
      </c>
      <c r="BN353" s="3087"/>
      <c r="BO353" s="3087"/>
      <c r="BP353" s="3087"/>
      <c r="BQ353" s="3087"/>
      <c r="BR353" s="3087"/>
      <c r="BS353" s="3087"/>
      <c r="BT353" s="3087"/>
      <c r="BU353" s="3087"/>
      <c r="BV353" s="3087"/>
      <c r="BW353" s="3087"/>
      <c r="BX353" s="3087"/>
      <c r="BY353" s="3087"/>
      <c r="BZ353" s="3087"/>
      <c r="CA353" s="3087"/>
      <c r="CB353" s="3087"/>
      <c r="CC353" s="3087"/>
      <c r="CD353" s="3087"/>
      <c r="CE353" s="3087"/>
      <c r="CF353" s="3087"/>
      <c r="CG353" s="3087"/>
      <c r="CH353" s="3087"/>
      <c r="CI353" s="3087"/>
      <c r="CJ353" s="3087"/>
      <c r="CK353" s="3087"/>
      <c r="CL353" s="3087"/>
      <c r="CM353" s="3087"/>
      <c r="CN353" s="3087"/>
      <c r="CO353" s="3087"/>
      <c r="CP353" s="3087"/>
      <c r="CQ353" s="3087"/>
      <c r="CR353" s="3087"/>
      <c r="CS353" s="3087"/>
      <c r="CT353" s="3087"/>
      <c r="CU353" s="3087"/>
      <c r="CV353" s="3087"/>
      <c r="CW353" s="3087"/>
      <c r="CX353" s="3087"/>
      <c r="CY353" s="3087"/>
      <c r="CZ353" s="3087"/>
      <c r="DA353" s="3087"/>
      <c r="DB353" s="3087"/>
      <c r="DC353" s="3087"/>
      <c r="DD353" s="3087"/>
      <c r="DE353" s="3087"/>
      <c r="DF353" s="3087"/>
      <c r="DG353" s="3087"/>
      <c r="DH353" s="3087"/>
      <c r="DI353" s="3087"/>
      <c r="DJ353" s="3087"/>
      <c r="DK353" s="3087"/>
    </row>
    <row r="354" spans="1:115" x14ac:dyDescent="0.25">
      <c r="A354" s="3076" t="str">
        <f t="shared" ca="1" si="25"/>
        <v xml:space="preserve"> </v>
      </c>
      <c r="B354" s="3088" t="str">
        <f t="shared" ca="1" si="26"/>
        <v xml:space="preserve"> </v>
      </c>
      <c r="C354" s="3088" t="str">
        <f t="shared" ca="1" si="27"/>
        <v xml:space="preserve"> </v>
      </c>
      <c r="D354" s="3088" t="str">
        <f t="shared" ca="1" si="28"/>
        <v xml:space="preserve"> </v>
      </c>
      <c r="E354" s="3088" t="str">
        <f t="shared" ca="1" si="29"/>
        <v xml:space="preserve"> </v>
      </c>
      <c r="F354" s="3087"/>
      <c r="G354" s="3087"/>
      <c r="H354" s="3087"/>
      <c r="I354" s="3087"/>
      <c r="J354" s="3087"/>
      <c r="K354" s="3087"/>
      <c r="L354" s="3087"/>
      <c r="M354" s="3087"/>
      <c r="N354" s="3087"/>
      <c r="O354" s="3087"/>
      <c r="P354" s="3087"/>
      <c r="Q354" s="3087"/>
      <c r="R354" s="3087"/>
      <c r="S354" s="3087"/>
      <c r="T354" s="3087"/>
      <c r="U354" s="3087"/>
      <c r="V354" s="3087"/>
      <c r="W354" s="3087"/>
      <c r="X354" s="3087"/>
      <c r="Y354" s="3087"/>
      <c r="Z354" s="3087"/>
      <c r="AA354" s="3087"/>
      <c r="AB354" s="3087"/>
      <c r="AC354" s="3087"/>
      <c r="AD354" s="3087"/>
      <c r="AE354" s="3087"/>
      <c r="AF354" s="3087"/>
      <c r="AG354" s="3087"/>
      <c r="AH354" s="3087"/>
      <c r="AI354" s="3087"/>
      <c r="AJ354" s="3087"/>
      <c r="AK354" s="3087"/>
      <c r="AL354" s="3087"/>
      <c r="AM354" s="3087"/>
      <c r="AN354" s="3087"/>
      <c r="AO354" s="3087"/>
      <c r="AP354" s="3087"/>
      <c r="AQ354" s="3087"/>
      <c r="AR354" s="3087"/>
      <c r="AS354" s="3087"/>
      <c r="AT354" s="3087"/>
      <c r="AU354" s="3087"/>
      <c r="AV354" s="3087"/>
      <c r="AW354" s="3087"/>
      <c r="AX354" s="3087"/>
      <c r="AY354" s="3087"/>
      <c r="AZ354" s="3087"/>
      <c r="BA354" s="3087"/>
      <c r="BB354" s="3087"/>
      <c r="BC354" s="3087"/>
      <c r="BD354" s="3087">
        <v>347</v>
      </c>
      <c r="BE354" s="3087" t="s">
        <v>14884</v>
      </c>
      <c r="BF354" s="3087"/>
      <c r="BG354" s="3087">
        <v>14</v>
      </c>
      <c r="BH354" s="3087">
        <v>33</v>
      </c>
      <c r="BI354" s="3087">
        <v>90</v>
      </c>
      <c r="BJ354" s="3087">
        <v>0</v>
      </c>
      <c r="BK354" s="3087">
        <v>0</v>
      </c>
      <c r="BL354" s="3087">
        <v>0</v>
      </c>
      <c r="BM354" s="3087">
        <v>0</v>
      </c>
      <c r="BN354" s="3087"/>
      <c r="BO354" s="3087"/>
      <c r="BP354" s="3087"/>
      <c r="BQ354" s="3087"/>
      <c r="BR354" s="3087"/>
      <c r="BS354" s="3087"/>
      <c r="BT354" s="3087"/>
      <c r="BU354" s="3087"/>
      <c r="BV354" s="3087"/>
      <c r="BW354" s="3087"/>
      <c r="BX354" s="3087"/>
      <c r="BY354" s="3087"/>
      <c r="BZ354" s="3087"/>
      <c r="CA354" s="3087"/>
      <c r="CB354" s="3087"/>
      <c r="CC354" s="3087"/>
      <c r="CD354" s="3087"/>
      <c r="CE354" s="3087"/>
      <c r="CF354" s="3087"/>
      <c r="CG354" s="3087"/>
      <c r="CH354" s="3087"/>
      <c r="CI354" s="3087"/>
      <c r="CJ354" s="3087"/>
      <c r="CK354" s="3087"/>
      <c r="CL354" s="3087"/>
      <c r="CM354" s="3087"/>
      <c r="CN354" s="3087"/>
      <c r="CO354" s="3087"/>
      <c r="CP354" s="3087"/>
      <c r="CQ354" s="3087"/>
      <c r="CR354" s="3087"/>
      <c r="CS354" s="3087"/>
      <c r="CT354" s="3087"/>
      <c r="CU354" s="3087"/>
      <c r="CV354" s="3087"/>
      <c r="CW354" s="3087"/>
      <c r="CX354" s="3087"/>
      <c r="CY354" s="3087"/>
      <c r="CZ354" s="3087"/>
      <c r="DA354" s="3087"/>
      <c r="DB354" s="3087"/>
      <c r="DC354" s="3087"/>
      <c r="DD354" s="3087"/>
      <c r="DE354" s="3087"/>
      <c r="DF354" s="3087"/>
      <c r="DG354" s="3087"/>
      <c r="DH354" s="3087"/>
      <c r="DI354" s="3087"/>
      <c r="DJ354" s="3087"/>
      <c r="DK354" s="3087"/>
    </row>
    <row r="355" spans="1:115" x14ac:dyDescent="0.25">
      <c r="A355" s="3076" t="str">
        <f t="shared" ca="1" si="25"/>
        <v xml:space="preserve"> </v>
      </c>
      <c r="B355" s="3088" t="str">
        <f t="shared" ca="1" si="26"/>
        <v xml:space="preserve"> </v>
      </c>
      <c r="C355" s="3088" t="str">
        <f t="shared" ca="1" si="27"/>
        <v xml:space="preserve"> </v>
      </c>
      <c r="D355" s="3088" t="str">
        <f t="shared" ca="1" si="28"/>
        <v xml:space="preserve"> </v>
      </c>
      <c r="E355" s="3088" t="str">
        <f t="shared" ca="1" si="29"/>
        <v xml:space="preserve"> </v>
      </c>
      <c r="F355" s="3087"/>
      <c r="G355" s="3087"/>
      <c r="H355" s="3087"/>
      <c r="I355" s="3087"/>
      <c r="J355" s="3087"/>
      <c r="K355" s="3087"/>
      <c r="L355" s="3087"/>
      <c r="M355" s="3087"/>
      <c r="N355" s="3087"/>
      <c r="O355" s="3087"/>
      <c r="P355" s="3087"/>
      <c r="Q355" s="3087"/>
      <c r="R355" s="3087"/>
      <c r="S355" s="3087"/>
      <c r="T355" s="3087"/>
      <c r="U355" s="3087"/>
      <c r="V355" s="3087"/>
      <c r="W355" s="3087"/>
      <c r="X355" s="3087"/>
      <c r="Y355" s="3087"/>
      <c r="Z355" s="3087"/>
      <c r="AA355" s="3087"/>
      <c r="AB355" s="3087"/>
      <c r="AC355" s="3087"/>
      <c r="AD355" s="3087"/>
      <c r="AE355" s="3087"/>
      <c r="AF355" s="3087"/>
      <c r="AG355" s="3087"/>
      <c r="AH355" s="3087"/>
      <c r="AI355" s="3087"/>
      <c r="AJ355" s="3087"/>
      <c r="AK355" s="3087"/>
      <c r="AL355" s="3087"/>
      <c r="AM355" s="3087"/>
      <c r="AN355" s="3087"/>
      <c r="AO355" s="3087"/>
      <c r="AP355" s="3087"/>
      <c r="AQ355" s="3087"/>
      <c r="AR355" s="3087"/>
      <c r="AS355" s="3087"/>
      <c r="AT355" s="3087"/>
      <c r="AU355" s="3087"/>
      <c r="AV355" s="3087"/>
      <c r="AW355" s="3087"/>
      <c r="AX355" s="3087"/>
      <c r="AY355" s="3087"/>
      <c r="AZ355" s="3087"/>
      <c r="BA355" s="3087"/>
      <c r="BB355" s="3087"/>
      <c r="BC355" s="3087"/>
      <c r="BD355" s="3087">
        <v>348</v>
      </c>
      <c r="BE355" s="3087" t="s">
        <v>14885</v>
      </c>
      <c r="BF355" s="3087"/>
      <c r="BG355" s="3087">
        <v>14</v>
      </c>
      <c r="BH355" s="3087">
        <v>33</v>
      </c>
      <c r="BI355" s="3087">
        <v>90</v>
      </c>
      <c r="BJ355" s="3087">
        <v>0</v>
      </c>
      <c r="BK355" s="3087">
        <v>0</v>
      </c>
      <c r="BL355" s="3087">
        <v>0</v>
      </c>
      <c r="BM355" s="3087">
        <v>0</v>
      </c>
      <c r="BN355" s="3087"/>
      <c r="BO355" s="3087"/>
      <c r="BP355" s="3087"/>
      <c r="BQ355" s="3087"/>
      <c r="BR355" s="3087"/>
      <c r="BS355" s="3087"/>
      <c r="BT355" s="3087"/>
      <c r="BU355" s="3087"/>
      <c r="BV355" s="3087"/>
      <c r="BW355" s="3087"/>
      <c r="BX355" s="3087"/>
      <c r="BY355" s="3087"/>
      <c r="BZ355" s="3087"/>
      <c r="CA355" s="3087"/>
      <c r="CB355" s="3087"/>
      <c r="CC355" s="3087"/>
      <c r="CD355" s="3087"/>
      <c r="CE355" s="3087"/>
      <c r="CF355" s="3087"/>
      <c r="CG355" s="3087"/>
      <c r="CH355" s="3087"/>
      <c r="CI355" s="3087"/>
      <c r="CJ355" s="3087"/>
      <c r="CK355" s="3087"/>
      <c r="CL355" s="3087"/>
      <c r="CM355" s="3087"/>
      <c r="CN355" s="3087"/>
      <c r="CO355" s="3087"/>
      <c r="CP355" s="3087"/>
      <c r="CQ355" s="3087"/>
      <c r="CR355" s="3087"/>
      <c r="CS355" s="3087"/>
      <c r="CT355" s="3087"/>
      <c r="CU355" s="3087"/>
      <c r="CV355" s="3087"/>
      <c r="CW355" s="3087"/>
      <c r="CX355" s="3087"/>
      <c r="CY355" s="3087"/>
      <c r="CZ355" s="3087"/>
      <c r="DA355" s="3087"/>
      <c r="DB355" s="3087"/>
      <c r="DC355" s="3087"/>
      <c r="DD355" s="3087"/>
      <c r="DE355" s="3087"/>
      <c r="DF355" s="3087"/>
      <c r="DG355" s="3087"/>
      <c r="DH355" s="3087"/>
      <c r="DI355" s="3087"/>
      <c r="DJ355" s="3087"/>
      <c r="DK355" s="3087"/>
    </row>
    <row r="356" spans="1:115" x14ac:dyDescent="0.25">
      <c r="A356" s="3076" t="str">
        <f t="shared" ca="1" si="25"/>
        <v xml:space="preserve"> </v>
      </c>
      <c r="B356" s="3088" t="str">
        <f t="shared" ca="1" si="26"/>
        <v xml:space="preserve"> </v>
      </c>
      <c r="C356" s="3088" t="str">
        <f t="shared" ca="1" si="27"/>
        <v xml:space="preserve"> </v>
      </c>
      <c r="D356" s="3088" t="str">
        <f t="shared" ca="1" si="28"/>
        <v xml:space="preserve"> </v>
      </c>
      <c r="E356" s="3088" t="str">
        <f t="shared" ca="1" si="29"/>
        <v xml:space="preserve"> </v>
      </c>
      <c r="F356" s="3087"/>
      <c r="G356" s="3087"/>
      <c r="H356" s="3087"/>
      <c r="I356" s="3087"/>
      <c r="J356" s="3087"/>
      <c r="K356" s="3087"/>
      <c r="L356" s="3087"/>
      <c r="M356" s="3087"/>
      <c r="N356" s="3087"/>
      <c r="O356" s="3087"/>
      <c r="P356" s="3087"/>
      <c r="Q356" s="3087"/>
      <c r="R356" s="3087"/>
      <c r="S356" s="3087"/>
      <c r="T356" s="3087"/>
      <c r="U356" s="3087"/>
      <c r="V356" s="3087"/>
      <c r="W356" s="3087"/>
      <c r="X356" s="3087"/>
      <c r="Y356" s="3087"/>
      <c r="Z356" s="3087"/>
      <c r="AA356" s="3087"/>
      <c r="AB356" s="3087"/>
      <c r="AC356" s="3087"/>
      <c r="AD356" s="3087"/>
      <c r="AE356" s="3087"/>
      <c r="AF356" s="3087"/>
      <c r="AG356" s="3087"/>
      <c r="AH356" s="3087"/>
      <c r="AI356" s="3087"/>
      <c r="AJ356" s="3087"/>
      <c r="AK356" s="3087"/>
      <c r="AL356" s="3087"/>
      <c r="AM356" s="3087"/>
      <c r="AN356" s="3087"/>
      <c r="AO356" s="3087"/>
      <c r="AP356" s="3087"/>
      <c r="AQ356" s="3087"/>
      <c r="AR356" s="3087"/>
      <c r="AS356" s="3087"/>
      <c r="AT356" s="3087"/>
      <c r="AU356" s="3087"/>
      <c r="AV356" s="3087"/>
      <c r="AW356" s="3087"/>
      <c r="AX356" s="3087"/>
      <c r="AY356" s="3087"/>
      <c r="AZ356" s="3087"/>
      <c r="BA356" s="3087"/>
      <c r="BB356" s="3087"/>
      <c r="BC356" s="3087"/>
      <c r="BD356" s="3087">
        <v>349</v>
      </c>
      <c r="BE356" s="3087" t="s">
        <v>14886</v>
      </c>
      <c r="BF356" s="3087"/>
      <c r="BG356" s="3087">
        <v>14</v>
      </c>
      <c r="BH356" s="3087">
        <v>33</v>
      </c>
      <c r="BI356" s="3087">
        <v>90</v>
      </c>
      <c r="BJ356" s="3087">
        <v>0</v>
      </c>
      <c r="BK356" s="3087">
        <v>0</v>
      </c>
      <c r="BL356" s="3087">
        <v>0</v>
      </c>
      <c r="BM356" s="3087">
        <v>0</v>
      </c>
      <c r="BN356" s="3087"/>
      <c r="BO356" s="3087"/>
      <c r="BP356" s="3087"/>
      <c r="BQ356" s="3087"/>
      <c r="BR356" s="3087"/>
      <c r="BS356" s="3087"/>
      <c r="BT356" s="3087"/>
      <c r="BU356" s="3087"/>
      <c r="BV356" s="3087"/>
      <c r="BW356" s="3087"/>
      <c r="BX356" s="3087"/>
      <c r="BY356" s="3087"/>
      <c r="BZ356" s="3087"/>
      <c r="CA356" s="3087"/>
      <c r="CB356" s="3087"/>
      <c r="CC356" s="3087"/>
      <c r="CD356" s="3087"/>
      <c r="CE356" s="3087"/>
      <c r="CF356" s="3087"/>
      <c r="CG356" s="3087"/>
      <c r="CH356" s="3087"/>
      <c r="CI356" s="3087"/>
      <c r="CJ356" s="3087"/>
      <c r="CK356" s="3087"/>
      <c r="CL356" s="3087"/>
      <c r="CM356" s="3087"/>
      <c r="CN356" s="3087"/>
      <c r="CO356" s="3087"/>
      <c r="CP356" s="3087"/>
      <c r="CQ356" s="3087"/>
      <c r="CR356" s="3087"/>
      <c r="CS356" s="3087"/>
      <c r="CT356" s="3087"/>
      <c r="CU356" s="3087"/>
      <c r="CV356" s="3087"/>
      <c r="CW356" s="3087"/>
      <c r="CX356" s="3087"/>
      <c r="CY356" s="3087"/>
      <c r="CZ356" s="3087"/>
      <c r="DA356" s="3087"/>
      <c r="DB356" s="3087"/>
      <c r="DC356" s="3087"/>
      <c r="DD356" s="3087"/>
      <c r="DE356" s="3087"/>
      <c r="DF356" s="3087"/>
      <c r="DG356" s="3087"/>
      <c r="DH356" s="3087"/>
      <c r="DI356" s="3087"/>
      <c r="DJ356" s="3087"/>
      <c r="DK356" s="3087"/>
    </row>
    <row r="357" spans="1:115" x14ac:dyDescent="0.25">
      <c r="A357" s="3076" t="str">
        <f t="shared" ca="1" si="25"/>
        <v xml:space="preserve"> </v>
      </c>
      <c r="B357" s="3088" t="str">
        <f t="shared" ca="1" si="26"/>
        <v xml:space="preserve"> </v>
      </c>
      <c r="C357" s="3088" t="str">
        <f t="shared" ca="1" si="27"/>
        <v xml:space="preserve"> </v>
      </c>
      <c r="D357" s="3088" t="str">
        <f t="shared" ca="1" si="28"/>
        <v xml:space="preserve"> </v>
      </c>
      <c r="E357" s="3088" t="str">
        <f t="shared" ca="1" si="29"/>
        <v xml:space="preserve"> </v>
      </c>
      <c r="F357" s="3087"/>
      <c r="G357" s="3087"/>
      <c r="H357" s="3087"/>
      <c r="I357" s="3087"/>
      <c r="J357" s="3087"/>
      <c r="K357" s="3087"/>
      <c r="L357" s="3087"/>
      <c r="M357" s="3087"/>
      <c r="N357" s="3087"/>
      <c r="O357" s="3087"/>
      <c r="P357" s="3087"/>
      <c r="Q357" s="3087"/>
      <c r="R357" s="3087"/>
      <c r="S357" s="3087"/>
      <c r="T357" s="3087"/>
      <c r="U357" s="3087"/>
      <c r="V357" s="3087"/>
      <c r="W357" s="3087"/>
      <c r="X357" s="3087"/>
      <c r="Y357" s="3087"/>
      <c r="Z357" s="3087"/>
      <c r="AA357" s="3087"/>
      <c r="AB357" s="3087"/>
      <c r="AC357" s="3087"/>
      <c r="AD357" s="3087"/>
      <c r="AE357" s="3087"/>
      <c r="AF357" s="3087"/>
      <c r="AG357" s="3087"/>
      <c r="AH357" s="3087"/>
      <c r="AI357" s="3087"/>
      <c r="AJ357" s="3087"/>
      <c r="AK357" s="3087"/>
      <c r="AL357" s="3087"/>
      <c r="AM357" s="3087"/>
      <c r="AN357" s="3087"/>
      <c r="AO357" s="3087"/>
      <c r="AP357" s="3087"/>
      <c r="AQ357" s="3087"/>
      <c r="AR357" s="3087"/>
      <c r="AS357" s="3087"/>
      <c r="AT357" s="3087"/>
      <c r="AU357" s="3087"/>
      <c r="AV357" s="3087"/>
      <c r="AW357" s="3087"/>
      <c r="AX357" s="3087"/>
      <c r="AY357" s="3087"/>
      <c r="AZ357" s="3087"/>
      <c r="BA357" s="3087"/>
      <c r="BB357" s="3087"/>
      <c r="BC357" s="3087"/>
      <c r="BD357" s="3087">
        <v>350</v>
      </c>
      <c r="BE357" s="3087" t="s">
        <v>14887</v>
      </c>
      <c r="BF357" s="3087"/>
      <c r="BG357" s="3087">
        <v>14</v>
      </c>
      <c r="BH357" s="3087">
        <v>33</v>
      </c>
      <c r="BI357" s="3087">
        <v>90</v>
      </c>
      <c r="BJ357" s="3087">
        <v>0</v>
      </c>
      <c r="BK357" s="3087">
        <v>0</v>
      </c>
      <c r="BL357" s="3087">
        <v>0</v>
      </c>
      <c r="BM357" s="3087">
        <v>0</v>
      </c>
      <c r="BN357" s="3087"/>
      <c r="BO357" s="3087"/>
      <c r="BP357" s="3087"/>
      <c r="BQ357" s="3087"/>
      <c r="BR357" s="3087"/>
      <c r="BS357" s="3087"/>
      <c r="BT357" s="3087"/>
      <c r="BU357" s="3087"/>
      <c r="BV357" s="3087"/>
      <c r="BW357" s="3087"/>
      <c r="BX357" s="3087"/>
      <c r="BY357" s="3087"/>
      <c r="BZ357" s="3087"/>
      <c r="CA357" s="3087"/>
      <c r="CB357" s="3087"/>
      <c r="CC357" s="3087"/>
      <c r="CD357" s="3087"/>
      <c r="CE357" s="3087"/>
      <c r="CF357" s="3087"/>
      <c r="CG357" s="3087"/>
      <c r="CH357" s="3087"/>
      <c r="CI357" s="3087"/>
      <c r="CJ357" s="3087"/>
      <c r="CK357" s="3087"/>
      <c r="CL357" s="3087"/>
      <c r="CM357" s="3087"/>
      <c r="CN357" s="3087"/>
      <c r="CO357" s="3087"/>
      <c r="CP357" s="3087"/>
      <c r="CQ357" s="3087"/>
      <c r="CR357" s="3087"/>
      <c r="CS357" s="3087"/>
      <c r="CT357" s="3087"/>
      <c r="CU357" s="3087"/>
      <c r="CV357" s="3087"/>
      <c r="CW357" s="3087"/>
      <c r="CX357" s="3087"/>
      <c r="CY357" s="3087"/>
      <c r="CZ357" s="3087"/>
      <c r="DA357" s="3087"/>
      <c r="DB357" s="3087"/>
      <c r="DC357" s="3087"/>
      <c r="DD357" s="3087"/>
      <c r="DE357" s="3087"/>
      <c r="DF357" s="3087"/>
      <c r="DG357" s="3087"/>
      <c r="DH357" s="3087"/>
      <c r="DI357" s="3087"/>
      <c r="DJ357" s="3087"/>
      <c r="DK357" s="3087"/>
    </row>
    <row r="358" spans="1:115" x14ac:dyDescent="0.25">
      <c r="A358" s="3076" t="str">
        <f t="shared" ca="1" si="25"/>
        <v xml:space="preserve"> </v>
      </c>
      <c r="B358" s="3088" t="str">
        <f t="shared" ca="1" si="26"/>
        <v xml:space="preserve"> </v>
      </c>
      <c r="C358" s="3088" t="str">
        <f t="shared" ca="1" si="27"/>
        <v xml:space="preserve"> </v>
      </c>
      <c r="D358" s="3088" t="str">
        <f t="shared" ca="1" si="28"/>
        <v xml:space="preserve"> </v>
      </c>
      <c r="E358" s="3088" t="str">
        <f t="shared" ca="1" si="29"/>
        <v xml:space="preserve"> </v>
      </c>
      <c r="F358" s="3087"/>
      <c r="G358" s="3087"/>
      <c r="H358" s="3087"/>
      <c r="I358" s="3087"/>
      <c r="J358" s="3087"/>
      <c r="K358" s="3087"/>
      <c r="L358" s="3087"/>
      <c r="M358" s="3087"/>
      <c r="N358" s="3087"/>
      <c r="O358" s="3087"/>
      <c r="P358" s="3087"/>
      <c r="Q358" s="3087"/>
      <c r="R358" s="3087"/>
      <c r="S358" s="3087"/>
      <c r="T358" s="3087"/>
      <c r="U358" s="3087"/>
      <c r="V358" s="3087"/>
      <c r="W358" s="3087"/>
      <c r="X358" s="3087"/>
      <c r="Y358" s="3087"/>
      <c r="Z358" s="3087"/>
      <c r="AA358" s="3087"/>
      <c r="AB358" s="3087"/>
      <c r="AC358" s="3087"/>
      <c r="AD358" s="3087"/>
      <c r="AE358" s="3087"/>
      <c r="AF358" s="3087"/>
      <c r="AG358" s="3087"/>
      <c r="AH358" s="3087"/>
      <c r="AI358" s="3087"/>
      <c r="AJ358" s="3087"/>
      <c r="AK358" s="3087"/>
      <c r="AL358" s="3087"/>
      <c r="AM358" s="3087"/>
      <c r="AN358" s="3087"/>
      <c r="AO358" s="3087"/>
      <c r="AP358" s="3087"/>
      <c r="AQ358" s="3087"/>
      <c r="AR358" s="3087"/>
      <c r="AS358" s="3087"/>
      <c r="AT358" s="3087"/>
      <c r="AU358" s="3087"/>
      <c r="AV358" s="3087"/>
      <c r="AW358" s="3087"/>
      <c r="AX358" s="3087"/>
      <c r="AY358" s="3087"/>
      <c r="AZ358" s="3087"/>
      <c r="BA358" s="3087"/>
      <c r="BB358" s="3087"/>
      <c r="BC358" s="3087"/>
      <c r="BD358" s="3087">
        <v>351</v>
      </c>
      <c r="BE358" s="3087" t="s">
        <v>14888</v>
      </c>
      <c r="BF358" s="3087"/>
      <c r="BG358" s="3087">
        <v>14</v>
      </c>
      <c r="BH358" s="3087">
        <v>33</v>
      </c>
      <c r="BI358" s="3087">
        <v>90</v>
      </c>
      <c r="BJ358" s="3087">
        <v>0</v>
      </c>
      <c r="BK358" s="3087">
        <v>0</v>
      </c>
      <c r="BL358" s="3087">
        <v>0</v>
      </c>
      <c r="BM358" s="3087">
        <v>0</v>
      </c>
      <c r="BN358" s="3087"/>
      <c r="BO358" s="3087"/>
      <c r="BP358" s="3087"/>
      <c r="BQ358" s="3087"/>
      <c r="BR358" s="3087"/>
      <c r="BS358" s="3087"/>
      <c r="BT358" s="3087"/>
      <c r="BU358" s="3087"/>
      <c r="BV358" s="3087"/>
      <c r="BW358" s="3087"/>
      <c r="BX358" s="3087"/>
      <c r="BY358" s="3087"/>
      <c r="BZ358" s="3087"/>
      <c r="CA358" s="3087"/>
      <c r="CB358" s="3087"/>
      <c r="CC358" s="3087"/>
      <c r="CD358" s="3087"/>
      <c r="CE358" s="3087"/>
      <c r="CF358" s="3087"/>
      <c r="CG358" s="3087"/>
      <c r="CH358" s="3087"/>
      <c r="CI358" s="3087"/>
      <c r="CJ358" s="3087"/>
      <c r="CK358" s="3087"/>
      <c r="CL358" s="3087"/>
      <c r="CM358" s="3087"/>
      <c r="CN358" s="3087"/>
      <c r="CO358" s="3087"/>
      <c r="CP358" s="3087"/>
      <c r="CQ358" s="3087"/>
      <c r="CR358" s="3087"/>
      <c r="CS358" s="3087"/>
      <c r="CT358" s="3087"/>
      <c r="CU358" s="3087"/>
      <c r="CV358" s="3087"/>
      <c r="CW358" s="3087"/>
      <c r="CX358" s="3087"/>
      <c r="CY358" s="3087"/>
      <c r="CZ358" s="3087"/>
      <c r="DA358" s="3087"/>
      <c r="DB358" s="3087"/>
      <c r="DC358" s="3087"/>
      <c r="DD358" s="3087"/>
      <c r="DE358" s="3087"/>
      <c r="DF358" s="3087"/>
      <c r="DG358" s="3087"/>
      <c r="DH358" s="3087"/>
      <c r="DI358" s="3087"/>
      <c r="DJ358" s="3087"/>
      <c r="DK358" s="3087"/>
    </row>
    <row r="359" spans="1:115" x14ac:dyDescent="0.25">
      <c r="A359" s="3076" t="str">
        <f t="shared" ca="1" si="25"/>
        <v xml:space="preserve"> </v>
      </c>
      <c r="B359" s="3088" t="str">
        <f t="shared" ca="1" si="26"/>
        <v xml:space="preserve"> </v>
      </c>
      <c r="C359" s="3088" t="str">
        <f t="shared" ca="1" si="27"/>
        <v xml:space="preserve"> </v>
      </c>
      <c r="D359" s="3088" t="str">
        <f t="shared" ca="1" si="28"/>
        <v xml:space="preserve"> </v>
      </c>
      <c r="E359" s="3088" t="str">
        <f t="shared" ca="1" si="29"/>
        <v xml:space="preserve"> </v>
      </c>
      <c r="F359" s="3087"/>
      <c r="G359" s="3087"/>
      <c r="H359" s="3087"/>
      <c r="I359" s="3087"/>
      <c r="J359" s="3087"/>
      <c r="K359" s="3087"/>
      <c r="L359" s="3087"/>
      <c r="M359" s="3087"/>
      <c r="N359" s="3087"/>
      <c r="O359" s="3087"/>
      <c r="P359" s="3087"/>
      <c r="Q359" s="3087"/>
      <c r="R359" s="3087"/>
      <c r="S359" s="3087"/>
      <c r="T359" s="3087"/>
      <c r="U359" s="3087"/>
      <c r="V359" s="3087"/>
      <c r="W359" s="3087"/>
      <c r="X359" s="3087"/>
      <c r="Y359" s="3087"/>
      <c r="Z359" s="3087"/>
      <c r="AA359" s="3087"/>
      <c r="AB359" s="3087"/>
      <c r="AC359" s="3087"/>
      <c r="AD359" s="3087"/>
      <c r="AE359" s="3087"/>
      <c r="AF359" s="3087"/>
      <c r="AG359" s="3087"/>
      <c r="AH359" s="3087"/>
      <c r="AI359" s="3087"/>
      <c r="AJ359" s="3087"/>
      <c r="AK359" s="3087"/>
      <c r="AL359" s="3087"/>
      <c r="AM359" s="3087"/>
      <c r="AN359" s="3087"/>
      <c r="AO359" s="3087"/>
      <c r="AP359" s="3087"/>
      <c r="AQ359" s="3087"/>
      <c r="AR359" s="3087"/>
      <c r="AS359" s="3087"/>
      <c r="AT359" s="3087"/>
      <c r="AU359" s="3087"/>
      <c r="AV359" s="3087"/>
      <c r="AW359" s="3087"/>
      <c r="AX359" s="3087"/>
      <c r="AY359" s="3087"/>
      <c r="AZ359" s="3087"/>
      <c r="BA359" s="3087"/>
      <c r="BB359" s="3087"/>
      <c r="BC359" s="3087"/>
      <c r="BD359" s="3087">
        <v>352</v>
      </c>
      <c r="BE359" s="3087" t="s">
        <v>14889</v>
      </c>
      <c r="BF359" s="3087"/>
      <c r="BG359" s="3087">
        <v>10</v>
      </c>
      <c r="BH359" s="3087">
        <v>27</v>
      </c>
      <c r="BI359" s="3087">
        <v>96</v>
      </c>
      <c r="BJ359" s="3087">
        <v>0</v>
      </c>
      <c r="BK359" s="3087">
        <v>0</v>
      </c>
      <c r="BL359" s="3087">
        <v>0</v>
      </c>
      <c r="BM359" s="3087">
        <v>0</v>
      </c>
      <c r="BN359" s="3087"/>
      <c r="BO359" s="3087"/>
      <c r="BP359" s="3087"/>
      <c r="BQ359" s="3087"/>
      <c r="BR359" s="3087"/>
      <c r="BS359" s="3087"/>
      <c r="BT359" s="3087"/>
      <c r="BU359" s="3087"/>
      <c r="BV359" s="3087"/>
      <c r="BW359" s="3087"/>
      <c r="BX359" s="3087"/>
      <c r="BY359" s="3087"/>
      <c r="BZ359" s="3087"/>
      <c r="CA359" s="3087"/>
      <c r="CB359" s="3087"/>
      <c r="CC359" s="3087"/>
      <c r="CD359" s="3087"/>
      <c r="CE359" s="3087"/>
      <c r="CF359" s="3087"/>
      <c r="CG359" s="3087"/>
      <c r="CH359" s="3087"/>
      <c r="CI359" s="3087"/>
      <c r="CJ359" s="3087"/>
      <c r="CK359" s="3087"/>
      <c r="CL359" s="3087"/>
      <c r="CM359" s="3087"/>
      <c r="CN359" s="3087"/>
      <c r="CO359" s="3087"/>
      <c r="CP359" s="3087"/>
      <c r="CQ359" s="3087"/>
      <c r="CR359" s="3087"/>
      <c r="CS359" s="3087"/>
      <c r="CT359" s="3087"/>
      <c r="CU359" s="3087"/>
      <c r="CV359" s="3087"/>
      <c r="CW359" s="3087"/>
      <c r="CX359" s="3087"/>
      <c r="CY359" s="3087"/>
      <c r="CZ359" s="3087"/>
      <c r="DA359" s="3087"/>
      <c r="DB359" s="3087"/>
      <c r="DC359" s="3087"/>
      <c r="DD359" s="3087"/>
      <c r="DE359" s="3087"/>
      <c r="DF359" s="3087"/>
      <c r="DG359" s="3087"/>
      <c r="DH359" s="3087"/>
      <c r="DI359" s="3087"/>
      <c r="DJ359" s="3087"/>
      <c r="DK359" s="3087"/>
    </row>
    <row r="360" spans="1:115" x14ac:dyDescent="0.25">
      <c r="A360" s="3076" t="str">
        <f t="shared" ca="1" si="25"/>
        <v xml:space="preserve"> </v>
      </c>
      <c r="B360" s="3088" t="str">
        <f t="shared" ca="1" si="26"/>
        <v xml:space="preserve"> </v>
      </c>
      <c r="C360" s="3088" t="str">
        <f t="shared" ca="1" si="27"/>
        <v xml:space="preserve"> </v>
      </c>
      <c r="D360" s="3088" t="str">
        <f t="shared" ca="1" si="28"/>
        <v xml:space="preserve"> </v>
      </c>
      <c r="E360" s="3088" t="str">
        <f t="shared" ca="1" si="29"/>
        <v xml:space="preserve"> </v>
      </c>
      <c r="F360" s="3087"/>
      <c r="G360" s="3087"/>
      <c r="H360" s="3087"/>
      <c r="I360" s="3087"/>
      <c r="J360" s="3087"/>
      <c r="K360" s="3087"/>
      <c r="L360" s="3087"/>
      <c r="M360" s="3087"/>
      <c r="N360" s="3087"/>
      <c r="O360" s="3087"/>
      <c r="P360" s="3087"/>
      <c r="Q360" s="3087"/>
      <c r="R360" s="3087"/>
      <c r="S360" s="3087"/>
      <c r="T360" s="3087"/>
      <c r="U360" s="3087"/>
      <c r="V360" s="3087"/>
      <c r="W360" s="3087"/>
      <c r="X360" s="3087"/>
      <c r="Y360" s="3087"/>
      <c r="Z360" s="3087"/>
      <c r="AA360" s="3087"/>
      <c r="AB360" s="3087"/>
      <c r="AC360" s="3087"/>
      <c r="AD360" s="3087"/>
      <c r="AE360" s="3087"/>
      <c r="AF360" s="3087"/>
      <c r="AG360" s="3087"/>
      <c r="AH360" s="3087"/>
      <c r="AI360" s="3087"/>
      <c r="AJ360" s="3087"/>
      <c r="AK360" s="3087"/>
      <c r="AL360" s="3087"/>
      <c r="AM360" s="3087"/>
      <c r="AN360" s="3087"/>
      <c r="AO360" s="3087"/>
      <c r="AP360" s="3087"/>
      <c r="AQ360" s="3087"/>
      <c r="AR360" s="3087"/>
      <c r="AS360" s="3087"/>
      <c r="AT360" s="3087"/>
      <c r="AU360" s="3087"/>
      <c r="AV360" s="3087"/>
      <c r="AW360" s="3087"/>
      <c r="AX360" s="3087"/>
      <c r="AY360" s="3087"/>
      <c r="AZ360" s="3087"/>
      <c r="BA360" s="3087"/>
      <c r="BB360" s="3087"/>
      <c r="BC360" s="3087"/>
      <c r="BD360" s="3087">
        <v>353</v>
      </c>
      <c r="BE360" s="3087" t="s">
        <v>14890</v>
      </c>
      <c r="BF360" s="3087"/>
      <c r="BG360" s="3087">
        <v>14</v>
      </c>
      <c r="BH360" s="3087">
        <v>33</v>
      </c>
      <c r="BI360" s="3087">
        <v>90</v>
      </c>
      <c r="BJ360" s="3087">
        <v>0</v>
      </c>
      <c r="BK360" s="3087">
        <v>0</v>
      </c>
      <c r="BL360" s="3087">
        <v>0</v>
      </c>
      <c r="BM360" s="3087">
        <v>0</v>
      </c>
      <c r="BN360" s="3087"/>
      <c r="BO360" s="3087"/>
      <c r="BP360" s="3087"/>
      <c r="BQ360" s="3087"/>
      <c r="BR360" s="3087"/>
      <c r="BS360" s="3087"/>
      <c r="BT360" s="3087"/>
      <c r="BU360" s="3087"/>
      <c r="BV360" s="3087"/>
      <c r="BW360" s="3087"/>
      <c r="BX360" s="3087"/>
      <c r="BY360" s="3087"/>
      <c r="BZ360" s="3087"/>
      <c r="CA360" s="3087"/>
      <c r="CB360" s="3087"/>
      <c r="CC360" s="3087"/>
      <c r="CD360" s="3087"/>
      <c r="CE360" s="3087"/>
      <c r="CF360" s="3087"/>
      <c r="CG360" s="3087"/>
      <c r="CH360" s="3087"/>
      <c r="CI360" s="3087"/>
      <c r="CJ360" s="3087"/>
      <c r="CK360" s="3087"/>
      <c r="CL360" s="3087"/>
      <c r="CM360" s="3087"/>
      <c r="CN360" s="3087"/>
      <c r="CO360" s="3087"/>
      <c r="CP360" s="3087"/>
      <c r="CQ360" s="3087"/>
      <c r="CR360" s="3087"/>
      <c r="CS360" s="3087"/>
      <c r="CT360" s="3087"/>
      <c r="CU360" s="3087"/>
      <c r="CV360" s="3087"/>
      <c r="CW360" s="3087"/>
      <c r="CX360" s="3087"/>
      <c r="CY360" s="3087"/>
      <c r="CZ360" s="3087"/>
      <c r="DA360" s="3087"/>
      <c r="DB360" s="3087"/>
      <c r="DC360" s="3087"/>
      <c r="DD360" s="3087"/>
      <c r="DE360" s="3087"/>
      <c r="DF360" s="3087"/>
      <c r="DG360" s="3087"/>
      <c r="DH360" s="3087"/>
      <c r="DI360" s="3087"/>
      <c r="DJ360" s="3087"/>
      <c r="DK360" s="3087"/>
    </row>
    <row r="361" spans="1:115" x14ac:dyDescent="0.25">
      <c r="A361" s="3076" t="str">
        <f t="shared" ca="1" si="25"/>
        <v xml:space="preserve"> </v>
      </c>
      <c r="B361" s="3088" t="str">
        <f t="shared" ca="1" si="26"/>
        <v xml:space="preserve"> </v>
      </c>
      <c r="C361" s="3088" t="str">
        <f t="shared" ca="1" si="27"/>
        <v xml:space="preserve"> </v>
      </c>
      <c r="D361" s="3088" t="str">
        <f t="shared" ca="1" si="28"/>
        <v xml:space="preserve"> </v>
      </c>
      <c r="E361" s="3088" t="str">
        <f t="shared" ca="1" si="29"/>
        <v xml:space="preserve"> </v>
      </c>
      <c r="F361" s="3087"/>
      <c r="G361" s="3087"/>
      <c r="H361" s="3087"/>
      <c r="I361" s="3087"/>
      <c r="J361" s="3087"/>
      <c r="K361" s="3087"/>
      <c r="L361" s="3087"/>
      <c r="M361" s="3087"/>
      <c r="N361" s="3087"/>
      <c r="O361" s="3087"/>
      <c r="P361" s="3087"/>
      <c r="Q361" s="3087"/>
      <c r="R361" s="3087"/>
      <c r="S361" s="3087"/>
      <c r="T361" s="3087"/>
      <c r="U361" s="3087"/>
      <c r="V361" s="3087"/>
      <c r="W361" s="3087"/>
      <c r="X361" s="3087"/>
      <c r="Y361" s="3087"/>
      <c r="Z361" s="3087"/>
      <c r="AA361" s="3087"/>
      <c r="AB361" s="3087"/>
      <c r="AC361" s="3087"/>
      <c r="AD361" s="3087"/>
      <c r="AE361" s="3087"/>
      <c r="AF361" s="3087"/>
      <c r="AG361" s="3087"/>
      <c r="AH361" s="3087"/>
      <c r="AI361" s="3087"/>
      <c r="AJ361" s="3087"/>
      <c r="AK361" s="3087"/>
      <c r="AL361" s="3087"/>
      <c r="AM361" s="3087"/>
      <c r="AN361" s="3087"/>
      <c r="AO361" s="3087"/>
      <c r="AP361" s="3087"/>
      <c r="AQ361" s="3087"/>
      <c r="AR361" s="3087"/>
      <c r="AS361" s="3087"/>
      <c r="AT361" s="3087"/>
      <c r="AU361" s="3087"/>
      <c r="AV361" s="3087"/>
      <c r="AW361" s="3087"/>
      <c r="AX361" s="3087"/>
      <c r="AY361" s="3087"/>
      <c r="AZ361" s="3087"/>
      <c r="BA361" s="3087"/>
      <c r="BB361" s="3087"/>
      <c r="BC361" s="3087"/>
      <c r="BD361" s="3087">
        <v>354</v>
      </c>
      <c r="BE361" s="3087" t="s">
        <v>14891</v>
      </c>
      <c r="BF361" s="3087"/>
      <c r="BG361" s="3087">
        <v>14</v>
      </c>
      <c r="BH361" s="3087">
        <v>33</v>
      </c>
      <c r="BI361" s="3087">
        <v>90</v>
      </c>
      <c r="BJ361" s="3087">
        <v>0</v>
      </c>
      <c r="BK361" s="3087">
        <v>0</v>
      </c>
      <c r="BL361" s="3087">
        <v>0</v>
      </c>
      <c r="BM361" s="3087">
        <v>0</v>
      </c>
      <c r="BN361" s="3087"/>
      <c r="BO361" s="3087"/>
      <c r="BP361" s="3087"/>
      <c r="BQ361" s="3087"/>
      <c r="BR361" s="3087"/>
      <c r="BS361" s="3087"/>
      <c r="BT361" s="3087"/>
      <c r="BU361" s="3087"/>
      <c r="BV361" s="3087"/>
      <c r="BW361" s="3087"/>
      <c r="BX361" s="3087"/>
      <c r="BY361" s="3087"/>
      <c r="BZ361" s="3087"/>
      <c r="CA361" s="3087"/>
      <c r="CB361" s="3087"/>
      <c r="CC361" s="3087"/>
      <c r="CD361" s="3087"/>
      <c r="CE361" s="3087"/>
      <c r="CF361" s="3087"/>
      <c r="CG361" s="3087"/>
      <c r="CH361" s="3087"/>
      <c r="CI361" s="3087"/>
      <c r="CJ361" s="3087"/>
      <c r="CK361" s="3087"/>
      <c r="CL361" s="3087"/>
      <c r="CM361" s="3087"/>
      <c r="CN361" s="3087"/>
      <c r="CO361" s="3087"/>
      <c r="CP361" s="3087"/>
      <c r="CQ361" s="3087"/>
      <c r="CR361" s="3087"/>
      <c r="CS361" s="3087"/>
      <c r="CT361" s="3087"/>
      <c r="CU361" s="3087"/>
      <c r="CV361" s="3087"/>
      <c r="CW361" s="3087"/>
      <c r="CX361" s="3087"/>
      <c r="CY361" s="3087"/>
      <c r="CZ361" s="3087"/>
      <c r="DA361" s="3087"/>
      <c r="DB361" s="3087"/>
      <c r="DC361" s="3087"/>
      <c r="DD361" s="3087"/>
      <c r="DE361" s="3087"/>
      <c r="DF361" s="3087"/>
      <c r="DG361" s="3087"/>
      <c r="DH361" s="3087"/>
      <c r="DI361" s="3087"/>
      <c r="DJ361" s="3087"/>
      <c r="DK361" s="3087"/>
    </row>
    <row r="362" spans="1:115" x14ac:dyDescent="0.25">
      <c r="A362" s="3076" t="str">
        <f t="shared" ca="1" si="25"/>
        <v xml:space="preserve"> </v>
      </c>
      <c r="B362" s="3088" t="str">
        <f t="shared" ca="1" si="26"/>
        <v xml:space="preserve"> </v>
      </c>
      <c r="C362" s="3088" t="str">
        <f t="shared" ca="1" si="27"/>
        <v xml:space="preserve"> </v>
      </c>
      <c r="D362" s="3088" t="str">
        <f t="shared" ca="1" si="28"/>
        <v xml:space="preserve"> </v>
      </c>
      <c r="E362" s="3088" t="str">
        <f t="shared" ca="1" si="29"/>
        <v xml:space="preserve"> </v>
      </c>
      <c r="F362" s="3087"/>
      <c r="G362" s="3087"/>
      <c r="H362" s="3087"/>
      <c r="I362" s="3087"/>
      <c r="J362" s="3087"/>
      <c r="K362" s="3087"/>
      <c r="L362" s="3087"/>
      <c r="M362" s="3087"/>
      <c r="N362" s="3087"/>
      <c r="O362" s="3087"/>
      <c r="P362" s="3087"/>
      <c r="Q362" s="3087"/>
      <c r="R362" s="3087"/>
      <c r="S362" s="3087"/>
      <c r="T362" s="3087"/>
      <c r="U362" s="3087"/>
      <c r="V362" s="3087"/>
      <c r="W362" s="3087"/>
      <c r="X362" s="3087"/>
      <c r="Y362" s="3087"/>
      <c r="Z362" s="3087"/>
      <c r="AA362" s="3087"/>
      <c r="AB362" s="3087"/>
      <c r="AC362" s="3087"/>
      <c r="AD362" s="3087"/>
      <c r="AE362" s="3087"/>
      <c r="AF362" s="3087"/>
      <c r="AG362" s="3087"/>
      <c r="AH362" s="3087"/>
      <c r="AI362" s="3087"/>
      <c r="AJ362" s="3087"/>
      <c r="AK362" s="3087"/>
      <c r="AL362" s="3087"/>
      <c r="AM362" s="3087"/>
      <c r="AN362" s="3087"/>
      <c r="AO362" s="3087"/>
      <c r="AP362" s="3087"/>
      <c r="AQ362" s="3087"/>
      <c r="AR362" s="3087"/>
      <c r="AS362" s="3087"/>
      <c r="AT362" s="3087"/>
      <c r="AU362" s="3087"/>
      <c r="AV362" s="3087"/>
      <c r="AW362" s="3087"/>
      <c r="AX362" s="3087"/>
      <c r="AY362" s="3087"/>
      <c r="AZ362" s="3087"/>
      <c r="BA362" s="3087"/>
      <c r="BB362" s="3087"/>
      <c r="BC362" s="3087"/>
      <c r="BD362" s="3087">
        <v>355</v>
      </c>
      <c r="BE362" s="3087" t="s">
        <v>14892</v>
      </c>
      <c r="BF362" s="3087"/>
      <c r="BG362" s="3087">
        <v>14</v>
      </c>
      <c r="BH362" s="3087">
        <v>33</v>
      </c>
      <c r="BI362" s="3087">
        <v>90</v>
      </c>
      <c r="BJ362" s="3087">
        <v>0</v>
      </c>
      <c r="BK362" s="3087">
        <v>0</v>
      </c>
      <c r="BL362" s="3087">
        <v>0</v>
      </c>
      <c r="BM362" s="3087">
        <v>0</v>
      </c>
      <c r="BN362" s="3087"/>
      <c r="BO362" s="3087"/>
      <c r="BP362" s="3087"/>
      <c r="BQ362" s="3087"/>
      <c r="BR362" s="3087"/>
      <c r="BS362" s="3087"/>
      <c r="BT362" s="3087"/>
      <c r="BU362" s="3087"/>
      <c r="BV362" s="3087"/>
      <c r="BW362" s="3087"/>
      <c r="BX362" s="3087"/>
      <c r="BY362" s="3087"/>
      <c r="BZ362" s="3087"/>
      <c r="CA362" s="3087"/>
      <c r="CB362" s="3087"/>
      <c r="CC362" s="3087"/>
      <c r="CD362" s="3087"/>
      <c r="CE362" s="3087"/>
      <c r="CF362" s="3087"/>
      <c r="CG362" s="3087"/>
      <c r="CH362" s="3087"/>
      <c r="CI362" s="3087"/>
      <c r="CJ362" s="3087"/>
      <c r="CK362" s="3087"/>
      <c r="CL362" s="3087"/>
      <c r="CM362" s="3087"/>
      <c r="CN362" s="3087"/>
      <c r="CO362" s="3087"/>
      <c r="CP362" s="3087"/>
      <c r="CQ362" s="3087"/>
      <c r="CR362" s="3087"/>
      <c r="CS362" s="3087"/>
      <c r="CT362" s="3087"/>
      <c r="CU362" s="3087"/>
      <c r="CV362" s="3087"/>
      <c r="CW362" s="3087"/>
      <c r="CX362" s="3087"/>
      <c r="CY362" s="3087"/>
      <c r="CZ362" s="3087"/>
      <c r="DA362" s="3087"/>
      <c r="DB362" s="3087"/>
      <c r="DC362" s="3087"/>
      <c r="DD362" s="3087"/>
      <c r="DE362" s="3087"/>
      <c r="DF362" s="3087"/>
      <c r="DG362" s="3087"/>
      <c r="DH362" s="3087"/>
      <c r="DI362" s="3087"/>
      <c r="DJ362" s="3087"/>
      <c r="DK362" s="3087"/>
    </row>
    <row r="363" spans="1:115" x14ac:dyDescent="0.25">
      <c r="A363" s="3076" t="str">
        <f t="shared" ca="1" si="25"/>
        <v xml:space="preserve"> </v>
      </c>
      <c r="B363" s="3088" t="str">
        <f t="shared" ca="1" si="26"/>
        <v xml:space="preserve"> </v>
      </c>
      <c r="C363" s="3088" t="str">
        <f t="shared" ca="1" si="27"/>
        <v xml:space="preserve"> </v>
      </c>
      <c r="D363" s="3088" t="str">
        <f t="shared" ca="1" si="28"/>
        <v xml:space="preserve"> </v>
      </c>
      <c r="E363" s="3088" t="str">
        <f t="shared" ca="1" si="29"/>
        <v xml:space="preserve"> </v>
      </c>
      <c r="F363" s="3087"/>
      <c r="G363" s="3087"/>
      <c r="H363" s="3087"/>
      <c r="I363" s="3087"/>
      <c r="J363" s="3087"/>
      <c r="K363" s="3087"/>
      <c r="L363" s="3087"/>
      <c r="M363" s="3087"/>
      <c r="N363" s="3087"/>
      <c r="O363" s="3087"/>
      <c r="P363" s="3087"/>
      <c r="Q363" s="3087"/>
      <c r="R363" s="3087"/>
      <c r="S363" s="3087"/>
      <c r="T363" s="3087"/>
      <c r="U363" s="3087"/>
      <c r="V363" s="3087"/>
      <c r="W363" s="3087"/>
      <c r="X363" s="3087"/>
      <c r="Y363" s="3087"/>
      <c r="Z363" s="3087"/>
      <c r="AA363" s="3087"/>
      <c r="AB363" s="3087"/>
      <c r="AC363" s="3087"/>
      <c r="AD363" s="3087"/>
      <c r="AE363" s="3087"/>
      <c r="AF363" s="3087"/>
      <c r="AG363" s="3087"/>
      <c r="AH363" s="3087"/>
      <c r="AI363" s="3087"/>
      <c r="AJ363" s="3087"/>
      <c r="AK363" s="3087"/>
      <c r="AL363" s="3087"/>
      <c r="AM363" s="3087"/>
      <c r="AN363" s="3087"/>
      <c r="AO363" s="3087"/>
      <c r="AP363" s="3087"/>
      <c r="AQ363" s="3087"/>
      <c r="AR363" s="3087"/>
      <c r="AS363" s="3087"/>
      <c r="AT363" s="3087"/>
      <c r="AU363" s="3087"/>
      <c r="AV363" s="3087"/>
      <c r="AW363" s="3087"/>
      <c r="AX363" s="3087"/>
      <c r="AY363" s="3087"/>
      <c r="AZ363" s="3087"/>
      <c r="BA363" s="3087"/>
      <c r="BB363" s="3087"/>
      <c r="BC363" s="3087"/>
      <c r="BD363" s="3087">
        <v>356</v>
      </c>
      <c r="BE363" s="3087" t="s">
        <v>14893</v>
      </c>
      <c r="BF363" s="3087"/>
      <c r="BG363" s="3087">
        <v>14</v>
      </c>
      <c r="BH363" s="3087">
        <v>33</v>
      </c>
      <c r="BI363" s="3087">
        <v>90</v>
      </c>
      <c r="BJ363" s="3087">
        <v>0</v>
      </c>
      <c r="BK363" s="3087">
        <v>0</v>
      </c>
      <c r="BL363" s="3087">
        <v>0</v>
      </c>
      <c r="BM363" s="3087">
        <v>0</v>
      </c>
      <c r="BN363" s="3087"/>
      <c r="BO363" s="3087"/>
      <c r="BP363" s="3087"/>
      <c r="BQ363" s="3087"/>
      <c r="BR363" s="3087"/>
      <c r="BS363" s="3087"/>
      <c r="BT363" s="3087"/>
      <c r="BU363" s="3087"/>
      <c r="BV363" s="3087"/>
      <c r="BW363" s="3087"/>
      <c r="BX363" s="3087"/>
      <c r="BY363" s="3087"/>
      <c r="BZ363" s="3087"/>
      <c r="CA363" s="3087"/>
      <c r="CB363" s="3087"/>
      <c r="CC363" s="3087"/>
      <c r="CD363" s="3087"/>
      <c r="CE363" s="3087"/>
      <c r="CF363" s="3087"/>
      <c r="CG363" s="3087"/>
      <c r="CH363" s="3087"/>
      <c r="CI363" s="3087"/>
      <c r="CJ363" s="3087"/>
      <c r="CK363" s="3087"/>
      <c r="CL363" s="3087"/>
      <c r="CM363" s="3087"/>
      <c r="CN363" s="3087"/>
      <c r="CO363" s="3087"/>
      <c r="CP363" s="3087"/>
      <c r="CQ363" s="3087"/>
      <c r="CR363" s="3087"/>
      <c r="CS363" s="3087"/>
      <c r="CT363" s="3087"/>
      <c r="CU363" s="3087"/>
      <c r="CV363" s="3087"/>
      <c r="CW363" s="3087"/>
      <c r="CX363" s="3087"/>
      <c r="CY363" s="3087"/>
      <c r="CZ363" s="3087"/>
      <c r="DA363" s="3087"/>
      <c r="DB363" s="3087"/>
      <c r="DC363" s="3087"/>
      <c r="DD363" s="3087"/>
      <c r="DE363" s="3087"/>
      <c r="DF363" s="3087"/>
      <c r="DG363" s="3087"/>
      <c r="DH363" s="3087"/>
      <c r="DI363" s="3087"/>
      <c r="DJ363" s="3087"/>
      <c r="DK363" s="3087"/>
    </row>
    <row r="364" spans="1:115" x14ac:dyDescent="0.25">
      <c r="A364" s="3076" t="str">
        <f t="shared" ca="1" si="25"/>
        <v xml:space="preserve"> </v>
      </c>
      <c r="B364" s="3088" t="str">
        <f t="shared" ca="1" si="26"/>
        <v xml:space="preserve"> </v>
      </c>
      <c r="C364" s="3088" t="str">
        <f t="shared" ca="1" si="27"/>
        <v xml:space="preserve"> </v>
      </c>
      <c r="D364" s="3088" t="str">
        <f t="shared" ca="1" si="28"/>
        <v xml:space="preserve"> </v>
      </c>
      <c r="E364" s="3088" t="str">
        <f t="shared" ca="1" si="29"/>
        <v xml:space="preserve"> </v>
      </c>
      <c r="F364" s="3087"/>
      <c r="G364" s="3087"/>
      <c r="H364" s="3087"/>
      <c r="I364" s="3087"/>
      <c r="J364" s="3087"/>
      <c r="K364" s="3087"/>
      <c r="L364" s="3087"/>
      <c r="M364" s="3087"/>
      <c r="N364" s="3087"/>
      <c r="O364" s="3087"/>
      <c r="P364" s="3087"/>
      <c r="Q364" s="3087"/>
      <c r="R364" s="3087"/>
      <c r="S364" s="3087"/>
      <c r="T364" s="3087"/>
      <c r="U364" s="3087"/>
      <c r="V364" s="3087"/>
      <c r="W364" s="3087"/>
      <c r="X364" s="3087"/>
      <c r="Y364" s="3087"/>
      <c r="Z364" s="3087"/>
      <c r="AA364" s="3087"/>
      <c r="AB364" s="3087"/>
      <c r="AC364" s="3087"/>
      <c r="AD364" s="3087"/>
      <c r="AE364" s="3087"/>
      <c r="AF364" s="3087"/>
      <c r="AG364" s="3087"/>
      <c r="AH364" s="3087"/>
      <c r="AI364" s="3087"/>
      <c r="AJ364" s="3087"/>
      <c r="AK364" s="3087"/>
      <c r="AL364" s="3087"/>
      <c r="AM364" s="3087"/>
      <c r="AN364" s="3087"/>
      <c r="AO364" s="3087"/>
      <c r="AP364" s="3087"/>
      <c r="AQ364" s="3087"/>
      <c r="AR364" s="3087"/>
      <c r="AS364" s="3087"/>
      <c r="AT364" s="3087"/>
      <c r="AU364" s="3087"/>
      <c r="AV364" s="3087"/>
      <c r="AW364" s="3087"/>
      <c r="AX364" s="3087"/>
      <c r="AY364" s="3087"/>
      <c r="AZ364" s="3087"/>
      <c r="BA364" s="3087"/>
      <c r="BB364" s="3087"/>
      <c r="BC364" s="3087"/>
      <c r="BD364" s="3087">
        <v>357</v>
      </c>
      <c r="BE364" s="3087" t="s">
        <v>14894</v>
      </c>
      <c r="BF364" s="3087"/>
      <c r="BG364" s="3087">
        <v>14</v>
      </c>
      <c r="BH364" s="3087">
        <v>33</v>
      </c>
      <c r="BI364" s="3087">
        <v>90</v>
      </c>
      <c r="BJ364" s="3087">
        <v>0</v>
      </c>
      <c r="BK364" s="3087">
        <v>0</v>
      </c>
      <c r="BL364" s="3087">
        <v>0</v>
      </c>
      <c r="BM364" s="3087">
        <v>0</v>
      </c>
      <c r="BN364" s="3087"/>
      <c r="BO364" s="3087"/>
      <c r="BP364" s="3087"/>
      <c r="BQ364" s="3087"/>
      <c r="BR364" s="3087"/>
      <c r="BS364" s="3087"/>
      <c r="BT364" s="3087"/>
      <c r="BU364" s="3087"/>
      <c r="BV364" s="3087"/>
      <c r="BW364" s="3087"/>
      <c r="BX364" s="3087"/>
      <c r="BY364" s="3087"/>
      <c r="BZ364" s="3087"/>
      <c r="CA364" s="3087"/>
      <c r="CB364" s="3087"/>
      <c r="CC364" s="3087"/>
      <c r="CD364" s="3087"/>
      <c r="CE364" s="3087"/>
      <c r="CF364" s="3087"/>
      <c r="CG364" s="3087"/>
      <c r="CH364" s="3087"/>
      <c r="CI364" s="3087"/>
      <c r="CJ364" s="3087"/>
      <c r="CK364" s="3087"/>
      <c r="CL364" s="3087"/>
      <c r="CM364" s="3087"/>
      <c r="CN364" s="3087"/>
      <c r="CO364" s="3087"/>
      <c r="CP364" s="3087"/>
      <c r="CQ364" s="3087"/>
      <c r="CR364" s="3087"/>
      <c r="CS364" s="3087"/>
      <c r="CT364" s="3087"/>
      <c r="CU364" s="3087"/>
      <c r="CV364" s="3087"/>
      <c r="CW364" s="3087"/>
      <c r="CX364" s="3087"/>
      <c r="CY364" s="3087"/>
      <c r="CZ364" s="3087"/>
      <c r="DA364" s="3087"/>
      <c r="DB364" s="3087"/>
      <c r="DC364" s="3087"/>
      <c r="DD364" s="3087"/>
      <c r="DE364" s="3087"/>
      <c r="DF364" s="3087"/>
      <c r="DG364" s="3087"/>
      <c r="DH364" s="3087"/>
      <c r="DI364" s="3087"/>
      <c r="DJ364" s="3087"/>
      <c r="DK364" s="3087"/>
    </row>
    <row r="365" spans="1:115" x14ac:dyDescent="0.25">
      <c r="A365" s="3076" t="str">
        <f t="shared" ca="1" si="25"/>
        <v xml:space="preserve"> </v>
      </c>
      <c r="B365" s="3088" t="str">
        <f t="shared" ca="1" si="26"/>
        <v xml:space="preserve"> </v>
      </c>
      <c r="C365" s="3088" t="str">
        <f t="shared" ca="1" si="27"/>
        <v xml:space="preserve"> </v>
      </c>
      <c r="D365" s="3088" t="str">
        <f t="shared" ca="1" si="28"/>
        <v xml:space="preserve"> </v>
      </c>
      <c r="E365" s="3088" t="str">
        <f t="shared" ca="1" si="29"/>
        <v xml:space="preserve"> </v>
      </c>
      <c r="F365" s="3087"/>
      <c r="G365" s="3087"/>
      <c r="H365" s="3087"/>
      <c r="I365" s="3087"/>
      <c r="J365" s="3087"/>
      <c r="K365" s="3087"/>
      <c r="L365" s="3087"/>
      <c r="M365" s="3087"/>
      <c r="N365" s="3087"/>
      <c r="O365" s="3087"/>
      <c r="P365" s="3087"/>
      <c r="Q365" s="3087"/>
      <c r="R365" s="3087"/>
      <c r="S365" s="3087"/>
      <c r="T365" s="3087"/>
      <c r="U365" s="3087"/>
      <c r="V365" s="3087"/>
      <c r="W365" s="3087"/>
      <c r="X365" s="3087"/>
      <c r="Y365" s="3087"/>
      <c r="Z365" s="3087"/>
      <c r="AA365" s="3087"/>
      <c r="AB365" s="3087"/>
      <c r="AC365" s="3087"/>
      <c r="AD365" s="3087"/>
      <c r="AE365" s="3087"/>
      <c r="AF365" s="3087"/>
      <c r="AG365" s="3087"/>
      <c r="AH365" s="3087"/>
      <c r="AI365" s="3087"/>
      <c r="AJ365" s="3087"/>
      <c r="AK365" s="3087"/>
      <c r="AL365" s="3087"/>
      <c r="AM365" s="3087"/>
      <c r="AN365" s="3087"/>
      <c r="AO365" s="3087"/>
      <c r="AP365" s="3087"/>
      <c r="AQ365" s="3087"/>
      <c r="AR365" s="3087"/>
      <c r="AS365" s="3087"/>
      <c r="AT365" s="3087"/>
      <c r="AU365" s="3087"/>
      <c r="AV365" s="3087"/>
      <c r="AW365" s="3087"/>
      <c r="AX365" s="3087"/>
      <c r="AY365" s="3087"/>
      <c r="AZ365" s="3087"/>
      <c r="BA365" s="3087"/>
      <c r="BB365" s="3087"/>
      <c r="BC365" s="3087"/>
      <c r="BD365" s="3087">
        <v>358</v>
      </c>
      <c r="BE365" s="3087" t="s">
        <v>14895</v>
      </c>
      <c r="BF365" s="3087"/>
      <c r="BG365" s="3087">
        <v>14</v>
      </c>
      <c r="BH365" s="3087">
        <v>33</v>
      </c>
      <c r="BI365" s="3087">
        <v>90</v>
      </c>
      <c r="BJ365" s="3087">
        <v>0</v>
      </c>
      <c r="BK365" s="3087">
        <v>0</v>
      </c>
      <c r="BL365" s="3087">
        <v>0</v>
      </c>
      <c r="BM365" s="3087">
        <v>0</v>
      </c>
      <c r="BN365" s="3087"/>
      <c r="BO365" s="3087"/>
      <c r="BP365" s="3087"/>
      <c r="BQ365" s="3087"/>
      <c r="BR365" s="3087"/>
      <c r="BS365" s="3087"/>
      <c r="BT365" s="3087"/>
      <c r="BU365" s="3087"/>
      <c r="BV365" s="3087"/>
      <c r="BW365" s="3087"/>
      <c r="BX365" s="3087"/>
      <c r="BY365" s="3087"/>
      <c r="BZ365" s="3087"/>
      <c r="CA365" s="3087"/>
      <c r="CB365" s="3087"/>
      <c r="CC365" s="3087"/>
      <c r="CD365" s="3087"/>
      <c r="CE365" s="3087"/>
      <c r="CF365" s="3087"/>
      <c r="CG365" s="3087"/>
      <c r="CH365" s="3087"/>
      <c r="CI365" s="3087"/>
      <c r="CJ365" s="3087"/>
      <c r="CK365" s="3087"/>
      <c r="CL365" s="3087"/>
      <c r="CM365" s="3087"/>
      <c r="CN365" s="3087"/>
      <c r="CO365" s="3087"/>
      <c r="CP365" s="3087"/>
      <c r="CQ365" s="3087"/>
      <c r="CR365" s="3087"/>
      <c r="CS365" s="3087"/>
      <c r="CT365" s="3087"/>
      <c r="CU365" s="3087"/>
      <c r="CV365" s="3087"/>
      <c r="CW365" s="3087"/>
      <c r="CX365" s="3087"/>
      <c r="CY365" s="3087"/>
      <c r="CZ365" s="3087"/>
      <c r="DA365" s="3087"/>
      <c r="DB365" s="3087"/>
      <c r="DC365" s="3087"/>
      <c r="DD365" s="3087"/>
      <c r="DE365" s="3087"/>
      <c r="DF365" s="3087"/>
      <c r="DG365" s="3087"/>
      <c r="DH365" s="3087"/>
      <c r="DI365" s="3087"/>
      <c r="DJ365" s="3087"/>
      <c r="DK365" s="3087"/>
    </row>
    <row r="366" spans="1:115" x14ac:dyDescent="0.25">
      <c r="A366" s="3076" t="str">
        <f t="shared" ca="1" si="25"/>
        <v xml:space="preserve"> </v>
      </c>
      <c r="B366" s="3088" t="str">
        <f t="shared" ca="1" si="26"/>
        <v xml:space="preserve"> </v>
      </c>
      <c r="C366" s="3088" t="str">
        <f t="shared" ca="1" si="27"/>
        <v xml:space="preserve"> </v>
      </c>
      <c r="D366" s="3088" t="str">
        <f t="shared" ca="1" si="28"/>
        <v xml:space="preserve"> </v>
      </c>
      <c r="E366" s="3088" t="str">
        <f t="shared" ca="1" si="29"/>
        <v xml:space="preserve"> </v>
      </c>
      <c r="F366" s="3087"/>
      <c r="G366" s="3087"/>
      <c r="H366" s="3087"/>
      <c r="I366" s="3087"/>
      <c r="J366" s="3087"/>
      <c r="K366" s="3087"/>
      <c r="L366" s="3087"/>
      <c r="M366" s="3087"/>
      <c r="N366" s="3087"/>
      <c r="O366" s="3087"/>
      <c r="P366" s="3087"/>
      <c r="Q366" s="3087"/>
      <c r="R366" s="3087"/>
      <c r="S366" s="3087"/>
      <c r="T366" s="3087"/>
      <c r="U366" s="3087"/>
      <c r="V366" s="3087"/>
      <c r="W366" s="3087"/>
      <c r="X366" s="3087"/>
      <c r="Y366" s="3087"/>
      <c r="Z366" s="3087"/>
      <c r="AA366" s="3087"/>
      <c r="AB366" s="3087"/>
      <c r="AC366" s="3087"/>
      <c r="AD366" s="3087"/>
      <c r="AE366" s="3087"/>
      <c r="AF366" s="3087"/>
      <c r="AG366" s="3087"/>
      <c r="AH366" s="3087"/>
      <c r="AI366" s="3087"/>
      <c r="AJ366" s="3087"/>
      <c r="AK366" s="3087"/>
      <c r="AL366" s="3087"/>
      <c r="AM366" s="3087"/>
      <c r="AN366" s="3087"/>
      <c r="AO366" s="3087"/>
      <c r="AP366" s="3087"/>
      <c r="AQ366" s="3087"/>
      <c r="AR366" s="3087"/>
      <c r="AS366" s="3087"/>
      <c r="AT366" s="3087"/>
      <c r="AU366" s="3087"/>
      <c r="AV366" s="3087"/>
      <c r="AW366" s="3087"/>
      <c r="AX366" s="3087"/>
      <c r="AY366" s="3087"/>
      <c r="AZ366" s="3087"/>
      <c r="BA366" s="3087"/>
      <c r="BB366" s="3087"/>
      <c r="BC366" s="3087"/>
      <c r="BD366" s="3087">
        <v>359</v>
      </c>
      <c r="BE366" s="3087" t="s">
        <v>14896</v>
      </c>
      <c r="BF366" s="3087"/>
      <c r="BG366" s="3087">
        <v>14</v>
      </c>
      <c r="BH366" s="3087">
        <v>33</v>
      </c>
      <c r="BI366" s="3087">
        <v>90</v>
      </c>
      <c r="BJ366" s="3087">
        <v>0</v>
      </c>
      <c r="BK366" s="3087">
        <v>0</v>
      </c>
      <c r="BL366" s="3087">
        <v>0</v>
      </c>
      <c r="BM366" s="3087">
        <v>0</v>
      </c>
      <c r="BN366" s="3087"/>
      <c r="BO366" s="3087"/>
      <c r="BP366" s="3087"/>
      <c r="BQ366" s="3087"/>
      <c r="BR366" s="3087"/>
      <c r="BS366" s="3087"/>
      <c r="BT366" s="3087"/>
      <c r="BU366" s="3087"/>
      <c r="BV366" s="3087"/>
      <c r="BW366" s="3087"/>
      <c r="BX366" s="3087"/>
      <c r="BY366" s="3087"/>
      <c r="BZ366" s="3087"/>
      <c r="CA366" s="3087"/>
      <c r="CB366" s="3087"/>
      <c r="CC366" s="3087"/>
      <c r="CD366" s="3087"/>
      <c r="CE366" s="3087"/>
      <c r="CF366" s="3087"/>
      <c r="CG366" s="3087"/>
      <c r="CH366" s="3087"/>
      <c r="CI366" s="3087"/>
      <c r="CJ366" s="3087"/>
      <c r="CK366" s="3087"/>
      <c r="CL366" s="3087"/>
      <c r="CM366" s="3087"/>
      <c r="CN366" s="3087"/>
      <c r="CO366" s="3087"/>
      <c r="CP366" s="3087"/>
      <c r="CQ366" s="3087"/>
      <c r="CR366" s="3087"/>
      <c r="CS366" s="3087"/>
      <c r="CT366" s="3087"/>
      <c r="CU366" s="3087"/>
      <c r="CV366" s="3087"/>
      <c r="CW366" s="3087"/>
      <c r="CX366" s="3087"/>
      <c r="CY366" s="3087"/>
      <c r="CZ366" s="3087"/>
      <c r="DA366" s="3087"/>
      <c r="DB366" s="3087"/>
      <c r="DC366" s="3087"/>
      <c r="DD366" s="3087"/>
      <c r="DE366" s="3087"/>
      <c r="DF366" s="3087"/>
      <c r="DG366" s="3087"/>
      <c r="DH366" s="3087"/>
      <c r="DI366" s="3087"/>
      <c r="DJ366" s="3087"/>
      <c r="DK366" s="3087"/>
    </row>
    <row r="367" spans="1:115" x14ac:dyDescent="0.25">
      <c r="A367" s="3076" t="str">
        <f t="shared" ca="1" si="25"/>
        <v xml:space="preserve"> </v>
      </c>
      <c r="B367" s="3088" t="str">
        <f t="shared" ca="1" si="26"/>
        <v xml:space="preserve"> </v>
      </c>
      <c r="C367" s="3088" t="str">
        <f t="shared" ca="1" si="27"/>
        <v xml:space="preserve"> </v>
      </c>
      <c r="D367" s="3088" t="str">
        <f t="shared" ca="1" si="28"/>
        <v xml:space="preserve"> </v>
      </c>
      <c r="E367" s="3088" t="str">
        <f t="shared" ca="1" si="29"/>
        <v xml:space="preserve"> </v>
      </c>
      <c r="F367" s="3087"/>
      <c r="G367" s="3087"/>
      <c r="H367" s="3087"/>
      <c r="I367" s="3087"/>
      <c r="J367" s="3087"/>
      <c r="K367" s="3087"/>
      <c r="L367" s="3087"/>
      <c r="M367" s="3087"/>
      <c r="N367" s="3087"/>
      <c r="O367" s="3087"/>
      <c r="P367" s="3087"/>
      <c r="Q367" s="3087"/>
      <c r="R367" s="3087"/>
      <c r="S367" s="3087"/>
      <c r="T367" s="3087"/>
      <c r="U367" s="3087"/>
      <c r="V367" s="3087"/>
      <c r="W367" s="3087"/>
      <c r="X367" s="3087"/>
      <c r="Y367" s="3087"/>
      <c r="Z367" s="3087"/>
      <c r="AA367" s="3087"/>
      <c r="AB367" s="3087"/>
      <c r="AC367" s="3087"/>
      <c r="AD367" s="3087"/>
      <c r="AE367" s="3087"/>
      <c r="AF367" s="3087"/>
      <c r="AG367" s="3087"/>
      <c r="AH367" s="3087"/>
      <c r="AI367" s="3087"/>
      <c r="AJ367" s="3087"/>
      <c r="AK367" s="3087"/>
      <c r="AL367" s="3087"/>
      <c r="AM367" s="3087"/>
      <c r="AN367" s="3087"/>
      <c r="AO367" s="3087"/>
      <c r="AP367" s="3087"/>
      <c r="AQ367" s="3087"/>
      <c r="AR367" s="3087"/>
      <c r="AS367" s="3087"/>
      <c r="AT367" s="3087"/>
      <c r="AU367" s="3087"/>
      <c r="AV367" s="3087"/>
      <c r="AW367" s="3087"/>
      <c r="AX367" s="3087"/>
      <c r="AY367" s="3087"/>
      <c r="AZ367" s="3087"/>
      <c r="BA367" s="3087"/>
      <c r="BB367" s="3087"/>
      <c r="BC367" s="3087"/>
      <c r="BD367" s="3087">
        <v>360</v>
      </c>
      <c r="BE367" s="3087" t="s">
        <v>14897</v>
      </c>
      <c r="BF367" s="3087"/>
      <c r="BG367" s="3087">
        <v>14</v>
      </c>
      <c r="BH367" s="3087">
        <v>33</v>
      </c>
      <c r="BI367" s="3087">
        <v>90</v>
      </c>
      <c r="BJ367" s="3087">
        <v>0</v>
      </c>
      <c r="BK367" s="3087">
        <v>0</v>
      </c>
      <c r="BL367" s="3087">
        <v>0</v>
      </c>
      <c r="BM367" s="3087">
        <v>0</v>
      </c>
      <c r="BN367" s="3087"/>
      <c r="BO367" s="3087"/>
      <c r="BP367" s="3087"/>
      <c r="BQ367" s="3087"/>
      <c r="BR367" s="3087"/>
      <c r="BS367" s="3087"/>
      <c r="BT367" s="3087"/>
      <c r="BU367" s="3087"/>
      <c r="BV367" s="3087"/>
      <c r="BW367" s="3087"/>
      <c r="BX367" s="3087"/>
      <c r="BY367" s="3087"/>
      <c r="BZ367" s="3087"/>
      <c r="CA367" s="3087"/>
      <c r="CB367" s="3087"/>
      <c r="CC367" s="3087"/>
      <c r="CD367" s="3087"/>
      <c r="CE367" s="3087"/>
      <c r="CF367" s="3087"/>
      <c r="CG367" s="3087"/>
      <c r="CH367" s="3087"/>
      <c r="CI367" s="3087"/>
      <c r="CJ367" s="3087"/>
      <c r="CK367" s="3087"/>
      <c r="CL367" s="3087"/>
      <c r="CM367" s="3087"/>
      <c r="CN367" s="3087"/>
      <c r="CO367" s="3087"/>
      <c r="CP367" s="3087"/>
      <c r="CQ367" s="3087"/>
      <c r="CR367" s="3087"/>
      <c r="CS367" s="3087"/>
      <c r="CT367" s="3087"/>
      <c r="CU367" s="3087"/>
      <c r="CV367" s="3087"/>
      <c r="CW367" s="3087"/>
      <c r="CX367" s="3087"/>
      <c r="CY367" s="3087"/>
      <c r="CZ367" s="3087"/>
      <c r="DA367" s="3087"/>
      <c r="DB367" s="3087"/>
      <c r="DC367" s="3087"/>
      <c r="DD367" s="3087"/>
      <c r="DE367" s="3087"/>
      <c r="DF367" s="3087"/>
      <c r="DG367" s="3087"/>
      <c r="DH367" s="3087"/>
      <c r="DI367" s="3087"/>
      <c r="DJ367" s="3087"/>
      <c r="DK367" s="3087"/>
    </row>
    <row r="368" spans="1:115" x14ac:dyDescent="0.25">
      <c r="A368" s="3076" t="str">
        <f t="shared" ca="1" si="25"/>
        <v xml:space="preserve"> </v>
      </c>
      <c r="B368" s="3088" t="str">
        <f t="shared" ca="1" si="26"/>
        <v xml:space="preserve"> </v>
      </c>
      <c r="C368" s="3088" t="str">
        <f t="shared" ca="1" si="27"/>
        <v xml:space="preserve"> </v>
      </c>
      <c r="D368" s="3088" t="str">
        <f t="shared" ca="1" si="28"/>
        <v xml:space="preserve"> </v>
      </c>
      <c r="E368" s="3088" t="str">
        <f t="shared" ca="1" si="29"/>
        <v xml:space="preserve"> </v>
      </c>
      <c r="F368" s="3087"/>
      <c r="G368" s="3087"/>
      <c r="H368" s="3087"/>
      <c r="I368" s="3087"/>
      <c r="J368" s="3087"/>
      <c r="K368" s="3087"/>
      <c r="L368" s="3087"/>
      <c r="M368" s="3087"/>
      <c r="N368" s="3087"/>
      <c r="O368" s="3087"/>
      <c r="P368" s="3087"/>
      <c r="Q368" s="3087"/>
      <c r="R368" s="3087"/>
      <c r="S368" s="3087"/>
      <c r="T368" s="3087"/>
      <c r="U368" s="3087"/>
      <c r="V368" s="3087"/>
      <c r="W368" s="3087"/>
      <c r="X368" s="3087"/>
      <c r="Y368" s="3087"/>
      <c r="Z368" s="3087"/>
      <c r="AA368" s="3087"/>
      <c r="AB368" s="3087"/>
      <c r="AC368" s="3087"/>
      <c r="AD368" s="3087"/>
      <c r="AE368" s="3087"/>
      <c r="AF368" s="3087"/>
      <c r="AG368" s="3087"/>
      <c r="AH368" s="3087"/>
      <c r="AI368" s="3087"/>
      <c r="AJ368" s="3087"/>
      <c r="AK368" s="3087"/>
      <c r="AL368" s="3087"/>
      <c r="AM368" s="3087"/>
      <c r="AN368" s="3087"/>
      <c r="AO368" s="3087"/>
      <c r="AP368" s="3087"/>
      <c r="AQ368" s="3087"/>
      <c r="AR368" s="3087"/>
      <c r="AS368" s="3087"/>
      <c r="AT368" s="3087"/>
      <c r="AU368" s="3087"/>
      <c r="AV368" s="3087"/>
      <c r="AW368" s="3087"/>
      <c r="AX368" s="3087"/>
      <c r="AY368" s="3087"/>
      <c r="AZ368" s="3087"/>
      <c r="BA368" s="3087"/>
      <c r="BB368" s="3087"/>
      <c r="BC368" s="3087"/>
      <c r="BD368" s="3087">
        <v>361</v>
      </c>
      <c r="BE368" s="3087" t="s">
        <v>14898</v>
      </c>
      <c r="BF368" s="3087"/>
      <c r="BG368" s="3087">
        <v>14</v>
      </c>
      <c r="BH368" s="3087">
        <v>33</v>
      </c>
      <c r="BI368" s="3087">
        <v>90</v>
      </c>
      <c r="BJ368" s="3087">
        <v>0</v>
      </c>
      <c r="BK368" s="3087">
        <v>0</v>
      </c>
      <c r="BL368" s="3087">
        <v>0</v>
      </c>
      <c r="BM368" s="3087">
        <v>0</v>
      </c>
      <c r="BN368" s="3087"/>
      <c r="BO368" s="3087"/>
      <c r="BP368" s="3087"/>
      <c r="BQ368" s="3087"/>
      <c r="BR368" s="3087"/>
      <c r="BS368" s="3087"/>
      <c r="BT368" s="3087"/>
      <c r="BU368" s="3087"/>
      <c r="BV368" s="3087"/>
      <c r="BW368" s="3087"/>
      <c r="BX368" s="3087"/>
      <c r="BY368" s="3087"/>
      <c r="BZ368" s="3087"/>
      <c r="CA368" s="3087"/>
      <c r="CB368" s="3087"/>
      <c r="CC368" s="3087"/>
      <c r="CD368" s="3087"/>
      <c r="CE368" s="3087"/>
      <c r="CF368" s="3087"/>
      <c r="CG368" s="3087"/>
      <c r="CH368" s="3087"/>
      <c r="CI368" s="3087"/>
      <c r="CJ368" s="3087"/>
      <c r="CK368" s="3087"/>
      <c r="CL368" s="3087"/>
      <c r="CM368" s="3087"/>
      <c r="CN368" s="3087"/>
      <c r="CO368" s="3087"/>
      <c r="CP368" s="3087"/>
      <c r="CQ368" s="3087"/>
      <c r="CR368" s="3087"/>
      <c r="CS368" s="3087"/>
      <c r="CT368" s="3087"/>
      <c r="CU368" s="3087"/>
      <c r="CV368" s="3087"/>
      <c r="CW368" s="3087"/>
      <c r="CX368" s="3087"/>
      <c r="CY368" s="3087"/>
      <c r="CZ368" s="3087"/>
      <c r="DA368" s="3087"/>
      <c r="DB368" s="3087"/>
      <c r="DC368" s="3087"/>
      <c r="DD368" s="3087"/>
      <c r="DE368" s="3087"/>
      <c r="DF368" s="3087"/>
      <c r="DG368" s="3087"/>
      <c r="DH368" s="3087"/>
      <c r="DI368" s="3087"/>
      <c r="DJ368" s="3087"/>
      <c r="DK368" s="3087"/>
    </row>
    <row r="369" spans="1:115" x14ac:dyDescent="0.25">
      <c r="A369" s="3076" t="str">
        <f t="shared" ca="1" si="25"/>
        <v xml:space="preserve"> </v>
      </c>
      <c r="B369" s="3088" t="str">
        <f t="shared" ca="1" si="26"/>
        <v xml:space="preserve"> </v>
      </c>
      <c r="C369" s="3088" t="str">
        <f t="shared" ca="1" si="27"/>
        <v xml:space="preserve"> </v>
      </c>
      <c r="D369" s="3088" t="str">
        <f t="shared" ca="1" si="28"/>
        <v xml:space="preserve"> </v>
      </c>
      <c r="E369" s="3088" t="str">
        <f t="shared" ca="1" si="29"/>
        <v xml:space="preserve"> </v>
      </c>
      <c r="F369" s="3087"/>
      <c r="G369" s="3087"/>
      <c r="H369" s="3087"/>
      <c r="I369" s="3087"/>
      <c r="J369" s="3087"/>
      <c r="K369" s="3087"/>
      <c r="L369" s="3087"/>
      <c r="M369" s="3087"/>
      <c r="N369" s="3087"/>
      <c r="O369" s="3087"/>
      <c r="P369" s="3087"/>
      <c r="Q369" s="3087"/>
      <c r="R369" s="3087"/>
      <c r="S369" s="3087"/>
      <c r="T369" s="3087"/>
      <c r="U369" s="3087"/>
      <c r="V369" s="3087"/>
      <c r="W369" s="3087"/>
      <c r="X369" s="3087"/>
      <c r="Y369" s="3087"/>
      <c r="Z369" s="3087"/>
      <c r="AA369" s="3087"/>
      <c r="AB369" s="3087"/>
      <c r="AC369" s="3087"/>
      <c r="AD369" s="3087"/>
      <c r="AE369" s="3087"/>
      <c r="AF369" s="3087"/>
      <c r="AG369" s="3087"/>
      <c r="AH369" s="3087"/>
      <c r="AI369" s="3087"/>
      <c r="AJ369" s="3087"/>
      <c r="AK369" s="3087"/>
      <c r="AL369" s="3087"/>
      <c r="AM369" s="3087"/>
      <c r="AN369" s="3087"/>
      <c r="AO369" s="3087"/>
      <c r="AP369" s="3087"/>
      <c r="AQ369" s="3087"/>
      <c r="AR369" s="3087"/>
      <c r="AS369" s="3087"/>
      <c r="AT369" s="3087"/>
      <c r="AU369" s="3087"/>
      <c r="AV369" s="3087"/>
      <c r="AW369" s="3087"/>
      <c r="AX369" s="3087"/>
      <c r="AY369" s="3087"/>
      <c r="AZ369" s="3087"/>
      <c r="BA369" s="3087"/>
      <c r="BB369" s="3087"/>
      <c r="BC369" s="3087"/>
      <c r="BD369" s="3087">
        <v>362</v>
      </c>
      <c r="BE369" s="3087" t="s">
        <v>14899</v>
      </c>
      <c r="BF369" s="3087"/>
      <c r="BG369" s="3087">
        <v>14</v>
      </c>
      <c r="BH369" s="3087">
        <v>33</v>
      </c>
      <c r="BI369" s="3087">
        <v>90</v>
      </c>
      <c r="BJ369" s="3087">
        <v>0</v>
      </c>
      <c r="BK369" s="3087">
        <v>0</v>
      </c>
      <c r="BL369" s="3087">
        <v>0</v>
      </c>
      <c r="BM369" s="3087">
        <v>0</v>
      </c>
      <c r="BN369" s="3087"/>
      <c r="BO369" s="3087"/>
      <c r="BP369" s="3087"/>
      <c r="BQ369" s="3087"/>
      <c r="BR369" s="3087"/>
      <c r="BS369" s="3087"/>
      <c r="BT369" s="3087"/>
      <c r="BU369" s="3087"/>
      <c r="BV369" s="3087"/>
      <c r="BW369" s="3087"/>
      <c r="BX369" s="3087"/>
      <c r="BY369" s="3087"/>
      <c r="BZ369" s="3087"/>
      <c r="CA369" s="3087"/>
      <c r="CB369" s="3087"/>
      <c r="CC369" s="3087"/>
      <c r="CD369" s="3087"/>
      <c r="CE369" s="3087"/>
      <c r="CF369" s="3087"/>
      <c r="CG369" s="3087"/>
      <c r="CH369" s="3087"/>
      <c r="CI369" s="3087"/>
      <c r="CJ369" s="3087"/>
      <c r="CK369" s="3087"/>
      <c r="CL369" s="3087"/>
      <c r="CM369" s="3087"/>
      <c r="CN369" s="3087"/>
      <c r="CO369" s="3087"/>
      <c r="CP369" s="3087"/>
      <c r="CQ369" s="3087"/>
      <c r="CR369" s="3087"/>
      <c r="CS369" s="3087"/>
      <c r="CT369" s="3087"/>
      <c r="CU369" s="3087"/>
      <c r="CV369" s="3087"/>
      <c r="CW369" s="3087"/>
      <c r="CX369" s="3087"/>
      <c r="CY369" s="3087"/>
      <c r="CZ369" s="3087"/>
      <c r="DA369" s="3087"/>
      <c r="DB369" s="3087"/>
      <c r="DC369" s="3087"/>
      <c r="DD369" s="3087"/>
      <c r="DE369" s="3087"/>
      <c r="DF369" s="3087"/>
      <c r="DG369" s="3087"/>
      <c r="DH369" s="3087"/>
      <c r="DI369" s="3087"/>
      <c r="DJ369" s="3087"/>
      <c r="DK369" s="3087"/>
    </row>
    <row r="370" spans="1:115" x14ac:dyDescent="0.25">
      <c r="A370" s="3076" t="str">
        <f t="shared" ca="1" si="25"/>
        <v xml:space="preserve"> </v>
      </c>
      <c r="B370" s="3088" t="str">
        <f t="shared" ca="1" si="26"/>
        <v xml:space="preserve"> </v>
      </c>
      <c r="C370" s="3088" t="str">
        <f t="shared" ca="1" si="27"/>
        <v xml:space="preserve"> </v>
      </c>
      <c r="D370" s="3088" t="str">
        <f t="shared" ca="1" si="28"/>
        <v xml:space="preserve"> </v>
      </c>
      <c r="E370" s="3088" t="str">
        <f t="shared" ca="1" si="29"/>
        <v xml:space="preserve"> </v>
      </c>
      <c r="F370" s="3087"/>
      <c r="G370" s="3087"/>
      <c r="H370" s="3087"/>
      <c r="I370" s="3087"/>
      <c r="J370" s="3087"/>
      <c r="K370" s="3087"/>
      <c r="L370" s="3087"/>
      <c r="M370" s="3087"/>
      <c r="N370" s="3087"/>
      <c r="O370" s="3087"/>
      <c r="P370" s="3087"/>
      <c r="Q370" s="3087"/>
      <c r="R370" s="3087"/>
      <c r="S370" s="3087"/>
      <c r="T370" s="3087"/>
      <c r="U370" s="3087"/>
      <c r="V370" s="3087"/>
      <c r="W370" s="3087"/>
      <c r="X370" s="3087"/>
      <c r="Y370" s="3087"/>
      <c r="Z370" s="3087"/>
      <c r="AA370" s="3087"/>
      <c r="AB370" s="3087"/>
      <c r="AC370" s="3087"/>
      <c r="AD370" s="3087"/>
      <c r="AE370" s="3087"/>
      <c r="AF370" s="3087"/>
      <c r="AG370" s="3087"/>
      <c r="AH370" s="3087"/>
      <c r="AI370" s="3087"/>
      <c r="AJ370" s="3087"/>
      <c r="AK370" s="3087"/>
      <c r="AL370" s="3087"/>
      <c r="AM370" s="3087"/>
      <c r="AN370" s="3087"/>
      <c r="AO370" s="3087"/>
      <c r="AP370" s="3087"/>
      <c r="AQ370" s="3087"/>
      <c r="AR370" s="3087"/>
      <c r="AS370" s="3087"/>
      <c r="AT370" s="3087"/>
      <c r="AU370" s="3087"/>
      <c r="AV370" s="3087"/>
      <c r="AW370" s="3087"/>
      <c r="AX370" s="3087"/>
      <c r="AY370" s="3087"/>
      <c r="AZ370" s="3087"/>
      <c r="BA370" s="3087"/>
      <c r="BB370" s="3087"/>
      <c r="BC370" s="3087"/>
      <c r="BD370" s="3087">
        <v>363</v>
      </c>
      <c r="BE370" s="3087" t="s">
        <v>14900</v>
      </c>
      <c r="BF370" s="3087"/>
      <c r="BG370" s="3087">
        <v>14</v>
      </c>
      <c r="BH370" s="3087">
        <v>33</v>
      </c>
      <c r="BI370" s="3087">
        <v>90</v>
      </c>
      <c r="BJ370" s="3087">
        <v>0</v>
      </c>
      <c r="BK370" s="3087">
        <v>0</v>
      </c>
      <c r="BL370" s="3087">
        <v>0</v>
      </c>
      <c r="BM370" s="3087">
        <v>0</v>
      </c>
      <c r="BN370" s="3087"/>
      <c r="BO370" s="3087"/>
      <c r="BP370" s="3087"/>
      <c r="BQ370" s="3087"/>
      <c r="BR370" s="3087"/>
      <c r="BS370" s="3087"/>
      <c r="BT370" s="3087"/>
      <c r="BU370" s="3087"/>
      <c r="BV370" s="3087"/>
      <c r="BW370" s="3087"/>
      <c r="BX370" s="3087"/>
      <c r="BY370" s="3087"/>
      <c r="BZ370" s="3087"/>
      <c r="CA370" s="3087"/>
      <c r="CB370" s="3087"/>
      <c r="CC370" s="3087"/>
      <c r="CD370" s="3087"/>
      <c r="CE370" s="3087"/>
      <c r="CF370" s="3087"/>
      <c r="CG370" s="3087"/>
      <c r="CH370" s="3087"/>
      <c r="CI370" s="3087"/>
      <c r="CJ370" s="3087"/>
      <c r="CK370" s="3087"/>
      <c r="CL370" s="3087"/>
      <c r="CM370" s="3087"/>
      <c r="CN370" s="3087"/>
      <c r="CO370" s="3087"/>
      <c r="CP370" s="3087"/>
      <c r="CQ370" s="3087"/>
      <c r="CR370" s="3087"/>
      <c r="CS370" s="3087"/>
      <c r="CT370" s="3087"/>
      <c r="CU370" s="3087"/>
      <c r="CV370" s="3087"/>
      <c r="CW370" s="3087"/>
      <c r="CX370" s="3087"/>
      <c r="CY370" s="3087"/>
      <c r="CZ370" s="3087"/>
      <c r="DA370" s="3087"/>
      <c r="DB370" s="3087"/>
      <c r="DC370" s="3087"/>
      <c r="DD370" s="3087"/>
      <c r="DE370" s="3087"/>
      <c r="DF370" s="3087"/>
      <c r="DG370" s="3087"/>
      <c r="DH370" s="3087"/>
      <c r="DI370" s="3087"/>
      <c r="DJ370" s="3087"/>
      <c r="DK370" s="3087"/>
    </row>
    <row r="371" spans="1:115" x14ac:dyDescent="0.25">
      <c r="A371" s="3076" t="str">
        <f t="shared" ca="1" si="25"/>
        <v xml:space="preserve"> </v>
      </c>
      <c r="B371" s="3088" t="str">
        <f t="shared" ca="1" si="26"/>
        <v xml:space="preserve"> </v>
      </c>
      <c r="C371" s="3088" t="str">
        <f t="shared" ca="1" si="27"/>
        <v xml:space="preserve"> </v>
      </c>
      <c r="D371" s="3088" t="str">
        <f t="shared" ca="1" si="28"/>
        <v xml:space="preserve"> </v>
      </c>
      <c r="E371" s="3088" t="str">
        <f t="shared" ca="1" si="29"/>
        <v xml:space="preserve"> </v>
      </c>
      <c r="F371" s="3087"/>
      <c r="G371" s="3087"/>
      <c r="H371" s="3087"/>
      <c r="I371" s="3087"/>
      <c r="J371" s="3087"/>
      <c r="K371" s="3087"/>
      <c r="L371" s="3087"/>
      <c r="M371" s="3087"/>
      <c r="N371" s="3087"/>
      <c r="O371" s="3087"/>
      <c r="P371" s="3087"/>
      <c r="Q371" s="3087"/>
      <c r="R371" s="3087"/>
      <c r="S371" s="3087"/>
      <c r="T371" s="3087"/>
      <c r="U371" s="3087"/>
      <c r="V371" s="3087"/>
      <c r="W371" s="3087"/>
      <c r="X371" s="3087"/>
      <c r="Y371" s="3087"/>
      <c r="Z371" s="3087"/>
      <c r="AA371" s="3087"/>
      <c r="AB371" s="3087"/>
      <c r="AC371" s="3087"/>
      <c r="AD371" s="3087"/>
      <c r="AE371" s="3087"/>
      <c r="AF371" s="3087"/>
      <c r="AG371" s="3087"/>
      <c r="AH371" s="3087"/>
      <c r="AI371" s="3087"/>
      <c r="AJ371" s="3087"/>
      <c r="AK371" s="3087"/>
      <c r="AL371" s="3087"/>
      <c r="AM371" s="3087"/>
      <c r="AN371" s="3087"/>
      <c r="AO371" s="3087"/>
      <c r="AP371" s="3087"/>
      <c r="AQ371" s="3087"/>
      <c r="AR371" s="3087"/>
      <c r="AS371" s="3087"/>
      <c r="AT371" s="3087"/>
      <c r="AU371" s="3087"/>
      <c r="AV371" s="3087"/>
      <c r="AW371" s="3087"/>
      <c r="AX371" s="3087"/>
      <c r="AY371" s="3087"/>
      <c r="AZ371" s="3087"/>
      <c r="BA371" s="3087"/>
      <c r="BB371" s="3087"/>
      <c r="BC371" s="3087"/>
      <c r="BD371" s="3087">
        <v>364</v>
      </c>
      <c r="BE371" s="3087" t="s">
        <v>14901</v>
      </c>
      <c r="BF371" s="3087"/>
      <c r="BG371" s="3087">
        <v>14</v>
      </c>
      <c r="BH371" s="3087">
        <v>33</v>
      </c>
      <c r="BI371" s="3087">
        <v>90</v>
      </c>
      <c r="BJ371" s="3087">
        <v>0</v>
      </c>
      <c r="BK371" s="3087">
        <v>0</v>
      </c>
      <c r="BL371" s="3087">
        <v>0</v>
      </c>
      <c r="BM371" s="3087">
        <v>0</v>
      </c>
      <c r="BN371" s="3087"/>
      <c r="BO371" s="3087"/>
      <c r="BP371" s="3087"/>
      <c r="BQ371" s="3087"/>
      <c r="BR371" s="3087"/>
      <c r="BS371" s="3087"/>
      <c r="BT371" s="3087"/>
      <c r="BU371" s="3087"/>
      <c r="BV371" s="3087"/>
      <c r="BW371" s="3087"/>
      <c r="BX371" s="3087"/>
      <c r="BY371" s="3087"/>
      <c r="BZ371" s="3087"/>
      <c r="CA371" s="3087"/>
      <c r="CB371" s="3087"/>
      <c r="CC371" s="3087"/>
      <c r="CD371" s="3087"/>
      <c r="CE371" s="3087"/>
      <c r="CF371" s="3087"/>
      <c r="CG371" s="3087"/>
      <c r="CH371" s="3087"/>
      <c r="CI371" s="3087"/>
      <c r="CJ371" s="3087"/>
      <c r="CK371" s="3087"/>
      <c r="CL371" s="3087"/>
      <c r="CM371" s="3087"/>
      <c r="CN371" s="3087"/>
      <c r="CO371" s="3087"/>
      <c r="CP371" s="3087"/>
      <c r="CQ371" s="3087"/>
      <c r="CR371" s="3087"/>
      <c r="CS371" s="3087"/>
      <c r="CT371" s="3087"/>
      <c r="CU371" s="3087"/>
      <c r="CV371" s="3087"/>
      <c r="CW371" s="3087"/>
      <c r="CX371" s="3087"/>
      <c r="CY371" s="3087"/>
      <c r="CZ371" s="3087"/>
      <c r="DA371" s="3087"/>
      <c r="DB371" s="3087"/>
      <c r="DC371" s="3087"/>
      <c r="DD371" s="3087"/>
      <c r="DE371" s="3087"/>
      <c r="DF371" s="3087"/>
      <c r="DG371" s="3087"/>
      <c r="DH371" s="3087"/>
      <c r="DI371" s="3087"/>
      <c r="DJ371" s="3087"/>
      <c r="DK371" s="3087"/>
    </row>
    <row r="372" spans="1:115" x14ac:dyDescent="0.25">
      <c r="A372" s="3076" t="str">
        <f t="shared" ca="1" si="25"/>
        <v xml:space="preserve"> </v>
      </c>
      <c r="B372" s="3088" t="str">
        <f t="shared" ca="1" si="26"/>
        <v xml:space="preserve"> </v>
      </c>
      <c r="C372" s="3088" t="str">
        <f t="shared" ca="1" si="27"/>
        <v xml:space="preserve"> </v>
      </c>
      <c r="D372" s="3088" t="str">
        <f t="shared" ca="1" si="28"/>
        <v xml:space="preserve"> </v>
      </c>
      <c r="E372" s="3088" t="str">
        <f t="shared" ca="1" si="29"/>
        <v xml:space="preserve"> </v>
      </c>
      <c r="F372" s="3087"/>
      <c r="G372" s="3087"/>
      <c r="H372" s="3087"/>
      <c r="I372" s="3087"/>
      <c r="J372" s="3087"/>
      <c r="K372" s="3087"/>
      <c r="L372" s="3087"/>
      <c r="M372" s="3087"/>
      <c r="N372" s="3087"/>
      <c r="O372" s="3087"/>
      <c r="P372" s="3087"/>
      <c r="Q372" s="3087"/>
      <c r="R372" s="3087"/>
      <c r="S372" s="3087"/>
      <c r="T372" s="3087"/>
      <c r="U372" s="3087"/>
      <c r="V372" s="3087"/>
      <c r="W372" s="3087"/>
      <c r="X372" s="3087"/>
      <c r="Y372" s="3087"/>
      <c r="Z372" s="3087"/>
      <c r="AA372" s="3087"/>
      <c r="AB372" s="3087"/>
      <c r="AC372" s="3087"/>
      <c r="AD372" s="3087"/>
      <c r="AE372" s="3087"/>
      <c r="AF372" s="3087"/>
      <c r="AG372" s="3087"/>
      <c r="AH372" s="3087"/>
      <c r="AI372" s="3087"/>
      <c r="AJ372" s="3087"/>
      <c r="AK372" s="3087"/>
      <c r="AL372" s="3087"/>
      <c r="AM372" s="3087"/>
      <c r="AN372" s="3087"/>
      <c r="AO372" s="3087"/>
      <c r="AP372" s="3087"/>
      <c r="AQ372" s="3087"/>
      <c r="AR372" s="3087"/>
      <c r="AS372" s="3087"/>
      <c r="AT372" s="3087"/>
      <c r="AU372" s="3087"/>
      <c r="AV372" s="3087"/>
      <c r="AW372" s="3087"/>
      <c r="AX372" s="3087"/>
      <c r="AY372" s="3087"/>
      <c r="AZ372" s="3087"/>
      <c r="BA372" s="3087"/>
      <c r="BB372" s="3087"/>
      <c r="BC372" s="3087"/>
      <c r="BD372" s="3087">
        <v>365</v>
      </c>
      <c r="BE372" s="3087" t="s">
        <v>14902</v>
      </c>
      <c r="BF372" s="3087"/>
      <c r="BG372" s="3087">
        <v>14</v>
      </c>
      <c r="BH372" s="3087">
        <v>33</v>
      </c>
      <c r="BI372" s="3087">
        <v>90</v>
      </c>
      <c r="BJ372" s="3087">
        <v>0</v>
      </c>
      <c r="BK372" s="3087">
        <v>0</v>
      </c>
      <c r="BL372" s="3087">
        <v>0</v>
      </c>
      <c r="BM372" s="3087">
        <v>0</v>
      </c>
      <c r="BN372" s="3087"/>
      <c r="BO372" s="3087"/>
      <c r="BP372" s="3087"/>
      <c r="BQ372" s="3087"/>
      <c r="BR372" s="3087"/>
      <c r="BS372" s="3087"/>
      <c r="BT372" s="3087"/>
      <c r="BU372" s="3087"/>
      <c r="BV372" s="3087"/>
      <c r="BW372" s="3087"/>
      <c r="BX372" s="3087"/>
      <c r="BY372" s="3087"/>
      <c r="BZ372" s="3087"/>
      <c r="CA372" s="3087"/>
      <c r="CB372" s="3087"/>
      <c r="CC372" s="3087"/>
      <c r="CD372" s="3087"/>
      <c r="CE372" s="3087"/>
      <c r="CF372" s="3087"/>
      <c r="CG372" s="3087"/>
      <c r="CH372" s="3087"/>
      <c r="CI372" s="3087"/>
      <c r="CJ372" s="3087"/>
      <c r="CK372" s="3087"/>
      <c r="CL372" s="3087"/>
      <c r="CM372" s="3087"/>
      <c r="CN372" s="3087"/>
      <c r="CO372" s="3087"/>
      <c r="CP372" s="3087"/>
      <c r="CQ372" s="3087"/>
      <c r="CR372" s="3087"/>
      <c r="CS372" s="3087"/>
      <c r="CT372" s="3087"/>
      <c r="CU372" s="3087"/>
      <c r="CV372" s="3087"/>
      <c r="CW372" s="3087"/>
      <c r="CX372" s="3087"/>
      <c r="CY372" s="3087"/>
      <c r="CZ372" s="3087"/>
      <c r="DA372" s="3087"/>
      <c r="DB372" s="3087"/>
      <c r="DC372" s="3087"/>
      <c r="DD372" s="3087"/>
      <c r="DE372" s="3087"/>
      <c r="DF372" s="3087"/>
      <c r="DG372" s="3087"/>
      <c r="DH372" s="3087"/>
      <c r="DI372" s="3087"/>
      <c r="DJ372" s="3087"/>
      <c r="DK372" s="3087"/>
    </row>
    <row r="373" spans="1:115" x14ac:dyDescent="0.25">
      <c r="A373" s="3076" t="str">
        <f t="shared" ca="1" si="25"/>
        <v xml:space="preserve"> </v>
      </c>
      <c r="B373" s="3088" t="str">
        <f t="shared" ca="1" si="26"/>
        <v xml:space="preserve"> </v>
      </c>
      <c r="C373" s="3088" t="str">
        <f t="shared" ca="1" si="27"/>
        <v xml:space="preserve"> </v>
      </c>
      <c r="D373" s="3088" t="str">
        <f t="shared" ca="1" si="28"/>
        <v xml:space="preserve"> </v>
      </c>
      <c r="E373" s="3088" t="str">
        <f t="shared" ca="1" si="29"/>
        <v xml:space="preserve"> </v>
      </c>
      <c r="F373" s="3087"/>
      <c r="G373" s="3087"/>
      <c r="H373" s="3087"/>
      <c r="I373" s="3087"/>
      <c r="J373" s="3087"/>
      <c r="K373" s="3087"/>
      <c r="L373" s="3087"/>
      <c r="M373" s="3087"/>
      <c r="N373" s="3087"/>
      <c r="O373" s="3087"/>
      <c r="P373" s="3087"/>
      <c r="Q373" s="3087"/>
      <c r="R373" s="3087"/>
      <c r="S373" s="3087"/>
      <c r="T373" s="3087"/>
      <c r="U373" s="3087"/>
      <c r="V373" s="3087"/>
      <c r="W373" s="3087"/>
      <c r="X373" s="3087"/>
      <c r="Y373" s="3087"/>
      <c r="Z373" s="3087"/>
      <c r="AA373" s="3087"/>
      <c r="AB373" s="3087"/>
      <c r="AC373" s="3087"/>
      <c r="AD373" s="3087"/>
      <c r="AE373" s="3087"/>
      <c r="AF373" s="3087"/>
      <c r="AG373" s="3087"/>
      <c r="AH373" s="3087"/>
      <c r="AI373" s="3087"/>
      <c r="AJ373" s="3087"/>
      <c r="AK373" s="3087"/>
      <c r="AL373" s="3087"/>
      <c r="AM373" s="3087"/>
      <c r="AN373" s="3087"/>
      <c r="AO373" s="3087"/>
      <c r="AP373" s="3087"/>
      <c r="AQ373" s="3087"/>
      <c r="AR373" s="3087"/>
      <c r="AS373" s="3087"/>
      <c r="AT373" s="3087"/>
      <c r="AU373" s="3087"/>
      <c r="AV373" s="3087"/>
      <c r="AW373" s="3087"/>
      <c r="AX373" s="3087"/>
      <c r="AY373" s="3087"/>
      <c r="AZ373" s="3087"/>
      <c r="BA373" s="3087"/>
      <c r="BB373" s="3087"/>
      <c r="BC373" s="3087"/>
      <c r="BD373" s="3087">
        <v>366</v>
      </c>
      <c r="BE373" s="3087" t="s">
        <v>14903</v>
      </c>
      <c r="BF373" s="3087"/>
      <c r="BG373" s="3087">
        <v>14</v>
      </c>
      <c r="BH373" s="3087">
        <v>33</v>
      </c>
      <c r="BI373" s="3087">
        <v>90</v>
      </c>
      <c r="BJ373" s="3087">
        <v>0</v>
      </c>
      <c r="BK373" s="3087">
        <v>0</v>
      </c>
      <c r="BL373" s="3087">
        <v>0</v>
      </c>
      <c r="BM373" s="3087">
        <v>0</v>
      </c>
      <c r="BN373" s="3087"/>
      <c r="BO373" s="3087"/>
      <c r="BP373" s="3087"/>
      <c r="BQ373" s="3087"/>
      <c r="BR373" s="3087"/>
      <c r="BS373" s="3087"/>
      <c r="BT373" s="3087"/>
      <c r="BU373" s="3087"/>
      <c r="BV373" s="3087"/>
      <c r="BW373" s="3087"/>
      <c r="BX373" s="3087"/>
      <c r="BY373" s="3087"/>
      <c r="BZ373" s="3087"/>
      <c r="CA373" s="3087"/>
      <c r="CB373" s="3087"/>
      <c r="CC373" s="3087"/>
      <c r="CD373" s="3087"/>
      <c r="CE373" s="3087"/>
      <c r="CF373" s="3087"/>
      <c r="CG373" s="3087"/>
      <c r="CH373" s="3087"/>
      <c r="CI373" s="3087"/>
      <c r="CJ373" s="3087"/>
      <c r="CK373" s="3087"/>
      <c r="CL373" s="3087"/>
      <c r="CM373" s="3087"/>
      <c r="CN373" s="3087"/>
      <c r="CO373" s="3087"/>
      <c r="CP373" s="3087"/>
      <c r="CQ373" s="3087"/>
      <c r="CR373" s="3087"/>
      <c r="CS373" s="3087"/>
      <c r="CT373" s="3087"/>
      <c r="CU373" s="3087"/>
      <c r="CV373" s="3087"/>
      <c r="CW373" s="3087"/>
      <c r="CX373" s="3087"/>
      <c r="CY373" s="3087"/>
      <c r="CZ373" s="3087"/>
      <c r="DA373" s="3087"/>
      <c r="DB373" s="3087"/>
      <c r="DC373" s="3087"/>
      <c r="DD373" s="3087"/>
      <c r="DE373" s="3087"/>
      <c r="DF373" s="3087"/>
      <c r="DG373" s="3087"/>
      <c r="DH373" s="3087"/>
      <c r="DI373" s="3087"/>
      <c r="DJ373" s="3087"/>
      <c r="DK373" s="3087"/>
    </row>
    <row r="374" spans="1:115" x14ac:dyDescent="0.25">
      <c r="A374" s="3076" t="str">
        <f t="shared" ca="1" si="25"/>
        <v xml:space="preserve"> </v>
      </c>
      <c r="B374" s="3088" t="str">
        <f t="shared" ca="1" si="26"/>
        <v xml:space="preserve"> </v>
      </c>
      <c r="C374" s="3088" t="str">
        <f t="shared" ca="1" si="27"/>
        <v xml:space="preserve"> </v>
      </c>
      <c r="D374" s="3088" t="str">
        <f t="shared" ca="1" si="28"/>
        <v xml:space="preserve"> </v>
      </c>
      <c r="E374" s="3088" t="str">
        <f t="shared" ca="1" si="29"/>
        <v xml:space="preserve"> </v>
      </c>
      <c r="F374" s="3087"/>
      <c r="G374" s="3087"/>
      <c r="H374" s="3087"/>
      <c r="I374" s="3087"/>
      <c r="J374" s="3087"/>
      <c r="K374" s="3087"/>
      <c r="L374" s="3087"/>
      <c r="M374" s="3087"/>
      <c r="N374" s="3087"/>
      <c r="O374" s="3087"/>
      <c r="P374" s="3087"/>
      <c r="Q374" s="3087"/>
      <c r="R374" s="3087"/>
      <c r="S374" s="3087"/>
      <c r="T374" s="3087"/>
      <c r="U374" s="3087"/>
      <c r="V374" s="3087"/>
      <c r="W374" s="3087"/>
      <c r="X374" s="3087"/>
      <c r="Y374" s="3087"/>
      <c r="Z374" s="3087"/>
      <c r="AA374" s="3087"/>
      <c r="AB374" s="3087"/>
      <c r="AC374" s="3087"/>
      <c r="AD374" s="3087"/>
      <c r="AE374" s="3087"/>
      <c r="AF374" s="3087"/>
      <c r="AG374" s="3087"/>
      <c r="AH374" s="3087"/>
      <c r="AI374" s="3087"/>
      <c r="AJ374" s="3087"/>
      <c r="AK374" s="3087"/>
      <c r="AL374" s="3087"/>
      <c r="AM374" s="3087"/>
      <c r="AN374" s="3087"/>
      <c r="AO374" s="3087"/>
      <c r="AP374" s="3087"/>
      <c r="AQ374" s="3087"/>
      <c r="AR374" s="3087"/>
      <c r="AS374" s="3087"/>
      <c r="AT374" s="3087"/>
      <c r="AU374" s="3087"/>
      <c r="AV374" s="3087"/>
      <c r="AW374" s="3087"/>
      <c r="AX374" s="3087"/>
      <c r="AY374" s="3087"/>
      <c r="AZ374" s="3087"/>
      <c r="BA374" s="3087"/>
      <c r="BB374" s="3087"/>
      <c r="BC374" s="3087"/>
      <c r="BD374" s="3087">
        <v>367</v>
      </c>
      <c r="BE374" s="3087" t="s">
        <v>14904</v>
      </c>
      <c r="BF374" s="3087"/>
      <c r="BG374" s="3087">
        <v>14</v>
      </c>
      <c r="BH374" s="3087">
        <v>33</v>
      </c>
      <c r="BI374" s="3087">
        <v>90</v>
      </c>
      <c r="BJ374" s="3087">
        <v>0</v>
      </c>
      <c r="BK374" s="3087">
        <v>0</v>
      </c>
      <c r="BL374" s="3087">
        <v>0</v>
      </c>
      <c r="BM374" s="3087">
        <v>0</v>
      </c>
      <c r="BN374" s="3087"/>
      <c r="BO374" s="3087"/>
      <c r="BP374" s="3087"/>
      <c r="BQ374" s="3087"/>
      <c r="BR374" s="3087"/>
      <c r="BS374" s="3087"/>
      <c r="BT374" s="3087"/>
      <c r="BU374" s="3087"/>
      <c r="BV374" s="3087"/>
      <c r="BW374" s="3087"/>
      <c r="BX374" s="3087"/>
      <c r="BY374" s="3087"/>
      <c r="BZ374" s="3087"/>
      <c r="CA374" s="3087"/>
      <c r="CB374" s="3087"/>
      <c r="CC374" s="3087"/>
      <c r="CD374" s="3087"/>
      <c r="CE374" s="3087"/>
      <c r="CF374" s="3087"/>
      <c r="CG374" s="3087"/>
      <c r="CH374" s="3087"/>
      <c r="CI374" s="3087"/>
      <c r="CJ374" s="3087"/>
      <c r="CK374" s="3087"/>
      <c r="CL374" s="3087"/>
      <c r="CM374" s="3087"/>
      <c r="CN374" s="3087"/>
      <c r="CO374" s="3087"/>
      <c r="CP374" s="3087"/>
      <c r="CQ374" s="3087"/>
      <c r="CR374" s="3087"/>
      <c r="CS374" s="3087"/>
      <c r="CT374" s="3087"/>
      <c r="CU374" s="3087"/>
      <c r="CV374" s="3087"/>
      <c r="CW374" s="3087"/>
      <c r="CX374" s="3087"/>
      <c r="CY374" s="3087"/>
      <c r="CZ374" s="3087"/>
      <c r="DA374" s="3087"/>
      <c r="DB374" s="3087"/>
      <c r="DC374" s="3087"/>
      <c r="DD374" s="3087"/>
      <c r="DE374" s="3087"/>
      <c r="DF374" s="3087"/>
      <c r="DG374" s="3087"/>
      <c r="DH374" s="3087"/>
      <c r="DI374" s="3087"/>
      <c r="DJ374" s="3087"/>
      <c r="DK374" s="3087"/>
    </row>
    <row r="375" spans="1:115" x14ac:dyDescent="0.25">
      <c r="A375" s="3076" t="str">
        <f t="shared" ca="1" si="25"/>
        <v xml:space="preserve"> </v>
      </c>
      <c r="B375" s="3088" t="str">
        <f t="shared" ca="1" si="26"/>
        <v xml:space="preserve"> </v>
      </c>
      <c r="C375" s="3088" t="str">
        <f t="shared" ca="1" si="27"/>
        <v xml:space="preserve"> </v>
      </c>
      <c r="D375" s="3088" t="str">
        <f t="shared" ca="1" si="28"/>
        <v xml:space="preserve"> </v>
      </c>
      <c r="E375" s="3088" t="str">
        <f t="shared" ca="1" si="29"/>
        <v xml:space="preserve"> </v>
      </c>
      <c r="F375" s="3087"/>
      <c r="G375" s="3087"/>
      <c r="H375" s="3087"/>
      <c r="I375" s="3087"/>
      <c r="J375" s="3087"/>
      <c r="K375" s="3087"/>
      <c r="L375" s="3087"/>
      <c r="M375" s="3087"/>
      <c r="N375" s="3087"/>
      <c r="O375" s="3087"/>
      <c r="P375" s="3087"/>
      <c r="Q375" s="3087"/>
      <c r="R375" s="3087"/>
      <c r="S375" s="3087"/>
      <c r="T375" s="3087"/>
      <c r="U375" s="3087"/>
      <c r="V375" s="3087"/>
      <c r="W375" s="3087"/>
      <c r="X375" s="3087"/>
      <c r="Y375" s="3087"/>
      <c r="Z375" s="3087"/>
      <c r="AA375" s="3087"/>
      <c r="AB375" s="3087"/>
      <c r="AC375" s="3087"/>
      <c r="AD375" s="3087"/>
      <c r="AE375" s="3087"/>
      <c r="AF375" s="3087"/>
      <c r="AG375" s="3087"/>
      <c r="AH375" s="3087"/>
      <c r="AI375" s="3087"/>
      <c r="AJ375" s="3087"/>
      <c r="AK375" s="3087"/>
      <c r="AL375" s="3087"/>
      <c r="AM375" s="3087"/>
      <c r="AN375" s="3087"/>
      <c r="AO375" s="3087"/>
      <c r="AP375" s="3087"/>
      <c r="AQ375" s="3087"/>
      <c r="AR375" s="3087"/>
      <c r="AS375" s="3087"/>
      <c r="AT375" s="3087"/>
      <c r="AU375" s="3087"/>
      <c r="AV375" s="3087"/>
      <c r="AW375" s="3087"/>
      <c r="AX375" s="3087"/>
      <c r="AY375" s="3087"/>
      <c r="AZ375" s="3087"/>
      <c r="BA375" s="3087"/>
      <c r="BB375" s="3087"/>
      <c r="BC375" s="3087"/>
      <c r="BD375" s="3087">
        <v>368</v>
      </c>
      <c r="BE375" s="3087" t="s">
        <v>14905</v>
      </c>
      <c r="BF375" s="3087"/>
      <c r="BG375" s="3087">
        <v>14</v>
      </c>
      <c r="BH375" s="3087">
        <v>33</v>
      </c>
      <c r="BI375" s="3087">
        <v>90</v>
      </c>
      <c r="BJ375" s="3087">
        <v>0</v>
      </c>
      <c r="BK375" s="3087">
        <v>0</v>
      </c>
      <c r="BL375" s="3087">
        <v>0</v>
      </c>
      <c r="BM375" s="3087">
        <v>0</v>
      </c>
      <c r="BN375" s="3087"/>
      <c r="BO375" s="3087"/>
      <c r="BP375" s="3087"/>
      <c r="BQ375" s="3087"/>
      <c r="BR375" s="3087"/>
      <c r="BS375" s="3087"/>
      <c r="BT375" s="3087"/>
      <c r="BU375" s="3087"/>
      <c r="BV375" s="3087"/>
      <c r="BW375" s="3087"/>
      <c r="BX375" s="3087"/>
      <c r="BY375" s="3087"/>
      <c r="BZ375" s="3087"/>
      <c r="CA375" s="3087"/>
      <c r="CB375" s="3087"/>
      <c r="CC375" s="3087"/>
      <c r="CD375" s="3087"/>
      <c r="CE375" s="3087"/>
      <c r="CF375" s="3087"/>
      <c r="CG375" s="3087"/>
      <c r="CH375" s="3087"/>
      <c r="CI375" s="3087"/>
      <c r="CJ375" s="3087"/>
      <c r="CK375" s="3087"/>
      <c r="CL375" s="3087"/>
      <c r="CM375" s="3087"/>
      <c r="CN375" s="3087"/>
      <c r="CO375" s="3087"/>
      <c r="CP375" s="3087"/>
      <c r="CQ375" s="3087"/>
      <c r="CR375" s="3087"/>
      <c r="CS375" s="3087"/>
      <c r="CT375" s="3087"/>
      <c r="CU375" s="3087"/>
      <c r="CV375" s="3087"/>
      <c r="CW375" s="3087"/>
      <c r="CX375" s="3087"/>
      <c r="CY375" s="3087"/>
      <c r="CZ375" s="3087"/>
      <c r="DA375" s="3087"/>
      <c r="DB375" s="3087"/>
      <c r="DC375" s="3087"/>
      <c r="DD375" s="3087"/>
      <c r="DE375" s="3087"/>
      <c r="DF375" s="3087"/>
      <c r="DG375" s="3087"/>
      <c r="DH375" s="3087"/>
      <c r="DI375" s="3087"/>
      <c r="DJ375" s="3087"/>
      <c r="DK375" s="3087"/>
    </row>
    <row r="376" spans="1:115" x14ac:dyDescent="0.25">
      <c r="A376" s="3076" t="str">
        <f t="shared" ca="1" si="25"/>
        <v xml:space="preserve"> </v>
      </c>
      <c r="B376" s="3088" t="str">
        <f t="shared" ca="1" si="26"/>
        <v xml:space="preserve"> </v>
      </c>
      <c r="C376" s="3088" t="str">
        <f t="shared" ca="1" si="27"/>
        <v xml:space="preserve"> </v>
      </c>
      <c r="D376" s="3088" t="str">
        <f t="shared" ca="1" si="28"/>
        <v xml:space="preserve"> </v>
      </c>
      <c r="E376" s="3088" t="str">
        <f t="shared" ca="1" si="29"/>
        <v xml:space="preserve"> </v>
      </c>
      <c r="F376" s="3087"/>
      <c r="G376" s="3087"/>
      <c r="H376" s="3087"/>
      <c r="I376" s="3087"/>
      <c r="J376" s="3087"/>
      <c r="K376" s="3087"/>
      <c r="L376" s="3087"/>
      <c r="M376" s="3087"/>
      <c r="N376" s="3087"/>
      <c r="O376" s="3087"/>
      <c r="P376" s="3087"/>
      <c r="Q376" s="3087"/>
      <c r="R376" s="3087"/>
      <c r="S376" s="3087"/>
      <c r="T376" s="3087"/>
      <c r="U376" s="3087"/>
      <c r="V376" s="3087"/>
      <c r="W376" s="3087"/>
      <c r="X376" s="3087"/>
      <c r="Y376" s="3087"/>
      <c r="Z376" s="3087"/>
      <c r="AA376" s="3087"/>
      <c r="AB376" s="3087"/>
      <c r="AC376" s="3087"/>
      <c r="AD376" s="3087"/>
      <c r="AE376" s="3087"/>
      <c r="AF376" s="3087"/>
      <c r="AG376" s="3087"/>
      <c r="AH376" s="3087"/>
      <c r="AI376" s="3087"/>
      <c r="AJ376" s="3087"/>
      <c r="AK376" s="3087"/>
      <c r="AL376" s="3087"/>
      <c r="AM376" s="3087"/>
      <c r="AN376" s="3087"/>
      <c r="AO376" s="3087"/>
      <c r="AP376" s="3087"/>
      <c r="AQ376" s="3087"/>
      <c r="AR376" s="3087"/>
      <c r="AS376" s="3087"/>
      <c r="AT376" s="3087"/>
      <c r="AU376" s="3087"/>
      <c r="AV376" s="3087"/>
      <c r="AW376" s="3087"/>
      <c r="AX376" s="3087"/>
      <c r="AY376" s="3087"/>
      <c r="AZ376" s="3087"/>
      <c r="BA376" s="3087"/>
      <c r="BB376" s="3087"/>
      <c r="BC376" s="3087"/>
      <c r="BD376" s="3087">
        <v>369</v>
      </c>
      <c r="BE376" s="3087" t="s">
        <v>14906</v>
      </c>
      <c r="BF376" s="3087"/>
      <c r="BG376" s="3087">
        <v>14</v>
      </c>
      <c r="BH376" s="3087">
        <v>33</v>
      </c>
      <c r="BI376" s="3087">
        <v>90</v>
      </c>
      <c r="BJ376" s="3087">
        <v>0</v>
      </c>
      <c r="BK376" s="3087">
        <v>0</v>
      </c>
      <c r="BL376" s="3087">
        <v>0</v>
      </c>
      <c r="BM376" s="3087">
        <v>0</v>
      </c>
      <c r="BN376" s="3087"/>
      <c r="BO376" s="3087"/>
      <c r="BP376" s="3087"/>
      <c r="BQ376" s="3087"/>
      <c r="BR376" s="3087"/>
      <c r="BS376" s="3087"/>
      <c r="BT376" s="3087"/>
      <c r="BU376" s="3087"/>
      <c r="BV376" s="3087"/>
      <c r="BW376" s="3087"/>
      <c r="BX376" s="3087"/>
      <c r="BY376" s="3087"/>
      <c r="BZ376" s="3087"/>
      <c r="CA376" s="3087"/>
      <c r="CB376" s="3087"/>
      <c r="CC376" s="3087"/>
      <c r="CD376" s="3087"/>
      <c r="CE376" s="3087"/>
      <c r="CF376" s="3087"/>
      <c r="CG376" s="3087"/>
      <c r="CH376" s="3087"/>
      <c r="CI376" s="3087"/>
      <c r="CJ376" s="3087"/>
      <c r="CK376" s="3087"/>
      <c r="CL376" s="3087"/>
      <c r="CM376" s="3087"/>
      <c r="CN376" s="3087"/>
      <c r="CO376" s="3087"/>
      <c r="CP376" s="3087"/>
      <c r="CQ376" s="3087"/>
      <c r="CR376" s="3087"/>
      <c r="CS376" s="3087"/>
      <c r="CT376" s="3087"/>
      <c r="CU376" s="3087"/>
      <c r="CV376" s="3087"/>
      <c r="CW376" s="3087"/>
      <c r="CX376" s="3087"/>
      <c r="CY376" s="3087"/>
      <c r="CZ376" s="3087"/>
      <c r="DA376" s="3087"/>
      <c r="DB376" s="3087"/>
      <c r="DC376" s="3087"/>
      <c r="DD376" s="3087"/>
      <c r="DE376" s="3087"/>
      <c r="DF376" s="3087"/>
      <c r="DG376" s="3087"/>
      <c r="DH376" s="3087"/>
      <c r="DI376" s="3087"/>
      <c r="DJ376" s="3087"/>
      <c r="DK376" s="3087"/>
    </row>
    <row r="377" spans="1:115" x14ac:dyDescent="0.25">
      <c r="A377" s="3076" t="str">
        <f t="shared" ca="1" si="25"/>
        <v xml:space="preserve"> </v>
      </c>
      <c r="B377" s="3088" t="str">
        <f t="shared" ca="1" si="26"/>
        <v xml:space="preserve"> </v>
      </c>
      <c r="C377" s="3088" t="str">
        <f t="shared" ca="1" si="27"/>
        <v xml:space="preserve"> </v>
      </c>
      <c r="D377" s="3088" t="str">
        <f t="shared" ca="1" si="28"/>
        <v xml:space="preserve"> </v>
      </c>
      <c r="E377" s="3088" t="str">
        <f t="shared" ca="1" si="29"/>
        <v xml:space="preserve"> </v>
      </c>
      <c r="F377" s="3087"/>
      <c r="G377" s="3087"/>
      <c r="H377" s="3087"/>
      <c r="I377" s="3087"/>
      <c r="J377" s="3087"/>
      <c r="K377" s="3087"/>
      <c r="L377" s="3087"/>
      <c r="M377" s="3087"/>
      <c r="N377" s="3087"/>
      <c r="O377" s="3087"/>
      <c r="P377" s="3087"/>
      <c r="Q377" s="3087"/>
      <c r="R377" s="3087"/>
      <c r="S377" s="3087"/>
      <c r="T377" s="3087"/>
      <c r="U377" s="3087"/>
      <c r="V377" s="3087"/>
      <c r="W377" s="3087"/>
      <c r="X377" s="3087"/>
      <c r="Y377" s="3087"/>
      <c r="Z377" s="3087"/>
      <c r="AA377" s="3087"/>
      <c r="AB377" s="3087"/>
      <c r="AC377" s="3087"/>
      <c r="AD377" s="3087"/>
      <c r="AE377" s="3087"/>
      <c r="AF377" s="3087"/>
      <c r="AG377" s="3087"/>
      <c r="AH377" s="3087"/>
      <c r="AI377" s="3087"/>
      <c r="AJ377" s="3087"/>
      <c r="AK377" s="3087"/>
      <c r="AL377" s="3087"/>
      <c r="AM377" s="3087"/>
      <c r="AN377" s="3087"/>
      <c r="AO377" s="3087"/>
      <c r="AP377" s="3087"/>
      <c r="AQ377" s="3087"/>
      <c r="AR377" s="3087"/>
      <c r="AS377" s="3087"/>
      <c r="AT377" s="3087"/>
      <c r="AU377" s="3087"/>
      <c r="AV377" s="3087"/>
      <c r="AW377" s="3087"/>
      <c r="AX377" s="3087"/>
      <c r="AY377" s="3087"/>
      <c r="AZ377" s="3087"/>
      <c r="BA377" s="3087"/>
      <c r="BB377" s="3087"/>
      <c r="BC377" s="3087"/>
      <c r="BD377" s="3087">
        <v>370</v>
      </c>
      <c r="BE377" s="3087" t="s">
        <v>14907</v>
      </c>
      <c r="BF377" s="3087"/>
      <c r="BG377" s="3087">
        <v>14</v>
      </c>
      <c r="BH377" s="3087">
        <v>33</v>
      </c>
      <c r="BI377" s="3087">
        <v>90</v>
      </c>
      <c r="BJ377" s="3087">
        <v>0</v>
      </c>
      <c r="BK377" s="3087">
        <v>0</v>
      </c>
      <c r="BL377" s="3087">
        <v>0</v>
      </c>
      <c r="BM377" s="3087">
        <v>0</v>
      </c>
      <c r="BN377" s="3087"/>
      <c r="BO377" s="3087"/>
      <c r="BP377" s="3087"/>
      <c r="BQ377" s="3087"/>
      <c r="BR377" s="3087"/>
      <c r="BS377" s="3087"/>
      <c r="BT377" s="3087"/>
      <c r="BU377" s="3087"/>
      <c r="BV377" s="3087"/>
      <c r="BW377" s="3087"/>
      <c r="BX377" s="3087"/>
      <c r="BY377" s="3087"/>
      <c r="BZ377" s="3087"/>
      <c r="CA377" s="3087"/>
      <c r="CB377" s="3087"/>
      <c r="CC377" s="3087"/>
      <c r="CD377" s="3087"/>
      <c r="CE377" s="3087"/>
      <c r="CF377" s="3087"/>
      <c r="CG377" s="3087"/>
      <c r="CH377" s="3087"/>
      <c r="CI377" s="3087"/>
      <c r="CJ377" s="3087"/>
      <c r="CK377" s="3087"/>
      <c r="CL377" s="3087"/>
      <c r="CM377" s="3087"/>
      <c r="CN377" s="3087"/>
      <c r="CO377" s="3087"/>
      <c r="CP377" s="3087"/>
      <c r="CQ377" s="3087"/>
      <c r="CR377" s="3087"/>
      <c r="CS377" s="3087"/>
      <c r="CT377" s="3087"/>
      <c r="CU377" s="3087"/>
      <c r="CV377" s="3087"/>
      <c r="CW377" s="3087"/>
      <c r="CX377" s="3087"/>
      <c r="CY377" s="3087"/>
      <c r="CZ377" s="3087"/>
      <c r="DA377" s="3087"/>
      <c r="DB377" s="3087"/>
      <c r="DC377" s="3087"/>
      <c r="DD377" s="3087"/>
      <c r="DE377" s="3087"/>
      <c r="DF377" s="3087"/>
      <c r="DG377" s="3087"/>
      <c r="DH377" s="3087"/>
      <c r="DI377" s="3087"/>
      <c r="DJ377" s="3087"/>
      <c r="DK377" s="3087"/>
    </row>
    <row r="378" spans="1:115" x14ac:dyDescent="0.25">
      <c r="A378" s="3076" t="str">
        <f t="shared" ca="1" si="25"/>
        <v xml:space="preserve"> </v>
      </c>
      <c r="B378" s="3088" t="str">
        <f t="shared" ca="1" si="26"/>
        <v xml:space="preserve"> </v>
      </c>
      <c r="C378" s="3088" t="str">
        <f t="shared" ca="1" si="27"/>
        <v xml:space="preserve"> </v>
      </c>
      <c r="D378" s="3088" t="str">
        <f t="shared" ca="1" si="28"/>
        <v xml:space="preserve"> </v>
      </c>
      <c r="E378" s="3088" t="str">
        <f t="shared" ca="1" si="29"/>
        <v xml:space="preserve"> </v>
      </c>
      <c r="F378" s="3087"/>
      <c r="G378" s="3087"/>
      <c r="H378" s="3087"/>
      <c r="I378" s="3087"/>
      <c r="J378" s="3087"/>
      <c r="K378" s="3087"/>
      <c r="L378" s="3087"/>
      <c r="M378" s="3087"/>
      <c r="N378" s="3087"/>
      <c r="O378" s="3087"/>
      <c r="P378" s="3087"/>
      <c r="Q378" s="3087"/>
      <c r="R378" s="3087"/>
      <c r="S378" s="3087"/>
      <c r="T378" s="3087"/>
      <c r="U378" s="3087"/>
      <c r="V378" s="3087"/>
      <c r="W378" s="3087"/>
      <c r="X378" s="3087"/>
      <c r="Y378" s="3087"/>
      <c r="Z378" s="3087"/>
      <c r="AA378" s="3087"/>
      <c r="AB378" s="3087"/>
      <c r="AC378" s="3087"/>
      <c r="AD378" s="3087"/>
      <c r="AE378" s="3087"/>
      <c r="AF378" s="3087"/>
      <c r="AG378" s="3087"/>
      <c r="AH378" s="3087"/>
      <c r="AI378" s="3087"/>
      <c r="AJ378" s="3087"/>
      <c r="AK378" s="3087"/>
      <c r="AL378" s="3087"/>
      <c r="AM378" s="3087"/>
      <c r="AN378" s="3087"/>
      <c r="AO378" s="3087"/>
      <c r="AP378" s="3087"/>
      <c r="AQ378" s="3087"/>
      <c r="AR378" s="3087"/>
      <c r="AS378" s="3087"/>
      <c r="AT378" s="3087"/>
      <c r="AU378" s="3087"/>
      <c r="AV378" s="3087"/>
      <c r="AW378" s="3087"/>
      <c r="AX378" s="3087"/>
      <c r="AY378" s="3087"/>
      <c r="AZ378" s="3087"/>
      <c r="BA378" s="3087"/>
      <c r="BB378" s="3087"/>
      <c r="BC378" s="3087"/>
      <c r="BD378" s="3087">
        <v>371</v>
      </c>
      <c r="BE378" s="3087" t="s">
        <v>14908</v>
      </c>
      <c r="BF378" s="3087"/>
      <c r="BG378" s="3087">
        <v>14</v>
      </c>
      <c r="BH378" s="3087">
        <v>33</v>
      </c>
      <c r="BI378" s="3087">
        <v>90</v>
      </c>
      <c r="BJ378" s="3087">
        <v>0</v>
      </c>
      <c r="BK378" s="3087">
        <v>0</v>
      </c>
      <c r="BL378" s="3087">
        <v>0</v>
      </c>
      <c r="BM378" s="3087">
        <v>0</v>
      </c>
      <c r="BN378" s="3087"/>
      <c r="BO378" s="3087"/>
      <c r="BP378" s="3087"/>
      <c r="BQ378" s="3087"/>
      <c r="BR378" s="3087"/>
      <c r="BS378" s="3087"/>
      <c r="BT378" s="3087"/>
      <c r="BU378" s="3087"/>
      <c r="BV378" s="3087"/>
      <c r="BW378" s="3087"/>
      <c r="BX378" s="3087"/>
      <c r="BY378" s="3087"/>
      <c r="BZ378" s="3087"/>
      <c r="CA378" s="3087"/>
      <c r="CB378" s="3087"/>
      <c r="CC378" s="3087"/>
      <c r="CD378" s="3087"/>
      <c r="CE378" s="3087"/>
      <c r="CF378" s="3087"/>
      <c r="CG378" s="3087"/>
      <c r="CH378" s="3087"/>
      <c r="CI378" s="3087"/>
      <c r="CJ378" s="3087"/>
      <c r="CK378" s="3087"/>
      <c r="CL378" s="3087"/>
      <c r="CM378" s="3087"/>
      <c r="CN378" s="3087"/>
      <c r="CO378" s="3087"/>
      <c r="CP378" s="3087"/>
      <c r="CQ378" s="3087"/>
      <c r="CR378" s="3087"/>
      <c r="CS378" s="3087"/>
      <c r="CT378" s="3087"/>
      <c r="CU378" s="3087"/>
      <c r="CV378" s="3087"/>
      <c r="CW378" s="3087"/>
      <c r="CX378" s="3087"/>
      <c r="CY378" s="3087"/>
      <c r="CZ378" s="3087"/>
      <c r="DA378" s="3087"/>
      <c r="DB378" s="3087"/>
      <c r="DC378" s="3087"/>
      <c r="DD378" s="3087"/>
      <c r="DE378" s="3087"/>
      <c r="DF378" s="3087"/>
      <c r="DG378" s="3087"/>
      <c r="DH378" s="3087"/>
      <c r="DI378" s="3087"/>
      <c r="DJ378" s="3087"/>
      <c r="DK378" s="3087"/>
    </row>
    <row r="379" spans="1:115" x14ac:dyDescent="0.25">
      <c r="A379" s="3076" t="str">
        <f t="shared" ca="1" si="25"/>
        <v xml:space="preserve"> </v>
      </c>
      <c r="B379" s="3088" t="str">
        <f t="shared" ca="1" si="26"/>
        <v xml:space="preserve"> </v>
      </c>
      <c r="C379" s="3088" t="str">
        <f t="shared" ca="1" si="27"/>
        <v xml:space="preserve"> </v>
      </c>
      <c r="D379" s="3088" t="str">
        <f t="shared" ca="1" si="28"/>
        <v xml:space="preserve"> </v>
      </c>
      <c r="E379" s="3088" t="str">
        <f t="shared" ca="1" si="29"/>
        <v xml:space="preserve"> </v>
      </c>
      <c r="F379" s="3087"/>
      <c r="G379" s="3087"/>
      <c r="H379" s="3087"/>
      <c r="I379" s="3087"/>
      <c r="J379" s="3087"/>
      <c r="K379" s="3087"/>
      <c r="L379" s="3087"/>
      <c r="M379" s="3087"/>
      <c r="N379" s="3087"/>
      <c r="O379" s="3087"/>
      <c r="P379" s="3087"/>
      <c r="Q379" s="3087"/>
      <c r="R379" s="3087"/>
      <c r="S379" s="3087"/>
      <c r="T379" s="3087"/>
      <c r="U379" s="3087"/>
      <c r="V379" s="3087"/>
      <c r="W379" s="3087"/>
      <c r="X379" s="3087"/>
      <c r="Y379" s="3087"/>
      <c r="Z379" s="3087"/>
      <c r="AA379" s="3087"/>
      <c r="AB379" s="3087"/>
      <c r="AC379" s="3087"/>
      <c r="AD379" s="3087"/>
      <c r="AE379" s="3087"/>
      <c r="AF379" s="3087"/>
      <c r="AG379" s="3087"/>
      <c r="AH379" s="3087"/>
      <c r="AI379" s="3087"/>
      <c r="AJ379" s="3087"/>
      <c r="AK379" s="3087"/>
      <c r="AL379" s="3087"/>
      <c r="AM379" s="3087"/>
      <c r="AN379" s="3087"/>
      <c r="AO379" s="3087"/>
      <c r="AP379" s="3087"/>
      <c r="AQ379" s="3087"/>
      <c r="AR379" s="3087"/>
      <c r="AS379" s="3087"/>
      <c r="AT379" s="3087"/>
      <c r="AU379" s="3087"/>
      <c r="AV379" s="3087"/>
      <c r="AW379" s="3087"/>
      <c r="AX379" s="3087"/>
      <c r="AY379" s="3087"/>
      <c r="AZ379" s="3087"/>
      <c r="BA379" s="3087"/>
      <c r="BB379" s="3087"/>
      <c r="BC379" s="3087"/>
      <c r="BD379" s="3087">
        <v>372</v>
      </c>
      <c r="BE379" s="3087" t="s">
        <v>14909</v>
      </c>
      <c r="BF379" s="3087"/>
      <c r="BG379" s="3087">
        <v>14</v>
      </c>
      <c r="BH379" s="3087">
        <v>33</v>
      </c>
      <c r="BI379" s="3087">
        <v>90</v>
      </c>
      <c r="BJ379" s="3087">
        <v>0</v>
      </c>
      <c r="BK379" s="3087">
        <v>0</v>
      </c>
      <c r="BL379" s="3087">
        <v>0</v>
      </c>
      <c r="BM379" s="3087">
        <v>0</v>
      </c>
      <c r="BN379" s="3087"/>
      <c r="BO379" s="3087"/>
      <c r="BP379" s="3087"/>
      <c r="BQ379" s="3087"/>
      <c r="BR379" s="3087"/>
      <c r="BS379" s="3087"/>
      <c r="BT379" s="3087"/>
      <c r="BU379" s="3087"/>
      <c r="BV379" s="3087"/>
      <c r="BW379" s="3087"/>
      <c r="BX379" s="3087"/>
      <c r="BY379" s="3087"/>
      <c r="BZ379" s="3087"/>
      <c r="CA379" s="3087"/>
      <c r="CB379" s="3087"/>
      <c r="CC379" s="3087"/>
      <c r="CD379" s="3087"/>
      <c r="CE379" s="3087"/>
      <c r="CF379" s="3087"/>
      <c r="CG379" s="3087"/>
      <c r="CH379" s="3087"/>
      <c r="CI379" s="3087"/>
      <c r="CJ379" s="3087"/>
      <c r="CK379" s="3087"/>
      <c r="CL379" s="3087"/>
      <c r="CM379" s="3087"/>
      <c r="CN379" s="3087"/>
      <c r="CO379" s="3087"/>
      <c r="CP379" s="3087"/>
      <c r="CQ379" s="3087"/>
      <c r="CR379" s="3087"/>
      <c r="CS379" s="3087"/>
      <c r="CT379" s="3087"/>
      <c r="CU379" s="3087"/>
      <c r="CV379" s="3087"/>
      <c r="CW379" s="3087"/>
      <c r="CX379" s="3087"/>
      <c r="CY379" s="3087"/>
      <c r="CZ379" s="3087"/>
      <c r="DA379" s="3087"/>
      <c r="DB379" s="3087"/>
      <c r="DC379" s="3087"/>
      <c r="DD379" s="3087"/>
      <c r="DE379" s="3087"/>
      <c r="DF379" s="3087"/>
      <c r="DG379" s="3087"/>
      <c r="DH379" s="3087"/>
      <c r="DI379" s="3087"/>
      <c r="DJ379" s="3087"/>
      <c r="DK379" s="3087"/>
    </row>
    <row r="380" spans="1:115" x14ac:dyDescent="0.25">
      <c r="A380" s="3076" t="str">
        <f t="shared" ca="1" si="25"/>
        <v xml:space="preserve"> </v>
      </c>
      <c r="B380" s="3088" t="str">
        <f t="shared" ca="1" si="26"/>
        <v xml:space="preserve"> </v>
      </c>
      <c r="C380" s="3088" t="str">
        <f t="shared" ca="1" si="27"/>
        <v xml:space="preserve"> </v>
      </c>
      <c r="D380" s="3088" t="str">
        <f t="shared" ca="1" si="28"/>
        <v xml:space="preserve"> </v>
      </c>
      <c r="E380" s="3088" t="str">
        <f t="shared" ca="1" si="29"/>
        <v xml:space="preserve"> </v>
      </c>
      <c r="F380" s="3087"/>
      <c r="G380" s="3087"/>
      <c r="H380" s="3087"/>
      <c r="I380" s="3087"/>
      <c r="J380" s="3087"/>
      <c r="K380" s="3087"/>
      <c r="L380" s="3087"/>
      <c r="M380" s="3087"/>
      <c r="N380" s="3087"/>
      <c r="O380" s="3087"/>
      <c r="P380" s="3087"/>
      <c r="Q380" s="3087"/>
      <c r="R380" s="3087"/>
      <c r="S380" s="3087"/>
      <c r="T380" s="3087"/>
      <c r="U380" s="3087"/>
      <c r="V380" s="3087"/>
      <c r="W380" s="3087"/>
      <c r="X380" s="3087"/>
      <c r="Y380" s="3087"/>
      <c r="Z380" s="3087"/>
      <c r="AA380" s="3087"/>
      <c r="AB380" s="3087"/>
      <c r="AC380" s="3087"/>
      <c r="AD380" s="3087"/>
      <c r="AE380" s="3087"/>
      <c r="AF380" s="3087"/>
      <c r="AG380" s="3087"/>
      <c r="AH380" s="3087"/>
      <c r="AI380" s="3087"/>
      <c r="AJ380" s="3087"/>
      <c r="AK380" s="3087"/>
      <c r="AL380" s="3087"/>
      <c r="AM380" s="3087"/>
      <c r="AN380" s="3087"/>
      <c r="AO380" s="3087"/>
      <c r="AP380" s="3087"/>
      <c r="AQ380" s="3087"/>
      <c r="AR380" s="3087"/>
      <c r="AS380" s="3087"/>
      <c r="AT380" s="3087"/>
      <c r="AU380" s="3087"/>
      <c r="AV380" s="3087"/>
      <c r="AW380" s="3087"/>
      <c r="AX380" s="3087"/>
      <c r="AY380" s="3087"/>
      <c r="AZ380" s="3087"/>
      <c r="BA380" s="3087"/>
      <c r="BB380" s="3087"/>
      <c r="BC380" s="3087"/>
      <c r="BD380" s="3087">
        <v>373</v>
      </c>
      <c r="BE380" s="3087" t="s">
        <v>14910</v>
      </c>
      <c r="BF380" s="3087"/>
      <c r="BG380" s="3087">
        <v>14</v>
      </c>
      <c r="BH380" s="3087">
        <v>33</v>
      </c>
      <c r="BI380" s="3087">
        <v>90</v>
      </c>
      <c r="BJ380" s="3087">
        <v>0</v>
      </c>
      <c r="BK380" s="3087">
        <v>0</v>
      </c>
      <c r="BL380" s="3087">
        <v>0</v>
      </c>
      <c r="BM380" s="3087">
        <v>0</v>
      </c>
      <c r="BN380" s="3087"/>
      <c r="BO380" s="3087"/>
      <c r="BP380" s="3087"/>
      <c r="BQ380" s="3087"/>
      <c r="BR380" s="3087"/>
      <c r="BS380" s="3087"/>
      <c r="BT380" s="3087"/>
      <c r="BU380" s="3087"/>
      <c r="BV380" s="3087"/>
      <c r="BW380" s="3087"/>
      <c r="BX380" s="3087"/>
      <c r="BY380" s="3087"/>
      <c r="BZ380" s="3087"/>
      <c r="CA380" s="3087"/>
      <c r="CB380" s="3087"/>
      <c r="CC380" s="3087"/>
      <c r="CD380" s="3087"/>
      <c r="CE380" s="3087"/>
      <c r="CF380" s="3087"/>
      <c r="CG380" s="3087"/>
      <c r="CH380" s="3087"/>
      <c r="CI380" s="3087"/>
      <c r="CJ380" s="3087"/>
      <c r="CK380" s="3087"/>
      <c r="CL380" s="3087"/>
      <c r="CM380" s="3087"/>
      <c r="CN380" s="3087"/>
      <c r="CO380" s="3087"/>
      <c r="CP380" s="3087"/>
      <c r="CQ380" s="3087"/>
      <c r="CR380" s="3087"/>
      <c r="CS380" s="3087"/>
      <c r="CT380" s="3087"/>
      <c r="CU380" s="3087"/>
      <c r="CV380" s="3087"/>
      <c r="CW380" s="3087"/>
      <c r="CX380" s="3087"/>
      <c r="CY380" s="3087"/>
      <c r="CZ380" s="3087"/>
      <c r="DA380" s="3087"/>
      <c r="DB380" s="3087"/>
      <c r="DC380" s="3087"/>
      <c r="DD380" s="3087"/>
      <c r="DE380" s="3087"/>
      <c r="DF380" s="3087"/>
      <c r="DG380" s="3087"/>
      <c r="DH380" s="3087"/>
      <c r="DI380" s="3087"/>
      <c r="DJ380" s="3087"/>
      <c r="DK380" s="3087"/>
    </row>
    <row r="381" spans="1:115" x14ac:dyDescent="0.25">
      <c r="A381" s="3076" t="str">
        <f t="shared" ca="1" si="25"/>
        <v xml:space="preserve"> </v>
      </c>
      <c r="B381" s="3088" t="str">
        <f t="shared" ca="1" si="26"/>
        <v xml:space="preserve"> </v>
      </c>
      <c r="C381" s="3088" t="str">
        <f t="shared" ca="1" si="27"/>
        <v xml:space="preserve"> </v>
      </c>
      <c r="D381" s="3088" t="str">
        <f t="shared" ca="1" si="28"/>
        <v xml:space="preserve"> </v>
      </c>
      <c r="E381" s="3088" t="str">
        <f t="shared" ca="1" si="29"/>
        <v xml:space="preserve"> </v>
      </c>
      <c r="F381" s="3087"/>
      <c r="G381" s="3087"/>
      <c r="H381" s="3087"/>
      <c r="I381" s="3087"/>
      <c r="J381" s="3087"/>
      <c r="K381" s="3087"/>
      <c r="L381" s="3087"/>
      <c r="M381" s="3087"/>
      <c r="N381" s="3087"/>
      <c r="O381" s="3087"/>
      <c r="P381" s="3087"/>
      <c r="Q381" s="3087"/>
      <c r="R381" s="3087"/>
      <c r="S381" s="3087"/>
      <c r="T381" s="3087"/>
      <c r="U381" s="3087"/>
      <c r="V381" s="3087"/>
      <c r="W381" s="3087"/>
      <c r="X381" s="3087"/>
      <c r="Y381" s="3087"/>
      <c r="Z381" s="3087"/>
      <c r="AA381" s="3087"/>
      <c r="AB381" s="3087"/>
      <c r="AC381" s="3087"/>
      <c r="AD381" s="3087"/>
      <c r="AE381" s="3087"/>
      <c r="AF381" s="3087"/>
      <c r="AG381" s="3087"/>
      <c r="AH381" s="3087"/>
      <c r="AI381" s="3087"/>
      <c r="AJ381" s="3087"/>
      <c r="AK381" s="3087"/>
      <c r="AL381" s="3087"/>
      <c r="AM381" s="3087"/>
      <c r="AN381" s="3087"/>
      <c r="AO381" s="3087"/>
      <c r="AP381" s="3087"/>
      <c r="AQ381" s="3087"/>
      <c r="AR381" s="3087"/>
      <c r="AS381" s="3087"/>
      <c r="AT381" s="3087"/>
      <c r="AU381" s="3087"/>
      <c r="AV381" s="3087"/>
      <c r="AW381" s="3087"/>
      <c r="AX381" s="3087"/>
      <c r="AY381" s="3087"/>
      <c r="AZ381" s="3087"/>
      <c r="BA381" s="3087"/>
      <c r="BB381" s="3087"/>
      <c r="BC381" s="3087"/>
      <c r="BD381" s="3087">
        <v>374</v>
      </c>
      <c r="BE381" s="3087" t="s">
        <v>14911</v>
      </c>
      <c r="BF381" s="3087"/>
      <c r="BG381" s="3087">
        <v>14</v>
      </c>
      <c r="BH381" s="3087">
        <v>33</v>
      </c>
      <c r="BI381" s="3087">
        <v>90</v>
      </c>
      <c r="BJ381" s="3087">
        <v>0</v>
      </c>
      <c r="BK381" s="3087">
        <v>0</v>
      </c>
      <c r="BL381" s="3087">
        <v>0</v>
      </c>
      <c r="BM381" s="3087">
        <v>0</v>
      </c>
      <c r="BN381" s="3087"/>
      <c r="BO381" s="3087"/>
      <c r="BP381" s="3087"/>
      <c r="BQ381" s="3087"/>
      <c r="BR381" s="3087"/>
      <c r="BS381" s="3087"/>
      <c r="BT381" s="3087"/>
      <c r="BU381" s="3087"/>
      <c r="BV381" s="3087"/>
      <c r="BW381" s="3087"/>
      <c r="BX381" s="3087"/>
      <c r="BY381" s="3087"/>
      <c r="BZ381" s="3087"/>
      <c r="CA381" s="3087"/>
      <c r="CB381" s="3087"/>
      <c r="CC381" s="3087"/>
      <c r="CD381" s="3087"/>
      <c r="CE381" s="3087"/>
      <c r="CF381" s="3087"/>
      <c r="CG381" s="3087"/>
      <c r="CH381" s="3087"/>
      <c r="CI381" s="3087"/>
      <c r="CJ381" s="3087"/>
      <c r="CK381" s="3087"/>
      <c r="CL381" s="3087"/>
      <c r="CM381" s="3087"/>
      <c r="CN381" s="3087"/>
      <c r="CO381" s="3087"/>
      <c r="CP381" s="3087"/>
      <c r="CQ381" s="3087"/>
      <c r="CR381" s="3087"/>
      <c r="CS381" s="3087"/>
      <c r="CT381" s="3087"/>
      <c r="CU381" s="3087"/>
      <c r="CV381" s="3087"/>
      <c r="CW381" s="3087"/>
      <c r="CX381" s="3087"/>
      <c r="CY381" s="3087"/>
      <c r="CZ381" s="3087"/>
      <c r="DA381" s="3087"/>
      <c r="DB381" s="3087"/>
      <c r="DC381" s="3087"/>
      <c r="DD381" s="3087"/>
      <c r="DE381" s="3087"/>
      <c r="DF381" s="3087"/>
      <c r="DG381" s="3087"/>
      <c r="DH381" s="3087"/>
      <c r="DI381" s="3087"/>
      <c r="DJ381" s="3087"/>
      <c r="DK381" s="3087"/>
    </row>
    <row r="382" spans="1:115" x14ac:dyDescent="0.25">
      <c r="A382" s="3076" t="str">
        <f t="shared" ca="1" si="25"/>
        <v xml:space="preserve"> </v>
      </c>
      <c r="B382" s="3088" t="str">
        <f t="shared" ca="1" si="26"/>
        <v xml:space="preserve"> </v>
      </c>
      <c r="C382" s="3088" t="str">
        <f t="shared" ca="1" si="27"/>
        <v xml:space="preserve"> </v>
      </c>
      <c r="D382" s="3088" t="str">
        <f t="shared" ca="1" si="28"/>
        <v xml:space="preserve"> </v>
      </c>
      <c r="E382" s="3088" t="str">
        <f t="shared" ca="1" si="29"/>
        <v xml:space="preserve"> </v>
      </c>
      <c r="F382" s="3087"/>
      <c r="G382" s="3087"/>
      <c r="H382" s="3087"/>
      <c r="I382" s="3087"/>
      <c r="J382" s="3087"/>
      <c r="K382" s="3087"/>
      <c r="L382" s="3087"/>
      <c r="M382" s="3087"/>
      <c r="N382" s="3087"/>
      <c r="O382" s="3087"/>
      <c r="P382" s="3087"/>
      <c r="Q382" s="3087"/>
      <c r="R382" s="3087"/>
      <c r="S382" s="3087"/>
      <c r="T382" s="3087"/>
      <c r="U382" s="3087"/>
      <c r="V382" s="3087"/>
      <c r="W382" s="3087"/>
      <c r="X382" s="3087"/>
      <c r="Y382" s="3087"/>
      <c r="Z382" s="3087"/>
      <c r="AA382" s="3087"/>
      <c r="AB382" s="3087"/>
      <c r="AC382" s="3087"/>
      <c r="AD382" s="3087"/>
      <c r="AE382" s="3087"/>
      <c r="AF382" s="3087"/>
      <c r="AG382" s="3087"/>
      <c r="AH382" s="3087"/>
      <c r="AI382" s="3087"/>
      <c r="AJ382" s="3087"/>
      <c r="AK382" s="3087"/>
      <c r="AL382" s="3087"/>
      <c r="AM382" s="3087"/>
      <c r="AN382" s="3087"/>
      <c r="AO382" s="3087"/>
      <c r="AP382" s="3087"/>
      <c r="AQ382" s="3087"/>
      <c r="AR382" s="3087"/>
      <c r="AS382" s="3087"/>
      <c r="AT382" s="3087"/>
      <c r="AU382" s="3087"/>
      <c r="AV382" s="3087"/>
      <c r="AW382" s="3087"/>
      <c r="AX382" s="3087"/>
      <c r="AY382" s="3087"/>
      <c r="AZ382" s="3087"/>
      <c r="BA382" s="3087"/>
      <c r="BB382" s="3087"/>
      <c r="BC382" s="3087"/>
      <c r="BD382" s="3087">
        <v>375</v>
      </c>
      <c r="BE382" s="3087" t="s">
        <v>14912</v>
      </c>
      <c r="BF382" s="3087"/>
      <c r="BG382" s="3087">
        <v>14</v>
      </c>
      <c r="BH382" s="3087">
        <v>33</v>
      </c>
      <c r="BI382" s="3087">
        <v>90</v>
      </c>
      <c r="BJ382" s="3087">
        <v>0</v>
      </c>
      <c r="BK382" s="3087">
        <v>0</v>
      </c>
      <c r="BL382" s="3087">
        <v>0</v>
      </c>
      <c r="BM382" s="3087">
        <v>0</v>
      </c>
      <c r="BN382" s="3087"/>
      <c r="BO382" s="3087"/>
      <c r="BP382" s="3087"/>
      <c r="BQ382" s="3087"/>
      <c r="BR382" s="3087"/>
      <c r="BS382" s="3087"/>
      <c r="BT382" s="3087"/>
      <c r="BU382" s="3087"/>
      <c r="BV382" s="3087"/>
      <c r="BW382" s="3087"/>
      <c r="BX382" s="3087"/>
      <c r="BY382" s="3087"/>
      <c r="BZ382" s="3087"/>
      <c r="CA382" s="3087"/>
      <c r="CB382" s="3087"/>
      <c r="CC382" s="3087"/>
      <c r="CD382" s="3087"/>
      <c r="CE382" s="3087"/>
      <c r="CF382" s="3087"/>
      <c r="CG382" s="3087"/>
      <c r="CH382" s="3087"/>
      <c r="CI382" s="3087"/>
      <c r="CJ382" s="3087"/>
      <c r="CK382" s="3087"/>
      <c r="CL382" s="3087"/>
      <c r="CM382" s="3087"/>
      <c r="CN382" s="3087"/>
      <c r="CO382" s="3087"/>
      <c r="CP382" s="3087"/>
      <c r="CQ382" s="3087"/>
      <c r="CR382" s="3087"/>
      <c r="CS382" s="3087"/>
      <c r="CT382" s="3087"/>
      <c r="CU382" s="3087"/>
      <c r="CV382" s="3087"/>
      <c r="CW382" s="3087"/>
      <c r="CX382" s="3087"/>
      <c r="CY382" s="3087"/>
      <c r="CZ382" s="3087"/>
      <c r="DA382" s="3087"/>
      <c r="DB382" s="3087"/>
      <c r="DC382" s="3087"/>
      <c r="DD382" s="3087"/>
      <c r="DE382" s="3087"/>
      <c r="DF382" s="3087"/>
      <c r="DG382" s="3087"/>
      <c r="DH382" s="3087"/>
      <c r="DI382" s="3087"/>
      <c r="DJ382" s="3087"/>
      <c r="DK382" s="3087"/>
    </row>
    <row r="383" spans="1:115" x14ac:dyDescent="0.25">
      <c r="A383" s="3076" t="str">
        <f t="shared" ca="1" si="25"/>
        <v xml:space="preserve"> </v>
      </c>
      <c r="B383" s="3088" t="str">
        <f t="shared" ca="1" si="26"/>
        <v xml:space="preserve"> </v>
      </c>
      <c r="C383" s="3088" t="str">
        <f t="shared" ca="1" si="27"/>
        <v xml:space="preserve"> </v>
      </c>
      <c r="D383" s="3088" t="str">
        <f t="shared" ca="1" si="28"/>
        <v xml:space="preserve"> </v>
      </c>
      <c r="E383" s="3088" t="str">
        <f t="shared" ca="1" si="29"/>
        <v xml:space="preserve"> </v>
      </c>
      <c r="F383" s="3087"/>
      <c r="G383" s="3087"/>
      <c r="H383" s="3087"/>
      <c r="I383" s="3087"/>
      <c r="J383" s="3087"/>
      <c r="K383" s="3087"/>
      <c r="L383" s="3087"/>
      <c r="M383" s="3087"/>
      <c r="N383" s="3087"/>
      <c r="O383" s="3087"/>
      <c r="P383" s="3087"/>
      <c r="Q383" s="3087"/>
      <c r="R383" s="3087"/>
      <c r="S383" s="3087"/>
      <c r="T383" s="3087"/>
      <c r="U383" s="3087"/>
      <c r="V383" s="3087"/>
      <c r="W383" s="3087"/>
      <c r="X383" s="3087"/>
      <c r="Y383" s="3087"/>
      <c r="Z383" s="3087"/>
      <c r="AA383" s="3087"/>
      <c r="AB383" s="3087"/>
      <c r="AC383" s="3087"/>
      <c r="AD383" s="3087"/>
      <c r="AE383" s="3087"/>
      <c r="AF383" s="3087"/>
      <c r="AG383" s="3087"/>
      <c r="AH383" s="3087"/>
      <c r="AI383" s="3087"/>
      <c r="AJ383" s="3087"/>
      <c r="AK383" s="3087"/>
      <c r="AL383" s="3087"/>
      <c r="AM383" s="3087"/>
      <c r="AN383" s="3087"/>
      <c r="AO383" s="3087"/>
      <c r="AP383" s="3087"/>
      <c r="AQ383" s="3087"/>
      <c r="AR383" s="3087"/>
      <c r="AS383" s="3087"/>
      <c r="AT383" s="3087"/>
      <c r="AU383" s="3087"/>
      <c r="AV383" s="3087"/>
      <c r="AW383" s="3087"/>
      <c r="AX383" s="3087"/>
      <c r="AY383" s="3087"/>
      <c r="AZ383" s="3087"/>
      <c r="BA383" s="3087"/>
      <c r="BB383" s="3087"/>
      <c r="BC383" s="3087"/>
      <c r="BD383" s="3087">
        <v>376</v>
      </c>
      <c r="BE383" s="3087" t="s">
        <v>14913</v>
      </c>
      <c r="BF383" s="3087"/>
      <c r="BG383" s="3087">
        <v>14</v>
      </c>
      <c r="BH383" s="3087">
        <v>33</v>
      </c>
      <c r="BI383" s="3087">
        <v>90</v>
      </c>
      <c r="BJ383" s="3087">
        <v>0</v>
      </c>
      <c r="BK383" s="3087">
        <v>0</v>
      </c>
      <c r="BL383" s="3087">
        <v>0</v>
      </c>
      <c r="BM383" s="3087">
        <v>0</v>
      </c>
      <c r="BN383" s="3087"/>
      <c r="BO383" s="3087"/>
      <c r="BP383" s="3087"/>
      <c r="BQ383" s="3087"/>
      <c r="BR383" s="3087"/>
      <c r="BS383" s="3087"/>
      <c r="BT383" s="3087"/>
      <c r="BU383" s="3087"/>
      <c r="BV383" s="3087"/>
      <c r="BW383" s="3087"/>
      <c r="BX383" s="3087"/>
      <c r="BY383" s="3087"/>
      <c r="BZ383" s="3087"/>
      <c r="CA383" s="3087"/>
      <c r="CB383" s="3087"/>
      <c r="CC383" s="3087"/>
      <c r="CD383" s="3087"/>
      <c r="CE383" s="3087"/>
      <c r="CF383" s="3087"/>
      <c r="CG383" s="3087"/>
      <c r="CH383" s="3087"/>
      <c r="CI383" s="3087"/>
      <c r="CJ383" s="3087"/>
      <c r="CK383" s="3087"/>
      <c r="CL383" s="3087"/>
      <c r="CM383" s="3087"/>
      <c r="CN383" s="3087"/>
      <c r="CO383" s="3087"/>
      <c r="CP383" s="3087"/>
      <c r="CQ383" s="3087"/>
      <c r="CR383" s="3087"/>
      <c r="CS383" s="3087"/>
      <c r="CT383" s="3087"/>
      <c r="CU383" s="3087"/>
      <c r="CV383" s="3087"/>
      <c r="CW383" s="3087"/>
      <c r="CX383" s="3087"/>
      <c r="CY383" s="3087"/>
      <c r="CZ383" s="3087"/>
      <c r="DA383" s="3087"/>
      <c r="DB383" s="3087"/>
      <c r="DC383" s="3087"/>
      <c r="DD383" s="3087"/>
      <c r="DE383" s="3087"/>
      <c r="DF383" s="3087"/>
      <c r="DG383" s="3087"/>
      <c r="DH383" s="3087"/>
      <c r="DI383" s="3087"/>
      <c r="DJ383" s="3087"/>
      <c r="DK383" s="3087"/>
    </row>
    <row r="384" spans="1:115" x14ac:dyDescent="0.25">
      <c r="A384" s="3076" t="str">
        <f t="shared" ca="1" si="25"/>
        <v xml:space="preserve"> </v>
      </c>
      <c r="B384" s="3088" t="str">
        <f t="shared" ca="1" si="26"/>
        <v xml:space="preserve"> </v>
      </c>
      <c r="C384" s="3088" t="str">
        <f t="shared" ca="1" si="27"/>
        <v xml:space="preserve"> </v>
      </c>
      <c r="D384" s="3088" t="str">
        <f t="shared" ca="1" si="28"/>
        <v xml:space="preserve"> </v>
      </c>
      <c r="E384" s="3088" t="str">
        <f t="shared" ca="1" si="29"/>
        <v xml:space="preserve"> </v>
      </c>
      <c r="F384" s="3087"/>
      <c r="G384" s="3087"/>
      <c r="H384" s="3087"/>
      <c r="I384" s="3087"/>
      <c r="J384" s="3087"/>
      <c r="K384" s="3087"/>
      <c r="L384" s="3087"/>
      <c r="M384" s="3087"/>
      <c r="N384" s="3087"/>
      <c r="O384" s="3087"/>
      <c r="P384" s="3087"/>
      <c r="Q384" s="3087"/>
      <c r="R384" s="3087"/>
      <c r="S384" s="3087"/>
      <c r="T384" s="3087"/>
      <c r="U384" s="3087"/>
      <c r="V384" s="3087"/>
      <c r="W384" s="3087"/>
      <c r="X384" s="3087"/>
      <c r="Y384" s="3087"/>
      <c r="Z384" s="3087"/>
      <c r="AA384" s="3087"/>
      <c r="AB384" s="3087"/>
      <c r="AC384" s="3087"/>
      <c r="AD384" s="3087"/>
      <c r="AE384" s="3087"/>
      <c r="AF384" s="3087"/>
      <c r="AG384" s="3087"/>
      <c r="AH384" s="3087"/>
      <c r="AI384" s="3087"/>
      <c r="AJ384" s="3087"/>
      <c r="AK384" s="3087"/>
      <c r="AL384" s="3087"/>
      <c r="AM384" s="3087"/>
      <c r="AN384" s="3087"/>
      <c r="AO384" s="3087"/>
      <c r="AP384" s="3087"/>
      <c r="AQ384" s="3087"/>
      <c r="AR384" s="3087"/>
      <c r="AS384" s="3087"/>
      <c r="AT384" s="3087"/>
      <c r="AU384" s="3087"/>
      <c r="AV384" s="3087"/>
      <c r="AW384" s="3087"/>
      <c r="AX384" s="3087"/>
      <c r="AY384" s="3087"/>
      <c r="AZ384" s="3087"/>
      <c r="BA384" s="3087"/>
      <c r="BB384" s="3087"/>
      <c r="BC384" s="3087"/>
      <c r="BD384" s="3087">
        <v>377</v>
      </c>
      <c r="BE384" s="3087" t="s">
        <v>14914</v>
      </c>
      <c r="BF384" s="3087"/>
      <c r="BG384" s="3087">
        <v>14</v>
      </c>
      <c r="BH384" s="3087">
        <v>33</v>
      </c>
      <c r="BI384" s="3087">
        <v>90</v>
      </c>
      <c r="BJ384" s="3087">
        <v>0</v>
      </c>
      <c r="BK384" s="3087">
        <v>0</v>
      </c>
      <c r="BL384" s="3087">
        <v>0</v>
      </c>
      <c r="BM384" s="3087">
        <v>0</v>
      </c>
      <c r="BN384" s="3087"/>
      <c r="BO384" s="3087"/>
      <c r="BP384" s="3087"/>
      <c r="BQ384" s="3087"/>
      <c r="BR384" s="3087"/>
      <c r="BS384" s="3087"/>
      <c r="BT384" s="3087"/>
      <c r="BU384" s="3087"/>
      <c r="BV384" s="3087"/>
      <c r="BW384" s="3087"/>
      <c r="BX384" s="3087"/>
      <c r="BY384" s="3087"/>
      <c r="BZ384" s="3087"/>
      <c r="CA384" s="3087"/>
      <c r="CB384" s="3087"/>
      <c r="CC384" s="3087"/>
      <c r="CD384" s="3087"/>
      <c r="CE384" s="3087"/>
      <c r="CF384" s="3087"/>
      <c r="CG384" s="3087"/>
      <c r="CH384" s="3087"/>
      <c r="CI384" s="3087"/>
      <c r="CJ384" s="3087"/>
      <c r="CK384" s="3087"/>
      <c r="CL384" s="3087"/>
      <c r="CM384" s="3087"/>
      <c r="CN384" s="3087"/>
      <c r="CO384" s="3087"/>
      <c r="CP384" s="3087"/>
      <c r="CQ384" s="3087"/>
      <c r="CR384" s="3087"/>
      <c r="CS384" s="3087"/>
      <c r="CT384" s="3087"/>
      <c r="CU384" s="3087"/>
      <c r="CV384" s="3087"/>
      <c r="CW384" s="3087"/>
      <c r="CX384" s="3087"/>
      <c r="CY384" s="3087"/>
      <c r="CZ384" s="3087"/>
      <c r="DA384" s="3087"/>
      <c r="DB384" s="3087"/>
      <c r="DC384" s="3087"/>
      <c r="DD384" s="3087"/>
      <c r="DE384" s="3087"/>
      <c r="DF384" s="3087"/>
      <c r="DG384" s="3087"/>
      <c r="DH384" s="3087"/>
      <c r="DI384" s="3087"/>
      <c r="DJ384" s="3087"/>
      <c r="DK384" s="3087"/>
    </row>
    <row r="385" spans="1:115" x14ac:dyDescent="0.25">
      <c r="A385" s="3076" t="str">
        <f t="shared" ca="1" si="25"/>
        <v xml:space="preserve"> </v>
      </c>
      <c r="B385" s="3088" t="str">
        <f t="shared" ca="1" si="26"/>
        <v xml:space="preserve"> </v>
      </c>
      <c r="C385" s="3088" t="str">
        <f t="shared" ca="1" si="27"/>
        <v xml:space="preserve"> </v>
      </c>
      <c r="D385" s="3088" t="str">
        <f t="shared" ca="1" si="28"/>
        <v xml:space="preserve"> </v>
      </c>
      <c r="E385" s="3088" t="str">
        <f t="shared" ca="1" si="29"/>
        <v xml:space="preserve"> </v>
      </c>
      <c r="F385" s="3087"/>
      <c r="G385" s="3087"/>
      <c r="H385" s="3087"/>
      <c r="I385" s="3087"/>
      <c r="J385" s="3087"/>
      <c r="K385" s="3087"/>
      <c r="L385" s="3087"/>
      <c r="M385" s="3087"/>
      <c r="N385" s="3087"/>
      <c r="O385" s="3087"/>
      <c r="P385" s="3087"/>
      <c r="Q385" s="3087"/>
      <c r="R385" s="3087"/>
      <c r="S385" s="3087"/>
      <c r="T385" s="3087"/>
      <c r="U385" s="3087"/>
      <c r="V385" s="3087"/>
      <c r="W385" s="3087"/>
      <c r="X385" s="3087"/>
      <c r="Y385" s="3087"/>
      <c r="Z385" s="3087"/>
      <c r="AA385" s="3087"/>
      <c r="AB385" s="3087"/>
      <c r="AC385" s="3087"/>
      <c r="AD385" s="3087"/>
      <c r="AE385" s="3087"/>
      <c r="AF385" s="3087"/>
      <c r="AG385" s="3087"/>
      <c r="AH385" s="3087"/>
      <c r="AI385" s="3087"/>
      <c r="AJ385" s="3087"/>
      <c r="AK385" s="3087"/>
      <c r="AL385" s="3087"/>
      <c r="AM385" s="3087"/>
      <c r="AN385" s="3087"/>
      <c r="AO385" s="3087"/>
      <c r="AP385" s="3087"/>
      <c r="AQ385" s="3087"/>
      <c r="AR385" s="3087"/>
      <c r="AS385" s="3087"/>
      <c r="AT385" s="3087"/>
      <c r="AU385" s="3087"/>
      <c r="AV385" s="3087"/>
      <c r="AW385" s="3087"/>
      <c r="AX385" s="3087"/>
      <c r="AY385" s="3087"/>
      <c r="AZ385" s="3087"/>
      <c r="BA385" s="3087"/>
      <c r="BB385" s="3087"/>
      <c r="BC385" s="3087"/>
      <c r="BD385" s="3087">
        <v>378</v>
      </c>
      <c r="BE385" s="3087" t="s">
        <v>14915</v>
      </c>
      <c r="BF385" s="3087"/>
      <c r="BG385" s="3087">
        <v>14</v>
      </c>
      <c r="BH385" s="3087">
        <v>33</v>
      </c>
      <c r="BI385" s="3087">
        <v>90</v>
      </c>
      <c r="BJ385" s="3087">
        <v>0</v>
      </c>
      <c r="BK385" s="3087">
        <v>0</v>
      </c>
      <c r="BL385" s="3087">
        <v>0</v>
      </c>
      <c r="BM385" s="3087">
        <v>0</v>
      </c>
      <c r="BN385" s="3087"/>
      <c r="BO385" s="3087"/>
      <c r="BP385" s="3087"/>
      <c r="BQ385" s="3087"/>
      <c r="BR385" s="3087"/>
      <c r="BS385" s="3087"/>
      <c r="BT385" s="3087"/>
      <c r="BU385" s="3087"/>
      <c r="BV385" s="3087"/>
      <c r="BW385" s="3087"/>
      <c r="BX385" s="3087"/>
      <c r="BY385" s="3087"/>
      <c r="BZ385" s="3087"/>
      <c r="CA385" s="3087"/>
      <c r="CB385" s="3087"/>
      <c r="CC385" s="3087"/>
      <c r="CD385" s="3087"/>
      <c r="CE385" s="3087"/>
      <c r="CF385" s="3087"/>
      <c r="CG385" s="3087"/>
      <c r="CH385" s="3087"/>
      <c r="CI385" s="3087"/>
      <c r="CJ385" s="3087"/>
      <c r="CK385" s="3087"/>
      <c r="CL385" s="3087"/>
      <c r="CM385" s="3087"/>
      <c r="CN385" s="3087"/>
      <c r="CO385" s="3087"/>
      <c r="CP385" s="3087"/>
      <c r="CQ385" s="3087"/>
      <c r="CR385" s="3087"/>
      <c r="CS385" s="3087"/>
      <c r="CT385" s="3087"/>
      <c r="CU385" s="3087"/>
      <c r="CV385" s="3087"/>
      <c r="CW385" s="3087"/>
      <c r="CX385" s="3087"/>
      <c r="CY385" s="3087"/>
      <c r="CZ385" s="3087"/>
      <c r="DA385" s="3087"/>
      <c r="DB385" s="3087"/>
      <c r="DC385" s="3087"/>
      <c r="DD385" s="3087"/>
      <c r="DE385" s="3087"/>
      <c r="DF385" s="3087"/>
      <c r="DG385" s="3087"/>
      <c r="DH385" s="3087"/>
      <c r="DI385" s="3087"/>
      <c r="DJ385" s="3087"/>
      <c r="DK385" s="3087"/>
    </row>
    <row r="386" spans="1:115" x14ac:dyDescent="0.25">
      <c r="A386" s="3076" t="str">
        <f t="shared" ca="1" si="25"/>
        <v xml:space="preserve"> </v>
      </c>
      <c r="B386" s="3088" t="str">
        <f t="shared" ca="1" si="26"/>
        <v xml:space="preserve"> </v>
      </c>
      <c r="C386" s="3088" t="str">
        <f t="shared" ca="1" si="27"/>
        <v xml:space="preserve"> </v>
      </c>
      <c r="D386" s="3088" t="str">
        <f t="shared" ca="1" si="28"/>
        <v xml:space="preserve"> </v>
      </c>
      <c r="E386" s="3088" t="str">
        <f t="shared" ca="1" si="29"/>
        <v xml:space="preserve"> </v>
      </c>
      <c r="F386" s="3087"/>
      <c r="G386" s="3087"/>
      <c r="H386" s="3087"/>
      <c r="I386" s="3087"/>
      <c r="J386" s="3087"/>
      <c r="K386" s="3087"/>
      <c r="L386" s="3087"/>
      <c r="M386" s="3087"/>
      <c r="N386" s="3087"/>
      <c r="O386" s="3087"/>
      <c r="P386" s="3087"/>
      <c r="Q386" s="3087"/>
      <c r="R386" s="3087"/>
      <c r="S386" s="3087"/>
      <c r="T386" s="3087"/>
      <c r="U386" s="3087"/>
      <c r="V386" s="3087"/>
      <c r="W386" s="3087"/>
      <c r="X386" s="3087"/>
      <c r="Y386" s="3087"/>
      <c r="Z386" s="3087"/>
      <c r="AA386" s="3087"/>
      <c r="AB386" s="3087"/>
      <c r="AC386" s="3087"/>
      <c r="AD386" s="3087"/>
      <c r="AE386" s="3087"/>
      <c r="AF386" s="3087"/>
      <c r="AG386" s="3087"/>
      <c r="AH386" s="3087"/>
      <c r="AI386" s="3087"/>
      <c r="AJ386" s="3087"/>
      <c r="AK386" s="3087"/>
      <c r="AL386" s="3087"/>
      <c r="AM386" s="3087"/>
      <c r="AN386" s="3087"/>
      <c r="AO386" s="3087"/>
      <c r="AP386" s="3087"/>
      <c r="AQ386" s="3087"/>
      <c r="AR386" s="3087"/>
      <c r="AS386" s="3087"/>
      <c r="AT386" s="3087"/>
      <c r="AU386" s="3087"/>
      <c r="AV386" s="3087"/>
      <c r="AW386" s="3087"/>
      <c r="AX386" s="3087"/>
      <c r="AY386" s="3087"/>
      <c r="AZ386" s="3087"/>
      <c r="BA386" s="3087"/>
      <c r="BB386" s="3087"/>
      <c r="BC386" s="3087"/>
      <c r="BD386" s="3087">
        <v>379</v>
      </c>
      <c r="BE386" s="3087" t="s">
        <v>14916</v>
      </c>
      <c r="BF386" s="3087"/>
      <c r="BG386" s="3087">
        <v>14</v>
      </c>
      <c r="BH386" s="3087">
        <v>33</v>
      </c>
      <c r="BI386" s="3087">
        <v>90</v>
      </c>
      <c r="BJ386" s="3087">
        <v>0</v>
      </c>
      <c r="BK386" s="3087">
        <v>0</v>
      </c>
      <c r="BL386" s="3087">
        <v>0</v>
      </c>
      <c r="BM386" s="3087">
        <v>0</v>
      </c>
      <c r="BN386" s="3087"/>
      <c r="BO386" s="3087"/>
      <c r="BP386" s="3087"/>
      <c r="BQ386" s="3087"/>
      <c r="BR386" s="3087"/>
      <c r="BS386" s="3087"/>
      <c r="BT386" s="3087"/>
      <c r="BU386" s="3087"/>
      <c r="BV386" s="3087"/>
      <c r="BW386" s="3087"/>
      <c r="BX386" s="3087"/>
      <c r="BY386" s="3087"/>
      <c r="BZ386" s="3087"/>
      <c r="CA386" s="3087"/>
      <c r="CB386" s="3087"/>
      <c r="CC386" s="3087"/>
      <c r="CD386" s="3087"/>
      <c r="CE386" s="3087"/>
      <c r="CF386" s="3087"/>
      <c r="CG386" s="3087"/>
      <c r="CH386" s="3087"/>
      <c r="CI386" s="3087"/>
      <c r="CJ386" s="3087"/>
      <c r="CK386" s="3087"/>
      <c r="CL386" s="3087"/>
      <c r="CM386" s="3087"/>
      <c r="CN386" s="3087"/>
      <c r="CO386" s="3087"/>
      <c r="CP386" s="3087"/>
      <c r="CQ386" s="3087"/>
      <c r="CR386" s="3087"/>
      <c r="CS386" s="3087"/>
      <c r="CT386" s="3087"/>
      <c r="CU386" s="3087"/>
      <c r="CV386" s="3087"/>
      <c r="CW386" s="3087"/>
      <c r="CX386" s="3087"/>
      <c r="CY386" s="3087"/>
      <c r="CZ386" s="3087"/>
      <c r="DA386" s="3087"/>
      <c r="DB386" s="3087"/>
      <c r="DC386" s="3087"/>
      <c r="DD386" s="3087"/>
      <c r="DE386" s="3087"/>
      <c r="DF386" s="3087"/>
      <c r="DG386" s="3087"/>
      <c r="DH386" s="3087"/>
      <c r="DI386" s="3087"/>
      <c r="DJ386" s="3087"/>
      <c r="DK386" s="3087"/>
    </row>
    <row r="387" spans="1:115" x14ac:dyDescent="0.25">
      <c r="A387" s="3076" t="str">
        <f t="shared" ca="1" si="25"/>
        <v xml:space="preserve"> </v>
      </c>
      <c r="B387" s="3088" t="str">
        <f t="shared" ca="1" si="26"/>
        <v xml:space="preserve"> </v>
      </c>
      <c r="C387" s="3088" t="str">
        <f t="shared" ca="1" si="27"/>
        <v xml:space="preserve"> </v>
      </c>
      <c r="D387" s="3088" t="str">
        <f t="shared" ca="1" si="28"/>
        <v xml:space="preserve"> </v>
      </c>
      <c r="E387" s="3088" t="str">
        <f t="shared" ca="1" si="29"/>
        <v xml:space="preserve"> </v>
      </c>
      <c r="F387" s="3087"/>
      <c r="G387" s="3087"/>
      <c r="H387" s="3087"/>
      <c r="I387" s="3087"/>
      <c r="J387" s="3087"/>
      <c r="K387" s="3087"/>
      <c r="L387" s="3087"/>
      <c r="M387" s="3087"/>
      <c r="N387" s="3087"/>
      <c r="O387" s="3087"/>
      <c r="P387" s="3087"/>
      <c r="Q387" s="3087"/>
      <c r="R387" s="3087"/>
      <c r="S387" s="3087"/>
      <c r="T387" s="3087"/>
      <c r="U387" s="3087"/>
      <c r="V387" s="3087"/>
      <c r="W387" s="3087"/>
      <c r="X387" s="3087"/>
      <c r="Y387" s="3087"/>
      <c r="Z387" s="3087"/>
      <c r="AA387" s="3087"/>
      <c r="AB387" s="3087"/>
      <c r="AC387" s="3087"/>
      <c r="AD387" s="3087"/>
      <c r="AE387" s="3087"/>
      <c r="AF387" s="3087"/>
      <c r="AG387" s="3087"/>
      <c r="AH387" s="3087"/>
      <c r="AI387" s="3087"/>
      <c r="AJ387" s="3087"/>
      <c r="AK387" s="3087"/>
      <c r="AL387" s="3087"/>
      <c r="AM387" s="3087"/>
      <c r="AN387" s="3087"/>
      <c r="AO387" s="3087"/>
      <c r="AP387" s="3087"/>
      <c r="AQ387" s="3087"/>
      <c r="AR387" s="3087"/>
      <c r="AS387" s="3087"/>
      <c r="AT387" s="3087"/>
      <c r="AU387" s="3087"/>
      <c r="AV387" s="3087"/>
      <c r="AW387" s="3087"/>
      <c r="AX387" s="3087"/>
      <c r="AY387" s="3087"/>
      <c r="AZ387" s="3087"/>
      <c r="BA387" s="3087"/>
      <c r="BB387" s="3087"/>
      <c r="BC387" s="3087"/>
      <c r="BD387" s="3087">
        <v>380</v>
      </c>
      <c r="BE387" s="3087" t="s">
        <v>14917</v>
      </c>
      <c r="BF387" s="3087"/>
      <c r="BG387" s="3087">
        <v>14</v>
      </c>
      <c r="BH387" s="3087">
        <v>33</v>
      </c>
      <c r="BI387" s="3087">
        <v>90</v>
      </c>
      <c r="BJ387" s="3087">
        <v>0</v>
      </c>
      <c r="BK387" s="3087">
        <v>0</v>
      </c>
      <c r="BL387" s="3087">
        <v>0</v>
      </c>
      <c r="BM387" s="3087">
        <v>0</v>
      </c>
      <c r="BN387" s="3087"/>
      <c r="BO387" s="3087"/>
      <c r="BP387" s="3087"/>
      <c r="BQ387" s="3087"/>
      <c r="BR387" s="3087"/>
      <c r="BS387" s="3087"/>
      <c r="BT387" s="3087"/>
      <c r="BU387" s="3087"/>
      <c r="BV387" s="3087"/>
      <c r="BW387" s="3087"/>
      <c r="BX387" s="3087"/>
      <c r="BY387" s="3087"/>
      <c r="BZ387" s="3087"/>
      <c r="CA387" s="3087"/>
      <c r="CB387" s="3087"/>
      <c r="CC387" s="3087"/>
      <c r="CD387" s="3087"/>
      <c r="CE387" s="3087"/>
      <c r="CF387" s="3087"/>
      <c r="CG387" s="3087"/>
      <c r="CH387" s="3087"/>
      <c r="CI387" s="3087"/>
      <c r="CJ387" s="3087"/>
      <c r="CK387" s="3087"/>
      <c r="CL387" s="3087"/>
      <c r="CM387" s="3087"/>
      <c r="CN387" s="3087"/>
      <c r="CO387" s="3087"/>
      <c r="CP387" s="3087"/>
      <c r="CQ387" s="3087"/>
      <c r="CR387" s="3087"/>
      <c r="CS387" s="3087"/>
      <c r="CT387" s="3087"/>
      <c r="CU387" s="3087"/>
      <c r="CV387" s="3087"/>
      <c r="CW387" s="3087"/>
      <c r="CX387" s="3087"/>
      <c r="CY387" s="3087"/>
      <c r="CZ387" s="3087"/>
      <c r="DA387" s="3087"/>
      <c r="DB387" s="3087"/>
      <c r="DC387" s="3087"/>
      <c r="DD387" s="3087"/>
      <c r="DE387" s="3087"/>
      <c r="DF387" s="3087"/>
      <c r="DG387" s="3087"/>
      <c r="DH387" s="3087"/>
      <c r="DI387" s="3087"/>
      <c r="DJ387" s="3087"/>
      <c r="DK387" s="3087"/>
    </row>
    <row r="388" spans="1:115" x14ac:dyDescent="0.25">
      <c r="A388" s="3076" t="str">
        <f t="shared" ca="1" si="25"/>
        <v xml:space="preserve"> </v>
      </c>
      <c r="B388" s="3088" t="str">
        <f t="shared" ca="1" si="26"/>
        <v xml:space="preserve"> </v>
      </c>
      <c r="C388" s="3088" t="str">
        <f t="shared" ca="1" si="27"/>
        <v xml:space="preserve"> </v>
      </c>
      <c r="D388" s="3088" t="str">
        <f t="shared" ca="1" si="28"/>
        <v xml:space="preserve"> </v>
      </c>
      <c r="E388" s="3088" t="str">
        <f t="shared" ca="1" si="29"/>
        <v xml:space="preserve"> </v>
      </c>
      <c r="F388" s="3087"/>
      <c r="G388" s="3087"/>
      <c r="H388" s="3087"/>
      <c r="I388" s="3087"/>
      <c r="J388" s="3087"/>
      <c r="K388" s="3087"/>
      <c r="L388" s="3087"/>
      <c r="M388" s="3087"/>
      <c r="N388" s="3087"/>
      <c r="O388" s="3087"/>
      <c r="P388" s="3087"/>
      <c r="Q388" s="3087"/>
      <c r="R388" s="3087"/>
      <c r="S388" s="3087"/>
      <c r="T388" s="3087"/>
      <c r="U388" s="3087"/>
      <c r="V388" s="3087"/>
      <c r="W388" s="3087"/>
      <c r="X388" s="3087"/>
      <c r="Y388" s="3087"/>
      <c r="Z388" s="3087"/>
      <c r="AA388" s="3087"/>
      <c r="AB388" s="3087"/>
      <c r="AC388" s="3087"/>
      <c r="AD388" s="3087"/>
      <c r="AE388" s="3087"/>
      <c r="AF388" s="3087"/>
      <c r="AG388" s="3087"/>
      <c r="AH388" s="3087"/>
      <c r="AI388" s="3087"/>
      <c r="AJ388" s="3087"/>
      <c r="AK388" s="3087"/>
      <c r="AL388" s="3087"/>
      <c r="AM388" s="3087"/>
      <c r="AN388" s="3087"/>
      <c r="AO388" s="3087"/>
      <c r="AP388" s="3087"/>
      <c r="AQ388" s="3087"/>
      <c r="AR388" s="3087"/>
      <c r="AS388" s="3087"/>
      <c r="AT388" s="3087"/>
      <c r="AU388" s="3087"/>
      <c r="AV388" s="3087"/>
      <c r="AW388" s="3087"/>
      <c r="AX388" s="3087"/>
      <c r="AY388" s="3087"/>
      <c r="AZ388" s="3087"/>
      <c r="BA388" s="3087"/>
      <c r="BB388" s="3087"/>
      <c r="BC388" s="3087"/>
      <c r="BD388" s="3087">
        <v>381</v>
      </c>
      <c r="BE388" s="3087" t="s">
        <v>14918</v>
      </c>
      <c r="BF388" s="3087"/>
      <c r="BG388" s="3087">
        <v>14</v>
      </c>
      <c r="BH388" s="3087">
        <v>33</v>
      </c>
      <c r="BI388" s="3087">
        <v>90</v>
      </c>
      <c r="BJ388" s="3087">
        <v>0</v>
      </c>
      <c r="BK388" s="3087">
        <v>0</v>
      </c>
      <c r="BL388" s="3087">
        <v>0</v>
      </c>
      <c r="BM388" s="3087">
        <v>0</v>
      </c>
      <c r="BN388" s="3087"/>
      <c r="BO388" s="3087"/>
      <c r="BP388" s="3087"/>
      <c r="BQ388" s="3087"/>
      <c r="BR388" s="3087"/>
      <c r="BS388" s="3087"/>
      <c r="BT388" s="3087"/>
      <c r="BU388" s="3087"/>
      <c r="BV388" s="3087"/>
      <c r="BW388" s="3087"/>
      <c r="BX388" s="3087"/>
      <c r="BY388" s="3087"/>
      <c r="BZ388" s="3087"/>
      <c r="CA388" s="3087"/>
      <c r="CB388" s="3087"/>
      <c r="CC388" s="3087"/>
      <c r="CD388" s="3087"/>
      <c r="CE388" s="3087"/>
      <c r="CF388" s="3087"/>
      <c r="CG388" s="3087"/>
      <c r="CH388" s="3087"/>
      <c r="CI388" s="3087"/>
      <c r="CJ388" s="3087"/>
      <c r="CK388" s="3087"/>
      <c r="CL388" s="3087"/>
      <c r="CM388" s="3087"/>
      <c r="CN388" s="3087"/>
      <c r="CO388" s="3087"/>
      <c r="CP388" s="3087"/>
      <c r="CQ388" s="3087"/>
      <c r="CR388" s="3087"/>
      <c r="CS388" s="3087"/>
      <c r="CT388" s="3087"/>
      <c r="CU388" s="3087"/>
      <c r="CV388" s="3087"/>
      <c r="CW388" s="3087"/>
      <c r="CX388" s="3087"/>
      <c r="CY388" s="3087"/>
      <c r="CZ388" s="3087"/>
      <c r="DA388" s="3087"/>
      <c r="DB388" s="3087"/>
      <c r="DC388" s="3087"/>
      <c r="DD388" s="3087"/>
      <c r="DE388" s="3087"/>
      <c r="DF388" s="3087"/>
      <c r="DG388" s="3087"/>
      <c r="DH388" s="3087"/>
      <c r="DI388" s="3087"/>
      <c r="DJ388" s="3087"/>
      <c r="DK388" s="3087"/>
    </row>
    <row r="389" spans="1:115" x14ac:dyDescent="0.25">
      <c r="A389" s="3076" t="str">
        <f t="shared" ca="1" si="25"/>
        <v xml:space="preserve"> </v>
      </c>
      <c r="B389" s="3088" t="str">
        <f t="shared" ca="1" si="26"/>
        <v xml:space="preserve"> </v>
      </c>
      <c r="C389" s="3088" t="str">
        <f t="shared" ca="1" si="27"/>
        <v xml:space="preserve"> </v>
      </c>
      <c r="D389" s="3088" t="str">
        <f t="shared" ca="1" si="28"/>
        <v xml:space="preserve"> </v>
      </c>
      <c r="E389" s="3088" t="str">
        <f t="shared" ca="1" si="29"/>
        <v xml:space="preserve"> </v>
      </c>
      <c r="F389" s="3087"/>
      <c r="G389" s="3087"/>
      <c r="H389" s="3087"/>
      <c r="I389" s="3087"/>
      <c r="J389" s="3087"/>
      <c r="K389" s="3087"/>
      <c r="L389" s="3087"/>
      <c r="M389" s="3087"/>
      <c r="N389" s="3087"/>
      <c r="O389" s="3087"/>
      <c r="P389" s="3087"/>
      <c r="Q389" s="3087"/>
      <c r="R389" s="3087"/>
      <c r="S389" s="3087"/>
      <c r="T389" s="3087"/>
      <c r="U389" s="3087"/>
      <c r="V389" s="3087"/>
      <c r="W389" s="3087"/>
      <c r="X389" s="3087"/>
      <c r="Y389" s="3087"/>
      <c r="Z389" s="3087"/>
      <c r="AA389" s="3087"/>
      <c r="AB389" s="3087"/>
      <c r="AC389" s="3087"/>
      <c r="AD389" s="3087"/>
      <c r="AE389" s="3087"/>
      <c r="AF389" s="3087"/>
      <c r="AG389" s="3087"/>
      <c r="AH389" s="3087"/>
      <c r="AI389" s="3087"/>
      <c r="AJ389" s="3087"/>
      <c r="AK389" s="3087"/>
      <c r="AL389" s="3087"/>
      <c r="AM389" s="3087"/>
      <c r="AN389" s="3087"/>
      <c r="AO389" s="3087"/>
      <c r="AP389" s="3087"/>
      <c r="AQ389" s="3087"/>
      <c r="AR389" s="3087"/>
      <c r="AS389" s="3087"/>
      <c r="AT389" s="3087"/>
      <c r="AU389" s="3087"/>
      <c r="AV389" s="3087"/>
      <c r="AW389" s="3087"/>
      <c r="AX389" s="3087"/>
      <c r="AY389" s="3087"/>
      <c r="AZ389" s="3087"/>
      <c r="BA389" s="3087"/>
      <c r="BB389" s="3087"/>
      <c r="BC389" s="3087"/>
      <c r="BD389" s="3087">
        <v>382</v>
      </c>
      <c r="BE389" s="3087" t="s">
        <v>14919</v>
      </c>
      <c r="BF389" s="3087"/>
      <c r="BG389" s="3087">
        <v>14</v>
      </c>
      <c r="BH389" s="3087">
        <v>33</v>
      </c>
      <c r="BI389" s="3087">
        <v>90</v>
      </c>
      <c r="BJ389" s="3087">
        <v>0</v>
      </c>
      <c r="BK389" s="3087">
        <v>0</v>
      </c>
      <c r="BL389" s="3087">
        <v>0</v>
      </c>
      <c r="BM389" s="3087">
        <v>0</v>
      </c>
      <c r="BN389" s="3087"/>
      <c r="BO389" s="3087"/>
      <c r="BP389" s="3087"/>
      <c r="BQ389" s="3087"/>
      <c r="BR389" s="3087"/>
      <c r="BS389" s="3087"/>
      <c r="BT389" s="3087"/>
      <c r="BU389" s="3087"/>
      <c r="BV389" s="3087"/>
      <c r="BW389" s="3087"/>
      <c r="BX389" s="3087"/>
      <c r="BY389" s="3087"/>
      <c r="BZ389" s="3087"/>
      <c r="CA389" s="3087"/>
      <c r="CB389" s="3087"/>
      <c r="CC389" s="3087"/>
      <c r="CD389" s="3087"/>
      <c r="CE389" s="3087"/>
      <c r="CF389" s="3087"/>
      <c r="CG389" s="3087"/>
      <c r="CH389" s="3087"/>
      <c r="CI389" s="3087"/>
      <c r="CJ389" s="3087"/>
      <c r="CK389" s="3087"/>
      <c r="CL389" s="3087"/>
      <c r="CM389" s="3087"/>
      <c r="CN389" s="3087"/>
      <c r="CO389" s="3087"/>
      <c r="CP389" s="3087"/>
      <c r="CQ389" s="3087"/>
      <c r="CR389" s="3087"/>
      <c r="CS389" s="3087"/>
      <c r="CT389" s="3087"/>
      <c r="CU389" s="3087"/>
      <c r="CV389" s="3087"/>
      <c r="CW389" s="3087"/>
      <c r="CX389" s="3087"/>
      <c r="CY389" s="3087"/>
      <c r="CZ389" s="3087"/>
      <c r="DA389" s="3087"/>
      <c r="DB389" s="3087"/>
      <c r="DC389" s="3087"/>
      <c r="DD389" s="3087"/>
      <c r="DE389" s="3087"/>
      <c r="DF389" s="3087"/>
      <c r="DG389" s="3087"/>
      <c r="DH389" s="3087"/>
      <c r="DI389" s="3087"/>
      <c r="DJ389" s="3087"/>
      <c r="DK389" s="3087"/>
    </row>
    <row r="390" spans="1:115" x14ac:dyDescent="0.25">
      <c r="A390" s="3076" t="str">
        <f t="shared" ca="1" si="25"/>
        <v xml:space="preserve"> </v>
      </c>
      <c r="B390" s="3088" t="str">
        <f t="shared" ca="1" si="26"/>
        <v xml:space="preserve"> </v>
      </c>
      <c r="C390" s="3088" t="str">
        <f t="shared" ca="1" si="27"/>
        <v xml:space="preserve"> </v>
      </c>
      <c r="D390" s="3088" t="str">
        <f t="shared" ca="1" si="28"/>
        <v xml:space="preserve"> </v>
      </c>
      <c r="E390" s="3088" t="str">
        <f t="shared" ca="1" si="29"/>
        <v xml:space="preserve"> </v>
      </c>
      <c r="F390" s="3087"/>
      <c r="G390" s="3087"/>
      <c r="H390" s="3087"/>
      <c r="I390" s="3087"/>
      <c r="J390" s="3087"/>
      <c r="K390" s="3087"/>
      <c r="L390" s="3087"/>
      <c r="M390" s="3087"/>
      <c r="N390" s="3087"/>
      <c r="O390" s="3087"/>
      <c r="P390" s="3087"/>
      <c r="Q390" s="3087"/>
      <c r="R390" s="3087"/>
      <c r="S390" s="3087"/>
      <c r="T390" s="3087"/>
      <c r="U390" s="3087"/>
      <c r="V390" s="3087"/>
      <c r="W390" s="3087"/>
      <c r="X390" s="3087"/>
      <c r="Y390" s="3087"/>
      <c r="Z390" s="3087"/>
      <c r="AA390" s="3087"/>
      <c r="AB390" s="3087"/>
      <c r="AC390" s="3087"/>
      <c r="AD390" s="3087"/>
      <c r="AE390" s="3087"/>
      <c r="AF390" s="3087"/>
      <c r="AG390" s="3087"/>
      <c r="AH390" s="3087"/>
      <c r="AI390" s="3087"/>
      <c r="AJ390" s="3087"/>
      <c r="AK390" s="3087"/>
      <c r="AL390" s="3087"/>
      <c r="AM390" s="3087"/>
      <c r="AN390" s="3087"/>
      <c r="AO390" s="3087"/>
      <c r="AP390" s="3087"/>
      <c r="AQ390" s="3087"/>
      <c r="AR390" s="3087"/>
      <c r="AS390" s="3087"/>
      <c r="AT390" s="3087"/>
      <c r="AU390" s="3087"/>
      <c r="AV390" s="3087"/>
      <c r="AW390" s="3087"/>
      <c r="AX390" s="3087"/>
      <c r="AY390" s="3087"/>
      <c r="AZ390" s="3087"/>
      <c r="BA390" s="3087"/>
      <c r="BB390" s="3087"/>
      <c r="BC390" s="3087"/>
      <c r="BD390" s="3087">
        <v>383</v>
      </c>
      <c r="BE390" s="3087" t="s">
        <v>14920</v>
      </c>
      <c r="BF390" s="3087"/>
      <c r="BG390" s="3087">
        <v>14</v>
      </c>
      <c r="BH390" s="3087">
        <v>33</v>
      </c>
      <c r="BI390" s="3087">
        <v>90</v>
      </c>
      <c r="BJ390" s="3087">
        <v>0</v>
      </c>
      <c r="BK390" s="3087">
        <v>0</v>
      </c>
      <c r="BL390" s="3087">
        <v>0</v>
      </c>
      <c r="BM390" s="3087">
        <v>0</v>
      </c>
      <c r="BN390" s="3087"/>
      <c r="BO390" s="3087"/>
      <c r="BP390" s="3087"/>
      <c r="BQ390" s="3087"/>
      <c r="BR390" s="3087"/>
      <c r="BS390" s="3087"/>
      <c r="BT390" s="3087"/>
      <c r="BU390" s="3087"/>
      <c r="BV390" s="3087"/>
      <c r="BW390" s="3087"/>
      <c r="BX390" s="3087"/>
      <c r="BY390" s="3087"/>
      <c r="BZ390" s="3087"/>
      <c r="CA390" s="3087"/>
      <c r="CB390" s="3087"/>
      <c r="CC390" s="3087"/>
      <c r="CD390" s="3087"/>
      <c r="CE390" s="3087"/>
      <c r="CF390" s="3087"/>
      <c r="CG390" s="3087"/>
      <c r="CH390" s="3087"/>
      <c r="CI390" s="3087"/>
      <c r="CJ390" s="3087"/>
      <c r="CK390" s="3087"/>
      <c r="CL390" s="3087"/>
      <c r="CM390" s="3087"/>
      <c r="CN390" s="3087"/>
      <c r="CO390" s="3087"/>
      <c r="CP390" s="3087"/>
      <c r="CQ390" s="3087"/>
      <c r="CR390" s="3087"/>
      <c r="CS390" s="3087"/>
      <c r="CT390" s="3087"/>
      <c r="CU390" s="3087"/>
      <c r="CV390" s="3087"/>
      <c r="CW390" s="3087"/>
      <c r="CX390" s="3087"/>
      <c r="CY390" s="3087"/>
      <c r="CZ390" s="3087"/>
      <c r="DA390" s="3087"/>
      <c r="DB390" s="3087"/>
      <c r="DC390" s="3087"/>
      <c r="DD390" s="3087"/>
      <c r="DE390" s="3087"/>
      <c r="DF390" s="3087"/>
      <c r="DG390" s="3087"/>
      <c r="DH390" s="3087"/>
      <c r="DI390" s="3087"/>
      <c r="DJ390" s="3087"/>
      <c r="DK390" s="3087"/>
    </row>
    <row r="391" spans="1:115" x14ac:dyDescent="0.25">
      <c r="A391" s="3076" t="str">
        <f t="shared" ca="1" si="25"/>
        <v xml:space="preserve"> </v>
      </c>
      <c r="B391" s="3088" t="str">
        <f t="shared" ca="1" si="26"/>
        <v xml:space="preserve"> </v>
      </c>
      <c r="C391" s="3088" t="str">
        <f t="shared" ca="1" si="27"/>
        <v xml:space="preserve"> </v>
      </c>
      <c r="D391" s="3088" t="str">
        <f t="shared" ca="1" si="28"/>
        <v xml:space="preserve"> </v>
      </c>
      <c r="E391" s="3088" t="str">
        <f t="shared" ca="1" si="29"/>
        <v xml:space="preserve"> </v>
      </c>
      <c r="F391" s="3087"/>
      <c r="G391" s="3087"/>
      <c r="H391" s="3087"/>
      <c r="I391" s="3087"/>
      <c r="J391" s="3087"/>
      <c r="K391" s="3087"/>
      <c r="L391" s="3087"/>
      <c r="M391" s="3087"/>
      <c r="N391" s="3087"/>
      <c r="O391" s="3087"/>
      <c r="P391" s="3087"/>
      <c r="Q391" s="3087"/>
      <c r="R391" s="3087"/>
      <c r="S391" s="3087"/>
      <c r="T391" s="3087"/>
      <c r="U391" s="3087"/>
      <c r="V391" s="3087"/>
      <c r="W391" s="3087"/>
      <c r="X391" s="3087"/>
      <c r="Y391" s="3087"/>
      <c r="Z391" s="3087"/>
      <c r="AA391" s="3087"/>
      <c r="AB391" s="3087"/>
      <c r="AC391" s="3087"/>
      <c r="AD391" s="3087"/>
      <c r="AE391" s="3087"/>
      <c r="AF391" s="3087"/>
      <c r="AG391" s="3087"/>
      <c r="AH391" s="3087"/>
      <c r="AI391" s="3087"/>
      <c r="AJ391" s="3087"/>
      <c r="AK391" s="3087"/>
      <c r="AL391" s="3087"/>
      <c r="AM391" s="3087"/>
      <c r="AN391" s="3087"/>
      <c r="AO391" s="3087"/>
      <c r="AP391" s="3087"/>
      <c r="AQ391" s="3087"/>
      <c r="AR391" s="3087"/>
      <c r="AS391" s="3087"/>
      <c r="AT391" s="3087"/>
      <c r="AU391" s="3087"/>
      <c r="AV391" s="3087"/>
      <c r="AW391" s="3087"/>
      <c r="AX391" s="3087"/>
      <c r="AY391" s="3087"/>
      <c r="AZ391" s="3087"/>
      <c r="BA391" s="3087"/>
      <c r="BB391" s="3087"/>
      <c r="BC391" s="3087"/>
      <c r="BD391" s="3087">
        <v>384</v>
      </c>
      <c r="BE391" s="3087" t="s">
        <v>14921</v>
      </c>
      <c r="BF391" s="3087"/>
      <c r="BG391" s="3087">
        <v>14</v>
      </c>
      <c r="BH391" s="3087">
        <v>33</v>
      </c>
      <c r="BI391" s="3087">
        <v>90</v>
      </c>
      <c r="BJ391" s="3087">
        <v>0</v>
      </c>
      <c r="BK391" s="3087">
        <v>0</v>
      </c>
      <c r="BL391" s="3087">
        <v>0</v>
      </c>
      <c r="BM391" s="3087">
        <v>0</v>
      </c>
      <c r="BN391" s="3087"/>
      <c r="BO391" s="3087"/>
      <c r="BP391" s="3087"/>
      <c r="BQ391" s="3087"/>
      <c r="BR391" s="3087"/>
      <c r="BS391" s="3087"/>
      <c r="BT391" s="3087"/>
      <c r="BU391" s="3087"/>
      <c r="BV391" s="3087"/>
      <c r="BW391" s="3087"/>
      <c r="BX391" s="3087"/>
      <c r="BY391" s="3087"/>
      <c r="BZ391" s="3087"/>
      <c r="CA391" s="3087"/>
      <c r="CB391" s="3087"/>
      <c r="CC391" s="3087"/>
      <c r="CD391" s="3087"/>
      <c r="CE391" s="3087"/>
      <c r="CF391" s="3087"/>
      <c r="CG391" s="3087"/>
      <c r="CH391" s="3087"/>
      <c r="CI391" s="3087"/>
      <c r="CJ391" s="3087"/>
      <c r="CK391" s="3087"/>
      <c r="CL391" s="3087"/>
      <c r="CM391" s="3087"/>
      <c r="CN391" s="3087"/>
      <c r="CO391" s="3087"/>
      <c r="CP391" s="3087"/>
      <c r="CQ391" s="3087"/>
      <c r="CR391" s="3087"/>
      <c r="CS391" s="3087"/>
      <c r="CT391" s="3087"/>
      <c r="CU391" s="3087"/>
      <c r="CV391" s="3087"/>
      <c r="CW391" s="3087"/>
      <c r="CX391" s="3087"/>
      <c r="CY391" s="3087"/>
      <c r="CZ391" s="3087"/>
      <c r="DA391" s="3087"/>
      <c r="DB391" s="3087"/>
      <c r="DC391" s="3087"/>
      <c r="DD391" s="3087"/>
      <c r="DE391" s="3087"/>
      <c r="DF391" s="3087"/>
      <c r="DG391" s="3087"/>
      <c r="DH391" s="3087"/>
      <c r="DI391" s="3087"/>
      <c r="DJ391" s="3087"/>
      <c r="DK391" s="3087"/>
    </row>
    <row r="392" spans="1:115" x14ac:dyDescent="0.25">
      <c r="A392" s="3076" t="str">
        <f t="shared" ca="1" si="25"/>
        <v xml:space="preserve"> </v>
      </c>
      <c r="B392" s="3088" t="str">
        <f t="shared" ca="1" si="26"/>
        <v xml:space="preserve"> </v>
      </c>
      <c r="C392" s="3088" t="str">
        <f t="shared" ca="1" si="27"/>
        <v xml:space="preserve"> </v>
      </c>
      <c r="D392" s="3088" t="str">
        <f t="shared" ca="1" si="28"/>
        <v xml:space="preserve"> </v>
      </c>
      <c r="E392" s="3088" t="str">
        <f t="shared" ca="1" si="29"/>
        <v xml:space="preserve"> </v>
      </c>
      <c r="F392" s="3087"/>
      <c r="G392" s="3087"/>
      <c r="H392" s="3087"/>
      <c r="I392" s="3087"/>
      <c r="J392" s="3087"/>
      <c r="K392" s="3087"/>
      <c r="L392" s="3087"/>
      <c r="M392" s="3087"/>
      <c r="N392" s="3087"/>
      <c r="O392" s="3087"/>
      <c r="P392" s="3087"/>
      <c r="Q392" s="3087"/>
      <c r="R392" s="3087"/>
      <c r="S392" s="3087"/>
      <c r="T392" s="3087"/>
      <c r="U392" s="3087"/>
      <c r="V392" s="3087"/>
      <c r="W392" s="3087"/>
      <c r="X392" s="3087"/>
      <c r="Y392" s="3087"/>
      <c r="Z392" s="3087"/>
      <c r="AA392" s="3087"/>
      <c r="AB392" s="3087"/>
      <c r="AC392" s="3087"/>
      <c r="AD392" s="3087"/>
      <c r="AE392" s="3087"/>
      <c r="AF392" s="3087"/>
      <c r="AG392" s="3087"/>
      <c r="AH392" s="3087"/>
      <c r="AI392" s="3087"/>
      <c r="AJ392" s="3087"/>
      <c r="AK392" s="3087"/>
      <c r="AL392" s="3087"/>
      <c r="AM392" s="3087"/>
      <c r="AN392" s="3087"/>
      <c r="AO392" s="3087"/>
      <c r="AP392" s="3087"/>
      <c r="AQ392" s="3087"/>
      <c r="AR392" s="3087"/>
      <c r="AS392" s="3087"/>
      <c r="AT392" s="3087"/>
      <c r="AU392" s="3087"/>
      <c r="AV392" s="3087"/>
      <c r="AW392" s="3087"/>
      <c r="AX392" s="3087"/>
      <c r="AY392" s="3087"/>
      <c r="AZ392" s="3087"/>
      <c r="BA392" s="3087"/>
      <c r="BB392" s="3087"/>
      <c r="BC392" s="3087"/>
      <c r="BD392" s="3087">
        <v>385</v>
      </c>
      <c r="BE392" s="3087" t="s">
        <v>14922</v>
      </c>
      <c r="BF392" s="3087"/>
      <c r="BG392" s="3087">
        <v>14</v>
      </c>
      <c r="BH392" s="3087">
        <v>33</v>
      </c>
      <c r="BI392" s="3087">
        <v>90</v>
      </c>
      <c r="BJ392" s="3087">
        <v>0</v>
      </c>
      <c r="BK392" s="3087">
        <v>0</v>
      </c>
      <c r="BL392" s="3087">
        <v>0</v>
      </c>
      <c r="BM392" s="3087">
        <v>0</v>
      </c>
      <c r="BN392" s="3087"/>
      <c r="BO392" s="3087"/>
      <c r="BP392" s="3087"/>
      <c r="BQ392" s="3087"/>
      <c r="BR392" s="3087"/>
      <c r="BS392" s="3087"/>
      <c r="BT392" s="3087"/>
      <c r="BU392" s="3087"/>
      <c r="BV392" s="3087"/>
      <c r="BW392" s="3087"/>
      <c r="BX392" s="3087"/>
      <c r="BY392" s="3087"/>
      <c r="BZ392" s="3087"/>
      <c r="CA392" s="3087"/>
      <c r="CB392" s="3087"/>
      <c r="CC392" s="3087"/>
      <c r="CD392" s="3087"/>
      <c r="CE392" s="3087"/>
      <c r="CF392" s="3087"/>
      <c r="CG392" s="3087"/>
      <c r="CH392" s="3087"/>
      <c r="CI392" s="3087"/>
      <c r="CJ392" s="3087"/>
      <c r="CK392" s="3087"/>
      <c r="CL392" s="3087"/>
      <c r="CM392" s="3087"/>
      <c r="CN392" s="3087"/>
      <c r="CO392" s="3087"/>
      <c r="CP392" s="3087"/>
      <c r="CQ392" s="3087"/>
      <c r="CR392" s="3087"/>
      <c r="CS392" s="3087"/>
      <c r="CT392" s="3087"/>
      <c r="CU392" s="3087"/>
      <c r="CV392" s="3087"/>
      <c r="CW392" s="3087"/>
      <c r="CX392" s="3087"/>
      <c r="CY392" s="3087"/>
      <c r="CZ392" s="3087"/>
      <c r="DA392" s="3087"/>
      <c r="DB392" s="3087"/>
      <c r="DC392" s="3087"/>
      <c r="DD392" s="3087"/>
      <c r="DE392" s="3087"/>
      <c r="DF392" s="3087"/>
      <c r="DG392" s="3087"/>
      <c r="DH392" s="3087"/>
      <c r="DI392" s="3087"/>
      <c r="DJ392" s="3087"/>
      <c r="DK392" s="3087"/>
    </row>
    <row r="393" spans="1:115" x14ac:dyDescent="0.25">
      <c r="A393" s="3076" t="str">
        <f t="shared" ref="A393:A456" ca="1" si="30">IFERROR(IF(OFFSET(I393,0,$I$4-2)=""," ",OFFSET(I393,0,$I$4-2)),"")</f>
        <v xml:space="preserve"> </v>
      </c>
      <c r="B393" s="3088" t="str">
        <f t="shared" ref="B393:B456" ca="1" si="31">IFERROR(IF(OFFSET(I393,0,$I$4 -1)=""," ",OFFSET(I393,0,$I$4 -1)),"")</f>
        <v xml:space="preserve"> </v>
      </c>
      <c r="C393" s="3088" t="str">
        <f t="shared" ref="C393:C456" ca="1" si="32">IFERROR(IF(OFFSET(I393,0,$I$4)=""," ",OFFSET(I393,0,$I$4)),"")</f>
        <v xml:space="preserve"> </v>
      </c>
      <c r="D393" s="3088" t="str">
        <f t="shared" ref="D393:D456" ca="1" si="33">IFERROR(IF(OFFSET(I393,0,$I$4 + 1)=""," ",OFFSET(I393,0,$I$4 + 1)),"")</f>
        <v xml:space="preserve"> </v>
      </c>
      <c r="E393" s="3088" t="str">
        <f t="shared" ref="E393:E456" ca="1" si="34">IFERROR(IF(OFFSET(I393,0,$I$4 + 2)=""," ",OFFSET(I393,0,$I$4 + 2)),"")</f>
        <v xml:space="preserve"> </v>
      </c>
      <c r="F393" s="3087"/>
      <c r="G393" s="3087"/>
      <c r="H393" s="3087"/>
      <c r="I393" s="3087"/>
      <c r="J393" s="3087"/>
      <c r="K393" s="3087"/>
      <c r="L393" s="3087"/>
      <c r="M393" s="3087"/>
      <c r="N393" s="3087"/>
      <c r="O393" s="3087"/>
      <c r="P393" s="3087"/>
      <c r="Q393" s="3087"/>
      <c r="R393" s="3087"/>
      <c r="S393" s="3087"/>
      <c r="T393" s="3087"/>
      <c r="U393" s="3087"/>
      <c r="V393" s="3087"/>
      <c r="W393" s="3087"/>
      <c r="X393" s="3087"/>
      <c r="Y393" s="3087"/>
      <c r="Z393" s="3087"/>
      <c r="AA393" s="3087"/>
      <c r="AB393" s="3087"/>
      <c r="AC393" s="3087"/>
      <c r="AD393" s="3087"/>
      <c r="AE393" s="3087"/>
      <c r="AF393" s="3087"/>
      <c r="AG393" s="3087"/>
      <c r="AH393" s="3087"/>
      <c r="AI393" s="3087"/>
      <c r="AJ393" s="3087"/>
      <c r="AK393" s="3087"/>
      <c r="AL393" s="3087"/>
      <c r="AM393" s="3087"/>
      <c r="AN393" s="3087"/>
      <c r="AO393" s="3087"/>
      <c r="AP393" s="3087"/>
      <c r="AQ393" s="3087"/>
      <c r="AR393" s="3087"/>
      <c r="AS393" s="3087"/>
      <c r="AT393" s="3087"/>
      <c r="AU393" s="3087"/>
      <c r="AV393" s="3087"/>
      <c r="AW393" s="3087"/>
      <c r="AX393" s="3087"/>
      <c r="AY393" s="3087"/>
      <c r="AZ393" s="3087"/>
      <c r="BA393" s="3087"/>
      <c r="BB393" s="3087"/>
      <c r="BC393" s="3087"/>
      <c r="BD393" s="3087">
        <v>386</v>
      </c>
      <c r="BE393" s="3087" t="s">
        <v>14923</v>
      </c>
      <c r="BF393" s="3087"/>
      <c r="BG393" s="3087">
        <v>14</v>
      </c>
      <c r="BH393" s="3087">
        <v>33</v>
      </c>
      <c r="BI393" s="3087">
        <v>90</v>
      </c>
      <c r="BJ393" s="3087">
        <v>0</v>
      </c>
      <c r="BK393" s="3087">
        <v>0</v>
      </c>
      <c r="BL393" s="3087">
        <v>0</v>
      </c>
      <c r="BM393" s="3087">
        <v>0</v>
      </c>
      <c r="BN393" s="3087"/>
      <c r="BO393" s="3087"/>
      <c r="BP393" s="3087"/>
      <c r="BQ393" s="3087"/>
      <c r="BR393" s="3087"/>
      <c r="BS393" s="3087"/>
      <c r="BT393" s="3087"/>
      <c r="BU393" s="3087"/>
      <c r="BV393" s="3087"/>
      <c r="BW393" s="3087"/>
      <c r="BX393" s="3087"/>
      <c r="BY393" s="3087"/>
      <c r="BZ393" s="3087"/>
      <c r="CA393" s="3087"/>
      <c r="CB393" s="3087"/>
      <c r="CC393" s="3087"/>
      <c r="CD393" s="3087"/>
      <c r="CE393" s="3087"/>
      <c r="CF393" s="3087"/>
      <c r="CG393" s="3087"/>
      <c r="CH393" s="3087"/>
      <c r="CI393" s="3087"/>
      <c r="CJ393" s="3087"/>
      <c r="CK393" s="3087"/>
      <c r="CL393" s="3087"/>
      <c r="CM393" s="3087"/>
      <c r="CN393" s="3087"/>
      <c r="CO393" s="3087"/>
      <c r="CP393" s="3087"/>
      <c r="CQ393" s="3087"/>
      <c r="CR393" s="3087"/>
      <c r="CS393" s="3087"/>
      <c r="CT393" s="3087"/>
      <c r="CU393" s="3087"/>
      <c r="CV393" s="3087"/>
      <c r="CW393" s="3087"/>
      <c r="CX393" s="3087"/>
      <c r="CY393" s="3087"/>
      <c r="CZ393" s="3087"/>
      <c r="DA393" s="3087"/>
      <c r="DB393" s="3087"/>
      <c r="DC393" s="3087"/>
      <c r="DD393" s="3087"/>
      <c r="DE393" s="3087"/>
      <c r="DF393" s="3087"/>
      <c r="DG393" s="3087"/>
      <c r="DH393" s="3087"/>
      <c r="DI393" s="3087"/>
      <c r="DJ393" s="3087"/>
      <c r="DK393" s="3087"/>
    </row>
    <row r="394" spans="1:115" x14ac:dyDescent="0.25">
      <c r="A394" s="3076" t="str">
        <f t="shared" ca="1" si="30"/>
        <v xml:space="preserve"> </v>
      </c>
      <c r="B394" s="3088" t="str">
        <f t="shared" ca="1" si="31"/>
        <v xml:space="preserve"> </v>
      </c>
      <c r="C394" s="3088" t="str">
        <f t="shared" ca="1" si="32"/>
        <v xml:space="preserve"> </v>
      </c>
      <c r="D394" s="3088" t="str">
        <f t="shared" ca="1" si="33"/>
        <v xml:space="preserve"> </v>
      </c>
      <c r="E394" s="3088" t="str">
        <f t="shared" ca="1" si="34"/>
        <v xml:space="preserve"> </v>
      </c>
      <c r="F394" s="3087"/>
      <c r="G394" s="3087"/>
      <c r="H394" s="3087"/>
      <c r="I394" s="3087"/>
      <c r="J394" s="3087"/>
      <c r="K394" s="3087"/>
      <c r="L394" s="3087"/>
      <c r="M394" s="3087"/>
      <c r="N394" s="3087"/>
      <c r="O394" s="3087"/>
      <c r="P394" s="3087"/>
      <c r="Q394" s="3087"/>
      <c r="R394" s="3087"/>
      <c r="S394" s="3087"/>
      <c r="T394" s="3087"/>
      <c r="U394" s="3087"/>
      <c r="V394" s="3087"/>
      <c r="W394" s="3087"/>
      <c r="X394" s="3087"/>
      <c r="Y394" s="3087"/>
      <c r="Z394" s="3087"/>
      <c r="AA394" s="3087"/>
      <c r="AB394" s="3087"/>
      <c r="AC394" s="3087"/>
      <c r="AD394" s="3087"/>
      <c r="AE394" s="3087"/>
      <c r="AF394" s="3087"/>
      <c r="AG394" s="3087"/>
      <c r="AH394" s="3087"/>
      <c r="AI394" s="3087"/>
      <c r="AJ394" s="3087"/>
      <c r="AK394" s="3087"/>
      <c r="AL394" s="3087"/>
      <c r="AM394" s="3087"/>
      <c r="AN394" s="3087"/>
      <c r="AO394" s="3087"/>
      <c r="AP394" s="3087"/>
      <c r="AQ394" s="3087"/>
      <c r="AR394" s="3087"/>
      <c r="AS394" s="3087"/>
      <c r="AT394" s="3087"/>
      <c r="AU394" s="3087"/>
      <c r="AV394" s="3087"/>
      <c r="AW394" s="3087"/>
      <c r="AX394" s="3087"/>
      <c r="AY394" s="3087"/>
      <c r="AZ394" s="3087"/>
      <c r="BA394" s="3087"/>
      <c r="BB394" s="3087"/>
      <c r="BC394" s="3087"/>
      <c r="BD394" s="3087">
        <v>387</v>
      </c>
      <c r="BE394" s="3087" t="s">
        <v>14924</v>
      </c>
      <c r="BF394" s="3087"/>
      <c r="BG394" s="3087">
        <v>14</v>
      </c>
      <c r="BH394" s="3087">
        <v>33</v>
      </c>
      <c r="BI394" s="3087">
        <v>90</v>
      </c>
      <c r="BJ394" s="3087">
        <v>0</v>
      </c>
      <c r="BK394" s="3087">
        <v>0</v>
      </c>
      <c r="BL394" s="3087">
        <v>0</v>
      </c>
      <c r="BM394" s="3087">
        <v>0</v>
      </c>
      <c r="BN394" s="3087"/>
      <c r="BO394" s="3087"/>
      <c r="BP394" s="3087"/>
      <c r="BQ394" s="3087"/>
      <c r="BR394" s="3087"/>
      <c r="BS394" s="3087"/>
      <c r="BT394" s="3087"/>
      <c r="BU394" s="3087"/>
      <c r="BV394" s="3087"/>
      <c r="BW394" s="3087"/>
      <c r="BX394" s="3087"/>
      <c r="BY394" s="3087"/>
      <c r="BZ394" s="3087"/>
      <c r="CA394" s="3087"/>
      <c r="CB394" s="3087"/>
      <c r="CC394" s="3087"/>
      <c r="CD394" s="3087"/>
      <c r="CE394" s="3087"/>
      <c r="CF394" s="3087"/>
      <c r="CG394" s="3087"/>
      <c r="CH394" s="3087"/>
      <c r="CI394" s="3087"/>
      <c r="CJ394" s="3087"/>
      <c r="CK394" s="3087"/>
      <c r="CL394" s="3087"/>
      <c r="CM394" s="3087"/>
      <c r="CN394" s="3087"/>
      <c r="CO394" s="3087"/>
      <c r="CP394" s="3087"/>
      <c r="CQ394" s="3087"/>
      <c r="CR394" s="3087"/>
      <c r="CS394" s="3087"/>
      <c r="CT394" s="3087"/>
      <c r="CU394" s="3087"/>
      <c r="CV394" s="3087"/>
      <c r="CW394" s="3087"/>
      <c r="CX394" s="3087"/>
      <c r="CY394" s="3087"/>
      <c r="CZ394" s="3087"/>
      <c r="DA394" s="3087"/>
      <c r="DB394" s="3087"/>
      <c r="DC394" s="3087"/>
      <c r="DD394" s="3087"/>
      <c r="DE394" s="3087"/>
      <c r="DF394" s="3087"/>
      <c r="DG394" s="3087"/>
      <c r="DH394" s="3087"/>
      <c r="DI394" s="3087"/>
      <c r="DJ394" s="3087"/>
      <c r="DK394" s="3087"/>
    </row>
    <row r="395" spans="1:115" x14ac:dyDescent="0.25">
      <c r="A395" s="3076" t="str">
        <f t="shared" ca="1" si="30"/>
        <v xml:space="preserve"> </v>
      </c>
      <c r="B395" s="3088" t="str">
        <f t="shared" ca="1" si="31"/>
        <v xml:space="preserve"> </v>
      </c>
      <c r="C395" s="3088" t="str">
        <f t="shared" ca="1" si="32"/>
        <v xml:space="preserve"> </v>
      </c>
      <c r="D395" s="3088" t="str">
        <f t="shared" ca="1" si="33"/>
        <v xml:space="preserve"> </v>
      </c>
      <c r="E395" s="3088" t="str">
        <f t="shared" ca="1" si="34"/>
        <v xml:space="preserve"> </v>
      </c>
      <c r="F395" s="3087"/>
      <c r="G395" s="3087"/>
      <c r="H395" s="3087"/>
      <c r="I395" s="3087"/>
      <c r="J395" s="3087"/>
      <c r="K395" s="3087"/>
      <c r="L395" s="3087"/>
      <c r="M395" s="3087"/>
      <c r="N395" s="3087"/>
      <c r="O395" s="3087"/>
      <c r="P395" s="3087"/>
      <c r="Q395" s="3087"/>
      <c r="R395" s="3087"/>
      <c r="S395" s="3087"/>
      <c r="T395" s="3087"/>
      <c r="U395" s="3087"/>
      <c r="V395" s="3087"/>
      <c r="W395" s="3087"/>
      <c r="X395" s="3087"/>
      <c r="Y395" s="3087"/>
      <c r="Z395" s="3087"/>
      <c r="AA395" s="3087"/>
      <c r="AB395" s="3087"/>
      <c r="AC395" s="3087"/>
      <c r="AD395" s="3087"/>
      <c r="AE395" s="3087"/>
      <c r="AF395" s="3087"/>
      <c r="AG395" s="3087"/>
      <c r="AH395" s="3087"/>
      <c r="AI395" s="3087"/>
      <c r="AJ395" s="3087"/>
      <c r="AK395" s="3087"/>
      <c r="AL395" s="3087"/>
      <c r="AM395" s="3087"/>
      <c r="AN395" s="3087"/>
      <c r="AO395" s="3087"/>
      <c r="AP395" s="3087"/>
      <c r="AQ395" s="3087"/>
      <c r="AR395" s="3087"/>
      <c r="AS395" s="3087"/>
      <c r="AT395" s="3087"/>
      <c r="AU395" s="3087"/>
      <c r="AV395" s="3087"/>
      <c r="AW395" s="3087"/>
      <c r="AX395" s="3087"/>
      <c r="AY395" s="3087"/>
      <c r="AZ395" s="3087"/>
      <c r="BA395" s="3087"/>
      <c r="BB395" s="3087"/>
      <c r="BC395" s="3087"/>
      <c r="BD395" s="3087">
        <v>388</v>
      </c>
      <c r="BE395" s="3087" t="s">
        <v>14925</v>
      </c>
      <c r="BF395" s="3087"/>
      <c r="BG395" s="3087">
        <v>14</v>
      </c>
      <c r="BH395" s="3087">
        <v>33</v>
      </c>
      <c r="BI395" s="3087">
        <v>90</v>
      </c>
      <c r="BJ395" s="3087">
        <v>0</v>
      </c>
      <c r="BK395" s="3087">
        <v>0</v>
      </c>
      <c r="BL395" s="3087">
        <v>0</v>
      </c>
      <c r="BM395" s="3087">
        <v>0</v>
      </c>
      <c r="BN395" s="3087"/>
      <c r="BO395" s="3087"/>
      <c r="BP395" s="3087"/>
      <c r="BQ395" s="3087"/>
      <c r="BR395" s="3087"/>
      <c r="BS395" s="3087"/>
      <c r="BT395" s="3087"/>
      <c r="BU395" s="3087"/>
      <c r="BV395" s="3087"/>
      <c r="BW395" s="3087"/>
      <c r="BX395" s="3087"/>
      <c r="BY395" s="3087"/>
      <c r="BZ395" s="3087"/>
      <c r="CA395" s="3087"/>
      <c r="CB395" s="3087"/>
      <c r="CC395" s="3087"/>
      <c r="CD395" s="3087"/>
      <c r="CE395" s="3087"/>
      <c r="CF395" s="3087"/>
      <c r="CG395" s="3087"/>
      <c r="CH395" s="3087"/>
      <c r="CI395" s="3087"/>
      <c r="CJ395" s="3087"/>
      <c r="CK395" s="3087"/>
      <c r="CL395" s="3087"/>
      <c r="CM395" s="3087"/>
      <c r="CN395" s="3087"/>
      <c r="CO395" s="3087"/>
      <c r="CP395" s="3087"/>
      <c r="CQ395" s="3087"/>
      <c r="CR395" s="3087"/>
      <c r="CS395" s="3087"/>
      <c r="CT395" s="3087"/>
      <c r="CU395" s="3087"/>
      <c r="CV395" s="3087"/>
      <c r="CW395" s="3087"/>
      <c r="CX395" s="3087"/>
      <c r="CY395" s="3087"/>
      <c r="CZ395" s="3087"/>
      <c r="DA395" s="3087"/>
      <c r="DB395" s="3087"/>
      <c r="DC395" s="3087"/>
      <c r="DD395" s="3087"/>
      <c r="DE395" s="3087"/>
      <c r="DF395" s="3087"/>
      <c r="DG395" s="3087"/>
      <c r="DH395" s="3087"/>
      <c r="DI395" s="3087"/>
      <c r="DJ395" s="3087"/>
      <c r="DK395" s="3087"/>
    </row>
    <row r="396" spans="1:115" x14ac:dyDescent="0.25">
      <c r="A396" s="3076" t="str">
        <f t="shared" ca="1" si="30"/>
        <v xml:space="preserve"> </v>
      </c>
      <c r="B396" s="3088" t="str">
        <f t="shared" ca="1" si="31"/>
        <v xml:space="preserve"> </v>
      </c>
      <c r="C396" s="3088" t="str">
        <f t="shared" ca="1" si="32"/>
        <v xml:space="preserve"> </v>
      </c>
      <c r="D396" s="3088" t="str">
        <f t="shared" ca="1" si="33"/>
        <v xml:space="preserve"> </v>
      </c>
      <c r="E396" s="3088" t="str">
        <f t="shared" ca="1" si="34"/>
        <v xml:space="preserve"> </v>
      </c>
      <c r="F396" s="3087"/>
      <c r="G396" s="3087"/>
      <c r="H396" s="3087"/>
      <c r="I396" s="3087"/>
      <c r="J396" s="3087"/>
      <c r="K396" s="3087"/>
      <c r="L396" s="3087"/>
      <c r="M396" s="3087"/>
      <c r="N396" s="3087"/>
      <c r="O396" s="3087"/>
      <c r="P396" s="3087"/>
      <c r="Q396" s="3087"/>
      <c r="R396" s="3087"/>
      <c r="S396" s="3087"/>
      <c r="T396" s="3087"/>
      <c r="U396" s="3087"/>
      <c r="V396" s="3087"/>
      <c r="W396" s="3087"/>
      <c r="X396" s="3087"/>
      <c r="Y396" s="3087"/>
      <c r="Z396" s="3087"/>
      <c r="AA396" s="3087"/>
      <c r="AB396" s="3087"/>
      <c r="AC396" s="3087"/>
      <c r="AD396" s="3087"/>
      <c r="AE396" s="3087"/>
      <c r="AF396" s="3087"/>
      <c r="AG396" s="3087"/>
      <c r="AH396" s="3087"/>
      <c r="AI396" s="3087"/>
      <c r="AJ396" s="3087"/>
      <c r="AK396" s="3087"/>
      <c r="AL396" s="3087"/>
      <c r="AM396" s="3087"/>
      <c r="AN396" s="3087"/>
      <c r="AO396" s="3087"/>
      <c r="AP396" s="3087"/>
      <c r="AQ396" s="3087"/>
      <c r="AR396" s="3087"/>
      <c r="AS396" s="3087"/>
      <c r="AT396" s="3087"/>
      <c r="AU396" s="3087"/>
      <c r="AV396" s="3087"/>
      <c r="AW396" s="3087"/>
      <c r="AX396" s="3087"/>
      <c r="AY396" s="3087"/>
      <c r="AZ396" s="3087"/>
      <c r="BA396" s="3087"/>
      <c r="BB396" s="3087"/>
      <c r="BC396" s="3087"/>
      <c r="BD396" s="3087">
        <v>389</v>
      </c>
      <c r="BE396" s="3087" t="s">
        <v>14926</v>
      </c>
      <c r="BF396" s="3087"/>
      <c r="BG396" s="3087">
        <v>14</v>
      </c>
      <c r="BH396" s="3087">
        <v>33</v>
      </c>
      <c r="BI396" s="3087">
        <v>90</v>
      </c>
      <c r="BJ396" s="3087">
        <v>0</v>
      </c>
      <c r="BK396" s="3087">
        <v>0</v>
      </c>
      <c r="BL396" s="3087">
        <v>0</v>
      </c>
      <c r="BM396" s="3087">
        <v>0</v>
      </c>
      <c r="BN396" s="3087"/>
      <c r="BO396" s="3087"/>
      <c r="BP396" s="3087"/>
      <c r="BQ396" s="3087"/>
      <c r="BR396" s="3087"/>
      <c r="BS396" s="3087"/>
      <c r="BT396" s="3087"/>
      <c r="BU396" s="3087"/>
      <c r="BV396" s="3087"/>
      <c r="BW396" s="3087"/>
      <c r="BX396" s="3087"/>
      <c r="BY396" s="3087"/>
      <c r="BZ396" s="3087"/>
      <c r="CA396" s="3087"/>
      <c r="CB396" s="3087"/>
      <c r="CC396" s="3087"/>
      <c r="CD396" s="3087"/>
      <c r="CE396" s="3087"/>
      <c r="CF396" s="3087"/>
      <c r="CG396" s="3087"/>
      <c r="CH396" s="3087"/>
      <c r="CI396" s="3087"/>
      <c r="CJ396" s="3087"/>
      <c r="CK396" s="3087"/>
      <c r="CL396" s="3087"/>
      <c r="CM396" s="3087"/>
      <c r="CN396" s="3087"/>
      <c r="CO396" s="3087"/>
      <c r="CP396" s="3087"/>
      <c r="CQ396" s="3087"/>
      <c r="CR396" s="3087"/>
      <c r="CS396" s="3087"/>
      <c r="CT396" s="3087"/>
      <c r="CU396" s="3087"/>
      <c r="CV396" s="3087"/>
      <c r="CW396" s="3087"/>
      <c r="CX396" s="3087"/>
      <c r="CY396" s="3087"/>
      <c r="CZ396" s="3087"/>
      <c r="DA396" s="3087"/>
      <c r="DB396" s="3087"/>
      <c r="DC396" s="3087"/>
      <c r="DD396" s="3087"/>
      <c r="DE396" s="3087"/>
      <c r="DF396" s="3087"/>
      <c r="DG396" s="3087"/>
      <c r="DH396" s="3087"/>
      <c r="DI396" s="3087"/>
      <c r="DJ396" s="3087"/>
      <c r="DK396" s="3087"/>
    </row>
    <row r="397" spans="1:115" x14ac:dyDescent="0.25">
      <c r="A397" s="3076" t="str">
        <f t="shared" ca="1" si="30"/>
        <v xml:space="preserve"> </v>
      </c>
      <c r="B397" s="3088" t="str">
        <f t="shared" ca="1" si="31"/>
        <v xml:space="preserve"> </v>
      </c>
      <c r="C397" s="3088" t="str">
        <f t="shared" ca="1" si="32"/>
        <v xml:space="preserve"> </v>
      </c>
      <c r="D397" s="3088" t="str">
        <f t="shared" ca="1" si="33"/>
        <v xml:space="preserve"> </v>
      </c>
      <c r="E397" s="3088" t="str">
        <f t="shared" ca="1" si="34"/>
        <v xml:space="preserve"> </v>
      </c>
      <c r="F397" s="3087"/>
      <c r="G397" s="3087"/>
      <c r="H397" s="3087"/>
      <c r="I397" s="3087"/>
      <c r="J397" s="3087"/>
      <c r="K397" s="3087"/>
      <c r="L397" s="3087"/>
      <c r="M397" s="3087"/>
      <c r="N397" s="3087"/>
      <c r="O397" s="3087"/>
      <c r="P397" s="3087"/>
      <c r="Q397" s="3087"/>
      <c r="R397" s="3087"/>
      <c r="S397" s="3087"/>
      <c r="T397" s="3087"/>
      <c r="U397" s="3087"/>
      <c r="V397" s="3087"/>
      <c r="W397" s="3087"/>
      <c r="X397" s="3087"/>
      <c r="Y397" s="3087"/>
      <c r="Z397" s="3087"/>
      <c r="AA397" s="3087"/>
      <c r="AB397" s="3087"/>
      <c r="AC397" s="3087"/>
      <c r="AD397" s="3087"/>
      <c r="AE397" s="3087"/>
      <c r="AF397" s="3087"/>
      <c r="AG397" s="3087"/>
      <c r="AH397" s="3087"/>
      <c r="AI397" s="3087"/>
      <c r="AJ397" s="3087"/>
      <c r="AK397" s="3087"/>
      <c r="AL397" s="3087"/>
      <c r="AM397" s="3087"/>
      <c r="AN397" s="3087"/>
      <c r="AO397" s="3087"/>
      <c r="AP397" s="3087"/>
      <c r="AQ397" s="3087"/>
      <c r="AR397" s="3087"/>
      <c r="AS397" s="3087"/>
      <c r="AT397" s="3087"/>
      <c r="AU397" s="3087"/>
      <c r="AV397" s="3087"/>
      <c r="AW397" s="3087"/>
      <c r="AX397" s="3087"/>
      <c r="AY397" s="3087"/>
      <c r="AZ397" s="3087"/>
      <c r="BA397" s="3087"/>
      <c r="BB397" s="3087"/>
      <c r="BC397" s="3087"/>
      <c r="BD397" s="3087">
        <v>390</v>
      </c>
      <c r="BE397" s="3087" t="s">
        <v>14927</v>
      </c>
      <c r="BF397" s="3087"/>
      <c r="BG397" s="3087">
        <v>12</v>
      </c>
      <c r="BH397" s="3087">
        <v>30</v>
      </c>
      <c r="BI397" s="3087">
        <v>93</v>
      </c>
      <c r="BJ397" s="3087">
        <v>0</v>
      </c>
      <c r="BK397" s="3087">
        <v>0</v>
      </c>
      <c r="BL397" s="3087">
        <v>0</v>
      </c>
      <c r="BM397" s="3087">
        <v>0</v>
      </c>
      <c r="BN397" s="3087"/>
      <c r="BO397" s="3087"/>
      <c r="BP397" s="3087"/>
      <c r="BQ397" s="3087"/>
      <c r="BR397" s="3087"/>
      <c r="BS397" s="3087"/>
      <c r="BT397" s="3087"/>
      <c r="BU397" s="3087"/>
      <c r="BV397" s="3087"/>
      <c r="BW397" s="3087"/>
      <c r="BX397" s="3087"/>
      <c r="BY397" s="3087"/>
      <c r="BZ397" s="3087"/>
      <c r="CA397" s="3087"/>
      <c r="CB397" s="3087"/>
      <c r="CC397" s="3087"/>
      <c r="CD397" s="3087"/>
      <c r="CE397" s="3087"/>
      <c r="CF397" s="3087"/>
      <c r="CG397" s="3087"/>
      <c r="CH397" s="3087"/>
      <c r="CI397" s="3087"/>
      <c r="CJ397" s="3087"/>
      <c r="CK397" s="3087"/>
      <c r="CL397" s="3087"/>
      <c r="CM397" s="3087"/>
      <c r="CN397" s="3087"/>
      <c r="CO397" s="3087"/>
      <c r="CP397" s="3087"/>
      <c r="CQ397" s="3087"/>
      <c r="CR397" s="3087"/>
      <c r="CS397" s="3087"/>
      <c r="CT397" s="3087"/>
      <c r="CU397" s="3087"/>
      <c r="CV397" s="3087"/>
      <c r="CW397" s="3087"/>
      <c r="CX397" s="3087"/>
      <c r="CY397" s="3087"/>
      <c r="CZ397" s="3087"/>
      <c r="DA397" s="3087"/>
      <c r="DB397" s="3087"/>
      <c r="DC397" s="3087"/>
      <c r="DD397" s="3087"/>
      <c r="DE397" s="3087"/>
      <c r="DF397" s="3087"/>
      <c r="DG397" s="3087"/>
      <c r="DH397" s="3087"/>
      <c r="DI397" s="3087"/>
      <c r="DJ397" s="3087"/>
      <c r="DK397" s="3087"/>
    </row>
    <row r="398" spans="1:115" x14ac:dyDescent="0.25">
      <c r="A398" s="3076" t="str">
        <f t="shared" ca="1" si="30"/>
        <v xml:space="preserve"> </v>
      </c>
      <c r="B398" s="3088" t="str">
        <f t="shared" ca="1" si="31"/>
        <v xml:space="preserve"> </v>
      </c>
      <c r="C398" s="3088" t="str">
        <f t="shared" ca="1" si="32"/>
        <v xml:space="preserve"> </v>
      </c>
      <c r="D398" s="3088" t="str">
        <f t="shared" ca="1" si="33"/>
        <v xml:space="preserve"> </v>
      </c>
      <c r="E398" s="3088" t="str">
        <f t="shared" ca="1" si="34"/>
        <v xml:space="preserve"> </v>
      </c>
      <c r="F398" s="3087"/>
      <c r="G398" s="3087"/>
      <c r="H398" s="3087"/>
      <c r="I398" s="3087"/>
      <c r="J398" s="3087"/>
      <c r="K398" s="3087"/>
      <c r="L398" s="3087"/>
      <c r="M398" s="3087"/>
      <c r="N398" s="3087"/>
      <c r="O398" s="3087"/>
      <c r="P398" s="3087"/>
      <c r="Q398" s="3087"/>
      <c r="R398" s="3087"/>
      <c r="S398" s="3087"/>
      <c r="T398" s="3087"/>
      <c r="U398" s="3087"/>
      <c r="V398" s="3087"/>
      <c r="W398" s="3087"/>
      <c r="X398" s="3087"/>
      <c r="Y398" s="3087"/>
      <c r="Z398" s="3087"/>
      <c r="AA398" s="3087"/>
      <c r="AB398" s="3087"/>
      <c r="AC398" s="3087"/>
      <c r="AD398" s="3087"/>
      <c r="AE398" s="3087"/>
      <c r="AF398" s="3087"/>
      <c r="AG398" s="3087"/>
      <c r="AH398" s="3087"/>
      <c r="AI398" s="3087"/>
      <c r="AJ398" s="3087"/>
      <c r="AK398" s="3087"/>
      <c r="AL398" s="3087"/>
      <c r="AM398" s="3087"/>
      <c r="AN398" s="3087"/>
      <c r="AO398" s="3087"/>
      <c r="AP398" s="3087"/>
      <c r="AQ398" s="3087"/>
      <c r="AR398" s="3087"/>
      <c r="AS398" s="3087"/>
      <c r="AT398" s="3087"/>
      <c r="AU398" s="3087"/>
      <c r="AV398" s="3087"/>
      <c r="AW398" s="3087"/>
      <c r="AX398" s="3087"/>
      <c r="AY398" s="3087"/>
      <c r="AZ398" s="3087"/>
      <c r="BA398" s="3087"/>
      <c r="BB398" s="3087"/>
      <c r="BC398" s="3087"/>
      <c r="BD398" s="3087">
        <v>391</v>
      </c>
      <c r="BE398" s="3087" t="s">
        <v>14928</v>
      </c>
      <c r="BF398" s="3087"/>
      <c r="BG398" s="3087">
        <v>14</v>
      </c>
      <c r="BH398" s="3087">
        <v>33</v>
      </c>
      <c r="BI398" s="3087">
        <v>90</v>
      </c>
      <c r="BJ398" s="3087">
        <v>0</v>
      </c>
      <c r="BK398" s="3087">
        <v>0</v>
      </c>
      <c r="BL398" s="3087">
        <v>0</v>
      </c>
      <c r="BM398" s="3087">
        <v>0</v>
      </c>
      <c r="BN398" s="3087"/>
      <c r="BO398" s="3087"/>
      <c r="BP398" s="3087"/>
      <c r="BQ398" s="3087"/>
      <c r="BR398" s="3087"/>
      <c r="BS398" s="3087"/>
      <c r="BT398" s="3087"/>
      <c r="BU398" s="3087"/>
      <c r="BV398" s="3087"/>
      <c r="BW398" s="3087"/>
      <c r="BX398" s="3087"/>
      <c r="BY398" s="3087"/>
      <c r="BZ398" s="3087"/>
      <c r="CA398" s="3087"/>
      <c r="CB398" s="3087"/>
      <c r="CC398" s="3087"/>
      <c r="CD398" s="3087"/>
      <c r="CE398" s="3087"/>
      <c r="CF398" s="3087"/>
      <c r="CG398" s="3087"/>
      <c r="CH398" s="3087"/>
      <c r="CI398" s="3087"/>
      <c r="CJ398" s="3087"/>
      <c r="CK398" s="3087"/>
      <c r="CL398" s="3087"/>
      <c r="CM398" s="3087"/>
      <c r="CN398" s="3087"/>
      <c r="CO398" s="3087"/>
      <c r="CP398" s="3087"/>
      <c r="CQ398" s="3087"/>
      <c r="CR398" s="3087"/>
      <c r="CS398" s="3087"/>
      <c r="CT398" s="3087"/>
      <c r="CU398" s="3087"/>
      <c r="CV398" s="3087"/>
      <c r="CW398" s="3087"/>
      <c r="CX398" s="3087"/>
      <c r="CY398" s="3087"/>
      <c r="CZ398" s="3087"/>
      <c r="DA398" s="3087"/>
      <c r="DB398" s="3087"/>
      <c r="DC398" s="3087"/>
      <c r="DD398" s="3087"/>
      <c r="DE398" s="3087"/>
      <c r="DF398" s="3087"/>
      <c r="DG398" s="3087"/>
      <c r="DH398" s="3087"/>
      <c r="DI398" s="3087"/>
      <c r="DJ398" s="3087"/>
      <c r="DK398" s="3087"/>
    </row>
    <row r="399" spans="1:115" x14ac:dyDescent="0.25">
      <c r="A399" s="3076" t="str">
        <f t="shared" ca="1" si="30"/>
        <v xml:space="preserve"> </v>
      </c>
      <c r="B399" s="3088" t="str">
        <f t="shared" ca="1" si="31"/>
        <v xml:space="preserve"> </v>
      </c>
      <c r="C399" s="3088" t="str">
        <f t="shared" ca="1" si="32"/>
        <v xml:space="preserve"> </v>
      </c>
      <c r="D399" s="3088" t="str">
        <f t="shared" ca="1" si="33"/>
        <v xml:space="preserve"> </v>
      </c>
      <c r="E399" s="3088" t="str">
        <f t="shared" ca="1" si="34"/>
        <v xml:space="preserve"> </v>
      </c>
      <c r="F399" s="3087"/>
      <c r="G399" s="3087"/>
      <c r="H399" s="3087"/>
      <c r="I399" s="3087"/>
      <c r="J399" s="3087"/>
      <c r="K399" s="3087"/>
      <c r="L399" s="3087"/>
      <c r="M399" s="3087"/>
      <c r="N399" s="3087"/>
      <c r="O399" s="3087"/>
      <c r="P399" s="3087"/>
      <c r="Q399" s="3087"/>
      <c r="R399" s="3087"/>
      <c r="S399" s="3087"/>
      <c r="T399" s="3087"/>
      <c r="U399" s="3087"/>
      <c r="V399" s="3087"/>
      <c r="W399" s="3087"/>
      <c r="X399" s="3087"/>
      <c r="Y399" s="3087"/>
      <c r="Z399" s="3087"/>
      <c r="AA399" s="3087"/>
      <c r="AB399" s="3087"/>
      <c r="AC399" s="3087"/>
      <c r="AD399" s="3087"/>
      <c r="AE399" s="3087"/>
      <c r="AF399" s="3087"/>
      <c r="AG399" s="3087"/>
      <c r="AH399" s="3087"/>
      <c r="AI399" s="3087"/>
      <c r="AJ399" s="3087"/>
      <c r="AK399" s="3087"/>
      <c r="AL399" s="3087"/>
      <c r="AM399" s="3087"/>
      <c r="AN399" s="3087"/>
      <c r="AO399" s="3087"/>
      <c r="AP399" s="3087"/>
      <c r="AQ399" s="3087"/>
      <c r="AR399" s="3087"/>
      <c r="AS399" s="3087"/>
      <c r="AT399" s="3087"/>
      <c r="AU399" s="3087"/>
      <c r="AV399" s="3087"/>
      <c r="AW399" s="3087"/>
      <c r="AX399" s="3087"/>
      <c r="AY399" s="3087"/>
      <c r="AZ399" s="3087"/>
      <c r="BA399" s="3087"/>
      <c r="BB399" s="3087"/>
      <c r="BC399" s="3087"/>
      <c r="BD399" s="3087">
        <v>392</v>
      </c>
      <c r="BE399" s="3087" t="s">
        <v>14929</v>
      </c>
      <c r="BF399" s="3087"/>
      <c r="BG399" s="3087">
        <v>14</v>
      </c>
      <c r="BH399" s="3087">
        <v>33</v>
      </c>
      <c r="BI399" s="3087">
        <v>90</v>
      </c>
      <c r="BJ399" s="3087">
        <v>0</v>
      </c>
      <c r="BK399" s="3087">
        <v>0</v>
      </c>
      <c r="BL399" s="3087">
        <v>0</v>
      </c>
      <c r="BM399" s="3087">
        <v>0</v>
      </c>
      <c r="BN399" s="3087"/>
      <c r="BO399" s="3087"/>
      <c r="BP399" s="3087"/>
      <c r="BQ399" s="3087"/>
      <c r="BR399" s="3087"/>
      <c r="BS399" s="3087"/>
      <c r="BT399" s="3087"/>
      <c r="BU399" s="3087"/>
      <c r="BV399" s="3087"/>
      <c r="BW399" s="3087"/>
      <c r="BX399" s="3087"/>
      <c r="BY399" s="3087"/>
      <c r="BZ399" s="3087"/>
      <c r="CA399" s="3087"/>
      <c r="CB399" s="3087"/>
      <c r="CC399" s="3087"/>
      <c r="CD399" s="3087"/>
      <c r="CE399" s="3087"/>
      <c r="CF399" s="3087"/>
      <c r="CG399" s="3087"/>
      <c r="CH399" s="3087"/>
      <c r="CI399" s="3087"/>
      <c r="CJ399" s="3087"/>
      <c r="CK399" s="3087"/>
      <c r="CL399" s="3087"/>
      <c r="CM399" s="3087"/>
      <c r="CN399" s="3087"/>
      <c r="CO399" s="3087"/>
      <c r="CP399" s="3087"/>
      <c r="CQ399" s="3087"/>
      <c r="CR399" s="3087"/>
      <c r="CS399" s="3087"/>
      <c r="CT399" s="3087"/>
      <c r="CU399" s="3087"/>
      <c r="CV399" s="3087"/>
      <c r="CW399" s="3087"/>
      <c r="CX399" s="3087"/>
      <c r="CY399" s="3087"/>
      <c r="CZ399" s="3087"/>
      <c r="DA399" s="3087"/>
      <c r="DB399" s="3087"/>
      <c r="DC399" s="3087"/>
      <c r="DD399" s="3087"/>
      <c r="DE399" s="3087"/>
      <c r="DF399" s="3087"/>
      <c r="DG399" s="3087"/>
      <c r="DH399" s="3087"/>
      <c r="DI399" s="3087"/>
      <c r="DJ399" s="3087"/>
      <c r="DK399" s="3087"/>
    </row>
    <row r="400" spans="1:115" x14ac:dyDescent="0.25">
      <c r="A400" s="3076" t="str">
        <f t="shared" ca="1" si="30"/>
        <v xml:space="preserve"> </v>
      </c>
      <c r="B400" s="3088" t="str">
        <f t="shared" ca="1" si="31"/>
        <v xml:space="preserve"> </v>
      </c>
      <c r="C400" s="3088" t="str">
        <f t="shared" ca="1" si="32"/>
        <v xml:space="preserve"> </v>
      </c>
      <c r="D400" s="3088" t="str">
        <f t="shared" ca="1" si="33"/>
        <v xml:space="preserve"> </v>
      </c>
      <c r="E400" s="3088" t="str">
        <f t="shared" ca="1" si="34"/>
        <v xml:space="preserve"> </v>
      </c>
      <c r="F400" s="3087"/>
      <c r="G400" s="3087"/>
      <c r="H400" s="3087"/>
      <c r="I400" s="3087"/>
      <c r="J400" s="3087"/>
      <c r="K400" s="3087"/>
      <c r="L400" s="3087"/>
      <c r="M400" s="3087"/>
      <c r="N400" s="3087"/>
      <c r="O400" s="3087"/>
      <c r="P400" s="3087"/>
      <c r="Q400" s="3087"/>
      <c r="R400" s="3087"/>
      <c r="S400" s="3087"/>
      <c r="T400" s="3087"/>
      <c r="U400" s="3087"/>
      <c r="V400" s="3087"/>
      <c r="W400" s="3087"/>
      <c r="X400" s="3087"/>
      <c r="Y400" s="3087"/>
      <c r="Z400" s="3087"/>
      <c r="AA400" s="3087"/>
      <c r="AB400" s="3087"/>
      <c r="AC400" s="3087"/>
      <c r="AD400" s="3087"/>
      <c r="AE400" s="3087"/>
      <c r="AF400" s="3087"/>
      <c r="AG400" s="3087"/>
      <c r="AH400" s="3087"/>
      <c r="AI400" s="3087"/>
      <c r="AJ400" s="3087"/>
      <c r="AK400" s="3087"/>
      <c r="AL400" s="3087"/>
      <c r="AM400" s="3087"/>
      <c r="AN400" s="3087"/>
      <c r="AO400" s="3087"/>
      <c r="AP400" s="3087"/>
      <c r="AQ400" s="3087"/>
      <c r="AR400" s="3087"/>
      <c r="AS400" s="3087"/>
      <c r="AT400" s="3087"/>
      <c r="AU400" s="3087"/>
      <c r="AV400" s="3087"/>
      <c r="AW400" s="3087"/>
      <c r="AX400" s="3087"/>
      <c r="AY400" s="3087"/>
      <c r="AZ400" s="3087"/>
      <c r="BA400" s="3087"/>
      <c r="BB400" s="3087"/>
      <c r="BC400" s="3087"/>
      <c r="BD400" s="3087">
        <v>393</v>
      </c>
      <c r="BE400" s="3087" t="s">
        <v>14930</v>
      </c>
      <c r="BF400" s="3087"/>
      <c r="BG400" s="3087">
        <v>14</v>
      </c>
      <c r="BH400" s="3087">
        <v>33</v>
      </c>
      <c r="BI400" s="3087">
        <v>90</v>
      </c>
      <c r="BJ400" s="3087">
        <v>0</v>
      </c>
      <c r="BK400" s="3087">
        <v>0</v>
      </c>
      <c r="BL400" s="3087">
        <v>0</v>
      </c>
      <c r="BM400" s="3087">
        <v>0</v>
      </c>
      <c r="BN400" s="3087"/>
      <c r="BO400" s="3087"/>
      <c r="BP400" s="3087"/>
      <c r="BQ400" s="3087"/>
      <c r="BR400" s="3087"/>
      <c r="BS400" s="3087"/>
      <c r="BT400" s="3087"/>
      <c r="BU400" s="3087"/>
      <c r="BV400" s="3087"/>
      <c r="BW400" s="3087"/>
      <c r="BX400" s="3087"/>
      <c r="BY400" s="3087"/>
      <c r="BZ400" s="3087"/>
      <c r="CA400" s="3087"/>
      <c r="CB400" s="3087"/>
      <c r="CC400" s="3087"/>
      <c r="CD400" s="3087"/>
      <c r="CE400" s="3087"/>
      <c r="CF400" s="3087"/>
      <c r="CG400" s="3087"/>
      <c r="CH400" s="3087"/>
      <c r="CI400" s="3087"/>
      <c r="CJ400" s="3087"/>
      <c r="CK400" s="3087"/>
      <c r="CL400" s="3087"/>
      <c r="CM400" s="3087"/>
      <c r="CN400" s="3087"/>
      <c r="CO400" s="3087"/>
      <c r="CP400" s="3087"/>
      <c r="CQ400" s="3087"/>
      <c r="CR400" s="3087"/>
      <c r="CS400" s="3087"/>
      <c r="CT400" s="3087"/>
      <c r="CU400" s="3087"/>
      <c r="CV400" s="3087"/>
      <c r="CW400" s="3087"/>
      <c r="CX400" s="3087"/>
      <c r="CY400" s="3087"/>
      <c r="CZ400" s="3087"/>
      <c r="DA400" s="3087"/>
      <c r="DB400" s="3087"/>
      <c r="DC400" s="3087"/>
      <c r="DD400" s="3087"/>
      <c r="DE400" s="3087"/>
      <c r="DF400" s="3087"/>
      <c r="DG400" s="3087"/>
      <c r="DH400" s="3087"/>
      <c r="DI400" s="3087"/>
      <c r="DJ400" s="3087"/>
      <c r="DK400" s="3087"/>
    </row>
    <row r="401" spans="1:115" x14ac:dyDescent="0.25">
      <c r="A401" s="3076" t="str">
        <f t="shared" ca="1" si="30"/>
        <v xml:space="preserve"> </v>
      </c>
      <c r="B401" s="3088" t="str">
        <f t="shared" ca="1" si="31"/>
        <v xml:space="preserve"> </v>
      </c>
      <c r="C401" s="3088" t="str">
        <f t="shared" ca="1" si="32"/>
        <v xml:space="preserve"> </v>
      </c>
      <c r="D401" s="3088" t="str">
        <f t="shared" ca="1" si="33"/>
        <v xml:space="preserve"> </v>
      </c>
      <c r="E401" s="3088" t="str">
        <f t="shared" ca="1" si="34"/>
        <v xml:space="preserve"> </v>
      </c>
      <c r="F401" s="3087"/>
      <c r="G401" s="3087"/>
      <c r="H401" s="3087"/>
      <c r="I401" s="3087"/>
      <c r="J401" s="3087"/>
      <c r="K401" s="3087"/>
      <c r="L401" s="3087"/>
      <c r="M401" s="3087"/>
      <c r="N401" s="3087"/>
      <c r="O401" s="3087"/>
      <c r="P401" s="3087"/>
      <c r="Q401" s="3087"/>
      <c r="R401" s="3087"/>
      <c r="S401" s="3087"/>
      <c r="T401" s="3087"/>
      <c r="U401" s="3087"/>
      <c r="V401" s="3087"/>
      <c r="W401" s="3087"/>
      <c r="X401" s="3087"/>
      <c r="Y401" s="3087"/>
      <c r="Z401" s="3087"/>
      <c r="AA401" s="3087"/>
      <c r="AB401" s="3087"/>
      <c r="AC401" s="3087"/>
      <c r="AD401" s="3087"/>
      <c r="AE401" s="3087"/>
      <c r="AF401" s="3087"/>
      <c r="AG401" s="3087"/>
      <c r="AH401" s="3087"/>
      <c r="AI401" s="3087"/>
      <c r="AJ401" s="3087"/>
      <c r="AK401" s="3087"/>
      <c r="AL401" s="3087"/>
      <c r="AM401" s="3087"/>
      <c r="AN401" s="3087"/>
      <c r="AO401" s="3087"/>
      <c r="AP401" s="3087"/>
      <c r="AQ401" s="3087"/>
      <c r="AR401" s="3087"/>
      <c r="AS401" s="3087"/>
      <c r="AT401" s="3087"/>
      <c r="AU401" s="3087"/>
      <c r="AV401" s="3087"/>
      <c r="AW401" s="3087"/>
      <c r="AX401" s="3087"/>
      <c r="AY401" s="3087"/>
      <c r="AZ401" s="3087"/>
      <c r="BA401" s="3087"/>
      <c r="BB401" s="3087"/>
      <c r="BC401" s="3087"/>
      <c r="BD401" s="3087">
        <v>394</v>
      </c>
      <c r="BE401" s="3087" t="s">
        <v>14931</v>
      </c>
      <c r="BF401" s="3087"/>
      <c r="BG401" s="3087">
        <v>14</v>
      </c>
      <c r="BH401" s="3087">
        <v>33</v>
      </c>
      <c r="BI401" s="3087">
        <v>90</v>
      </c>
      <c r="BJ401" s="3087">
        <v>0</v>
      </c>
      <c r="BK401" s="3087">
        <v>0</v>
      </c>
      <c r="BL401" s="3087">
        <v>0</v>
      </c>
      <c r="BM401" s="3087">
        <v>0</v>
      </c>
      <c r="BN401" s="3087"/>
      <c r="BO401" s="3087"/>
      <c r="BP401" s="3087"/>
      <c r="BQ401" s="3087"/>
      <c r="BR401" s="3087"/>
      <c r="BS401" s="3087"/>
      <c r="BT401" s="3087"/>
      <c r="BU401" s="3087"/>
      <c r="BV401" s="3087"/>
      <c r="BW401" s="3087"/>
      <c r="BX401" s="3087"/>
      <c r="BY401" s="3087"/>
      <c r="BZ401" s="3087"/>
      <c r="CA401" s="3087"/>
      <c r="CB401" s="3087"/>
      <c r="CC401" s="3087"/>
      <c r="CD401" s="3087"/>
      <c r="CE401" s="3087"/>
      <c r="CF401" s="3087"/>
      <c r="CG401" s="3087"/>
      <c r="CH401" s="3087"/>
      <c r="CI401" s="3087"/>
      <c r="CJ401" s="3087"/>
      <c r="CK401" s="3087"/>
      <c r="CL401" s="3087"/>
      <c r="CM401" s="3087"/>
      <c r="CN401" s="3087"/>
      <c r="CO401" s="3087"/>
      <c r="CP401" s="3087"/>
      <c r="CQ401" s="3087"/>
      <c r="CR401" s="3087"/>
      <c r="CS401" s="3087"/>
      <c r="CT401" s="3087"/>
      <c r="CU401" s="3087"/>
      <c r="CV401" s="3087"/>
      <c r="CW401" s="3087"/>
      <c r="CX401" s="3087"/>
      <c r="CY401" s="3087"/>
      <c r="CZ401" s="3087"/>
      <c r="DA401" s="3087"/>
      <c r="DB401" s="3087"/>
      <c r="DC401" s="3087"/>
      <c r="DD401" s="3087"/>
      <c r="DE401" s="3087"/>
      <c r="DF401" s="3087"/>
      <c r="DG401" s="3087"/>
      <c r="DH401" s="3087"/>
      <c r="DI401" s="3087"/>
      <c r="DJ401" s="3087"/>
      <c r="DK401" s="3087"/>
    </row>
    <row r="402" spans="1:115" x14ac:dyDescent="0.25">
      <c r="A402" s="3076" t="str">
        <f t="shared" ca="1" si="30"/>
        <v xml:space="preserve"> </v>
      </c>
      <c r="B402" s="3088" t="str">
        <f t="shared" ca="1" si="31"/>
        <v xml:space="preserve"> </v>
      </c>
      <c r="C402" s="3088" t="str">
        <f t="shared" ca="1" si="32"/>
        <v xml:space="preserve"> </v>
      </c>
      <c r="D402" s="3088" t="str">
        <f t="shared" ca="1" si="33"/>
        <v xml:space="preserve"> </v>
      </c>
      <c r="E402" s="3088" t="str">
        <f t="shared" ca="1" si="34"/>
        <v xml:space="preserve"> </v>
      </c>
      <c r="F402" s="3087"/>
      <c r="G402" s="3087"/>
      <c r="H402" s="3087"/>
      <c r="I402" s="3087"/>
      <c r="J402" s="3087"/>
      <c r="K402" s="3087"/>
      <c r="L402" s="3087"/>
      <c r="M402" s="3087"/>
      <c r="N402" s="3087"/>
      <c r="O402" s="3087"/>
      <c r="P402" s="3087"/>
      <c r="Q402" s="3087"/>
      <c r="R402" s="3087"/>
      <c r="S402" s="3087"/>
      <c r="T402" s="3087"/>
      <c r="U402" s="3087"/>
      <c r="V402" s="3087"/>
      <c r="W402" s="3087"/>
      <c r="X402" s="3087"/>
      <c r="Y402" s="3087"/>
      <c r="Z402" s="3087"/>
      <c r="AA402" s="3087"/>
      <c r="AB402" s="3087"/>
      <c r="AC402" s="3087"/>
      <c r="AD402" s="3087"/>
      <c r="AE402" s="3087"/>
      <c r="AF402" s="3087"/>
      <c r="AG402" s="3087"/>
      <c r="AH402" s="3087"/>
      <c r="AI402" s="3087"/>
      <c r="AJ402" s="3087"/>
      <c r="AK402" s="3087"/>
      <c r="AL402" s="3087"/>
      <c r="AM402" s="3087"/>
      <c r="AN402" s="3087"/>
      <c r="AO402" s="3087"/>
      <c r="AP402" s="3087"/>
      <c r="AQ402" s="3087"/>
      <c r="AR402" s="3087"/>
      <c r="AS402" s="3087"/>
      <c r="AT402" s="3087"/>
      <c r="AU402" s="3087"/>
      <c r="AV402" s="3087"/>
      <c r="AW402" s="3087"/>
      <c r="AX402" s="3087"/>
      <c r="AY402" s="3087"/>
      <c r="AZ402" s="3087"/>
      <c r="BA402" s="3087"/>
      <c r="BB402" s="3087"/>
      <c r="BC402" s="3087"/>
      <c r="BD402" s="3087">
        <v>395</v>
      </c>
      <c r="BE402" s="3087" t="s">
        <v>14932</v>
      </c>
      <c r="BF402" s="3087"/>
      <c r="BG402" s="3087">
        <v>14</v>
      </c>
      <c r="BH402" s="3087">
        <v>33</v>
      </c>
      <c r="BI402" s="3087">
        <v>90</v>
      </c>
      <c r="BJ402" s="3087">
        <v>0</v>
      </c>
      <c r="BK402" s="3087">
        <v>0</v>
      </c>
      <c r="BL402" s="3087">
        <v>0</v>
      </c>
      <c r="BM402" s="3087">
        <v>0</v>
      </c>
      <c r="BN402" s="3087"/>
      <c r="BO402" s="3087"/>
      <c r="BP402" s="3087"/>
      <c r="BQ402" s="3087"/>
      <c r="BR402" s="3087"/>
      <c r="BS402" s="3087"/>
      <c r="BT402" s="3087"/>
      <c r="BU402" s="3087"/>
      <c r="BV402" s="3087"/>
      <c r="BW402" s="3087"/>
      <c r="BX402" s="3087"/>
      <c r="BY402" s="3087"/>
      <c r="BZ402" s="3087"/>
      <c r="CA402" s="3087"/>
      <c r="CB402" s="3087"/>
      <c r="CC402" s="3087"/>
      <c r="CD402" s="3087"/>
      <c r="CE402" s="3087"/>
      <c r="CF402" s="3087"/>
      <c r="CG402" s="3087"/>
      <c r="CH402" s="3087"/>
      <c r="CI402" s="3087"/>
      <c r="CJ402" s="3087"/>
      <c r="CK402" s="3087"/>
      <c r="CL402" s="3087"/>
      <c r="CM402" s="3087"/>
      <c r="CN402" s="3087"/>
      <c r="CO402" s="3087"/>
      <c r="CP402" s="3087"/>
      <c r="CQ402" s="3087"/>
      <c r="CR402" s="3087"/>
      <c r="CS402" s="3087"/>
      <c r="CT402" s="3087"/>
      <c r="CU402" s="3087"/>
      <c r="CV402" s="3087"/>
      <c r="CW402" s="3087"/>
      <c r="CX402" s="3087"/>
      <c r="CY402" s="3087"/>
      <c r="CZ402" s="3087"/>
      <c r="DA402" s="3087"/>
      <c r="DB402" s="3087"/>
      <c r="DC402" s="3087"/>
      <c r="DD402" s="3087"/>
      <c r="DE402" s="3087"/>
      <c r="DF402" s="3087"/>
      <c r="DG402" s="3087"/>
      <c r="DH402" s="3087"/>
      <c r="DI402" s="3087"/>
      <c r="DJ402" s="3087"/>
      <c r="DK402" s="3087"/>
    </row>
    <row r="403" spans="1:115" x14ac:dyDescent="0.25">
      <c r="A403" s="3076" t="str">
        <f t="shared" ca="1" si="30"/>
        <v xml:space="preserve"> </v>
      </c>
      <c r="B403" s="3088" t="str">
        <f t="shared" ca="1" si="31"/>
        <v xml:space="preserve"> </v>
      </c>
      <c r="C403" s="3088" t="str">
        <f t="shared" ca="1" si="32"/>
        <v xml:space="preserve"> </v>
      </c>
      <c r="D403" s="3088" t="str">
        <f t="shared" ca="1" si="33"/>
        <v xml:space="preserve"> </v>
      </c>
      <c r="E403" s="3088" t="str">
        <f t="shared" ca="1" si="34"/>
        <v xml:space="preserve"> </v>
      </c>
      <c r="F403" s="3087"/>
      <c r="G403" s="3087"/>
      <c r="H403" s="3087"/>
      <c r="I403" s="3087"/>
      <c r="J403" s="3087"/>
      <c r="K403" s="3087"/>
      <c r="L403" s="3087"/>
      <c r="M403" s="3087"/>
      <c r="N403" s="3087"/>
      <c r="O403" s="3087"/>
      <c r="P403" s="3087"/>
      <c r="Q403" s="3087"/>
      <c r="R403" s="3087"/>
      <c r="S403" s="3087"/>
      <c r="T403" s="3087"/>
      <c r="U403" s="3087"/>
      <c r="V403" s="3087"/>
      <c r="W403" s="3087"/>
      <c r="X403" s="3087"/>
      <c r="Y403" s="3087"/>
      <c r="Z403" s="3087"/>
      <c r="AA403" s="3087"/>
      <c r="AB403" s="3087"/>
      <c r="AC403" s="3087"/>
      <c r="AD403" s="3087"/>
      <c r="AE403" s="3087"/>
      <c r="AF403" s="3087"/>
      <c r="AG403" s="3087"/>
      <c r="AH403" s="3087"/>
      <c r="AI403" s="3087"/>
      <c r="AJ403" s="3087"/>
      <c r="AK403" s="3087"/>
      <c r="AL403" s="3087"/>
      <c r="AM403" s="3087"/>
      <c r="AN403" s="3087"/>
      <c r="AO403" s="3087"/>
      <c r="AP403" s="3087"/>
      <c r="AQ403" s="3087"/>
      <c r="AR403" s="3087"/>
      <c r="AS403" s="3087"/>
      <c r="AT403" s="3087"/>
      <c r="AU403" s="3087"/>
      <c r="AV403" s="3087"/>
      <c r="AW403" s="3087"/>
      <c r="AX403" s="3087"/>
      <c r="AY403" s="3087"/>
      <c r="AZ403" s="3087"/>
      <c r="BA403" s="3087"/>
      <c r="BB403" s="3087"/>
      <c r="BC403" s="3087"/>
      <c r="BD403" s="3087">
        <v>396</v>
      </c>
      <c r="BE403" s="3087" t="s">
        <v>14933</v>
      </c>
      <c r="BF403" s="3087"/>
      <c r="BG403" s="3087">
        <v>14</v>
      </c>
      <c r="BH403" s="3087">
        <v>33</v>
      </c>
      <c r="BI403" s="3087">
        <v>90</v>
      </c>
      <c r="BJ403" s="3087">
        <v>0</v>
      </c>
      <c r="BK403" s="3087">
        <v>0</v>
      </c>
      <c r="BL403" s="3087">
        <v>0</v>
      </c>
      <c r="BM403" s="3087">
        <v>0</v>
      </c>
      <c r="BN403" s="3087"/>
      <c r="BO403" s="3087"/>
      <c r="BP403" s="3087"/>
      <c r="BQ403" s="3087"/>
      <c r="BR403" s="3087"/>
      <c r="BS403" s="3087"/>
      <c r="BT403" s="3087"/>
      <c r="BU403" s="3087"/>
      <c r="BV403" s="3087"/>
      <c r="BW403" s="3087"/>
      <c r="BX403" s="3087"/>
      <c r="BY403" s="3087"/>
      <c r="BZ403" s="3087"/>
      <c r="CA403" s="3087"/>
      <c r="CB403" s="3087"/>
      <c r="CC403" s="3087"/>
      <c r="CD403" s="3087"/>
      <c r="CE403" s="3087"/>
      <c r="CF403" s="3087"/>
      <c r="CG403" s="3087"/>
      <c r="CH403" s="3087"/>
      <c r="CI403" s="3087"/>
      <c r="CJ403" s="3087"/>
      <c r="CK403" s="3087"/>
      <c r="CL403" s="3087"/>
      <c r="CM403" s="3087"/>
      <c r="CN403" s="3087"/>
      <c r="CO403" s="3087"/>
      <c r="CP403" s="3087"/>
      <c r="CQ403" s="3087"/>
      <c r="CR403" s="3087"/>
      <c r="CS403" s="3087"/>
      <c r="CT403" s="3087"/>
      <c r="CU403" s="3087"/>
      <c r="CV403" s="3087"/>
      <c r="CW403" s="3087"/>
      <c r="CX403" s="3087"/>
      <c r="CY403" s="3087"/>
      <c r="CZ403" s="3087"/>
      <c r="DA403" s="3087"/>
      <c r="DB403" s="3087"/>
      <c r="DC403" s="3087"/>
      <c r="DD403" s="3087"/>
      <c r="DE403" s="3087"/>
      <c r="DF403" s="3087"/>
      <c r="DG403" s="3087"/>
      <c r="DH403" s="3087"/>
      <c r="DI403" s="3087"/>
      <c r="DJ403" s="3087"/>
      <c r="DK403" s="3087"/>
    </row>
    <row r="404" spans="1:115" x14ac:dyDescent="0.25">
      <c r="A404" s="3076" t="str">
        <f t="shared" ca="1" si="30"/>
        <v xml:space="preserve"> </v>
      </c>
      <c r="B404" s="3088" t="str">
        <f t="shared" ca="1" si="31"/>
        <v xml:space="preserve"> </v>
      </c>
      <c r="C404" s="3088" t="str">
        <f t="shared" ca="1" si="32"/>
        <v xml:space="preserve"> </v>
      </c>
      <c r="D404" s="3088" t="str">
        <f t="shared" ca="1" si="33"/>
        <v xml:space="preserve"> </v>
      </c>
      <c r="E404" s="3088" t="str">
        <f t="shared" ca="1" si="34"/>
        <v xml:space="preserve"> </v>
      </c>
      <c r="F404" s="3087"/>
      <c r="G404" s="3087"/>
      <c r="H404" s="3087"/>
      <c r="I404" s="3087"/>
      <c r="J404" s="3087"/>
      <c r="K404" s="3087"/>
      <c r="L404" s="3087"/>
      <c r="M404" s="3087"/>
      <c r="N404" s="3087"/>
      <c r="O404" s="3087"/>
      <c r="P404" s="3087"/>
      <c r="Q404" s="3087"/>
      <c r="R404" s="3087"/>
      <c r="S404" s="3087"/>
      <c r="T404" s="3087"/>
      <c r="U404" s="3087"/>
      <c r="V404" s="3087"/>
      <c r="W404" s="3087"/>
      <c r="X404" s="3087"/>
      <c r="Y404" s="3087"/>
      <c r="Z404" s="3087"/>
      <c r="AA404" s="3087"/>
      <c r="AB404" s="3087"/>
      <c r="AC404" s="3087"/>
      <c r="AD404" s="3087"/>
      <c r="AE404" s="3087"/>
      <c r="AF404" s="3087"/>
      <c r="AG404" s="3087"/>
      <c r="AH404" s="3087"/>
      <c r="AI404" s="3087"/>
      <c r="AJ404" s="3087"/>
      <c r="AK404" s="3087"/>
      <c r="AL404" s="3087"/>
      <c r="AM404" s="3087"/>
      <c r="AN404" s="3087"/>
      <c r="AO404" s="3087"/>
      <c r="AP404" s="3087"/>
      <c r="AQ404" s="3087"/>
      <c r="AR404" s="3087"/>
      <c r="AS404" s="3087"/>
      <c r="AT404" s="3087"/>
      <c r="AU404" s="3087"/>
      <c r="AV404" s="3087"/>
      <c r="AW404" s="3087"/>
      <c r="AX404" s="3087"/>
      <c r="AY404" s="3087"/>
      <c r="AZ404" s="3087"/>
      <c r="BA404" s="3087"/>
      <c r="BB404" s="3087"/>
      <c r="BC404" s="3087"/>
      <c r="BD404" s="3087">
        <v>397</v>
      </c>
      <c r="BE404" s="3087" t="s">
        <v>14934</v>
      </c>
      <c r="BF404" s="3087"/>
      <c r="BG404" s="3087">
        <v>14</v>
      </c>
      <c r="BH404" s="3087">
        <v>33</v>
      </c>
      <c r="BI404" s="3087">
        <v>90</v>
      </c>
      <c r="BJ404" s="3087">
        <v>0</v>
      </c>
      <c r="BK404" s="3087">
        <v>0</v>
      </c>
      <c r="BL404" s="3087">
        <v>0</v>
      </c>
      <c r="BM404" s="3087">
        <v>0</v>
      </c>
      <c r="BN404" s="3087"/>
      <c r="BO404" s="3087"/>
      <c r="BP404" s="3087"/>
      <c r="BQ404" s="3087"/>
      <c r="BR404" s="3087"/>
      <c r="BS404" s="3087"/>
      <c r="BT404" s="3087"/>
      <c r="BU404" s="3087"/>
      <c r="BV404" s="3087"/>
      <c r="BW404" s="3087"/>
      <c r="BX404" s="3087"/>
      <c r="BY404" s="3087"/>
      <c r="BZ404" s="3087"/>
      <c r="CA404" s="3087"/>
      <c r="CB404" s="3087"/>
      <c r="CC404" s="3087"/>
      <c r="CD404" s="3087"/>
      <c r="CE404" s="3087"/>
      <c r="CF404" s="3087"/>
      <c r="CG404" s="3087"/>
      <c r="CH404" s="3087"/>
      <c r="CI404" s="3087"/>
      <c r="CJ404" s="3087"/>
      <c r="CK404" s="3087"/>
      <c r="CL404" s="3087"/>
      <c r="CM404" s="3087"/>
      <c r="CN404" s="3087"/>
      <c r="CO404" s="3087"/>
      <c r="CP404" s="3087"/>
      <c r="CQ404" s="3087"/>
      <c r="CR404" s="3087"/>
      <c r="CS404" s="3087"/>
      <c r="CT404" s="3087"/>
      <c r="CU404" s="3087"/>
      <c r="CV404" s="3087"/>
      <c r="CW404" s="3087"/>
      <c r="CX404" s="3087"/>
      <c r="CY404" s="3087"/>
      <c r="CZ404" s="3087"/>
      <c r="DA404" s="3087"/>
      <c r="DB404" s="3087"/>
      <c r="DC404" s="3087"/>
      <c r="DD404" s="3087"/>
      <c r="DE404" s="3087"/>
      <c r="DF404" s="3087"/>
      <c r="DG404" s="3087"/>
      <c r="DH404" s="3087"/>
      <c r="DI404" s="3087"/>
      <c r="DJ404" s="3087"/>
      <c r="DK404" s="3087"/>
    </row>
    <row r="405" spans="1:115" x14ac:dyDescent="0.25">
      <c r="A405" s="3076" t="str">
        <f t="shared" ca="1" si="30"/>
        <v xml:space="preserve"> </v>
      </c>
      <c r="B405" s="3088" t="str">
        <f t="shared" ca="1" si="31"/>
        <v xml:space="preserve"> </v>
      </c>
      <c r="C405" s="3088" t="str">
        <f t="shared" ca="1" si="32"/>
        <v xml:space="preserve"> </v>
      </c>
      <c r="D405" s="3088" t="str">
        <f t="shared" ca="1" si="33"/>
        <v xml:space="preserve"> </v>
      </c>
      <c r="E405" s="3088" t="str">
        <f t="shared" ca="1" si="34"/>
        <v xml:space="preserve"> </v>
      </c>
      <c r="F405" s="3087"/>
      <c r="G405" s="3087"/>
      <c r="H405" s="3087"/>
      <c r="I405" s="3087"/>
      <c r="J405" s="3087"/>
      <c r="K405" s="3087"/>
      <c r="L405" s="3087"/>
      <c r="M405" s="3087"/>
      <c r="N405" s="3087"/>
      <c r="O405" s="3087"/>
      <c r="P405" s="3087"/>
      <c r="Q405" s="3087"/>
      <c r="R405" s="3087"/>
      <c r="S405" s="3087"/>
      <c r="T405" s="3087"/>
      <c r="U405" s="3087"/>
      <c r="V405" s="3087"/>
      <c r="W405" s="3087"/>
      <c r="X405" s="3087"/>
      <c r="Y405" s="3087"/>
      <c r="Z405" s="3087"/>
      <c r="AA405" s="3087"/>
      <c r="AB405" s="3087"/>
      <c r="AC405" s="3087"/>
      <c r="AD405" s="3087"/>
      <c r="AE405" s="3087"/>
      <c r="AF405" s="3087"/>
      <c r="AG405" s="3087"/>
      <c r="AH405" s="3087"/>
      <c r="AI405" s="3087"/>
      <c r="AJ405" s="3087"/>
      <c r="AK405" s="3087"/>
      <c r="AL405" s="3087"/>
      <c r="AM405" s="3087"/>
      <c r="AN405" s="3087"/>
      <c r="AO405" s="3087"/>
      <c r="AP405" s="3087"/>
      <c r="AQ405" s="3087"/>
      <c r="AR405" s="3087"/>
      <c r="AS405" s="3087"/>
      <c r="AT405" s="3087"/>
      <c r="AU405" s="3087"/>
      <c r="AV405" s="3087"/>
      <c r="AW405" s="3087"/>
      <c r="AX405" s="3087"/>
      <c r="AY405" s="3087"/>
      <c r="AZ405" s="3087"/>
      <c r="BA405" s="3087"/>
      <c r="BB405" s="3087"/>
      <c r="BC405" s="3087"/>
      <c r="BD405" s="3087">
        <v>398</v>
      </c>
      <c r="BE405" s="3087" t="s">
        <v>14935</v>
      </c>
      <c r="BF405" s="3087"/>
      <c r="BG405" s="3087">
        <v>14</v>
      </c>
      <c r="BH405" s="3087">
        <v>33</v>
      </c>
      <c r="BI405" s="3087">
        <v>90</v>
      </c>
      <c r="BJ405" s="3087">
        <v>0</v>
      </c>
      <c r="BK405" s="3087">
        <v>0</v>
      </c>
      <c r="BL405" s="3087">
        <v>0</v>
      </c>
      <c r="BM405" s="3087">
        <v>0</v>
      </c>
      <c r="BN405" s="3087"/>
      <c r="BO405" s="3087"/>
      <c r="BP405" s="3087"/>
      <c r="BQ405" s="3087"/>
      <c r="BR405" s="3087"/>
      <c r="BS405" s="3087"/>
      <c r="BT405" s="3087"/>
      <c r="BU405" s="3087"/>
      <c r="BV405" s="3087"/>
      <c r="BW405" s="3087"/>
      <c r="BX405" s="3087"/>
      <c r="BY405" s="3087"/>
      <c r="BZ405" s="3087"/>
      <c r="CA405" s="3087"/>
      <c r="CB405" s="3087"/>
      <c r="CC405" s="3087"/>
      <c r="CD405" s="3087"/>
      <c r="CE405" s="3087"/>
      <c r="CF405" s="3087"/>
      <c r="CG405" s="3087"/>
      <c r="CH405" s="3087"/>
      <c r="CI405" s="3087"/>
      <c r="CJ405" s="3087"/>
      <c r="CK405" s="3087"/>
      <c r="CL405" s="3087"/>
      <c r="CM405" s="3087"/>
      <c r="CN405" s="3087"/>
      <c r="CO405" s="3087"/>
      <c r="CP405" s="3087"/>
      <c r="CQ405" s="3087"/>
      <c r="CR405" s="3087"/>
      <c r="CS405" s="3087"/>
      <c r="CT405" s="3087"/>
      <c r="CU405" s="3087"/>
      <c r="CV405" s="3087"/>
      <c r="CW405" s="3087"/>
      <c r="CX405" s="3087"/>
      <c r="CY405" s="3087"/>
      <c r="CZ405" s="3087"/>
      <c r="DA405" s="3087"/>
      <c r="DB405" s="3087"/>
      <c r="DC405" s="3087"/>
      <c r="DD405" s="3087"/>
      <c r="DE405" s="3087"/>
      <c r="DF405" s="3087"/>
      <c r="DG405" s="3087"/>
      <c r="DH405" s="3087"/>
      <c r="DI405" s="3087"/>
      <c r="DJ405" s="3087"/>
      <c r="DK405" s="3087"/>
    </row>
    <row r="406" spans="1:115" x14ac:dyDescent="0.25">
      <c r="A406" s="3076" t="str">
        <f t="shared" ca="1" si="30"/>
        <v xml:space="preserve"> </v>
      </c>
      <c r="B406" s="3088" t="str">
        <f t="shared" ca="1" si="31"/>
        <v xml:space="preserve"> </v>
      </c>
      <c r="C406" s="3088" t="str">
        <f t="shared" ca="1" si="32"/>
        <v xml:space="preserve"> </v>
      </c>
      <c r="D406" s="3088" t="str">
        <f t="shared" ca="1" si="33"/>
        <v xml:space="preserve"> </v>
      </c>
      <c r="E406" s="3088" t="str">
        <f t="shared" ca="1" si="34"/>
        <v xml:space="preserve"> </v>
      </c>
      <c r="F406" s="3087"/>
      <c r="G406" s="3087"/>
      <c r="H406" s="3087"/>
      <c r="I406" s="3087"/>
      <c r="J406" s="3087"/>
      <c r="K406" s="3087"/>
      <c r="L406" s="3087"/>
      <c r="M406" s="3087"/>
      <c r="N406" s="3087"/>
      <c r="O406" s="3087"/>
      <c r="P406" s="3087"/>
      <c r="Q406" s="3087"/>
      <c r="R406" s="3087"/>
      <c r="S406" s="3087"/>
      <c r="T406" s="3087"/>
      <c r="U406" s="3087"/>
      <c r="V406" s="3087"/>
      <c r="W406" s="3087"/>
      <c r="X406" s="3087"/>
      <c r="Y406" s="3087"/>
      <c r="Z406" s="3087"/>
      <c r="AA406" s="3087"/>
      <c r="AB406" s="3087"/>
      <c r="AC406" s="3087"/>
      <c r="AD406" s="3087"/>
      <c r="AE406" s="3087"/>
      <c r="AF406" s="3087"/>
      <c r="AG406" s="3087"/>
      <c r="AH406" s="3087"/>
      <c r="AI406" s="3087"/>
      <c r="AJ406" s="3087"/>
      <c r="AK406" s="3087"/>
      <c r="AL406" s="3087"/>
      <c r="AM406" s="3087"/>
      <c r="AN406" s="3087"/>
      <c r="AO406" s="3087"/>
      <c r="AP406" s="3087"/>
      <c r="AQ406" s="3087"/>
      <c r="AR406" s="3087"/>
      <c r="AS406" s="3087"/>
      <c r="AT406" s="3087"/>
      <c r="AU406" s="3087"/>
      <c r="AV406" s="3087"/>
      <c r="AW406" s="3087"/>
      <c r="AX406" s="3087"/>
      <c r="AY406" s="3087"/>
      <c r="AZ406" s="3087"/>
      <c r="BA406" s="3087"/>
      <c r="BB406" s="3087"/>
      <c r="BC406" s="3087"/>
      <c r="BD406" s="3087">
        <v>399</v>
      </c>
      <c r="BE406" s="3087" t="s">
        <v>14936</v>
      </c>
      <c r="BF406" s="3087"/>
      <c r="BG406" s="3087">
        <v>14</v>
      </c>
      <c r="BH406" s="3087">
        <v>33</v>
      </c>
      <c r="BI406" s="3087">
        <v>90</v>
      </c>
      <c r="BJ406" s="3087">
        <v>0</v>
      </c>
      <c r="BK406" s="3087">
        <v>0</v>
      </c>
      <c r="BL406" s="3087">
        <v>0</v>
      </c>
      <c r="BM406" s="3087">
        <v>0</v>
      </c>
      <c r="BN406" s="3087"/>
      <c r="BO406" s="3087"/>
      <c r="BP406" s="3087"/>
      <c r="BQ406" s="3087"/>
      <c r="BR406" s="3087"/>
      <c r="BS406" s="3087"/>
      <c r="BT406" s="3087"/>
      <c r="BU406" s="3087"/>
      <c r="BV406" s="3087"/>
      <c r="BW406" s="3087"/>
      <c r="BX406" s="3087"/>
      <c r="BY406" s="3087"/>
      <c r="BZ406" s="3087"/>
      <c r="CA406" s="3087"/>
      <c r="CB406" s="3087"/>
      <c r="CC406" s="3087"/>
      <c r="CD406" s="3087"/>
      <c r="CE406" s="3087"/>
      <c r="CF406" s="3087"/>
      <c r="CG406" s="3087"/>
      <c r="CH406" s="3087"/>
      <c r="CI406" s="3087"/>
      <c r="CJ406" s="3087"/>
      <c r="CK406" s="3087"/>
      <c r="CL406" s="3087"/>
      <c r="CM406" s="3087"/>
      <c r="CN406" s="3087"/>
      <c r="CO406" s="3087"/>
      <c r="CP406" s="3087"/>
      <c r="CQ406" s="3087"/>
      <c r="CR406" s="3087"/>
      <c r="CS406" s="3087"/>
      <c r="CT406" s="3087"/>
      <c r="CU406" s="3087"/>
      <c r="CV406" s="3087"/>
      <c r="CW406" s="3087"/>
      <c r="CX406" s="3087"/>
      <c r="CY406" s="3087"/>
      <c r="CZ406" s="3087"/>
      <c r="DA406" s="3087"/>
      <c r="DB406" s="3087"/>
      <c r="DC406" s="3087"/>
      <c r="DD406" s="3087"/>
      <c r="DE406" s="3087"/>
      <c r="DF406" s="3087"/>
      <c r="DG406" s="3087"/>
      <c r="DH406" s="3087"/>
      <c r="DI406" s="3087"/>
      <c r="DJ406" s="3087"/>
      <c r="DK406" s="3087"/>
    </row>
    <row r="407" spans="1:115" x14ac:dyDescent="0.25">
      <c r="A407" s="3076" t="str">
        <f t="shared" ca="1" si="30"/>
        <v xml:space="preserve"> </v>
      </c>
      <c r="B407" s="3088" t="str">
        <f t="shared" ca="1" si="31"/>
        <v xml:space="preserve"> </v>
      </c>
      <c r="C407" s="3088" t="str">
        <f t="shared" ca="1" si="32"/>
        <v xml:space="preserve"> </v>
      </c>
      <c r="D407" s="3088" t="str">
        <f t="shared" ca="1" si="33"/>
        <v xml:space="preserve"> </v>
      </c>
      <c r="E407" s="3088" t="str">
        <f t="shared" ca="1" si="34"/>
        <v xml:space="preserve"> </v>
      </c>
      <c r="F407" s="3087"/>
      <c r="G407" s="3087"/>
      <c r="H407" s="3087"/>
      <c r="I407" s="3087"/>
      <c r="J407" s="3087"/>
      <c r="K407" s="3087"/>
      <c r="L407" s="3087"/>
      <c r="M407" s="3087"/>
      <c r="N407" s="3087"/>
      <c r="O407" s="3087"/>
      <c r="P407" s="3087"/>
      <c r="Q407" s="3087"/>
      <c r="R407" s="3087"/>
      <c r="S407" s="3087"/>
      <c r="T407" s="3087"/>
      <c r="U407" s="3087"/>
      <c r="V407" s="3087"/>
      <c r="W407" s="3087"/>
      <c r="X407" s="3087"/>
      <c r="Y407" s="3087"/>
      <c r="Z407" s="3087"/>
      <c r="AA407" s="3087"/>
      <c r="AB407" s="3087"/>
      <c r="AC407" s="3087"/>
      <c r="AD407" s="3087"/>
      <c r="AE407" s="3087"/>
      <c r="AF407" s="3087"/>
      <c r="AG407" s="3087"/>
      <c r="AH407" s="3087"/>
      <c r="AI407" s="3087"/>
      <c r="AJ407" s="3087"/>
      <c r="AK407" s="3087"/>
      <c r="AL407" s="3087"/>
      <c r="AM407" s="3087"/>
      <c r="AN407" s="3087"/>
      <c r="AO407" s="3087"/>
      <c r="AP407" s="3087"/>
      <c r="AQ407" s="3087"/>
      <c r="AR407" s="3087"/>
      <c r="AS407" s="3087"/>
      <c r="AT407" s="3087"/>
      <c r="AU407" s="3087"/>
      <c r="AV407" s="3087"/>
      <c r="AW407" s="3087"/>
      <c r="AX407" s="3087"/>
      <c r="AY407" s="3087"/>
      <c r="AZ407" s="3087"/>
      <c r="BA407" s="3087"/>
      <c r="BB407" s="3087"/>
      <c r="BC407" s="3087"/>
      <c r="BD407" s="3087">
        <v>400</v>
      </c>
      <c r="BE407" s="3087" t="s">
        <v>14937</v>
      </c>
      <c r="BF407" s="3087"/>
      <c r="BG407" s="3087">
        <v>14</v>
      </c>
      <c r="BH407" s="3087">
        <v>33</v>
      </c>
      <c r="BI407" s="3087">
        <v>90</v>
      </c>
      <c r="BJ407" s="3087">
        <v>0</v>
      </c>
      <c r="BK407" s="3087">
        <v>0</v>
      </c>
      <c r="BL407" s="3087">
        <v>0</v>
      </c>
      <c r="BM407" s="3087">
        <v>0</v>
      </c>
      <c r="BN407" s="3087"/>
      <c r="BO407" s="3087"/>
      <c r="BP407" s="3087"/>
      <c r="BQ407" s="3087"/>
      <c r="BR407" s="3087"/>
      <c r="BS407" s="3087"/>
      <c r="BT407" s="3087"/>
      <c r="BU407" s="3087"/>
      <c r="BV407" s="3087"/>
      <c r="BW407" s="3087"/>
      <c r="BX407" s="3087"/>
      <c r="BY407" s="3087"/>
      <c r="BZ407" s="3087"/>
      <c r="CA407" s="3087"/>
      <c r="CB407" s="3087"/>
      <c r="CC407" s="3087"/>
      <c r="CD407" s="3087"/>
      <c r="CE407" s="3087"/>
      <c r="CF407" s="3087"/>
      <c r="CG407" s="3087"/>
      <c r="CH407" s="3087"/>
      <c r="CI407" s="3087"/>
      <c r="CJ407" s="3087"/>
      <c r="CK407" s="3087"/>
      <c r="CL407" s="3087"/>
      <c r="CM407" s="3087"/>
      <c r="CN407" s="3087"/>
      <c r="CO407" s="3087"/>
      <c r="CP407" s="3087"/>
      <c r="CQ407" s="3087"/>
      <c r="CR407" s="3087"/>
      <c r="CS407" s="3087"/>
      <c r="CT407" s="3087"/>
      <c r="CU407" s="3087"/>
      <c r="CV407" s="3087"/>
      <c r="CW407" s="3087"/>
      <c r="CX407" s="3087"/>
      <c r="CY407" s="3087"/>
      <c r="CZ407" s="3087"/>
      <c r="DA407" s="3087"/>
      <c r="DB407" s="3087"/>
      <c r="DC407" s="3087"/>
      <c r="DD407" s="3087"/>
      <c r="DE407" s="3087"/>
      <c r="DF407" s="3087"/>
      <c r="DG407" s="3087"/>
      <c r="DH407" s="3087"/>
      <c r="DI407" s="3087"/>
      <c r="DJ407" s="3087"/>
      <c r="DK407" s="3087"/>
    </row>
    <row r="408" spans="1:115" x14ac:dyDescent="0.25">
      <c r="A408" s="3076" t="str">
        <f t="shared" ca="1" si="30"/>
        <v xml:space="preserve"> </v>
      </c>
      <c r="B408" s="3088" t="str">
        <f t="shared" ca="1" si="31"/>
        <v xml:space="preserve"> </v>
      </c>
      <c r="C408" s="3088" t="str">
        <f t="shared" ca="1" si="32"/>
        <v xml:space="preserve"> </v>
      </c>
      <c r="D408" s="3088" t="str">
        <f t="shared" ca="1" si="33"/>
        <v xml:space="preserve"> </v>
      </c>
      <c r="E408" s="3088" t="str">
        <f t="shared" ca="1" si="34"/>
        <v xml:space="preserve"> </v>
      </c>
      <c r="F408" s="3087"/>
      <c r="G408" s="3087"/>
      <c r="H408" s="3087"/>
      <c r="I408" s="3087"/>
      <c r="J408" s="3087"/>
      <c r="K408" s="3087"/>
      <c r="L408" s="3087"/>
      <c r="M408" s="3087"/>
      <c r="N408" s="3087"/>
      <c r="O408" s="3087"/>
      <c r="P408" s="3087"/>
      <c r="Q408" s="3087"/>
      <c r="R408" s="3087"/>
      <c r="S408" s="3087"/>
      <c r="T408" s="3087"/>
      <c r="U408" s="3087"/>
      <c r="V408" s="3087"/>
      <c r="W408" s="3087"/>
      <c r="X408" s="3087"/>
      <c r="Y408" s="3087"/>
      <c r="Z408" s="3087"/>
      <c r="AA408" s="3087"/>
      <c r="AB408" s="3087"/>
      <c r="AC408" s="3087"/>
      <c r="AD408" s="3087"/>
      <c r="AE408" s="3087"/>
      <c r="AF408" s="3087"/>
      <c r="AG408" s="3087"/>
      <c r="AH408" s="3087"/>
      <c r="AI408" s="3087"/>
      <c r="AJ408" s="3087"/>
      <c r="AK408" s="3087"/>
      <c r="AL408" s="3087"/>
      <c r="AM408" s="3087"/>
      <c r="AN408" s="3087"/>
      <c r="AO408" s="3087"/>
      <c r="AP408" s="3087"/>
      <c r="AQ408" s="3087"/>
      <c r="AR408" s="3087"/>
      <c r="AS408" s="3087"/>
      <c r="AT408" s="3087"/>
      <c r="AU408" s="3087"/>
      <c r="AV408" s="3087"/>
      <c r="AW408" s="3087"/>
      <c r="AX408" s="3087"/>
      <c r="AY408" s="3087"/>
      <c r="AZ408" s="3087"/>
      <c r="BA408" s="3087"/>
      <c r="BB408" s="3087"/>
      <c r="BC408" s="3087"/>
      <c r="BD408" s="3087">
        <v>401</v>
      </c>
      <c r="BE408" s="3087" t="s">
        <v>14938</v>
      </c>
      <c r="BF408" s="3087"/>
      <c r="BG408" s="3087">
        <v>14</v>
      </c>
      <c r="BH408" s="3087">
        <v>33</v>
      </c>
      <c r="BI408" s="3087">
        <v>90</v>
      </c>
      <c r="BJ408" s="3087">
        <v>0</v>
      </c>
      <c r="BK408" s="3087">
        <v>0</v>
      </c>
      <c r="BL408" s="3087">
        <v>0</v>
      </c>
      <c r="BM408" s="3087">
        <v>0</v>
      </c>
      <c r="BN408" s="3087"/>
      <c r="BO408" s="3087"/>
      <c r="BP408" s="3087"/>
      <c r="BQ408" s="3087"/>
      <c r="BR408" s="3087"/>
      <c r="BS408" s="3087"/>
      <c r="BT408" s="3087"/>
      <c r="BU408" s="3087"/>
      <c r="BV408" s="3087"/>
      <c r="BW408" s="3087"/>
      <c r="BX408" s="3087"/>
      <c r="BY408" s="3087"/>
      <c r="BZ408" s="3087"/>
      <c r="CA408" s="3087"/>
      <c r="CB408" s="3087"/>
      <c r="CC408" s="3087"/>
      <c r="CD408" s="3087"/>
      <c r="CE408" s="3087"/>
      <c r="CF408" s="3087"/>
      <c r="CG408" s="3087"/>
      <c r="CH408" s="3087"/>
      <c r="CI408" s="3087"/>
      <c r="CJ408" s="3087"/>
      <c r="CK408" s="3087"/>
      <c r="CL408" s="3087"/>
      <c r="CM408" s="3087"/>
      <c r="CN408" s="3087"/>
      <c r="CO408" s="3087"/>
      <c r="CP408" s="3087"/>
      <c r="CQ408" s="3087"/>
      <c r="CR408" s="3087"/>
      <c r="CS408" s="3087"/>
      <c r="CT408" s="3087"/>
      <c r="CU408" s="3087"/>
      <c r="CV408" s="3087"/>
      <c r="CW408" s="3087"/>
      <c r="CX408" s="3087"/>
      <c r="CY408" s="3087"/>
      <c r="CZ408" s="3087"/>
      <c r="DA408" s="3087"/>
      <c r="DB408" s="3087"/>
      <c r="DC408" s="3087"/>
      <c r="DD408" s="3087"/>
      <c r="DE408" s="3087"/>
      <c r="DF408" s="3087"/>
      <c r="DG408" s="3087"/>
      <c r="DH408" s="3087"/>
      <c r="DI408" s="3087"/>
      <c r="DJ408" s="3087"/>
      <c r="DK408" s="3087"/>
    </row>
    <row r="409" spans="1:115" x14ac:dyDescent="0.25">
      <c r="A409" s="3076" t="str">
        <f t="shared" ca="1" si="30"/>
        <v xml:space="preserve"> </v>
      </c>
      <c r="B409" s="3088" t="str">
        <f t="shared" ca="1" si="31"/>
        <v xml:space="preserve"> </v>
      </c>
      <c r="C409" s="3088" t="str">
        <f t="shared" ca="1" si="32"/>
        <v xml:space="preserve"> </v>
      </c>
      <c r="D409" s="3088" t="str">
        <f t="shared" ca="1" si="33"/>
        <v xml:space="preserve"> </v>
      </c>
      <c r="E409" s="3088" t="str">
        <f t="shared" ca="1" si="34"/>
        <v xml:space="preserve"> </v>
      </c>
      <c r="F409" s="3087"/>
      <c r="G409" s="3087"/>
      <c r="H409" s="3087"/>
      <c r="I409" s="3087"/>
      <c r="J409" s="3087"/>
      <c r="K409" s="3087"/>
      <c r="L409" s="3087"/>
      <c r="M409" s="3087"/>
      <c r="N409" s="3087"/>
      <c r="O409" s="3087"/>
      <c r="P409" s="3087"/>
      <c r="Q409" s="3087"/>
      <c r="R409" s="3087"/>
      <c r="S409" s="3087"/>
      <c r="T409" s="3087"/>
      <c r="U409" s="3087"/>
      <c r="V409" s="3087"/>
      <c r="W409" s="3087"/>
      <c r="X409" s="3087"/>
      <c r="Y409" s="3087"/>
      <c r="Z409" s="3087"/>
      <c r="AA409" s="3087"/>
      <c r="AB409" s="3087"/>
      <c r="AC409" s="3087"/>
      <c r="AD409" s="3087"/>
      <c r="AE409" s="3087"/>
      <c r="AF409" s="3087"/>
      <c r="AG409" s="3087"/>
      <c r="AH409" s="3087"/>
      <c r="AI409" s="3087"/>
      <c r="AJ409" s="3087"/>
      <c r="AK409" s="3087"/>
      <c r="AL409" s="3087"/>
      <c r="AM409" s="3087"/>
      <c r="AN409" s="3087"/>
      <c r="AO409" s="3087"/>
      <c r="AP409" s="3087"/>
      <c r="AQ409" s="3087"/>
      <c r="AR409" s="3087"/>
      <c r="AS409" s="3087"/>
      <c r="AT409" s="3087"/>
      <c r="AU409" s="3087"/>
      <c r="AV409" s="3087"/>
      <c r="AW409" s="3087"/>
      <c r="AX409" s="3087"/>
      <c r="AY409" s="3087"/>
      <c r="AZ409" s="3087"/>
      <c r="BA409" s="3087"/>
      <c r="BB409" s="3087"/>
      <c r="BC409" s="3087"/>
      <c r="BD409" s="3087">
        <v>402</v>
      </c>
      <c r="BE409" s="3087" t="s">
        <v>14939</v>
      </c>
      <c r="BF409" s="3087"/>
      <c r="BG409" s="3087">
        <v>14</v>
      </c>
      <c r="BH409" s="3087">
        <v>33</v>
      </c>
      <c r="BI409" s="3087">
        <v>90</v>
      </c>
      <c r="BJ409" s="3087">
        <v>0</v>
      </c>
      <c r="BK409" s="3087">
        <v>0</v>
      </c>
      <c r="BL409" s="3087">
        <v>0</v>
      </c>
      <c r="BM409" s="3087">
        <v>0</v>
      </c>
      <c r="BN409" s="3087"/>
      <c r="BO409" s="3087"/>
      <c r="BP409" s="3087"/>
      <c r="BQ409" s="3087"/>
      <c r="BR409" s="3087"/>
      <c r="BS409" s="3087"/>
      <c r="BT409" s="3087"/>
      <c r="BU409" s="3087"/>
      <c r="BV409" s="3087"/>
      <c r="BW409" s="3087"/>
      <c r="BX409" s="3087"/>
      <c r="BY409" s="3087"/>
      <c r="BZ409" s="3087"/>
      <c r="CA409" s="3087"/>
      <c r="CB409" s="3087"/>
      <c r="CC409" s="3087"/>
      <c r="CD409" s="3087"/>
      <c r="CE409" s="3087"/>
      <c r="CF409" s="3087"/>
      <c r="CG409" s="3087"/>
      <c r="CH409" s="3087"/>
      <c r="CI409" s="3087"/>
      <c r="CJ409" s="3087"/>
      <c r="CK409" s="3087"/>
      <c r="CL409" s="3087"/>
      <c r="CM409" s="3087"/>
      <c r="CN409" s="3087"/>
      <c r="CO409" s="3087"/>
      <c r="CP409" s="3087"/>
      <c r="CQ409" s="3087"/>
      <c r="CR409" s="3087"/>
      <c r="CS409" s="3087"/>
      <c r="CT409" s="3087"/>
      <c r="CU409" s="3087"/>
      <c r="CV409" s="3087"/>
      <c r="CW409" s="3087"/>
      <c r="CX409" s="3087"/>
      <c r="CY409" s="3087"/>
      <c r="CZ409" s="3087"/>
      <c r="DA409" s="3087"/>
      <c r="DB409" s="3087"/>
      <c r="DC409" s="3087"/>
      <c r="DD409" s="3087"/>
      <c r="DE409" s="3087"/>
      <c r="DF409" s="3087"/>
      <c r="DG409" s="3087"/>
      <c r="DH409" s="3087"/>
      <c r="DI409" s="3087"/>
      <c r="DJ409" s="3087"/>
      <c r="DK409" s="3087"/>
    </row>
    <row r="410" spans="1:115" x14ac:dyDescent="0.25">
      <c r="A410" s="3076" t="str">
        <f t="shared" ca="1" si="30"/>
        <v xml:space="preserve"> </v>
      </c>
      <c r="B410" s="3088" t="str">
        <f t="shared" ca="1" si="31"/>
        <v xml:space="preserve"> </v>
      </c>
      <c r="C410" s="3088" t="str">
        <f t="shared" ca="1" si="32"/>
        <v xml:space="preserve"> </v>
      </c>
      <c r="D410" s="3088" t="str">
        <f t="shared" ca="1" si="33"/>
        <v xml:space="preserve"> </v>
      </c>
      <c r="E410" s="3088" t="str">
        <f t="shared" ca="1" si="34"/>
        <v xml:space="preserve"> </v>
      </c>
      <c r="F410" s="3087"/>
      <c r="G410" s="3087"/>
      <c r="H410" s="3087"/>
      <c r="I410" s="3087"/>
      <c r="J410" s="3087"/>
      <c r="K410" s="3087"/>
      <c r="L410" s="3087"/>
      <c r="M410" s="3087"/>
      <c r="N410" s="3087"/>
      <c r="O410" s="3087"/>
      <c r="P410" s="3087"/>
      <c r="Q410" s="3087"/>
      <c r="R410" s="3087"/>
      <c r="S410" s="3087"/>
      <c r="T410" s="3087"/>
      <c r="U410" s="3087"/>
      <c r="V410" s="3087"/>
      <c r="W410" s="3087"/>
      <c r="X410" s="3087"/>
      <c r="Y410" s="3087"/>
      <c r="Z410" s="3087"/>
      <c r="AA410" s="3087"/>
      <c r="AB410" s="3087"/>
      <c r="AC410" s="3087"/>
      <c r="AD410" s="3087"/>
      <c r="AE410" s="3087"/>
      <c r="AF410" s="3087"/>
      <c r="AG410" s="3087"/>
      <c r="AH410" s="3087"/>
      <c r="AI410" s="3087"/>
      <c r="AJ410" s="3087"/>
      <c r="AK410" s="3087"/>
      <c r="AL410" s="3087"/>
      <c r="AM410" s="3087"/>
      <c r="AN410" s="3087"/>
      <c r="AO410" s="3087"/>
      <c r="AP410" s="3087"/>
      <c r="AQ410" s="3087"/>
      <c r="AR410" s="3087"/>
      <c r="AS410" s="3087"/>
      <c r="AT410" s="3087"/>
      <c r="AU410" s="3087"/>
      <c r="AV410" s="3087"/>
      <c r="AW410" s="3087"/>
      <c r="AX410" s="3087"/>
      <c r="AY410" s="3087"/>
      <c r="AZ410" s="3087"/>
      <c r="BA410" s="3087"/>
      <c r="BB410" s="3087"/>
      <c r="BC410" s="3087"/>
      <c r="BD410" s="3087">
        <v>403</v>
      </c>
      <c r="BE410" s="3087" t="s">
        <v>14940</v>
      </c>
      <c r="BF410" s="3087"/>
      <c r="BG410" s="3087">
        <v>14</v>
      </c>
      <c r="BH410" s="3087">
        <v>33</v>
      </c>
      <c r="BI410" s="3087">
        <v>90</v>
      </c>
      <c r="BJ410" s="3087">
        <v>0</v>
      </c>
      <c r="BK410" s="3087">
        <v>0</v>
      </c>
      <c r="BL410" s="3087">
        <v>0</v>
      </c>
      <c r="BM410" s="3087">
        <v>0</v>
      </c>
      <c r="BN410" s="3087"/>
      <c r="BO410" s="3087"/>
      <c r="BP410" s="3087"/>
      <c r="BQ410" s="3087"/>
      <c r="BR410" s="3087"/>
      <c r="BS410" s="3087"/>
      <c r="BT410" s="3087"/>
      <c r="BU410" s="3087"/>
      <c r="BV410" s="3087"/>
      <c r="BW410" s="3087"/>
      <c r="BX410" s="3087"/>
      <c r="BY410" s="3087"/>
      <c r="BZ410" s="3087"/>
      <c r="CA410" s="3087"/>
      <c r="CB410" s="3087"/>
      <c r="CC410" s="3087"/>
      <c r="CD410" s="3087"/>
      <c r="CE410" s="3087"/>
      <c r="CF410" s="3087"/>
      <c r="CG410" s="3087"/>
      <c r="CH410" s="3087"/>
      <c r="CI410" s="3087"/>
      <c r="CJ410" s="3087"/>
      <c r="CK410" s="3087"/>
      <c r="CL410" s="3087"/>
      <c r="CM410" s="3087"/>
      <c r="CN410" s="3087"/>
      <c r="CO410" s="3087"/>
      <c r="CP410" s="3087"/>
      <c r="CQ410" s="3087"/>
      <c r="CR410" s="3087"/>
      <c r="CS410" s="3087"/>
      <c r="CT410" s="3087"/>
      <c r="CU410" s="3087"/>
      <c r="CV410" s="3087"/>
      <c r="CW410" s="3087"/>
      <c r="CX410" s="3087"/>
      <c r="CY410" s="3087"/>
      <c r="CZ410" s="3087"/>
      <c r="DA410" s="3087"/>
      <c r="DB410" s="3087"/>
      <c r="DC410" s="3087"/>
      <c r="DD410" s="3087"/>
      <c r="DE410" s="3087"/>
      <c r="DF410" s="3087"/>
      <c r="DG410" s="3087"/>
      <c r="DH410" s="3087"/>
      <c r="DI410" s="3087"/>
      <c r="DJ410" s="3087"/>
      <c r="DK410" s="3087"/>
    </row>
    <row r="411" spans="1:115" x14ac:dyDescent="0.25">
      <c r="A411" s="3076" t="str">
        <f t="shared" ca="1" si="30"/>
        <v xml:space="preserve"> </v>
      </c>
      <c r="B411" s="3088" t="str">
        <f t="shared" ca="1" si="31"/>
        <v xml:space="preserve"> </v>
      </c>
      <c r="C411" s="3088" t="str">
        <f t="shared" ca="1" si="32"/>
        <v xml:space="preserve"> </v>
      </c>
      <c r="D411" s="3088" t="str">
        <f t="shared" ca="1" si="33"/>
        <v xml:space="preserve"> </v>
      </c>
      <c r="E411" s="3088" t="str">
        <f t="shared" ca="1" si="34"/>
        <v xml:space="preserve"> </v>
      </c>
      <c r="F411" s="3087"/>
      <c r="G411" s="3087"/>
      <c r="H411" s="3087"/>
      <c r="I411" s="3087"/>
      <c r="J411" s="3087"/>
      <c r="K411" s="3087"/>
      <c r="L411" s="3087"/>
      <c r="M411" s="3087"/>
      <c r="N411" s="3087"/>
      <c r="O411" s="3087"/>
      <c r="P411" s="3087"/>
      <c r="Q411" s="3087"/>
      <c r="R411" s="3087"/>
      <c r="S411" s="3087"/>
      <c r="T411" s="3087"/>
      <c r="U411" s="3087"/>
      <c r="V411" s="3087"/>
      <c r="W411" s="3087"/>
      <c r="X411" s="3087"/>
      <c r="Y411" s="3087"/>
      <c r="Z411" s="3087"/>
      <c r="AA411" s="3087"/>
      <c r="AB411" s="3087"/>
      <c r="AC411" s="3087"/>
      <c r="AD411" s="3087"/>
      <c r="AE411" s="3087"/>
      <c r="AF411" s="3087"/>
      <c r="AG411" s="3087"/>
      <c r="AH411" s="3087"/>
      <c r="AI411" s="3087"/>
      <c r="AJ411" s="3087"/>
      <c r="AK411" s="3087"/>
      <c r="AL411" s="3087"/>
      <c r="AM411" s="3087"/>
      <c r="AN411" s="3087"/>
      <c r="AO411" s="3087"/>
      <c r="AP411" s="3087"/>
      <c r="AQ411" s="3087"/>
      <c r="AR411" s="3087"/>
      <c r="AS411" s="3087"/>
      <c r="AT411" s="3087"/>
      <c r="AU411" s="3087"/>
      <c r="AV411" s="3087"/>
      <c r="AW411" s="3087"/>
      <c r="AX411" s="3087"/>
      <c r="AY411" s="3087"/>
      <c r="AZ411" s="3087"/>
      <c r="BA411" s="3087"/>
      <c r="BB411" s="3087"/>
      <c r="BC411" s="3087"/>
      <c r="BD411" s="3087">
        <v>404</v>
      </c>
      <c r="BE411" s="3087" t="s">
        <v>14941</v>
      </c>
      <c r="BF411" s="3087"/>
      <c r="BG411" s="3087">
        <v>14</v>
      </c>
      <c r="BH411" s="3087">
        <v>33</v>
      </c>
      <c r="BI411" s="3087">
        <v>90</v>
      </c>
      <c r="BJ411" s="3087">
        <v>0</v>
      </c>
      <c r="BK411" s="3087">
        <v>0</v>
      </c>
      <c r="BL411" s="3087">
        <v>0</v>
      </c>
      <c r="BM411" s="3087">
        <v>0</v>
      </c>
      <c r="BN411" s="3087"/>
      <c r="BO411" s="3087"/>
      <c r="BP411" s="3087"/>
      <c r="BQ411" s="3087"/>
      <c r="BR411" s="3087"/>
      <c r="BS411" s="3087"/>
      <c r="BT411" s="3087"/>
      <c r="BU411" s="3087"/>
      <c r="BV411" s="3087"/>
      <c r="BW411" s="3087"/>
      <c r="BX411" s="3087"/>
      <c r="BY411" s="3087"/>
      <c r="BZ411" s="3087"/>
      <c r="CA411" s="3087"/>
      <c r="CB411" s="3087"/>
      <c r="CC411" s="3087"/>
      <c r="CD411" s="3087"/>
      <c r="CE411" s="3087"/>
      <c r="CF411" s="3087"/>
      <c r="CG411" s="3087"/>
      <c r="CH411" s="3087"/>
      <c r="CI411" s="3087"/>
      <c r="CJ411" s="3087"/>
      <c r="CK411" s="3087"/>
      <c r="CL411" s="3087"/>
      <c r="CM411" s="3087"/>
      <c r="CN411" s="3087"/>
      <c r="CO411" s="3087"/>
      <c r="CP411" s="3087"/>
      <c r="CQ411" s="3087"/>
      <c r="CR411" s="3087"/>
      <c r="CS411" s="3087"/>
      <c r="CT411" s="3087"/>
      <c r="CU411" s="3087"/>
      <c r="CV411" s="3087"/>
      <c r="CW411" s="3087"/>
      <c r="CX411" s="3087"/>
      <c r="CY411" s="3087"/>
      <c r="CZ411" s="3087"/>
      <c r="DA411" s="3087"/>
      <c r="DB411" s="3087"/>
      <c r="DC411" s="3087"/>
      <c r="DD411" s="3087"/>
      <c r="DE411" s="3087"/>
      <c r="DF411" s="3087"/>
      <c r="DG411" s="3087"/>
      <c r="DH411" s="3087"/>
      <c r="DI411" s="3087"/>
      <c r="DJ411" s="3087"/>
      <c r="DK411" s="3087"/>
    </row>
    <row r="412" spans="1:115" x14ac:dyDescent="0.25">
      <c r="A412" s="3076" t="str">
        <f t="shared" ca="1" si="30"/>
        <v xml:space="preserve"> </v>
      </c>
      <c r="B412" s="3088" t="str">
        <f t="shared" ca="1" si="31"/>
        <v xml:space="preserve"> </v>
      </c>
      <c r="C412" s="3088" t="str">
        <f t="shared" ca="1" si="32"/>
        <v xml:space="preserve"> </v>
      </c>
      <c r="D412" s="3088" t="str">
        <f t="shared" ca="1" si="33"/>
        <v xml:space="preserve"> </v>
      </c>
      <c r="E412" s="3088" t="str">
        <f t="shared" ca="1" si="34"/>
        <v xml:space="preserve"> </v>
      </c>
      <c r="F412" s="3087"/>
      <c r="G412" s="3087"/>
      <c r="H412" s="3087"/>
      <c r="I412" s="3087"/>
      <c r="J412" s="3087"/>
      <c r="K412" s="3087"/>
      <c r="L412" s="3087"/>
      <c r="M412" s="3087"/>
      <c r="N412" s="3087"/>
      <c r="O412" s="3087"/>
      <c r="P412" s="3087"/>
      <c r="Q412" s="3087"/>
      <c r="R412" s="3087"/>
      <c r="S412" s="3087"/>
      <c r="T412" s="3087"/>
      <c r="U412" s="3087"/>
      <c r="V412" s="3087"/>
      <c r="W412" s="3087"/>
      <c r="X412" s="3087"/>
      <c r="Y412" s="3087"/>
      <c r="Z412" s="3087"/>
      <c r="AA412" s="3087"/>
      <c r="AB412" s="3087"/>
      <c r="AC412" s="3087"/>
      <c r="AD412" s="3087"/>
      <c r="AE412" s="3087"/>
      <c r="AF412" s="3087"/>
      <c r="AG412" s="3087"/>
      <c r="AH412" s="3087"/>
      <c r="AI412" s="3087"/>
      <c r="AJ412" s="3087"/>
      <c r="AK412" s="3087"/>
      <c r="AL412" s="3087"/>
      <c r="AM412" s="3087"/>
      <c r="AN412" s="3087"/>
      <c r="AO412" s="3087"/>
      <c r="AP412" s="3087"/>
      <c r="AQ412" s="3087"/>
      <c r="AR412" s="3087"/>
      <c r="AS412" s="3087"/>
      <c r="AT412" s="3087"/>
      <c r="AU412" s="3087"/>
      <c r="AV412" s="3087"/>
      <c r="AW412" s="3087"/>
      <c r="AX412" s="3087"/>
      <c r="AY412" s="3087"/>
      <c r="AZ412" s="3087"/>
      <c r="BA412" s="3087"/>
      <c r="BB412" s="3087"/>
      <c r="BC412" s="3087"/>
      <c r="BD412" s="3087">
        <v>405</v>
      </c>
      <c r="BE412" s="3087" t="s">
        <v>14942</v>
      </c>
      <c r="BF412" s="3087"/>
      <c r="BG412" s="3087">
        <v>14</v>
      </c>
      <c r="BH412" s="3087">
        <v>33</v>
      </c>
      <c r="BI412" s="3087">
        <v>90</v>
      </c>
      <c r="BJ412" s="3087">
        <v>0</v>
      </c>
      <c r="BK412" s="3087">
        <v>0</v>
      </c>
      <c r="BL412" s="3087">
        <v>0</v>
      </c>
      <c r="BM412" s="3087">
        <v>0</v>
      </c>
      <c r="BN412" s="3087"/>
      <c r="BO412" s="3087"/>
      <c r="BP412" s="3087"/>
      <c r="BQ412" s="3087"/>
      <c r="BR412" s="3087"/>
      <c r="BS412" s="3087"/>
      <c r="BT412" s="3087"/>
      <c r="BU412" s="3087"/>
      <c r="BV412" s="3087"/>
      <c r="BW412" s="3087"/>
      <c r="BX412" s="3087"/>
      <c r="BY412" s="3087"/>
      <c r="BZ412" s="3087"/>
      <c r="CA412" s="3087"/>
      <c r="CB412" s="3087"/>
      <c r="CC412" s="3087"/>
      <c r="CD412" s="3087"/>
      <c r="CE412" s="3087"/>
      <c r="CF412" s="3087"/>
      <c r="CG412" s="3087"/>
      <c r="CH412" s="3087"/>
      <c r="CI412" s="3087"/>
      <c r="CJ412" s="3087"/>
      <c r="CK412" s="3087"/>
      <c r="CL412" s="3087"/>
      <c r="CM412" s="3087"/>
      <c r="CN412" s="3087"/>
      <c r="CO412" s="3087"/>
      <c r="CP412" s="3087"/>
      <c r="CQ412" s="3087"/>
      <c r="CR412" s="3087"/>
      <c r="CS412" s="3087"/>
      <c r="CT412" s="3087"/>
      <c r="CU412" s="3087"/>
      <c r="CV412" s="3087"/>
      <c r="CW412" s="3087"/>
      <c r="CX412" s="3087"/>
      <c r="CY412" s="3087"/>
      <c r="CZ412" s="3087"/>
      <c r="DA412" s="3087"/>
      <c r="DB412" s="3087"/>
      <c r="DC412" s="3087"/>
      <c r="DD412" s="3087"/>
      <c r="DE412" s="3087"/>
      <c r="DF412" s="3087"/>
      <c r="DG412" s="3087"/>
      <c r="DH412" s="3087"/>
      <c r="DI412" s="3087"/>
      <c r="DJ412" s="3087"/>
      <c r="DK412" s="3087"/>
    </row>
    <row r="413" spans="1:115" x14ac:dyDescent="0.25">
      <c r="A413" s="3076" t="str">
        <f t="shared" ca="1" si="30"/>
        <v xml:space="preserve"> </v>
      </c>
      <c r="B413" s="3088" t="str">
        <f t="shared" ca="1" si="31"/>
        <v xml:space="preserve"> </v>
      </c>
      <c r="C413" s="3088" t="str">
        <f t="shared" ca="1" si="32"/>
        <v xml:space="preserve"> </v>
      </c>
      <c r="D413" s="3088" t="str">
        <f t="shared" ca="1" si="33"/>
        <v xml:space="preserve"> </v>
      </c>
      <c r="E413" s="3088" t="str">
        <f t="shared" ca="1" si="34"/>
        <v xml:space="preserve"> </v>
      </c>
      <c r="F413" s="3087"/>
      <c r="G413" s="3087"/>
      <c r="H413" s="3087"/>
      <c r="I413" s="3087"/>
      <c r="J413" s="3087"/>
      <c r="K413" s="3087"/>
      <c r="L413" s="3087"/>
      <c r="M413" s="3087"/>
      <c r="N413" s="3087"/>
      <c r="O413" s="3087"/>
      <c r="P413" s="3087"/>
      <c r="Q413" s="3087"/>
      <c r="R413" s="3087"/>
      <c r="S413" s="3087"/>
      <c r="T413" s="3087"/>
      <c r="U413" s="3087"/>
      <c r="V413" s="3087"/>
      <c r="W413" s="3087"/>
      <c r="X413" s="3087"/>
      <c r="Y413" s="3087"/>
      <c r="Z413" s="3087"/>
      <c r="AA413" s="3087"/>
      <c r="AB413" s="3087"/>
      <c r="AC413" s="3087"/>
      <c r="AD413" s="3087"/>
      <c r="AE413" s="3087"/>
      <c r="AF413" s="3087"/>
      <c r="AG413" s="3087"/>
      <c r="AH413" s="3087"/>
      <c r="AI413" s="3087"/>
      <c r="AJ413" s="3087"/>
      <c r="AK413" s="3087"/>
      <c r="AL413" s="3087"/>
      <c r="AM413" s="3087"/>
      <c r="AN413" s="3087"/>
      <c r="AO413" s="3087"/>
      <c r="AP413" s="3087"/>
      <c r="AQ413" s="3087"/>
      <c r="AR413" s="3087"/>
      <c r="AS413" s="3087"/>
      <c r="AT413" s="3087"/>
      <c r="AU413" s="3087"/>
      <c r="AV413" s="3087"/>
      <c r="AW413" s="3087"/>
      <c r="AX413" s="3087"/>
      <c r="AY413" s="3087"/>
      <c r="AZ413" s="3087"/>
      <c r="BA413" s="3087"/>
      <c r="BB413" s="3087"/>
      <c r="BC413" s="3087"/>
      <c r="BD413" s="3087">
        <v>406</v>
      </c>
      <c r="BE413" s="3087" t="s">
        <v>14943</v>
      </c>
      <c r="BF413" s="3087"/>
      <c r="BG413" s="3087">
        <v>14</v>
      </c>
      <c r="BH413" s="3087">
        <v>33</v>
      </c>
      <c r="BI413" s="3087">
        <v>90</v>
      </c>
      <c r="BJ413" s="3087">
        <v>0</v>
      </c>
      <c r="BK413" s="3087">
        <v>0</v>
      </c>
      <c r="BL413" s="3087">
        <v>0</v>
      </c>
      <c r="BM413" s="3087">
        <v>0</v>
      </c>
      <c r="BN413" s="3087"/>
      <c r="BO413" s="3087"/>
      <c r="BP413" s="3087"/>
      <c r="BQ413" s="3087"/>
      <c r="BR413" s="3087"/>
      <c r="BS413" s="3087"/>
      <c r="BT413" s="3087"/>
      <c r="BU413" s="3087"/>
      <c r="BV413" s="3087"/>
      <c r="BW413" s="3087"/>
      <c r="BX413" s="3087"/>
      <c r="BY413" s="3087"/>
      <c r="BZ413" s="3087"/>
      <c r="CA413" s="3087"/>
      <c r="CB413" s="3087"/>
      <c r="CC413" s="3087"/>
      <c r="CD413" s="3087"/>
      <c r="CE413" s="3087"/>
      <c r="CF413" s="3087"/>
      <c r="CG413" s="3087"/>
      <c r="CH413" s="3087"/>
      <c r="CI413" s="3087"/>
      <c r="CJ413" s="3087"/>
      <c r="CK413" s="3087"/>
      <c r="CL413" s="3087"/>
      <c r="CM413" s="3087"/>
      <c r="CN413" s="3087"/>
      <c r="CO413" s="3087"/>
      <c r="CP413" s="3087"/>
      <c r="CQ413" s="3087"/>
      <c r="CR413" s="3087"/>
      <c r="CS413" s="3087"/>
      <c r="CT413" s="3087"/>
      <c r="CU413" s="3087"/>
      <c r="CV413" s="3087"/>
      <c r="CW413" s="3087"/>
      <c r="CX413" s="3087"/>
      <c r="CY413" s="3087"/>
      <c r="CZ413" s="3087"/>
      <c r="DA413" s="3087"/>
      <c r="DB413" s="3087"/>
      <c r="DC413" s="3087"/>
      <c r="DD413" s="3087"/>
      <c r="DE413" s="3087"/>
      <c r="DF413" s="3087"/>
      <c r="DG413" s="3087"/>
      <c r="DH413" s="3087"/>
      <c r="DI413" s="3087"/>
      <c r="DJ413" s="3087"/>
      <c r="DK413" s="3087"/>
    </row>
    <row r="414" spans="1:115" x14ac:dyDescent="0.25">
      <c r="A414" s="3076" t="str">
        <f t="shared" ca="1" si="30"/>
        <v xml:space="preserve"> </v>
      </c>
      <c r="B414" s="3088" t="str">
        <f t="shared" ca="1" si="31"/>
        <v xml:space="preserve"> </v>
      </c>
      <c r="C414" s="3088" t="str">
        <f t="shared" ca="1" si="32"/>
        <v xml:space="preserve"> </v>
      </c>
      <c r="D414" s="3088" t="str">
        <f t="shared" ca="1" si="33"/>
        <v xml:space="preserve"> </v>
      </c>
      <c r="E414" s="3088" t="str">
        <f t="shared" ca="1" si="34"/>
        <v xml:space="preserve"> </v>
      </c>
      <c r="F414" s="3087"/>
      <c r="G414" s="3087"/>
      <c r="H414" s="3087"/>
      <c r="I414" s="3087"/>
      <c r="J414" s="3087"/>
      <c r="K414" s="3087"/>
      <c r="L414" s="3087"/>
      <c r="M414" s="3087"/>
      <c r="N414" s="3087"/>
      <c r="O414" s="3087"/>
      <c r="P414" s="3087"/>
      <c r="Q414" s="3087"/>
      <c r="R414" s="3087"/>
      <c r="S414" s="3087"/>
      <c r="T414" s="3087"/>
      <c r="U414" s="3087"/>
      <c r="V414" s="3087"/>
      <c r="W414" s="3087"/>
      <c r="X414" s="3087"/>
      <c r="Y414" s="3087"/>
      <c r="Z414" s="3087"/>
      <c r="AA414" s="3087"/>
      <c r="AB414" s="3087"/>
      <c r="AC414" s="3087"/>
      <c r="AD414" s="3087"/>
      <c r="AE414" s="3087"/>
      <c r="AF414" s="3087"/>
      <c r="AG414" s="3087"/>
      <c r="AH414" s="3087"/>
      <c r="AI414" s="3087"/>
      <c r="AJ414" s="3087"/>
      <c r="AK414" s="3087"/>
      <c r="AL414" s="3087"/>
      <c r="AM414" s="3087"/>
      <c r="AN414" s="3087"/>
      <c r="AO414" s="3087"/>
      <c r="AP414" s="3087"/>
      <c r="AQ414" s="3087"/>
      <c r="AR414" s="3087"/>
      <c r="AS414" s="3087"/>
      <c r="AT414" s="3087"/>
      <c r="AU414" s="3087"/>
      <c r="AV414" s="3087"/>
      <c r="AW414" s="3087"/>
      <c r="AX414" s="3087"/>
      <c r="AY414" s="3087"/>
      <c r="AZ414" s="3087"/>
      <c r="BA414" s="3087"/>
      <c r="BB414" s="3087"/>
      <c r="BC414" s="3087"/>
      <c r="BD414" s="3087">
        <v>407</v>
      </c>
      <c r="BE414" s="3087" t="s">
        <v>14944</v>
      </c>
      <c r="BF414" s="3087"/>
      <c r="BG414" s="3087">
        <v>14</v>
      </c>
      <c r="BH414" s="3087">
        <v>33</v>
      </c>
      <c r="BI414" s="3087">
        <v>90</v>
      </c>
      <c r="BJ414" s="3087">
        <v>0</v>
      </c>
      <c r="BK414" s="3087">
        <v>0</v>
      </c>
      <c r="BL414" s="3087">
        <v>0</v>
      </c>
      <c r="BM414" s="3087">
        <v>0</v>
      </c>
      <c r="BN414" s="3087"/>
      <c r="BO414" s="3087"/>
      <c r="BP414" s="3087"/>
      <c r="BQ414" s="3087"/>
      <c r="BR414" s="3087"/>
      <c r="BS414" s="3087"/>
      <c r="BT414" s="3087"/>
      <c r="BU414" s="3087"/>
      <c r="BV414" s="3087"/>
      <c r="BW414" s="3087"/>
      <c r="BX414" s="3087"/>
      <c r="BY414" s="3087"/>
      <c r="BZ414" s="3087"/>
      <c r="CA414" s="3087"/>
      <c r="CB414" s="3087"/>
      <c r="CC414" s="3087"/>
      <c r="CD414" s="3087"/>
      <c r="CE414" s="3087"/>
      <c r="CF414" s="3087"/>
      <c r="CG414" s="3087"/>
      <c r="CH414" s="3087"/>
      <c r="CI414" s="3087"/>
      <c r="CJ414" s="3087"/>
      <c r="CK414" s="3087"/>
      <c r="CL414" s="3087"/>
      <c r="CM414" s="3087"/>
      <c r="CN414" s="3087"/>
      <c r="CO414" s="3087"/>
      <c r="CP414" s="3087"/>
      <c r="CQ414" s="3087"/>
      <c r="CR414" s="3087"/>
      <c r="CS414" s="3087"/>
      <c r="CT414" s="3087"/>
      <c r="CU414" s="3087"/>
      <c r="CV414" s="3087"/>
      <c r="CW414" s="3087"/>
      <c r="CX414" s="3087"/>
      <c r="CY414" s="3087"/>
      <c r="CZ414" s="3087"/>
      <c r="DA414" s="3087"/>
      <c r="DB414" s="3087"/>
      <c r="DC414" s="3087"/>
      <c r="DD414" s="3087"/>
      <c r="DE414" s="3087"/>
      <c r="DF414" s="3087"/>
      <c r="DG414" s="3087"/>
      <c r="DH414" s="3087"/>
      <c r="DI414" s="3087"/>
      <c r="DJ414" s="3087"/>
      <c r="DK414" s="3087"/>
    </row>
    <row r="415" spans="1:115" x14ac:dyDescent="0.25">
      <c r="A415" s="3076" t="str">
        <f t="shared" ca="1" si="30"/>
        <v xml:space="preserve"> </v>
      </c>
      <c r="B415" s="3088" t="str">
        <f t="shared" ca="1" si="31"/>
        <v xml:space="preserve"> </v>
      </c>
      <c r="C415" s="3088" t="str">
        <f t="shared" ca="1" si="32"/>
        <v xml:space="preserve"> </v>
      </c>
      <c r="D415" s="3088" t="str">
        <f t="shared" ca="1" si="33"/>
        <v xml:space="preserve"> </v>
      </c>
      <c r="E415" s="3088" t="str">
        <f t="shared" ca="1" si="34"/>
        <v xml:space="preserve"> </v>
      </c>
      <c r="F415" s="3087"/>
      <c r="G415" s="3087"/>
      <c r="H415" s="3087"/>
      <c r="I415" s="3087"/>
      <c r="J415" s="3087"/>
      <c r="K415" s="3087"/>
      <c r="L415" s="3087"/>
      <c r="M415" s="3087"/>
      <c r="N415" s="3087"/>
      <c r="O415" s="3087"/>
      <c r="P415" s="3087"/>
      <c r="Q415" s="3087"/>
      <c r="R415" s="3087"/>
      <c r="S415" s="3087"/>
      <c r="T415" s="3087"/>
      <c r="U415" s="3087"/>
      <c r="V415" s="3087"/>
      <c r="W415" s="3087"/>
      <c r="X415" s="3087"/>
      <c r="Y415" s="3087"/>
      <c r="Z415" s="3087"/>
      <c r="AA415" s="3087"/>
      <c r="AB415" s="3087"/>
      <c r="AC415" s="3087"/>
      <c r="AD415" s="3087"/>
      <c r="AE415" s="3087"/>
      <c r="AF415" s="3087"/>
      <c r="AG415" s="3087"/>
      <c r="AH415" s="3087"/>
      <c r="AI415" s="3087"/>
      <c r="AJ415" s="3087"/>
      <c r="AK415" s="3087"/>
      <c r="AL415" s="3087"/>
      <c r="AM415" s="3087"/>
      <c r="AN415" s="3087"/>
      <c r="AO415" s="3087"/>
      <c r="AP415" s="3087"/>
      <c r="AQ415" s="3087"/>
      <c r="AR415" s="3087"/>
      <c r="AS415" s="3087"/>
      <c r="AT415" s="3087"/>
      <c r="AU415" s="3087"/>
      <c r="AV415" s="3087"/>
      <c r="AW415" s="3087"/>
      <c r="AX415" s="3087"/>
      <c r="AY415" s="3087"/>
      <c r="AZ415" s="3087"/>
      <c r="BA415" s="3087"/>
      <c r="BB415" s="3087"/>
      <c r="BC415" s="3087"/>
      <c r="BD415" s="3087">
        <v>408</v>
      </c>
      <c r="BE415" s="3087" t="s">
        <v>14945</v>
      </c>
      <c r="BF415" s="3087"/>
      <c r="BG415" s="3087">
        <v>14</v>
      </c>
      <c r="BH415" s="3087">
        <v>33</v>
      </c>
      <c r="BI415" s="3087">
        <v>90</v>
      </c>
      <c r="BJ415" s="3087">
        <v>0</v>
      </c>
      <c r="BK415" s="3087">
        <v>0</v>
      </c>
      <c r="BL415" s="3087">
        <v>0</v>
      </c>
      <c r="BM415" s="3087">
        <v>0</v>
      </c>
      <c r="BN415" s="3087"/>
      <c r="BO415" s="3087"/>
      <c r="BP415" s="3087"/>
      <c r="BQ415" s="3087"/>
      <c r="BR415" s="3087"/>
      <c r="BS415" s="3087"/>
      <c r="BT415" s="3087"/>
      <c r="BU415" s="3087"/>
      <c r="BV415" s="3087"/>
      <c r="BW415" s="3087"/>
      <c r="BX415" s="3087"/>
      <c r="BY415" s="3087"/>
      <c r="BZ415" s="3087"/>
      <c r="CA415" s="3087"/>
      <c r="CB415" s="3087"/>
      <c r="CC415" s="3087"/>
      <c r="CD415" s="3087"/>
      <c r="CE415" s="3087"/>
      <c r="CF415" s="3087"/>
      <c r="CG415" s="3087"/>
      <c r="CH415" s="3087"/>
      <c r="CI415" s="3087"/>
      <c r="CJ415" s="3087"/>
      <c r="CK415" s="3087"/>
      <c r="CL415" s="3087"/>
      <c r="CM415" s="3087"/>
      <c r="CN415" s="3087"/>
      <c r="CO415" s="3087"/>
      <c r="CP415" s="3087"/>
      <c r="CQ415" s="3087"/>
      <c r="CR415" s="3087"/>
      <c r="CS415" s="3087"/>
      <c r="CT415" s="3087"/>
      <c r="CU415" s="3087"/>
      <c r="CV415" s="3087"/>
      <c r="CW415" s="3087"/>
      <c r="CX415" s="3087"/>
      <c r="CY415" s="3087"/>
      <c r="CZ415" s="3087"/>
      <c r="DA415" s="3087"/>
      <c r="DB415" s="3087"/>
      <c r="DC415" s="3087"/>
      <c r="DD415" s="3087"/>
      <c r="DE415" s="3087"/>
      <c r="DF415" s="3087"/>
      <c r="DG415" s="3087"/>
      <c r="DH415" s="3087"/>
      <c r="DI415" s="3087"/>
      <c r="DJ415" s="3087"/>
      <c r="DK415" s="3087"/>
    </row>
    <row r="416" spans="1:115" x14ac:dyDescent="0.25">
      <c r="A416" s="3076" t="str">
        <f t="shared" ca="1" si="30"/>
        <v xml:space="preserve"> </v>
      </c>
      <c r="B416" s="3088" t="str">
        <f t="shared" ca="1" si="31"/>
        <v xml:space="preserve"> </v>
      </c>
      <c r="C416" s="3088" t="str">
        <f t="shared" ca="1" si="32"/>
        <v xml:space="preserve"> </v>
      </c>
      <c r="D416" s="3088" t="str">
        <f t="shared" ca="1" si="33"/>
        <v xml:space="preserve"> </v>
      </c>
      <c r="E416" s="3088" t="str">
        <f t="shared" ca="1" si="34"/>
        <v xml:space="preserve"> </v>
      </c>
      <c r="F416" s="3087"/>
      <c r="G416" s="3087"/>
      <c r="H416" s="3087"/>
      <c r="I416" s="3087"/>
      <c r="J416" s="3087"/>
      <c r="K416" s="3087"/>
      <c r="L416" s="3087"/>
      <c r="M416" s="3087"/>
      <c r="N416" s="3087"/>
      <c r="O416" s="3087"/>
      <c r="P416" s="3087"/>
      <c r="Q416" s="3087"/>
      <c r="R416" s="3087"/>
      <c r="S416" s="3087"/>
      <c r="T416" s="3087"/>
      <c r="U416" s="3087"/>
      <c r="V416" s="3087"/>
      <c r="W416" s="3087"/>
      <c r="X416" s="3087"/>
      <c r="Y416" s="3087"/>
      <c r="Z416" s="3087"/>
      <c r="AA416" s="3087"/>
      <c r="AB416" s="3087"/>
      <c r="AC416" s="3087"/>
      <c r="AD416" s="3087"/>
      <c r="AE416" s="3087"/>
      <c r="AF416" s="3087"/>
      <c r="AG416" s="3087"/>
      <c r="AH416" s="3087"/>
      <c r="AI416" s="3087"/>
      <c r="AJ416" s="3087"/>
      <c r="AK416" s="3087"/>
      <c r="AL416" s="3087"/>
      <c r="AM416" s="3087"/>
      <c r="AN416" s="3087"/>
      <c r="AO416" s="3087"/>
      <c r="AP416" s="3087"/>
      <c r="AQ416" s="3087"/>
      <c r="AR416" s="3087"/>
      <c r="AS416" s="3087"/>
      <c r="AT416" s="3087"/>
      <c r="AU416" s="3087"/>
      <c r="AV416" s="3087"/>
      <c r="AW416" s="3087"/>
      <c r="AX416" s="3087"/>
      <c r="AY416" s="3087"/>
      <c r="AZ416" s="3087"/>
      <c r="BA416" s="3087"/>
      <c r="BB416" s="3087"/>
      <c r="BC416" s="3087"/>
      <c r="BD416" s="3087">
        <v>409</v>
      </c>
      <c r="BE416" s="3087" t="s">
        <v>14946</v>
      </c>
      <c r="BF416" s="3087"/>
      <c r="BG416" s="3087">
        <v>14</v>
      </c>
      <c r="BH416" s="3087">
        <v>33</v>
      </c>
      <c r="BI416" s="3087">
        <v>90</v>
      </c>
      <c r="BJ416" s="3087">
        <v>0</v>
      </c>
      <c r="BK416" s="3087">
        <v>0</v>
      </c>
      <c r="BL416" s="3087">
        <v>0</v>
      </c>
      <c r="BM416" s="3087">
        <v>0</v>
      </c>
      <c r="BN416" s="3087"/>
      <c r="BO416" s="3087"/>
      <c r="BP416" s="3087"/>
      <c r="BQ416" s="3087"/>
      <c r="BR416" s="3087"/>
      <c r="BS416" s="3087"/>
      <c r="BT416" s="3087"/>
      <c r="BU416" s="3087"/>
      <c r="BV416" s="3087"/>
      <c r="BW416" s="3087"/>
      <c r="BX416" s="3087"/>
      <c r="BY416" s="3087"/>
      <c r="BZ416" s="3087"/>
      <c r="CA416" s="3087"/>
      <c r="CB416" s="3087"/>
      <c r="CC416" s="3087"/>
      <c r="CD416" s="3087"/>
      <c r="CE416" s="3087"/>
      <c r="CF416" s="3087"/>
      <c r="CG416" s="3087"/>
      <c r="CH416" s="3087"/>
      <c r="CI416" s="3087"/>
      <c r="CJ416" s="3087"/>
      <c r="CK416" s="3087"/>
      <c r="CL416" s="3087"/>
      <c r="CM416" s="3087"/>
      <c r="CN416" s="3087"/>
      <c r="CO416" s="3087"/>
      <c r="CP416" s="3087"/>
      <c r="CQ416" s="3087"/>
      <c r="CR416" s="3087"/>
      <c r="CS416" s="3087"/>
      <c r="CT416" s="3087"/>
      <c r="CU416" s="3087"/>
      <c r="CV416" s="3087"/>
      <c r="CW416" s="3087"/>
      <c r="CX416" s="3087"/>
      <c r="CY416" s="3087"/>
      <c r="CZ416" s="3087"/>
      <c r="DA416" s="3087"/>
      <c r="DB416" s="3087"/>
      <c r="DC416" s="3087"/>
      <c r="DD416" s="3087"/>
      <c r="DE416" s="3087"/>
      <c r="DF416" s="3087"/>
      <c r="DG416" s="3087"/>
      <c r="DH416" s="3087"/>
      <c r="DI416" s="3087"/>
      <c r="DJ416" s="3087"/>
      <c r="DK416" s="3087"/>
    </row>
    <row r="417" spans="1:115" x14ac:dyDescent="0.25">
      <c r="A417" s="3076" t="str">
        <f t="shared" ca="1" si="30"/>
        <v xml:space="preserve"> </v>
      </c>
      <c r="B417" s="3088" t="str">
        <f t="shared" ca="1" si="31"/>
        <v xml:space="preserve"> </v>
      </c>
      <c r="C417" s="3088" t="str">
        <f t="shared" ca="1" si="32"/>
        <v xml:space="preserve"> </v>
      </c>
      <c r="D417" s="3088" t="str">
        <f t="shared" ca="1" si="33"/>
        <v xml:space="preserve"> </v>
      </c>
      <c r="E417" s="3088" t="str">
        <f t="shared" ca="1" si="34"/>
        <v xml:space="preserve"> </v>
      </c>
      <c r="F417" s="3087"/>
      <c r="G417" s="3087"/>
      <c r="H417" s="3087"/>
      <c r="I417" s="3087"/>
      <c r="J417" s="3087"/>
      <c r="K417" s="3087"/>
      <c r="L417" s="3087"/>
      <c r="M417" s="3087"/>
      <c r="N417" s="3087"/>
      <c r="O417" s="3087"/>
      <c r="P417" s="3087"/>
      <c r="Q417" s="3087"/>
      <c r="R417" s="3087"/>
      <c r="S417" s="3087"/>
      <c r="T417" s="3087"/>
      <c r="U417" s="3087"/>
      <c r="V417" s="3087"/>
      <c r="W417" s="3087"/>
      <c r="X417" s="3087"/>
      <c r="Y417" s="3087"/>
      <c r="Z417" s="3087"/>
      <c r="AA417" s="3087"/>
      <c r="AB417" s="3087"/>
      <c r="AC417" s="3087"/>
      <c r="AD417" s="3087"/>
      <c r="AE417" s="3087"/>
      <c r="AF417" s="3087"/>
      <c r="AG417" s="3087"/>
      <c r="AH417" s="3087"/>
      <c r="AI417" s="3087"/>
      <c r="AJ417" s="3087"/>
      <c r="AK417" s="3087"/>
      <c r="AL417" s="3087"/>
      <c r="AM417" s="3087"/>
      <c r="AN417" s="3087"/>
      <c r="AO417" s="3087"/>
      <c r="AP417" s="3087"/>
      <c r="AQ417" s="3087"/>
      <c r="AR417" s="3087"/>
      <c r="AS417" s="3087"/>
      <c r="AT417" s="3087"/>
      <c r="AU417" s="3087"/>
      <c r="AV417" s="3087"/>
      <c r="AW417" s="3087"/>
      <c r="AX417" s="3087"/>
      <c r="AY417" s="3087"/>
      <c r="AZ417" s="3087"/>
      <c r="BA417" s="3087"/>
      <c r="BB417" s="3087"/>
      <c r="BC417" s="3087"/>
      <c r="BD417" s="3087">
        <v>410</v>
      </c>
      <c r="BE417" s="3087" t="s">
        <v>14947</v>
      </c>
      <c r="BF417" s="3087"/>
      <c r="BG417" s="3087">
        <v>14</v>
      </c>
      <c r="BH417" s="3087">
        <v>33</v>
      </c>
      <c r="BI417" s="3087">
        <v>90</v>
      </c>
      <c r="BJ417" s="3087">
        <v>0</v>
      </c>
      <c r="BK417" s="3087">
        <v>0</v>
      </c>
      <c r="BL417" s="3087">
        <v>0</v>
      </c>
      <c r="BM417" s="3087">
        <v>0</v>
      </c>
      <c r="BN417" s="3087"/>
      <c r="BO417" s="3087"/>
      <c r="BP417" s="3087"/>
      <c r="BQ417" s="3087"/>
      <c r="BR417" s="3087"/>
      <c r="BS417" s="3087"/>
      <c r="BT417" s="3087"/>
      <c r="BU417" s="3087"/>
      <c r="BV417" s="3087"/>
      <c r="BW417" s="3087"/>
      <c r="BX417" s="3087"/>
      <c r="BY417" s="3087"/>
      <c r="BZ417" s="3087"/>
      <c r="CA417" s="3087"/>
      <c r="CB417" s="3087"/>
      <c r="CC417" s="3087"/>
      <c r="CD417" s="3087"/>
      <c r="CE417" s="3087"/>
      <c r="CF417" s="3087"/>
      <c r="CG417" s="3087"/>
      <c r="CH417" s="3087"/>
      <c r="CI417" s="3087"/>
      <c r="CJ417" s="3087"/>
      <c r="CK417" s="3087"/>
      <c r="CL417" s="3087"/>
      <c r="CM417" s="3087"/>
      <c r="CN417" s="3087"/>
      <c r="CO417" s="3087"/>
      <c r="CP417" s="3087"/>
      <c r="CQ417" s="3087"/>
      <c r="CR417" s="3087"/>
      <c r="CS417" s="3087"/>
      <c r="CT417" s="3087"/>
      <c r="CU417" s="3087"/>
      <c r="CV417" s="3087"/>
      <c r="CW417" s="3087"/>
      <c r="CX417" s="3087"/>
      <c r="CY417" s="3087"/>
      <c r="CZ417" s="3087"/>
      <c r="DA417" s="3087"/>
      <c r="DB417" s="3087"/>
      <c r="DC417" s="3087"/>
      <c r="DD417" s="3087"/>
      <c r="DE417" s="3087"/>
      <c r="DF417" s="3087"/>
      <c r="DG417" s="3087"/>
      <c r="DH417" s="3087"/>
      <c r="DI417" s="3087"/>
      <c r="DJ417" s="3087"/>
      <c r="DK417" s="3087"/>
    </row>
    <row r="418" spans="1:115" x14ac:dyDescent="0.25">
      <c r="A418" s="3076" t="str">
        <f t="shared" ca="1" si="30"/>
        <v xml:space="preserve"> </v>
      </c>
      <c r="B418" s="3088" t="str">
        <f t="shared" ca="1" si="31"/>
        <v xml:space="preserve"> </v>
      </c>
      <c r="C418" s="3088" t="str">
        <f t="shared" ca="1" si="32"/>
        <v xml:space="preserve"> </v>
      </c>
      <c r="D418" s="3088" t="str">
        <f t="shared" ca="1" si="33"/>
        <v xml:space="preserve"> </v>
      </c>
      <c r="E418" s="3088" t="str">
        <f t="shared" ca="1" si="34"/>
        <v xml:space="preserve"> </v>
      </c>
      <c r="F418" s="3087"/>
      <c r="G418" s="3087"/>
      <c r="H418" s="3087"/>
      <c r="I418" s="3087"/>
      <c r="J418" s="3087"/>
      <c r="K418" s="3087"/>
      <c r="L418" s="3087"/>
      <c r="M418" s="3087"/>
      <c r="N418" s="3087"/>
      <c r="O418" s="3087"/>
      <c r="P418" s="3087"/>
      <c r="Q418" s="3087"/>
      <c r="R418" s="3087"/>
      <c r="S418" s="3087"/>
      <c r="T418" s="3087"/>
      <c r="U418" s="3087"/>
      <c r="V418" s="3087"/>
      <c r="W418" s="3087"/>
      <c r="X418" s="3087"/>
      <c r="Y418" s="3087"/>
      <c r="Z418" s="3087"/>
      <c r="AA418" s="3087"/>
      <c r="AB418" s="3087"/>
      <c r="AC418" s="3087"/>
      <c r="AD418" s="3087"/>
      <c r="AE418" s="3087"/>
      <c r="AF418" s="3087"/>
      <c r="AG418" s="3087"/>
      <c r="AH418" s="3087"/>
      <c r="AI418" s="3087"/>
      <c r="AJ418" s="3087"/>
      <c r="AK418" s="3087"/>
      <c r="AL418" s="3087"/>
      <c r="AM418" s="3087"/>
      <c r="AN418" s="3087"/>
      <c r="AO418" s="3087"/>
      <c r="AP418" s="3087"/>
      <c r="AQ418" s="3087"/>
      <c r="AR418" s="3087"/>
      <c r="AS418" s="3087"/>
      <c r="AT418" s="3087"/>
      <c r="AU418" s="3087"/>
      <c r="AV418" s="3087"/>
      <c r="AW418" s="3087"/>
      <c r="AX418" s="3087"/>
      <c r="AY418" s="3087"/>
      <c r="AZ418" s="3087"/>
      <c r="BA418" s="3087"/>
      <c r="BB418" s="3087"/>
      <c r="BC418" s="3087"/>
      <c r="BD418" s="3087">
        <v>411</v>
      </c>
      <c r="BE418" s="3087" t="s">
        <v>14948</v>
      </c>
      <c r="BF418" s="3087"/>
      <c r="BG418" s="3087">
        <v>14</v>
      </c>
      <c r="BH418" s="3087">
        <v>33</v>
      </c>
      <c r="BI418" s="3087">
        <v>90</v>
      </c>
      <c r="BJ418" s="3087">
        <v>0</v>
      </c>
      <c r="BK418" s="3087">
        <v>0</v>
      </c>
      <c r="BL418" s="3087">
        <v>0</v>
      </c>
      <c r="BM418" s="3087">
        <v>0</v>
      </c>
      <c r="BN418" s="3087"/>
      <c r="BO418" s="3087"/>
      <c r="BP418" s="3087"/>
      <c r="BQ418" s="3087"/>
      <c r="BR418" s="3087"/>
      <c r="BS418" s="3087"/>
      <c r="BT418" s="3087"/>
      <c r="BU418" s="3087"/>
      <c r="BV418" s="3087"/>
      <c r="BW418" s="3087"/>
      <c r="BX418" s="3087"/>
      <c r="BY418" s="3087"/>
      <c r="BZ418" s="3087"/>
      <c r="CA418" s="3087"/>
      <c r="CB418" s="3087"/>
      <c r="CC418" s="3087"/>
      <c r="CD418" s="3087"/>
      <c r="CE418" s="3087"/>
      <c r="CF418" s="3087"/>
      <c r="CG418" s="3087"/>
      <c r="CH418" s="3087"/>
      <c r="CI418" s="3087"/>
      <c r="CJ418" s="3087"/>
      <c r="CK418" s="3087"/>
      <c r="CL418" s="3087"/>
      <c r="CM418" s="3087"/>
      <c r="CN418" s="3087"/>
      <c r="CO418" s="3087"/>
      <c r="CP418" s="3087"/>
      <c r="CQ418" s="3087"/>
      <c r="CR418" s="3087"/>
      <c r="CS418" s="3087"/>
      <c r="CT418" s="3087"/>
      <c r="CU418" s="3087"/>
      <c r="CV418" s="3087"/>
      <c r="CW418" s="3087"/>
      <c r="CX418" s="3087"/>
      <c r="CY418" s="3087"/>
      <c r="CZ418" s="3087"/>
      <c r="DA418" s="3087"/>
      <c r="DB418" s="3087"/>
      <c r="DC418" s="3087"/>
      <c r="DD418" s="3087"/>
      <c r="DE418" s="3087"/>
      <c r="DF418" s="3087"/>
      <c r="DG418" s="3087"/>
      <c r="DH418" s="3087"/>
      <c r="DI418" s="3087"/>
      <c r="DJ418" s="3087"/>
      <c r="DK418" s="3087"/>
    </row>
    <row r="419" spans="1:115" x14ac:dyDescent="0.25">
      <c r="A419" s="3076" t="str">
        <f t="shared" ca="1" si="30"/>
        <v xml:space="preserve"> </v>
      </c>
      <c r="B419" s="3088" t="str">
        <f t="shared" ca="1" si="31"/>
        <v xml:space="preserve"> </v>
      </c>
      <c r="C419" s="3088" t="str">
        <f t="shared" ca="1" si="32"/>
        <v xml:space="preserve"> </v>
      </c>
      <c r="D419" s="3088" t="str">
        <f t="shared" ca="1" si="33"/>
        <v xml:space="preserve"> </v>
      </c>
      <c r="E419" s="3088" t="str">
        <f t="shared" ca="1" si="34"/>
        <v xml:space="preserve"> </v>
      </c>
      <c r="F419" s="3087"/>
      <c r="G419" s="3087"/>
      <c r="H419" s="3087"/>
      <c r="I419" s="3087"/>
      <c r="J419" s="3087"/>
      <c r="K419" s="3087"/>
      <c r="L419" s="3087"/>
      <c r="M419" s="3087"/>
      <c r="N419" s="3087"/>
      <c r="O419" s="3087"/>
      <c r="P419" s="3087"/>
      <c r="Q419" s="3087"/>
      <c r="R419" s="3087"/>
      <c r="S419" s="3087"/>
      <c r="T419" s="3087"/>
      <c r="U419" s="3087"/>
      <c r="V419" s="3087"/>
      <c r="W419" s="3087"/>
      <c r="X419" s="3087"/>
      <c r="Y419" s="3087"/>
      <c r="Z419" s="3087"/>
      <c r="AA419" s="3087"/>
      <c r="AB419" s="3087"/>
      <c r="AC419" s="3087"/>
      <c r="AD419" s="3087"/>
      <c r="AE419" s="3087"/>
      <c r="AF419" s="3087"/>
      <c r="AG419" s="3087"/>
      <c r="AH419" s="3087"/>
      <c r="AI419" s="3087"/>
      <c r="AJ419" s="3087"/>
      <c r="AK419" s="3087"/>
      <c r="AL419" s="3087"/>
      <c r="AM419" s="3087"/>
      <c r="AN419" s="3087"/>
      <c r="AO419" s="3087"/>
      <c r="AP419" s="3087"/>
      <c r="AQ419" s="3087"/>
      <c r="AR419" s="3087"/>
      <c r="AS419" s="3087"/>
      <c r="AT419" s="3087"/>
      <c r="AU419" s="3087"/>
      <c r="AV419" s="3087"/>
      <c r="AW419" s="3087"/>
      <c r="AX419" s="3087"/>
      <c r="AY419" s="3087"/>
      <c r="AZ419" s="3087"/>
      <c r="BA419" s="3087"/>
      <c r="BB419" s="3087"/>
      <c r="BC419" s="3087"/>
      <c r="BD419" s="3087">
        <v>412</v>
      </c>
      <c r="BE419" s="3087" t="s">
        <v>14949</v>
      </c>
      <c r="BF419" s="3087"/>
      <c r="BG419" s="3087">
        <v>14</v>
      </c>
      <c r="BH419" s="3087">
        <v>33</v>
      </c>
      <c r="BI419" s="3087">
        <v>90</v>
      </c>
      <c r="BJ419" s="3087">
        <v>0</v>
      </c>
      <c r="BK419" s="3087">
        <v>0</v>
      </c>
      <c r="BL419" s="3087">
        <v>0</v>
      </c>
      <c r="BM419" s="3087">
        <v>0</v>
      </c>
      <c r="BN419" s="3087"/>
      <c r="BO419" s="3087"/>
      <c r="BP419" s="3087"/>
      <c r="BQ419" s="3087"/>
      <c r="BR419" s="3087"/>
      <c r="BS419" s="3087"/>
      <c r="BT419" s="3087"/>
      <c r="BU419" s="3087"/>
      <c r="BV419" s="3087"/>
      <c r="BW419" s="3087"/>
      <c r="BX419" s="3087"/>
      <c r="BY419" s="3087"/>
      <c r="BZ419" s="3087"/>
      <c r="CA419" s="3087"/>
      <c r="CB419" s="3087"/>
      <c r="CC419" s="3087"/>
      <c r="CD419" s="3087"/>
      <c r="CE419" s="3087"/>
      <c r="CF419" s="3087"/>
      <c r="CG419" s="3087"/>
      <c r="CH419" s="3087"/>
      <c r="CI419" s="3087"/>
      <c r="CJ419" s="3087"/>
      <c r="CK419" s="3087"/>
      <c r="CL419" s="3087"/>
      <c r="CM419" s="3087"/>
      <c r="CN419" s="3087"/>
      <c r="CO419" s="3087"/>
      <c r="CP419" s="3087"/>
      <c r="CQ419" s="3087"/>
      <c r="CR419" s="3087"/>
      <c r="CS419" s="3087"/>
      <c r="CT419" s="3087"/>
      <c r="CU419" s="3087"/>
      <c r="CV419" s="3087"/>
      <c r="CW419" s="3087"/>
      <c r="CX419" s="3087"/>
      <c r="CY419" s="3087"/>
      <c r="CZ419" s="3087"/>
      <c r="DA419" s="3087"/>
      <c r="DB419" s="3087"/>
      <c r="DC419" s="3087"/>
      <c r="DD419" s="3087"/>
      <c r="DE419" s="3087"/>
      <c r="DF419" s="3087"/>
      <c r="DG419" s="3087"/>
      <c r="DH419" s="3087"/>
      <c r="DI419" s="3087"/>
      <c r="DJ419" s="3087"/>
      <c r="DK419" s="3087"/>
    </row>
    <row r="420" spans="1:115" x14ac:dyDescent="0.25">
      <c r="A420" s="3076" t="str">
        <f t="shared" ca="1" si="30"/>
        <v xml:space="preserve"> </v>
      </c>
      <c r="B420" s="3088" t="str">
        <f t="shared" ca="1" si="31"/>
        <v xml:space="preserve"> </v>
      </c>
      <c r="C420" s="3088" t="str">
        <f t="shared" ca="1" si="32"/>
        <v xml:space="preserve"> </v>
      </c>
      <c r="D420" s="3088" t="str">
        <f t="shared" ca="1" si="33"/>
        <v xml:space="preserve"> </v>
      </c>
      <c r="E420" s="3088" t="str">
        <f t="shared" ca="1" si="34"/>
        <v xml:space="preserve"> </v>
      </c>
      <c r="F420" s="3087"/>
      <c r="G420" s="3087"/>
      <c r="H420" s="3087"/>
      <c r="I420" s="3087"/>
      <c r="J420" s="3087"/>
      <c r="K420" s="3087"/>
      <c r="L420" s="3087"/>
      <c r="M420" s="3087"/>
      <c r="N420" s="3087"/>
      <c r="O420" s="3087"/>
      <c r="P420" s="3087"/>
      <c r="Q420" s="3087"/>
      <c r="R420" s="3087"/>
      <c r="S420" s="3087"/>
      <c r="T420" s="3087"/>
      <c r="U420" s="3087"/>
      <c r="V420" s="3087"/>
      <c r="W420" s="3087"/>
      <c r="X420" s="3087"/>
      <c r="Y420" s="3087"/>
      <c r="Z420" s="3087"/>
      <c r="AA420" s="3087"/>
      <c r="AB420" s="3087"/>
      <c r="AC420" s="3087"/>
      <c r="AD420" s="3087"/>
      <c r="AE420" s="3087"/>
      <c r="AF420" s="3087"/>
      <c r="AG420" s="3087"/>
      <c r="AH420" s="3087"/>
      <c r="AI420" s="3087"/>
      <c r="AJ420" s="3087"/>
      <c r="AK420" s="3087"/>
      <c r="AL420" s="3087"/>
      <c r="AM420" s="3087"/>
      <c r="AN420" s="3087"/>
      <c r="AO420" s="3087"/>
      <c r="AP420" s="3087"/>
      <c r="AQ420" s="3087"/>
      <c r="AR420" s="3087"/>
      <c r="AS420" s="3087"/>
      <c r="AT420" s="3087"/>
      <c r="AU420" s="3087"/>
      <c r="AV420" s="3087"/>
      <c r="AW420" s="3087"/>
      <c r="AX420" s="3087"/>
      <c r="AY420" s="3087"/>
      <c r="AZ420" s="3087"/>
      <c r="BA420" s="3087"/>
      <c r="BB420" s="3087"/>
      <c r="BC420" s="3087"/>
      <c r="BD420" s="3087">
        <v>413</v>
      </c>
      <c r="BE420" s="3087" t="s">
        <v>14950</v>
      </c>
      <c r="BF420" s="3087"/>
      <c r="BG420" s="3087">
        <v>14</v>
      </c>
      <c r="BH420" s="3087">
        <v>33</v>
      </c>
      <c r="BI420" s="3087">
        <v>90</v>
      </c>
      <c r="BJ420" s="3087">
        <v>0</v>
      </c>
      <c r="BK420" s="3087">
        <v>0</v>
      </c>
      <c r="BL420" s="3087">
        <v>0</v>
      </c>
      <c r="BM420" s="3087">
        <v>0</v>
      </c>
      <c r="BN420" s="3087"/>
      <c r="BO420" s="3087"/>
      <c r="BP420" s="3087"/>
      <c r="BQ420" s="3087"/>
      <c r="BR420" s="3087"/>
      <c r="BS420" s="3087"/>
      <c r="BT420" s="3087"/>
      <c r="BU420" s="3087"/>
      <c r="BV420" s="3087"/>
      <c r="BW420" s="3087"/>
      <c r="BX420" s="3087"/>
      <c r="BY420" s="3087"/>
      <c r="BZ420" s="3087"/>
      <c r="CA420" s="3087"/>
      <c r="CB420" s="3087"/>
      <c r="CC420" s="3087"/>
      <c r="CD420" s="3087"/>
      <c r="CE420" s="3087"/>
      <c r="CF420" s="3087"/>
      <c r="CG420" s="3087"/>
      <c r="CH420" s="3087"/>
      <c r="CI420" s="3087"/>
      <c r="CJ420" s="3087"/>
      <c r="CK420" s="3087"/>
      <c r="CL420" s="3087"/>
      <c r="CM420" s="3087"/>
      <c r="CN420" s="3087"/>
      <c r="CO420" s="3087"/>
      <c r="CP420" s="3087"/>
      <c r="CQ420" s="3087"/>
      <c r="CR420" s="3087"/>
      <c r="CS420" s="3087"/>
      <c r="CT420" s="3087"/>
      <c r="CU420" s="3087"/>
      <c r="CV420" s="3087"/>
      <c r="CW420" s="3087"/>
      <c r="CX420" s="3087"/>
      <c r="CY420" s="3087"/>
      <c r="CZ420" s="3087"/>
      <c r="DA420" s="3087"/>
      <c r="DB420" s="3087"/>
      <c r="DC420" s="3087"/>
      <c r="DD420" s="3087"/>
      <c r="DE420" s="3087"/>
      <c r="DF420" s="3087"/>
      <c r="DG420" s="3087"/>
      <c r="DH420" s="3087"/>
      <c r="DI420" s="3087"/>
      <c r="DJ420" s="3087"/>
      <c r="DK420" s="3087"/>
    </row>
    <row r="421" spans="1:115" x14ac:dyDescent="0.25">
      <c r="A421" s="3076" t="str">
        <f t="shared" ca="1" si="30"/>
        <v xml:space="preserve"> </v>
      </c>
      <c r="B421" s="3088" t="str">
        <f t="shared" ca="1" si="31"/>
        <v xml:space="preserve"> </v>
      </c>
      <c r="C421" s="3088" t="str">
        <f t="shared" ca="1" si="32"/>
        <v xml:space="preserve"> </v>
      </c>
      <c r="D421" s="3088" t="str">
        <f t="shared" ca="1" si="33"/>
        <v xml:space="preserve"> </v>
      </c>
      <c r="E421" s="3088" t="str">
        <f t="shared" ca="1" si="34"/>
        <v xml:space="preserve"> </v>
      </c>
      <c r="F421" s="3087"/>
      <c r="G421" s="3087"/>
      <c r="H421" s="3087"/>
      <c r="I421" s="3087"/>
      <c r="J421" s="3087"/>
      <c r="K421" s="3087"/>
      <c r="L421" s="3087"/>
      <c r="M421" s="3087"/>
      <c r="N421" s="3087"/>
      <c r="O421" s="3087"/>
      <c r="P421" s="3087"/>
      <c r="Q421" s="3087"/>
      <c r="R421" s="3087"/>
      <c r="S421" s="3087"/>
      <c r="T421" s="3087"/>
      <c r="U421" s="3087"/>
      <c r="V421" s="3087"/>
      <c r="W421" s="3087"/>
      <c r="X421" s="3087"/>
      <c r="Y421" s="3087"/>
      <c r="Z421" s="3087"/>
      <c r="AA421" s="3087"/>
      <c r="AB421" s="3087"/>
      <c r="AC421" s="3087"/>
      <c r="AD421" s="3087"/>
      <c r="AE421" s="3087"/>
      <c r="AF421" s="3087"/>
      <c r="AG421" s="3087"/>
      <c r="AH421" s="3087"/>
      <c r="AI421" s="3087"/>
      <c r="AJ421" s="3087"/>
      <c r="AK421" s="3087"/>
      <c r="AL421" s="3087"/>
      <c r="AM421" s="3087"/>
      <c r="AN421" s="3087"/>
      <c r="AO421" s="3087"/>
      <c r="AP421" s="3087"/>
      <c r="AQ421" s="3087"/>
      <c r="AR421" s="3087"/>
      <c r="AS421" s="3087"/>
      <c r="AT421" s="3087"/>
      <c r="AU421" s="3087"/>
      <c r="AV421" s="3087"/>
      <c r="AW421" s="3087"/>
      <c r="AX421" s="3087"/>
      <c r="AY421" s="3087"/>
      <c r="AZ421" s="3087"/>
      <c r="BA421" s="3087"/>
      <c r="BB421" s="3087"/>
      <c r="BC421" s="3087"/>
      <c r="BD421" s="3087">
        <v>414</v>
      </c>
      <c r="BE421" s="3087" t="s">
        <v>14951</v>
      </c>
      <c r="BF421" s="3087"/>
      <c r="BG421" s="3087">
        <v>14</v>
      </c>
      <c r="BH421" s="3087">
        <v>33</v>
      </c>
      <c r="BI421" s="3087">
        <v>90</v>
      </c>
      <c r="BJ421" s="3087">
        <v>0</v>
      </c>
      <c r="BK421" s="3087">
        <v>0</v>
      </c>
      <c r="BL421" s="3087">
        <v>0</v>
      </c>
      <c r="BM421" s="3087">
        <v>0</v>
      </c>
      <c r="BN421" s="3087"/>
      <c r="BO421" s="3087"/>
      <c r="BP421" s="3087"/>
      <c r="BQ421" s="3087"/>
      <c r="BR421" s="3087"/>
      <c r="BS421" s="3087"/>
      <c r="BT421" s="3087"/>
      <c r="BU421" s="3087"/>
      <c r="BV421" s="3087"/>
      <c r="BW421" s="3087"/>
      <c r="BX421" s="3087"/>
      <c r="BY421" s="3087"/>
      <c r="BZ421" s="3087"/>
      <c r="CA421" s="3087"/>
      <c r="CB421" s="3087"/>
      <c r="CC421" s="3087"/>
      <c r="CD421" s="3087"/>
      <c r="CE421" s="3087"/>
      <c r="CF421" s="3087"/>
      <c r="CG421" s="3087"/>
      <c r="CH421" s="3087"/>
      <c r="CI421" s="3087"/>
      <c r="CJ421" s="3087"/>
      <c r="CK421" s="3087"/>
      <c r="CL421" s="3087"/>
      <c r="CM421" s="3087"/>
      <c r="CN421" s="3087"/>
      <c r="CO421" s="3087"/>
      <c r="CP421" s="3087"/>
      <c r="CQ421" s="3087"/>
      <c r="CR421" s="3087"/>
      <c r="CS421" s="3087"/>
      <c r="CT421" s="3087"/>
      <c r="CU421" s="3087"/>
      <c r="CV421" s="3087"/>
      <c r="CW421" s="3087"/>
      <c r="CX421" s="3087"/>
      <c r="CY421" s="3087"/>
      <c r="CZ421" s="3087"/>
      <c r="DA421" s="3087"/>
      <c r="DB421" s="3087"/>
      <c r="DC421" s="3087"/>
      <c r="DD421" s="3087"/>
      <c r="DE421" s="3087"/>
      <c r="DF421" s="3087"/>
      <c r="DG421" s="3087"/>
      <c r="DH421" s="3087"/>
      <c r="DI421" s="3087"/>
      <c r="DJ421" s="3087"/>
      <c r="DK421" s="3087"/>
    </row>
    <row r="422" spans="1:115" x14ac:dyDescent="0.25">
      <c r="A422" s="3076" t="str">
        <f t="shared" ca="1" si="30"/>
        <v xml:space="preserve"> </v>
      </c>
      <c r="B422" s="3088" t="str">
        <f t="shared" ca="1" si="31"/>
        <v xml:space="preserve"> </v>
      </c>
      <c r="C422" s="3088" t="str">
        <f t="shared" ca="1" si="32"/>
        <v xml:space="preserve"> </v>
      </c>
      <c r="D422" s="3088" t="str">
        <f t="shared" ca="1" si="33"/>
        <v xml:space="preserve"> </v>
      </c>
      <c r="E422" s="3088" t="str">
        <f t="shared" ca="1" si="34"/>
        <v xml:space="preserve"> </v>
      </c>
      <c r="F422" s="3087"/>
      <c r="G422" s="3087"/>
      <c r="H422" s="3087"/>
      <c r="I422" s="3087"/>
      <c r="J422" s="3087"/>
      <c r="K422" s="3087"/>
      <c r="L422" s="3087"/>
      <c r="M422" s="3087"/>
      <c r="N422" s="3087"/>
      <c r="O422" s="3087"/>
      <c r="P422" s="3087"/>
      <c r="Q422" s="3087"/>
      <c r="R422" s="3087"/>
      <c r="S422" s="3087"/>
      <c r="T422" s="3087"/>
      <c r="U422" s="3087"/>
      <c r="V422" s="3087"/>
      <c r="W422" s="3087"/>
      <c r="X422" s="3087"/>
      <c r="Y422" s="3087"/>
      <c r="Z422" s="3087"/>
      <c r="AA422" s="3087"/>
      <c r="AB422" s="3087"/>
      <c r="AC422" s="3087"/>
      <c r="AD422" s="3087"/>
      <c r="AE422" s="3087"/>
      <c r="AF422" s="3087"/>
      <c r="AG422" s="3087"/>
      <c r="AH422" s="3087"/>
      <c r="AI422" s="3087"/>
      <c r="AJ422" s="3087"/>
      <c r="AK422" s="3087"/>
      <c r="AL422" s="3087"/>
      <c r="AM422" s="3087"/>
      <c r="AN422" s="3087"/>
      <c r="AO422" s="3087"/>
      <c r="AP422" s="3087"/>
      <c r="AQ422" s="3087"/>
      <c r="AR422" s="3087"/>
      <c r="AS422" s="3087"/>
      <c r="AT422" s="3087"/>
      <c r="AU422" s="3087"/>
      <c r="AV422" s="3087"/>
      <c r="AW422" s="3087"/>
      <c r="AX422" s="3087"/>
      <c r="AY422" s="3087"/>
      <c r="AZ422" s="3087"/>
      <c r="BA422" s="3087"/>
      <c r="BB422" s="3087"/>
      <c r="BC422" s="3087"/>
      <c r="BD422" s="3087">
        <v>415</v>
      </c>
      <c r="BE422" s="3087" t="s">
        <v>14952</v>
      </c>
      <c r="BF422" s="3087"/>
      <c r="BG422" s="3087">
        <v>14</v>
      </c>
      <c r="BH422" s="3087">
        <v>33</v>
      </c>
      <c r="BI422" s="3087">
        <v>90</v>
      </c>
      <c r="BJ422" s="3087">
        <v>0</v>
      </c>
      <c r="BK422" s="3087">
        <v>0</v>
      </c>
      <c r="BL422" s="3087">
        <v>0</v>
      </c>
      <c r="BM422" s="3087">
        <v>0</v>
      </c>
      <c r="BN422" s="3087"/>
      <c r="BO422" s="3087"/>
      <c r="BP422" s="3087"/>
      <c r="BQ422" s="3087"/>
      <c r="BR422" s="3087"/>
      <c r="BS422" s="3087"/>
      <c r="BT422" s="3087"/>
      <c r="BU422" s="3087"/>
      <c r="BV422" s="3087"/>
      <c r="BW422" s="3087"/>
      <c r="BX422" s="3087"/>
      <c r="BY422" s="3087"/>
      <c r="BZ422" s="3087"/>
      <c r="CA422" s="3087"/>
      <c r="CB422" s="3087"/>
      <c r="CC422" s="3087"/>
      <c r="CD422" s="3087"/>
      <c r="CE422" s="3087"/>
      <c r="CF422" s="3087"/>
      <c r="CG422" s="3087"/>
      <c r="CH422" s="3087"/>
      <c r="CI422" s="3087"/>
      <c r="CJ422" s="3087"/>
      <c r="CK422" s="3087"/>
      <c r="CL422" s="3087"/>
      <c r="CM422" s="3087"/>
      <c r="CN422" s="3087"/>
      <c r="CO422" s="3087"/>
      <c r="CP422" s="3087"/>
      <c r="CQ422" s="3087"/>
      <c r="CR422" s="3087"/>
      <c r="CS422" s="3087"/>
      <c r="CT422" s="3087"/>
      <c r="CU422" s="3087"/>
      <c r="CV422" s="3087"/>
      <c r="CW422" s="3087"/>
      <c r="CX422" s="3087"/>
      <c r="CY422" s="3087"/>
      <c r="CZ422" s="3087"/>
      <c r="DA422" s="3087"/>
      <c r="DB422" s="3087"/>
      <c r="DC422" s="3087"/>
      <c r="DD422" s="3087"/>
      <c r="DE422" s="3087"/>
      <c r="DF422" s="3087"/>
      <c r="DG422" s="3087"/>
      <c r="DH422" s="3087"/>
      <c r="DI422" s="3087"/>
      <c r="DJ422" s="3087"/>
      <c r="DK422" s="3087"/>
    </row>
    <row r="423" spans="1:115" x14ac:dyDescent="0.25">
      <c r="A423" s="3076" t="str">
        <f t="shared" ca="1" si="30"/>
        <v xml:space="preserve"> </v>
      </c>
      <c r="B423" s="3088" t="str">
        <f t="shared" ca="1" si="31"/>
        <v xml:space="preserve"> </v>
      </c>
      <c r="C423" s="3088" t="str">
        <f t="shared" ca="1" si="32"/>
        <v xml:space="preserve"> </v>
      </c>
      <c r="D423" s="3088" t="str">
        <f t="shared" ca="1" si="33"/>
        <v xml:space="preserve"> </v>
      </c>
      <c r="E423" s="3088" t="str">
        <f t="shared" ca="1" si="34"/>
        <v xml:space="preserve"> </v>
      </c>
      <c r="F423" s="3087"/>
      <c r="G423" s="3087"/>
      <c r="H423" s="3087"/>
      <c r="I423" s="3087"/>
      <c r="J423" s="3087"/>
      <c r="K423" s="3087"/>
      <c r="L423" s="3087"/>
      <c r="M423" s="3087"/>
      <c r="N423" s="3087"/>
      <c r="O423" s="3087"/>
      <c r="P423" s="3087"/>
      <c r="Q423" s="3087"/>
      <c r="R423" s="3087"/>
      <c r="S423" s="3087"/>
      <c r="T423" s="3087"/>
      <c r="U423" s="3087"/>
      <c r="V423" s="3087"/>
      <c r="W423" s="3087"/>
      <c r="X423" s="3087"/>
      <c r="Y423" s="3087"/>
      <c r="Z423" s="3087"/>
      <c r="AA423" s="3087"/>
      <c r="AB423" s="3087"/>
      <c r="AC423" s="3087"/>
      <c r="AD423" s="3087"/>
      <c r="AE423" s="3087"/>
      <c r="AF423" s="3087"/>
      <c r="AG423" s="3087"/>
      <c r="AH423" s="3087"/>
      <c r="AI423" s="3087"/>
      <c r="AJ423" s="3087"/>
      <c r="AK423" s="3087"/>
      <c r="AL423" s="3087"/>
      <c r="AM423" s="3087"/>
      <c r="AN423" s="3087"/>
      <c r="AO423" s="3087"/>
      <c r="AP423" s="3087"/>
      <c r="AQ423" s="3087"/>
      <c r="AR423" s="3087"/>
      <c r="AS423" s="3087"/>
      <c r="AT423" s="3087"/>
      <c r="AU423" s="3087"/>
      <c r="AV423" s="3087"/>
      <c r="AW423" s="3087"/>
      <c r="AX423" s="3087"/>
      <c r="AY423" s="3087"/>
      <c r="AZ423" s="3087"/>
      <c r="BA423" s="3087"/>
      <c r="BB423" s="3087"/>
      <c r="BC423" s="3087"/>
      <c r="BD423" s="3087">
        <v>416</v>
      </c>
      <c r="BE423" s="3087" t="s">
        <v>14953</v>
      </c>
      <c r="BF423" s="3087"/>
      <c r="BG423" s="3087">
        <v>14</v>
      </c>
      <c r="BH423" s="3087">
        <v>33</v>
      </c>
      <c r="BI423" s="3087">
        <v>90</v>
      </c>
      <c r="BJ423" s="3087">
        <v>0</v>
      </c>
      <c r="BK423" s="3087">
        <v>0</v>
      </c>
      <c r="BL423" s="3087">
        <v>0</v>
      </c>
      <c r="BM423" s="3087">
        <v>0</v>
      </c>
      <c r="BN423" s="3087"/>
      <c r="BO423" s="3087"/>
      <c r="BP423" s="3087"/>
      <c r="BQ423" s="3087"/>
      <c r="BR423" s="3087"/>
      <c r="BS423" s="3087"/>
      <c r="BT423" s="3087"/>
      <c r="BU423" s="3087"/>
      <c r="BV423" s="3087"/>
      <c r="BW423" s="3087"/>
      <c r="BX423" s="3087"/>
      <c r="BY423" s="3087"/>
      <c r="BZ423" s="3087"/>
      <c r="CA423" s="3087"/>
      <c r="CB423" s="3087"/>
      <c r="CC423" s="3087"/>
      <c r="CD423" s="3087"/>
      <c r="CE423" s="3087"/>
      <c r="CF423" s="3087"/>
      <c r="CG423" s="3087"/>
      <c r="CH423" s="3087"/>
      <c r="CI423" s="3087"/>
      <c r="CJ423" s="3087"/>
      <c r="CK423" s="3087"/>
      <c r="CL423" s="3087"/>
      <c r="CM423" s="3087"/>
      <c r="CN423" s="3087"/>
      <c r="CO423" s="3087"/>
      <c r="CP423" s="3087"/>
      <c r="CQ423" s="3087"/>
      <c r="CR423" s="3087"/>
      <c r="CS423" s="3087"/>
      <c r="CT423" s="3087"/>
      <c r="CU423" s="3087"/>
      <c r="CV423" s="3087"/>
      <c r="CW423" s="3087"/>
      <c r="CX423" s="3087"/>
      <c r="CY423" s="3087"/>
      <c r="CZ423" s="3087"/>
      <c r="DA423" s="3087"/>
      <c r="DB423" s="3087"/>
      <c r="DC423" s="3087"/>
      <c r="DD423" s="3087"/>
      <c r="DE423" s="3087"/>
      <c r="DF423" s="3087"/>
      <c r="DG423" s="3087"/>
      <c r="DH423" s="3087"/>
      <c r="DI423" s="3087"/>
      <c r="DJ423" s="3087"/>
      <c r="DK423" s="3087"/>
    </row>
    <row r="424" spans="1:115" x14ac:dyDescent="0.25">
      <c r="A424" s="3076" t="str">
        <f t="shared" ca="1" si="30"/>
        <v xml:space="preserve"> </v>
      </c>
      <c r="B424" s="3088" t="str">
        <f t="shared" ca="1" si="31"/>
        <v xml:space="preserve"> </v>
      </c>
      <c r="C424" s="3088" t="str">
        <f t="shared" ca="1" si="32"/>
        <v xml:space="preserve"> </v>
      </c>
      <c r="D424" s="3088" t="str">
        <f t="shared" ca="1" si="33"/>
        <v xml:space="preserve"> </v>
      </c>
      <c r="E424" s="3088" t="str">
        <f t="shared" ca="1" si="34"/>
        <v xml:space="preserve"> </v>
      </c>
      <c r="F424" s="3087"/>
      <c r="G424" s="3087"/>
      <c r="H424" s="3087"/>
      <c r="I424" s="3087"/>
      <c r="J424" s="3087"/>
      <c r="K424" s="3087"/>
      <c r="L424" s="3087"/>
      <c r="M424" s="3087"/>
      <c r="N424" s="3087"/>
      <c r="O424" s="3087"/>
      <c r="P424" s="3087"/>
      <c r="Q424" s="3087"/>
      <c r="R424" s="3087"/>
      <c r="S424" s="3087"/>
      <c r="T424" s="3087"/>
      <c r="U424" s="3087"/>
      <c r="V424" s="3087"/>
      <c r="W424" s="3087"/>
      <c r="X424" s="3087"/>
      <c r="Y424" s="3087"/>
      <c r="Z424" s="3087"/>
      <c r="AA424" s="3087"/>
      <c r="AB424" s="3087"/>
      <c r="AC424" s="3087"/>
      <c r="AD424" s="3087"/>
      <c r="AE424" s="3087"/>
      <c r="AF424" s="3087"/>
      <c r="AG424" s="3087"/>
      <c r="AH424" s="3087"/>
      <c r="AI424" s="3087"/>
      <c r="AJ424" s="3087"/>
      <c r="AK424" s="3087"/>
      <c r="AL424" s="3087"/>
      <c r="AM424" s="3087"/>
      <c r="AN424" s="3087"/>
      <c r="AO424" s="3087"/>
      <c r="AP424" s="3087"/>
      <c r="AQ424" s="3087"/>
      <c r="AR424" s="3087"/>
      <c r="AS424" s="3087"/>
      <c r="AT424" s="3087"/>
      <c r="AU424" s="3087"/>
      <c r="AV424" s="3087"/>
      <c r="AW424" s="3087"/>
      <c r="AX424" s="3087"/>
      <c r="AY424" s="3087"/>
      <c r="AZ424" s="3087"/>
      <c r="BA424" s="3087"/>
      <c r="BB424" s="3087"/>
      <c r="BC424" s="3087"/>
      <c r="BD424" s="3087">
        <v>417</v>
      </c>
      <c r="BE424" s="3087" t="s">
        <v>14954</v>
      </c>
      <c r="BF424" s="3087"/>
      <c r="BG424" s="3087">
        <v>14</v>
      </c>
      <c r="BH424" s="3087">
        <v>33</v>
      </c>
      <c r="BI424" s="3087">
        <v>90</v>
      </c>
      <c r="BJ424" s="3087">
        <v>0</v>
      </c>
      <c r="BK424" s="3087">
        <v>0</v>
      </c>
      <c r="BL424" s="3087">
        <v>0</v>
      </c>
      <c r="BM424" s="3087">
        <v>0</v>
      </c>
      <c r="BN424" s="3087"/>
      <c r="BO424" s="3087"/>
      <c r="BP424" s="3087"/>
      <c r="BQ424" s="3087"/>
      <c r="BR424" s="3087"/>
      <c r="BS424" s="3087"/>
      <c r="BT424" s="3087"/>
      <c r="BU424" s="3087"/>
      <c r="BV424" s="3087"/>
      <c r="BW424" s="3087"/>
      <c r="BX424" s="3087"/>
      <c r="BY424" s="3087"/>
      <c r="BZ424" s="3087"/>
      <c r="CA424" s="3087"/>
      <c r="CB424" s="3087"/>
      <c r="CC424" s="3087"/>
      <c r="CD424" s="3087"/>
      <c r="CE424" s="3087"/>
      <c r="CF424" s="3087"/>
      <c r="CG424" s="3087"/>
      <c r="CH424" s="3087"/>
      <c r="CI424" s="3087"/>
      <c r="CJ424" s="3087"/>
      <c r="CK424" s="3087"/>
      <c r="CL424" s="3087"/>
      <c r="CM424" s="3087"/>
      <c r="CN424" s="3087"/>
      <c r="CO424" s="3087"/>
      <c r="CP424" s="3087"/>
      <c r="CQ424" s="3087"/>
      <c r="CR424" s="3087"/>
      <c r="CS424" s="3087"/>
      <c r="CT424" s="3087"/>
      <c r="CU424" s="3087"/>
      <c r="CV424" s="3087"/>
      <c r="CW424" s="3087"/>
      <c r="CX424" s="3087"/>
      <c r="CY424" s="3087"/>
      <c r="CZ424" s="3087"/>
      <c r="DA424" s="3087"/>
      <c r="DB424" s="3087"/>
      <c r="DC424" s="3087"/>
      <c r="DD424" s="3087"/>
      <c r="DE424" s="3087"/>
      <c r="DF424" s="3087"/>
      <c r="DG424" s="3087"/>
      <c r="DH424" s="3087"/>
      <c r="DI424" s="3087"/>
      <c r="DJ424" s="3087"/>
      <c r="DK424" s="3087"/>
    </row>
    <row r="425" spans="1:115" x14ac:dyDescent="0.25">
      <c r="A425" s="3076" t="str">
        <f t="shared" ca="1" si="30"/>
        <v xml:space="preserve"> </v>
      </c>
      <c r="B425" s="3088" t="str">
        <f t="shared" ca="1" si="31"/>
        <v xml:space="preserve"> </v>
      </c>
      <c r="C425" s="3088" t="str">
        <f t="shared" ca="1" si="32"/>
        <v xml:space="preserve"> </v>
      </c>
      <c r="D425" s="3088" t="str">
        <f t="shared" ca="1" si="33"/>
        <v xml:space="preserve"> </v>
      </c>
      <c r="E425" s="3088" t="str">
        <f t="shared" ca="1" si="34"/>
        <v xml:space="preserve"> </v>
      </c>
      <c r="F425" s="3087"/>
      <c r="G425" s="3087"/>
      <c r="H425" s="3087"/>
      <c r="I425" s="3087"/>
      <c r="J425" s="3087"/>
      <c r="K425" s="3087"/>
      <c r="L425" s="3087"/>
      <c r="M425" s="3087"/>
      <c r="N425" s="3087"/>
      <c r="O425" s="3087"/>
      <c r="P425" s="3087"/>
      <c r="Q425" s="3087"/>
      <c r="R425" s="3087"/>
      <c r="S425" s="3087"/>
      <c r="T425" s="3087"/>
      <c r="U425" s="3087"/>
      <c r="V425" s="3087"/>
      <c r="W425" s="3087"/>
      <c r="X425" s="3087"/>
      <c r="Y425" s="3087"/>
      <c r="Z425" s="3087"/>
      <c r="AA425" s="3087"/>
      <c r="AB425" s="3087"/>
      <c r="AC425" s="3087"/>
      <c r="AD425" s="3087"/>
      <c r="AE425" s="3087"/>
      <c r="AF425" s="3087"/>
      <c r="AG425" s="3087"/>
      <c r="AH425" s="3087"/>
      <c r="AI425" s="3087"/>
      <c r="AJ425" s="3087"/>
      <c r="AK425" s="3087"/>
      <c r="AL425" s="3087"/>
      <c r="AM425" s="3087"/>
      <c r="AN425" s="3087"/>
      <c r="AO425" s="3087"/>
      <c r="AP425" s="3087"/>
      <c r="AQ425" s="3087"/>
      <c r="AR425" s="3087"/>
      <c r="AS425" s="3087"/>
      <c r="AT425" s="3087"/>
      <c r="AU425" s="3087"/>
      <c r="AV425" s="3087"/>
      <c r="AW425" s="3087"/>
      <c r="AX425" s="3087"/>
      <c r="AY425" s="3087"/>
      <c r="AZ425" s="3087"/>
      <c r="BA425" s="3087"/>
      <c r="BB425" s="3087"/>
      <c r="BC425" s="3087"/>
      <c r="BD425" s="3087">
        <v>418</v>
      </c>
      <c r="BE425" s="3087" t="s">
        <v>14955</v>
      </c>
      <c r="BF425" s="3087"/>
      <c r="BG425" s="3087">
        <v>14</v>
      </c>
      <c r="BH425" s="3087">
        <v>33</v>
      </c>
      <c r="BI425" s="3087">
        <v>90</v>
      </c>
      <c r="BJ425" s="3087">
        <v>0</v>
      </c>
      <c r="BK425" s="3087">
        <v>0</v>
      </c>
      <c r="BL425" s="3087">
        <v>0</v>
      </c>
      <c r="BM425" s="3087">
        <v>0</v>
      </c>
      <c r="BN425" s="3087"/>
      <c r="BO425" s="3087"/>
      <c r="BP425" s="3087"/>
      <c r="BQ425" s="3087"/>
      <c r="BR425" s="3087"/>
      <c r="BS425" s="3087"/>
      <c r="BT425" s="3087"/>
      <c r="BU425" s="3087"/>
      <c r="BV425" s="3087"/>
      <c r="BW425" s="3087"/>
      <c r="BX425" s="3087"/>
      <c r="BY425" s="3087"/>
      <c r="BZ425" s="3087"/>
      <c r="CA425" s="3087"/>
      <c r="CB425" s="3087"/>
      <c r="CC425" s="3087"/>
      <c r="CD425" s="3087"/>
      <c r="CE425" s="3087"/>
      <c r="CF425" s="3087"/>
      <c r="CG425" s="3087"/>
      <c r="CH425" s="3087"/>
      <c r="CI425" s="3087"/>
      <c r="CJ425" s="3087"/>
      <c r="CK425" s="3087"/>
      <c r="CL425" s="3087"/>
      <c r="CM425" s="3087"/>
      <c r="CN425" s="3087"/>
      <c r="CO425" s="3087"/>
      <c r="CP425" s="3087"/>
      <c r="CQ425" s="3087"/>
      <c r="CR425" s="3087"/>
      <c r="CS425" s="3087"/>
      <c r="CT425" s="3087"/>
      <c r="CU425" s="3087"/>
      <c r="CV425" s="3087"/>
      <c r="CW425" s="3087"/>
      <c r="CX425" s="3087"/>
      <c r="CY425" s="3087"/>
      <c r="CZ425" s="3087"/>
      <c r="DA425" s="3087"/>
      <c r="DB425" s="3087"/>
      <c r="DC425" s="3087"/>
      <c r="DD425" s="3087"/>
      <c r="DE425" s="3087"/>
      <c r="DF425" s="3087"/>
      <c r="DG425" s="3087"/>
      <c r="DH425" s="3087"/>
      <c r="DI425" s="3087"/>
      <c r="DJ425" s="3087"/>
      <c r="DK425" s="3087"/>
    </row>
    <row r="426" spans="1:115" x14ac:dyDescent="0.25">
      <c r="A426" s="3076" t="str">
        <f t="shared" ca="1" si="30"/>
        <v xml:space="preserve"> </v>
      </c>
      <c r="B426" s="3088" t="str">
        <f t="shared" ca="1" si="31"/>
        <v xml:space="preserve"> </v>
      </c>
      <c r="C426" s="3088" t="str">
        <f t="shared" ca="1" si="32"/>
        <v xml:space="preserve"> </v>
      </c>
      <c r="D426" s="3088" t="str">
        <f t="shared" ca="1" si="33"/>
        <v xml:space="preserve"> </v>
      </c>
      <c r="E426" s="3088" t="str">
        <f t="shared" ca="1" si="34"/>
        <v xml:space="preserve"> </v>
      </c>
      <c r="F426" s="3087"/>
      <c r="G426" s="3087"/>
      <c r="H426" s="3087"/>
      <c r="I426" s="3087"/>
      <c r="J426" s="3087"/>
      <c r="K426" s="3087"/>
      <c r="L426" s="3087"/>
      <c r="M426" s="3087"/>
      <c r="N426" s="3087"/>
      <c r="O426" s="3087"/>
      <c r="P426" s="3087"/>
      <c r="Q426" s="3087"/>
      <c r="R426" s="3087"/>
      <c r="S426" s="3087"/>
      <c r="T426" s="3087"/>
      <c r="U426" s="3087"/>
      <c r="V426" s="3087"/>
      <c r="W426" s="3087"/>
      <c r="X426" s="3087"/>
      <c r="Y426" s="3087"/>
      <c r="Z426" s="3087"/>
      <c r="AA426" s="3087"/>
      <c r="AB426" s="3087"/>
      <c r="AC426" s="3087"/>
      <c r="AD426" s="3087"/>
      <c r="AE426" s="3087"/>
      <c r="AF426" s="3087"/>
      <c r="AG426" s="3087"/>
      <c r="AH426" s="3087"/>
      <c r="AI426" s="3087"/>
      <c r="AJ426" s="3087"/>
      <c r="AK426" s="3087"/>
      <c r="AL426" s="3087"/>
      <c r="AM426" s="3087"/>
      <c r="AN426" s="3087"/>
      <c r="AO426" s="3087"/>
      <c r="AP426" s="3087"/>
      <c r="AQ426" s="3087"/>
      <c r="AR426" s="3087"/>
      <c r="AS426" s="3087"/>
      <c r="AT426" s="3087"/>
      <c r="AU426" s="3087"/>
      <c r="AV426" s="3087"/>
      <c r="AW426" s="3087"/>
      <c r="AX426" s="3087"/>
      <c r="AY426" s="3087"/>
      <c r="AZ426" s="3087"/>
      <c r="BA426" s="3087"/>
      <c r="BB426" s="3087"/>
      <c r="BC426" s="3087"/>
      <c r="BD426" s="3087">
        <v>419</v>
      </c>
      <c r="BE426" s="3087" t="s">
        <v>14956</v>
      </c>
      <c r="BF426" s="3087"/>
      <c r="BG426" s="3087">
        <v>14</v>
      </c>
      <c r="BH426" s="3087">
        <v>33</v>
      </c>
      <c r="BI426" s="3087">
        <v>90</v>
      </c>
      <c r="BJ426" s="3087">
        <v>0</v>
      </c>
      <c r="BK426" s="3087">
        <v>0</v>
      </c>
      <c r="BL426" s="3087">
        <v>0</v>
      </c>
      <c r="BM426" s="3087">
        <v>0</v>
      </c>
      <c r="BN426" s="3087"/>
      <c r="BO426" s="3087"/>
      <c r="BP426" s="3087"/>
      <c r="BQ426" s="3087"/>
      <c r="BR426" s="3087"/>
      <c r="BS426" s="3087"/>
      <c r="BT426" s="3087"/>
      <c r="BU426" s="3087"/>
      <c r="BV426" s="3087"/>
      <c r="BW426" s="3087"/>
      <c r="BX426" s="3087"/>
      <c r="BY426" s="3087"/>
      <c r="BZ426" s="3087"/>
      <c r="CA426" s="3087"/>
      <c r="CB426" s="3087"/>
      <c r="CC426" s="3087"/>
      <c r="CD426" s="3087"/>
      <c r="CE426" s="3087"/>
      <c r="CF426" s="3087"/>
      <c r="CG426" s="3087"/>
      <c r="CH426" s="3087"/>
      <c r="CI426" s="3087"/>
      <c r="CJ426" s="3087"/>
      <c r="CK426" s="3087"/>
      <c r="CL426" s="3087"/>
      <c r="CM426" s="3087"/>
      <c r="CN426" s="3087"/>
      <c r="CO426" s="3087"/>
      <c r="CP426" s="3087"/>
      <c r="CQ426" s="3087"/>
      <c r="CR426" s="3087"/>
      <c r="CS426" s="3087"/>
      <c r="CT426" s="3087"/>
      <c r="CU426" s="3087"/>
      <c r="CV426" s="3087"/>
      <c r="CW426" s="3087"/>
      <c r="CX426" s="3087"/>
      <c r="CY426" s="3087"/>
      <c r="CZ426" s="3087"/>
      <c r="DA426" s="3087"/>
      <c r="DB426" s="3087"/>
      <c r="DC426" s="3087"/>
      <c r="DD426" s="3087"/>
      <c r="DE426" s="3087"/>
      <c r="DF426" s="3087"/>
      <c r="DG426" s="3087"/>
      <c r="DH426" s="3087"/>
      <c r="DI426" s="3087"/>
      <c r="DJ426" s="3087"/>
      <c r="DK426" s="3087"/>
    </row>
    <row r="427" spans="1:115" x14ac:dyDescent="0.25">
      <c r="A427" s="3076" t="str">
        <f t="shared" ca="1" si="30"/>
        <v xml:space="preserve"> </v>
      </c>
      <c r="B427" s="3088" t="str">
        <f t="shared" ca="1" si="31"/>
        <v xml:space="preserve"> </v>
      </c>
      <c r="C427" s="3088" t="str">
        <f t="shared" ca="1" si="32"/>
        <v xml:space="preserve"> </v>
      </c>
      <c r="D427" s="3088" t="str">
        <f t="shared" ca="1" si="33"/>
        <v xml:space="preserve"> </v>
      </c>
      <c r="E427" s="3088" t="str">
        <f t="shared" ca="1" si="34"/>
        <v xml:space="preserve"> </v>
      </c>
      <c r="F427" s="3087"/>
      <c r="G427" s="3087"/>
      <c r="H427" s="3087"/>
      <c r="I427" s="3087"/>
      <c r="J427" s="3087"/>
      <c r="K427" s="3087"/>
      <c r="L427" s="3087"/>
      <c r="M427" s="3087"/>
      <c r="N427" s="3087"/>
      <c r="O427" s="3087"/>
      <c r="P427" s="3087"/>
      <c r="Q427" s="3087"/>
      <c r="R427" s="3087"/>
      <c r="S427" s="3087"/>
      <c r="T427" s="3087"/>
      <c r="U427" s="3087"/>
      <c r="V427" s="3087"/>
      <c r="W427" s="3087"/>
      <c r="X427" s="3087"/>
      <c r="Y427" s="3087"/>
      <c r="Z427" s="3087"/>
      <c r="AA427" s="3087"/>
      <c r="AB427" s="3087"/>
      <c r="AC427" s="3087"/>
      <c r="AD427" s="3087"/>
      <c r="AE427" s="3087"/>
      <c r="AF427" s="3087"/>
      <c r="AG427" s="3087"/>
      <c r="AH427" s="3087"/>
      <c r="AI427" s="3087"/>
      <c r="AJ427" s="3087"/>
      <c r="AK427" s="3087"/>
      <c r="AL427" s="3087"/>
      <c r="AM427" s="3087"/>
      <c r="AN427" s="3087"/>
      <c r="AO427" s="3087"/>
      <c r="AP427" s="3087"/>
      <c r="AQ427" s="3087"/>
      <c r="AR427" s="3087"/>
      <c r="AS427" s="3087"/>
      <c r="AT427" s="3087"/>
      <c r="AU427" s="3087"/>
      <c r="AV427" s="3087"/>
      <c r="AW427" s="3087"/>
      <c r="AX427" s="3087"/>
      <c r="AY427" s="3087"/>
      <c r="AZ427" s="3087"/>
      <c r="BA427" s="3087"/>
      <c r="BB427" s="3087"/>
      <c r="BC427" s="3087"/>
      <c r="BD427" s="3087">
        <v>420</v>
      </c>
      <c r="BE427" s="3087" t="s">
        <v>14957</v>
      </c>
      <c r="BF427" s="3087"/>
      <c r="BG427" s="3087">
        <v>14</v>
      </c>
      <c r="BH427" s="3087">
        <v>33</v>
      </c>
      <c r="BI427" s="3087">
        <v>90</v>
      </c>
      <c r="BJ427" s="3087">
        <v>0</v>
      </c>
      <c r="BK427" s="3087">
        <v>0</v>
      </c>
      <c r="BL427" s="3087">
        <v>0</v>
      </c>
      <c r="BM427" s="3087">
        <v>0</v>
      </c>
      <c r="BN427" s="3087"/>
      <c r="BO427" s="3087"/>
      <c r="BP427" s="3087"/>
      <c r="BQ427" s="3087"/>
      <c r="BR427" s="3087"/>
      <c r="BS427" s="3087"/>
      <c r="BT427" s="3087"/>
      <c r="BU427" s="3087"/>
      <c r="BV427" s="3087"/>
      <c r="BW427" s="3087"/>
      <c r="BX427" s="3087"/>
      <c r="BY427" s="3087"/>
      <c r="BZ427" s="3087"/>
      <c r="CA427" s="3087"/>
      <c r="CB427" s="3087"/>
      <c r="CC427" s="3087"/>
      <c r="CD427" s="3087"/>
      <c r="CE427" s="3087"/>
      <c r="CF427" s="3087"/>
      <c r="CG427" s="3087"/>
      <c r="CH427" s="3087"/>
      <c r="CI427" s="3087"/>
      <c r="CJ427" s="3087"/>
      <c r="CK427" s="3087"/>
      <c r="CL427" s="3087"/>
      <c r="CM427" s="3087"/>
      <c r="CN427" s="3087"/>
      <c r="CO427" s="3087"/>
      <c r="CP427" s="3087"/>
      <c r="CQ427" s="3087"/>
      <c r="CR427" s="3087"/>
      <c r="CS427" s="3087"/>
      <c r="CT427" s="3087"/>
      <c r="CU427" s="3087"/>
      <c r="CV427" s="3087"/>
      <c r="CW427" s="3087"/>
      <c r="CX427" s="3087"/>
      <c r="CY427" s="3087"/>
      <c r="CZ427" s="3087"/>
      <c r="DA427" s="3087"/>
      <c r="DB427" s="3087"/>
      <c r="DC427" s="3087"/>
      <c r="DD427" s="3087"/>
      <c r="DE427" s="3087"/>
      <c r="DF427" s="3087"/>
      <c r="DG427" s="3087"/>
      <c r="DH427" s="3087"/>
      <c r="DI427" s="3087"/>
      <c r="DJ427" s="3087"/>
      <c r="DK427" s="3087"/>
    </row>
    <row r="428" spans="1:115" x14ac:dyDescent="0.25">
      <c r="A428" s="3076" t="str">
        <f t="shared" ca="1" si="30"/>
        <v xml:space="preserve"> </v>
      </c>
      <c r="B428" s="3088" t="str">
        <f t="shared" ca="1" si="31"/>
        <v xml:space="preserve"> </v>
      </c>
      <c r="C428" s="3088" t="str">
        <f t="shared" ca="1" si="32"/>
        <v xml:space="preserve"> </v>
      </c>
      <c r="D428" s="3088" t="str">
        <f t="shared" ca="1" si="33"/>
        <v xml:space="preserve"> </v>
      </c>
      <c r="E428" s="3088" t="str">
        <f t="shared" ca="1" si="34"/>
        <v xml:space="preserve"> </v>
      </c>
      <c r="F428" s="3087"/>
      <c r="G428" s="3087"/>
      <c r="H428" s="3087"/>
      <c r="I428" s="3087"/>
      <c r="J428" s="3087"/>
      <c r="K428" s="3087"/>
      <c r="L428" s="3087"/>
      <c r="M428" s="3087"/>
      <c r="N428" s="3087"/>
      <c r="O428" s="3087"/>
      <c r="P428" s="3087"/>
      <c r="Q428" s="3087"/>
      <c r="R428" s="3087"/>
      <c r="S428" s="3087"/>
      <c r="T428" s="3087"/>
      <c r="U428" s="3087"/>
      <c r="V428" s="3087"/>
      <c r="W428" s="3087"/>
      <c r="X428" s="3087"/>
      <c r="Y428" s="3087"/>
      <c r="Z428" s="3087"/>
      <c r="AA428" s="3087"/>
      <c r="AB428" s="3087"/>
      <c r="AC428" s="3087"/>
      <c r="AD428" s="3087"/>
      <c r="AE428" s="3087"/>
      <c r="AF428" s="3087"/>
      <c r="AG428" s="3087"/>
      <c r="AH428" s="3087"/>
      <c r="AI428" s="3087"/>
      <c r="AJ428" s="3087"/>
      <c r="AK428" s="3087"/>
      <c r="AL428" s="3087"/>
      <c r="AM428" s="3087"/>
      <c r="AN428" s="3087"/>
      <c r="AO428" s="3087"/>
      <c r="AP428" s="3087"/>
      <c r="AQ428" s="3087"/>
      <c r="AR428" s="3087"/>
      <c r="AS428" s="3087"/>
      <c r="AT428" s="3087"/>
      <c r="AU428" s="3087"/>
      <c r="AV428" s="3087"/>
      <c r="AW428" s="3087"/>
      <c r="AX428" s="3087"/>
      <c r="AY428" s="3087"/>
      <c r="AZ428" s="3087"/>
      <c r="BA428" s="3087"/>
      <c r="BB428" s="3087"/>
      <c r="BC428" s="3087"/>
      <c r="BD428" s="3087">
        <v>421</v>
      </c>
      <c r="BE428" s="3087" t="s">
        <v>14958</v>
      </c>
      <c r="BF428" s="3087"/>
      <c r="BG428" s="3087">
        <v>14</v>
      </c>
      <c r="BH428" s="3087">
        <v>33</v>
      </c>
      <c r="BI428" s="3087">
        <v>90</v>
      </c>
      <c r="BJ428" s="3087">
        <v>0</v>
      </c>
      <c r="BK428" s="3087">
        <v>0</v>
      </c>
      <c r="BL428" s="3087">
        <v>0</v>
      </c>
      <c r="BM428" s="3087">
        <v>0</v>
      </c>
      <c r="BN428" s="3087"/>
      <c r="BO428" s="3087"/>
      <c r="BP428" s="3087"/>
      <c r="BQ428" s="3087"/>
      <c r="BR428" s="3087"/>
      <c r="BS428" s="3087"/>
      <c r="BT428" s="3087"/>
      <c r="BU428" s="3087"/>
      <c r="BV428" s="3087"/>
      <c r="BW428" s="3087"/>
      <c r="BX428" s="3087"/>
      <c r="BY428" s="3087"/>
      <c r="BZ428" s="3087"/>
      <c r="CA428" s="3087"/>
      <c r="CB428" s="3087"/>
      <c r="CC428" s="3087"/>
      <c r="CD428" s="3087"/>
      <c r="CE428" s="3087"/>
      <c r="CF428" s="3087"/>
      <c r="CG428" s="3087"/>
      <c r="CH428" s="3087"/>
      <c r="CI428" s="3087"/>
      <c r="CJ428" s="3087"/>
      <c r="CK428" s="3087"/>
      <c r="CL428" s="3087"/>
      <c r="CM428" s="3087"/>
      <c r="CN428" s="3087"/>
      <c r="CO428" s="3087"/>
      <c r="CP428" s="3087"/>
      <c r="CQ428" s="3087"/>
      <c r="CR428" s="3087"/>
      <c r="CS428" s="3087"/>
      <c r="CT428" s="3087"/>
      <c r="CU428" s="3087"/>
      <c r="CV428" s="3087"/>
      <c r="CW428" s="3087"/>
      <c r="CX428" s="3087"/>
      <c r="CY428" s="3087"/>
      <c r="CZ428" s="3087"/>
      <c r="DA428" s="3087"/>
      <c r="DB428" s="3087"/>
      <c r="DC428" s="3087"/>
      <c r="DD428" s="3087"/>
      <c r="DE428" s="3087"/>
      <c r="DF428" s="3087"/>
      <c r="DG428" s="3087"/>
      <c r="DH428" s="3087"/>
      <c r="DI428" s="3087"/>
      <c r="DJ428" s="3087"/>
      <c r="DK428" s="3087"/>
    </row>
    <row r="429" spans="1:115" x14ac:dyDescent="0.25">
      <c r="A429" s="3076" t="str">
        <f t="shared" ca="1" si="30"/>
        <v xml:space="preserve"> </v>
      </c>
      <c r="B429" s="3088" t="str">
        <f t="shared" ca="1" si="31"/>
        <v xml:space="preserve"> </v>
      </c>
      <c r="C429" s="3088" t="str">
        <f t="shared" ca="1" si="32"/>
        <v xml:space="preserve"> </v>
      </c>
      <c r="D429" s="3088" t="str">
        <f t="shared" ca="1" si="33"/>
        <v xml:space="preserve"> </v>
      </c>
      <c r="E429" s="3088" t="str">
        <f t="shared" ca="1" si="34"/>
        <v xml:space="preserve"> </v>
      </c>
      <c r="F429" s="3087"/>
      <c r="G429" s="3087"/>
      <c r="H429" s="3087"/>
      <c r="I429" s="3087"/>
      <c r="J429" s="3087"/>
      <c r="K429" s="3087"/>
      <c r="L429" s="3087"/>
      <c r="M429" s="3087"/>
      <c r="N429" s="3087"/>
      <c r="O429" s="3087"/>
      <c r="P429" s="3087"/>
      <c r="Q429" s="3087"/>
      <c r="R429" s="3087"/>
      <c r="S429" s="3087"/>
      <c r="T429" s="3087"/>
      <c r="U429" s="3087"/>
      <c r="V429" s="3087"/>
      <c r="W429" s="3087"/>
      <c r="X429" s="3087"/>
      <c r="Y429" s="3087"/>
      <c r="Z429" s="3087"/>
      <c r="AA429" s="3087"/>
      <c r="AB429" s="3087"/>
      <c r="AC429" s="3087"/>
      <c r="AD429" s="3087"/>
      <c r="AE429" s="3087"/>
      <c r="AF429" s="3087"/>
      <c r="AG429" s="3087"/>
      <c r="AH429" s="3087"/>
      <c r="AI429" s="3087"/>
      <c r="AJ429" s="3087"/>
      <c r="AK429" s="3087"/>
      <c r="AL429" s="3087"/>
      <c r="AM429" s="3087"/>
      <c r="AN429" s="3087"/>
      <c r="AO429" s="3087"/>
      <c r="AP429" s="3087"/>
      <c r="AQ429" s="3087"/>
      <c r="AR429" s="3087"/>
      <c r="AS429" s="3087"/>
      <c r="AT429" s="3087"/>
      <c r="AU429" s="3087"/>
      <c r="AV429" s="3087"/>
      <c r="AW429" s="3087"/>
      <c r="AX429" s="3087"/>
      <c r="AY429" s="3087"/>
      <c r="AZ429" s="3087"/>
      <c r="BA429" s="3087"/>
      <c r="BB429" s="3087"/>
      <c r="BC429" s="3087"/>
      <c r="BD429" s="3087">
        <v>422</v>
      </c>
      <c r="BE429" s="3087" t="s">
        <v>14959</v>
      </c>
      <c r="BF429" s="3087"/>
      <c r="BG429" s="3087">
        <v>14</v>
      </c>
      <c r="BH429" s="3087">
        <v>33</v>
      </c>
      <c r="BI429" s="3087">
        <v>90</v>
      </c>
      <c r="BJ429" s="3087">
        <v>0</v>
      </c>
      <c r="BK429" s="3087">
        <v>0</v>
      </c>
      <c r="BL429" s="3087">
        <v>0</v>
      </c>
      <c r="BM429" s="3087">
        <v>0</v>
      </c>
      <c r="BN429" s="3087"/>
      <c r="BO429" s="3087"/>
      <c r="BP429" s="3087"/>
      <c r="BQ429" s="3087"/>
      <c r="BR429" s="3087"/>
      <c r="BS429" s="3087"/>
      <c r="BT429" s="3087"/>
      <c r="BU429" s="3087"/>
      <c r="BV429" s="3087"/>
      <c r="BW429" s="3087"/>
      <c r="BX429" s="3087"/>
      <c r="BY429" s="3087"/>
      <c r="BZ429" s="3087"/>
      <c r="CA429" s="3087"/>
      <c r="CB429" s="3087"/>
      <c r="CC429" s="3087"/>
      <c r="CD429" s="3087"/>
      <c r="CE429" s="3087"/>
      <c r="CF429" s="3087"/>
      <c r="CG429" s="3087"/>
      <c r="CH429" s="3087"/>
      <c r="CI429" s="3087"/>
      <c r="CJ429" s="3087"/>
      <c r="CK429" s="3087"/>
      <c r="CL429" s="3087"/>
      <c r="CM429" s="3087"/>
      <c r="CN429" s="3087"/>
      <c r="CO429" s="3087"/>
      <c r="CP429" s="3087"/>
      <c r="CQ429" s="3087"/>
      <c r="CR429" s="3087"/>
      <c r="CS429" s="3087"/>
      <c r="CT429" s="3087"/>
      <c r="CU429" s="3087"/>
      <c r="CV429" s="3087"/>
      <c r="CW429" s="3087"/>
      <c r="CX429" s="3087"/>
      <c r="CY429" s="3087"/>
      <c r="CZ429" s="3087"/>
      <c r="DA429" s="3087"/>
      <c r="DB429" s="3087"/>
      <c r="DC429" s="3087"/>
      <c r="DD429" s="3087"/>
      <c r="DE429" s="3087"/>
      <c r="DF429" s="3087"/>
      <c r="DG429" s="3087"/>
      <c r="DH429" s="3087"/>
      <c r="DI429" s="3087"/>
      <c r="DJ429" s="3087"/>
      <c r="DK429" s="3087"/>
    </row>
    <row r="430" spans="1:115" x14ac:dyDescent="0.25">
      <c r="A430" s="3076" t="str">
        <f t="shared" ca="1" si="30"/>
        <v xml:space="preserve"> </v>
      </c>
      <c r="B430" s="3088" t="str">
        <f t="shared" ca="1" si="31"/>
        <v xml:space="preserve"> </v>
      </c>
      <c r="C430" s="3088" t="str">
        <f t="shared" ca="1" si="32"/>
        <v xml:space="preserve"> </v>
      </c>
      <c r="D430" s="3088" t="str">
        <f t="shared" ca="1" si="33"/>
        <v xml:space="preserve"> </v>
      </c>
      <c r="E430" s="3088" t="str">
        <f t="shared" ca="1" si="34"/>
        <v xml:space="preserve"> </v>
      </c>
      <c r="F430" s="3087"/>
      <c r="G430" s="3087"/>
      <c r="H430" s="3087"/>
      <c r="I430" s="3087"/>
      <c r="J430" s="3087"/>
      <c r="K430" s="3087"/>
      <c r="L430" s="3087"/>
      <c r="M430" s="3087"/>
      <c r="N430" s="3087"/>
      <c r="O430" s="3087"/>
      <c r="P430" s="3087"/>
      <c r="Q430" s="3087"/>
      <c r="R430" s="3087"/>
      <c r="S430" s="3087"/>
      <c r="T430" s="3087"/>
      <c r="U430" s="3087"/>
      <c r="V430" s="3087"/>
      <c r="W430" s="3087"/>
      <c r="X430" s="3087"/>
      <c r="Y430" s="3087"/>
      <c r="Z430" s="3087"/>
      <c r="AA430" s="3087"/>
      <c r="AB430" s="3087"/>
      <c r="AC430" s="3087"/>
      <c r="AD430" s="3087"/>
      <c r="AE430" s="3087"/>
      <c r="AF430" s="3087"/>
      <c r="AG430" s="3087"/>
      <c r="AH430" s="3087"/>
      <c r="AI430" s="3087"/>
      <c r="AJ430" s="3087"/>
      <c r="AK430" s="3087"/>
      <c r="AL430" s="3087"/>
      <c r="AM430" s="3087"/>
      <c r="AN430" s="3087"/>
      <c r="AO430" s="3087"/>
      <c r="AP430" s="3087"/>
      <c r="AQ430" s="3087"/>
      <c r="AR430" s="3087"/>
      <c r="AS430" s="3087"/>
      <c r="AT430" s="3087"/>
      <c r="AU430" s="3087"/>
      <c r="AV430" s="3087"/>
      <c r="AW430" s="3087"/>
      <c r="AX430" s="3087"/>
      <c r="AY430" s="3087"/>
      <c r="AZ430" s="3087"/>
      <c r="BA430" s="3087"/>
      <c r="BB430" s="3087"/>
      <c r="BC430" s="3087"/>
      <c r="BD430" s="3087">
        <v>423</v>
      </c>
      <c r="BE430" s="3087" t="s">
        <v>14960</v>
      </c>
      <c r="BF430" s="3087"/>
      <c r="BG430" s="3087">
        <v>14</v>
      </c>
      <c r="BH430" s="3087">
        <v>33</v>
      </c>
      <c r="BI430" s="3087">
        <v>90</v>
      </c>
      <c r="BJ430" s="3087">
        <v>0</v>
      </c>
      <c r="BK430" s="3087">
        <v>0</v>
      </c>
      <c r="BL430" s="3087">
        <v>0</v>
      </c>
      <c r="BM430" s="3087">
        <v>0</v>
      </c>
      <c r="BN430" s="3087"/>
      <c r="BO430" s="3087"/>
      <c r="BP430" s="3087"/>
      <c r="BQ430" s="3087"/>
      <c r="BR430" s="3087"/>
      <c r="BS430" s="3087"/>
      <c r="BT430" s="3087"/>
      <c r="BU430" s="3087"/>
      <c r="BV430" s="3087"/>
      <c r="BW430" s="3087"/>
      <c r="BX430" s="3087"/>
      <c r="BY430" s="3087"/>
      <c r="BZ430" s="3087"/>
      <c r="CA430" s="3087"/>
      <c r="CB430" s="3087"/>
      <c r="CC430" s="3087"/>
      <c r="CD430" s="3087"/>
      <c r="CE430" s="3087"/>
      <c r="CF430" s="3087"/>
      <c r="CG430" s="3087"/>
      <c r="CH430" s="3087"/>
      <c r="CI430" s="3087"/>
      <c r="CJ430" s="3087"/>
      <c r="CK430" s="3087"/>
      <c r="CL430" s="3087"/>
      <c r="CM430" s="3087"/>
      <c r="CN430" s="3087"/>
      <c r="CO430" s="3087"/>
      <c r="CP430" s="3087"/>
      <c r="CQ430" s="3087"/>
      <c r="CR430" s="3087"/>
      <c r="CS430" s="3087"/>
      <c r="CT430" s="3087"/>
      <c r="CU430" s="3087"/>
      <c r="CV430" s="3087"/>
      <c r="CW430" s="3087"/>
      <c r="CX430" s="3087"/>
      <c r="CY430" s="3087"/>
      <c r="CZ430" s="3087"/>
      <c r="DA430" s="3087"/>
      <c r="DB430" s="3087"/>
      <c r="DC430" s="3087"/>
      <c r="DD430" s="3087"/>
      <c r="DE430" s="3087"/>
      <c r="DF430" s="3087"/>
      <c r="DG430" s="3087"/>
      <c r="DH430" s="3087"/>
      <c r="DI430" s="3087"/>
      <c r="DJ430" s="3087"/>
      <c r="DK430" s="3087"/>
    </row>
    <row r="431" spans="1:115" x14ac:dyDescent="0.25">
      <c r="A431" s="3076" t="str">
        <f t="shared" ca="1" si="30"/>
        <v xml:space="preserve"> </v>
      </c>
      <c r="B431" s="3088" t="str">
        <f t="shared" ca="1" si="31"/>
        <v xml:space="preserve"> </v>
      </c>
      <c r="C431" s="3088" t="str">
        <f t="shared" ca="1" si="32"/>
        <v xml:space="preserve"> </v>
      </c>
      <c r="D431" s="3088" t="str">
        <f t="shared" ca="1" si="33"/>
        <v xml:space="preserve"> </v>
      </c>
      <c r="E431" s="3088" t="str">
        <f t="shared" ca="1" si="34"/>
        <v xml:space="preserve"> </v>
      </c>
      <c r="F431" s="3087"/>
      <c r="G431" s="3087"/>
      <c r="H431" s="3087"/>
      <c r="I431" s="3087"/>
      <c r="J431" s="3087"/>
      <c r="K431" s="3087"/>
      <c r="L431" s="3087"/>
      <c r="M431" s="3087"/>
      <c r="N431" s="3087"/>
      <c r="O431" s="3087"/>
      <c r="P431" s="3087"/>
      <c r="Q431" s="3087"/>
      <c r="R431" s="3087"/>
      <c r="S431" s="3087"/>
      <c r="T431" s="3087"/>
      <c r="U431" s="3087"/>
      <c r="V431" s="3087"/>
      <c r="W431" s="3087"/>
      <c r="X431" s="3087"/>
      <c r="Y431" s="3087"/>
      <c r="Z431" s="3087"/>
      <c r="AA431" s="3087"/>
      <c r="AB431" s="3087"/>
      <c r="AC431" s="3087"/>
      <c r="AD431" s="3087"/>
      <c r="AE431" s="3087"/>
      <c r="AF431" s="3087"/>
      <c r="AG431" s="3087"/>
      <c r="AH431" s="3087"/>
      <c r="AI431" s="3087"/>
      <c r="AJ431" s="3087"/>
      <c r="AK431" s="3087"/>
      <c r="AL431" s="3087"/>
      <c r="AM431" s="3087"/>
      <c r="AN431" s="3087"/>
      <c r="AO431" s="3087"/>
      <c r="AP431" s="3087"/>
      <c r="AQ431" s="3087"/>
      <c r="AR431" s="3087"/>
      <c r="AS431" s="3087"/>
      <c r="AT431" s="3087"/>
      <c r="AU431" s="3087"/>
      <c r="AV431" s="3087"/>
      <c r="AW431" s="3087"/>
      <c r="AX431" s="3087"/>
      <c r="AY431" s="3087"/>
      <c r="AZ431" s="3087"/>
      <c r="BA431" s="3087"/>
      <c r="BB431" s="3087"/>
      <c r="BC431" s="3087"/>
      <c r="BD431" s="3087">
        <v>424</v>
      </c>
      <c r="BE431" s="3087" t="s">
        <v>14961</v>
      </c>
      <c r="BF431" s="3087"/>
      <c r="BG431" s="3087">
        <v>14</v>
      </c>
      <c r="BH431" s="3087">
        <v>33</v>
      </c>
      <c r="BI431" s="3087">
        <v>90</v>
      </c>
      <c r="BJ431" s="3087">
        <v>0</v>
      </c>
      <c r="BK431" s="3087">
        <v>0</v>
      </c>
      <c r="BL431" s="3087">
        <v>0</v>
      </c>
      <c r="BM431" s="3087">
        <v>0</v>
      </c>
      <c r="BN431" s="3087"/>
      <c r="BO431" s="3087"/>
      <c r="BP431" s="3087"/>
      <c r="BQ431" s="3087"/>
      <c r="BR431" s="3087"/>
      <c r="BS431" s="3087"/>
      <c r="BT431" s="3087"/>
      <c r="BU431" s="3087"/>
      <c r="BV431" s="3087"/>
      <c r="BW431" s="3087"/>
      <c r="BX431" s="3087"/>
      <c r="BY431" s="3087"/>
      <c r="BZ431" s="3087"/>
      <c r="CA431" s="3087"/>
      <c r="CB431" s="3087"/>
      <c r="CC431" s="3087"/>
      <c r="CD431" s="3087"/>
      <c r="CE431" s="3087"/>
      <c r="CF431" s="3087"/>
      <c r="CG431" s="3087"/>
      <c r="CH431" s="3087"/>
      <c r="CI431" s="3087"/>
      <c r="CJ431" s="3087"/>
      <c r="CK431" s="3087"/>
      <c r="CL431" s="3087"/>
      <c r="CM431" s="3087"/>
      <c r="CN431" s="3087"/>
      <c r="CO431" s="3087"/>
      <c r="CP431" s="3087"/>
      <c r="CQ431" s="3087"/>
      <c r="CR431" s="3087"/>
      <c r="CS431" s="3087"/>
      <c r="CT431" s="3087"/>
      <c r="CU431" s="3087"/>
      <c r="CV431" s="3087"/>
      <c r="CW431" s="3087"/>
      <c r="CX431" s="3087"/>
      <c r="CY431" s="3087"/>
      <c r="CZ431" s="3087"/>
      <c r="DA431" s="3087"/>
      <c r="DB431" s="3087"/>
      <c r="DC431" s="3087"/>
      <c r="DD431" s="3087"/>
      <c r="DE431" s="3087"/>
      <c r="DF431" s="3087"/>
      <c r="DG431" s="3087"/>
      <c r="DH431" s="3087"/>
      <c r="DI431" s="3087"/>
      <c r="DJ431" s="3087"/>
      <c r="DK431" s="3087"/>
    </row>
    <row r="432" spans="1:115" x14ac:dyDescent="0.25">
      <c r="A432" s="3076" t="str">
        <f t="shared" ca="1" si="30"/>
        <v xml:space="preserve"> </v>
      </c>
      <c r="B432" s="3088" t="str">
        <f t="shared" ca="1" si="31"/>
        <v xml:space="preserve"> </v>
      </c>
      <c r="C432" s="3088" t="str">
        <f t="shared" ca="1" si="32"/>
        <v xml:space="preserve"> </v>
      </c>
      <c r="D432" s="3088" t="str">
        <f t="shared" ca="1" si="33"/>
        <v xml:space="preserve"> </v>
      </c>
      <c r="E432" s="3088" t="str">
        <f t="shared" ca="1" si="34"/>
        <v xml:space="preserve"> </v>
      </c>
      <c r="F432" s="3087"/>
      <c r="G432" s="3087"/>
      <c r="H432" s="3087"/>
      <c r="I432" s="3087"/>
      <c r="J432" s="3087"/>
      <c r="K432" s="3087"/>
      <c r="L432" s="3087"/>
      <c r="M432" s="3087"/>
      <c r="N432" s="3087"/>
      <c r="O432" s="3087"/>
      <c r="P432" s="3087"/>
      <c r="Q432" s="3087"/>
      <c r="R432" s="3087"/>
      <c r="S432" s="3087"/>
      <c r="T432" s="3087"/>
      <c r="U432" s="3087"/>
      <c r="V432" s="3087"/>
      <c r="W432" s="3087"/>
      <c r="X432" s="3087"/>
      <c r="Y432" s="3087"/>
      <c r="Z432" s="3087"/>
      <c r="AA432" s="3087"/>
      <c r="AB432" s="3087"/>
      <c r="AC432" s="3087"/>
      <c r="AD432" s="3087"/>
      <c r="AE432" s="3087"/>
      <c r="AF432" s="3087"/>
      <c r="AG432" s="3087"/>
      <c r="AH432" s="3087"/>
      <c r="AI432" s="3087"/>
      <c r="AJ432" s="3087"/>
      <c r="AK432" s="3087"/>
      <c r="AL432" s="3087"/>
      <c r="AM432" s="3087"/>
      <c r="AN432" s="3087"/>
      <c r="AO432" s="3087"/>
      <c r="AP432" s="3087"/>
      <c r="AQ432" s="3087"/>
      <c r="AR432" s="3087"/>
      <c r="AS432" s="3087"/>
      <c r="AT432" s="3087"/>
      <c r="AU432" s="3087"/>
      <c r="AV432" s="3087"/>
      <c r="AW432" s="3087"/>
      <c r="AX432" s="3087"/>
      <c r="AY432" s="3087"/>
      <c r="AZ432" s="3087"/>
      <c r="BA432" s="3087"/>
      <c r="BB432" s="3087"/>
      <c r="BC432" s="3087"/>
      <c r="BD432" s="3087">
        <v>425</v>
      </c>
      <c r="BE432" s="3087" t="s">
        <v>14962</v>
      </c>
      <c r="BF432" s="3087"/>
      <c r="BG432" s="3087">
        <v>14</v>
      </c>
      <c r="BH432" s="3087">
        <v>33</v>
      </c>
      <c r="BI432" s="3087">
        <v>90</v>
      </c>
      <c r="BJ432" s="3087">
        <v>0</v>
      </c>
      <c r="BK432" s="3087">
        <v>0</v>
      </c>
      <c r="BL432" s="3087">
        <v>0</v>
      </c>
      <c r="BM432" s="3087">
        <v>0</v>
      </c>
      <c r="BN432" s="3087"/>
      <c r="BO432" s="3087"/>
      <c r="BP432" s="3087"/>
      <c r="BQ432" s="3087"/>
      <c r="BR432" s="3087"/>
      <c r="BS432" s="3087"/>
      <c r="BT432" s="3087"/>
      <c r="BU432" s="3087"/>
      <c r="BV432" s="3087"/>
      <c r="BW432" s="3087"/>
      <c r="BX432" s="3087"/>
      <c r="BY432" s="3087"/>
      <c r="BZ432" s="3087"/>
      <c r="CA432" s="3087"/>
      <c r="CB432" s="3087"/>
      <c r="CC432" s="3087"/>
      <c r="CD432" s="3087"/>
      <c r="CE432" s="3087"/>
      <c r="CF432" s="3087"/>
      <c r="CG432" s="3087"/>
      <c r="CH432" s="3087"/>
      <c r="CI432" s="3087"/>
      <c r="CJ432" s="3087"/>
      <c r="CK432" s="3087"/>
      <c r="CL432" s="3087"/>
      <c r="CM432" s="3087"/>
      <c r="CN432" s="3087"/>
      <c r="CO432" s="3087"/>
      <c r="CP432" s="3087"/>
      <c r="CQ432" s="3087"/>
      <c r="CR432" s="3087"/>
      <c r="CS432" s="3087"/>
      <c r="CT432" s="3087"/>
      <c r="CU432" s="3087"/>
      <c r="CV432" s="3087"/>
      <c r="CW432" s="3087"/>
      <c r="CX432" s="3087"/>
      <c r="CY432" s="3087"/>
      <c r="CZ432" s="3087"/>
      <c r="DA432" s="3087"/>
      <c r="DB432" s="3087"/>
      <c r="DC432" s="3087"/>
      <c r="DD432" s="3087"/>
      <c r="DE432" s="3087"/>
      <c r="DF432" s="3087"/>
      <c r="DG432" s="3087"/>
      <c r="DH432" s="3087"/>
      <c r="DI432" s="3087"/>
      <c r="DJ432" s="3087"/>
      <c r="DK432" s="3087"/>
    </row>
    <row r="433" spans="1:115" x14ac:dyDescent="0.25">
      <c r="A433" s="3076" t="str">
        <f t="shared" ca="1" si="30"/>
        <v xml:space="preserve"> </v>
      </c>
      <c r="B433" s="3088" t="str">
        <f t="shared" ca="1" si="31"/>
        <v xml:space="preserve"> </v>
      </c>
      <c r="C433" s="3088" t="str">
        <f t="shared" ca="1" si="32"/>
        <v xml:space="preserve"> </v>
      </c>
      <c r="D433" s="3088" t="str">
        <f t="shared" ca="1" si="33"/>
        <v xml:space="preserve"> </v>
      </c>
      <c r="E433" s="3088" t="str">
        <f t="shared" ca="1" si="34"/>
        <v xml:space="preserve"> </v>
      </c>
      <c r="F433" s="3087"/>
      <c r="G433" s="3087"/>
      <c r="H433" s="3087"/>
      <c r="I433" s="3087"/>
      <c r="J433" s="3087"/>
      <c r="K433" s="3087"/>
      <c r="L433" s="3087"/>
      <c r="M433" s="3087"/>
      <c r="N433" s="3087"/>
      <c r="O433" s="3087"/>
      <c r="P433" s="3087"/>
      <c r="Q433" s="3087"/>
      <c r="R433" s="3087"/>
      <c r="S433" s="3087"/>
      <c r="T433" s="3087"/>
      <c r="U433" s="3087"/>
      <c r="V433" s="3087"/>
      <c r="W433" s="3087"/>
      <c r="X433" s="3087"/>
      <c r="Y433" s="3087"/>
      <c r="Z433" s="3087"/>
      <c r="AA433" s="3087"/>
      <c r="AB433" s="3087"/>
      <c r="AC433" s="3087"/>
      <c r="AD433" s="3087"/>
      <c r="AE433" s="3087"/>
      <c r="AF433" s="3087"/>
      <c r="AG433" s="3087"/>
      <c r="AH433" s="3087"/>
      <c r="AI433" s="3087"/>
      <c r="AJ433" s="3087"/>
      <c r="AK433" s="3087"/>
      <c r="AL433" s="3087"/>
      <c r="AM433" s="3087"/>
      <c r="AN433" s="3087"/>
      <c r="AO433" s="3087"/>
      <c r="AP433" s="3087"/>
      <c r="AQ433" s="3087"/>
      <c r="AR433" s="3087"/>
      <c r="AS433" s="3087"/>
      <c r="AT433" s="3087"/>
      <c r="AU433" s="3087"/>
      <c r="AV433" s="3087"/>
      <c r="AW433" s="3087"/>
      <c r="AX433" s="3087"/>
      <c r="AY433" s="3087"/>
      <c r="AZ433" s="3087"/>
      <c r="BA433" s="3087"/>
      <c r="BB433" s="3087"/>
      <c r="BC433" s="3087"/>
      <c r="BD433" s="3087">
        <v>426</v>
      </c>
      <c r="BE433" s="3087" t="s">
        <v>14963</v>
      </c>
      <c r="BF433" s="3087"/>
      <c r="BG433" s="3087">
        <v>14</v>
      </c>
      <c r="BH433" s="3087">
        <v>33</v>
      </c>
      <c r="BI433" s="3087">
        <v>90</v>
      </c>
      <c r="BJ433" s="3087">
        <v>0</v>
      </c>
      <c r="BK433" s="3087">
        <v>0</v>
      </c>
      <c r="BL433" s="3087">
        <v>0</v>
      </c>
      <c r="BM433" s="3087">
        <v>0</v>
      </c>
      <c r="BN433" s="3087"/>
      <c r="BO433" s="3087"/>
      <c r="BP433" s="3087"/>
      <c r="BQ433" s="3087"/>
      <c r="BR433" s="3087"/>
      <c r="BS433" s="3087"/>
      <c r="BT433" s="3087"/>
      <c r="BU433" s="3087"/>
      <c r="BV433" s="3087"/>
      <c r="BW433" s="3087"/>
      <c r="BX433" s="3087"/>
      <c r="BY433" s="3087"/>
      <c r="BZ433" s="3087"/>
      <c r="CA433" s="3087"/>
      <c r="CB433" s="3087"/>
      <c r="CC433" s="3087"/>
      <c r="CD433" s="3087"/>
      <c r="CE433" s="3087"/>
      <c r="CF433" s="3087"/>
      <c r="CG433" s="3087"/>
      <c r="CH433" s="3087"/>
      <c r="CI433" s="3087"/>
      <c r="CJ433" s="3087"/>
      <c r="CK433" s="3087"/>
      <c r="CL433" s="3087"/>
      <c r="CM433" s="3087"/>
      <c r="CN433" s="3087"/>
      <c r="CO433" s="3087"/>
      <c r="CP433" s="3087"/>
      <c r="CQ433" s="3087"/>
      <c r="CR433" s="3087"/>
      <c r="CS433" s="3087"/>
      <c r="CT433" s="3087"/>
      <c r="CU433" s="3087"/>
      <c r="CV433" s="3087"/>
      <c r="CW433" s="3087"/>
      <c r="CX433" s="3087"/>
      <c r="CY433" s="3087"/>
      <c r="CZ433" s="3087"/>
      <c r="DA433" s="3087"/>
      <c r="DB433" s="3087"/>
      <c r="DC433" s="3087"/>
      <c r="DD433" s="3087"/>
      <c r="DE433" s="3087"/>
      <c r="DF433" s="3087"/>
      <c r="DG433" s="3087"/>
      <c r="DH433" s="3087"/>
      <c r="DI433" s="3087"/>
      <c r="DJ433" s="3087"/>
      <c r="DK433" s="3087"/>
    </row>
    <row r="434" spans="1:115" x14ac:dyDescent="0.25">
      <c r="A434" s="3076" t="str">
        <f t="shared" ca="1" si="30"/>
        <v xml:space="preserve"> </v>
      </c>
      <c r="B434" s="3088" t="str">
        <f t="shared" ca="1" si="31"/>
        <v xml:space="preserve"> </v>
      </c>
      <c r="C434" s="3088" t="str">
        <f t="shared" ca="1" si="32"/>
        <v xml:space="preserve"> </v>
      </c>
      <c r="D434" s="3088" t="str">
        <f t="shared" ca="1" si="33"/>
        <v xml:space="preserve"> </v>
      </c>
      <c r="E434" s="3088" t="str">
        <f t="shared" ca="1" si="34"/>
        <v xml:space="preserve"> </v>
      </c>
      <c r="F434" s="3087"/>
      <c r="G434" s="3087"/>
      <c r="H434" s="3087"/>
      <c r="I434" s="3087"/>
      <c r="J434" s="3087"/>
      <c r="K434" s="3087"/>
      <c r="L434" s="3087"/>
      <c r="M434" s="3087"/>
      <c r="N434" s="3087"/>
      <c r="O434" s="3087"/>
      <c r="P434" s="3087"/>
      <c r="Q434" s="3087"/>
      <c r="R434" s="3087"/>
      <c r="S434" s="3087"/>
      <c r="T434" s="3087"/>
      <c r="U434" s="3087"/>
      <c r="V434" s="3087"/>
      <c r="W434" s="3087"/>
      <c r="X434" s="3087"/>
      <c r="Y434" s="3087"/>
      <c r="Z434" s="3087"/>
      <c r="AA434" s="3087"/>
      <c r="AB434" s="3087"/>
      <c r="AC434" s="3087"/>
      <c r="AD434" s="3087"/>
      <c r="AE434" s="3087"/>
      <c r="AF434" s="3087"/>
      <c r="AG434" s="3087"/>
      <c r="AH434" s="3087"/>
      <c r="AI434" s="3087"/>
      <c r="AJ434" s="3087"/>
      <c r="AK434" s="3087"/>
      <c r="AL434" s="3087"/>
      <c r="AM434" s="3087"/>
      <c r="AN434" s="3087"/>
      <c r="AO434" s="3087"/>
      <c r="AP434" s="3087"/>
      <c r="AQ434" s="3087"/>
      <c r="AR434" s="3087"/>
      <c r="AS434" s="3087"/>
      <c r="AT434" s="3087"/>
      <c r="AU434" s="3087"/>
      <c r="AV434" s="3087"/>
      <c r="AW434" s="3087"/>
      <c r="AX434" s="3087"/>
      <c r="AY434" s="3087"/>
      <c r="AZ434" s="3087"/>
      <c r="BA434" s="3087"/>
      <c r="BB434" s="3087"/>
      <c r="BC434" s="3087"/>
      <c r="BD434" s="3087">
        <v>427</v>
      </c>
      <c r="BE434" s="3087" t="s">
        <v>14964</v>
      </c>
      <c r="BF434" s="3087"/>
      <c r="BG434" s="3087">
        <v>14</v>
      </c>
      <c r="BH434" s="3087">
        <v>33</v>
      </c>
      <c r="BI434" s="3087">
        <v>90</v>
      </c>
      <c r="BJ434" s="3087">
        <v>0</v>
      </c>
      <c r="BK434" s="3087">
        <v>0</v>
      </c>
      <c r="BL434" s="3087">
        <v>0</v>
      </c>
      <c r="BM434" s="3087">
        <v>0</v>
      </c>
      <c r="BN434" s="3087"/>
      <c r="BO434" s="3087"/>
      <c r="BP434" s="3087"/>
      <c r="BQ434" s="3087"/>
      <c r="BR434" s="3087"/>
      <c r="BS434" s="3087"/>
      <c r="BT434" s="3087"/>
      <c r="BU434" s="3087"/>
      <c r="BV434" s="3087"/>
      <c r="BW434" s="3087"/>
      <c r="BX434" s="3087"/>
      <c r="BY434" s="3087"/>
      <c r="BZ434" s="3087"/>
      <c r="CA434" s="3087"/>
      <c r="CB434" s="3087"/>
      <c r="CC434" s="3087"/>
      <c r="CD434" s="3087"/>
      <c r="CE434" s="3087"/>
      <c r="CF434" s="3087"/>
      <c r="CG434" s="3087"/>
      <c r="CH434" s="3087"/>
      <c r="CI434" s="3087"/>
      <c r="CJ434" s="3087"/>
      <c r="CK434" s="3087"/>
      <c r="CL434" s="3087"/>
      <c r="CM434" s="3087"/>
      <c r="CN434" s="3087"/>
      <c r="CO434" s="3087"/>
      <c r="CP434" s="3087"/>
      <c r="CQ434" s="3087"/>
      <c r="CR434" s="3087"/>
      <c r="CS434" s="3087"/>
      <c r="CT434" s="3087"/>
      <c r="CU434" s="3087"/>
      <c r="CV434" s="3087"/>
      <c r="CW434" s="3087"/>
      <c r="CX434" s="3087"/>
      <c r="CY434" s="3087"/>
      <c r="CZ434" s="3087"/>
      <c r="DA434" s="3087"/>
      <c r="DB434" s="3087"/>
      <c r="DC434" s="3087"/>
      <c r="DD434" s="3087"/>
      <c r="DE434" s="3087"/>
      <c r="DF434" s="3087"/>
      <c r="DG434" s="3087"/>
      <c r="DH434" s="3087"/>
      <c r="DI434" s="3087"/>
      <c r="DJ434" s="3087"/>
      <c r="DK434" s="3087"/>
    </row>
    <row r="435" spans="1:115" x14ac:dyDescent="0.25">
      <c r="A435" s="3076" t="str">
        <f t="shared" ca="1" si="30"/>
        <v xml:space="preserve"> </v>
      </c>
      <c r="B435" s="3088" t="str">
        <f t="shared" ca="1" si="31"/>
        <v xml:space="preserve"> </v>
      </c>
      <c r="C435" s="3088" t="str">
        <f t="shared" ca="1" si="32"/>
        <v xml:space="preserve"> </v>
      </c>
      <c r="D435" s="3088" t="str">
        <f t="shared" ca="1" si="33"/>
        <v xml:space="preserve"> </v>
      </c>
      <c r="E435" s="3088" t="str">
        <f t="shared" ca="1" si="34"/>
        <v xml:space="preserve"> </v>
      </c>
      <c r="F435" s="3087"/>
      <c r="G435" s="3087"/>
      <c r="H435" s="3087"/>
      <c r="I435" s="3087"/>
      <c r="J435" s="3087"/>
      <c r="K435" s="3087"/>
      <c r="L435" s="3087"/>
      <c r="M435" s="3087"/>
      <c r="N435" s="3087"/>
      <c r="O435" s="3087"/>
      <c r="P435" s="3087"/>
      <c r="Q435" s="3087"/>
      <c r="R435" s="3087"/>
      <c r="S435" s="3087"/>
      <c r="T435" s="3087"/>
      <c r="U435" s="3087"/>
      <c r="V435" s="3087"/>
      <c r="W435" s="3087"/>
      <c r="X435" s="3087"/>
      <c r="Y435" s="3087"/>
      <c r="Z435" s="3087"/>
      <c r="AA435" s="3087"/>
      <c r="AB435" s="3087"/>
      <c r="AC435" s="3087"/>
      <c r="AD435" s="3087"/>
      <c r="AE435" s="3087"/>
      <c r="AF435" s="3087"/>
      <c r="AG435" s="3087"/>
      <c r="AH435" s="3087"/>
      <c r="AI435" s="3087"/>
      <c r="AJ435" s="3087"/>
      <c r="AK435" s="3087"/>
      <c r="AL435" s="3087"/>
      <c r="AM435" s="3087"/>
      <c r="AN435" s="3087"/>
      <c r="AO435" s="3087"/>
      <c r="AP435" s="3087"/>
      <c r="AQ435" s="3087"/>
      <c r="AR435" s="3087"/>
      <c r="AS435" s="3087"/>
      <c r="AT435" s="3087"/>
      <c r="AU435" s="3087"/>
      <c r="AV435" s="3087"/>
      <c r="AW435" s="3087"/>
      <c r="AX435" s="3087"/>
      <c r="AY435" s="3087"/>
      <c r="AZ435" s="3087"/>
      <c r="BA435" s="3087"/>
      <c r="BB435" s="3087"/>
      <c r="BC435" s="3087"/>
      <c r="BD435" s="3087">
        <v>428</v>
      </c>
      <c r="BE435" s="3087" t="s">
        <v>14965</v>
      </c>
      <c r="BF435" s="3087"/>
      <c r="BG435" s="3087">
        <v>14</v>
      </c>
      <c r="BH435" s="3087">
        <v>33</v>
      </c>
      <c r="BI435" s="3087">
        <v>90</v>
      </c>
      <c r="BJ435" s="3087">
        <v>0</v>
      </c>
      <c r="BK435" s="3087">
        <v>0</v>
      </c>
      <c r="BL435" s="3087">
        <v>0</v>
      </c>
      <c r="BM435" s="3087">
        <v>0</v>
      </c>
      <c r="BN435" s="3087"/>
      <c r="BO435" s="3087"/>
      <c r="BP435" s="3087"/>
      <c r="BQ435" s="3087"/>
      <c r="BR435" s="3087"/>
      <c r="BS435" s="3087"/>
      <c r="BT435" s="3087"/>
      <c r="BU435" s="3087"/>
      <c r="BV435" s="3087"/>
      <c r="BW435" s="3087"/>
      <c r="BX435" s="3087"/>
      <c r="BY435" s="3087"/>
      <c r="BZ435" s="3087"/>
      <c r="CA435" s="3087"/>
      <c r="CB435" s="3087"/>
      <c r="CC435" s="3087"/>
      <c r="CD435" s="3087"/>
      <c r="CE435" s="3087"/>
      <c r="CF435" s="3087"/>
      <c r="CG435" s="3087"/>
      <c r="CH435" s="3087"/>
      <c r="CI435" s="3087"/>
      <c r="CJ435" s="3087"/>
      <c r="CK435" s="3087"/>
      <c r="CL435" s="3087"/>
      <c r="CM435" s="3087"/>
      <c r="CN435" s="3087"/>
      <c r="CO435" s="3087"/>
      <c r="CP435" s="3087"/>
      <c r="CQ435" s="3087"/>
      <c r="CR435" s="3087"/>
      <c r="CS435" s="3087"/>
      <c r="CT435" s="3087"/>
      <c r="CU435" s="3087"/>
      <c r="CV435" s="3087"/>
      <c r="CW435" s="3087"/>
      <c r="CX435" s="3087"/>
      <c r="CY435" s="3087"/>
      <c r="CZ435" s="3087"/>
      <c r="DA435" s="3087"/>
      <c r="DB435" s="3087"/>
      <c r="DC435" s="3087"/>
      <c r="DD435" s="3087"/>
      <c r="DE435" s="3087"/>
      <c r="DF435" s="3087"/>
      <c r="DG435" s="3087"/>
      <c r="DH435" s="3087"/>
      <c r="DI435" s="3087"/>
      <c r="DJ435" s="3087"/>
      <c r="DK435" s="3087"/>
    </row>
    <row r="436" spans="1:115" x14ac:dyDescent="0.25">
      <c r="A436" s="3076" t="str">
        <f t="shared" ca="1" si="30"/>
        <v xml:space="preserve"> </v>
      </c>
      <c r="B436" s="3088" t="str">
        <f t="shared" ca="1" si="31"/>
        <v xml:space="preserve"> </v>
      </c>
      <c r="C436" s="3088" t="str">
        <f t="shared" ca="1" si="32"/>
        <v xml:space="preserve"> </v>
      </c>
      <c r="D436" s="3088" t="str">
        <f t="shared" ca="1" si="33"/>
        <v xml:space="preserve"> </v>
      </c>
      <c r="E436" s="3088" t="str">
        <f t="shared" ca="1" si="34"/>
        <v xml:space="preserve"> </v>
      </c>
      <c r="F436" s="3087"/>
      <c r="G436" s="3087"/>
      <c r="H436" s="3087"/>
      <c r="I436" s="3087"/>
      <c r="J436" s="3087"/>
      <c r="K436" s="3087"/>
      <c r="L436" s="3087"/>
      <c r="M436" s="3087"/>
      <c r="N436" s="3087"/>
      <c r="O436" s="3087"/>
      <c r="P436" s="3087"/>
      <c r="Q436" s="3087"/>
      <c r="R436" s="3087"/>
      <c r="S436" s="3087"/>
      <c r="T436" s="3087"/>
      <c r="U436" s="3087"/>
      <c r="V436" s="3087"/>
      <c r="W436" s="3087"/>
      <c r="X436" s="3087"/>
      <c r="Y436" s="3087"/>
      <c r="Z436" s="3087"/>
      <c r="AA436" s="3087"/>
      <c r="AB436" s="3087"/>
      <c r="AC436" s="3087"/>
      <c r="AD436" s="3087"/>
      <c r="AE436" s="3087"/>
      <c r="AF436" s="3087"/>
      <c r="AG436" s="3087"/>
      <c r="AH436" s="3087"/>
      <c r="AI436" s="3087"/>
      <c r="AJ436" s="3087"/>
      <c r="AK436" s="3087"/>
      <c r="AL436" s="3087"/>
      <c r="AM436" s="3087"/>
      <c r="AN436" s="3087"/>
      <c r="AO436" s="3087"/>
      <c r="AP436" s="3087"/>
      <c r="AQ436" s="3087"/>
      <c r="AR436" s="3087"/>
      <c r="AS436" s="3087"/>
      <c r="AT436" s="3087"/>
      <c r="AU436" s="3087"/>
      <c r="AV436" s="3087"/>
      <c r="AW436" s="3087"/>
      <c r="AX436" s="3087"/>
      <c r="AY436" s="3087"/>
      <c r="AZ436" s="3087"/>
      <c r="BA436" s="3087"/>
      <c r="BB436" s="3087"/>
      <c r="BC436" s="3087"/>
      <c r="BD436" s="3087">
        <v>429</v>
      </c>
      <c r="BE436" s="3087" t="s">
        <v>14966</v>
      </c>
      <c r="BF436" s="3087"/>
      <c r="BG436" s="3087">
        <v>14</v>
      </c>
      <c r="BH436" s="3087">
        <v>33</v>
      </c>
      <c r="BI436" s="3087">
        <v>90</v>
      </c>
      <c r="BJ436" s="3087">
        <v>0</v>
      </c>
      <c r="BK436" s="3087">
        <v>0</v>
      </c>
      <c r="BL436" s="3087">
        <v>0</v>
      </c>
      <c r="BM436" s="3087">
        <v>0</v>
      </c>
      <c r="BN436" s="3087"/>
      <c r="BO436" s="3087"/>
      <c r="BP436" s="3087"/>
      <c r="BQ436" s="3087"/>
      <c r="BR436" s="3087"/>
      <c r="BS436" s="3087"/>
      <c r="BT436" s="3087"/>
      <c r="BU436" s="3087"/>
      <c r="BV436" s="3087"/>
      <c r="BW436" s="3087"/>
      <c r="BX436" s="3087"/>
      <c r="BY436" s="3087"/>
      <c r="BZ436" s="3087"/>
      <c r="CA436" s="3087"/>
      <c r="CB436" s="3087"/>
      <c r="CC436" s="3087"/>
      <c r="CD436" s="3087"/>
      <c r="CE436" s="3087"/>
      <c r="CF436" s="3087"/>
      <c r="CG436" s="3087"/>
      <c r="CH436" s="3087"/>
      <c r="CI436" s="3087"/>
      <c r="CJ436" s="3087"/>
      <c r="CK436" s="3087"/>
      <c r="CL436" s="3087"/>
      <c r="CM436" s="3087"/>
      <c r="CN436" s="3087"/>
      <c r="CO436" s="3087"/>
      <c r="CP436" s="3087"/>
      <c r="CQ436" s="3087"/>
      <c r="CR436" s="3087"/>
      <c r="CS436" s="3087"/>
      <c r="CT436" s="3087"/>
      <c r="CU436" s="3087"/>
      <c r="CV436" s="3087"/>
      <c r="CW436" s="3087"/>
      <c r="CX436" s="3087"/>
      <c r="CY436" s="3087"/>
      <c r="CZ436" s="3087"/>
      <c r="DA436" s="3087"/>
      <c r="DB436" s="3087"/>
      <c r="DC436" s="3087"/>
      <c r="DD436" s="3087"/>
      <c r="DE436" s="3087"/>
      <c r="DF436" s="3087"/>
      <c r="DG436" s="3087"/>
      <c r="DH436" s="3087"/>
      <c r="DI436" s="3087"/>
      <c r="DJ436" s="3087"/>
      <c r="DK436" s="3087"/>
    </row>
    <row r="437" spans="1:115" x14ac:dyDescent="0.25">
      <c r="A437" s="3076" t="str">
        <f t="shared" ca="1" si="30"/>
        <v xml:space="preserve"> </v>
      </c>
      <c r="B437" s="3088" t="str">
        <f t="shared" ca="1" si="31"/>
        <v xml:space="preserve"> </v>
      </c>
      <c r="C437" s="3088" t="str">
        <f t="shared" ca="1" si="32"/>
        <v xml:space="preserve"> </v>
      </c>
      <c r="D437" s="3088" t="str">
        <f t="shared" ca="1" si="33"/>
        <v xml:space="preserve"> </v>
      </c>
      <c r="E437" s="3088" t="str">
        <f t="shared" ca="1" si="34"/>
        <v xml:space="preserve"> </v>
      </c>
      <c r="F437" s="3087"/>
      <c r="G437" s="3087"/>
      <c r="H437" s="3087"/>
      <c r="I437" s="3087"/>
      <c r="J437" s="3087"/>
      <c r="K437" s="3087"/>
      <c r="L437" s="3087"/>
      <c r="M437" s="3087"/>
      <c r="N437" s="3087"/>
      <c r="O437" s="3087"/>
      <c r="P437" s="3087"/>
      <c r="Q437" s="3087"/>
      <c r="R437" s="3087"/>
      <c r="S437" s="3087"/>
      <c r="T437" s="3087"/>
      <c r="U437" s="3087"/>
      <c r="V437" s="3087"/>
      <c r="W437" s="3087"/>
      <c r="X437" s="3087"/>
      <c r="Y437" s="3087"/>
      <c r="Z437" s="3087"/>
      <c r="AA437" s="3087"/>
      <c r="AB437" s="3087"/>
      <c r="AC437" s="3087"/>
      <c r="AD437" s="3087"/>
      <c r="AE437" s="3087"/>
      <c r="AF437" s="3087"/>
      <c r="AG437" s="3087"/>
      <c r="AH437" s="3087"/>
      <c r="AI437" s="3087"/>
      <c r="AJ437" s="3087"/>
      <c r="AK437" s="3087"/>
      <c r="AL437" s="3087"/>
      <c r="AM437" s="3087"/>
      <c r="AN437" s="3087"/>
      <c r="AO437" s="3087"/>
      <c r="AP437" s="3087"/>
      <c r="AQ437" s="3087"/>
      <c r="AR437" s="3087"/>
      <c r="AS437" s="3087"/>
      <c r="AT437" s="3087"/>
      <c r="AU437" s="3087"/>
      <c r="AV437" s="3087"/>
      <c r="AW437" s="3087"/>
      <c r="AX437" s="3087"/>
      <c r="AY437" s="3087"/>
      <c r="AZ437" s="3087"/>
      <c r="BA437" s="3087"/>
      <c r="BB437" s="3087"/>
      <c r="BC437" s="3087"/>
      <c r="BD437" s="3087">
        <v>430</v>
      </c>
      <c r="BE437" s="3087" t="s">
        <v>14967</v>
      </c>
      <c r="BF437" s="3087"/>
      <c r="BG437" s="3087">
        <v>14</v>
      </c>
      <c r="BH437" s="3087">
        <v>33</v>
      </c>
      <c r="BI437" s="3087">
        <v>90</v>
      </c>
      <c r="BJ437" s="3087">
        <v>0</v>
      </c>
      <c r="BK437" s="3087">
        <v>0</v>
      </c>
      <c r="BL437" s="3087">
        <v>0</v>
      </c>
      <c r="BM437" s="3087">
        <v>0</v>
      </c>
      <c r="BN437" s="3087"/>
      <c r="BO437" s="3087"/>
      <c r="BP437" s="3087"/>
      <c r="BQ437" s="3087"/>
      <c r="BR437" s="3087"/>
      <c r="BS437" s="3087"/>
      <c r="BT437" s="3087"/>
      <c r="BU437" s="3087"/>
      <c r="BV437" s="3087"/>
      <c r="BW437" s="3087"/>
      <c r="BX437" s="3087"/>
      <c r="BY437" s="3087"/>
      <c r="BZ437" s="3087"/>
      <c r="CA437" s="3087"/>
      <c r="CB437" s="3087"/>
      <c r="CC437" s="3087"/>
      <c r="CD437" s="3087"/>
      <c r="CE437" s="3087"/>
      <c r="CF437" s="3087"/>
      <c r="CG437" s="3087"/>
      <c r="CH437" s="3087"/>
      <c r="CI437" s="3087"/>
      <c r="CJ437" s="3087"/>
      <c r="CK437" s="3087"/>
      <c r="CL437" s="3087"/>
      <c r="CM437" s="3087"/>
      <c r="CN437" s="3087"/>
      <c r="CO437" s="3087"/>
      <c r="CP437" s="3087"/>
      <c r="CQ437" s="3087"/>
      <c r="CR437" s="3087"/>
      <c r="CS437" s="3087"/>
      <c r="CT437" s="3087"/>
      <c r="CU437" s="3087"/>
      <c r="CV437" s="3087"/>
      <c r="CW437" s="3087"/>
      <c r="CX437" s="3087"/>
      <c r="CY437" s="3087"/>
      <c r="CZ437" s="3087"/>
      <c r="DA437" s="3087"/>
      <c r="DB437" s="3087"/>
      <c r="DC437" s="3087"/>
      <c r="DD437" s="3087"/>
      <c r="DE437" s="3087"/>
      <c r="DF437" s="3087"/>
      <c r="DG437" s="3087"/>
      <c r="DH437" s="3087"/>
      <c r="DI437" s="3087"/>
      <c r="DJ437" s="3087"/>
      <c r="DK437" s="3087"/>
    </row>
    <row r="438" spans="1:115" x14ac:dyDescent="0.25">
      <c r="A438" s="3076" t="str">
        <f t="shared" ca="1" si="30"/>
        <v xml:space="preserve"> </v>
      </c>
      <c r="B438" s="3088" t="str">
        <f t="shared" ca="1" si="31"/>
        <v xml:space="preserve"> </v>
      </c>
      <c r="C438" s="3088" t="str">
        <f t="shared" ca="1" si="32"/>
        <v xml:space="preserve"> </v>
      </c>
      <c r="D438" s="3088" t="str">
        <f t="shared" ca="1" si="33"/>
        <v xml:space="preserve"> </v>
      </c>
      <c r="E438" s="3088" t="str">
        <f t="shared" ca="1" si="34"/>
        <v xml:space="preserve"> </v>
      </c>
      <c r="F438" s="3087"/>
      <c r="G438" s="3087"/>
      <c r="H438" s="3087"/>
      <c r="I438" s="3087"/>
      <c r="J438" s="3087"/>
      <c r="K438" s="3087"/>
      <c r="L438" s="3087"/>
      <c r="M438" s="3087"/>
      <c r="N438" s="3087"/>
      <c r="O438" s="3087"/>
      <c r="P438" s="3087"/>
      <c r="Q438" s="3087"/>
      <c r="R438" s="3087"/>
      <c r="S438" s="3087"/>
      <c r="T438" s="3087"/>
      <c r="U438" s="3087"/>
      <c r="V438" s="3087"/>
      <c r="W438" s="3087"/>
      <c r="X438" s="3087"/>
      <c r="Y438" s="3087"/>
      <c r="Z438" s="3087"/>
      <c r="AA438" s="3087"/>
      <c r="AB438" s="3087"/>
      <c r="AC438" s="3087"/>
      <c r="AD438" s="3087"/>
      <c r="AE438" s="3087"/>
      <c r="AF438" s="3087"/>
      <c r="AG438" s="3087"/>
      <c r="AH438" s="3087"/>
      <c r="AI438" s="3087"/>
      <c r="AJ438" s="3087"/>
      <c r="AK438" s="3087"/>
      <c r="AL438" s="3087"/>
      <c r="AM438" s="3087"/>
      <c r="AN438" s="3087"/>
      <c r="AO438" s="3087"/>
      <c r="AP438" s="3087"/>
      <c r="AQ438" s="3087"/>
      <c r="AR438" s="3087"/>
      <c r="AS438" s="3087"/>
      <c r="AT438" s="3087"/>
      <c r="AU438" s="3087"/>
      <c r="AV438" s="3087"/>
      <c r="AW438" s="3087"/>
      <c r="AX438" s="3087"/>
      <c r="AY438" s="3087"/>
      <c r="AZ438" s="3087"/>
      <c r="BA438" s="3087"/>
      <c r="BB438" s="3087"/>
      <c r="BC438" s="3087"/>
      <c r="BD438" s="3087">
        <v>431</v>
      </c>
      <c r="BE438" s="3087" t="s">
        <v>14968</v>
      </c>
      <c r="BF438" s="3087"/>
      <c r="BG438" s="3087">
        <v>14</v>
      </c>
      <c r="BH438" s="3087">
        <v>33</v>
      </c>
      <c r="BI438" s="3087">
        <v>90</v>
      </c>
      <c r="BJ438" s="3087">
        <v>0</v>
      </c>
      <c r="BK438" s="3087">
        <v>0</v>
      </c>
      <c r="BL438" s="3087">
        <v>0</v>
      </c>
      <c r="BM438" s="3087">
        <v>0</v>
      </c>
      <c r="BN438" s="3087"/>
      <c r="BO438" s="3087"/>
      <c r="BP438" s="3087"/>
      <c r="BQ438" s="3087"/>
      <c r="BR438" s="3087"/>
      <c r="BS438" s="3087"/>
      <c r="BT438" s="3087"/>
      <c r="BU438" s="3087"/>
      <c r="BV438" s="3087"/>
      <c r="BW438" s="3087"/>
      <c r="BX438" s="3087"/>
      <c r="BY438" s="3087"/>
      <c r="BZ438" s="3087"/>
      <c r="CA438" s="3087"/>
      <c r="CB438" s="3087"/>
      <c r="CC438" s="3087"/>
      <c r="CD438" s="3087"/>
      <c r="CE438" s="3087"/>
      <c r="CF438" s="3087"/>
      <c r="CG438" s="3087"/>
      <c r="CH438" s="3087"/>
      <c r="CI438" s="3087"/>
      <c r="CJ438" s="3087"/>
      <c r="CK438" s="3087"/>
      <c r="CL438" s="3087"/>
      <c r="CM438" s="3087"/>
      <c r="CN438" s="3087"/>
      <c r="CO438" s="3087"/>
      <c r="CP438" s="3087"/>
      <c r="CQ438" s="3087"/>
      <c r="CR438" s="3087"/>
      <c r="CS438" s="3087"/>
      <c r="CT438" s="3087"/>
      <c r="CU438" s="3087"/>
      <c r="CV438" s="3087"/>
      <c r="CW438" s="3087"/>
      <c r="CX438" s="3087"/>
      <c r="CY438" s="3087"/>
      <c r="CZ438" s="3087"/>
      <c r="DA438" s="3087"/>
      <c r="DB438" s="3087"/>
      <c r="DC438" s="3087"/>
      <c r="DD438" s="3087"/>
      <c r="DE438" s="3087"/>
      <c r="DF438" s="3087"/>
      <c r="DG438" s="3087"/>
      <c r="DH438" s="3087"/>
      <c r="DI438" s="3087"/>
      <c r="DJ438" s="3087"/>
      <c r="DK438" s="3087"/>
    </row>
    <row r="439" spans="1:115" x14ac:dyDescent="0.25">
      <c r="A439" s="3076" t="str">
        <f t="shared" ca="1" si="30"/>
        <v xml:space="preserve"> </v>
      </c>
      <c r="B439" s="3088" t="str">
        <f t="shared" ca="1" si="31"/>
        <v xml:space="preserve"> </v>
      </c>
      <c r="C439" s="3088" t="str">
        <f t="shared" ca="1" si="32"/>
        <v xml:space="preserve"> </v>
      </c>
      <c r="D439" s="3088" t="str">
        <f t="shared" ca="1" si="33"/>
        <v xml:space="preserve"> </v>
      </c>
      <c r="E439" s="3088" t="str">
        <f t="shared" ca="1" si="34"/>
        <v xml:space="preserve"> </v>
      </c>
      <c r="F439" s="3087"/>
      <c r="G439" s="3087"/>
      <c r="H439" s="3087"/>
      <c r="I439" s="3087"/>
      <c r="J439" s="3087"/>
      <c r="K439" s="3087"/>
      <c r="L439" s="3087"/>
      <c r="M439" s="3087"/>
      <c r="N439" s="3087"/>
      <c r="O439" s="3087"/>
      <c r="P439" s="3087"/>
      <c r="Q439" s="3087"/>
      <c r="R439" s="3087"/>
      <c r="S439" s="3087"/>
      <c r="T439" s="3087"/>
      <c r="U439" s="3087"/>
      <c r="V439" s="3087"/>
      <c r="W439" s="3087"/>
      <c r="X439" s="3087"/>
      <c r="Y439" s="3087"/>
      <c r="Z439" s="3087"/>
      <c r="AA439" s="3087"/>
      <c r="AB439" s="3087"/>
      <c r="AC439" s="3087"/>
      <c r="AD439" s="3087"/>
      <c r="AE439" s="3087"/>
      <c r="AF439" s="3087"/>
      <c r="AG439" s="3087"/>
      <c r="AH439" s="3087"/>
      <c r="AI439" s="3087"/>
      <c r="AJ439" s="3087"/>
      <c r="AK439" s="3087"/>
      <c r="AL439" s="3087"/>
      <c r="AM439" s="3087"/>
      <c r="AN439" s="3087"/>
      <c r="AO439" s="3087"/>
      <c r="AP439" s="3087"/>
      <c r="AQ439" s="3087"/>
      <c r="AR439" s="3087"/>
      <c r="AS439" s="3087"/>
      <c r="AT439" s="3087"/>
      <c r="AU439" s="3087"/>
      <c r="AV439" s="3087"/>
      <c r="AW439" s="3087"/>
      <c r="AX439" s="3087"/>
      <c r="AY439" s="3087"/>
      <c r="AZ439" s="3087"/>
      <c r="BA439" s="3087"/>
      <c r="BB439" s="3087"/>
      <c r="BC439" s="3087"/>
      <c r="BD439" s="3087">
        <v>432</v>
      </c>
      <c r="BE439" s="3087" t="s">
        <v>14969</v>
      </c>
      <c r="BF439" s="3087"/>
      <c r="BG439" s="3087">
        <v>14</v>
      </c>
      <c r="BH439" s="3087">
        <v>33</v>
      </c>
      <c r="BI439" s="3087">
        <v>90</v>
      </c>
      <c r="BJ439" s="3087">
        <v>0</v>
      </c>
      <c r="BK439" s="3087">
        <v>0</v>
      </c>
      <c r="BL439" s="3087">
        <v>0</v>
      </c>
      <c r="BM439" s="3087">
        <v>0</v>
      </c>
      <c r="BN439" s="3087"/>
      <c r="BO439" s="3087"/>
      <c r="BP439" s="3087"/>
      <c r="BQ439" s="3087"/>
      <c r="BR439" s="3087"/>
      <c r="BS439" s="3087"/>
      <c r="BT439" s="3087"/>
      <c r="BU439" s="3087"/>
      <c r="BV439" s="3087"/>
      <c r="BW439" s="3087"/>
      <c r="BX439" s="3087"/>
      <c r="BY439" s="3087"/>
      <c r="BZ439" s="3087"/>
      <c r="CA439" s="3087"/>
      <c r="CB439" s="3087"/>
      <c r="CC439" s="3087"/>
      <c r="CD439" s="3087"/>
      <c r="CE439" s="3087"/>
      <c r="CF439" s="3087"/>
      <c r="CG439" s="3087"/>
      <c r="CH439" s="3087"/>
      <c r="CI439" s="3087"/>
      <c r="CJ439" s="3087"/>
      <c r="CK439" s="3087"/>
      <c r="CL439" s="3087"/>
      <c r="CM439" s="3087"/>
      <c r="CN439" s="3087"/>
      <c r="CO439" s="3087"/>
      <c r="CP439" s="3087"/>
      <c r="CQ439" s="3087"/>
      <c r="CR439" s="3087"/>
      <c r="CS439" s="3087"/>
      <c r="CT439" s="3087"/>
      <c r="CU439" s="3087"/>
      <c r="CV439" s="3087"/>
      <c r="CW439" s="3087"/>
      <c r="CX439" s="3087"/>
      <c r="CY439" s="3087"/>
      <c r="CZ439" s="3087"/>
      <c r="DA439" s="3087"/>
      <c r="DB439" s="3087"/>
      <c r="DC439" s="3087"/>
      <c r="DD439" s="3087"/>
      <c r="DE439" s="3087"/>
      <c r="DF439" s="3087"/>
      <c r="DG439" s="3087"/>
      <c r="DH439" s="3087"/>
      <c r="DI439" s="3087"/>
      <c r="DJ439" s="3087"/>
      <c r="DK439" s="3087"/>
    </row>
    <row r="440" spans="1:115" x14ac:dyDescent="0.25">
      <c r="A440" s="3076" t="str">
        <f t="shared" ca="1" si="30"/>
        <v xml:space="preserve"> </v>
      </c>
      <c r="B440" s="3088" t="str">
        <f t="shared" ca="1" si="31"/>
        <v xml:space="preserve"> </v>
      </c>
      <c r="C440" s="3088" t="str">
        <f t="shared" ca="1" si="32"/>
        <v xml:space="preserve"> </v>
      </c>
      <c r="D440" s="3088" t="str">
        <f t="shared" ca="1" si="33"/>
        <v xml:space="preserve"> </v>
      </c>
      <c r="E440" s="3088" t="str">
        <f t="shared" ca="1" si="34"/>
        <v xml:space="preserve"> </v>
      </c>
      <c r="F440" s="3087"/>
      <c r="G440" s="3087"/>
      <c r="H440" s="3087"/>
      <c r="I440" s="3087"/>
      <c r="J440" s="3087"/>
      <c r="K440" s="3087"/>
      <c r="L440" s="3087"/>
      <c r="M440" s="3087"/>
      <c r="N440" s="3087"/>
      <c r="O440" s="3087"/>
      <c r="P440" s="3087"/>
      <c r="Q440" s="3087"/>
      <c r="R440" s="3087"/>
      <c r="S440" s="3087"/>
      <c r="T440" s="3087"/>
      <c r="U440" s="3087"/>
      <c r="V440" s="3087"/>
      <c r="W440" s="3087"/>
      <c r="X440" s="3087"/>
      <c r="Y440" s="3087"/>
      <c r="Z440" s="3087"/>
      <c r="AA440" s="3087"/>
      <c r="AB440" s="3087"/>
      <c r="AC440" s="3087"/>
      <c r="AD440" s="3087"/>
      <c r="AE440" s="3087"/>
      <c r="AF440" s="3087"/>
      <c r="AG440" s="3087"/>
      <c r="AH440" s="3087"/>
      <c r="AI440" s="3087"/>
      <c r="AJ440" s="3087"/>
      <c r="AK440" s="3087"/>
      <c r="AL440" s="3087"/>
      <c r="AM440" s="3087"/>
      <c r="AN440" s="3087"/>
      <c r="AO440" s="3087"/>
      <c r="AP440" s="3087"/>
      <c r="AQ440" s="3087"/>
      <c r="AR440" s="3087"/>
      <c r="AS440" s="3087"/>
      <c r="AT440" s="3087"/>
      <c r="AU440" s="3087"/>
      <c r="AV440" s="3087"/>
      <c r="AW440" s="3087"/>
      <c r="AX440" s="3087"/>
      <c r="AY440" s="3087"/>
      <c r="AZ440" s="3087"/>
      <c r="BA440" s="3087"/>
      <c r="BB440" s="3087"/>
      <c r="BC440" s="3087"/>
      <c r="BD440" s="3087">
        <v>433</v>
      </c>
      <c r="BE440" s="3087" t="s">
        <v>14970</v>
      </c>
      <c r="BF440" s="3087"/>
      <c r="BG440" s="3087">
        <v>14</v>
      </c>
      <c r="BH440" s="3087">
        <v>33</v>
      </c>
      <c r="BI440" s="3087">
        <v>90</v>
      </c>
      <c r="BJ440" s="3087">
        <v>0</v>
      </c>
      <c r="BK440" s="3087">
        <v>0</v>
      </c>
      <c r="BL440" s="3087">
        <v>0</v>
      </c>
      <c r="BM440" s="3087">
        <v>0</v>
      </c>
      <c r="BN440" s="3087"/>
      <c r="BO440" s="3087"/>
      <c r="BP440" s="3087"/>
      <c r="BQ440" s="3087"/>
      <c r="BR440" s="3087"/>
      <c r="BS440" s="3087"/>
      <c r="BT440" s="3087"/>
      <c r="BU440" s="3087"/>
      <c r="BV440" s="3087"/>
      <c r="BW440" s="3087"/>
      <c r="BX440" s="3087"/>
      <c r="BY440" s="3087"/>
      <c r="BZ440" s="3087"/>
      <c r="CA440" s="3087"/>
      <c r="CB440" s="3087"/>
      <c r="CC440" s="3087"/>
      <c r="CD440" s="3087"/>
      <c r="CE440" s="3087"/>
      <c r="CF440" s="3087"/>
      <c r="CG440" s="3087"/>
      <c r="CH440" s="3087"/>
      <c r="CI440" s="3087"/>
      <c r="CJ440" s="3087"/>
      <c r="CK440" s="3087"/>
      <c r="CL440" s="3087"/>
      <c r="CM440" s="3087"/>
      <c r="CN440" s="3087"/>
      <c r="CO440" s="3087"/>
      <c r="CP440" s="3087"/>
      <c r="CQ440" s="3087"/>
      <c r="CR440" s="3087"/>
      <c r="CS440" s="3087"/>
      <c r="CT440" s="3087"/>
      <c r="CU440" s="3087"/>
      <c r="CV440" s="3087"/>
      <c r="CW440" s="3087"/>
      <c r="CX440" s="3087"/>
      <c r="CY440" s="3087"/>
      <c r="CZ440" s="3087"/>
      <c r="DA440" s="3087"/>
      <c r="DB440" s="3087"/>
      <c r="DC440" s="3087"/>
      <c r="DD440" s="3087"/>
      <c r="DE440" s="3087"/>
      <c r="DF440" s="3087"/>
      <c r="DG440" s="3087"/>
      <c r="DH440" s="3087"/>
      <c r="DI440" s="3087"/>
      <c r="DJ440" s="3087"/>
      <c r="DK440" s="3087"/>
    </row>
    <row r="441" spans="1:115" x14ac:dyDescent="0.25">
      <c r="A441" s="3076" t="str">
        <f t="shared" ca="1" si="30"/>
        <v xml:space="preserve"> </v>
      </c>
      <c r="B441" s="3088" t="str">
        <f t="shared" ca="1" si="31"/>
        <v xml:space="preserve"> </v>
      </c>
      <c r="C441" s="3088" t="str">
        <f t="shared" ca="1" si="32"/>
        <v xml:space="preserve"> </v>
      </c>
      <c r="D441" s="3088" t="str">
        <f t="shared" ca="1" si="33"/>
        <v xml:space="preserve"> </v>
      </c>
      <c r="E441" s="3088" t="str">
        <f t="shared" ca="1" si="34"/>
        <v xml:space="preserve"> </v>
      </c>
      <c r="F441" s="3087"/>
      <c r="G441" s="3087"/>
      <c r="H441" s="3087"/>
      <c r="I441" s="3087"/>
      <c r="J441" s="3087"/>
      <c r="K441" s="3087"/>
      <c r="L441" s="3087"/>
      <c r="M441" s="3087"/>
      <c r="N441" s="3087"/>
      <c r="O441" s="3087"/>
      <c r="P441" s="3087"/>
      <c r="Q441" s="3087"/>
      <c r="R441" s="3087"/>
      <c r="S441" s="3087"/>
      <c r="T441" s="3087"/>
      <c r="U441" s="3087"/>
      <c r="V441" s="3087"/>
      <c r="W441" s="3087"/>
      <c r="X441" s="3087"/>
      <c r="Y441" s="3087"/>
      <c r="Z441" s="3087"/>
      <c r="AA441" s="3087"/>
      <c r="AB441" s="3087"/>
      <c r="AC441" s="3087"/>
      <c r="AD441" s="3087"/>
      <c r="AE441" s="3087"/>
      <c r="AF441" s="3087"/>
      <c r="AG441" s="3087"/>
      <c r="AH441" s="3087"/>
      <c r="AI441" s="3087"/>
      <c r="AJ441" s="3087"/>
      <c r="AK441" s="3087"/>
      <c r="AL441" s="3087"/>
      <c r="AM441" s="3087"/>
      <c r="AN441" s="3087"/>
      <c r="AO441" s="3087"/>
      <c r="AP441" s="3087"/>
      <c r="AQ441" s="3087"/>
      <c r="AR441" s="3087"/>
      <c r="AS441" s="3087"/>
      <c r="AT441" s="3087"/>
      <c r="AU441" s="3087"/>
      <c r="AV441" s="3087"/>
      <c r="AW441" s="3087"/>
      <c r="AX441" s="3087"/>
      <c r="AY441" s="3087"/>
      <c r="AZ441" s="3087"/>
      <c r="BA441" s="3087"/>
      <c r="BB441" s="3087"/>
      <c r="BC441" s="3087"/>
      <c r="BD441" s="3087">
        <v>434</v>
      </c>
      <c r="BE441" s="3087" t="s">
        <v>14971</v>
      </c>
      <c r="BF441" s="3087"/>
      <c r="BG441" s="3087">
        <v>14</v>
      </c>
      <c r="BH441" s="3087">
        <v>33</v>
      </c>
      <c r="BI441" s="3087">
        <v>90</v>
      </c>
      <c r="BJ441" s="3087">
        <v>0</v>
      </c>
      <c r="BK441" s="3087">
        <v>0</v>
      </c>
      <c r="BL441" s="3087">
        <v>0</v>
      </c>
      <c r="BM441" s="3087">
        <v>0</v>
      </c>
      <c r="BN441" s="3087"/>
      <c r="BO441" s="3087"/>
      <c r="BP441" s="3087"/>
      <c r="BQ441" s="3087"/>
      <c r="BR441" s="3087"/>
      <c r="BS441" s="3087"/>
      <c r="BT441" s="3087"/>
      <c r="BU441" s="3087"/>
      <c r="BV441" s="3087"/>
      <c r="BW441" s="3087"/>
      <c r="BX441" s="3087"/>
      <c r="BY441" s="3087"/>
      <c r="BZ441" s="3087"/>
      <c r="CA441" s="3087"/>
      <c r="CB441" s="3087"/>
      <c r="CC441" s="3087"/>
      <c r="CD441" s="3087"/>
      <c r="CE441" s="3087"/>
      <c r="CF441" s="3087"/>
      <c r="CG441" s="3087"/>
      <c r="CH441" s="3087"/>
      <c r="CI441" s="3087"/>
      <c r="CJ441" s="3087"/>
      <c r="CK441" s="3087"/>
      <c r="CL441" s="3087"/>
      <c r="CM441" s="3087"/>
      <c r="CN441" s="3087"/>
      <c r="CO441" s="3087"/>
      <c r="CP441" s="3087"/>
      <c r="CQ441" s="3087"/>
      <c r="CR441" s="3087"/>
      <c r="CS441" s="3087"/>
      <c r="CT441" s="3087"/>
      <c r="CU441" s="3087"/>
      <c r="CV441" s="3087"/>
      <c r="CW441" s="3087"/>
      <c r="CX441" s="3087"/>
      <c r="CY441" s="3087"/>
      <c r="CZ441" s="3087"/>
      <c r="DA441" s="3087"/>
      <c r="DB441" s="3087"/>
      <c r="DC441" s="3087"/>
      <c r="DD441" s="3087"/>
      <c r="DE441" s="3087"/>
      <c r="DF441" s="3087"/>
      <c r="DG441" s="3087"/>
      <c r="DH441" s="3087"/>
      <c r="DI441" s="3087"/>
      <c r="DJ441" s="3087"/>
      <c r="DK441" s="3087"/>
    </row>
    <row r="442" spans="1:115" x14ac:dyDescent="0.25">
      <c r="A442" s="3076" t="str">
        <f t="shared" ca="1" si="30"/>
        <v xml:space="preserve"> </v>
      </c>
      <c r="B442" s="3088" t="str">
        <f t="shared" ca="1" si="31"/>
        <v xml:space="preserve"> </v>
      </c>
      <c r="C442" s="3088" t="str">
        <f t="shared" ca="1" si="32"/>
        <v xml:space="preserve"> </v>
      </c>
      <c r="D442" s="3088" t="str">
        <f t="shared" ca="1" si="33"/>
        <v xml:space="preserve"> </v>
      </c>
      <c r="E442" s="3088" t="str">
        <f t="shared" ca="1" si="34"/>
        <v xml:space="preserve"> </v>
      </c>
      <c r="F442" s="3087"/>
      <c r="G442" s="3087"/>
      <c r="H442" s="3087"/>
      <c r="I442" s="3087"/>
      <c r="J442" s="3087"/>
      <c r="K442" s="3087"/>
      <c r="L442" s="3087"/>
      <c r="M442" s="3087"/>
      <c r="N442" s="3087"/>
      <c r="O442" s="3087"/>
      <c r="P442" s="3087"/>
      <c r="Q442" s="3087"/>
      <c r="R442" s="3087"/>
      <c r="S442" s="3087"/>
      <c r="T442" s="3087"/>
      <c r="U442" s="3087"/>
      <c r="V442" s="3087"/>
      <c r="W442" s="3087"/>
      <c r="X442" s="3087"/>
      <c r="Y442" s="3087"/>
      <c r="Z442" s="3087"/>
      <c r="AA442" s="3087"/>
      <c r="AB442" s="3087"/>
      <c r="AC442" s="3087"/>
      <c r="AD442" s="3087"/>
      <c r="AE442" s="3087"/>
      <c r="AF442" s="3087"/>
      <c r="AG442" s="3087"/>
      <c r="AH442" s="3087"/>
      <c r="AI442" s="3087"/>
      <c r="AJ442" s="3087"/>
      <c r="AK442" s="3087"/>
      <c r="AL442" s="3087"/>
      <c r="AM442" s="3087"/>
      <c r="AN442" s="3087"/>
      <c r="AO442" s="3087"/>
      <c r="AP442" s="3087"/>
      <c r="AQ442" s="3087"/>
      <c r="AR442" s="3087"/>
      <c r="AS442" s="3087"/>
      <c r="AT442" s="3087"/>
      <c r="AU442" s="3087"/>
      <c r="AV442" s="3087"/>
      <c r="AW442" s="3087"/>
      <c r="AX442" s="3087"/>
      <c r="AY442" s="3087"/>
      <c r="AZ442" s="3087"/>
      <c r="BA442" s="3087"/>
      <c r="BB442" s="3087"/>
      <c r="BC442" s="3087"/>
      <c r="BD442" s="3087">
        <v>435</v>
      </c>
      <c r="BE442" s="3087" t="s">
        <v>14972</v>
      </c>
      <c r="BF442" s="3087"/>
      <c r="BG442" s="3087">
        <v>14</v>
      </c>
      <c r="BH442" s="3087">
        <v>33</v>
      </c>
      <c r="BI442" s="3087">
        <v>90</v>
      </c>
      <c r="BJ442" s="3087">
        <v>0</v>
      </c>
      <c r="BK442" s="3087">
        <v>0</v>
      </c>
      <c r="BL442" s="3087">
        <v>0</v>
      </c>
      <c r="BM442" s="3087">
        <v>0</v>
      </c>
      <c r="BN442" s="3087"/>
      <c r="BO442" s="3087"/>
      <c r="BP442" s="3087"/>
      <c r="BQ442" s="3087"/>
      <c r="BR442" s="3087"/>
      <c r="BS442" s="3087"/>
      <c r="BT442" s="3087"/>
      <c r="BU442" s="3087"/>
      <c r="BV442" s="3087"/>
      <c r="BW442" s="3087"/>
      <c r="BX442" s="3087"/>
      <c r="BY442" s="3087"/>
      <c r="BZ442" s="3087"/>
      <c r="CA442" s="3087"/>
      <c r="CB442" s="3087"/>
      <c r="CC442" s="3087"/>
      <c r="CD442" s="3087"/>
      <c r="CE442" s="3087"/>
      <c r="CF442" s="3087"/>
      <c r="CG442" s="3087"/>
      <c r="CH442" s="3087"/>
      <c r="CI442" s="3087"/>
      <c r="CJ442" s="3087"/>
      <c r="CK442" s="3087"/>
      <c r="CL442" s="3087"/>
      <c r="CM442" s="3087"/>
      <c r="CN442" s="3087"/>
      <c r="CO442" s="3087"/>
      <c r="CP442" s="3087"/>
      <c r="CQ442" s="3087"/>
      <c r="CR442" s="3087"/>
      <c r="CS442" s="3087"/>
      <c r="CT442" s="3087"/>
      <c r="CU442" s="3087"/>
      <c r="CV442" s="3087"/>
      <c r="CW442" s="3087"/>
      <c r="CX442" s="3087"/>
      <c r="CY442" s="3087"/>
      <c r="CZ442" s="3087"/>
      <c r="DA442" s="3087"/>
      <c r="DB442" s="3087"/>
      <c r="DC442" s="3087"/>
      <c r="DD442" s="3087"/>
      <c r="DE442" s="3087"/>
      <c r="DF442" s="3087"/>
      <c r="DG442" s="3087"/>
      <c r="DH442" s="3087"/>
      <c r="DI442" s="3087"/>
      <c r="DJ442" s="3087"/>
      <c r="DK442" s="3087"/>
    </row>
    <row r="443" spans="1:115" x14ac:dyDescent="0.25">
      <c r="A443" s="3076" t="str">
        <f t="shared" ca="1" si="30"/>
        <v xml:space="preserve"> </v>
      </c>
      <c r="B443" s="3088" t="str">
        <f t="shared" ca="1" si="31"/>
        <v xml:space="preserve"> </v>
      </c>
      <c r="C443" s="3088" t="str">
        <f t="shared" ca="1" si="32"/>
        <v xml:space="preserve"> </v>
      </c>
      <c r="D443" s="3088" t="str">
        <f t="shared" ca="1" si="33"/>
        <v xml:space="preserve"> </v>
      </c>
      <c r="E443" s="3088" t="str">
        <f t="shared" ca="1" si="34"/>
        <v xml:space="preserve"> </v>
      </c>
      <c r="F443" s="3087"/>
      <c r="G443" s="3087"/>
      <c r="H443" s="3087"/>
      <c r="I443" s="3087"/>
      <c r="J443" s="3087"/>
      <c r="K443" s="3087"/>
      <c r="L443" s="3087"/>
      <c r="M443" s="3087"/>
      <c r="N443" s="3087"/>
      <c r="O443" s="3087"/>
      <c r="P443" s="3087"/>
      <c r="Q443" s="3087"/>
      <c r="R443" s="3087"/>
      <c r="S443" s="3087"/>
      <c r="T443" s="3087"/>
      <c r="U443" s="3087"/>
      <c r="V443" s="3087"/>
      <c r="W443" s="3087"/>
      <c r="X443" s="3087"/>
      <c r="Y443" s="3087"/>
      <c r="Z443" s="3087"/>
      <c r="AA443" s="3087"/>
      <c r="AB443" s="3087"/>
      <c r="AC443" s="3087"/>
      <c r="AD443" s="3087"/>
      <c r="AE443" s="3087"/>
      <c r="AF443" s="3087"/>
      <c r="AG443" s="3087"/>
      <c r="AH443" s="3087"/>
      <c r="AI443" s="3087"/>
      <c r="AJ443" s="3087"/>
      <c r="AK443" s="3087"/>
      <c r="AL443" s="3087"/>
      <c r="AM443" s="3087"/>
      <c r="AN443" s="3087"/>
      <c r="AO443" s="3087"/>
      <c r="AP443" s="3087"/>
      <c r="AQ443" s="3087"/>
      <c r="AR443" s="3087"/>
      <c r="AS443" s="3087"/>
      <c r="AT443" s="3087"/>
      <c r="AU443" s="3087"/>
      <c r="AV443" s="3087"/>
      <c r="AW443" s="3087"/>
      <c r="AX443" s="3087"/>
      <c r="AY443" s="3087"/>
      <c r="AZ443" s="3087"/>
      <c r="BA443" s="3087"/>
      <c r="BB443" s="3087"/>
      <c r="BC443" s="3087"/>
      <c r="BD443" s="3087">
        <v>436</v>
      </c>
      <c r="BE443" s="3087" t="s">
        <v>14973</v>
      </c>
      <c r="BF443" s="3087"/>
      <c r="BG443" s="3087">
        <v>14</v>
      </c>
      <c r="BH443" s="3087">
        <v>33</v>
      </c>
      <c r="BI443" s="3087">
        <v>90</v>
      </c>
      <c r="BJ443" s="3087">
        <v>0</v>
      </c>
      <c r="BK443" s="3087">
        <v>0</v>
      </c>
      <c r="BL443" s="3087">
        <v>0</v>
      </c>
      <c r="BM443" s="3087">
        <v>0</v>
      </c>
      <c r="BN443" s="3087"/>
      <c r="BO443" s="3087"/>
      <c r="BP443" s="3087"/>
      <c r="BQ443" s="3087"/>
      <c r="BR443" s="3087"/>
      <c r="BS443" s="3087"/>
      <c r="BT443" s="3087"/>
      <c r="BU443" s="3087"/>
      <c r="BV443" s="3087"/>
      <c r="BW443" s="3087"/>
      <c r="BX443" s="3087"/>
      <c r="BY443" s="3087"/>
      <c r="BZ443" s="3087"/>
      <c r="CA443" s="3087"/>
      <c r="CB443" s="3087"/>
      <c r="CC443" s="3087"/>
      <c r="CD443" s="3087"/>
      <c r="CE443" s="3087"/>
      <c r="CF443" s="3087"/>
      <c r="CG443" s="3087"/>
      <c r="CH443" s="3087"/>
      <c r="CI443" s="3087"/>
      <c r="CJ443" s="3087"/>
      <c r="CK443" s="3087"/>
      <c r="CL443" s="3087"/>
      <c r="CM443" s="3087"/>
      <c r="CN443" s="3087"/>
      <c r="CO443" s="3087"/>
      <c r="CP443" s="3087"/>
      <c r="CQ443" s="3087"/>
      <c r="CR443" s="3087"/>
      <c r="CS443" s="3087"/>
      <c r="CT443" s="3087"/>
      <c r="CU443" s="3087"/>
      <c r="CV443" s="3087"/>
      <c r="CW443" s="3087"/>
      <c r="CX443" s="3087"/>
      <c r="CY443" s="3087"/>
      <c r="CZ443" s="3087"/>
      <c r="DA443" s="3087"/>
      <c r="DB443" s="3087"/>
      <c r="DC443" s="3087"/>
      <c r="DD443" s="3087"/>
      <c r="DE443" s="3087"/>
      <c r="DF443" s="3087"/>
      <c r="DG443" s="3087"/>
      <c r="DH443" s="3087"/>
      <c r="DI443" s="3087"/>
      <c r="DJ443" s="3087"/>
      <c r="DK443" s="3087"/>
    </row>
    <row r="444" spans="1:115" x14ac:dyDescent="0.25">
      <c r="A444" s="3076" t="str">
        <f t="shared" ca="1" si="30"/>
        <v xml:space="preserve"> </v>
      </c>
      <c r="B444" s="3088" t="str">
        <f t="shared" ca="1" si="31"/>
        <v xml:space="preserve"> </v>
      </c>
      <c r="C444" s="3088" t="str">
        <f t="shared" ca="1" si="32"/>
        <v xml:space="preserve"> </v>
      </c>
      <c r="D444" s="3088" t="str">
        <f t="shared" ca="1" si="33"/>
        <v xml:space="preserve"> </v>
      </c>
      <c r="E444" s="3088" t="str">
        <f t="shared" ca="1" si="34"/>
        <v xml:space="preserve"> </v>
      </c>
      <c r="F444" s="3087"/>
      <c r="G444" s="3087"/>
      <c r="H444" s="3087"/>
      <c r="I444" s="3087"/>
      <c r="J444" s="3087"/>
      <c r="K444" s="3087"/>
      <c r="L444" s="3087"/>
      <c r="M444" s="3087"/>
      <c r="N444" s="3087"/>
      <c r="O444" s="3087"/>
      <c r="P444" s="3087"/>
      <c r="Q444" s="3087"/>
      <c r="R444" s="3087"/>
      <c r="S444" s="3087"/>
      <c r="T444" s="3087"/>
      <c r="U444" s="3087"/>
      <c r="V444" s="3087"/>
      <c r="W444" s="3087"/>
      <c r="X444" s="3087"/>
      <c r="Y444" s="3087"/>
      <c r="Z444" s="3087"/>
      <c r="AA444" s="3087"/>
      <c r="AB444" s="3087"/>
      <c r="AC444" s="3087"/>
      <c r="AD444" s="3087"/>
      <c r="AE444" s="3087"/>
      <c r="AF444" s="3087"/>
      <c r="AG444" s="3087"/>
      <c r="AH444" s="3087"/>
      <c r="AI444" s="3087"/>
      <c r="AJ444" s="3087"/>
      <c r="AK444" s="3087"/>
      <c r="AL444" s="3087"/>
      <c r="AM444" s="3087"/>
      <c r="AN444" s="3087"/>
      <c r="AO444" s="3087"/>
      <c r="AP444" s="3087"/>
      <c r="AQ444" s="3087"/>
      <c r="AR444" s="3087"/>
      <c r="AS444" s="3087"/>
      <c r="AT444" s="3087"/>
      <c r="AU444" s="3087"/>
      <c r="AV444" s="3087"/>
      <c r="AW444" s="3087"/>
      <c r="AX444" s="3087"/>
      <c r="AY444" s="3087"/>
      <c r="AZ444" s="3087"/>
      <c r="BA444" s="3087"/>
      <c r="BB444" s="3087"/>
      <c r="BC444" s="3087"/>
      <c r="BD444" s="3087">
        <v>437</v>
      </c>
      <c r="BE444" s="3087" t="s">
        <v>14974</v>
      </c>
      <c r="BF444" s="3087"/>
      <c r="BG444" s="3087">
        <v>14</v>
      </c>
      <c r="BH444" s="3087">
        <v>33</v>
      </c>
      <c r="BI444" s="3087">
        <v>90</v>
      </c>
      <c r="BJ444" s="3087">
        <v>0</v>
      </c>
      <c r="BK444" s="3087">
        <v>0</v>
      </c>
      <c r="BL444" s="3087">
        <v>0</v>
      </c>
      <c r="BM444" s="3087">
        <v>0</v>
      </c>
      <c r="BN444" s="3087"/>
      <c r="BO444" s="3087"/>
      <c r="BP444" s="3087"/>
      <c r="BQ444" s="3087"/>
      <c r="BR444" s="3087"/>
      <c r="BS444" s="3087"/>
      <c r="BT444" s="3087"/>
      <c r="BU444" s="3087"/>
      <c r="BV444" s="3087"/>
      <c r="BW444" s="3087"/>
      <c r="BX444" s="3087"/>
      <c r="BY444" s="3087"/>
      <c r="BZ444" s="3087"/>
      <c r="CA444" s="3087"/>
      <c r="CB444" s="3087"/>
      <c r="CC444" s="3087"/>
      <c r="CD444" s="3087"/>
      <c r="CE444" s="3087"/>
      <c r="CF444" s="3087"/>
      <c r="CG444" s="3087"/>
      <c r="CH444" s="3087"/>
      <c r="CI444" s="3087"/>
      <c r="CJ444" s="3087"/>
      <c r="CK444" s="3087"/>
      <c r="CL444" s="3087"/>
      <c r="CM444" s="3087"/>
      <c r="CN444" s="3087"/>
      <c r="CO444" s="3087"/>
      <c r="CP444" s="3087"/>
      <c r="CQ444" s="3087"/>
      <c r="CR444" s="3087"/>
      <c r="CS444" s="3087"/>
      <c r="CT444" s="3087"/>
      <c r="CU444" s="3087"/>
      <c r="CV444" s="3087"/>
      <c r="CW444" s="3087"/>
      <c r="CX444" s="3087"/>
      <c r="CY444" s="3087"/>
      <c r="CZ444" s="3087"/>
      <c r="DA444" s="3087"/>
      <c r="DB444" s="3087"/>
      <c r="DC444" s="3087"/>
      <c r="DD444" s="3087"/>
      <c r="DE444" s="3087"/>
      <c r="DF444" s="3087"/>
      <c r="DG444" s="3087"/>
      <c r="DH444" s="3087"/>
      <c r="DI444" s="3087"/>
      <c r="DJ444" s="3087"/>
      <c r="DK444" s="3087"/>
    </row>
    <row r="445" spans="1:115" x14ac:dyDescent="0.25">
      <c r="A445" s="3076" t="str">
        <f t="shared" ca="1" si="30"/>
        <v xml:space="preserve"> </v>
      </c>
      <c r="B445" s="3088" t="str">
        <f t="shared" ca="1" si="31"/>
        <v xml:space="preserve"> </v>
      </c>
      <c r="C445" s="3088" t="str">
        <f t="shared" ca="1" si="32"/>
        <v xml:space="preserve"> </v>
      </c>
      <c r="D445" s="3088" t="str">
        <f t="shared" ca="1" si="33"/>
        <v xml:space="preserve"> </v>
      </c>
      <c r="E445" s="3088" t="str">
        <f t="shared" ca="1" si="34"/>
        <v xml:space="preserve"> </v>
      </c>
      <c r="F445" s="3087"/>
      <c r="G445" s="3087"/>
      <c r="H445" s="3087"/>
      <c r="I445" s="3087"/>
      <c r="J445" s="3087"/>
      <c r="K445" s="3087"/>
      <c r="L445" s="3087"/>
      <c r="M445" s="3087"/>
      <c r="N445" s="3087"/>
      <c r="O445" s="3087"/>
      <c r="P445" s="3087"/>
      <c r="Q445" s="3087"/>
      <c r="R445" s="3087"/>
      <c r="S445" s="3087"/>
      <c r="T445" s="3087"/>
      <c r="U445" s="3087"/>
      <c r="V445" s="3087"/>
      <c r="W445" s="3087"/>
      <c r="X445" s="3087"/>
      <c r="Y445" s="3087"/>
      <c r="Z445" s="3087"/>
      <c r="AA445" s="3087"/>
      <c r="AB445" s="3087"/>
      <c r="AC445" s="3087"/>
      <c r="AD445" s="3087"/>
      <c r="AE445" s="3087"/>
      <c r="AF445" s="3087"/>
      <c r="AG445" s="3087"/>
      <c r="AH445" s="3087"/>
      <c r="AI445" s="3087"/>
      <c r="AJ445" s="3087"/>
      <c r="AK445" s="3087"/>
      <c r="AL445" s="3087"/>
      <c r="AM445" s="3087"/>
      <c r="AN445" s="3087"/>
      <c r="AO445" s="3087"/>
      <c r="AP445" s="3087"/>
      <c r="AQ445" s="3087"/>
      <c r="AR445" s="3087"/>
      <c r="AS445" s="3087"/>
      <c r="AT445" s="3087"/>
      <c r="AU445" s="3087"/>
      <c r="AV445" s="3087"/>
      <c r="AW445" s="3087"/>
      <c r="AX445" s="3087"/>
      <c r="AY445" s="3087"/>
      <c r="AZ445" s="3087"/>
      <c r="BA445" s="3087"/>
      <c r="BB445" s="3087"/>
      <c r="BC445" s="3087"/>
      <c r="BD445" s="3087">
        <v>438</v>
      </c>
      <c r="BE445" s="3087" t="s">
        <v>14975</v>
      </c>
      <c r="BF445" s="3087"/>
      <c r="BG445" s="3087">
        <v>14</v>
      </c>
      <c r="BH445" s="3087">
        <v>33</v>
      </c>
      <c r="BI445" s="3087">
        <v>90</v>
      </c>
      <c r="BJ445" s="3087">
        <v>0</v>
      </c>
      <c r="BK445" s="3087">
        <v>0</v>
      </c>
      <c r="BL445" s="3087">
        <v>0</v>
      </c>
      <c r="BM445" s="3087">
        <v>0</v>
      </c>
      <c r="BN445" s="3087"/>
      <c r="BO445" s="3087"/>
      <c r="BP445" s="3087"/>
      <c r="BQ445" s="3087"/>
      <c r="BR445" s="3087"/>
      <c r="BS445" s="3087"/>
      <c r="BT445" s="3087"/>
      <c r="BU445" s="3087"/>
      <c r="BV445" s="3087"/>
      <c r="BW445" s="3087"/>
      <c r="BX445" s="3087"/>
      <c r="BY445" s="3087"/>
      <c r="BZ445" s="3087"/>
      <c r="CA445" s="3087"/>
      <c r="CB445" s="3087"/>
      <c r="CC445" s="3087"/>
      <c r="CD445" s="3087"/>
      <c r="CE445" s="3087"/>
      <c r="CF445" s="3087"/>
      <c r="CG445" s="3087"/>
      <c r="CH445" s="3087"/>
      <c r="CI445" s="3087"/>
      <c r="CJ445" s="3087"/>
      <c r="CK445" s="3087"/>
      <c r="CL445" s="3087"/>
      <c r="CM445" s="3087"/>
      <c r="CN445" s="3087"/>
      <c r="CO445" s="3087"/>
      <c r="CP445" s="3087"/>
      <c r="CQ445" s="3087"/>
      <c r="CR445" s="3087"/>
      <c r="CS445" s="3087"/>
      <c r="CT445" s="3087"/>
      <c r="CU445" s="3087"/>
      <c r="CV445" s="3087"/>
      <c r="CW445" s="3087"/>
      <c r="CX445" s="3087"/>
      <c r="CY445" s="3087"/>
      <c r="CZ445" s="3087"/>
      <c r="DA445" s="3087"/>
      <c r="DB445" s="3087"/>
      <c r="DC445" s="3087"/>
      <c r="DD445" s="3087"/>
      <c r="DE445" s="3087"/>
      <c r="DF445" s="3087"/>
      <c r="DG445" s="3087"/>
      <c r="DH445" s="3087"/>
      <c r="DI445" s="3087"/>
      <c r="DJ445" s="3087"/>
      <c r="DK445" s="3087"/>
    </row>
    <row r="446" spans="1:115" x14ac:dyDescent="0.25">
      <c r="A446" s="3076" t="str">
        <f t="shared" ca="1" si="30"/>
        <v xml:space="preserve"> </v>
      </c>
      <c r="B446" s="3088" t="str">
        <f t="shared" ca="1" si="31"/>
        <v xml:space="preserve"> </v>
      </c>
      <c r="C446" s="3088" t="str">
        <f t="shared" ca="1" si="32"/>
        <v xml:space="preserve"> </v>
      </c>
      <c r="D446" s="3088" t="str">
        <f t="shared" ca="1" si="33"/>
        <v xml:space="preserve"> </v>
      </c>
      <c r="E446" s="3088" t="str">
        <f t="shared" ca="1" si="34"/>
        <v xml:space="preserve"> </v>
      </c>
      <c r="F446" s="3087"/>
      <c r="G446" s="3087"/>
      <c r="H446" s="3087"/>
      <c r="I446" s="3087"/>
      <c r="J446" s="3087"/>
      <c r="K446" s="3087"/>
      <c r="L446" s="3087"/>
      <c r="M446" s="3087"/>
      <c r="N446" s="3087"/>
      <c r="O446" s="3087"/>
      <c r="P446" s="3087"/>
      <c r="Q446" s="3087"/>
      <c r="R446" s="3087"/>
      <c r="S446" s="3087"/>
      <c r="T446" s="3087"/>
      <c r="U446" s="3087"/>
      <c r="V446" s="3087"/>
      <c r="W446" s="3087"/>
      <c r="X446" s="3087"/>
      <c r="Y446" s="3087"/>
      <c r="Z446" s="3087"/>
      <c r="AA446" s="3087"/>
      <c r="AB446" s="3087"/>
      <c r="AC446" s="3087"/>
      <c r="AD446" s="3087"/>
      <c r="AE446" s="3087"/>
      <c r="AF446" s="3087"/>
      <c r="AG446" s="3087"/>
      <c r="AH446" s="3087"/>
      <c r="AI446" s="3087"/>
      <c r="AJ446" s="3087"/>
      <c r="AK446" s="3087"/>
      <c r="AL446" s="3087"/>
      <c r="AM446" s="3087"/>
      <c r="AN446" s="3087"/>
      <c r="AO446" s="3087"/>
      <c r="AP446" s="3087"/>
      <c r="AQ446" s="3087"/>
      <c r="AR446" s="3087"/>
      <c r="AS446" s="3087"/>
      <c r="AT446" s="3087"/>
      <c r="AU446" s="3087"/>
      <c r="AV446" s="3087"/>
      <c r="AW446" s="3087"/>
      <c r="AX446" s="3087"/>
      <c r="AY446" s="3087"/>
      <c r="AZ446" s="3087"/>
      <c r="BA446" s="3087"/>
      <c r="BB446" s="3087"/>
      <c r="BC446" s="3087"/>
      <c r="BD446" s="3087">
        <v>439</v>
      </c>
      <c r="BE446" s="3087" t="s">
        <v>14976</v>
      </c>
      <c r="BF446" s="3087"/>
      <c r="BG446" s="3087">
        <v>14</v>
      </c>
      <c r="BH446" s="3087">
        <v>33</v>
      </c>
      <c r="BI446" s="3087">
        <v>90</v>
      </c>
      <c r="BJ446" s="3087">
        <v>0</v>
      </c>
      <c r="BK446" s="3087">
        <v>0</v>
      </c>
      <c r="BL446" s="3087">
        <v>0</v>
      </c>
      <c r="BM446" s="3087">
        <v>0</v>
      </c>
      <c r="BN446" s="3087"/>
      <c r="BO446" s="3087"/>
      <c r="BP446" s="3087"/>
      <c r="BQ446" s="3087"/>
      <c r="BR446" s="3087"/>
      <c r="BS446" s="3087"/>
      <c r="BT446" s="3087"/>
      <c r="BU446" s="3087"/>
      <c r="BV446" s="3087"/>
      <c r="BW446" s="3087"/>
      <c r="BX446" s="3087"/>
      <c r="BY446" s="3087"/>
      <c r="BZ446" s="3087"/>
      <c r="CA446" s="3087"/>
      <c r="CB446" s="3087"/>
      <c r="CC446" s="3087"/>
      <c r="CD446" s="3087"/>
      <c r="CE446" s="3087"/>
      <c r="CF446" s="3087"/>
      <c r="CG446" s="3087"/>
      <c r="CH446" s="3087"/>
      <c r="CI446" s="3087"/>
      <c r="CJ446" s="3087"/>
      <c r="CK446" s="3087"/>
      <c r="CL446" s="3087"/>
      <c r="CM446" s="3087"/>
      <c r="CN446" s="3087"/>
      <c r="CO446" s="3087"/>
      <c r="CP446" s="3087"/>
      <c r="CQ446" s="3087"/>
      <c r="CR446" s="3087"/>
      <c r="CS446" s="3087"/>
      <c r="CT446" s="3087"/>
      <c r="CU446" s="3087"/>
      <c r="CV446" s="3087"/>
      <c r="CW446" s="3087"/>
      <c r="CX446" s="3087"/>
      <c r="CY446" s="3087"/>
      <c r="CZ446" s="3087"/>
      <c r="DA446" s="3087"/>
      <c r="DB446" s="3087"/>
      <c r="DC446" s="3087"/>
      <c r="DD446" s="3087"/>
      <c r="DE446" s="3087"/>
      <c r="DF446" s="3087"/>
      <c r="DG446" s="3087"/>
      <c r="DH446" s="3087"/>
      <c r="DI446" s="3087"/>
      <c r="DJ446" s="3087"/>
      <c r="DK446" s="3087"/>
    </row>
    <row r="447" spans="1:115" x14ac:dyDescent="0.25">
      <c r="A447" s="3076" t="str">
        <f t="shared" ca="1" si="30"/>
        <v xml:space="preserve"> </v>
      </c>
      <c r="B447" s="3088" t="str">
        <f t="shared" ca="1" si="31"/>
        <v xml:space="preserve"> </v>
      </c>
      <c r="C447" s="3088" t="str">
        <f t="shared" ca="1" si="32"/>
        <v xml:space="preserve"> </v>
      </c>
      <c r="D447" s="3088" t="str">
        <f t="shared" ca="1" si="33"/>
        <v xml:space="preserve"> </v>
      </c>
      <c r="E447" s="3088" t="str">
        <f t="shared" ca="1" si="34"/>
        <v xml:space="preserve"> </v>
      </c>
      <c r="F447" s="3087"/>
      <c r="G447" s="3087"/>
      <c r="H447" s="3087"/>
      <c r="I447" s="3087"/>
      <c r="J447" s="3087"/>
      <c r="K447" s="3087"/>
      <c r="L447" s="3087"/>
      <c r="M447" s="3087"/>
      <c r="N447" s="3087"/>
      <c r="O447" s="3087"/>
      <c r="P447" s="3087"/>
      <c r="Q447" s="3087"/>
      <c r="R447" s="3087"/>
      <c r="S447" s="3087"/>
      <c r="T447" s="3087"/>
      <c r="U447" s="3087"/>
      <c r="V447" s="3087"/>
      <c r="W447" s="3087"/>
      <c r="X447" s="3087"/>
      <c r="Y447" s="3087"/>
      <c r="Z447" s="3087"/>
      <c r="AA447" s="3087"/>
      <c r="AB447" s="3087"/>
      <c r="AC447" s="3087"/>
      <c r="AD447" s="3087"/>
      <c r="AE447" s="3087"/>
      <c r="AF447" s="3087"/>
      <c r="AG447" s="3087"/>
      <c r="AH447" s="3087"/>
      <c r="AI447" s="3087"/>
      <c r="AJ447" s="3087"/>
      <c r="AK447" s="3087"/>
      <c r="AL447" s="3087"/>
      <c r="AM447" s="3087"/>
      <c r="AN447" s="3087"/>
      <c r="AO447" s="3087"/>
      <c r="AP447" s="3087"/>
      <c r="AQ447" s="3087"/>
      <c r="AR447" s="3087"/>
      <c r="AS447" s="3087"/>
      <c r="AT447" s="3087"/>
      <c r="AU447" s="3087"/>
      <c r="AV447" s="3087"/>
      <c r="AW447" s="3087"/>
      <c r="AX447" s="3087"/>
      <c r="AY447" s="3087"/>
      <c r="AZ447" s="3087"/>
      <c r="BA447" s="3087"/>
      <c r="BB447" s="3087"/>
      <c r="BC447" s="3087"/>
      <c r="BD447" s="3087">
        <v>440</v>
      </c>
      <c r="BE447" s="3087" t="s">
        <v>14977</v>
      </c>
      <c r="BF447" s="3087"/>
      <c r="BG447" s="3087">
        <v>14</v>
      </c>
      <c r="BH447" s="3087">
        <v>33</v>
      </c>
      <c r="BI447" s="3087">
        <v>90</v>
      </c>
      <c r="BJ447" s="3087">
        <v>0</v>
      </c>
      <c r="BK447" s="3087">
        <v>0</v>
      </c>
      <c r="BL447" s="3087">
        <v>0</v>
      </c>
      <c r="BM447" s="3087">
        <v>0</v>
      </c>
      <c r="BN447" s="3087"/>
      <c r="BO447" s="3087"/>
      <c r="BP447" s="3087"/>
      <c r="BQ447" s="3087"/>
      <c r="BR447" s="3087"/>
      <c r="BS447" s="3087"/>
      <c r="BT447" s="3087"/>
      <c r="BU447" s="3087"/>
      <c r="BV447" s="3087"/>
      <c r="BW447" s="3087"/>
      <c r="BX447" s="3087"/>
      <c r="BY447" s="3087"/>
      <c r="BZ447" s="3087"/>
      <c r="CA447" s="3087"/>
      <c r="CB447" s="3087"/>
      <c r="CC447" s="3087"/>
      <c r="CD447" s="3087"/>
      <c r="CE447" s="3087"/>
      <c r="CF447" s="3087"/>
      <c r="CG447" s="3087"/>
      <c r="CH447" s="3087"/>
      <c r="CI447" s="3087"/>
      <c r="CJ447" s="3087"/>
      <c r="CK447" s="3087"/>
      <c r="CL447" s="3087"/>
      <c r="CM447" s="3087"/>
      <c r="CN447" s="3087"/>
      <c r="CO447" s="3087"/>
      <c r="CP447" s="3087"/>
      <c r="CQ447" s="3087"/>
      <c r="CR447" s="3087"/>
      <c r="CS447" s="3087"/>
      <c r="CT447" s="3087"/>
      <c r="CU447" s="3087"/>
      <c r="CV447" s="3087"/>
      <c r="CW447" s="3087"/>
      <c r="CX447" s="3087"/>
      <c r="CY447" s="3087"/>
      <c r="CZ447" s="3087"/>
      <c r="DA447" s="3087"/>
      <c r="DB447" s="3087"/>
      <c r="DC447" s="3087"/>
      <c r="DD447" s="3087"/>
      <c r="DE447" s="3087"/>
      <c r="DF447" s="3087"/>
      <c r="DG447" s="3087"/>
      <c r="DH447" s="3087"/>
      <c r="DI447" s="3087"/>
      <c r="DJ447" s="3087"/>
      <c r="DK447" s="3087"/>
    </row>
    <row r="448" spans="1:115" x14ac:dyDescent="0.25">
      <c r="A448" s="3076" t="str">
        <f t="shared" ca="1" si="30"/>
        <v xml:space="preserve"> </v>
      </c>
      <c r="B448" s="3088" t="str">
        <f t="shared" ca="1" si="31"/>
        <v xml:space="preserve"> </v>
      </c>
      <c r="C448" s="3088" t="str">
        <f t="shared" ca="1" si="32"/>
        <v xml:space="preserve"> </v>
      </c>
      <c r="D448" s="3088" t="str">
        <f t="shared" ca="1" si="33"/>
        <v xml:space="preserve"> </v>
      </c>
      <c r="E448" s="3088" t="str">
        <f t="shared" ca="1" si="34"/>
        <v xml:space="preserve"> </v>
      </c>
      <c r="F448" s="3087"/>
      <c r="G448" s="3087"/>
      <c r="H448" s="3087"/>
      <c r="I448" s="3087"/>
      <c r="J448" s="3087"/>
      <c r="K448" s="3087"/>
      <c r="L448" s="3087"/>
      <c r="M448" s="3087"/>
      <c r="N448" s="3087"/>
      <c r="O448" s="3087"/>
      <c r="P448" s="3087"/>
      <c r="Q448" s="3087"/>
      <c r="R448" s="3087"/>
      <c r="S448" s="3087"/>
      <c r="T448" s="3087"/>
      <c r="U448" s="3087"/>
      <c r="V448" s="3087"/>
      <c r="W448" s="3087"/>
      <c r="X448" s="3087"/>
      <c r="Y448" s="3087"/>
      <c r="Z448" s="3087"/>
      <c r="AA448" s="3087"/>
      <c r="AB448" s="3087"/>
      <c r="AC448" s="3087"/>
      <c r="AD448" s="3087"/>
      <c r="AE448" s="3087"/>
      <c r="AF448" s="3087"/>
      <c r="AG448" s="3087"/>
      <c r="AH448" s="3087"/>
      <c r="AI448" s="3087"/>
      <c r="AJ448" s="3087"/>
      <c r="AK448" s="3087"/>
      <c r="AL448" s="3087"/>
      <c r="AM448" s="3087"/>
      <c r="AN448" s="3087"/>
      <c r="AO448" s="3087"/>
      <c r="AP448" s="3087"/>
      <c r="AQ448" s="3087"/>
      <c r="AR448" s="3087"/>
      <c r="AS448" s="3087"/>
      <c r="AT448" s="3087"/>
      <c r="AU448" s="3087"/>
      <c r="AV448" s="3087"/>
      <c r="AW448" s="3087"/>
      <c r="AX448" s="3087"/>
      <c r="AY448" s="3087"/>
      <c r="AZ448" s="3087"/>
      <c r="BA448" s="3087"/>
      <c r="BB448" s="3087"/>
      <c r="BC448" s="3087"/>
      <c r="BD448" s="3087">
        <v>441</v>
      </c>
      <c r="BE448" s="3087" t="s">
        <v>14978</v>
      </c>
      <c r="BF448" s="3087"/>
      <c r="BG448" s="3087">
        <v>14</v>
      </c>
      <c r="BH448" s="3087">
        <v>33</v>
      </c>
      <c r="BI448" s="3087">
        <v>90</v>
      </c>
      <c r="BJ448" s="3087">
        <v>0</v>
      </c>
      <c r="BK448" s="3087">
        <v>0</v>
      </c>
      <c r="BL448" s="3087">
        <v>0</v>
      </c>
      <c r="BM448" s="3087">
        <v>0</v>
      </c>
      <c r="BN448" s="3087"/>
      <c r="BO448" s="3087"/>
      <c r="BP448" s="3087"/>
      <c r="BQ448" s="3087"/>
      <c r="BR448" s="3087"/>
      <c r="BS448" s="3087"/>
      <c r="BT448" s="3087"/>
      <c r="BU448" s="3087"/>
      <c r="BV448" s="3087"/>
      <c r="BW448" s="3087"/>
      <c r="BX448" s="3087"/>
      <c r="BY448" s="3087"/>
      <c r="BZ448" s="3087"/>
      <c r="CA448" s="3087"/>
      <c r="CB448" s="3087"/>
      <c r="CC448" s="3087"/>
      <c r="CD448" s="3087"/>
      <c r="CE448" s="3087"/>
      <c r="CF448" s="3087"/>
      <c r="CG448" s="3087"/>
      <c r="CH448" s="3087"/>
      <c r="CI448" s="3087"/>
      <c r="CJ448" s="3087"/>
      <c r="CK448" s="3087"/>
      <c r="CL448" s="3087"/>
      <c r="CM448" s="3087"/>
      <c r="CN448" s="3087"/>
      <c r="CO448" s="3087"/>
      <c r="CP448" s="3087"/>
      <c r="CQ448" s="3087"/>
      <c r="CR448" s="3087"/>
      <c r="CS448" s="3087"/>
      <c r="CT448" s="3087"/>
      <c r="CU448" s="3087"/>
      <c r="CV448" s="3087"/>
      <c r="CW448" s="3087"/>
      <c r="CX448" s="3087"/>
      <c r="CY448" s="3087"/>
      <c r="CZ448" s="3087"/>
      <c r="DA448" s="3087"/>
      <c r="DB448" s="3087"/>
      <c r="DC448" s="3087"/>
      <c r="DD448" s="3087"/>
      <c r="DE448" s="3087"/>
      <c r="DF448" s="3087"/>
      <c r="DG448" s="3087"/>
      <c r="DH448" s="3087"/>
      <c r="DI448" s="3087"/>
      <c r="DJ448" s="3087"/>
      <c r="DK448" s="3087"/>
    </row>
    <row r="449" spans="1:115" x14ac:dyDescent="0.25">
      <c r="A449" s="3076" t="str">
        <f t="shared" ca="1" si="30"/>
        <v xml:space="preserve"> </v>
      </c>
      <c r="B449" s="3088" t="str">
        <f t="shared" ca="1" si="31"/>
        <v xml:space="preserve"> </v>
      </c>
      <c r="C449" s="3088" t="str">
        <f t="shared" ca="1" si="32"/>
        <v xml:space="preserve"> </v>
      </c>
      <c r="D449" s="3088" t="str">
        <f t="shared" ca="1" si="33"/>
        <v xml:space="preserve"> </v>
      </c>
      <c r="E449" s="3088" t="str">
        <f t="shared" ca="1" si="34"/>
        <v xml:space="preserve"> </v>
      </c>
      <c r="F449" s="3087"/>
      <c r="G449" s="3087"/>
      <c r="H449" s="3087"/>
      <c r="I449" s="3087"/>
      <c r="J449" s="3087"/>
      <c r="K449" s="3087"/>
      <c r="L449" s="3087"/>
      <c r="M449" s="3087"/>
      <c r="N449" s="3087"/>
      <c r="O449" s="3087"/>
      <c r="P449" s="3087"/>
      <c r="Q449" s="3087"/>
      <c r="R449" s="3087"/>
      <c r="S449" s="3087"/>
      <c r="T449" s="3087"/>
      <c r="U449" s="3087"/>
      <c r="V449" s="3087"/>
      <c r="W449" s="3087"/>
      <c r="X449" s="3087"/>
      <c r="Y449" s="3087"/>
      <c r="Z449" s="3087"/>
      <c r="AA449" s="3087"/>
      <c r="AB449" s="3087"/>
      <c r="AC449" s="3087"/>
      <c r="AD449" s="3087"/>
      <c r="AE449" s="3087"/>
      <c r="AF449" s="3087"/>
      <c r="AG449" s="3087"/>
      <c r="AH449" s="3087"/>
      <c r="AI449" s="3087"/>
      <c r="AJ449" s="3087"/>
      <c r="AK449" s="3087"/>
      <c r="AL449" s="3087"/>
      <c r="AM449" s="3087"/>
      <c r="AN449" s="3087"/>
      <c r="AO449" s="3087"/>
      <c r="AP449" s="3087"/>
      <c r="AQ449" s="3087"/>
      <c r="AR449" s="3087"/>
      <c r="AS449" s="3087"/>
      <c r="AT449" s="3087"/>
      <c r="AU449" s="3087"/>
      <c r="AV449" s="3087"/>
      <c r="AW449" s="3087"/>
      <c r="AX449" s="3087"/>
      <c r="AY449" s="3087"/>
      <c r="AZ449" s="3087"/>
      <c r="BA449" s="3087"/>
      <c r="BB449" s="3087"/>
      <c r="BC449" s="3087"/>
      <c r="BD449" s="3087">
        <v>442</v>
      </c>
      <c r="BE449" s="3087" t="s">
        <v>14979</v>
      </c>
      <c r="BF449" s="3087"/>
      <c r="BG449" s="3087">
        <v>14</v>
      </c>
      <c r="BH449" s="3087">
        <v>33</v>
      </c>
      <c r="BI449" s="3087">
        <v>90</v>
      </c>
      <c r="BJ449" s="3087">
        <v>0</v>
      </c>
      <c r="BK449" s="3087">
        <v>0</v>
      </c>
      <c r="BL449" s="3087">
        <v>0</v>
      </c>
      <c r="BM449" s="3087">
        <v>0</v>
      </c>
      <c r="BN449" s="3087"/>
      <c r="BO449" s="3087"/>
      <c r="BP449" s="3087"/>
      <c r="BQ449" s="3087"/>
      <c r="BR449" s="3087"/>
      <c r="BS449" s="3087"/>
      <c r="BT449" s="3087"/>
      <c r="BU449" s="3087"/>
      <c r="BV449" s="3087"/>
      <c r="BW449" s="3087"/>
      <c r="BX449" s="3087"/>
      <c r="BY449" s="3087"/>
      <c r="BZ449" s="3087"/>
      <c r="CA449" s="3087"/>
      <c r="CB449" s="3087"/>
      <c r="CC449" s="3087"/>
      <c r="CD449" s="3087"/>
      <c r="CE449" s="3087"/>
      <c r="CF449" s="3087"/>
      <c r="CG449" s="3087"/>
      <c r="CH449" s="3087"/>
      <c r="CI449" s="3087"/>
      <c r="CJ449" s="3087"/>
      <c r="CK449" s="3087"/>
      <c r="CL449" s="3087"/>
      <c r="CM449" s="3087"/>
      <c r="CN449" s="3087"/>
      <c r="CO449" s="3087"/>
      <c r="CP449" s="3087"/>
      <c r="CQ449" s="3087"/>
      <c r="CR449" s="3087"/>
      <c r="CS449" s="3087"/>
      <c r="CT449" s="3087"/>
      <c r="CU449" s="3087"/>
      <c r="CV449" s="3087"/>
      <c r="CW449" s="3087"/>
      <c r="CX449" s="3087"/>
      <c r="CY449" s="3087"/>
      <c r="CZ449" s="3087"/>
      <c r="DA449" s="3087"/>
      <c r="DB449" s="3087"/>
      <c r="DC449" s="3087"/>
      <c r="DD449" s="3087"/>
      <c r="DE449" s="3087"/>
      <c r="DF449" s="3087"/>
      <c r="DG449" s="3087"/>
      <c r="DH449" s="3087"/>
      <c r="DI449" s="3087"/>
      <c r="DJ449" s="3087"/>
      <c r="DK449" s="3087"/>
    </row>
    <row r="450" spans="1:115" x14ac:dyDescent="0.25">
      <c r="A450" s="3076" t="str">
        <f t="shared" ca="1" si="30"/>
        <v xml:space="preserve"> </v>
      </c>
      <c r="B450" s="3088" t="str">
        <f t="shared" ca="1" si="31"/>
        <v xml:space="preserve"> </v>
      </c>
      <c r="C450" s="3088" t="str">
        <f t="shared" ca="1" si="32"/>
        <v xml:space="preserve"> </v>
      </c>
      <c r="D450" s="3088" t="str">
        <f t="shared" ca="1" si="33"/>
        <v xml:space="preserve"> </v>
      </c>
      <c r="E450" s="3088" t="str">
        <f t="shared" ca="1" si="34"/>
        <v xml:space="preserve"> </v>
      </c>
      <c r="F450" s="3087"/>
      <c r="G450" s="3087"/>
      <c r="H450" s="3087"/>
      <c r="I450" s="3087"/>
      <c r="J450" s="3087"/>
      <c r="K450" s="3087"/>
      <c r="L450" s="3087"/>
      <c r="M450" s="3087"/>
      <c r="N450" s="3087"/>
      <c r="O450" s="3087"/>
      <c r="P450" s="3087"/>
      <c r="Q450" s="3087"/>
      <c r="R450" s="3087"/>
      <c r="S450" s="3087"/>
      <c r="T450" s="3087"/>
      <c r="U450" s="3087"/>
      <c r="V450" s="3087"/>
      <c r="W450" s="3087"/>
      <c r="X450" s="3087"/>
      <c r="Y450" s="3087"/>
      <c r="Z450" s="3087"/>
      <c r="AA450" s="3087"/>
      <c r="AB450" s="3087"/>
      <c r="AC450" s="3087"/>
      <c r="AD450" s="3087"/>
      <c r="AE450" s="3087"/>
      <c r="AF450" s="3087"/>
      <c r="AG450" s="3087"/>
      <c r="AH450" s="3087"/>
      <c r="AI450" s="3087"/>
      <c r="AJ450" s="3087"/>
      <c r="AK450" s="3087"/>
      <c r="AL450" s="3087"/>
      <c r="AM450" s="3087"/>
      <c r="AN450" s="3087"/>
      <c r="AO450" s="3087"/>
      <c r="AP450" s="3087"/>
      <c r="AQ450" s="3087"/>
      <c r="AR450" s="3087"/>
      <c r="AS450" s="3087"/>
      <c r="AT450" s="3087"/>
      <c r="AU450" s="3087"/>
      <c r="AV450" s="3087"/>
      <c r="AW450" s="3087"/>
      <c r="AX450" s="3087"/>
      <c r="AY450" s="3087"/>
      <c r="AZ450" s="3087"/>
      <c r="BA450" s="3087"/>
      <c r="BB450" s="3087"/>
      <c r="BC450" s="3087"/>
      <c r="BD450" s="3087">
        <v>443</v>
      </c>
      <c r="BE450" s="3087" t="s">
        <v>14980</v>
      </c>
      <c r="BF450" s="3087"/>
      <c r="BG450" s="3087">
        <v>14</v>
      </c>
      <c r="BH450" s="3087">
        <v>33</v>
      </c>
      <c r="BI450" s="3087">
        <v>90</v>
      </c>
      <c r="BJ450" s="3087">
        <v>0</v>
      </c>
      <c r="BK450" s="3087">
        <v>0</v>
      </c>
      <c r="BL450" s="3087">
        <v>0</v>
      </c>
      <c r="BM450" s="3087">
        <v>0</v>
      </c>
      <c r="BN450" s="3087"/>
      <c r="BO450" s="3087"/>
      <c r="BP450" s="3087"/>
      <c r="BQ450" s="3087"/>
      <c r="BR450" s="3087"/>
      <c r="BS450" s="3087"/>
      <c r="BT450" s="3087"/>
      <c r="BU450" s="3087"/>
      <c r="BV450" s="3087"/>
      <c r="BW450" s="3087"/>
      <c r="BX450" s="3087"/>
      <c r="BY450" s="3087"/>
      <c r="BZ450" s="3087"/>
      <c r="CA450" s="3087"/>
      <c r="CB450" s="3087"/>
      <c r="CC450" s="3087"/>
      <c r="CD450" s="3087"/>
      <c r="CE450" s="3087"/>
      <c r="CF450" s="3087"/>
      <c r="CG450" s="3087"/>
      <c r="CH450" s="3087"/>
      <c r="CI450" s="3087"/>
      <c r="CJ450" s="3087"/>
      <c r="CK450" s="3087"/>
      <c r="CL450" s="3087"/>
      <c r="CM450" s="3087"/>
      <c r="CN450" s="3087"/>
      <c r="CO450" s="3087"/>
      <c r="CP450" s="3087"/>
      <c r="CQ450" s="3087"/>
      <c r="CR450" s="3087"/>
      <c r="CS450" s="3087"/>
      <c r="CT450" s="3087"/>
      <c r="CU450" s="3087"/>
      <c r="CV450" s="3087"/>
      <c r="CW450" s="3087"/>
      <c r="CX450" s="3087"/>
      <c r="CY450" s="3087"/>
      <c r="CZ450" s="3087"/>
      <c r="DA450" s="3087"/>
      <c r="DB450" s="3087"/>
      <c r="DC450" s="3087"/>
      <c r="DD450" s="3087"/>
      <c r="DE450" s="3087"/>
      <c r="DF450" s="3087"/>
      <c r="DG450" s="3087"/>
      <c r="DH450" s="3087"/>
      <c r="DI450" s="3087"/>
      <c r="DJ450" s="3087"/>
      <c r="DK450" s="3087"/>
    </row>
    <row r="451" spans="1:115" x14ac:dyDescent="0.25">
      <c r="A451" s="3076" t="str">
        <f t="shared" ca="1" si="30"/>
        <v xml:space="preserve"> </v>
      </c>
      <c r="B451" s="3088" t="str">
        <f t="shared" ca="1" si="31"/>
        <v xml:space="preserve"> </v>
      </c>
      <c r="C451" s="3088" t="str">
        <f t="shared" ca="1" si="32"/>
        <v xml:space="preserve"> </v>
      </c>
      <c r="D451" s="3088" t="str">
        <f t="shared" ca="1" si="33"/>
        <v xml:space="preserve"> </v>
      </c>
      <c r="E451" s="3088" t="str">
        <f t="shared" ca="1" si="34"/>
        <v xml:space="preserve"> </v>
      </c>
      <c r="F451" s="3087"/>
      <c r="G451" s="3087"/>
      <c r="H451" s="3087"/>
      <c r="I451" s="3087"/>
      <c r="J451" s="3087"/>
      <c r="K451" s="3087"/>
      <c r="L451" s="3087"/>
      <c r="M451" s="3087"/>
      <c r="N451" s="3087"/>
      <c r="O451" s="3087"/>
      <c r="P451" s="3087"/>
      <c r="Q451" s="3087"/>
      <c r="R451" s="3087"/>
      <c r="S451" s="3087"/>
      <c r="T451" s="3087"/>
      <c r="U451" s="3087"/>
      <c r="V451" s="3087"/>
      <c r="W451" s="3087"/>
      <c r="X451" s="3087"/>
      <c r="Y451" s="3087"/>
      <c r="Z451" s="3087"/>
      <c r="AA451" s="3087"/>
      <c r="AB451" s="3087"/>
      <c r="AC451" s="3087"/>
      <c r="AD451" s="3087"/>
      <c r="AE451" s="3087"/>
      <c r="AF451" s="3087"/>
      <c r="AG451" s="3087"/>
      <c r="AH451" s="3087"/>
      <c r="AI451" s="3087"/>
      <c r="AJ451" s="3087"/>
      <c r="AK451" s="3087"/>
      <c r="AL451" s="3087"/>
      <c r="AM451" s="3087"/>
      <c r="AN451" s="3087"/>
      <c r="AO451" s="3087"/>
      <c r="AP451" s="3087"/>
      <c r="AQ451" s="3087"/>
      <c r="AR451" s="3087"/>
      <c r="AS451" s="3087"/>
      <c r="AT451" s="3087"/>
      <c r="AU451" s="3087"/>
      <c r="AV451" s="3087"/>
      <c r="AW451" s="3087"/>
      <c r="AX451" s="3087"/>
      <c r="AY451" s="3087"/>
      <c r="AZ451" s="3087"/>
      <c r="BA451" s="3087"/>
      <c r="BB451" s="3087"/>
      <c r="BC451" s="3087"/>
      <c r="BD451" s="3087">
        <v>444</v>
      </c>
      <c r="BE451" s="3087" t="s">
        <v>14981</v>
      </c>
      <c r="BF451" s="3087"/>
      <c r="BG451" s="3087">
        <v>14</v>
      </c>
      <c r="BH451" s="3087">
        <v>33</v>
      </c>
      <c r="BI451" s="3087">
        <v>90</v>
      </c>
      <c r="BJ451" s="3087">
        <v>0</v>
      </c>
      <c r="BK451" s="3087">
        <v>0</v>
      </c>
      <c r="BL451" s="3087">
        <v>0</v>
      </c>
      <c r="BM451" s="3087">
        <v>0</v>
      </c>
      <c r="BN451" s="3087"/>
      <c r="BO451" s="3087"/>
      <c r="BP451" s="3087"/>
      <c r="BQ451" s="3087"/>
      <c r="BR451" s="3087"/>
      <c r="BS451" s="3087"/>
      <c r="BT451" s="3087"/>
      <c r="BU451" s="3087"/>
      <c r="BV451" s="3087"/>
      <c r="BW451" s="3087"/>
      <c r="BX451" s="3087"/>
      <c r="BY451" s="3087"/>
      <c r="BZ451" s="3087"/>
      <c r="CA451" s="3087"/>
      <c r="CB451" s="3087"/>
      <c r="CC451" s="3087"/>
      <c r="CD451" s="3087"/>
      <c r="CE451" s="3087"/>
      <c r="CF451" s="3087"/>
      <c r="CG451" s="3087"/>
      <c r="CH451" s="3087"/>
      <c r="CI451" s="3087"/>
      <c r="CJ451" s="3087"/>
      <c r="CK451" s="3087"/>
      <c r="CL451" s="3087"/>
      <c r="CM451" s="3087"/>
      <c r="CN451" s="3087"/>
      <c r="CO451" s="3087"/>
      <c r="CP451" s="3087"/>
      <c r="CQ451" s="3087"/>
      <c r="CR451" s="3087"/>
      <c r="CS451" s="3087"/>
      <c r="CT451" s="3087"/>
      <c r="CU451" s="3087"/>
      <c r="CV451" s="3087"/>
      <c r="CW451" s="3087"/>
      <c r="CX451" s="3087"/>
      <c r="CY451" s="3087"/>
      <c r="CZ451" s="3087"/>
      <c r="DA451" s="3087"/>
      <c r="DB451" s="3087"/>
      <c r="DC451" s="3087"/>
      <c r="DD451" s="3087"/>
      <c r="DE451" s="3087"/>
      <c r="DF451" s="3087"/>
      <c r="DG451" s="3087"/>
      <c r="DH451" s="3087"/>
      <c r="DI451" s="3087"/>
      <c r="DJ451" s="3087"/>
      <c r="DK451" s="3087"/>
    </row>
    <row r="452" spans="1:115" x14ac:dyDescent="0.25">
      <c r="A452" s="3076" t="str">
        <f t="shared" ca="1" si="30"/>
        <v xml:space="preserve"> </v>
      </c>
      <c r="B452" s="3088" t="str">
        <f t="shared" ca="1" si="31"/>
        <v xml:space="preserve"> </v>
      </c>
      <c r="C452" s="3088" t="str">
        <f t="shared" ca="1" si="32"/>
        <v xml:space="preserve"> </v>
      </c>
      <c r="D452" s="3088" t="str">
        <f t="shared" ca="1" si="33"/>
        <v xml:space="preserve"> </v>
      </c>
      <c r="E452" s="3088" t="str">
        <f t="shared" ca="1" si="34"/>
        <v xml:space="preserve"> </v>
      </c>
      <c r="F452" s="3087"/>
      <c r="G452" s="3087"/>
      <c r="H452" s="3087"/>
      <c r="I452" s="3087"/>
      <c r="J452" s="3087"/>
      <c r="K452" s="3087"/>
      <c r="L452" s="3087"/>
      <c r="M452" s="3087"/>
      <c r="N452" s="3087"/>
      <c r="O452" s="3087"/>
      <c r="P452" s="3087"/>
      <c r="Q452" s="3087"/>
      <c r="R452" s="3087"/>
      <c r="S452" s="3087"/>
      <c r="T452" s="3087"/>
      <c r="U452" s="3087"/>
      <c r="V452" s="3087"/>
      <c r="W452" s="3087"/>
      <c r="X452" s="3087"/>
      <c r="Y452" s="3087"/>
      <c r="Z452" s="3087"/>
      <c r="AA452" s="3087"/>
      <c r="AB452" s="3087"/>
      <c r="AC452" s="3087"/>
      <c r="AD452" s="3087"/>
      <c r="AE452" s="3087"/>
      <c r="AF452" s="3087"/>
      <c r="AG452" s="3087"/>
      <c r="AH452" s="3087"/>
      <c r="AI452" s="3087"/>
      <c r="AJ452" s="3087"/>
      <c r="AK452" s="3087"/>
      <c r="AL452" s="3087"/>
      <c r="AM452" s="3087"/>
      <c r="AN452" s="3087"/>
      <c r="AO452" s="3087"/>
      <c r="AP452" s="3087"/>
      <c r="AQ452" s="3087"/>
      <c r="AR452" s="3087"/>
      <c r="AS452" s="3087"/>
      <c r="AT452" s="3087"/>
      <c r="AU452" s="3087"/>
      <c r="AV452" s="3087"/>
      <c r="AW452" s="3087"/>
      <c r="AX452" s="3087"/>
      <c r="AY452" s="3087"/>
      <c r="AZ452" s="3087"/>
      <c r="BA452" s="3087"/>
      <c r="BB452" s="3087"/>
      <c r="BC452" s="3087"/>
      <c r="BD452" s="3087">
        <v>445</v>
      </c>
      <c r="BE452" s="3087" t="s">
        <v>14982</v>
      </c>
      <c r="BF452" s="3087"/>
      <c r="BG452" s="3087">
        <v>14</v>
      </c>
      <c r="BH452" s="3087">
        <v>33</v>
      </c>
      <c r="BI452" s="3087">
        <v>90</v>
      </c>
      <c r="BJ452" s="3087">
        <v>0</v>
      </c>
      <c r="BK452" s="3087">
        <v>0</v>
      </c>
      <c r="BL452" s="3087">
        <v>0</v>
      </c>
      <c r="BM452" s="3087">
        <v>0</v>
      </c>
      <c r="BN452" s="3087"/>
      <c r="BO452" s="3087"/>
      <c r="BP452" s="3087"/>
      <c r="BQ452" s="3087"/>
      <c r="BR452" s="3087"/>
      <c r="BS452" s="3087"/>
      <c r="BT452" s="3087"/>
      <c r="BU452" s="3087"/>
      <c r="BV452" s="3087"/>
      <c r="BW452" s="3087"/>
      <c r="BX452" s="3087"/>
      <c r="BY452" s="3087"/>
      <c r="BZ452" s="3087"/>
      <c r="CA452" s="3087"/>
      <c r="CB452" s="3087"/>
      <c r="CC452" s="3087"/>
      <c r="CD452" s="3087"/>
      <c r="CE452" s="3087"/>
      <c r="CF452" s="3087"/>
      <c r="CG452" s="3087"/>
      <c r="CH452" s="3087"/>
      <c r="CI452" s="3087"/>
      <c r="CJ452" s="3087"/>
      <c r="CK452" s="3087"/>
      <c r="CL452" s="3087"/>
      <c r="CM452" s="3087"/>
      <c r="CN452" s="3087"/>
      <c r="CO452" s="3087"/>
      <c r="CP452" s="3087"/>
      <c r="CQ452" s="3087"/>
      <c r="CR452" s="3087"/>
      <c r="CS452" s="3087"/>
      <c r="CT452" s="3087"/>
      <c r="CU452" s="3087"/>
      <c r="CV452" s="3087"/>
      <c r="CW452" s="3087"/>
      <c r="CX452" s="3087"/>
      <c r="CY452" s="3087"/>
      <c r="CZ452" s="3087"/>
      <c r="DA452" s="3087"/>
      <c r="DB452" s="3087"/>
      <c r="DC452" s="3087"/>
      <c r="DD452" s="3087"/>
      <c r="DE452" s="3087"/>
      <c r="DF452" s="3087"/>
      <c r="DG452" s="3087"/>
      <c r="DH452" s="3087"/>
      <c r="DI452" s="3087"/>
      <c r="DJ452" s="3087"/>
      <c r="DK452" s="3087"/>
    </row>
    <row r="453" spans="1:115" x14ac:dyDescent="0.25">
      <c r="A453" s="3076" t="str">
        <f t="shared" ca="1" si="30"/>
        <v xml:space="preserve"> </v>
      </c>
      <c r="B453" s="3088" t="str">
        <f t="shared" ca="1" si="31"/>
        <v xml:space="preserve"> </v>
      </c>
      <c r="C453" s="3088" t="str">
        <f t="shared" ca="1" si="32"/>
        <v xml:space="preserve"> </v>
      </c>
      <c r="D453" s="3088" t="str">
        <f t="shared" ca="1" si="33"/>
        <v xml:space="preserve"> </v>
      </c>
      <c r="E453" s="3088" t="str">
        <f t="shared" ca="1" si="34"/>
        <v xml:space="preserve"> </v>
      </c>
      <c r="F453" s="3087"/>
      <c r="G453" s="3087"/>
      <c r="H453" s="3087"/>
      <c r="I453" s="3087"/>
      <c r="J453" s="3087"/>
      <c r="K453" s="3087"/>
      <c r="L453" s="3087"/>
      <c r="M453" s="3087"/>
      <c r="N453" s="3087"/>
      <c r="O453" s="3087"/>
      <c r="P453" s="3087"/>
      <c r="Q453" s="3087"/>
      <c r="R453" s="3087"/>
      <c r="S453" s="3087"/>
      <c r="T453" s="3087"/>
      <c r="U453" s="3087"/>
      <c r="V453" s="3087"/>
      <c r="W453" s="3087"/>
      <c r="X453" s="3087"/>
      <c r="Y453" s="3087"/>
      <c r="Z453" s="3087"/>
      <c r="AA453" s="3087"/>
      <c r="AB453" s="3087"/>
      <c r="AC453" s="3087"/>
      <c r="AD453" s="3087"/>
      <c r="AE453" s="3087"/>
      <c r="AF453" s="3087"/>
      <c r="AG453" s="3087"/>
      <c r="AH453" s="3087"/>
      <c r="AI453" s="3087"/>
      <c r="AJ453" s="3087"/>
      <c r="AK453" s="3087"/>
      <c r="AL453" s="3087"/>
      <c r="AM453" s="3087"/>
      <c r="AN453" s="3087"/>
      <c r="AO453" s="3087"/>
      <c r="AP453" s="3087"/>
      <c r="AQ453" s="3087"/>
      <c r="AR453" s="3087"/>
      <c r="AS453" s="3087"/>
      <c r="AT453" s="3087"/>
      <c r="AU453" s="3087"/>
      <c r="AV453" s="3087"/>
      <c r="AW453" s="3087"/>
      <c r="AX453" s="3087"/>
      <c r="AY453" s="3087"/>
      <c r="AZ453" s="3087"/>
      <c r="BA453" s="3087"/>
      <c r="BB453" s="3087"/>
      <c r="BC453" s="3087"/>
      <c r="BD453" s="3087">
        <v>446</v>
      </c>
      <c r="BE453" s="3087" t="s">
        <v>14983</v>
      </c>
      <c r="BF453" s="3087"/>
      <c r="BG453" s="3087">
        <v>14</v>
      </c>
      <c r="BH453" s="3087">
        <v>33</v>
      </c>
      <c r="BI453" s="3087">
        <v>90</v>
      </c>
      <c r="BJ453" s="3087">
        <v>0</v>
      </c>
      <c r="BK453" s="3087">
        <v>0</v>
      </c>
      <c r="BL453" s="3087">
        <v>0</v>
      </c>
      <c r="BM453" s="3087">
        <v>0</v>
      </c>
      <c r="BN453" s="3087"/>
      <c r="BO453" s="3087"/>
      <c r="BP453" s="3087"/>
      <c r="BQ453" s="3087"/>
      <c r="BR453" s="3087"/>
      <c r="BS453" s="3087"/>
      <c r="BT453" s="3087"/>
      <c r="BU453" s="3087"/>
      <c r="BV453" s="3087"/>
      <c r="BW453" s="3087"/>
      <c r="BX453" s="3087"/>
      <c r="BY453" s="3087"/>
      <c r="BZ453" s="3087"/>
      <c r="CA453" s="3087"/>
      <c r="CB453" s="3087"/>
      <c r="CC453" s="3087"/>
      <c r="CD453" s="3087"/>
      <c r="CE453" s="3087"/>
      <c r="CF453" s="3087"/>
      <c r="CG453" s="3087"/>
      <c r="CH453" s="3087"/>
      <c r="CI453" s="3087"/>
      <c r="CJ453" s="3087"/>
      <c r="CK453" s="3087"/>
      <c r="CL453" s="3087"/>
      <c r="CM453" s="3087"/>
      <c r="CN453" s="3087"/>
      <c r="CO453" s="3087"/>
      <c r="CP453" s="3087"/>
      <c r="CQ453" s="3087"/>
      <c r="CR453" s="3087"/>
      <c r="CS453" s="3087"/>
      <c r="CT453" s="3087"/>
      <c r="CU453" s="3087"/>
      <c r="CV453" s="3087"/>
      <c r="CW453" s="3087"/>
      <c r="CX453" s="3087"/>
      <c r="CY453" s="3087"/>
      <c r="CZ453" s="3087"/>
      <c r="DA453" s="3087"/>
      <c r="DB453" s="3087"/>
      <c r="DC453" s="3087"/>
      <c r="DD453" s="3087"/>
      <c r="DE453" s="3087"/>
      <c r="DF453" s="3087"/>
      <c r="DG453" s="3087"/>
      <c r="DH453" s="3087"/>
      <c r="DI453" s="3087"/>
      <c r="DJ453" s="3087"/>
      <c r="DK453" s="3087"/>
    </row>
    <row r="454" spans="1:115" x14ac:dyDescent="0.25">
      <c r="A454" s="3076" t="str">
        <f t="shared" ca="1" si="30"/>
        <v xml:space="preserve"> </v>
      </c>
      <c r="B454" s="3088" t="str">
        <f t="shared" ca="1" si="31"/>
        <v xml:space="preserve"> </v>
      </c>
      <c r="C454" s="3088" t="str">
        <f t="shared" ca="1" si="32"/>
        <v xml:space="preserve"> </v>
      </c>
      <c r="D454" s="3088" t="str">
        <f t="shared" ca="1" si="33"/>
        <v xml:space="preserve"> </v>
      </c>
      <c r="E454" s="3088" t="str">
        <f t="shared" ca="1" si="34"/>
        <v xml:space="preserve"> </v>
      </c>
      <c r="F454" s="3087"/>
      <c r="G454" s="3087"/>
      <c r="H454" s="3087"/>
      <c r="I454" s="3087"/>
      <c r="J454" s="3087"/>
      <c r="K454" s="3087"/>
      <c r="L454" s="3087"/>
      <c r="M454" s="3087"/>
      <c r="N454" s="3087"/>
      <c r="O454" s="3087"/>
      <c r="P454" s="3087"/>
      <c r="Q454" s="3087"/>
      <c r="R454" s="3087"/>
      <c r="S454" s="3087"/>
      <c r="T454" s="3087"/>
      <c r="U454" s="3087"/>
      <c r="V454" s="3087"/>
      <c r="W454" s="3087"/>
      <c r="X454" s="3087"/>
      <c r="Y454" s="3087"/>
      <c r="Z454" s="3087"/>
      <c r="AA454" s="3087"/>
      <c r="AB454" s="3087"/>
      <c r="AC454" s="3087"/>
      <c r="AD454" s="3087"/>
      <c r="AE454" s="3087"/>
      <c r="AF454" s="3087"/>
      <c r="AG454" s="3087"/>
      <c r="AH454" s="3087"/>
      <c r="AI454" s="3087"/>
      <c r="AJ454" s="3087"/>
      <c r="AK454" s="3087"/>
      <c r="AL454" s="3087"/>
      <c r="AM454" s="3087"/>
      <c r="AN454" s="3087"/>
      <c r="AO454" s="3087"/>
      <c r="AP454" s="3087"/>
      <c r="AQ454" s="3087"/>
      <c r="AR454" s="3087"/>
      <c r="AS454" s="3087"/>
      <c r="AT454" s="3087"/>
      <c r="AU454" s="3087"/>
      <c r="AV454" s="3087"/>
      <c r="AW454" s="3087"/>
      <c r="AX454" s="3087"/>
      <c r="AY454" s="3087"/>
      <c r="AZ454" s="3087"/>
      <c r="BA454" s="3087"/>
      <c r="BB454" s="3087"/>
      <c r="BC454" s="3087"/>
      <c r="BD454" s="3087">
        <v>447</v>
      </c>
      <c r="BE454" s="3087" t="s">
        <v>14984</v>
      </c>
      <c r="BF454" s="3087"/>
      <c r="BG454" s="3087">
        <v>14</v>
      </c>
      <c r="BH454" s="3087">
        <v>33</v>
      </c>
      <c r="BI454" s="3087">
        <v>90</v>
      </c>
      <c r="BJ454" s="3087">
        <v>0</v>
      </c>
      <c r="BK454" s="3087">
        <v>0</v>
      </c>
      <c r="BL454" s="3087">
        <v>0</v>
      </c>
      <c r="BM454" s="3087">
        <v>0</v>
      </c>
      <c r="BN454" s="3087"/>
      <c r="BO454" s="3087"/>
      <c r="BP454" s="3087"/>
      <c r="BQ454" s="3087"/>
      <c r="BR454" s="3087"/>
      <c r="BS454" s="3087"/>
      <c r="BT454" s="3087"/>
      <c r="BU454" s="3087"/>
      <c r="BV454" s="3087"/>
      <c r="BW454" s="3087"/>
      <c r="BX454" s="3087"/>
      <c r="BY454" s="3087"/>
      <c r="BZ454" s="3087"/>
      <c r="CA454" s="3087"/>
      <c r="CB454" s="3087"/>
      <c r="CC454" s="3087"/>
      <c r="CD454" s="3087"/>
      <c r="CE454" s="3087"/>
      <c r="CF454" s="3087"/>
      <c r="CG454" s="3087"/>
      <c r="CH454" s="3087"/>
      <c r="CI454" s="3087"/>
      <c r="CJ454" s="3087"/>
      <c r="CK454" s="3087"/>
      <c r="CL454" s="3087"/>
      <c r="CM454" s="3087"/>
      <c r="CN454" s="3087"/>
      <c r="CO454" s="3087"/>
      <c r="CP454" s="3087"/>
      <c r="CQ454" s="3087"/>
      <c r="CR454" s="3087"/>
      <c r="CS454" s="3087"/>
      <c r="CT454" s="3087"/>
      <c r="CU454" s="3087"/>
      <c r="CV454" s="3087"/>
      <c r="CW454" s="3087"/>
      <c r="CX454" s="3087"/>
      <c r="CY454" s="3087"/>
      <c r="CZ454" s="3087"/>
      <c r="DA454" s="3087"/>
      <c r="DB454" s="3087"/>
      <c r="DC454" s="3087"/>
      <c r="DD454" s="3087"/>
      <c r="DE454" s="3087"/>
      <c r="DF454" s="3087"/>
      <c r="DG454" s="3087"/>
      <c r="DH454" s="3087"/>
      <c r="DI454" s="3087"/>
      <c r="DJ454" s="3087"/>
      <c r="DK454" s="3087"/>
    </row>
    <row r="455" spans="1:115" x14ac:dyDescent="0.25">
      <c r="A455" s="3076" t="str">
        <f t="shared" ca="1" si="30"/>
        <v xml:space="preserve"> </v>
      </c>
      <c r="B455" s="3088" t="str">
        <f t="shared" ca="1" si="31"/>
        <v xml:space="preserve"> </v>
      </c>
      <c r="C455" s="3088" t="str">
        <f t="shared" ca="1" si="32"/>
        <v xml:space="preserve"> </v>
      </c>
      <c r="D455" s="3088" t="str">
        <f t="shared" ca="1" si="33"/>
        <v xml:space="preserve"> </v>
      </c>
      <c r="E455" s="3088" t="str">
        <f t="shared" ca="1" si="34"/>
        <v xml:space="preserve"> </v>
      </c>
      <c r="F455" s="3087"/>
      <c r="G455" s="3087"/>
      <c r="H455" s="3087"/>
      <c r="I455" s="3087"/>
      <c r="J455" s="3087"/>
      <c r="K455" s="3087"/>
      <c r="L455" s="3087"/>
      <c r="M455" s="3087"/>
      <c r="N455" s="3087"/>
      <c r="O455" s="3087"/>
      <c r="P455" s="3087"/>
      <c r="Q455" s="3087"/>
      <c r="R455" s="3087"/>
      <c r="S455" s="3087"/>
      <c r="T455" s="3087"/>
      <c r="U455" s="3087"/>
      <c r="V455" s="3087"/>
      <c r="W455" s="3087"/>
      <c r="X455" s="3087"/>
      <c r="Y455" s="3087"/>
      <c r="Z455" s="3087"/>
      <c r="AA455" s="3087"/>
      <c r="AB455" s="3087"/>
      <c r="AC455" s="3087"/>
      <c r="AD455" s="3087"/>
      <c r="AE455" s="3087"/>
      <c r="AF455" s="3087"/>
      <c r="AG455" s="3087"/>
      <c r="AH455" s="3087"/>
      <c r="AI455" s="3087"/>
      <c r="AJ455" s="3087"/>
      <c r="AK455" s="3087"/>
      <c r="AL455" s="3087"/>
      <c r="AM455" s="3087"/>
      <c r="AN455" s="3087"/>
      <c r="AO455" s="3087"/>
      <c r="AP455" s="3087"/>
      <c r="AQ455" s="3087"/>
      <c r="AR455" s="3087"/>
      <c r="AS455" s="3087"/>
      <c r="AT455" s="3087"/>
      <c r="AU455" s="3087"/>
      <c r="AV455" s="3087"/>
      <c r="AW455" s="3087"/>
      <c r="AX455" s="3087"/>
      <c r="AY455" s="3087"/>
      <c r="AZ455" s="3087"/>
      <c r="BA455" s="3087"/>
      <c r="BB455" s="3087"/>
      <c r="BC455" s="3087"/>
      <c r="BD455" s="3087">
        <v>448</v>
      </c>
      <c r="BE455" s="3087" t="s">
        <v>14985</v>
      </c>
      <c r="BF455" s="3087"/>
      <c r="BG455" s="3087">
        <v>14</v>
      </c>
      <c r="BH455" s="3087">
        <v>33</v>
      </c>
      <c r="BI455" s="3087">
        <v>90</v>
      </c>
      <c r="BJ455" s="3087">
        <v>0</v>
      </c>
      <c r="BK455" s="3087">
        <v>0</v>
      </c>
      <c r="BL455" s="3087">
        <v>0</v>
      </c>
      <c r="BM455" s="3087">
        <v>0</v>
      </c>
      <c r="BN455" s="3087"/>
      <c r="BO455" s="3087"/>
      <c r="BP455" s="3087"/>
      <c r="BQ455" s="3087"/>
      <c r="BR455" s="3087"/>
      <c r="BS455" s="3087"/>
      <c r="BT455" s="3087"/>
      <c r="BU455" s="3087"/>
      <c r="BV455" s="3087"/>
      <c r="BW455" s="3087"/>
      <c r="BX455" s="3087"/>
      <c r="BY455" s="3087"/>
      <c r="BZ455" s="3087"/>
      <c r="CA455" s="3087"/>
      <c r="CB455" s="3087"/>
      <c r="CC455" s="3087"/>
      <c r="CD455" s="3087"/>
      <c r="CE455" s="3087"/>
      <c r="CF455" s="3087"/>
      <c r="CG455" s="3087"/>
      <c r="CH455" s="3087"/>
      <c r="CI455" s="3087"/>
      <c r="CJ455" s="3087"/>
      <c r="CK455" s="3087"/>
      <c r="CL455" s="3087"/>
      <c r="CM455" s="3087"/>
      <c r="CN455" s="3087"/>
      <c r="CO455" s="3087"/>
      <c r="CP455" s="3087"/>
      <c r="CQ455" s="3087"/>
      <c r="CR455" s="3087"/>
      <c r="CS455" s="3087"/>
      <c r="CT455" s="3087"/>
      <c r="CU455" s="3087"/>
      <c r="CV455" s="3087"/>
      <c r="CW455" s="3087"/>
      <c r="CX455" s="3087"/>
      <c r="CY455" s="3087"/>
      <c r="CZ455" s="3087"/>
      <c r="DA455" s="3087"/>
      <c r="DB455" s="3087"/>
      <c r="DC455" s="3087"/>
      <c r="DD455" s="3087"/>
      <c r="DE455" s="3087"/>
      <c r="DF455" s="3087"/>
      <c r="DG455" s="3087"/>
      <c r="DH455" s="3087"/>
      <c r="DI455" s="3087"/>
      <c r="DJ455" s="3087"/>
      <c r="DK455" s="3087"/>
    </row>
    <row r="456" spans="1:115" x14ac:dyDescent="0.25">
      <c r="A456" s="3076" t="str">
        <f t="shared" ca="1" si="30"/>
        <v xml:space="preserve"> </v>
      </c>
      <c r="B456" s="3088" t="str">
        <f t="shared" ca="1" si="31"/>
        <v xml:space="preserve"> </v>
      </c>
      <c r="C456" s="3088" t="str">
        <f t="shared" ca="1" si="32"/>
        <v xml:space="preserve"> </v>
      </c>
      <c r="D456" s="3088" t="str">
        <f t="shared" ca="1" si="33"/>
        <v xml:space="preserve"> </v>
      </c>
      <c r="E456" s="3088" t="str">
        <f t="shared" ca="1" si="34"/>
        <v xml:space="preserve"> </v>
      </c>
      <c r="F456" s="3087"/>
      <c r="G456" s="3087"/>
      <c r="H456" s="3087"/>
      <c r="I456" s="3087"/>
      <c r="J456" s="3087"/>
      <c r="K456" s="3087"/>
      <c r="L456" s="3087"/>
      <c r="M456" s="3087"/>
      <c r="N456" s="3087"/>
      <c r="O456" s="3087"/>
      <c r="P456" s="3087"/>
      <c r="Q456" s="3087"/>
      <c r="R456" s="3087"/>
      <c r="S456" s="3087"/>
      <c r="T456" s="3087"/>
      <c r="U456" s="3087"/>
      <c r="V456" s="3087"/>
      <c r="W456" s="3087"/>
      <c r="X456" s="3087"/>
      <c r="Y456" s="3087"/>
      <c r="Z456" s="3087"/>
      <c r="AA456" s="3087"/>
      <c r="AB456" s="3087"/>
      <c r="AC456" s="3087"/>
      <c r="AD456" s="3087"/>
      <c r="AE456" s="3087"/>
      <c r="AF456" s="3087"/>
      <c r="AG456" s="3087"/>
      <c r="AH456" s="3087"/>
      <c r="AI456" s="3087"/>
      <c r="AJ456" s="3087"/>
      <c r="AK456" s="3087"/>
      <c r="AL456" s="3087"/>
      <c r="AM456" s="3087"/>
      <c r="AN456" s="3087"/>
      <c r="AO456" s="3087"/>
      <c r="AP456" s="3087"/>
      <c r="AQ456" s="3087"/>
      <c r="AR456" s="3087"/>
      <c r="AS456" s="3087"/>
      <c r="AT456" s="3087"/>
      <c r="AU456" s="3087"/>
      <c r="AV456" s="3087"/>
      <c r="AW456" s="3087"/>
      <c r="AX456" s="3087"/>
      <c r="AY456" s="3087"/>
      <c r="AZ456" s="3087"/>
      <c r="BA456" s="3087"/>
      <c r="BB456" s="3087"/>
      <c r="BC456" s="3087"/>
      <c r="BD456" s="3087">
        <v>449</v>
      </c>
      <c r="BE456" s="3087" t="s">
        <v>14986</v>
      </c>
      <c r="BF456" s="3087"/>
      <c r="BG456" s="3087">
        <v>14</v>
      </c>
      <c r="BH456" s="3087">
        <v>33</v>
      </c>
      <c r="BI456" s="3087">
        <v>90</v>
      </c>
      <c r="BJ456" s="3087">
        <v>0</v>
      </c>
      <c r="BK456" s="3087">
        <v>0</v>
      </c>
      <c r="BL456" s="3087">
        <v>0</v>
      </c>
      <c r="BM456" s="3087">
        <v>0</v>
      </c>
      <c r="BN456" s="3087"/>
      <c r="BO456" s="3087"/>
      <c r="BP456" s="3087"/>
      <c r="BQ456" s="3087"/>
      <c r="BR456" s="3087"/>
      <c r="BS456" s="3087"/>
      <c r="BT456" s="3087"/>
      <c r="BU456" s="3087"/>
      <c r="BV456" s="3087"/>
      <c r="BW456" s="3087"/>
      <c r="BX456" s="3087"/>
      <c r="BY456" s="3087"/>
      <c r="BZ456" s="3087"/>
      <c r="CA456" s="3087"/>
      <c r="CB456" s="3087"/>
      <c r="CC456" s="3087"/>
      <c r="CD456" s="3087"/>
      <c r="CE456" s="3087"/>
      <c r="CF456" s="3087"/>
      <c r="CG456" s="3087"/>
      <c r="CH456" s="3087"/>
      <c r="CI456" s="3087"/>
      <c r="CJ456" s="3087"/>
      <c r="CK456" s="3087"/>
      <c r="CL456" s="3087"/>
      <c r="CM456" s="3087"/>
      <c r="CN456" s="3087"/>
      <c r="CO456" s="3087"/>
      <c r="CP456" s="3087"/>
      <c r="CQ456" s="3087"/>
      <c r="CR456" s="3087"/>
      <c r="CS456" s="3087"/>
      <c r="CT456" s="3087"/>
      <c r="CU456" s="3087"/>
      <c r="CV456" s="3087"/>
      <c r="CW456" s="3087"/>
      <c r="CX456" s="3087"/>
      <c r="CY456" s="3087"/>
      <c r="CZ456" s="3087"/>
      <c r="DA456" s="3087"/>
      <c r="DB456" s="3087"/>
      <c r="DC456" s="3087"/>
      <c r="DD456" s="3087"/>
      <c r="DE456" s="3087"/>
      <c r="DF456" s="3087"/>
      <c r="DG456" s="3087"/>
      <c r="DH456" s="3087"/>
      <c r="DI456" s="3087"/>
      <c r="DJ456" s="3087"/>
      <c r="DK456" s="3087"/>
    </row>
    <row r="457" spans="1:115" x14ac:dyDescent="0.25">
      <c r="A457" s="3076" t="str">
        <f t="shared" ref="A457:A502" ca="1" si="35">IFERROR(IF(OFFSET(I457,0,$I$4-2)=""," ",OFFSET(I457,0,$I$4-2)),"")</f>
        <v xml:space="preserve"> </v>
      </c>
      <c r="B457" s="3088" t="str">
        <f t="shared" ref="B457:B502" ca="1" si="36">IFERROR(IF(OFFSET(I457,0,$I$4 -1)=""," ",OFFSET(I457,0,$I$4 -1)),"")</f>
        <v xml:space="preserve"> </v>
      </c>
      <c r="C457" s="3088" t="str">
        <f t="shared" ref="C457:C502" ca="1" si="37">IFERROR(IF(OFFSET(I457,0,$I$4)=""," ",OFFSET(I457,0,$I$4)),"")</f>
        <v xml:space="preserve"> </v>
      </c>
      <c r="D457" s="3088" t="str">
        <f t="shared" ref="D457:D502" ca="1" si="38">IFERROR(IF(OFFSET(I457,0,$I$4 + 1)=""," ",OFFSET(I457,0,$I$4 + 1)),"")</f>
        <v xml:space="preserve"> </v>
      </c>
      <c r="E457" s="3088" t="str">
        <f t="shared" ref="E457:E502" ca="1" si="39">IFERROR(IF(OFFSET(I457,0,$I$4 + 2)=""," ",OFFSET(I457,0,$I$4 + 2)),"")</f>
        <v xml:space="preserve"> </v>
      </c>
      <c r="F457" s="3087"/>
      <c r="G457" s="3087"/>
      <c r="H457" s="3087"/>
      <c r="I457" s="3087"/>
      <c r="J457" s="3087"/>
      <c r="K457" s="3087"/>
      <c r="L457" s="3087"/>
      <c r="M457" s="3087"/>
      <c r="N457" s="3087"/>
      <c r="O457" s="3087"/>
      <c r="P457" s="3087"/>
      <c r="Q457" s="3087"/>
      <c r="R457" s="3087"/>
      <c r="S457" s="3087"/>
      <c r="T457" s="3087"/>
      <c r="U457" s="3087"/>
      <c r="V457" s="3087"/>
      <c r="W457" s="3087"/>
      <c r="X457" s="3087"/>
      <c r="Y457" s="3087"/>
      <c r="Z457" s="3087"/>
      <c r="AA457" s="3087"/>
      <c r="AB457" s="3087"/>
      <c r="AC457" s="3087"/>
      <c r="AD457" s="3087"/>
      <c r="AE457" s="3087"/>
      <c r="AF457" s="3087"/>
      <c r="AG457" s="3087"/>
      <c r="AH457" s="3087"/>
      <c r="AI457" s="3087"/>
      <c r="AJ457" s="3087"/>
      <c r="AK457" s="3087"/>
      <c r="AL457" s="3087"/>
      <c r="AM457" s="3087"/>
      <c r="AN457" s="3087"/>
      <c r="AO457" s="3087"/>
      <c r="AP457" s="3087"/>
      <c r="AQ457" s="3087"/>
      <c r="AR457" s="3087"/>
      <c r="AS457" s="3087"/>
      <c r="AT457" s="3087"/>
      <c r="AU457" s="3087"/>
      <c r="AV457" s="3087"/>
      <c r="AW457" s="3087"/>
      <c r="AX457" s="3087"/>
      <c r="AY457" s="3087"/>
      <c r="AZ457" s="3087"/>
      <c r="BA457" s="3087"/>
      <c r="BB457" s="3087"/>
      <c r="BC457" s="3087"/>
      <c r="BD457" s="3087">
        <v>450</v>
      </c>
      <c r="BE457" s="3087" t="s">
        <v>14987</v>
      </c>
      <c r="BF457" s="3087"/>
      <c r="BG457" s="3087">
        <v>14</v>
      </c>
      <c r="BH457" s="3087">
        <v>33</v>
      </c>
      <c r="BI457" s="3087">
        <v>90</v>
      </c>
      <c r="BJ457" s="3087">
        <v>0</v>
      </c>
      <c r="BK457" s="3087">
        <v>0</v>
      </c>
      <c r="BL457" s="3087">
        <v>0</v>
      </c>
      <c r="BM457" s="3087">
        <v>0</v>
      </c>
      <c r="BN457" s="3087"/>
      <c r="BO457" s="3087"/>
      <c r="BP457" s="3087"/>
      <c r="BQ457" s="3087"/>
      <c r="BR457" s="3087"/>
      <c r="BS457" s="3087"/>
      <c r="BT457" s="3087"/>
      <c r="BU457" s="3087"/>
      <c r="BV457" s="3087"/>
      <c r="BW457" s="3087"/>
      <c r="BX457" s="3087"/>
      <c r="BY457" s="3087"/>
      <c r="BZ457" s="3087"/>
      <c r="CA457" s="3087"/>
      <c r="CB457" s="3087"/>
      <c r="CC457" s="3087"/>
      <c r="CD457" s="3087"/>
      <c r="CE457" s="3087"/>
      <c r="CF457" s="3087"/>
      <c r="CG457" s="3087"/>
      <c r="CH457" s="3087"/>
      <c r="CI457" s="3087"/>
      <c r="CJ457" s="3087"/>
      <c r="CK457" s="3087"/>
      <c r="CL457" s="3087"/>
      <c r="CM457" s="3087"/>
      <c r="CN457" s="3087"/>
      <c r="CO457" s="3087"/>
      <c r="CP457" s="3087"/>
      <c r="CQ457" s="3087"/>
      <c r="CR457" s="3087"/>
      <c r="CS457" s="3087"/>
      <c r="CT457" s="3087"/>
      <c r="CU457" s="3087"/>
      <c r="CV457" s="3087"/>
      <c r="CW457" s="3087"/>
      <c r="CX457" s="3087"/>
      <c r="CY457" s="3087"/>
      <c r="CZ457" s="3087"/>
      <c r="DA457" s="3087"/>
      <c r="DB457" s="3087"/>
      <c r="DC457" s="3087"/>
      <c r="DD457" s="3087"/>
      <c r="DE457" s="3087"/>
      <c r="DF457" s="3087"/>
      <c r="DG457" s="3087"/>
      <c r="DH457" s="3087"/>
      <c r="DI457" s="3087"/>
      <c r="DJ457" s="3087"/>
      <c r="DK457" s="3087"/>
    </row>
    <row r="458" spans="1:115" x14ac:dyDescent="0.25">
      <c r="A458" s="3076" t="str">
        <f t="shared" ca="1" si="35"/>
        <v xml:space="preserve"> </v>
      </c>
      <c r="B458" s="3088" t="str">
        <f t="shared" ca="1" si="36"/>
        <v xml:space="preserve"> </v>
      </c>
      <c r="C458" s="3088" t="str">
        <f t="shared" ca="1" si="37"/>
        <v xml:space="preserve"> </v>
      </c>
      <c r="D458" s="3088" t="str">
        <f t="shared" ca="1" si="38"/>
        <v xml:space="preserve"> </v>
      </c>
      <c r="E458" s="3088" t="str">
        <f t="shared" ca="1" si="39"/>
        <v xml:space="preserve"> </v>
      </c>
      <c r="F458" s="3087"/>
      <c r="G458" s="3087"/>
      <c r="H458" s="3087"/>
      <c r="I458" s="3087"/>
      <c r="J458" s="3087"/>
      <c r="K458" s="3087"/>
      <c r="L458" s="3087"/>
      <c r="M458" s="3087"/>
      <c r="N458" s="3087"/>
      <c r="O458" s="3087"/>
      <c r="P458" s="3087"/>
      <c r="Q458" s="3087"/>
      <c r="R458" s="3087"/>
      <c r="S458" s="3087"/>
      <c r="T458" s="3087"/>
      <c r="U458" s="3087"/>
      <c r="V458" s="3087"/>
      <c r="W458" s="3087"/>
      <c r="X458" s="3087"/>
      <c r="Y458" s="3087"/>
      <c r="Z458" s="3087"/>
      <c r="AA458" s="3087"/>
      <c r="AB458" s="3087"/>
      <c r="AC458" s="3087"/>
      <c r="AD458" s="3087"/>
      <c r="AE458" s="3087"/>
      <c r="AF458" s="3087"/>
      <c r="AG458" s="3087"/>
      <c r="AH458" s="3087"/>
      <c r="AI458" s="3087"/>
      <c r="AJ458" s="3087"/>
      <c r="AK458" s="3087"/>
      <c r="AL458" s="3087"/>
      <c r="AM458" s="3087"/>
      <c r="AN458" s="3087"/>
      <c r="AO458" s="3087"/>
      <c r="AP458" s="3087"/>
      <c r="AQ458" s="3087"/>
      <c r="AR458" s="3087"/>
      <c r="AS458" s="3087"/>
      <c r="AT458" s="3087"/>
      <c r="AU458" s="3087"/>
      <c r="AV458" s="3087"/>
      <c r="AW458" s="3087"/>
      <c r="AX458" s="3087"/>
      <c r="AY458" s="3087"/>
      <c r="AZ458" s="3087"/>
      <c r="BA458" s="3087"/>
      <c r="BB458" s="3087"/>
      <c r="BC458" s="3087"/>
      <c r="BD458" s="3087">
        <v>451</v>
      </c>
      <c r="BE458" s="3087" t="s">
        <v>14988</v>
      </c>
      <c r="BF458" s="3087"/>
      <c r="BG458" s="3087">
        <v>14</v>
      </c>
      <c r="BH458" s="3087">
        <v>33</v>
      </c>
      <c r="BI458" s="3087">
        <v>90</v>
      </c>
      <c r="BJ458" s="3087">
        <v>0</v>
      </c>
      <c r="BK458" s="3087">
        <v>0</v>
      </c>
      <c r="BL458" s="3087">
        <v>0</v>
      </c>
      <c r="BM458" s="3087">
        <v>0</v>
      </c>
      <c r="BN458" s="3087"/>
      <c r="BO458" s="3087"/>
      <c r="BP458" s="3087"/>
      <c r="BQ458" s="3087"/>
      <c r="BR458" s="3087"/>
      <c r="BS458" s="3087"/>
      <c r="BT458" s="3087"/>
      <c r="BU458" s="3087"/>
      <c r="BV458" s="3087"/>
      <c r="BW458" s="3087"/>
      <c r="BX458" s="3087"/>
      <c r="BY458" s="3087"/>
      <c r="BZ458" s="3087"/>
      <c r="CA458" s="3087"/>
      <c r="CB458" s="3087"/>
      <c r="CC458" s="3087"/>
      <c r="CD458" s="3087"/>
      <c r="CE458" s="3087"/>
      <c r="CF458" s="3087"/>
      <c r="CG458" s="3087"/>
      <c r="CH458" s="3087"/>
      <c r="CI458" s="3087"/>
      <c r="CJ458" s="3087"/>
      <c r="CK458" s="3087"/>
      <c r="CL458" s="3087"/>
      <c r="CM458" s="3087"/>
      <c r="CN458" s="3087"/>
      <c r="CO458" s="3087"/>
      <c r="CP458" s="3087"/>
      <c r="CQ458" s="3087"/>
      <c r="CR458" s="3087"/>
      <c r="CS458" s="3087"/>
      <c r="CT458" s="3087"/>
      <c r="CU458" s="3087"/>
      <c r="CV458" s="3087"/>
      <c r="CW458" s="3087"/>
      <c r="CX458" s="3087"/>
      <c r="CY458" s="3087"/>
      <c r="CZ458" s="3087"/>
      <c r="DA458" s="3087"/>
      <c r="DB458" s="3087"/>
      <c r="DC458" s="3087"/>
      <c r="DD458" s="3087"/>
      <c r="DE458" s="3087"/>
      <c r="DF458" s="3087"/>
      <c r="DG458" s="3087"/>
      <c r="DH458" s="3087"/>
      <c r="DI458" s="3087"/>
      <c r="DJ458" s="3087"/>
      <c r="DK458" s="3087"/>
    </row>
    <row r="459" spans="1:115" x14ac:dyDescent="0.25">
      <c r="A459" s="3076" t="str">
        <f t="shared" ca="1" si="35"/>
        <v xml:space="preserve"> </v>
      </c>
      <c r="B459" s="3088" t="str">
        <f t="shared" ca="1" si="36"/>
        <v xml:space="preserve"> </v>
      </c>
      <c r="C459" s="3088" t="str">
        <f t="shared" ca="1" si="37"/>
        <v xml:space="preserve"> </v>
      </c>
      <c r="D459" s="3088" t="str">
        <f t="shared" ca="1" si="38"/>
        <v xml:space="preserve"> </v>
      </c>
      <c r="E459" s="3088" t="str">
        <f t="shared" ca="1" si="39"/>
        <v xml:space="preserve"> </v>
      </c>
      <c r="F459" s="3087"/>
      <c r="G459" s="3087"/>
      <c r="H459" s="3087"/>
      <c r="I459" s="3087"/>
      <c r="J459" s="3087"/>
      <c r="K459" s="3087"/>
      <c r="L459" s="3087"/>
      <c r="M459" s="3087"/>
      <c r="N459" s="3087"/>
      <c r="O459" s="3087"/>
      <c r="P459" s="3087"/>
      <c r="Q459" s="3087"/>
      <c r="R459" s="3087"/>
      <c r="S459" s="3087"/>
      <c r="T459" s="3087"/>
      <c r="U459" s="3087"/>
      <c r="V459" s="3087"/>
      <c r="W459" s="3087"/>
      <c r="X459" s="3087"/>
      <c r="Y459" s="3087"/>
      <c r="Z459" s="3087"/>
      <c r="AA459" s="3087"/>
      <c r="AB459" s="3087"/>
      <c r="AC459" s="3087"/>
      <c r="AD459" s="3087"/>
      <c r="AE459" s="3087"/>
      <c r="AF459" s="3087"/>
      <c r="AG459" s="3087"/>
      <c r="AH459" s="3087"/>
      <c r="AI459" s="3087"/>
      <c r="AJ459" s="3087"/>
      <c r="AK459" s="3087"/>
      <c r="AL459" s="3087"/>
      <c r="AM459" s="3087"/>
      <c r="AN459" s="3087"/>
      <c r="AO459" s="3087"/>
      <c r="AP459" s="3087"/>
      <c r="AQ459" s="3087"/>
      <c r="AR459" s="3087"/>
      <c r="AS459" s="3087"/>
      <c r="AT459" s="3087"/>
      <c r="AU459" s="3087"/>
      <c r="AV459" s="3087"/>
      <c r="AW459" s="3087"/>
      <c r="AX459" s="3087"/>
      <c r="AY459" s="3087"/>
      <c r="AZ459" s="3087"/>
      <c r="BA459" s="3087"/>
      <c r="BB459" s="3087"/>
      <c r="BC459" s="3087"/>
      <c r="BD459" s="3087">
        <v>452</v>
      </c>
      <c r="BE459" s="3087" t="s">
        <v>14989</v>
      </c>
      <c r="BF459" s="3087"/>
      <c r="BG459" s="3087">
        <v>14</v>
      </c>
      <c r="BH459" s="3087">
        <v>33</v>
      </c>
      <c r="BI459" s="3087">
        <v>90</v>
      </c>
      <c r="BJ459" s="3087">
        <v>0</v>
      </c>
      <c r="BK459" s="3087">
        <v>0</v>
      </c>
      <c r="BL459" s="3087">
        <v>0</v>
      </c>
      <c r="BM459" s="3087">
        <v>0</v>
      </c>
      <c r="BN459" s="3087"/>
      <c r="BO459" s="3087"/>
      <c r="BP459" s="3087"/>
      <c r="BQ459" s="3087"/>
      <c r="BR459" s="3087"/>
      <c r="BS459" s="3087"/>
      <c r="BT459" s="3087"/>
      <c r="BU459" s="3087"/>
      <c r="BV459" s="3087"/>
      <c r="BW459" s="3087"/>
      <c r="BX459" s="3087"/>
      <c r="BY459" s="3087"/>
      <c r="BZ459" s="3087"/>
      <c r="CA459" s="3087"/>
      <c r="CB459" s="3087"/>
      <c r="CC459" s="3087"/>
      <c r="CD459" s="3087"/>
      <c r="CE459" s="3087"/>
      <c r="CF459" s="3087"/>
      <c r="CG459" s="3087"/>
      <c r="CH459" s="3087"/>
      <c r="CI459" s="3087"/>
      <c r="CJ459" s="3087"/>
      <c r="CK459" s="3087"/>
      <c r="CL459" s="3087"/>
      <c r="CM459" s="3087"/>
      <c r="CN459" s="3087"/>
      <c r="CO459" s="3087"/>
      <c r="CP459" s="3087"/>
      <c r="CQ459" s="3087"/>
      <c r="CR459" s="3087"/>
      <c r="CS459" s="3087"/>
      <c r="CT459" s="3087"/>
      <c r="CU459" s="3087"/>
      <c r="CV459" s="3087"/>
      <c r="CW459" s="3087"/>
      <c r="CX459" s="3087"/>
      <c r="CY459" s="3087"/>
      <c r="CZ459" s="3087"/>
      <c r="DA459" s="3087"/>
      <c r="DB459" s="3087"/>
      <c r="DC459" s="3087"/>
      <c r="DD459" s="3087"/>
      <c r="DE459" s="3087"/>
      <c r="DF459" s="3087"/>
      <c r="DG459" s="3087"/>
      <c r="DH459" s="3087"/>
      <c r="DI459" s="3087"/>
      <c r="DJ459" s="3087"/>
      <c r="DK459" s="3087"/>
    </row>
    <row r="460" spans="1:115" x14ac:dyDescent="0.25">
      <c r="A460" s="3076" t="str">
        <f t="shared" ca="1" si="35"/>
        <v xml:space="preserve"> </v>
      </c>
      <c r="B460" s="3088" t="str">
        <f t="shared" ca="1" si="36"/>
        <v xml:space="preserve"> </v>
      </c>
      <c r="C460" s="3088" t="str">
        <f t="shared" ca="1" si="37"/>
        <v xml:space="preserve"> </v>
      </c>
      <c r="D460" s="3088" t="str">
        <f t="shared" ca="1" si="38"/>
        <v xml:space="preserve"> </v>
      </c>
      <c r="E460" s="3088" t="str">
        <f t="shared" ca="1" si="39"/>
        <v xml:space="preserve"> </v>
      </c>
      <c r="F460" s="3087"/>
      <c r="G460" s="3087"/>
      <c r="H460" s="3087"/>
      <c r="I460" s="3087"/>
      <c r="J460" s="3087"/>
      <c r="K460" s="3087"/>
      <c r="L460" s="3087"/>
      <c r="M460" s="3087"/>
      <c r="N460" s="3087"/>
      <c r="O460" s="3087"/>
      <c r="P460" s="3087"/>
      <c r="Q460" s="3087"/>
      <c r="R460" s="3087"/>
      <c r="S460" s="3087"/>
      <c r="T460" s="3087"/>
      <c r="U460" s="3087"/>
      <c r="V460" s="3087"/>
      <c r="W460" s="3087"/>
      <c r="X460" s="3087"/>
      <c r="Y460" s="3087"/>
      <c r="Z460" s="3087"/>
      <c r="AA460" s="3087"/>
      <c r="AB460" s="3087"/>
      <c r="AC460" s="3087"/>
      <c r="AD460" s="3087"/>
      <c r="AE460" s="3087"/>
      <c r="AF460" s="3087"/>
      <c r="AG460" s="3087"/>
      <c r="AH460" s="3087"/>
      <c r="AI460" s="3087"/>
      <c r="AJ460" s="3087"/>
      <c r="AK460" s="3087"/>
      <c r="AL460" s="3087"/>
      <c r="AM460" s="3087"/>
      <c r="AN460" s="3087"/>
      <c r="AO460" s="3087"/>
      <c r="AP460" s="3087"/>
      <c r="AQ460" s="3087"/>
      <c r="AR460" s="3087"/>
      <c r="AS460" s="3087"/>
      <c r="AT460" s="3087"/>
      <c r="AU460" s="3087"/>
      <c r="AV460" s="3087"/>
      <c r="AW460" s="3087"/>
      <c r="AX460" s="3087"/>
      <c r="AY460" s="3087"/>
      <c r="AZ460" s="3087"/>
      <c r="BA460" s="3087"/>
      <c r="BB460" s="3087"/>
      <c r="BC460" s="3087"/>
      <c r="BD460" s="3087">
        <v>453</v>
      </c>
      <c r="BE460" s="3087" t="s">
        <v>14990</v>
      </c>
      <c r="BF460" s="3087"/>
      <c r="BG460" s="3087">
        <v>14</v>
      </c>
      <c r="BH460" s="3087">
        <v>33</v>
      </c>
      <c r="BI460" s="3087">
        <v>90</v>
      </c>
      <c r="BJ460" s="3087">
        <v>0</v>
      </c>
      <c r="BK460" s="3087">
        <v>0</v>
      </c>
      <c r="BL460" s="3087">
        <v>0</v>
      </c>
      <c r="BM460" s="3087">
        <v>0</v>
      </c>
      <c r="BN460" s="3087"/>
      <c r="BO460" s="3087"/>
      <c r="BP460" s="3087"/>
      <c r="BQ460" s="3087"/>
      <c r="BR460" s="3087"/>
      <c r="BS460" s="3087"/>
      <c r="BT460" s="3087"/>
      <c r="BU460" s="3087"/>
      <c r="BV460" s="3087"/>
      <c r="BW460" s="3087"/>
      <c r="BX460" s="3087"/>
      <c r="BY460" s="3087"/>
      <c r="BZ460" s="3087"/>
      <c r="CA460" s="3087"/>
      <c r="CB460" s="3087"/>
      <c r="CC460" s="3087"/>
      <c r="CD460" s="3087"/>
      <c r="CE460" s="3087"/>
      <c r="CF460" s="3087"/>
      <c r="CG460" s="3087"/>
      <c r="CH460" s="3087"/>
      <c r="CI460" s="3087"/>
      <c r="CJ460" s="3087"/>
      <c r="CK460" s="3087"/>
      <c r="CL460" s="3087"/>
      <c r="CM460" s="3087"/>
      <c r="CN460" s="3087"/>
      <c r="CO460" s="3087"/>
      <c r="CP460" s="3087"/>
      <c r="CQ460" s="3087"/>
      <c r="CR460" s="3087"/>
      <c r="CS460" s="3087"/>
      <c r="CT460" s="3087"/>
      <c r="CU460" s="3087"/>
      <c r="CV460" s="3087"/>
      <c r="CW460" s="3087"/>
      <c r="CX460" s="3087"/>
      <c r="CY460" s="3087"/>
      <c r="CZ460" s="3087"/>
      <c r="DA460" s="3087"/>
      <c r="DB460" s="3087"/>
      <c r="DC460" s="3087"/>
      <c r="DD460" s="3087"/>
      <c r="DE460" s="3087"/>
      <c r="DF460" s="3087"/>
      <c r="DG460" s="3087"/>
      <c r="DH460" s="3087"/>
      <c r="DI460" s="3087"/>
      <c r="DJ460" s="3087"/>
      <c r="DK460" s="3087"/>
    </row>
    <row r="461" spans="1:115" x14ac:dyDescent="0.25">
      <c r="A461" s="3076" t="str">
        <f t="shared" ca="1" si="35"/>
        <v xml:space="preserve"> </v>
      </c>
      <c r="B461" s="3088" t="str">
        <f t="shared" ca="1" si="36"/>
        <v xml:space="preserve"> </v>
      </c>
      <c r="C461" s="3088" t="str">
        <f t="shared" ca="1" si="37"/>
        <v xml:space="preserve"> </v>
      </c>
      <c r="D461" s="3088" t="str">
        <f t="shared" ca="1" si="38"/>
        <v xml:space="preserve"> </v>
      </c>
      <c r="E461" s="3088" t="str">
        <f t="shared" ca="1" si="39"/>
        <v xml:space="preserve"> </v>
      </c>
      <c r="F461" s="3087"/>
      <c r="G461" s="3087"/>
      <c r="H461" s="3087"/>
      <c r="I461" s="3087"/>
      <c r="J461" s="3087"/>
      <c r="K461" s="3087"/>
      <c r="L461" s="3087"/>
      <c r="M461" s="3087"/>
      <c r="N461" s="3087"/>
      <c r="O461" s="3087"/>
      <c r="P461" s="3087"/>
      <c r="Q461" s="3087"/>
      <c r="R461" s="3087"/>
      <c r="S461" s="3087"/>
      <c r="T461" s="3087"/>
      <c r="U461" s="3087"/>
      <c r="V461" s="3087"/>
      <c r="W461" s="3087"/>
      <c r="X461" s="3087"/>
      <c r="Y461" s="3087"/>
      <c r="Z461" s="3087"/>
      <c r="AA461" s="3087"/>
      <c r="AB461" s="3087"/>
      <c r="AC461" s="3087"/>
      <c r="AD461" s="3087"/>
      <c r="AE461" s="3087"/>
      <c r="AF461" s="3087"/>
      <c r="AG461" s="3087"/>
      <c r="AH461" s="3087"/>
      <c r="AI461" s="3087"/>
      <c r="AJ461" s="3087"/>
      <c r="AK461" s="3087"/>
      <c r="AL461" s="3087"/>
      <c r="AM461" s="3087"/>
      <c r="AN461" s="3087"/>
      <c r="AO461" s="3087"/>
      <c r="AP461" s="3087"/>
      <c r="AQ461" s="3087"/>
      <c r="AR461" s="3087"/>
      <c r="AS461" s="3087"/>
      <c r="AT461" s="3087"/>
      <c r="AU461" s="3087"/>
      <c r="AV461" s="3087"/>
      <c r="AW461" s="3087"/>
      <c r="AX461" s="3087"/>
      <c r="AY461" s="3087"/>
      <c r="AZ461" s="3087"/>
      <c r="BA461" s="3087"/>
      <c r="BB461" s="3087"/>
      <c r="BC461" s="3087"/>
      <c r="BD461" s="3087">
        <v>454</v>
      </c>
      <c r="BE461" s="3087" t="s">
        <v>14991</v>
      </c>
      <c r="BF461" s="3087"/>
      <c r="BG461" s="3087">
        <v>14</v>
      </c>
      <c r="BH461" s="3087">
        <v>33</v>
      </c>
      <c r="BI461" s="3087">
        <v>90</v>
      </c>
      <c r="BJ461" s="3087">
        <v>0</v>
      </c>
      <c r="BK461" s="3087">
        <v>0</v>
      </c>
      <c r="BL461" s="3087">
        <v>0</v>
      </c>
      <c r="BM461" s="3087">
        <v>0</v>
      </c>
      <c r="BN461" s="3087"/>
      <c r="BO461" s="3087"/>
      <c r="BP461" s="3087"/>
      <c r="BQ461" s="3087"/>
      <c r="BR461" s="3087"/>
      <c r="BS461" s="3087"/>
      <c r="BT461" s="3087"/>
      <c r="BU461" s="3087"/>
      <c r="BV461" s="3087"/>
      <c r="BW461" s="3087"/>
      <c r="BX461" s="3087"/>
      <c r="BY461" s="3087"/>
      <c r="BZ461" s="3087"/>
      <c r="CA461" s="3087"/>
      <c r="CB461" s="3087"/>
      <c r="CC461" s="3087"/>
      <c r="CD461" s="3087"/>
      <c r="CE461" s="3087"/>
      <c r="CF461" s="3087"/>
      <c r="CG461" s="3087"/>
      <c r="CH461" s="3087"/>
      <c r="CI461" s="3087"/>
      <c r="CJ461" s="3087"/>
      <c r="CK461" s="3087"/>
      <c r="CL461" s="3087"/>
      <c r="CM461" s="3087"/>
      <c r="CN461" s="3087"/>
      <c r="CO461" s="3087"/>
      <c r="CP461" s="3087"/>
      <c r="CQ461" s="3087"/>
      <c r="CR461" s="3087"/>
      <c r="CS461" s="3087"/>
      <c r="CT461" s="3087"/>
      <c r="CU461" s="3087"/>
      <c r="CV461" s="3087"/>
      <c r="CW461" s="3087"/>
      <c r="CX461" s="3087"/>
      <c r="CY461" s="3087"/>
      <c r="CZ461" s="3087"/>
      <c r="DA461" s="3087"/>
      <c r="DB461" s="3087"/>
      <c r="DC461" s="3087"/>
      <c r="DD461" s="3087"/>
      <c r="DE461" s="3087"/>
      <c r="DF461" s="3087"/>
      <c r="DG461" s="3087"/>
      <c r="DH461" s="3087"/>
      <c r="DI461" s="3087"/>
      <c r="DJ461" s="3087"/>
      <c r="DK461" s="3087"/>
    </row>
    <row r="462" spans="1:115" x14ac:dyDescent="0.25">
      <c r="A462" s="3076" t="str">
        <f t="shared" ca="1" si="35"/>
        <v xml:space="preserve"> </v>
      </c>
      <c r="B462" s="3088" t="str">
        <f t="shared" ca="1" si="36"/>
        <v xml:space="preserve"> </v>
      </c>
      <c r="C462" s="3088" t="str">
        <f t="shared" ca="1" si="37"/>
        <v xml:space="preserve"> </v>
      </c>
      <c r="D462" s="3088" t="str">
        <f t="shared" ca="1" si="38"/>
        <v xml:space="preserve"> </v>
      </c>
      <c r="E462" s="3088" t="str">
        <f t="shared" ca="1" si="39"/>
        <v xml:space="preserve"> </v>
      </c>
      <c r="F462" s="3087"/>
      <c r="G462" s="3087"/>
      <c r="H462" s="3087"/>
      <c r="I462" s="3087"/>
      <c r="J462" s="3087"/>
      <c r="K462" s="3087"/>
      <c r="L462" s="3087"/>
      <c r="M462" s="3087"/>
      <c r="N462" s="3087"/>
      <c r="O462" s="3087"/>
      <c r="P462" s="3087"/>
      <c r="Q462" s="3087"/>
      <c r="R462" s="3087"/>
      <c r="S462" s="3087"/>
      <c r="T462" s="3087"/>
      <c r="U462" s="3087"/>
      <c r="V462" s="3087"/>
      <c r="W462" s="3087"/>
      <c r="X462" s="3087"/>
      <c r="Y462" s="3087"/>
      <c r="Z462" s="3087"/>
      <c r="AA462" s="3087"/>
      <c r="AB462" s="3087"/>
      <c r="AC462" s="3087"/>
      <c r="AD462" s="3087"/>
      <c r="AE462" s="3087"/>
      <c r="AF462" s="3087"/>
      <c r="AG462" s="3087"/>
      <c r="AH462" s="3087"/>
      <c r="AI462" s="3087"/>
      <c r="AJ462" s="3087"/>
      <c r="AK462" s="3087"/>
      <c r="AL462" s="3087"/>
      <c r="AM462" s="3087"/>
      <c r="AN462" s="3087"/>
      <c r="AO462" s="3087"/>
      <c r="AP462" s="3087"/>
      <c r="AQ462" s="3087"/>
      <c r="AR462" s="3087"/>
      <c r="AS462" s="3087"/>
      <c r="AT462" s="3087"/>
      <c r="AU462" s="3087"/>
      <c r="AV462" s="3087"/>
      <c r="AW462" s="3087"/>
      <c r="AX462" s="3087"/>
      <c r="AY462" s="3087"/>
      <c r="AZ462" s="3087"/>
      <c r="BA462" s="3087"/>
      <c r="BB462" s="3087"/>
      <c r="BC462" s="3087"/>
      <c r="BD462" s="3087">
        <v>455</v>
      </c>
      <c r="BE462" s="3087" t="s">
        <v>14992</v>
      </c>
      <c r="BF462" s="3087"/>
      <c r="BG462" s="3087">
        <v>14</v>
      </c>
      <c r="BH462" s="3087">
        <v>33</v>
      </c>
      <c r="BI462" s="3087">
        <v>90</v>
      </c>
      <c r="BJ462" s="3087">
        <v>0</v>
      </c>
      <c r="BK462" s="3087">
        <v>0</v>
      </c>
      <c r="BL462" s="3087">
        <v>0</v>
      </c>
      <c r="BM462" s="3087">
        <v>0</v>
      </c>
      <c r="BN462" s="3087"/>
      <c r="BO462" s="3087"/>
      <c r="BP462" s="3087"/>
      <c r="BQ462" s="3087"/>
      <c r="BR462" s="3087"/>
      <c r="BS462" s="3087"/>
      <c r="BT462" s="3087"/>
      <c r="BU462" s="3087"/>
      <c r="BV462" s="3087"/>
      <c r="BW462" s="3087"/>
      <c r="BX462" s="3087"/>
      <c r="BY462" s="3087"/>
      <c r="BZ462" s="3087"/>
      <c r="CA462" s="3087"/>
      <c r="CB462" s="3087"/>
      <c r="CC462" s="3087"/>
      <c r="CD462" s="3087"/>
      <c r="CE462" s="3087"/>
      <c r="CF462" s="3087"/>
      <c r="CG462" s="3087"/>
      <c r="CH462" s="3087"/>
      <c r="CI462" s="3087"/>
      <c r="CJ462" s="3087"/>
      <c r="CK462" s="3087"/>
      <c r="CL462" s="3087"/>
      <c r="CM462" s="3087"/>
      <c r="CN462" s="3087"/>
      <c r="CO462" s="3087"/>
      <c r="CP462" s="3087"/>
      <c r="CQ462" s="3087"/>
      <c r="CR462" s="3087"/>
      <c r="CS462" s="3087"/>
      <c r="CT462" s="3087"/>
      <c r="CU462" s="3087"/>
      <c r="CV462" s="3087"/>
      <c r="CW462" s="3087"/>
      <c r="CX462" s="3087"/>
      <c r="CY462" s="3087"/>
      <c r="CZ462" s="3087"/>
      <c r="DA462" s="3087"/>
      <c r="DB462" s="3087"/>
      <c r="DC462" s="3087"/>
      <c r="DD462" s="3087"/>
      <c r="DE462" s="3087"/>
      <c r="DF462" s="3087"/>
      <c r="DG462" s="3087"/>
      <c r="DH462" s="3087"/>
      <c r="DI462" s="3087"/>
      <c r="DJ462" s="3087"/>
      <c r="DK462" s="3087"/>
    </row>
    <row r="463" spans="1:115" x14ac:dyDescent="0.25">
      <c r="A463" s="3076" t="str">
        <f t="shared" ca="1" si="35"/>
        <v xml:space="preserve"> </v>
      </c>
      <c r="B463" s="3088" t="str">
        <f t="shared" ca="1" si="36"/>
        <v xml:space="preserve"> </v>
      </c>
      <c r="C463" s="3088" t="str">
        <f t="shared" ca="1" si="37"/>
        <v xml:space="preserve"> </v>
      </c>
      <c r="D463" s="3088" t="str">
        <f t="shared" ca="1" si="38"/>
        <v xml:space="preserve"> </v>
      </c>
      <c r="E463" s="3088" t="str">
        <f t="shared" ca="1" si="39"/>
        <v xml:space="preserve"> </v>
      </c>
      <c r="F463" s="3087"/>
      <c r="G463" s="3087"/>
      <c r="H463" s="3087"/>
      <c r="I463" s="3087"/>
      <c r="J463" s="3087"/>
      <c r="K463" s="3087"/>
      <c r="L463" s="3087"/>
      <c r="M463" s="3087"/>
      <c r="N463" s="3087"/>
      <c r="O463" s="3087"/>
      <c r="P463" s="3087"/>
      <c r="Q463" s="3087"/>
      <c r="R463" s="3087"/>
      <c r="S463" s="3087"/>
      <c r="T463" s="3087"/>
      <c r="U463" s="3087"/>
      <c r="V463" s="3087"/>
      <c r="W463" s="3087"/>
      <c r="X463" s="3087"/>
      <c r="Y463" s="3087"/>
      <c r="Z463" s="3087"/>
      <c r="AA463" s="3087"/>
      <c r="AB463" s="3087"/>
      <c r="AC463" s="3087"/>
      <c r="AD463" s="3087"/>
      <c r="AE463" s="3087"/>
      <c r="AF463" s="3087"/>
      <c r="AG463" s="3087"/>
      <c r="AH463" s="3087"/>
      <c r="AI463" s="3087"/>
      <c r="AJ463" s="3087"/>
      <c r="AK463" s="3087"/>
      <c r="AL463" s="3087"/>
      <c r="AM463" s="3087"/>
      <c r="AN463" s="3087"/>
      <c r="AO463" s="3087"/>
      <c r="AP463" s="3087"/>
      <c r="AQ463" s="3087"/>
      <c r="AR463" s="3087"/>
      <c r="AS463" s="3087"/>
      <c r="AT463" s="3087"/>
      <c r="AU463" s="3087"/>
      <c r="AV463" s="3087"/>
      <c r="AW463" s="3087"/>
      <c r="AX463" s="3087"/>
      <c r="AY463" s="3087"/>
      <c r="AZ463" s="3087"/>
      <c r="BA463" s="3087"/>
      <c r="BB463" s="3087"/>
      <c r="BC463" s="3087"/>
      <c r="BD463" s="3087">
        <v>456</v>
      </c>
      <c r="BE463" s="3087" t="s">
        <v>14993</v>
      </c>
      <c r="BF463" s="3087"/>
      <c r="BG463" s="3087">
        <v>14</v>
      </c>
      <c r="BH463" s="3087">
        <v>33</v>
      </c>
      <c r="BI463" s="3087">
        <v>90</v>
      </c>
      <c r="BJ463" s="3087">
        <v>0</v>
      </c>
      <c r="BK463" s="3087">
        <v>0</v>
      </c>
      <c r="BL463" s="3087">
        <v>0</v>
      </c>
      <c r="BM463" s="3087">
        <v>0</v>
      </c>
      <c r="BN463" s="3087"/>
      <c r="BO463" s="3087"/>
      <c r="BP463" s="3087"/>
      <c r="BQ463" s="3087"/>
      <c r="BR463" s="3087"/>
      <c r="BS463" s="3087"/>
      <c r="BT463" s="3087"/>
      <c r="BU463" s="3087"/>
      <c r="BV463" s="3087"/>
      <c r="BW463" s="3087"/>
      <c r="BX463" s="3087"/>
      <c r="BY463" s="3087"/>
      <c r="BZ463" s="3087"/>
      <c r="CA463" s="3087"/>
      <c r="CB463" s="3087"/>
      <c r="CC463" s="3087"/>
      <c r="CD463" s="3087"/>
      <c r="CE463" s="3087"/>
      <c r="CF463" s="3087"/>
      <c r="CG463" s="3087"/>
      <c r="CH463" s="3087"/>
      <c r="CI463" s="3087"/>
      <c r="CJ463" s="3087"/>
      <c r="CK463" s="3087"/>
      <c r="CL463" s="3087"/>
      <c r="CM463" s="3087"/>
      <c r="CN463" s="3087"/>
      <c r="CO463" s="3087"/>
      <c r="CP463" s="3087"/>
      <c r="CQ463" s="3087"/>
      <c r="CR463" s="3087"/>
      <c r="CS463" s="3087"/>
      <c r="CT463" s="3087"/>
      <c r="CU463" s="3087"/>
      <c r="CV463" s="3087"/>
      <c r="CW463" s="3087"/>
      <c r="CX463" s="3087"/>
      <c r="CY463" s="3087"/>
      <c r="CZ463" s="3087"/>
      <c r="DA463" s="3087"/>
      <c r="DB463" s="3087"/>
      <c r="DC463" s="3087"/>
      <c r="DD463" s="3087"/>
      <c r="DE463" s="3087"/>
      <c r="DF463" s="3087"/>
      <c r="DG463" s="3087"/>
      <c r="DH463" s="3087"/>
      <c r="DI463" s="3087"/>
      <c r="DJ463" s="3087"/>
      <c r="DK463" s="3087"/>
    </row>
    <row r="464" spans="1:115" x14ac:dyDescent="0.25">
      <c r="A464" s="3076" t="str">
        <f t="shared" ca="1" si="35"/>
        <v xml:space="preserve"> </v>
      </c>
      <c r="B464" s="3088" t="str">
        <f t="shared" ca="1" si="36"/>
        <v xml:space="preserve"> </v>
      </c>
      <c r="C464" s="3088" t="str">
        <f t="shared" ca="1" si="37"/>
        <v xml:space="preserve"> </v>
      </c>
      <c r="D464" s="3088" t="str">
        <f t="shared" ca="1" si="38"/>
        <v xml:space="preserve"> </v>
      </c>
      <c r="E464" s="3088" t="str">
        <f t="shared" ca="1" si="39"/>
        <v xml:space="preserve"> </v>
      </c>
      <c r="F464" s="3087"/>
      <c r="G464" s="3087"/>
      <c r="H464" s="3087"/>
      <c r="I464" s="3087"/>
      <c r="J464" s="3087"/>
      <c r="K464" s="3087"/>
      <c r="L464" s="3087"/>
      <c r="M464" s="3087"/>
      <c r="N464" s="3087"/>
      <c r="O464" s="3087"/>
      <c r="P464" s="3087"/>
      <c r="Q464" s="3087"/>
      <c r="R464" s="3087"/>
      <c r="S464" s="3087"/>
      <c r="T464" s="3087"/>
      <c r="U464" s="3087"/>
      <c r="V464" s="3087"/>
      <c r="W464" s="3087"/>
      <c r="X464" s="3087"/>
      <c r="Y464" s="3087"/>
      <c r="Z464" s="3087"/>
      <c r="AA464" s="3087"/>
      <c r="AB464" s="3087"/>
      <c r="AC464" s="3087"/>
      <c r="AD464" s="3087"/>
      <c r="AE464" s="3087"/>
      <c r="AF464" s="3087"/>
      <c r="AG464" s="3087"/>
      <c r="AH464" s="3087"/>
      <c r="AI464" s="3087"/>
      <c r="AJ464" s="3087"/>
      <c r="AK464" s="3087"/>
      <c r="AL464" s="3087"/>
      <c r="AM464" s="3087"/>
      <c r="AN464" s="3087"/>
      <c r="AO464" s="3087"/>
      <c r="AP464" s="3087"/>
      <c r="AQ464" s="3087"/>
      <c r="AR464" s="3087"/>
      <c r="AS464" s="3087"/>
      <c r="AT464" s="3087"/>
      <c r="AU464" s="3087"/>
      <c r="AV464" s="3087"/>
      <c r="AW464" s="3087"/>
      <c r="AX464" s="3087"/>
      <c r="AY464" s="3087"/>
      <c r="AZ464" s="3087"/>
      <c r="BA464" s="3087"/>
      <c r="BB464" s="3087"/>
      <c r="BC464" s="3087"/>
      <c r="BD464" s="3087">
        <v>457</v>
      </c>
      <c r="BE464" s="3087" t="s">
        <v>14994</v>
      </c>
      <c r="BF464" s="3087"/>
      <c r="BG464" s="3087">
        <v>14</v>
      </c>
      <c r="BH464" s="3087">
        <v>33</v>
      </c>
      <c r="BI464" s="3087">
        <v>90</v>
      </c>
      <c r="BJ464" s="3087">
        <v>0</v>
      </c>
      <c r="BK464" s="3087">
        <v>0</v>
      </c>
      <c r="BL464" s="3087">
        <v>0</v>
      </c>
      <c r="BM464" s="3087">
        <v>0</v>
      </c>
      <c r="BN464" s="3087"/>
      <c r="BO464" s="3087"/>
      <c r="BP464" s="3087"/>
      <c r="BQ464" s="3087"/>
      <c r="BR464" s="3087"/>
      <c r="BS464" s="3087"/>
      <c r="BT464" s="3087"/>
      <c r="BU464" s="3087"/>
      <c r="BV464" s="3087"/>
      <c r="BW464" s="3087"/>
      <c r="BX464" s="3087"/>
      <c r="BY464" s="3087"/>
      <c r="BZ464" s="3087"/>
      <c r="CA464" s="3087"/>
      <c r="CB464" s="3087"/>
      <c r="CC464" s="3087"/>
      <c r="CD464" s="3087"/>
      <c r="CE464" s="3087"/>
      <c r="CF464" s="3087"/>
      <c r="CG464" s="3087"/>
      <c r="CH464" s="3087"/>
      <c r="CI464" s="3087"/>
      <c r="CJ464" s="3087"/>
      <c r="CK464" s="3087"/>
      <c r="CL464" s="3087"/>
      <c r="CM464" s="3087"/>
      <c r="CN464" s="3087"/>
      <c r="CO464" s="3087"/>
      <c r="CP464" s="3087"/>
      <c r="CQ464" s="3087"/>
      <c r="CR464" s="3087"/>
      <c r="CS464" s="3087"/>
      <c r="CT464" s="3087"/>
      <c r="CU464" s="3087"/>
      <c r="CV464" s="3087"/>
      <c r="CW464" s="3087"/>
      <c r="CX464" s="3087"/>
      <c r="CY464" s="3087"/>
      <c r="CZ464" s="3087"/>
      <c r="DA464" s="3087"/>
      <c r="DB464" s="3087"/>
      <c r="DC464" s="3087"/>
      <c r="DD464" s="3087"/>
      <c r="DE464" s="3087"/>
      <c r="DF464" s="3087"/>
      <c r="DG464" s="3087"/>
      <c r="DH464" s="3087"/>
      <c r="DI464" s="3087"/>
      <c r="DJ464" s="3087"/>
      <c r="DK464" s="3087"/>
    </row>
    <row r="465" spans="1:115" x14ac:dyDescent="0.25">
      <c r="A465" s="3076" t="str">
        <f t="shared" ca="1" si="35"/>
        <v xml:space="preserve"> </v>
      </c>
      <c r="B465" s="3088" t="str">
        <f t="shared" ca="1" si="36"/>
        <v xml:space="preserve"> </v>
      </c>
      <c r="C465" s="3088" t="str">
        <f t="shared" ca="1" si="37"/>
        <v xml:space="preserve"> </v>
      </c>
      <c r="D465" s="3088" t="str">
        <f t="shared" ca="1" si="38"/>
        <v xml:space="preserve"> </v>
      </c>
      <c r="E465" s="3088" t="str">
        <f t="shared" ca="1" si="39"/>
        <v xml:space="preserve"> </v>
      </c>
      <c r="F465" s="3087"/>
      <c r="G465" s="3087"/>
      <c r="H465" s="3087"/>
      <c r="I465" s="3087"/>
      <c r="J465" s="3087"/>
      <c r="K465" s="3087"/>
      <c r="L465" s="3087"/>
      <c r="M465" s="3087"/>
      <c r="N465" s="3087"/>
      <c r="O465" s="3087"/>
      <c r="P465" s="3087"/>
      <c r="Q465" s="3087"/>
      <c r="R465" s="3087"/>
      <c r="S465" s="3087"/>
      <c r="T465" s="3087"/>
      <c r="U465" s="3087"/>
      <c r="V465" s="3087"/>
      <c r="W465" s="3087"/>
      <c r="X465" s="3087"/>
      <c r="Y465" s="3087"/>
      <c r="Z465" s="3087"/>
      <c r="AA465" s="3087"/>
      <c r="AB465" s="3087"/>
      <c r="AC465" s="3087"/>
      <c r="AD465" s="3087"/>
      <c r="AE465" s="3087"/>
      <c r="AF465" s="3087"/>
      <c r="AG465" s="3087"/>
      <c r="AH465" s="3087"/>
      <c r="AI465" s="3087"/>
      <c r="AJ465" s="3087"/>
      <c r="AK465" s="3087"/>
      <c r="AL465" s="3087"/>
      <c r="AM465" s="3087"/>
      <c r="AN465" s="3087"/>
      <c r="AO465" s="3087"/>
      <c r="AP465" s="3087"/>
      <c r="AQ465" s="3087"/>
      <c r="AR465" s="3087"/>
      <c r="AS465" s="3087"/>
      <c r="AT465" s="3087"/>
      <c r="AU465" s="3087"/>
      <c r="AV465" s="3087"/>
      <c r="AW465" s="3087"/>
      <c r="AX465" s="3087"/>
      <c r="AY465" s="3087"/>
      <c r="AZ465" s="3087"/>
      <c r="BA465" s="3087"/>
      <c r="BB465" s="3087"/>
      <c r="BC465" s="3087"/>
      <c r="BD465" s="3087">
        <v>458</v>
      </c>
      <c r="BE465" s="3087" t="s">
        <v>14995</v>
      </c>
      <c r="BF465" s="3087"/>
      <c r="BG465" s="3087">
        <v>14</v>
      </c>
      <c r="BH465" s="3087">
        <v>33</v>
      </c>
      <c r="BI465" s="3087">
        <v>90</v>
      </c>
      <c r="BJ465" s="3087">
        <v>0</v>
      </c>
      <c r="BK465" s="3087">
        <v>0</v>
      </c>
      <c r="BL465" s="3087">
        <v>0</v>
      </c>
      <c r="BM465" s="3087">
        <v>0</v>
      </c>
      <c r="BN465" s="3087"/>
      <c r="BO465" s="3087"/>
      <c r="BP465" s="3087"/>
      <c r="BQ465" s="3087"/>
      <c r="BR465" s="3087"/>
      <c r="BS465" s="3087"/>
      <c r="BT465" s="3087"/>
      <c r="BU465" s="3087"/>
      <c r="BV465" s="3087"/>
      <c r="BW465" s="3087"/>
      <c r="BX465" s="3087"/>
      <c r="BY465" s="3087"/>
      <c r="BZ465" s="3087"/>
      <c r="CA465" s="3087"/>
      <c r="CB465" s="3087"/>
      <c r="CC465" s="3087"/>
      <c r="CD465" s="3087"/>
      <c r="CE465" s="3087"/>
      <c r="CF465" s="3087"/>
      <c r="CG465" s="3087"/>
      <c r="CH465" s="3087"/>
      <c r="CI465" s="3087"/>
      <c r="CJ465" s="3087"/>
      <c r="CK465" s="3087"/>
      <c r="CL465" s="3087"/>
      <c r="CM465" s="3087"/>
      <c r="CN465" s="3087"/>
      <c r="CO465" s="3087"/>
      <c r="CP465" s="3087"/>
      <c r="CQ465" s="3087"/>
      <c r="CR465" s="3087"/>
      <c r="CS465" s="3087"/>
      <c r="CT465" s="3087"/>
      <c r="CU465" s="3087"/>
      <c r="CV465" s="3087"/>
      <c r="CW465" s="3087"/>
      <c r="CX465" s="3087"/>
      <c r="CY465" s="3087"/>
      <c r="CZ465" s="3087"/>
      <c r="DA465" s="3087"/>
      <c r="DB465" s="3087"/>
      <c r="DC465" s="3087"/>
      <c r="DD465" s="3087"/>
      <c r="DE465" s="3087"/>
      <c r="DF465" s="3087"/>
      <c r="DG465" s="3087"/>
      <c r="DH465" s="3087"/>
      <c r="DI465" s="3087"/>
      <c r="DJ465" s="3087"/>
      <c r="DK465" s="3087"/>
    </row>
    <row r="466" spans="1:115" x14ac:dyDescent="0.25">
      <c r="A466" s="3076" t="str">
        <f t="shared" ca="1" si="35"/>
        <v xml:space="preserve"> </v>
      </c>
      <c r="B466" s="3088" t="str">
        <f t="shared" ca="1" si="36"/>
        <v xml:space="preserve"> </v>
      </c>
      <c r="C466" s="3088" t="str">
        <f t="shared" ca="1" si="37"/>
        <v xml:space="preserve"> </v>
      </c>
      <c r="D466" s="3088" t="str">
        <f t="shared" ca="1" si="38"/>
        <v xml:space="preserve"> </v>
      </c>
      <c r="E466" s="3088" t="str">
        <f t="shared" ca="1" si="39"/>
        <v xml:space="preserve"> </v>
      </c>
      <c r="F466" s="3087"/>
      <c r="G466" s="3087"/>
      <c r="H466" s="3087"/>
      <c r="I466" s="3087"/>
      <c r="J466" s="3087"/>
      <c r="K466" s="3087"/>
      <c r="L466" s="3087"/>
      <c r="M466" s="3087"/>
      <c r="N466" s="3087"/>
      <c r="O466" s="3087"/>
      <c r="P466" s="3087"/>
      <c r="Q466" s="3087"/>
      <c r="R466" s="3087"/>
      <c r="S466" s="3087"/>
      <c r="T466" s="3087"/>
      <c r="U466" s="3087"/>
      <c r="V466" s="3087"/>
      <c r="W466" s="3087"/>
      <c r="X466" s="3087"/>
      <c r="Y466" s="3087"/>
      <c r="Z466" s="3087"/>
      <c r="AA466" s="3087"/>
      <c r="AB466" s="3087"/>
      <c r="AC466" s="3087"/>
      <c r="AD466" s="3087"/>
      <c r="AE466" s="3087"/>
      <c r="AF466" s="3087"/>
      <c r="AG466" s="3087"/>
      <c r="AH466" s="3087"/>
      <c r="AI466" s="3087"/>
      <c r="AJ466" s="3087"/>
      <c r="AK466" s="3087"/>
      <c r="AL466" s="3087"/>
      <c r="AM466" s="3087"/>
      <c r="AN466" s="3087"/>
      <c r="AO466" s="3087"/>
      <c r="AP466" s="3087"/>
      <c r="AQ466" s="3087"/>
      <c r="AR466" s="3087"/>
      <c r="AS466" s="3087"/>
      <c r="AT466" s="3087"/>
      <c r="AU466" s="3087"/>
      <c r="AV466" s="3087"/>
      <c r="AW466" s="3087"/>
      <c r="AX466" s="3087"/>
      <c r="AY466" s="3087"/>
      <c r="AZ466" s="3087"/>
      <c r="BA466" s="3087"/>
      <c r="BB466" s="3087"/>
      <c r="BC466" s="3087"/>
      <c r="BD466" s="3087">
        <v>459</v>
      </c>
      <c r="BE466" s="3087" t="s">
        <v>14996</v>
      </c>
      <c r="BF466" s="3087"/>
      <c r="BG466" s="3087">
        <v>14</v>
      </c>
      <c r="BH466" s="3087">
        <v>33</v>
      </c>
      <c r="BI466" s="3087">
        <v>90</v>
      </c>
      <c r="BJ466" s="3087">
        <v>0</v>
      </c>
      <c r="BK466" s="3087">
        <v>0</v>
      </c>
      <c r="BL466" s="3087">
        <v>0</v>
      </c>
      <c r="BM466" s="3087">
        <v>0</v>
      </c>
      <c r="BN466" s="3087"/>
      <c r="BO466" s="3087"/>
      <c r="BP466" s="3087"/>
      <c r="BQ466" s="3087"/>
      <c r="BR466" s="3087"/>
      <c r="BS466" s="3087"/>
      <c r="BT466" s="3087"/>
      <c r="BU466" s="3087"/>
      <c r="BV466" s="3087"/>
      <c r="BW466" s="3087"/>
      <c r="BX466" s="3087"/>
      <c r="BY466" s="3087"/>
      <c r="BZ466" s="3087"/>
      <c r="CA466" s="3087"/>
      <c r="CB466" s="3087"/>
      <c r="CC466" s="3087"/>
      <c r="CD466" s="3087"/>
      <c r="CE466" s="3087"/>
      <c r="CF466" s="3087"/>
      <c r="CG466" s="3087"/>
      <c r="CH466" s="3087"/>
      <c r="CI466" s="3087"/>
      <c r="CJ466" s="3087"/>
      <c r="CK466" s="3087"/>
      <c r="CL466" s="3087"/>
      <c r="CM466" s="3087"/>
      <c r="CN466" s="3087"/>
      <c r="CO466" s="3087"/>
      <c r="CP466" s="3087"/>
      <c r="CQ466" s="3087"/>
      <c r="CR466" s="3087"/>
      <c r="CS466" s="3087"/>
      <c r="CT466" s="3087"/>
      <c r="CU466" s="3087"/>
      <c r="CV466" s="3087"/>
      <c r="CW466" s="3087"/>
      <c r="CX466" s="3087"/>
      <c r="CY466" s="3087"/>
      <c r="CZ466" s="3087"/>
      <c r="DA466" s="3087"/>
      <c r="DB466" s="3087"/>
      <c r="DC466" s="3087"/>
      <c r="DD466" s="3087"/>
      <c r="DE466" s="3087"/>
      <c r="DF466" s="3087"/>
      <c r="DG466" s="3087"/>
      <c r="DH466" s="3087"/>
      <c r="DI466" s="3087"/>
      <c r="DJ466" s="3087"/>
      <c r="DK466" s="3087"/>
    </row>
    <row r="467" spans="1:115" x14ac:dyDescent="0.25">
      <c r="A467" s="3076" t="str">
        <f t="shared" ca="1" si="35"/>
        <v xml:space="preserve"> </v>
      </c>
      <c r="B467" s="3088" t="str">
        <f t="shared" ca="1" si="36"/>
        <v xml:space="preserve"> </v>
      </c>
      <c r="C467" s="3088" t="str">
        <f t="shared" ca="1" si="37"/>
        <v xml:space="preserve"> </v>
      </c>
      <c r="D467" s="3088" t="str">
        <f t="shared" ca="1" si="38"/>
        <v xml:space="preserve"> </v>
      </c>
      <c r="E467" s="3088" t="str">
        <f t="shared" ca="1" si="39"/>
        <v xml:space="preserve"> </v>
      </c>
      <c r="F467" s="3087"/>
      <c r="G467" s="3087"/>
      <c r="H467" s="3087"/>
      <c r="I467" s="3087"/>
      <c r="J467" s="3087"/>
      <c r="K467" s="3087"/>
      <c r="L467" s="3087"/>
      <c r="M467" s="3087"/>
      <c r="N467" s="3087"/>
      <c r="O467" s="3087"/>
      <c r="P467" s="3087"/>
      <c r="Q467" s="3087"/>
      <c r="R467" s="3087"/>
      <c r="S467" s="3087"/>
      <c r="T467" s="3087"/>
      <c r="U467" s="3087"/>
      <c r="V467" s="3087"/>
      <c r="W467" s="3087"/>
      <c r="X467" s="3087"/>
      <c r="Y467" s="3087"/>
      <c r="Z467" s="3087"/>
      <c r="AA467" s="3087"/>
      <c r="AB467" s="3087"/>
      <c r="AC467" s="3087"/>
      <c r="AD467" s="3087"/>
      <c r="AE467" s="3087"/>
      <c r="AF467" s="3087"/>
      <c r="AG467" s="3087"/>
      <c r="AH467" s="3087"/>
      <c r="AI467" s="3087"/>
      <c r="AJ467" s="3087"/>
      <c r="AK467" s="3087"/>
      <c r="AL467" s="3087"/>
      <c r="AM467" s="3087"/>
      <c r="AN467" s="3087"/>
      <c r="AO467" s="3087"/>
      <c r="AP467" s="3087"/>
      <c r="AQ467" s="3087"/>
      <c r="AR467" s="3087"/>
      <c r="AS467" s="3087"/>
      <c r="AT467" s="3087"/>
      <c r="AU467" s="3087"/>
      <c r="AV467" s="3087"/>
      <c r="AW467" s="3087"/>
      <c r="AX467" s="3087"/>
      <c r="AY467" s="3087"/>
      <c r="AZ467" s="3087"/>
      <c r="BA467" s="3087"/>
      <c r="BB467" s="3087"/>
      <c r="BC467" s="3087"/>
      <c r="BD467" s="3087">
        <v>460</v>
      </c>
      <c r="BE467" s="3087" t="s">
        <v>14997</v>
      </c>
      <c r="BF467" s="3087"/>
      <c r="BG467" s="3087">
        <v>14</v>
      </c>
      <c r="BH467" s="3087">
        <v>33</v>
      </c>
      <c r="BI467" s="3087">
        <v>90</v>
      </c>
      <c r="BJ467" s="3087">
        <v>0</v>
      </c>
      <c r="BK467" s="3087">
        <v>0</v>
      </c>
      <c r="BL467" s="3087">
        <v>0</v>
      </c>
      <c r="BM467" s="3087">
        <v>0</v>
      </c>
      <c r="BN467" s="3087"/>
      <c r="BO467" s="3087"/>
      <c r="BP467" s="3087"/>
      <c r="BQ467" s="3087"/>
      <c r="BR467" s="3087"/>
      <c r="BS467" s="3087"/>
      <c r="BT467" s="3087"/>
      <c r="BU467" s="3087"/>
      <c r="BV467" s="3087"/>
      <c r="BW467" s="3087"/>
      <c r="BX467" s="3087"/>
      <c r="BY467" s="3087"/>
      <c r="BZ467" s="3087"/>
      <c r="CA467" s="3087"/>
      <c r="CB467" s="3087"/>
      <c r="CC467" s="3087"/>
      <c r="CD467" s="3087"/>
      <c r="CE467" s="3087"/>
      <c r="CF467" s="3087"/>
      <c r="CG467" s="3087"/>
      <c r="CH467" s="3087"/>
      <c r="CI467" s="3087"/>
      <c r="CJ467" s="3087"/>
      <c r="CK467" s="3087"/>
      <c r="CL467" s="3087"/>
      <c r="CM467" s="3087"/>
      <c r="CN467" s="3087"/>
      <c r="CO467" s="3087"/>
      <c r="CP467" s="3087"/>
      <c r="CQ467" s="3087"/>
      <c r="CR467" s="3087"/>
      <c r="CS467" s="3087"/>
      <c r="CT467" s="3087"/>
      <c r="CU467" s="3087"/>
      <c r="CV467" s="3087"/>
      <c r="CW467" s="3087"/>
      <c r="CX467" s="3087"/>
      <c r="CY467" s="3087"/>
      <c r="CZ467" s="3087"/>
      <c r="DA467" s="3087"/>
      <c r="DB467" s="3087"/>
      <c r="DC467" s="3087"/>
      <c r="DD467" s="3087"/>
      <c r="DE467" s="3087"/>
      <c r="DF467" s="3087"/>
      <c r="DG467" s="3087"/>
      <c r="DH467" s="3087"/>
      <c r="DI467" s="3087"/>
      <c r="DJ467" s="3087"/>
      <c r="DK467" s="3087"/>
    </row>
    <row r="468" spans="1:115" x14ac:dyDescent="0.25">
      <c r="A468" s="3076" t="str">
        <f t="shared" ca="1" si="35"/>
        <v xml:space="preserve"> </v>
      </c>
      <c r="B468" s="3088" t="str">
        <f t="shared" ca="1" si="36"/>
        <v xml:space="preserve"> </v>
      </c>
      <c r="C468" s="3088" t="str">
        <f t="shared" ca="1" si="37"/>
        <v xml:space="preserve"> </v>
      </c>
      <c r="D468" s="3088" t="str">
        <f t="shared" ca="1" si="38"/>
        <v xml:space="preserve"> </v>
      </c>
      <c r="E468" s="3088" t="str">
        <f t="shared" ca="1" si="39"/>
        <v xml:space="preserve"> </v>
      </c>
      <c r="F468" s="3087"/>
      <c r="G468" s="3087"/>
      <c r="H468" s="3087"/>
      <c r="I468" s="3087"/>
      <c r="J468" s="3087"/>
      <c r="K468" s="3087"/>
      <c r="L468" s="3087"/>
      <c r="M468" s="3087"/>
      <c r="N468" s="3087"/>
      <c r="O468" s="3087"/>
      <c r="P468" s="3087"/>
      <c r="Q468" s="3087"/>
      <c r="R468" s="3087"/>
      <c r="S468" s="3087"/>
      <c r="T468" s="3087"/>
      <c r="U468" s="3087"/>
      <c r="V468" s="3087"/>
      <c r="W468" s="3087"/>
      <c r="X468" s="3087"/>
      <c r="Y468" s="3087"/>
      <c r="Z468" s="3087"/>
      <c r="AA468" s="3087"/>
      <c r="AB468" s="3087"/>
      <c r="AC468" s="3087"/>
      <c r="AD468" s="3087"/>
      <c r="AE468" s="3087"/>
      <c r="AF468" s="3087"/>
      <c r="AG468" s="3087"/>
      <c r="AH468" s="3087"/>
      <c r="AI468" s="3087"/>
      <c r="AJ468" s="3087"/>
      <c r="AK468" s="3087"/>
      <c r="AL468" s="3087"/>
      <c r="AM468" s="3087"/>
      <c r="AN468" s="3087"/>
      <c r="AO468" s="3087"/>
      <c r="AP468" s="3087"/>
      <c r="AQ468" s="3087"/>
      <c r="AR468" s="3087"/>
      <c r="AS468" s="3087"/>
      <c r="AT468" s="3087"/>
      <c r="AU468" s="3087"/>
      <c r="AV468" s="3087"/>
      <c r="AW468" s="3087"/>
      <c r="AX468" s="3087"/>
      <c r="AY468" s="3087"/>
      <c r="AZ468" s="3087"/>
      <c r="BA468" s="3087"/>
      <c r="BB468" s="3087"/>
      <c r="BC468" s="3087"/>
      <c r="BD468" s="3087">
        <v>461</v>
      </c>
      <c r="BE468" s="3087" t="s">
        <v>14998</v>
      </c>
      <c r="BF468" s="3087"/>
      <c r="BG468" s="3087">
        <v>14</v>
      </c>
      <c r="BH468" s="3087">
        <v>33</v>
      </c>
      <c r="BI468" s="3087">
        <v>90</v>
      </c>
      <c r="BJ468" s="3087">
        <v>0</v>
      </c>
      <c r="BK468" s="3087">
        <v>0</v>
      </c>
      <c r="BL468" s="3087">
        <v>0</v>
      </c>
      <c r="BM468" s="3087">
        <v>0</v>
      </c>
      <c r="BN468" s="3087"/>
      <c r="BO468" s="3087"/>
      <c r="BP468" s="3087"/>
      <c r="BQ468" s="3087"/>
      <c r="BR468" s="3087"/>
      <c r="BS468" s="3087"/>
      <c r="BT468" s="3087"/>
      <c r="BU468" s="3087"/>
      <c r="BV468" s="3087"/>
      <c r="BW468" s="3087"/>
      <c r="BX468" s="3087"/>
      <c r="BY468" s="3087"/>
      <c r="BZ468" s="3087"/>
      <c r="CA468" s="3087"/>
      <c r="CB468" s="3087"/>
      <c r="CC468" s="3087"/>
      <c r="CD468" s="3087"/>
      <c r="CE468" s="3087"/>
      <c r="CF468" s="3087"/>
      <c r="CG468" s="3087"/>
      <c r="CH468" s="3087"/>
      <c r="CI468" s="3087"/>
      <c r="CJ468" s="3087"/>
      <c r="CK468" s="3087"/>
      <c r="CL468" s="3087"/>
      <c r="CM468" s="3087"/>
      <c r="CN468" s="3087"/>
      <c r="CO468" s="3087"/>
      <c r="CP468" s="3087"/>
      <c r="CQ468" s="3087"/>
      <c r="CR468" s="3087"/>
      <c r="CS468" s="3087"/>
      <c r="CT468" s="3087"/>
      <c r="CU468" s="3087"/>
      <c r="CV468" s="3087"/>
      <c r="CW468" s="3087"/>
      <c r="CX468" s="3087"/>
      <c r="CY468" s="3087"/>
      <c r="CZ468" s="3087"/>
      <c r="DA468" s="3087"/>
      <c r="DB468" s="3087"/>
      <c r="DC468" s="3087"/>
      <c r="DD468" s="3087"/>
      <c r="DE468" s="3087"/>
      <c r="DF468" s="3087"/>
      <c r="DG468" s="3087"/>
      <c r="DH468" s="3087"/>
      <c r="DI468" s="3087"/>
      <c r="DJ468" s="3087"/>
      <c r="DK468" s="3087"/>
    </row>
    <row r="469" spans="1:115" x14ac:dyDescent="0.25">
      <c r="A469" s="3076" t="str">
        <f t="shared" ca="1" si="35"/>
        <v xml:space="preserve"> </v>
      </c>
      <c r="B469" s="3088" t="str">
        <f t="shared" ca="1" si="36"/>
        <v xml:space="preserve"> </v>
      </c>
      <c r="C469" s="3088" t="str">
        <f t="shared" ca="1" si="37"/>
        <v xml:space="preserve"> </v>
      </c>
      <c r="D469" s="3088" t="str">
        <f t="shared" ca="1" si="38"/>
        <v xml:space="preserve"> </v>
      </c>
      <c r="E469" s="3088" t="str">
        <f t="shared" ca="1" si="39"/>
        <v xml:space="preserve"> </v>
      </c>
      <c r="F469" s="3087"/>
      <c r="G469" s="3087"/>
      <c r="H469" s="3087"/>
      <c r="I469" s="3087"/>
      <c r="J469" s="3087"/>
      <c r="K469" s="3087"/>
      <c r="L469" s="3087"/>
      <c r="M469" s="3087"/>
      <c r="N469" s="3087"/>
      <c r="O469" s="3087"/>
      <c r="P469" s="3087"/>
      <c r="Q469" s="3087"/>
      <c r="R469" s="3087"/>
      <c r="S469" s="3087"/>
      <c r="T469" s="3087"/>
      <c r="U469" s="3087"/>
      <c r="V469" s="3087"/>
      <c r="W469" s="3087"/>
      <c r="X469" s="3087"/>
      <c r="Y469" s="3087"/>
      <c r="Z469" s="3087"/>
      <c r="AA469" s="3087"/>
      <c r="AB469" s="3087"/>
      <c r="AC469" s="3087"/>
      <c r="AD469" s="3087"/>
      <c r="AE469" s="3087"/>
      <c r="AF469" s="3087"/>
      <c r="AG469" s="3087"/>
      <c r="AH469" s="3087"/>
      <c r="AI469" s="3087"/>
      <c r="AJ469" s="3087"/>
      <c r="AK469" s="3087"/>
      <c r="AL469" s="3087"/>
      <c r="AM469" s="3087"/>
      <c r="AN469" s="3087"/>
      <c r="AO469" s="3087"/>
      <c r="AP469" s="3087"/>
      <c r="AQ469" s="3087"/>
      <c r="AR469" s="3087"/>
      <c r="AS469" s="3087"/>
      <c r="AT469" s="3087"/>
      <c r="AU469" s="3087"/>
      <c r="AV469" s="3087"/>
      <c r="AW469" s="3087"/>
      <c r="AX469" s="3087"/>
      <c r="AY469" s="3087"/>
      <c r="AZ469" s="3087"/>
      <c r="BA469" s="3087"/>
      <c r="BB469" s="3087"/>
      <c r="BC469" s="3087"/>
      <c r="BD469" s="3087">
        <v>462</v>
      </c>
      <c r="BE469" s="3087" t="s">
        <v>14999</v>
      </c>
      <c r="BF469" s="3087"/>
      <c r="BG469" s="3087">
        <v>14</v>
      </c>
      <c r="BH469" s="3087">
        <v>33</v>
      </c>
      <c r="BI469" s="3087">
        <v>90</v>
      </c>
      <c r="BJ469" s="3087">
        <v>0</v>
      </c>
      <c r="BK469" s="3087">
        <v>0</v>
      </c>
      <c r="BL469" s="3087">
        <v>0</v>
      </c>
      <c r="BM469" s="3087">
        <v>0</v>
      </c>
      <c r="BN469" s="3087"/>
      <c r="BO469" s="3087"/>
      <c r="BP469" s="3087"/>
      <c r="BQ469" s="3087"/>
      <c r="BR469" s="3087"/>
      <c r="BS469" s="3087"/>
      <c r="BT469" s="3087"/>
      <c r="BU469" s="3087"/>
      <c r="BV469" s="3087"/>
      <c r="BW469" s="3087"/>
      <c r="BX469" s="3087"/>
      <c r="BY469" s="3087"/>
      <c r="BZ469" s="3087"/>
      <c r="CA469" s="3087"/>
      <c r="CB469" s="3087"/>
      <c r="CC469" s="3087"/>
      <c r="CD469" s="3087"/>
      <c r="CE469" s="3087"/>
      <c r="CF469" s="3087"/>
      <c r="CG469" s="3087"/>
      <c r="CH469" s="3087"/>
      <c r="CI469" s="3087"/>
      <c r="CJ469" s="3087"/>
      <c r="CK469" s="3087"/>
      <c r="CL469" s="3087"/>
      <c r="CM469" s="3087"/>
      <c r="CN469" s="3087"/>
      <c r="CO469" s="3087"/>
      <c r="CP469" s="3087"/>
      <c r="CQ469" s="3087"/>
      <c r="CR469" s="3087"/>
      <c r="CS469" s="3087"/>
      <c r="CT469" s="3087"/>
      <c r="CU469" s="3087"/>
      <c r="CV469" s="3087"/>
      <c r="CW469" s="3087"/>
      <c r="CX469" s="3087"/>
      <c r="CY469" s="3087"/>
      <c r="CZ469" s="3087"/>
      <c r="DA469" s="3087"/>
      <c r="DB469" s="3087"/>
      <c r="DC469" s="3087"/>
      <c r="DD469" s="3087"/>
      <c r="DE469" s="3087"/>
      <c r="DF469" s="3087"/>
      <c r="DG469" s="3087"/>
      <c r="DH469" s="3087"/>
      <c r="DI469" s="3087"/>
      <c r="DJ469" s="3087"/>
      <c r="DK469" s="3087"/>
    </row>
    <row r="470" spans="1:115" x14ac:dyDescent="0.25">
      <c r="A470" s="3076" t="str">
        <f t="shared" ca="1" si="35"/>
        <v xml:space="preserve"> </v>
      </c>
      <c r="B470" s="3088" t="str">
        <f t="shared" ca="1" si="36"/>
        <v xml:space="preserve"> </v>
      </c>
      <c r="C470" s="3088" t="str">
        <f t="shared" ca="1" si="37"/>
        <v xml:space="preserve"> </v>
      </c>
      <c r="D470" s="3088" t="str">
        <f t="shared" ca="1" si="38"/>
        <v xml:space="preserve"> </v>
      </c>
      <c r="E470" s="3088" t="str">
        <f t="shared" ca="1" si="39"/>
        <v xml:space="preserve"> </v>
      </c>
      <c r="F470" s="3087"/>
      <c r="G470" s="3087"/>
      <c r="H470" s="3087"/>
      <c r="I470" s="3087"/>
      <c r="J470" s="3087"/>
      <c r="K470" s="3087"/>
      <c r="L470" s="3087"/>
      <c r="M470" s="3087"/>
      <c r="N470" s="3087"/>
      <c r="O470" s="3087"/>
      <c r="P470" s="3087"/>
      <c r="Q470" s="3087"/>
      <c r="R470" s="3087"/>
      <c r="S470" s="3087"/>
      <c r="T470" s="3087"/>
      <c r="U470" s="3087"/>
      <c r="V470" s="3087"/>
      <c r="W470" s="3087"/>
      <c r="X470" s="3087"/>
      <c r="Y470" s="3087"/>
      <c r="Z470" s="3087"/>
      <c r="AA470" s="3087"/>
      <c r="AB470" s="3087"/>
      <c r="AC470" s="3087"/>
      <c r="AD470" s="3087"/>
      <c r="AE470" s="3087"/>
      <c r="AF470" s="3087"/>
      <c r="AG470" s="3087"/>
      <c r="AH470" s="3087"/>
      <c r="AI470" s="3087"/>
      <c r="AJ470" s="3087"/>
      <c r="AK470" s="3087"/>
      <c r="AL470" s="3087"/>
      <c r="AM470" s="3087"/>
      <c r="AN470" s="3087"/>
      <c r="AO470" s="3087"/>
      <c r="AP470" s="3087"/>
      <c r="AQ470" s="3087"/>
      <c r="AR470" s="3087"/>
      <c r="AS470" s="3087"/>
      <c r="AT470" s="3087"/>
      <c r="AU470" s="3087"/>
      <c r="AV470" s="3087"/>
      <c r="AW470" s="3087"/>
      <c r="AX470" s="3087"/>
      <c r="AY470" s="3087"/>
      <c r="AZ470" s="3087"/>
      <c r="BA470" s="3087"/>
      <c r="BB470" s="3087"/>
      <c r="BC470" s="3087"/>
      <c r="BD470" s="3087">
        <v>463</v>
      </c>
      <c r="BE470" s="3087" t="s">
        <v>15000</v>
      </c>
      <c r="BF470" s="3087"/>
      <c r="BG470" s="3087">
        <v>14</v>
      </c>
      <c r="BH470" s="3087">
        <v>33</v>
      </c>
      <c r="BI470" s="3087">
        <v>90</v>
      </c>
      <c r="BJ470" s="3087">
        <v>0</v>
      </c>
      <c r="BK470" s="3087">
        <v>0</v>
      </c>
      <c r="BL470" s="3087">
        <v>0</v>
      </c>
      <c r="BM470" s="3087">
        <v>0</v>
      </c>
      <c r="BN470" s="3087"/>
      <c r="BO470" s="3087"/>
      <c r="BP470" s="3087"/>
      <c r="BQ470" s="3087"/>
      <c r="BR470" s="3087"/>
      <c r="BS470" s="3087"/>
      <c r="BT470" s="3087"/>
      <c r="BU470" s="3087"/>
      <c r="BV470" s="3087"/>
      <c r="BW470" s="3087"/>
      <c r="BX470" s="3087"/>
      <c r="BY470" s="3087"/>
      <c r="BZ470" s="3087"/>
      <c r="CA470" s="3087"/>
      <c r="CB470" s="3087"/>
      <c r="CC470" s="3087"/>
      <c r="CD470" s="3087"/>
      <c r="CE470" s="3087"/>
      <c r="CF470" s="3087"/>
      <c r="CG470" s="3087"/>
      <c r="CH470" s="3087"/>
      <c r="CI470" s="3087"/>
      <c r="CJ470" s="3087"/>
      <c r="CK470" s="3087"/>
      <c r="CL470" s="3087"/>
      <c r="CM470" s="3087"/>
      <c r="CN470" s="3087"/>
      <c r="CO470" s="3087"/>
      <c r="CP470" s="3087"/>
      <c r="CQ470" s="3087"/>
      <c r="CR470" s="3087"/>
      <c r="CS470" s="3087"/>
      <c r="CT470" s="3087"/>
      <c r="CU470" s="3087"/>
      <c r="CV470" s="3087"/>
      <c r="CW470" s="3087"/>
      <c r="CX470" s="3087"/>
      <c r="CY470" s="3087"/>
      <c r="CZ470" s="3087"/>
      <c r="DA470" s="3087"/>
      <c r="DB470" s="3087"/>
      <c r="DC470" s="3087"/>
      <c r="DD470" s="3087"/>
      <c r="DE470" s="3087"/>
      <c r="DF470" s="3087"/>
      <c r="DG470" s="3087"/>
      <c r="DH470" s="3087"/>
      <c r="DI470" s="3087"/>
      <c r="DJ470" s="3087"/>
      <c r="DK470" s="3087"/>
    </row>
    <row r="471" spans="1:115" x14ac:dyDescent="0.25">
      <c r="A471" s="3076" t="str">
        <f t="shared" ca="1" si="35"/>
        <v xml:space="preserve"> </v>
      </c>
      <c r="B471" s="3088" t="str">
        <f t="shared" ca="1" si="36"/>
        <v xml:space="preserve"> </v>
      </c>
      <c r="C471" s="3088" t="str">
        <f t="shared" ca="1" si="37"/>
        <v xml:space="preserve"> </v>
      </c>
      <c r="D471" s="3088" t="str">
        <f t="shared" ca="1" si="38"/>
        <v xml:space="preserve"> </v>
      </c>
      <c r="E471" s="3088" t="str">
        <f t="shared" ca="1" si="39"/>
        <v xml:space="preserve"> </v>
      </c>
      <c r="F471" s="3087"/>
      <c r="G471" s="3087"/>
      <c r="H471" s="3087"/>
      <c r="I471" s="3087"/>
      <c r="J471" s="3087"/>
      <c r="K471" s="3087"/>
      <c r="L471" s="3087"/>
      <c r="M471" s="3087"/>
      <c r="N471" s="3087"/>
      <c r="O471" s="3087"/>
      <c r="P471" s="3087"/>
      <c r="Q471" s="3087"/>
      <c r="R471" s="3087"/>
      <c r="S471" s="3087"/>
      <c r="T471" s="3087"/>
      <c r="U471" s="3087"/>
      <c r="V471" s="3087"/>
      <c r="W471" s="3087"/>
      <c r="X471" s="3087"/>
      <c r="Y471" s="3087"/>
      <c r="Z471" s="3087"/>
      <c r="AA471" s="3087"/>
      <c r="AB471" s="3087"/>
      <c r="AC471" s="3087"/>
      <c r="AD471" s="3087"/>
      <c r="AE471" s="3087"/>
      <c r="AF471" s="3087"/>
      <c r="AG471" s="3087"/>
      <c r="AH471" s="3087"/>
      <c r="AI471" s="3087"/>
      <c r="AJ471" s="3087"/>
      <c r="AK471" s="3087"/>
      <c r="AL471" s="3087"/>
      <c r="AM471" s="3087"/>
      <c r="AN471" s="3087"/>
      <c r="AO471" s="3087"/>
      <c r="AP471" s="3087"/>
      <c r="AQ471" s="3087"/>
      <c r="AR471" s="3087"/>
      <c r="AS471" s="3087"/>
      <c r="AT471" s="3087"/>
      <c r="AU471" s="3087"/>
      <c r="AV471" s="3087"/>
      <c r="AW471" s="3087"/>
      <c r="AX471" s="3087"/>
      <c r="AY471" s="3087"/>
      <c r="AZ471" s="3087"/>
      <c r="BA471" s="3087"/>
      <c r="BB471" s="3087"/>
      <c r="BC471" s="3087"/>
      <c r="BD471" s="3087">
        <v>464</v>
      </c>
      <c r="BE471" s="3087" t="s">
        <v>15001</v>
      </c>
      <c r="BF471" s="3087"/>
      <c r="BG471" s="3087">
        <v>14</v>
      </c>
      <c r="BH471" s="3087">
        <v>33</v>
      </c>
      <c r="BI471" s="3087">
        <v>90</v>
      </c>
      <c r="BJ471" s="3087">
        <v>0</v>
      </c>
      <c r="BK471" s="3087">
        <v>0</v>
      </c>
      <c r="BL471" s="3087">
        <v>0</v>
      </c>
      <c r="BM471" s="3087">
        <v>0</v>
      </c>
      <c r="BN471" s="3087"/>
      <c r="BO471" s="3087"/>
      <c r="BP471" s="3087"/>
      <c r="BQ471" s="3087"/>
      <c r="BR471" s="3087"/>
      <c r="BS471" s="3087"/>
      <c r="BT471" s="3087"/>
      <c r="BU471" s="3087"/>
      <c r="BV471" s="3087"/>
      <c r="BW471" s="3087"/>
      <c r="BX471" s="3087"/>
      <c r="BY471" s="3087"/>
      <c r="BZ471" s="3087"/>
      <c r="CA471" s="3087"/>
      <c r="CB471" s="3087"/>
      <c r="CC471" s="3087"/>
      <c r="CD471" s="3087"/>
      <c r="CE471" s="3087"/>
      <c r="CF471" s="3087"/>
      <c r="CG471" s="3087"/>
      <c r="CH471" s="3087"/>
      <c r="CI471" s="3087"/>
      <c r="CJ471" s="3087"/>
      <c r="CK471" s="3087"/>
      <c r="CL471" s="3087"/>
      <c r="CM471" s="3087"/>
      <c r="CN471" s="3087"/>
      <c r="CO471" s="3087"/>
      <c r="CP471" s="3087"/>
      <c r="CQ471" s="3087"/>
      <c r="CR471" s="3087"/>
      <c r="CS471" s="3087"/>
      <c r="CT471" s="3087"/>
      <c r="CU471" s="3087"/>
      <c r="CV471" s="3087"/>
      <c r="CW471" s="3087"/>
      <c r="CX471" s="3087"/>
      <c r="CY471" s="3087"/>
      <c r="CZ471" s="3087"/>
      <c r="DA471" s="3087"/>
      <c r="DB471" s="3087"/>
      <c r="DC471" s="3087"/>
      <c r="DD471" s="3087"/>
      <c r="DE471" s="3087"/>
      <c r="DF471" s="3087"/>
      <c r="DG471" s="3087"/>
      <c r="DH471" s="3087"/>
      <c r="DI471" s="3087"/>
      <c r="DJ471" s="3087"/>
      <c r="DK471" s="3087"/>
    </row>
    <row r="472" spans="1:115" x14ac:dyDescent="0.25">
      <c r="A472" s="3076" t="str">
        <f t="shared" ca="1" si="35"/>
        <v xml:space="preserve"> </v>
      </c>
      <c r="B472" s="3088" t="str">
        <f t="shared" ca="1" si="36"/>
        <v xml:space="preserve"> </v>
      </c>
      <c r="C472" s="3088" t="str">
        <f t="shared" ca="1" si="37"/>
        <v xml:space="preserve"> </v>
      </c>
      <c r="D472" s="3088" t="str">
        <f t="shared" ca="1" si="38"/>
        <v xml:space="preserve"> </v>
      </c>
      <c r="E472" s="3088" t="str">
        <f t="shared" ca="1" si="39"/>
        <v xml:space="preserve"> </v>
      </c>
      <c r="F472" s="3087"/>
      <c r="G472" s="3087"/>
      <c r="H472" s="3087"/>
      <c r="I472" s="3087"/>
      <c r="J472" s="3087"/>
      <c r="K472" s="3087"/>
      <c r="L472" s="3087"/>
      <c r="M472" s="3087"/>
      <c r="N472" s="3087"/>
      <c r="O472" s="3087"/>
      <c r="P472" s="3087"/>
      <c r="Q472" s="3087"/>
      <c r="R472" s="3087"/>
      <c r="S472" s="3087"/>
      <c r="T472" s="3087"/>
      <c r="U472" s="3087"/>
      <c r="V472" s="3087"/>
      <c r="W472" s="3087"/>
      <c r="X472" s="3087"/>
      <c r="Y472" s="3087"/>
      <c r="Z472" s="3087"/>
      <c r="AA472" s="3087"/>
      <c r="AB472" s="3087"/>
      <c r="AC472" s="3087"/>
      <c r="AD472" s="3087"/>
      <c r="AE472" s="3087"/>
      <c r="AF472" s="3087"/>
      <c r="AG472" s="3087"/>
      <c r="AH472" s="3087"/>
      <c r="AI472" s="3087"/>
      <c r="AJ472" s="3087"/>
      <c r="AK472" s="3087"/>
      <c r="AL472" s="3087"/>
      <c r="AM472" s="3087"/>
      <c r="AN472" s="3087"/>
      <c r="AO472" s="3087"/>
      <c r="AP472" s="3087"/>
      <c r="AQ472" s="3087"/>
      <c r="AR472" s="3087"/>
      <c r="AS472" s="3087"/>
      <c r="AT472" s="3087"/>
      <c r="AU472" s="3087"/>
      <c r="AV472" s="3087"/>
      <c r="AW472" s="3087"/>
      <c r="AX472" s="3087"/>
      <c r="AY472" s="3087"/>
      <c r="AZ472" s="3087"/>
      <c r="BA472" s="3087"/>
      <c r="BB472" s="3087"/>
      <c r="BC472" s="3087"/>
      <c r="BD472" s="3087">
        <v>465</v>
      </c>
      <c r="BE472" s="3087" t="s">
        <v>15002</v>
      </c>
      <c r="BF472" s="3087"/>
      <c r="BG472" s="3087">
        <v>14</v>
      </c>
      <c r="BH472" s="3087">
        <v>33</v>
      </c>
      <c r="BI472" s="3087">
        <v>90</v>
      </c>
      <c r="BJ472" s="3087">
        <v>0</v>
      </c>
      <c r="BK472" s="3087">
        <v>0</v>
      </c>
      <c r="BL472" s="3087">
        <v>0</v>
      </c>
      <c r="BM472" s="3087">
        <v>0</v>
      </c>
      <c r="BN472" s="3087"/>
      <c r="BO472" s="3087"/>
      <c r="BP472" s="3087"/>
      <c r="BQ472" s="3087"/>
      <c r="BR472" s="3087"/>
      <c r="BS472" s="3087"/>
      <c r="BT472" s="3087"/>
      <c r="BU472" s="3087"/>
      <c r="BV472" s="3087"/>
      <c r="BW472" s="3087"/>
      <c r="BX472" s="3087"/>
      <c r="BY472" s="3087"/>
      <c r="BZ472" s="3087"/>
      <c r="CA472" s="3087"/>
      <c r="CB472" s="3087"/>
      <c r="CC472" s="3087"/>
      <c r="CD472" s="3087"/>
      <c r="CE472" s="3087"/>
      <c r="CF472" s="3087"/>
      <c r="CG472" s="3087"/>
      <c r="CH472" s="3087"/>
      <c r="CI472" s="3087"/>
      <c r="CJ472" s="3087"/>
      <c r="CK472" s="3087"/>
      <c r="CL472" s="3087"/>
      <c r="CM472" s="3087"/>
      <c r="CN472" s="3087"/>
      <c r="CO472" s="3087"/>
      <c r="CP472" s="3087"/>
      <c r="CQ472" s="3087"/>
      <c r="CR472" s="3087"/>
      <c r="CS472" s="3087"/>
      <c r="CT472" s="3087"/>
      <c r="CU472" s="3087"/>
      <c r="CV472" s="3087"/>
      <c r="CW472" s="3087"/>
      <c r="CX472" s="3087"/>
      <c r="CY472" s="3087"/>
      <c r="CZ472" s="3087"/>
      <c r="DA472" s="3087"/>
      <c r="DB472" s="3087"/>
      <c r="DC472" s="3087"/>
      <c r="DD472" s="3087"/>
      <c r="DE472" s="3087"/>
      <c r="DF472" s="3087"/>
      <c r="DG472" s="3087"/>
      <c r="DH472" s="3087"/>
      <c r="DI472" s="3087"/>
      <c r="DJ472" s="3087"/>
      <c r="DK472" s="3087"/>
    </row>
    <row r="473" spans="1:115" x14ac:dyDescent="0.25">
      <c r="A473" s="3076" t="str">
        <f t="shared" ca="1" si="35"/>
        <v xml:space="preserve"> </v>
      </c>
      <c r="B473" s="3088" t="str">
        <f t="shared" ca="1" si="36"/>
        <v xml:space="preserve"> </v>
      </c>
      <c r="C473" s="3088" t="str">
        <f t="shared" ca="1" si="37"/>
        <v xml:space="preserve"> </v>
      </c>
      <c r="D473" s="3088" t="str">
        <f t="shared" ca="1" si="38"/>
        <v xml:space="preserve"> </v>
      </c>
      <c r="E473" s="3088" t="str">
        <f t="shared" ca="1" si="39"/>
        <v xml:space="preserve"> </v>
      </c>
      <c r="F473" s="3087"/>
      <c r="G473" s="3087"/>
      <c r="H473" s="3087"/>
      <c r="I473" s="3087"/>
      <c r="J473" s="3087"/>
      <c r="K473" s="3087"/>
      <c r="L473" s="3087"/>
      <c r="M473" s="3087"/>
      <c r="N473" s="3087"/>
      <c r="O473" s="3087"/>
      <c r="P473" s="3087"/>
      <c r="Q473" s="3087"/>
      <c r="R473" s="3087"/>
      <c r="S473" s="3087"/>
      <c r="T473" s="3087"/>
      <c r="U473" s="3087"/>
      <c r="V473" s="3087"/>
      <c r="W473" s="3087"/>
      <c r="X473" s="3087"/>
      <c r="Y473" s="3087"/>
      <c r="Z473" s="3087"/>
      <c r="AA473" s="3087"/>
      <c r="AB473" s="3087"/>
      <c r="AC473" s="3087"/>
      <c r="AD473" s="3087"/>
      <c r="AE473" s="3087"/>
      <c r="AF473" s="3087"/>
      <c r="AG473" s="3087"/>
      <c r="AH473" s="3087"/>
      <c r="AI473" s="3087"/>
      <c r="AJ473" s="3087"/>
      <c r="AK473" s="3087"/>
      <c r="AL473" s="3087"/>
      <c r="AM473" s="3087"/>
      <c r="AN473" s="3087"/>
      <c r="AO473" s="3087"/>
      <c r="AP473" s="3087"/>
      <c r="AQ473" s="3087"/>
      <c r="AR473" s="3087"/>
      <c r="AS473" s="3087"/>
      <c r="AT473" s="3087"/>
      <c r="AU473" s="3087"/>
      <c r="AV473" s="3087"/>
      <c r="AW473" s="3087"/>
      <c r="AX473" s="3087"/>
      <c r="AY473" s="3087"/>
      <c r="AZ473" s="3087"/>
      <c r="BA473" s="3087"/>
      <c r="BB473" s="3087"/>
      <c r="BC473" s="3087"/>
      <c r="BD473" s="3087">
        <v>466</v>
      </c>
      <c r="BE473" s="3087" t="s">
        <v>15003</v>
      </c>
      <c r="BF473" s="3087"/>
      <c r="BG473" s="3087">
        <v>14</v>
      </c>
      <c r="BH473" s="3087">
        <v>33</v>
      </c>
      <c r="BI473" s="3087">
        <v>90</v>
      </c>
      <c r="BJ473" s="3087">
        <v>0</v>
      </c>
      <c r="BK473" s="3087">
        <v>0</v>
      </c>
      <c r="BL473" s="3087">
        <v>0</v>
      </c>
      <c r="BM473" s="3087">
        <v>0</v>
      </c>
      <c r="BN473" s="3087"/>
      <c r="BO473" s="3087"/>
      <c r="BP473" s="3087"/>
      <c r="BQ473" s="3087"/>
      <c r="BR473" s="3087"/>
      <c r="BS473" s="3087"/>
      <c r="BT473" s="3087"/>
      <c r="BU473" s="3087"/>
      <c r="BV473" s="3087"/>
      <c r="BW473" s="3087"/>
      <c r="BX473" s="3087"/>
      <c r="BY473" s="3087"/>
      <c r="BZ473" s="3087"/>
      <c r="CA473" s="3087"/>
      <c r="CB473" s="3087"/>
      <c r="CC473" s="3087"/>
      <c r="CD473" s="3087"/>
      <c r="CE473" s="3087"/>
      <c r="CF473" s="3087"/>
      <c r="CG473" s="3087"/>
      <c r="CH473" s="3087"/>
      <c r="CI473" s="3087"/>
      <c r="CJ473" s="3087"/>
      <c r="CK473" s="3087"/>
      <c r="CL473" s="3087"/>
      <c r="CM473" s="3087"/>
      <c r="CN473" s="3087"/>
      <c r="CO473" s="3087"/>
      <c r="CP473" s="3087"/>
      <c r="CQ473" s="3087"/>
      <c r="CR473" s="3087"/>
      <c r="CS473" s="3087"/>
      <c r="CT473" s="3087"/>
      <c r="CU473" s="3087"/>
      <c r="CV473" s="3087"/>
      <c r="CW473" s="3087"/>
      <c r="CX473" s="3087"/>
      <c r="CY473" s="3087"/>
      <c r="CZ473" s="3087"/>
      <c r="DA473" s="3087"/>
      <c r="DB473" s="3087"/>
      <c r="DC473" s="3087"/>
      <c r="DD473" s="3087"/>
      <c r="DE473" s="3087"/>
      <c r="DF473" s="3087"/>
      <c r="DG473" s="3087"/>
      <c r="DH473" s="3087"/>
      <c r="DI473" s="3087"/>
      <c r="DJ473" s="3087"/>
      <c r="DK473" s="3087"/>
    </row>
    <row r="474" spans="1:115" x14ac:dyDescent="0.25">
      <c r="A474" s="3076" t="str">
        <f t="shared" ca="1" si="35"/>
        <v xml:space="preserve"> </v>
      </c>
      <c r="B474" s="3088" t="str">
        <f t="shared" ca="1" si="36"/>
        <v xml:space="preserve"> </v>
      </c>
      <c r="C474" s="3088" t="str">
        <f t="shared" ca="1" si="37"/>
        <v xml:space="preserve"> </v>
      </c>
      <c r="D474" s="3088" t="str">
        <f t="shared" ca="1" si="38"/>
        <v xml:space="preserve"> </v>
      </c>
      <c r="E474" s="3088" t="str">
        <f t="shared" ca="1" si="39"/>
        <v xml:space="preserve"> </v>
      </c>
      <c r="F474" s="3087"/>
      <c r="G474" s="3087"/>
      <c r="H474" s="3087"/>
      <c r="I474" s="3087"/>
      <c r="J474" s="3087"/>
      <c r="K474" s="3087"/>
      <c r="L474" s="3087"/>
      <c r="M474" s="3087"/>
      <c r="N474" s="3087"/>
      <c r="O474" s="3087"/>
      <c r="P474" s="3087"/>
      <c r="Q474" s="3087"/>
      <c r="R474" s="3087"/>
      <c r="S474" s="3087"/>
      <c r="T474" s="3087"/>
      <c r="U474" s="3087"/>
      <c r="V474" s="3087"/>
      <c r="W474" s="3087"/>
      <c r="X474" s="3087"/>
      <c r="Y474" s="3087"/>
      <c r="Z474" s="3087"/>
      <c r="AA474" s="3087"/>
      <c r="AB474" s="3087"/>
      <c r="AC474" s="3087"/>
      <c r="AD474" s="3087"/>
      <c r="AE474" s="3087"/>
      <c r="AF474" s="3087"/>
      <c r="AG474" s="3087"/>
      <c r="AH474" s="3087"/>
      <c r="AI474" s="3087"/>
      <c r="AJ474" s="3087"/>
      <c r="AK474" s="3087"/>
      <c r="AL474" s="3087"/>
      <c r="AM474" s="3087"/>
      <c r="AN474" s="3087"/>
      <c r="AO474" s="3087"/>
      <c r="AP474" s="3087"/>
      <c r="AQ474" s="3087"/>
      <c r="AR474" s="3087"/>
      <c r="AS474" s="3087"/>
      <c r="AT474" s="3087"/>
      <c r="AU474" s="3087"/>
      <c r="AV474" s="3087"/>
      <c r="AW474" s="3087"/>
      <c r="AX474" s="3087"/>
      <c r="AY474" s="3087"/>
      <c r="AZ474" s="3087"/>
      <c r="BA474" s="3087"/>
      <c r="BB474" s="3087"/>
      <c r="BC474" s="3087"/>
      <c r="BD474" s="3087">
        <v>467</v>
      </c>
      <c r="BE474" s="3087" t="s">
        <v>15004</v>
      </c>
      <c r="BF474" s="3087"/>
      <c r="BG474" s="3087">
        <v>14</v>
      </c>
      <c r="BH474" s="3087">
        <v>33</v>
      </c>
      <c r="BI474" s="3087">
        <v>90</v>
      </c>
      <c r="BJ474" s="3087">
        <v>0</v>
      </c>
      <c r="BK474" s="3087">
        <v>0</v>
      </c>
      <c r="BL474" s="3087">
        <v>0</v>
      </c>
      <c r="BM474" s="3087">
        <v>0</v>
      </c>
      <c r="BN474" s="3087"/>
      <c r="BO474" s="3087"/>
      <c r="BP474" s="3087"/>
      <c r="BQ474" s="3087"/>
      <c r="BR474" s="3087"/>
      <c r="BS474" s="3087"/>
      <c r="BT474" s="3087"/>
      <c r="BU474" s="3087"/>
      <c r="BV474" s="3087"/>
      <c r="BW474" s="3087"/>
      <c r="BX474" s="3087"/>
      <c r="BY474" s="3087"/>
      <c r="BZ474" s="3087"/>
      <c r="CA474" s="3087"/>
      <c r="CB474" s="3087"/>
      <c r="CC474" s="3087"/>
      <c r="CD474" s="3087"/>
      <c r="CE474" s="3087"/>
      <c r="CF474" s="3087"/>
      <c r="CG474" s="3087"/>
      <c r="CH474" s="3087"/>
      <c r="CI474" s="3087"/>
      <c r="CJ474" s="3087"/>
      <c r="CK474" s="3087"/>
      <c r="CL474" s="3087"/>
      <c r="CM474" s="3087"/>
      <c r="CN474" s="3087"/>
      <c r="CO474" s="3087"/>
      <c r="CP474" s="3087"/>
      <c r="CQ474" s="3087"/>
      <c r="CR474" s="3087"/>
      <c r="CS474" s="3087"/>
      <c r="CT474" s="3087"/>
      <c r="CU474" s="3087"/>
      <c r="CV474" s="3087"/>
      <c r="CW474" s="3087"/>
      <c r="CX474" s="3087"/>
      <c r="CY474" s="3087"/>
      <c r="CZ474" s="3087"/>
      <c r="DA474" s="3087"/>
      <c r="DB474" s="3087"/>
      <c r="DC474" s="3087"/>
      <c r="DD474" s="3087"/>
      <c r="DE474" s="3087"/>
      <c r="DF474" s="3087"/>
      <c r="DG474" s="3087"/>
      <c r="DH474" s="3087"/>
      <c r="DI474" s="3087"/>
      <c r="DJ474" s="3087"/>
      <c r="DK474" s="3087"/>
    </row>
    <row r="475" spans="1:115" x14ac:dyDescent="0.25">
      <c r="A475" s="3076" t="str">
        <f t="shared" ca="1" si="35"/>
        <v xml:space="preserve"> </v>
      </c>
      <c r="B475" s="3088" t="str">
        <f t="shared" ca="1" si="36"/>
        <v xml:space="preserve"> </v>
      </c>
      <c r="C475" s="3088" t="str">
        <f t="shared" ca="1" si="37"/>
        <v xml:space="preserve"> </v>
      </c>
      <c r="D475" s="3088" t="str">
        <f t="shared" ca="1" si="38"/>
        <v xml:space="preserve"> </v>
      </c>
      <c r="E475" s="3088" t="str">
        <f t="shared" ca="1" si="39"/>
        <v xml:space="preserve"> </v>
      </c>
      <c r="F475" s="3087"/>
      <c r="G475" s="3087"/>
      <c r="H475" s="3087"/>
      <c r="I475" s="3087"/>
      <c r="J475" s="3087"/>
      <c r="K475" s="3087"/>
      <c r="L475" s="3087"/>
      <c r="M475" s="3087"/>
      <c r="N475" s="3087"/>
      <c r="O475" s="3087"/>
      <c r="P475" s="3087"/>
      <c r="Q475" s="3087"/>
      <c r="R475" s="3087"/>
      <c r="S475" s="3087"/>
      <c r="T475" s="3087"/>
      <c r="U475" s="3087"/>
      <c r="V475" s="3087"/>
      <c r="W475" s="3087"/>
      <c r="X475" s="3087"/>
      <c r="Y475" s="3087"/>
      <c r="Z475" s="3087"/>
      <c r="AA475" s="3087"/>
      <c r="AB475" s="3087"/>
      <c r="AC475" s="3087"/>
      <c r="AD475" s="3087"/>
      <c r="AE475" s="3087"/>
      <c r="AF475" s="3087"/>
      <c r="AG475" s="3087"/>
      <c r="AH475" s="3087"/>
      <c r="AI475" s="3087"/>
      <c r="AJ475" s="3087"/>
      <c r="AK475" s="3087"/>
      <c r="AL475" s="3087"/>
      <c r="AM475" s="3087"/>
      <c r="AN475" s="3087"/>
      <c r="AO475" s="3087"/>
      <c r="AP475" s="3087"/>
      <c r="AQ475" s="3087"/>
      <c r="AR475" s="3087"/>
      <c r="AS475" s="3087"/>
      <c r="AT475" s="3087"/>
      <c r="AU475" s="3087"/>
      <c r="AV475" s="3087"/>
      <c r="AW475" s="3087"/>
      <c r="AX475" s="3087"/>
      <c r="AY475" s="3087"/>
      <c r="AZ475" s="3087"/>
      <c r="BA475" s="3087"/>
      <c r="BB475" s="3087"/>
      <c r="BC475" s="3087"/>
      <c r="BD475" s="3087">
        <v>468</v>
      </c>
      <c r="BE475" s="3087" t="s">
        <v>15005</v>
      </c>
      <c r="BF475" s="3087"/>
      <c r="BG475" s="3087">
        <v>14</v>
      </c>
      <c r="BH475" s="3087">
        <v>33</v>
      </c>
      <c r="BI475" s="3087">
        <v>90</v>
      </c>
      <c r="BJ475" s="3087">
        <v>0</v>
      </c>
      <c r="BK475" s="3087">
        <v>0</v>
      </c>
      <c r="BL475" s="3087">
        <v>0</v>
      </c>
      <c r="BM475" s="3087">
        <v>0</v>
      </c>
      <c r="BN475" s="3087"/>
      <c r="BO475" s="3087"/>
      <c r="BP475" s="3087"/>
      <c r="BQ475" s="3087"/>
      <c r="BR475" s="3087"/>
      <c r="BS475" s="3087"/>
      <c r="BT475" s="3087"/>
      <c r="BU475" s="3087"/>
      <c r="BV475" s="3087"/>
      <c r="BW475" s="3087"/>
      <c r="BX475" s="3087"/>
      <c r="BY475" s="3087"/>
      <c r="BZ475" s="3087"/>
      <c r="CA475" s="3087"/>
      <c r="CB475" s="3087"/>
      <c r="CC475" s="3087"/>
      <c r="CD475" s="3087"/>
      <c r="CE475" s="3087"/>
      <c r="CF475" s="3087"/>
      <c r="CG475" s="3087"/>
      <c r="CH475" s="3087"/>
      <c r="CI475" s="3087"/>
      <c r="CJ475" s="3087"/>
      <c r="CK475" s="3087"/>
      <c r="CL475" s="3087"/>
      <c r="CM475" s="3087"/>
      <c r="CN475" s="3087"/>
      <c r="CO475" s="3087"/>
      <c r="CP475" s="3087"/>
      <c r="CQ475" s="3087"/>
      <c r="CR475" s="3087"/>
      <c r="CS475" s="3087"/>
      <c r="CT475" s="3087"/>
      <c r="CU475" s="3087"/>
      <c r="CV475" s="3087"/>
      <c r="CW475" s="3087"/>
      <c r="CX475" s="3087"/>
      <c r="CY475" s="3087"/>
      <c r="CZ475" s="3087"/>
      <c r="DA475" s="3087"/>
      <c r="DB475" s="3087"/>
      <c r="DC475" s="3087"/>
      <c r="DD475" s="3087"/>
      <c r="DE475" s="3087"/>
      <c r="DF475" s="3087"/>
      <c r="DG475" s="3087"/>
      <c r="DH475" s="3087"/>
      <c r="DI475" s="3087"/>
      <c r="DJ475" s="3087"/>
      <c r="DK475" s="3087"/>
    </row>
    <row r="476" spans="1:115" x14ac:dyDescent="0.25">
      <c r="A476" s="3076" t="str">
        <f t="shared" ca="1" si="35"/>
        <v xml:space="preserve"> </v>
      </c>
      <c r="B476" s="3088" t="str">
        <f t="shared" ca="1" si="36"/>
        <v xml:space="preserve"> </v>
      </c>
      <c r="C476" s="3088" t="str">
        <f t="shared" ca="1" si="37"/>
        <v xml:space="preserve"> </v>
      </c>
      <c r="D476" s="3088" t="str">
        <f t="shared" ca="1" si="38"/>
        <v xml:space="preserve"> </v>
      </c>
      <c r="E476" s="3088" t="str">
        <f t="shared" ca="1" si="39"/>
        <v xml:space="preserve"> </v>
      </c>
      <c r="F476" s="3087"/>
      <c r="G476" s="3087"/>
      <c r="H476" s="3087"/>
      <c r="I476" s="3087"/>
      <c r="J476" s="3087"/>
      <c r="K476" s="3087"/>
      <c r="L476" s="3087"/>
      <c r="M476" s="3087"/>
      <c r="N476" s="3087"/>
      <c r="O476" s="3087"/>
      <c r="P476" s="3087"/>
      <c r="Q476" s="3087"/>
      <c r="R476" s="3087"/>
      <c r="S476" s="3087"/>
      <c r="T476" s="3087"/>
      <c r="U476" s="3087"/>
      <c r="V476" s="3087"/>
      <c r="W476" s="3087"/>
      <c r="X476" s="3087"/>
      <c r="Y476" s="3087"/>
      <c r="Z476" s="3087"/>
      <c r="AA476" s="3087"/>
      <c r="AB476" s="3087"/>
      <c r="AC476" s="3087"/>
      <c r="AD476" s="3087"/>
      <c r="AE476" s="3087"/>
      <c r="AF476" s="3087"/>
      <c r="AG476" s="3087"/>
      <c r="AH476" s="3087"/>
      <c r="AI476" s="3087"/>
      <c r="AJ476" s="3087"/>
      <c r="AK476" s="3087"/>
      <c r="AL476" s="3087"/>
      <c r="AM476" s="3087"/>
      <c r="AN476" s="3087"/>
      <c r="AO476" s="3087"/>
      <c r="AP476" s="3087"/>
      <c r="AQ476" s="3087"/>
      <c r="AR476" s="3087"/>
      <c r="AS476" s="3087"/>
      <c r="AT476" s="3087"/>
      <c r="AU476" s="3087"/>
      <c r="AV476" s="3087"/>
      <c r="AW476" s="3087"/>
      <c r="AX476" s="3087"/>
      <c r="AY476" s="3087"/>
      <c r="AZ476" s="3087"/>
      <c r="BA476" s="3087"/>
      <c r="BB476" s="3087"/>
      <c r="BC476" s="3087"/>
      <c r="BD476" s="3087">
        <v>469</v>
      </c>
      <c r="BE476" s="3087" t="s">
        <v>15006</v>
      </c>
      <c r="BF476" s="3087"/>
      <c r="BG476" s="3087">
        <v>14</v>
      </c>
      <c r="BH476" s="3087">
        <v>33</v>
      </c>
      <c r="BI476" s="3087">
        <v>90</v>
      </c>
      <c r="BJ476" s="3087">
        <v>0</v>
      </c>
      <c r="BK476" s="3087">
        <v>0</v>
      </c>
      <c r="BL476" s="3087">
        <v>0</v>
      </c>
      <c r="BM476" s="3087">
        <v>0</v>
      </c>
      <c r="BN476" s="3087"/>
      <c r="BO476" s="3087"/>
      <c r="BP476" s="3087"/>
      <c r="BQ476" s="3087"/>
      <c r="BR476" s="3087"/>
      <c r="BS476" s="3087"/>
      <c r="BT476" s="3087"/>
      <c r="BU476" s="3087"/>
      <c r="BV476" s="3087"/>
      <c r="BW476" s="3087"/>
      <c r="BX476" s="3087"/>
      <c r="BY476" s="3087"/>
      <c r="BZ476" s="3087"/>
      <c r="CA476" s="3087"/>
      <c r="CB476" s="3087"/>
      <c r="CC476" s="3087"/>
      <c r="CD476" s="3087"/>
      <c r="CE476" s="3087"/>
      <c r="CF476" s="3087"/>
      <c r="CG476" s="3087"/>
      <c r="CH476" s="3087"/>
      <c r="CI476" s="3087"/>
      <c r="CJ476" s="3087"/>
      <c r="CK476" s="3087"/>
      <c r="CL476" s="3087"/>
      <c r="CM476" s="3087"/>
      <c r="CN476" s="3087"/>
      <c r="CO476" s="3087"/>
      <c r="CP476" s="3087"/>
      <c r="CQ476" s="3087"/>
      <c r="CR476" s="3087"/>
      <c r="CS476" s="3087"/>
      <c r="CT476" s="3087"/>
      <c r="CU476" s="3087"/>
      <c r="CV476" s="3087"/>
      <c r="CW476" s="3087"/>
      <c r="CX476" s="3087"/>
      <c r="CY476" s="3087"/>
      <c r="CZ476" s="3087"/>
      <c r="DA476" s="3087"/>
      <c r="DB476" s="3087"/>
      <c r="DC476" s="3087"/>
      <c r="DD476" s="3087"/>
      <c r="DE476" s="3087"/>
      <c r="DF476" s="3087"/>
      <c r="DG476" s="3087"/>
      <c r="DH476" s="3087"/>
      <c r="DI476" s="3087"/>
      <c r="DJ476" s="3087"/>
      <c r="DK476" s="3087"/>
    </row>
    <row r="477" spans="1:115" x14ac:dyDescent="0.25">
      <c r="A477" s="3076" t="str">
        <f t="shared" ca="1" si="35"/>
        <v xml:space="preserve"> </v>
      </c>
      <c r="B477" s="3088" t="str">
        <f t="shared" ca="1" si="36"/>
        <v xml:space="preserve"> </v>
      </c>
      <c r="C477" s="3088" t="str">
        <f t="shared" ca="1" si="37"/>
        <v xml:space="preserve"> </v>
      </c>
      <c r="D477" s="3088" t="str">
        <f t="shared" ca="1" si="38"/>
        <v xml:space="preserve"> </v>
      </c>
      <c r="E477" s="3088" t="str">
        <f t="shared" ca="1" si="39"/>
        <v xml:space="preserve"> </v>
      </c>
      <c r="F477" s="3087"/>
      <c r="G477" s="3087"/>
      <c r="H477" s="3087"/>
      <c r="I477" s="3087"/>
      <c r="J477" s="3087"/>
      <c r="K477" s="3087"/>
      <c r="L477" s="3087"/>
      <c r="M477" s="3087"/>
      <c r="N477" s="3087"/>
      <c r="O477" s="3087"/>
      <c r="P477" s="3087"/>
      <c r="Q477" s="3087"/>
      <c r="R477" s="3087"/>
      <c r="S477" s="3087"/>
      <c r="T477" s="3087"/>
      <c r="U477" s="3087"/>
      <c r="V477" s="3087"/>
      <c r="W477" s="3087"/>
      <c r="X477" s="3087"/>
      <c r="Y477" s="3087"/>
      <c r="Z477" s="3087"/>
      <c r="AA477" s="3087"/>
      <c r="AB477" s="3087"/>
      <c r="AC477" s="3087"/>
      <c r="AD477" s="3087"/>
      <c r="AE477" s="3087"/>
      <c r="AF477" s="3087"/>
      <c r="AG477" s="3087"/>
      <c r="AH477" s="3087"/>
      <c r="AI477" s="3087"/>
      <c r="AJ477" s="3087"/>
      <c r="AK477" s="3087"/>
      <c r="AL477" s="3087"/>
      <c r="AM477" s="3087"/>
      <c r="AN477" s="3087"/>
      <c r="AO477" s="3087"/>
      <c r="AP477" s="3087"/>
      <c r="AQ477" s="3087"/>
      <c r="AR477" s="3087"/>
      <c r="AS477" s="3087"/>
      <c r="AT477" s="3087"/>
      <c r="AU477" s="3087"/>
      <c r="AV477" s="3087"/>
      <c r="AW477" s="3087"/>
      <c r="AX477" s="3087"/>
      <c r="AY477" s="3087"/>
      <c r="AZ477" s="3087"/>
      <c r="BA477" s="3087"/>
      <c r="BB477" s="3087"/>
      <c r="BC477" s="3087"/>
      <c r="BD477" s="3087">
        <v>470</v>
      </c>
      <c r="BE477" s="3087" t="s">
        <v>15007</v>
      </c>
      <c r="BF477" s="3087"/>
      <c r="BG477" s="3087">
        <v>14</v>
      </c>
      <c r="BH477" s="3087">
        <v>33</v>
      </c>
      <c r="BI477" s="3087">
        <v>90</v>
      </c>
      <c r="BJ477" s="3087">
        <v>0</v>
      </c>
      <c r="BK477" s="3087">
        <v>0</v>
      </c>
      <c r="BL477" s="3087">
        <v>0</v>
      </c>
      <c r="BM477" s="3087">
        <v>0</v>
      </c>
      <c r="BN477" s="3087"/>
      <c r="BO477" s="3087"/>
      <c r="BP477" s="3087"/>
      <c r="BQ477" s="3087"/>
      <c r="BR477" s="3087"/>
      <c r="BS477" s="3087"/>
      <c r="BT477" s="3087"/>
      <c r="BU477" s="3087"/>
      <c r="BV477" s="3087"/>
      <c r="BW477" s="3087"/>
      <c r="BX477" s="3087"/>
      <c r="BY477" s="3087"/>
      <c r="BZ477" s="3087"/>
      <c r="CA477" s="3087"/>
      <c r="CB477" s="3087"/>
      <c r="CC477" s="3087"/>
      <c r="CD477" s="3087"/>
      <c r="CE477" s="3087"/>
      <c r="CF477" s="3087"/>
      <c r="CG477" s="3087"/>
      <c r="CH477" s="3087"/>
      <c r="CI477" s="3087"/>
      <c r="CJ477" s="3087"/>
      <c r="CK477" s="3087"/>
      <c r="CL477" s="3087"/>
      <c r="CM477" s="3087"/>
      <c r="CN477" s="3087"/>
      <c r="CO477" s="3087"/>
      <c r="CP477" s="3087"/>
      <c r="CQ477" s="3087"/>
      <c r="CR477" s="3087"/>
      <c r="CS477" s="3087"/>
      <c r="CT477" s="3087"/>
      <c r="CU477" s="3087"/>
      <c r="CV477" s="3087"/>
      <c r="CW477" s="3087"/>
      <c r="CX477" s="3087"/>
      <c r="CY477" s="3087"/>
      <c r="CZ477" s="3087"/>
      <c r="DA477" s="3087"/>
      <c r="DB477" s="3087"/>
      <c r="DC477" s="3087"/>
      <c r="DD477" s="3087"/>
      <c r="DE477" s="3087"/>
      <c r="DF477" s="3087"/>
      <c r="DG477" s="3087"/>
      <c r="DH477" s="3087"/>
      <c r="DI477" s="3087"/>
      <c r="DJ477" s="3087"/>
      <c r="DK477" s="3087"/>
    </row>
    <row r="478" spans="1:115" x14ac:dyDescent="0.25">
      <c r="A478" s="3076" t="str">
        <f t="shared" ca="1" si="35"/>
        <v xml:space="preserve"> </v>
      </c>
      <c r="B478" s="3088" t="str">
        <f t="shared" ca="1" si="36"/>
        <v xml:space="preserve"> </v>
      </c>
      <c r="C478" s="3088" t="str">
        <f t="shared" ca="1" si="37"/>
        <v xml:space="preserve"> </v>
      </c>
      <c r="D478" s="3088" t="str">
        <f t="shared" ca="1" si="38"/>
        <v xml:space="preserve"> </v>
      </c>
      <c r="E478" s="3088" t="str">
        <f t="shared" ca="1" si="39"/>
        <v xml:space="preserve"> </v>
      </c>
      <c r="F478" s="3087"/>
      <c r="G478" s="3087"/>
      <c r="H478" s="3087"/>
      <c r="I478" s="3087"/>
      <c r="J478" s="3087"/>
      <c r="K478" s="3087"/>
      <c r="L478" s="3087"/>
      <c r="M478" s="3087"/>
      <c r="N478" s="3087"/>
      <c r="O478" s="3087"/>
      <c r="P478" s="3087"/>
      <c r="Q478" s="3087"/>
      <c r="R478" s="3087"/>
      <c r="S478" s="3087"/>
      <c r="T478" s="3087"/>
      <c r="U478" s="3087"/>
      <c r="V478" s="3087"/>
      <c r="W478" s="3087"/>
      <c r="X478" s="3087"/>
      <c r="Y478" s="3087"/>
      <c r="Z478" s="3087"/>
      <c r="AA478" s="3087"/>
      <c r="AB478" s="3087"/>
      <c r="AC478" s="3087"/>
      <c r="AD478" s="3087"/>
      <c r="AE478" s="3087"/>
      <c r="AF478" s="3087"/>
      <c r="AG478" s="3087"/>
      <c r="AH478" s="3087"/>
      <c r="AI478" s="3087"/>
      <c r="AJ478" s="3087"/>
      <c r="AK478" s="3087"/>
      <c r="AL478" s="3087"/>
      <c r="AM478" s="3087"/>
      <c r="AN478" s="3087"/>
      <c r="AO478" s="3087"/>
      <c r="AP478" s="3087"/>
      <c r="AQ478" s="3087"/>
      <c r="AR478" s="3087"/>
      <c r="AS478" s="3087"/>
      <c r="AT478" s="3087"/>
      <c r="AU478" s="3087"/>
      <c r="AV478" s="3087"/>
      <c r="AW478" s="3087"/>
      <c r="AX478" s="3087"/>
      <c r="AY478" s="3087"/>
      <c r="AZ478" s="3087"/>
      <c r="BA478" s="3087"/>
      <c r="BB478" s="3087"/>
      <c r="BC478" s="3087"/>
      <c r="BD478" s="3087">
        <v>471</v>
      </c>
      <c r="BE478" s="3087" t="s">
        <v>15008</v>
      </c>
      <c r="BF478" s="3087"/>
      <c r="BG478" s="3087">
        <v>14</v>
      </c>
      <c r="BH478" s="3087">
        <v>33</v>
      </c>
      <c r="BI478" s="3087">
        <v>90</v>
      </c>
      <c r="BJ478" s="3087">
        <v>0</v>
      </c>
      <c r="BK478" s="3087">
        <v>0</v>
      </c>
      <c r="BL478" s="3087">
        <v>0</v>
      </c>
      <c r="BM478" s="3087">
        <v>0</v>
      </c>
      <c r="BN478" s="3087"/>
      <c r="BO478" s="3087"/>
      <c r="BP478" s="3087"/>
      <c r="BQ478" s="3087"/>
      <c r="BR478" s="3087"/>
      <c r="BS478" s="3087"/>
      <c r="BT478" s="3087"/>
      <c r="BU478" s="3087"/>
      <c r="BV478" s="3087"/>
      <c r="BW478" s="3087"/>
      <c r="BX478" s="3087"/>
      <c r="BY478" s="3087"/>
      <c r="BZ478" s="3087"/>
      <c r="CA478" s="3087"/>
      <c r="CB478" s="3087"/>
      <c r="CC478" s="3087"/>
      <c r="CD478" s="3087"/>
      <c r="CE478" s="3087"/>
      <c r="CF478" s="3087"/>
      <c r="CG478" s="3087"/>
      <c r="CH478" s="3087"/>
      <c r="CI478" s="3087"/>
      <c r="CJ478" s="3087"/>
      <c r="CK478" s="3087"/>
      <c r="CL478" s="3087"/>
      <c r="CM478" s="3087"/>
      <c r="CN478" s="3087"/>
      <c r="CO478" s="3087"/>
      <c r="CP478" s="3087"/>
      <c r="CQ478" s="3087"/>
      <c r="CR478" s="3087"/>
      <c r="CS478" s="3087"/>
      <c r="CT478" s="3087"/>
      <c r="CU478" s="3087"/>
      <c r="CV478" s="3087"/>
      <c r="CW478" s="3087"/>
      <c r="CX478" s="3087"/>
      <c r="CY478" s="3087"/>
      <c r="CZ478" s="3087"/>
      <c r="DA478" s="3087"/>
      <c r="DB478" s="3087"/>
      <c r="DC478" s="3087"/>
      <c r="DD478" s="3087"/>
      <c r="DE478" s="3087"/>
      <c r="DF478" s="3087"/>
      <c r="DG478" s="3087"/>
      <c r="DH478" s="3087"/>
      <c r="DI478" s="3087"/>
      <c r="DJ478" s="3087"/>
      <c r="DK478" s="3087"/>
    </row>
    <row r="479" spans="1:115" x14ac:dyDescent="0.25">
      <c r="A479" s="3076" t="str">
        <f t="shared" ca="1" si="35"/>
        <v xml:space="preserve"> </v>
      </c>
      <c r="B479" s="3088" t="str">
        <f t="shared" ca="1" si="36"/>
        <v xml:space="preserve"> </v>
      </c>
      <c r="C479" s="3088" t="str">
        <f t="shared" ca="1" si="37"/>
        <v xml:space="preserve"> </v>
      </c>
      <c r="D479" s="3088" t="str">
        <f t="shared" ca="1" si="38"/>
        <v xml:space="preserve"> </v>
      </c>
      <c r="E479" s="3088" t="str">
        <f t="shared" ca="1" si="39"/>
        <v xml:space="preserve"> </v>
      </c>
      <c r="F479" s="3087"/>
      <c r="G479" s="3087"/>
      <c r="H479" s="3087"/>
      <c r="I479" s="3087"/>
      <c r="J479" s="3087"/>
      <c r="K479" s="3087"/>
      <c r="L479" s="3087"/>
      <c r="M479" s="3087"/>
      <c r="N479" s="3087"/>
      <c r="O479" s="3087"/>
      <c r="P479" s="3087"/>
      <c r="Q479" s="3087"/>
      <c r="R479" s="3087"/>
      <c r="S479" s="3087"/>
      <c r="T479" s="3087"/>
      <c r="U479" s="3087"/>
      <c r="V479" s="3087"/>
      <c r="W479" s="3087"/>
      <c r="X479" s="3087"/>
      <c r="Y479" s="3087"/>
      <c r="Z479" s="3087"/>
      <c r="AA479" s="3087"/>
      <c r="AB479" s="3087"/>
      <c r="AC479" s="3087"/>
      <c r="AD479" s="3087"/>
      <c r="AE479" s="3087"/>
      <c r="AF479" s="3087"/>
      <c r="AG479" s="3087"/>
      <c r="AH479" s="3087"/>
      <c r="AI479" s="3087"/>
      <c r="AJ479" s="3087"/>
      <c r="AK479" s="3087"/>
      <c r="AL479" s="3087"/>
      <c r="AM479" s="3087"/>
      <c r="AN479" s="3087"/>
      <c r="AO479" s="3087"/>
      <c r="AP479" s="3087"/>
      <c r="AQ479" s="3087"/>
      <c r="AR479" s="3087"/>
      <c r="AS479" s="3087"/>
      <c r="AT479" s="3087"/>
      <c r="AU479" s="3087"/>
      <c r="AV479" s="3087"/>
      <c r="AW479" s="3087"/>
      <c r="AX479" s="3087"/>
      <c r="AY479" s="3087"/>
      <c r="AZ479" s="3087"/>
      <c r="BA479" s="3087"/>
      <c r="BB479" s="3087"/>
      <c r="BC479" s="3087"/>
      <c r="BD479" s="3087">
        <v>472</v>
      </c>
      <c r="BE479" s="3087" t="s">
        <v>15009</v>
      </c>
      <c r="BF479" s="3087"/>
      <c r="BG479" s="3087">
        <v>14</v>
      </c>
      <c r="BH479" s="3087">
        <v>33</v>
      </c>
      <c r="BI479" s="3087">
        <v>90</v>
      </c>
      <c r="BJ479" s="3087">
        <v>0</v>
      </c>
      <c r="BK479" s="3087">
        <v>0</v>
      </c>
      <c r="BL479" s="3087">
        <v>0</v>
      </c>
      <c r="BM479" s="3087">
        <v>0</v>
      </c>
      <c r="BN479" s="3087"/>
      <c r="BO479" s="3087"/>
      <c r="BP479" s="3087"/>
      <c r="BQ479" s="3087"/>
      <c r="BR479" s="3087"/>
      <c r="BS479" s="3087"/>
      <c r="BT479" s="3087"/>
      <c r="BU479" s="3087"/>
      <c r="BV479" s="3087"/>
      <c r="BW479" s="3087"/>
      <c r="BX479" s="3087"/>
      <c r="BY479" s="3087"/>
      <c r="BZ479" s="3087"/>
      <c r="CA479" s="3087"/>
      <c r="CB479" s="3087"/>
      <c r="CC479" s="3087"/>
      <c r="CD479" s="3087"/>
      <c r="CE479" s="3087"/>
      <c r="CF479" s="3087"/>
      <c r="CG479" s="3087"/>
      <c r="CH479" s="3087"/>
      <c r="CI479" s="3087"/>
      <c r="CJ479" s="3087"/>
      <c r="CK479" s="3087"/>
      <c r="CL479" s="3087"/>
      <c r="CM479" s="3087"/>
      <c r="CN479" s="3087"/>
      <c r="CO479" s="3087"/>
      <c r="CP479" s="3087"/>
      <c r="CQ479" s="3087"/>
      <c r="CR479" s="3087"/>
      <c r="CS479" s="3087"/>
      <c r="CT479" s="3087"/>
      <c r="CU479" s="3087"/>
      <c r="CV479" s="3087"/>
      <c r="CW479" s="3087"/>
      <c r="CX479" s="3087"/>
      <c r="CY479" s="3087"/>
      <c r="CZ479" s="3087"/>
      <c r="DA479" s="3087"/>
      <c r="DB479" s="3087"/>
      <c r="DC479" s="3087"/>
      <c r="DD479" s="3087"/>
      <c r="DE479" s="3087"/>
      <c r="DF479" s="3087"/>
      <c r="DG479" s="3087"/>
      <c r="DH479" s="3087"/>
      <c r="DI479" s="3087"/>
      <c r="DJ479" s="3087"/>
      <c r="DK479" s="3087"/>
    </row>
    <row r="480" spans="1:115" x14ac:dyDescent="0.25">
      <c r="A480" s="3076" t="str">
        <f t="shared" ca="1" si="35"/>
        <v xml:space="preserve"> </v>
      </c>
      <c r="B480" s="3088" t="str">
        <f t="shared" ca="1" si="36"/>
        <v xml:space="preserve"> </v>
      </c>
      <c r="C480" s="3088" t="str">
        <f t="shared" ca="1" si="37"/>
        <v xml:space="preserve"> </v>
      </c>
      <c r="D480" s="3088" t="str">
        <f t="shared" ca="1" si="38"/>
        <v xml:space="preserve"> </v>
      </c>
      <c r="E480" s="3088" t="str">
        <f t="shared" ca="1" si="39"/>
        <v xml:space="preserve"> </v>
      </c>
      <c r="F480" s="3087"/>
      <c r="G480" s="3087"/>
      <c r="H480" s="3087"/>
      <c r="I480" s="3087"/>
      <c r="J480" s="3087"/>
      <c r="K480" s="3087"/>
      <c r="L480" s="3087"/>
      <c r="M480" s="3087"/>
      <c r="N480" s="3087"/>
      <c r="O480" s="3087"/>
      <c r="P480" s="3087"/>
      <c r="Q480" s="3087"/>
      <c r="R480" s="3087"/>
      <c r="S480" s="3087"/>
      <c r="T480" s="3087"/>
      <c r="U480" s="3087"/>
      <c r="V480" s="3087"/>
      <c r="W480" s="3087"/>
      <c r="X480" s="3087"/>
      <c r="Y480" s="3087"/>
      <c r="Z480" s="3087"/>
      <c r="AA480" s="3087"/>
      <c r="AB480" s="3087"/>
      <c r="AC480" s="3087"/>
      <c r="AD480" s="3087"/>
      <c r="AE480" s="3087"/>
      <c r="AF480" s="3087"/>
      <c r="AG480" s="3087"/>
      <c r="AH480" s="3087"/>
      <c r="AI480" s="3087"/>
      <c r="AJ480" s="3087"/>
      <c r="AK480" s="3087"/>
      <c r="AL480" s="3087"/>
      <c r="AM480" s="3087"/>
      <c r="AN480" s="3087"/>
      <c r="AO480" s="3087"/>
      <c r="AP480" s="3087"/>
      <c r="AQ480" s="3087"/>
      <c r="AR480" s="3087"/>
      <c r="AS480" s="3087"/>
      <c r="AT480" s="3087"/>
      <c r="AU480" s="3087"/>
      <c r="AV480" s="3087"/>
      <c r="AW480" s="3087"/>
      <c r="AX480" s="3087"/>
      <c r="AY480" s="3087"/>
      <c r="AZ480" s="3087"/>
      <c r="BA480" s="3087"/>
      <c r="BB480" s="3087"/>
      <c r="BC480" s="3087"/>
      <c r="BD480" s="3087">
        <v>473</v>
      </c>
      <c r="BE480" s="3087" t="s">
        <v>15010</v>
      </c>
      <c r="BF480" s="3087"/>
      <c r="BG480" s="3087">
        <v>14</v>
      </c>
      <c r="BH480" s="3087">
        <v>33</v>
      </c>
      <c r="BI480" s="3087">
        <v>90</v>
      </c>
      <c r="BJ480" s="3087">
        <v>0</v>
      </c>
      <c r="BK480" s="3087">
        <v>0</v>
      </c>
      <c r="BL480" s="3087">
        <v>0</v>
      </c>
      <c r="BM480" s="3087">
        <v>0</v>
      </c>
      <c r="BN480" s="3087"/>
      <c r="BO480" s="3087"/>
      <c r="BP480" s="3087"/>
      <c r="BQ480" s="3087"/>
      <c r="BR480" s="3087"/>
      <c r="BS480" s="3087"/>
      <c r="BT480" s="3087"/>
      <c r="BU480" s="3087"/>
      <c r="BV480" s="3087"/>
      <c r="BW480" s="3087"/>
      <c r="BX480" s="3087"/>
      <c r="BY480" s="3087"/>
      <c r="BZ480" s="3087"/>
      <c r="CA480" s="3087"/>
      <c r="CB480" s="3087"/>
      <c r="CC480" s="3087"/>
      <c r="CD480" s="3087"/>
      <c r="CE480" s="3087"/>
      <c r="CF480" s="3087"/>
      <c r="CG480" s="3087"/>
      <c r="CH480" s="3087"/>
      <c r="CI480" s="3087"/>
      <c r="CJ480" s="3087"/>
      <c r="CK480" s="3087"/>
      <c r="CL480" s="3087"/>
      <c r="CM480" s="3087"/>
      <c r="CN480" s="3087"/>
      <c r="CO480" s="3087"/>
      <c r="CP480" s="3087"/>
      <c r="CQ480" s="3087"/>
      <c r="CR480" s="3087"/>
      <c r="CS480" s="3087"/>
      <c r="CT480" s="3087"/>
      <c r="CU480" s="3087"/>
      <c r="CV480" s="3087"/>
      <c r="CW480" s="3087"/>
      <c r="CX480" s="3087"/>
      <c r="CY480" s="3087"/>
      <c r="CZ480" s="3087"/>
      <c r="DA480" s="3087"/>
      <c r="DB480" s="3087"/>
      <c r="DC480" s="3087"/>
      <c r="DD480" s="3087"/>
      <c r="DE480" s="3087"/>
      <c r="DF480" s="3087"/>
      <c r="DG480" s="3087"/>
      <c r="DH480" s="3087"/>
      <c r="DI480" s="3087"/>
      <c r="DJ480" s="3087"/>
      <c r="DK480" s="3087"/>
    </row>
    <row r="481" spans="1:115" x14ac:dyDescent="0.25">
      <c r="A481" s="3076" t="str">
        <f t="shared" ca="1" si="35"/>
        <v xml:space="preserve"> </v>
      </c>
      <c r="B481" s="3088" t="str">
        <f t="shared" ca="1" si="36"/>
        <v xml:space="preserve"> </v>
      </c>
      <c r="C481" s="3088" t="str">
        <f t="shared" ca="1" si="37"/>
        <v xml:space="preserve"> </v>
      </c>
      <c r="D481" s="3088" t="str">
        <f t="shared" ca="1" si="38"/>
        <v xml:space="preserve"> </v>
      </c>
      <c r="E481" s="3088" t="str">
        <f t="shared" ca="1" si="39"/>
        <v xml:space="preserve"> </v>
      </c>
      <c r="F481" s="3087"/>
      <c r="G481" s="3087"/>
      <c r="H481" s="3087"/>
      <c r="I481" s="3087"/>
      <c r="J481" s="3087"/>
      <c r="K481" s="3087"/>
      <c r="L481" s="3087"/>
      <c r="M481" s="3087"/>
      <c r="N481" s="3087"/>
      <c r="O481" s="3087"/>
      <c r="P481" s="3087"/>
      <c r="Q481" s="3087"/>
      <c r="R481" s="3087"/>
      <c r="S481" s="3087"/>
      <c r="T481" s="3087"/>
      <c r="U481" s="3087"/>
      <c r="V481" s="3087"/>
      <c r="W481" s="3087"/>
      <c r="X481" s="3087"/>
      <c r="Y481" s="3087"/>
      <c r="Z481" s="3087"/>
      <c r="AA481" s="3087"/>
      <c r="AB481" s="3087"/>
      <c r="AC481" s="3087"/>
      <c r="AD481" s="3087"/>
      <c r="AE481" s="3087"/>
      <c r="AF481" s="3087"/>
      <c r="AG481" s="3087"/>
      <c r="AH481" s="3087"/>
      <c r="AI481" s="3087"/>
      <c r="AJ481" s="3087"/>
      <c r="AK481" s="3087"/>
      <c r="AL481" s="3087"/>
      <c r="AM481" s="3087"/>
      <c r="AN481" s="3087"/>
      <c r="AO481" s="3087"/>
      <c r="AP481" s="3087"/>
      <c r="AQ481" s="3087"/>
      <c r="AR481" s="3087"/>
      <c r="AS481" s="3087"/>
      <c r="AT481" s="3087"/>
      <c r="AU481" s="3087"/>
      <c r="AV481" s="3087"/>
      <c r="AW481" s="3087"/>
      <c r="AX481" s="3087"/>
      <c r="AY481" s="3087"/>
      <c r="AZ481" s="3087"/>
      <c r="BA481" s="3087"/>
      <c r="BB481" s="3087"/>
      <c r="BC481" s="3087"/>
      <c r="BD481" s="3087">
        <v>474</v>
      </c>
      <c r="BE481" s="3087" t="s">
        <v>15011</v>
      </c>
      <c r="BF481" s="3087"/>
      <c r="BG481" s="3087">
        <v>14</v>
      </c>
      <c r="BH481" s="3087">
        <v>33</v>
      </c>
      <c r="BI481" s="3087">
        <v>90</v>
      </c>
      <c r="BJ481" s="3087">
        <v>0</v>
      </c>
      <c r="BK481" s="3087">
        <v>0</v>
      </c>
      <c r="BL481" s="3087">
        <v>0</v>
      </c>
      <c r="BM481" s="3087">
        <v>0</v>
      </c>
      <c r="BN481" s="3087"/>
      <c r="BO481" s="3087"/>
      <c r="BP481" s="3087"/>
      <c r="BQ481" s="3087"/>
      <c r="BR481" s="3087"/>
      <c r="BS481" s="3087"/>
      <c r="BT481" s="3087"/>
      <c r="BU481" s="3087"/>
      <c r="BV481" s="3087"/>
      <c r="BW481" s="3087"/>
      <c r="BX481" s="3087"/>
      <c r="BY481" s="3087"/>
      <c r="BZ481" s="3087"/>
      <c r="CA481" s="3087"/>
      <c r="CB481" s="3087"/>
      <c r="CC481" s="3087"/>
      <c r="CD481" s="3087"/>
      <c r="CE481" s="3087"/>
      <c r="CF481" s="3087"/>
      <c r="CG481" s="3087"/>
      <c r="CH481" s="3087"/>
      <c r="CI481" s="3087"/>
      <c r="CJ481" s="3087"/>
      <c r="CK481" s="3087"/>
      <c r="CL481" s="3087"/>
      <c r="CM481" s="3087"/>
      <c r="CN481" s="3087"/>
      <c r="CO481" s="3087"/>
      <c r="CP481" s="3087"/>
      <c r="CQ481" s="3087"/>
      <c r="CR481" s="3087"/>
      <c r="CS481" s="3087"/>
      <c r="CT481" s="3087"/>
      <c r="CU481" s="3087"/>
      <c r="CV481" s="3087"/>
      <c r="CW481" s="3087"/>
      <c r="CX481" s="3087"/>
      <c r="CY481" s="3087"/>
      <c r="CZ481" s="3087"/>
      <c r="DA481" s="3087"/>
      <c r="DB481" s="3087"/>
      <c r="DC481" s="3087"/>
      <c r="DD481" s="3087"/>
      <c r="DE481" s="3087"/>
      <c r="DF481" s="3087"/>
      <c r="DG481" s="3087"/>
      <c r="DH481" s="3087"/>
      <c r="DI481" s="3087"/>
      <c r="DJ481" s="3087"/>
      <c r="DK481" s="3087"/>
    </row>
    <row r="482" spans="1:115" x14ac:dyDescent="0.25">
      <c r="A482" s="3076" t="str">
        <f t="shared" ca="1" si="35"/>
        <v xml:space="preserve"> </v>
      </c>
      <c r="B482" s="3088" t="str">
        <f t="shared" ca="1" si="36"/>
        <v xml:space="preserve"> </v>
      </c>
      <c r="C482" s="3088" t="str">
        <f t="shared" ca="1" si="37"/>
        <v xml:space="preserve"> </v>
      </c>
      <c r="D482" s="3088" t="str">
        <f t="shared" ca="1" si="38"/>
        <v xml:space="preserve"> </v>
      </c>
      <c r="E482" s="3088" t="str">
        <f t="shared" ca="1" si="39"/>
        <v xml:space="preserve"> </v>
      </c>
      <c r="F482" s="3087"/>
      <c r="G482" s="3087"/>
      <c r="H482" s="3087"/>
      <c r="I482" s="3087"/>
      <c r="J482" s="3087"/>
      <c r="K482" s="3087"/>
      <c r="L482" s="3087"/>
      <c r="M482" s="3087"/>
      <c r="N482" s="3087"/>
      <c r="O482" s="3087"/>
      <c r="P482" s="3087"/>
      <c r="Q482" s="3087"/>
      <c r="R482" s="3087"/>
      <c r="S482" s="3087"/>
      <c r="T482" s="3087"/>
      <c r="U482" s="3087"/>
      <c r="V482" s="3087"/>
      <c r="W482" s="3087"/>
      <c r="X482" s="3087"/>
      <c r="Y482" s="3087"/>
      <c r="Z482" s="3087"/>
      <c r="AA482" s="3087"/>
      <c r="AB482" s="3087"/>
      <c r="AC482" s="3087"/>
      <c r="AD482" s="3087"/>
      <c r="AE482" s="3087"/>
      <c r="AF482" s="3087"/>
      <c r="AG482" s="3087"/>
      <c r="AH482" s="3087"/>
      <c r="AI482" s="3087"/>
      <c r="AJ482" s="3087"/>
      <c r="AK482" s="3087"/>
      <c r="AL482" s="3087"/>
      <c r="AM482" s="3087"/>
      <c r="AN482" s="3087"/>
      <c r="AO482" s="3087"/>
      <c r="AP482" s="3087"/>
      <c r="AQ482" s="3087"/>
      <c r="AR482" s="3087"/>
      <c r="AS482" s="3087"/>
      <c r="AT482" s="3087"/>
      <c r="AU482" s="3087"/>
      <c r="AV482" s="3087"/>
      <c r="AW482" s="3087"/>
      <c r="AX482" s="3087"/>
      <c r="AY482" s="3087"/>
      <c r="AZ482" s="3087"/>
      <c r="BA482" s="3087"/>
      <c r="BB482" s="3087"/>
      <c r="BC482" s="3087"/>
      <c r="BD482" s="3087">
        <v>475</v>
      </c>
      <c r="BE482" s="3087" t="s">
        <v>15012</v>
      </c>
      <c r="BF482" s="3087"/>
      <c r="BG482" s="3087">
        <v>14</v>
      </c>
      <c r="BH482" s="3087">
        <v>33</v>
      </c>
      <c r="BI482" s="3087">
        <v>90</v>
      </c>
      <c r="BJ482" s="3087">
        <v>0</v>
      </c>
      <c r="BK482" s="3087">
        <v>0</v>
      </c>
      <c r="BL482" s="3087">
        <v>0</v>
      </c>
      <c r="BM482" s="3087">
        <v>0</v>
      </c>
      <c r="BN482" s="3087"/>
      <c r="BO482" s="3087"/>
      <c r="BP482" s="3087"/>
      <c r="BQ482" s="3087"/>
      <c r="BR482" s="3087"/>
      <c r="BS482" s="3087"/>
      <c r="BT482" s="3087"/>
      <c r="BU482" s="3087"/>
      <c r="BV482" s="3087"/>
      <c r="BW482" s="3087"/>
      <c r="BX482" s="3087"/>
      <c r="BY482" s="3087"/>
      <c r="BZ482" s="3087"/>
      <c r="CA482" s="3087"/>
      <c r="CB482" s="3087"/>
      <c r="CC482" s="3087"/>
      <c r="CD482" s="3087"/>
      <c r="CE482" s="3087"/>
      <c r="CF482" s="3087"/>
      <c r="CG482" s="3087"/>
      <c r="CH482" s="3087"/>
      <c r="CI482" s="3087"/>
      <c r="CJ482" s="3087"/>
      <c r="CK482" s="3087"/>
      <c r="CL482" s="3087"/>
      <c r="CM482" s="3087"/>
      <c r="CN482" s="3087"/>
      <c r="CO482" s="3087"/>
      <c r="CP482" s="3087"/>
      <c r="CQ482" s="3087"/>
      <c r="CR482" s="3087"/>
      <c r="CS482" s="3087"/>
      <c r="CT482" s="3087"/>
      <c r="CU482" s="3087"/>
      <c r="CV482" s="3087"/>
      <c r="CW482" s="3087"/>
      <c r="CX482" s="3087"/>
      <c r="CY482" s="3087"/>
      <c r="CZ482" s="3087"/>
      <c r="DA482" s="3087"/>
      <c r="DB482" s="3087"/>
      <c r="DC482" s="3087"/>
      <c r="DD482" s="3087"/>
      <c r="DE482" s="3087"/>
      <c r="DF482" s="3087"/>
      <c r="DG482" s="3087"/>
      <c r="DH482" s="3087"/>
      <c r="DI482" s="3087"/>
      <c r="DJ482" s="3087"/>
      <c r="DK482" s="3087"/>
    </row>
    <row r="483" spans="1:115" x14ac:dyDescent="0.25">
      <c r="A483" s="3076" t="str">
        <f t="shared" ca="1" si="35"/>
        <v xml:space="preserve"> </v>
      </c>
      <c r="B483" s="3088" t="str">
        <f t="shared" ca="1" si="36"/>
        <v xml:space="preserve"> </v>
      </c>
      <c r="C483" s="3088" t="str">
        <f t="shared" ca="1" si="37"/>
        <v xml:space="preserve"> </v>
      </c>
      <c r="D483" s="3088" t="str">
        <f t="shared" ca="1" si="38"/>
        <v xml:space="preserve"> </v>
      </c>
      <c r="E483" s="3088" t="str">
        <f t="shared" ca="1" si="39"/>
        <v xml:space="preserve"> </v>
      </c>
      <c r="F483" s="3087"/>
      <c r="G483" s="3087"/>
      <c r="H483" s="3087"/>
      <c r="I483" s="3087"/>
      <c r="J483" s="3087"/>
      <c r="K483" s="3087"/>
      <c r="L483" s="3087"/>
      <c r="M483" s="3087"/>
      <c r="N483" s="3087"/>
      <c r="O483" s="3087"/>
      <c r="P483" s="3087"/>
      <c r="Q483" s="3087"/>
      <c r="R483" s="3087"/>
      <c r="S483" s="3087"/>
      <c r="T483" s="3087"/>
      <c r="U483" s="3087"/>
      <c r="V483" s="3087"/>
      <c r="W483" s="3087"/>
      <c r="X483" s="3087"/>
      <c r="Y483" s="3087"/>
      <c r="Z483" s="3087"/>
      <c r="AA483" s="3087"/>
      <c r="AB483" s="3087"/>
      <c r="AC483" s="3087"/>
      <c r="AD483" s="3087"/>
      <c r="AE483" s="3087"/>
      <c r="AF483" s="3087"/>
      <c r="AG483" s="3087"/>
      <c r="AH483" s="3087"/>
      <c r="AI483" s="3087"/>
      <c r="AJ483" s="3087"/>
      <c r="AK483" s="3087"/>
      <c r="AL483" s="3087"/>
      <c r="AM483" s="3087"/>
      <c r="AN483" s="3087"/>
      <c r="AO483" s="3087"/>
      <c r="AP483" s="3087"/>
      <c r="AQ483" s="3087"/>
      <c r="AR483" s="3087"/>
      <c r="AS483" s="3087"/>
      <c r="AT483" s="3087"/>
      <c r="AU483" s="3087"/>
      <c r="AV483" s="3087"/>
      <c r="AW483" s="3087"/>
      <c r="AX483" s="3087"/>
      <c r="AY483" s="3087"/>
      <c r="AZ483" s="3087"/>
      <c r="BA483" s="3087"/>
      <c r="BB483" s="3087"/>
      <c r="BC483" s="3087"/>
      <c r="BD483" s="3087">
        <v>476</v>
      </c>
      <c r="BE483" s="3087" t="s">
        <v>15013</v>
      </c>
      <c r="BF483" s="3087"/>
      <c r="BG483" s="3087">
        <v>14</v>
      </c>
      <c r="BH483" s="3087">
        <v>33</v>
      </c>
      <c r="BI483" s="3087">
        <v>90</v>
      </c>
      <c r="BJ483" s="3087">
        <v>0</v>
      </c>
      <c r="BK483" s="3087">
        <v>0</v>
      </c>
      <c r="BL483" s="3087">
        <v>0</v>
      </c>
      <c r="BM483" s="3087">
        <v>0</v>
      </c>
      <c r="BN483" s="3087"/>
      <c r="BO483" s="3087"/>
      <c r="BP483" s="3087"/>
      <c r="BQ483" s="3087"/>
      <c r="BR483" s="3087"/>
      <c r="BS483" s="3087"/>
      <c r="BT483" s="3087"/>
      <c r="BU483" s="3087"/>
      <c r="BV483" s="3087"/>
      <c r="BW483" s="3087"/>
      <c r="BX483" s="3087"/>
      <c r="BY483" s="3087"/>
      <c r="BZ483" s="3087"/>
      <c r="CA483" s="3087"/>
      <c r="CB483" s="3087"/>
      <c r="CC483" s="3087"/>
      <c r="CD483" s="3087"/>
      <c r="CE483" s="3087"/>
      <c r="CF483" s="3087"/>
      <c r="CG483" s="3087"/>
      <c r="CH483" s="3087"/>
      <c r="CI483" s="3087"/>
      <c r="CJ483" s="3087"/>
      <c r="CK483" s="3087"/>
      <c r="CL483" s="3087"/>
      <c r="CM483" s="3087"/>
      <c r="CN483" s="3087"/>
      <c r="CO483" s="3087"/>
      <c r="CP483" s="3087"/>
      <c r="CQ483" s="3087"/>
      <c r="CR483" s="3087"/>
      <c r="CS483" s="3087"/>
      <c r="CT483" s="3087"/>
      <c r="CU483" s="3087"/>
      <c r="CV483" s="3087"/>
      <c r="CW483" s="3087"/>
      <c r="CX483" s="3087"/>
      <c r="CY483" s="3087"/>
      <c r="CZ483" s="3087"/>
      <c r="DA483" s="3087"/>
      <c r="DB483" s="3087"/>
      <c r="DC483" s="3087"/>
      <c r="DD483" s="3087"/>
      <c r="DE483" s="3087"/>
      <c r="DF483" s="3087"/>
      <c r="DG483" s="3087"/>
      <c r="DH483" s="3087"/>
      <c r="DI483" s="3087"/>
      <c r="DJ483" s="3087"/>
      <c r="DK483" s="3087"/>
    </row>
    <row r="484" spans="1:115" x14ac:dyDescent="0.25">
      <c r="A484" s="3076" t="str">
        <f t="shared" ca="1" si="35"/>
        <v xml:space="preserve"> </v>
      </c>
      <c r="B484" s="3088" t="str">
        <f t="shared" ca="1" si="36"/>
        <v xml:space="preserve"> </v>
      </c>
      <c r="C484" s="3088" t="str">
        <f t="shared" ca="1" si="37"/>
        <v xml:space="preserve"> </v>
      </c>
      <c r="D484" s="3088" t="str">
        <f t="shared" ca="1" si="38"/>
        <v xml:space="preserve"> </v>
      </c>
      <c r="E484" s="3088" t="str">
        <f t="shared" ca="1" si="39"/>
        <v xml:space="preserve"> </v>
      </c>
      <c r="F484" s="3087"/>
      <c r="G484" s="3087"/>
      <c r="H484" s="3087"/>
      <c r="I484" s="3087"/>
      <c r="J484" s="3087"/>
      <c r="K484" s="3087"/>
      <c r="L484" s="3087"/>
      <c r="M484" s="3087"/>
      <c r="N484" s="3087"/>
      <c r="O484" s="3087"/>
      <c r="P484" s="3087"/>
      <c r="Q484" s="3087"/>
      <c r="R484" s="3087"/>
      <c r="S484" s="3087"/>
      <c r="T484" s="3087"/>
      <c r="U484" s="3087"/>
      <c r="V484" s="3087"/>
      <c r="W484" s="3087"/>
      <c r="X484" s="3087"/>
      <c r="Y484" s="3087"/>
      <c r="Z484" s="3087"/>
      <c r="AA484" s="3087"/>
      <c r="AB484" s="3087"/>
      <c r="AC484" s="3087"/>
      <c r="AD484" s="3087"/>
      <c r="AE484" s="3087"/>
      <c r="AF484" s="3087"/>
      <c r="AG484" s="3087"/>
      <c r="AH484" s="3087"/>
      <c r="AI484" s="3087"/>
      <c r="AJ484" s="3087"/>
      <c r="AK484" s="3087"/>
      <c r="AL484" s="3087"/>
      <c r="AM484" s="3087"/>
      <c r="AN484" s="3087"/>
      <c r="AO484" s="3087"/>
      <c r="AP484" s="3087"/>
      <c r="AQ484" s="3087"/>
      <c r="AR484" s="3087"/>
      <c r="AS484" s="3087"/>
      <c r="AT484" s="3087"/>
      <c r="AU484" s="3087"/>
      <c r="AV484" s="3087"/>
      <c r="AW484" s="3087"/>
      <c r="AX484" s="3087"/>
      <c r="AY484" s="3087"/>
      <c r="AZ484" s="3087"/>
      <c r="BA484" s="3087"/>
      <c r="BB484" s="3087"/>
      <c r="BC484" s="3087"/>
      <c r="BD484" s="3087">
        <v>477</v>
      </c>
      <c r="BE484" s="3087" t="s">
        <v>15014</v>
      </c>
      <c r="BF484" s="3087"/>
      <c r="BG484" s="3087">
        <v>14</v>
      </c>
      <c r="BH484" s="3087">
        <v>33</v>
      </c>
      <c r="BI484" s="3087">
        <v>90</v>
      </c>
      <c r="BJ484" s="3087">
        <v>0</v>
      </c>
      <c r="BK484" s="3087">
        <v>0</v>
      </c>
      <c r="BL484" s="3087">
        <v>0</v>
      </c>
      <c r="BM484" s="3087">
        <v>0</v>
      </c>
      <c r="BN484" s="3087"/>
      <c r="BO484" s="3087"/>
      <c r="BP484" s="3087"/>
      <c r="BQ484" s="3087"/>
      <c r="BR484" s="3087"/>
      <c r="BS484" s="3087"/>
      <c r="BT484" s="3087"/>
      <c r="BU484" s="3087"/>
      <c r="BV484" s="3087"/>
      <c r="BW484" s="3087"/>
      <c r="BX484" s="3087"/>
      <c r="BY484" s="3087"/>
      <c r="BZ484" s="3087"/>
      <c r="CA484" s="3087"/>
      <c r="CB484" s="3087"/>
      <c r="CC484" s="3087"/>
      <c r="CD484" s="3087"/>
      <c r="CE484" s="3087"/>
      <c r="CF484" s="3087"/>
      <c r="CG484" s="3087"/>
      <c r="CH484" s="3087"/>
      <c r="CI484" s="3087"/>
      <c r="CJ484" s="3087"/>
      <c r="CK484" s="3087"/>
      <c r="CL484" s="3087"/>
      <c r="CM484" s="3087"/>
      <c r="CN484" s="3087"/>
      <c r="CO484" s="3087"/>
      <c r="CP484" s="3087"/>
      <c r="CQ484" s="3087"/>
      <c r="CR484" s="3087"/>
      <c r="CS484" s="3087"/>
      <c r="CT484" s="3087"/>
      <c r="CU484" s="3087"/>
      <c r="CV484" s="3087"/>
      <c r="CW484" s="3087"/>
      <c r="CX484" s="3087"/>
      <c r="CY484" s="3087"/>
      <c r="CZ484" s="3087"/>
      <c r="DA484" s="3087"/>
      <c r="DB484" s="3087"/>
      <c r="DC484" s="3087"/>
      <c r="DD484" s="3087"/>
      <c r="DE484" s="3087"/>
      <c r="DF484" s="3087"/>
      <c r="DG484" s="3087"/>
      <c r="DH484" s="3087"/>
      <c r="DI484" s="3087"/>
      <c r="DJ484" s="3087"/>
      <c r="DK484" s="3087"/>
    </row>
    <row r="485" spans="1:115" x14ac:dyDescent="0.25">
      <c r="A485" s="3076" t="str">
        <f t="shared" ca="1" si="35"/>
        <v xml:space="preserve"> </v>
      </c>
      <c r="B485" s="3088" t="str">
        <f t="shared" ca="1" si="36"/>
        <v xml:space="preserve"> </v>
      </c>
      <c r="C485" s="3088" t="str">
        <f t="shared" ca="1" si="37"/>
        <v xml:space="preserve"> </v>
      </c>
      <c r="D485" s="3088" t="str">
        <f t="shared" ca="1" si="38"/>
        <v xml:space="preserve"> </v>
      </c>
      <c r="E485" s="3088" t="str">
        <f t="shared" ca="1" si="39"/>
        <v xml:space="preserve"> </v>
      </c>
      <c r="F485" s="3087"/>
      <c r="G485" s="3087"/>
      <c r="H485" s="3087"/>
      <c r="I485" s="3087"/>
      <c r="J485" s="3087"/>
      <c r="K485" s="3087"/>
      <c r="L485" s="3087"/>
      <c r="M485" s="3087"/>
      <c r="N485" s="3087"/>
      <c r="O485" s="3087"/>
      <c r="P485" s="3087"/>
      <c r="Q485" s="3087"/>
      <c r="R485" s="3087"/>
      <c r="S485" s="3087"/>
      <c r="T485" s="3087"/>
      <c r="U485" s="3087"/>
      <c r="V485" s="3087"/>
      <c r="W485" s="3087"/>
      <c r="X485" s="3087"/>
      <c r="Y485" s="3087"/>
      <c r="Z485" s="3087"/>
      <c r="AA485" s="3087"/>
      <c r="AB485" s="3087"/>
      <c r="AC485" s="3087"/>
      <c r="AD485" s="3087"/>
      <c r="AE485" s="3087"/>
      <c r="AF485" s="3087"/>
      <c r="AG485" s="3087"/>
      <c r="AH485" s="3087"/>
      <c r="AI485" s="3087"/>
      <c r="AJ485" s="3087"/>
      <c r="AK485" s="3087"/>
      <c r="AL485" s="3087"/>
      <c r="AM485" s="3087"/>
      <c r="AN485" s="3087"/>
      <c r="AO485" s="3087"/>
      <c r="AP485" s="3087"/>
      <c r="AQ485" s="3087"/>
      <c r="AR485" s="3087"/>
      <c r="AS485" s="3087"/>
      <c r="AT485" s="3087"/>
      <c r="AU485" s="3087"/>
      <c r="AV485" s="3087"/>
      <c r="AW485" s="3087"/>
      <c r="AX485" s="3087"/>
      <c r="AY485" s="3087"/>
      <c r="AZ485" s="3087"/>
      <c r="BA485" s="3087"/>
      <c r="BB485" s="3087"/>
      <c r="BC485" s="3087"/>
      <c r="BD485" s="3087"/>
      <c r="BE485" s="3087"/>
      <c r="BF485" s="3087"/>
      <c r="BG485" s="3087"/>
      <c r="BH485" s="3087"/>
      <c r="BI485" s="3087"/>
      <c r="BJ485" s="3087"/>
      <c r="BK485" s="3087"/>
      <c r="BL485" s="3087"/>
      <c r="BM485" s="3087"/>
      <c r="BN485" s="3087"/>
      <c r="BO485" s="3087"/>
      <c r="BP485" s="3087"/>
      <c r="BQ485" s="3087"/>
      <c r="BR485" s="3087"/>
      <c r="BS485" s="3087"/>
      <c r="BT485" s="3087"/>
      <c r="BU485" s="3087"/>
      <c r="BV485" s="3087"/>
      <c r="BW485" s="3087"/>
      <c r="BX485" s="3087"/>
      <c r="BY485" s="3087"/>
      <c r="BZ485" s="3087"/>
      <c r="CA485" s="3087"/>
      <c r="CB485" s="3087"/>
      <c r="CC485" s="3087"/>
      <c r="CD485" s="3087"/>
      <c r="CE485" s="3087"/>
      <c r="CF485" s="3087"/>
      <c r="CG485" s="3087"/>
      <c r="CH485" s="3087"/>
      <c r="CI485" s="3087"/>
      <c r="CJ485" s="3087"/>
      <c r="CK485" s="3087"/>
      <c r="CL485" s="3087"/>
      <c r="CM485" s="3087"/>
      <c r="CN485" s="3087"/>
      <c r="CO485" s="3087"/>
      <c r="CP485" s="3087"/>
      <c r="CQ485" s="3087"/>
      <c r="CR485" s="3087"/>
      <c r="CS485" s="3087"/>
      <c r="CT485" s="3087"/>
      <c r="CU485" s="3087"/>
      <c r="CV485" s="3087"/>
      <c r="CW485" s="3087"/>
      <c r="CX485" s="3087"/>
      <c r="CY485" s="3087"/>
      <c r="CZ485" s="3087"/>
      <c r="DA485" s="3087"/>
      <c r="DB485" s="3087"/>
      <c r="DC485" s="3087"/>
      <c r="DD485" s="3087"/>
      <c r="DE485" s="3087"/>
      <c r="DF485" s="3087"/>
      <c r="DG485" s="3087"/>
      <c r="DH485" s="3087"/>
      <c r="DI485" s="3087"/>
      <c r="DJ485" s="3087"/>
      <c r="DK485" s="3087"/>
    </row>
    <row r="486" spans="1:115" x14ac:dyDescent="0.25">
      <c r="A486" s="3076" t="str">
        <f t="shared" ca="1" si="35"/>
        <v xml:space="preserve"> </v>
      </c>
      <c r="B486" s="3088" t="str">
        <f t="shared" ca="1" si="36"/>
        <v xml:space="preserve"> </v>
      </c>
      <c r="C486" s="3088" t="str">
        <f t="shared" ca="1" si="37"/>
        <v xml:space="preserve"> </v>
      </c>
      <c r="D486" s="3088" t="str">
        <f t="shared" ca="1" si="38"/>
        <v xml:space="preserve"> </v>
      </c>
      <c r="E486" s="3088" t="str">
        <f t="shared" ca="1" si="39"/>
        <v xml:space="preserve"> </v>
      </c>
      <c r="F486" s="3087"/>
      <c r="G486" s="3087"/>
      <c r="H486" s="3087"/>
      <c r="I486" s="3087"/>
      <c r="J486" s="3087"/>
      <c r="K486" s="3087"/>
      <c r="L486" s="3087"/>
      <c r="M486" s="3087"/>
      <c r="N486" s="3087"/>
      <c r="O486" s="3087"/>
      <c r="P486" s="3087"/>
      <c r="Q486" s="3087"/>
      <c r="R486" s="3087"/>
      <c r="S486" s="3087"/>
      <c r="T486" s="3087"/>
      <c r="U486" s="3087"/>
      <c r="V486" s="3087"/>
      <c r="W486" s="3087"/>
      <c r="X486" s="3087"/>
      <c r="Y486" s="3087"/>
      <c r="Z486" s="3087"/>
      <c r="AA486" s="3087"/>
      <c r="AB486" s="3087"/>
      <c r="AC486" s="3087"/>
      <c r="AD486" s="3087"/>
      <c r="AE486" s="3087"/>
      <c r="AF486" s="3087"/>
      <c r="AG486" s="3087"/>
      <c r="AH486" s="3087"/>
      <c r="AI486" s="3087"/>
      <c r="AJ486" s="3087"/>
      <c r="AK486" s="3087"/>
      <c r="AL486" s="3087"/>
      <c r="AM486" s="3087"/>
      <c r="AN486" s="3087"/>
      <c r="AO486" s="3087"/>
      <c r="AP486" s="3087"/>
      <c r="AQ486" s="3087"/>
      <c r="AR486" s="3087"/>
      <c r="AS486" s="3087"/>
      <c r="AT486" s="3087"/>
      <c r="AU486" s="3087"/>
      <c r="AV486" s="3087"/>
      <c r="AW486" s="3087"/>
      <c r="AX486" s="3087"/>
      <c r="AY486" s="3087"/>
      <c r="AZ486" s="3087"/>
      <c r="BA486" s="3087"/>
      <c r="BB486" s="3087"/>
      <c r="BC486" s="3087"/>
      <c r="BD486" s="3087"/>
      <c r="BE486" s="3087"/>
      <c r="BF486" s="3087"/>
      <c r="BG486" s="3087"/>
      <c r="BH486" s="3087"/>
      <c r="BI486" s="3087"/>
      <c r="BJ486" s="3087"/>
      <c r="BK486" s="3087"/>
      <c r="BL486" s="3087"/>
      <c r="BM486" s="3087"/>
      <c r="BN486" s="3087"/>
      <c r="BO486" s="3087"/>
      <c r="BP486" s="3087"/>
      <c r="BQ486" s="3087"/>
      <c r="BR486" s="3087"/>
      <c r="BS486" s="3087"/>
      <c r="BT486" s="3087"/>
      <c r="BU486" s="3087"/>
      <c r="BV486" s="3087"/>
      <c r="BW486" s="3087"/>
      <c r="BX486" s="3087"/>
      <c r="BY486" s="3087"/>
      <c r="BZ486" s="3087"/>
      <c r="CA486" s="3087"/>
      <c r="CB486" s="3087"/>
      <c r="CC486" s="3087"/>
      <c r="CD486" s="3087"/>
      <c r="CE486" s="3087"/>
      <c r="CF486" s="3087"/>
      <c r="CG486" s="3087"/>
      <c r="CH486" s="3087"/>
      <c r="CI486" s="3087"/>
      <c r="CJ486" s="3087"/>
      <c r="CK486" s="3087"/>
      <c r="CL486" s="3087"/>
      <c r="CM486" s="3087"/>
      <c r="CN486" s="3087"/>
      <c r="CO486" s="3087"/>
      <c r="CP486" s="3087"/>
      <c r="CQ486" s="3087"/>
      <c r="CR486" s="3087"/>
      <c r="CS486" s="3087"/>
      <c r="CT486" s="3087"/>
      <c r="CU486" s="3087"/>
      <c r="CV486" s="3087"/>
      <c r="CW486" s="3087"/>
      <c r="CX486" s="3087"/>
      <c r="CY486" s="3087"/>
      <c r="CZ486" s="3087"/>
      <c r="DA486" s="3087"/>
      <c r="DB486" s="3087"/>
      <c r="DC486" s="3087"/>
      <c r="DD486" s="3087"/>
      <c r="DE486" s="3087"/>
      <c r="DF486" s="3087"/>
      <c r="DG486" s="3087"/>
      <c r="DH486" s="3087"/>
      <c r="DI486" s="3087"/>
      <c r="DJ486" s="3087"/>
      <c r="DK486" s="3087"/>
    </row>
    <row r="487" spans="1:115" x14ac:dyDescent="0.25">
      <c r="A487" s="3076" t="str">
        <f t="shared" ca="1" si="35"/>
        <v xml:space="preserve"> </v>
      </c>
      <c r="B487" s="3088" t="str">
        <f t="shared" ca="1" si="36"/>
        <v xml:space="preserve"> </v>
      </c>
      <c r="C487" s="3088" t="str">
        <f t="shared" ca="1" si="37"/>
        <v xml:space="preserve"> </v>
      </c>
      <c r="D487" s="3088" t="str">
        <f t="shared" ca="1" si="38"/>
        <v xml:space="preserve"> </v>
      </c>
      <c r="E487" s="3088" t="str">
        <f t="shared" ca="1" si="39"/>
        <v xml:space="preserve"> </v>
      </c>
      <c r="F487" s="3087"/>
      <c r="G487" s="3087"/>
      <c r="H487" s="3087"/>
      <c r="I487" s="3087"/>
      <c r="J487" s="3087"/>
      <c r="K487" s="3087"/>
      <c r="L487" s="3087"/>
      <c r="M487" s="3087"/>
      <c r="N487" s="3087"/>
      <c r="O487" s="3087"/>
      <c r="P487" s="3087"/>
      <c r="Q487" s="3087"/>
      <c r="R487" s="3087"/>
      <c r="S487" s="3087"/>
      <c r="T487" s="3087"/>
      <c r="U487" s="3087"/>
      <c r="V487" s="3087"/>
      <c r="W487" s="3087"/>
      <c r="X487" s="3087"/>
      <c r="Y487" s="3087"/>
      <c r="Z487" s="3087"/>
      <c r="AA487" s="3087"/>
      <c r="AB487" s="3087"/>
      <c r="AC487" s="3087"/>
      <c r="AD487" s="3087"/>
      <c r="AE487" s="3087"/>
      <c r="AF487" s="3087"/>
      <c r="AG487" s="3087"/>
      <c r="AH487" s="3087"/>
      <c r="AI487" s="3087"/>
      <c r="AJ487" s="3087"/>
      <c r="AK487" s="3087"/>
      <c r="AL487" s="3087"/>
      <c r="AM487" s="3087"/>
      <c r="AN487" s="3087"/>
      <c r="AO487" s="3087"/>
      <c r="AP487" s="3087"/>
      <c r="AQ487" s="3087"/>
      <c r="AR487" s="3087"/>
      <c r="AS487" s="3087"/>
      <c r="AT487" s="3087"/>
      <c r="AU487" s="3087"/>
      <c r="AV487" s="3087"/>
      <c r="AW487" s="3087"/>
      <c r="AX487" s="3087"/>
      <c r="AY487" s="3087"/>
      <c r="AZ487" s="3087"/>
      <c r="BA487" s="3087"/>
      <c r="BB487" s="3087"/>
      <c r="BC487" s="3087"/>
      <c r="BD487" s="3087"/>
      <c r="BE487" s="3087"/>
      <c r="BF487" s="3087"/>
      <c r="BG487" s="3087"/>
      <c r="BH487" s="3087"/>
      <c r="BI487" s="3087"/>
      <c r="BJ487" s="3087"/>
      <c r="BK487" s="3087"/>
      <c r="BL487" s="3087"/>
      <c r="BM487" s="3087"/>
      <c r="BN487" s="3087"/>
      <c r="BO487" s="3087"/>
      <c r="BP487" s="3087"/>
      <c r="BQ487" s="3087"/>
      <c r="BR487" s="3087"/>
      <c r="BS487" s="3087"/>
      <c r="BT487" s="3087"/>
      <c r="BU487" s="3087"/>
      <c r="BV487" s="3087"/>
      <c r="BW487" s="3087"/>
      <c r="BX487" s="3087"/>
      <c r="BY487" s="3087"/>
      <c r="BZ487" s="3087"/>
      <c r="CA487" s="3087"/>
      <c r="CB487" s="3087"/>
      <c r="CC487" s="3087"/>
      <c r="CD487" s="3087"/>
      <c r="CE487" s="3087"/>
      <c r="CF487" s="3087"/>
      <c r="CG487" s="3087"/>
      <c r="CH487" s="3087"/>
      <c r="CI487" s="3087"/>
      <c r="CJ487" s="3087"/>
      <c r="CK487" s="3087"/>
      <c r="CL487" s="3087"/>
      <c r="CM487" s="3087"/>
      <c r="CN487" s="3087"/>
      <c r="CO487" s="3087"/>
      <c r="CP487" s="3087"/>
      <c r="CQ487" s="3087"/>
      <c r="CR487" s="3087"/>
      <c r="CS487" s="3087"/>
      <c r="CT487" s="3087"/>
      <c r="CU487" s="3087"/>
      <c r="CV487" s="3087"/>
      <c r="CW487" s="3087"/>
      <c r="CX487" s="3087"/>
      <c r="CY487" s="3087"/>
      <c r="CZ487" s="3087"/>
      <c r="DA487" s="3087"/>
      <c r="DB487" s="3087"/>
      <c r="DC487" s="3087"/>
      <c r="DD487" s="3087"/>
      <c r="DE487" s="3087"/>
      <c r="DF487" s="3087"/>
      <c r="DG487" s="3087"/>
      <c r="DH487" s="3087"/>
      <c r="DI487" s="3087"/>
      <c r="DJ487" s="3087"/>
      <c r="DK487" s="3087"/>
    </row>
    <row r="488" spans="1:115" x14ac:dyDescent="0.25">
      <c r="A488" s="3076" t="str">
        <f t="shared" ca="1" si="35"/>
        <v xml:space="preserve"> </v>
      </c>
      <c r="B488" s="3088" t="str">
        <f t="shared" ca="1" si="36"/>
        <v xml:space="preserve"> </v>
      </c>
      <c r="C488" s="3088" t="str">
        <f t="shared" ca="1" si="37"/>
        <v xml:space="preserve"> </v>
      </c>
      <c r="D488" s="3088" t="str">
        <f t="shared" ca="1" si="38"/>
        <v xml:space="preserve"> </v>
      </c>
      <c r="E488" s="3088" t="str">
        <f t="shared" ca="1" si="39"/>
        <v xml:space="preserve"> </v>
      </c>
      <c r="F488" s="3087"/>
      <c r="G488" s="3087"/>
      <c r="H488" s="3087"/>
      <c r="I488" s="3087"/>
      <c r="J488" s="3087"/>
      <c r="K488" s="3087"/>
      <c r="L488" s="3087"/>
      <c r="M488" s="3087"/>
      <c r="N488" s="3087"/>
      <c r="O488" s="3087"/>
      <c r="P488" s="3087"/>
      <c r="Q488" s="3087"/>
      <c r="R488" s="3087"/>
      <c r="S488" s="3087"/>
      <c r="T488" s="3087"/>
      <c r="U488" s="3087"/>
      <c r="V488" s="3087"/>
      <c r="W488" s="3087"/>
      <c r="X488" s="3087"/>
      <c r="Y488" s="3087"/>
      <c r="Z488" s="3087"/>
      <c r="AA488" s="3087"/>
      <c r="AB488" s="3087"/>
      <c r="AC488" s="3087"/>
      <c r="AD488" s="3087"/>
      <c r="AE488" s="3087"/>
      <c r="AF488" s="3087"/>
      <c r="AG488" s="3087"/>
      <c r="AH488" s="3087"/>
      <c r="AI488" s="3087"/>
      <c r="AJ488" s="3087"/>
      <c r="AK488" s="3087"/>
      <c r="AL488" s="3087"/>
      <c r="AM488" s="3087"/>
      <c r="AN488" s="3087"/>
      <c r="AO488" s="3087"/>
      <c r="AP488" s="3087"/>
      <c r="AQ488" s="3087"/>
      <c r="AR488" s="3087"/>
      <c r="AS488" s="3087"/>
      <c r="AT488" s="3087"/>
      <c r="AU488" s="3087"/>
      <c r="AV488" s="3087"/>
      <c r="AW488" s="3087"/>
      <c r="AX488" s="3087"/>
      <c r="AY488" s="3087"/>
      <c r="AZ488" s="3087"/>
      <c r="BA488" s="3087"/>
      <c r="BB488" s="3087"/>
      <c r="BC488" s="3087"/>
      <c r="BD488" s="3087"/>
      <c r="BE488" s="3087"/>
      <c r="BF488" s="3087"/>
      <c r="BG488" s="3087"/>
      <c r="BH488" s="3087"/>
      <c r="BI488" s="3087"/>
      <c r="BJ488" s="3087"/>
      <c r="BK488" s="3087"/>
      <c r="BL488" s="3087"/>
      <c r="BM488" s="3087"/>
      <c r="BN488" s="3087"/>
      <c r="BO488" s="3087"/>
      <c r="BP488" s="3087"/>
      <c r="BQ488" s="3087"/>
      <c r="BR488" s="3087"/>
      <c r="BS488" s="3087"/>
      <c r="BT488" s="3087"/>
      <c r="BU488" s="3087"/>
      <c r="BV488" s="3087"/>
      <c r="BW488" s="3087"/>
      <c r="BX488" s="3087"/>
      <c r="BY488" s="3087"/>
      <c r="BZ488" s="3087"/>
      <c r="CA488" s="3087"/>
      <c r="CB488" s="3087"/>
      <c r="CC488" s="3087"/>
      <c r="CD488" s="3087"/>
      <c r="CE488" s="3087"/>
      <c r="CF488" s="3087"/>
      <c r="CG488" s="3087"/>
      <c r="CH488" s="3087"/>
      <c r="CI488" s="3087"/>
      <c r="CJ488" s="3087"/>
      <c r="CK488" s="3087"/>
      <c r="CL488" s="3087"/>
      <c r="CM488" s="3087"/>
      <c r="CN488" s="3087"/>
      <c r="CO488" s="3087"/>
      <c r="CP488" s="3087"/>
      <c r="CQ488" s="3087"/>
      <c r="CR488" s="3087"/>
      <c r="CS488" s="3087"/>
      <c r="CT488" s="3087"/>
      <c r="CU488" s="3087"/>
      <c r="CV488" s="3087"/>
      <c r="CW488" s="3087"/>
      <c r="CX488" s="3087"/>
      <c r="CY488" s="3087"/>
      <c r="CZ488" s="3087"/>
      <c r="DA488" s="3087"/>
      <c r="DB488" s="3087"/>
      <c r="DC488" s="3087"/>
      <c r="DD488" s="3087"/>
      <c r="DE488" s="3087"/>
      <c r="DF488" s="3087"/>
      <c r="DG488" s="3087"/>
      <c r="DH488" s="3087"/>
      <c r="DI488" s="3087"/>
      <c r="DJ488" s="3087"/>
      <c r="DK488" s="3087"/>
    </row>
    <row r="489" spans="1:115" x14ac:dyDescent="0.25">
      <c r="A489" s="3076" t="str">
        <f t="shared" ca="1" si="35"/>
        <v xml:space="preserve"> </v>
      </c>
      <c r="B489" s="3088" t="str">
        <f t="shared" ca="1" si="36"/>
        <v xml:space="preserve"> </v>
      </c>
      <c r="C489" s="3088" t="str">
        <f t="shared" ca="1" si="37"/>
        <v xml:space="preserve"> </v>
      </c>
      <c r="D489" s="3088" t="str">
        <f t="shared" ca="1" si="38"/>
        <v xml:space="preserve"> </v>
      </c>
      <c r="E489" s="3088" t="str">
        <f t="shared" ca="1" si="39"/>
        <v xml:space="preserve"> </v>
      </c>
      <c r="F489" s="3087"/>
      <c r="G489" s="3087"/>
      <c r="H489" s="3087"/>
      <c r="I489" s="3087"/>
      <c r="J489" s="3087"/>
      <c r="K489" s="3087"/>
      <c r="L489" s="3087"/>
      <c r="M489" s="3087"/>
      <c r="N489" s="3087"/>
      <c r="O489" s="3087"/>
      <c r="P489" s="3087"/>
      <c r="Q489" s="3087"/>
      <c r="R489" s="3087"/>
      <c r="S489" s="3087"/>
      <c r="T489" s="3087"/>
      <c r="U489" s="3087"/>
      <c r="V489" s="3087"/>
      <c r="W489" s="3087"/>
      <c r="X489" s="3087"/>
      <c r="Y489" s="3087"/>
      <c r="Z489" s="3087"/>
      <c r="AA489" s="3087"/>
      <c r="AB489" s="3087"/>
      <c r="AC489" s="3087"/>
      <c r="AD489" s="3087"/>
      <c r="AE489" s="3087"/>
      <c r="AF489" s="3087"/>
      <c r="AG489" s="3087"/>
      <c r="AH489" s="3087"/>
      <c r="AI489" s="3087"/>
      <c r="AJ489" s="3087"/>
      <c r="AK489" s="3087"/>
      <c r="AL489" s="3087"/>
      <c r="AM489" s="3087"/>
      <c r="AN489" s="3087"/>
      <c r="AO489" s="3087"/>
      <c r="AP489" s="3087"/>
      <c r="AQ489" s="3087"/>
      <c r="AR489" s="3087"/>
      <c r="AS489" s="3087"/>
      <c r="AT489" s="3087"/>
      <c r="AU489" s="3087"/>
      <c r="AV489" s="3087"/>
      <c r="AW489" s="3087"/>
      <c r="AX489" s="3087"/>
      <c r="AY489" s="3087"/>
      <c r="AZ489" s="3087"/>
      <c r="BA489" s="3087"/>
      <c r="BB489" s="3087"/>
      <c r="BC489" s="3087"/>
      <c r="BD489" s="3087"/>
      <c r="BE489" s="3087"/>
      <c r="BF489" s="3087"/>
      <c r="BG489" s="3087"/>
      <c r="BH489" s="3087"/>
      <c r="BI489" s="3087"/>
      <c r="BJ489" s="3087"/>
      <c r="BK489" s="3087"/>
      <c r="BL489" s="3087"/>
      <c r="BM489" s="3087"/>
      <c r="BN489" s="3087"/>
      <c r="BO489" s="3087"/>
      <c r="BP489" s="3087"/>
      <c r="BQ489" s="3087"/>
      <c r="BR489" s="3087"/>
      <c r="BS489" s="3087"/>
      <c r="BT489" s="3087"/>
      <c r="BU489" s="3087"/>
      <c r="BV489" s="3087"/>
      <c r="BW489" s="3087"/>
      <c r="BX489" s="3087"/>
      <c r="BY489" s="3087"/>
      <c r="BZ489" s="3087"/>
      <c r="CA489" s="3087"/>
      <c r="CB489" s="3087"/>
      <c r="CC489" s="3087"/>
      <c r="CD489" s="3087"/>
      <c r="CE489" s="3087"/>
      <c r="CF489" s="3087"/>
      <c r="CG489" s="3087"/>
      <c r="CH489" s="3087"/>
      <c r="CI489" s="3087"/>
      <c r="CJ489" s="3087"/>
      <c r="CK489" s="3087"/>
      <c r="CL489" s="3087"/>
      <c r="CM489" s="3087"/>
      <c r="CN489" s="3087"/>
      <c r="CO489" s="3087"/>
      <c r="CP489" s="3087"/>
      <c r="CQ489" s="3087"/>
      <c r="CR489" s="3087"/>
      <c r="CS489" s="3087"/>
      <c r="CT489" s="3087"/>
      <c r="CU489" s="3087"/>
      <c r="CV489" s="3087"/>
      <c r="CW489" s="3087"/>
      <c r="CX489" s="3087"/>
      <c r="CY489" s="3087"/>
      <c r="CZ489" s="3087"/>
      <c r="DA489" s="3087"/>
      <c r="DB489" s="3087"/>
      <c r="DC489" s="3087"/>
      <c r="DD489" s="3087"/>
      <c r="DE489" s="3087"/>
      <c r="DF489" s="3087"/>
      <c r="DG489" s="3087"/>
      <c r="DH489" s="3087"/>
      <c r="DI489" s="3087"/>
      <c r="DJ489" s="3087"/>
      <c r="DK489" s="3087"/>
    </row>
    <row r="490" spans="1:115" x14ac:dyDescent="0.25">
      <c r="A490" s="3076" t="str">
        <f t="shared" ca="1" si="35"/>
        <v xml:space="preserve"> </v>
      </c>
      <c r="B490" s="3088" t="str">
        <f t="shared" ca="1" si="36"/>
        <v xml:space="preserve"> </v>
      </c>
      <c r="C490" s="3088" t="str">
        <f t="shared" ca="1" si="37"/>
        <v xml:space="preserve"> </v>
      </c>
      <c r="D490" s="3088" t="str">
        <f t="shared" ca="1" si="38"/>
        <v xml:space="preserve"> </v>
      </c>
      <c r="E490" s="3088" t="str">
        <f t="shared" ca="1" si="39"/>
        <v xml:space="preserve"> </v>
      </c>
      <c r="F490" s="3087"/>
      <c r="G490" s="3087"/>
      <c r="H490" s="3087"/>
      <c r="I490" s="3087"/>
      <c r="J490" s="3087"/>
      <c r="K490" s="3087"/>
      <c r="L490" s="3087"/>
      <c r="M490" s="3087"/>
      <c r="N490" s="3087"/>
      <c r="O490" s="3087"/>
      <c r="P490" s="3087"/>
      <c r="Q490" s="3087"/>
      <c r="R490" s="3087"/>
      <c r="S490" s="3087"/>
      <c r="T490" s="3087"/>
      <c r="U490" s="3087"/>
      <c r="V490" s="3087"/>
      <c r="W490" s="3087"/>
      <c r="X490" s="3087"/>
      <c r="Y490" s="3087"/>
      <c r="Z490" s="3087"/>
      <c r="AA490" s="3087"/>
      <c r="AB490" s="3087"/>
      <c r="AC490" s="3087"/>
      <c r="AD490" s="3087"/>
      <c r="AE490" s="3087"/>
      <c r="AF490" s="3087"/>
      <c r="AG490" s="3087"/>
      <c r="AH490" s="3087"/>
      <c r="AI490" s="3087"/>
      <c r="AJ490" s="3087"/>
      <c r="AK490" s="3087"/>
      <c r="AL490" s="3087"/>
      <c r="AM490" s="3087"/>
      <c r="AN490" s="3087"/>
      <c r="AO490" s="3087"/>
      <c r="AP490" s="3087"/>
      <c r="AQ490" s="3087"/>
      <c r="AR490" s="3087"/>
      <c r="AS490" s="3087"/>
      <c r="AT490" s="3087"/>
      <c r="AU490" s="3087"/>
      <c r="AV490" s="3087"/>
      <c r="AW490" s="3087"/>
      <c r="AX490" s="3087"/>
      <c r="AY490" s="3087"/>
      <c r="AZ490" s="3087"/>
      <c r="BA490" s="3087"/>
      <c r="BB490" s="3087"/>
      <c r="BC490" s="3087"/>
      <c r="BD490" s="3087"/>
      <c r="BE490" s="3087"/>
      <c r="BF490" s="3087"/>
      <c r="BG490" s="3087"/>
      <c r="BH490" s="3087"/>
      <c r="BI490" s="3087"/>
      <c r="BJ490" s="3087"/>
      <c r="BK490" s="3087"/>
      <c r="BL490" s="3087"/>
      <c r="BM490" s="3087"/>
      <c r="BN490" s="3087"/>
      <c r="BO490" s="3087"/>
      <c r="BP490" s="3087"/>
      <c r="BQ490" s="3087"/>
      <c r="BR490" s="3087"/>
      <c r="BS490" s="3087"/>
      <c r="BT490" s="3087"/>
      <c r="BU490" s="3087"/>
      <c r="BV490" s="3087"/>
      <c r="BW490" s="3087"/>
      <c r="BX490" s="3087"/>
      <c r="BY490" s="3087"/>
      <c r="BZ490" s="3087"/>
      <c r="CA490" s="3087"/>
      <c r="CB490" s="3087"/>
      <c r="CC490" s="3087"/>
      <c r="CD490" s="3087"/>
      <c r="CE490" s="3087"/>
      <c r="CF490" s="3087"/>
      <c r="CG490" s="3087"/>
      <c r="CH490" s="3087"/>
      <c r="CI490" s="3087"/>
      <c r="CJ490" s="3087"/>
      <c r="CK490" s="3087"/>
      <c r="CL490" s="3087"/>
      <c r="CM490" s="3087"/>
      <c r="CN490" s="3087"/>
      <c r="CO490" s="3087"/>
      <c r="CP490" s="3087"/>
      <c r="CQ490" s="3087"/>
      <c r="CR490" s="3087"/>
      <c r="CS490" s="3087"/>
      <c r="CT490" s="3087"/>
      <c r="CU490" s="3087"/>
      <c r="CV490" s="3087"/>
      <c r="CW490" s="3087"/>
      <c r="CX490" s="3087"/>
      <c r="CY490" s="3087"/>
      <c r="CZ490" s="3087"/>
      <c r="DA490" s="3087"/>
      <c r="DB490" s="3087"/>
      <c r="DC490" s="3087"/>
      <c r="DD490" s="3087"/>
      <c r="DE490" s="3087"/>
      <c r="DF490" s="3087"/>
      <c r="DG490" s="3087"/>
      <c r="DH490" s="3087"/>
      <c r="DI490" s="3087"/>
      <c r="DJ490" s="3087"/>
      <c r="DK490" s="3087"/>
    </row>
    <row r="491" spans="1:115" x14ac:dyDescent="0.25">
      <c r="A491" s="3076" t="str">
        <f t="shared" ca="1" si="35"/>
        <v xml:space="preserve"> </v>
      </c>
      <c r="B491" s="3088" t="str">
        <f t="shared" ca="1" si="36"/>
        <v xml:space="preserve"> </v>
      </c>
      <c r="C491" s="3088" t="str">
        <f t="shared" ca="1" si="37"/>
        <v xml:space="preserve"> </v>
      </c>
      <c r="D491" s="3088" t="str">
        <f t="shared" ca="1" si="38"/>
        <v xml:space="preserve"> </v>
      </c>
      <c r="E491" s="3088" t="str">
        <f t="shared" ca="1" si="39"/>
        <v xml:space="preserve"> </v>
      </c>
      <c r="F491" s="3087"/>
      <c r="G491" s="3087"/>
      <c r="H491" s="3087"/>
      <c r="I491" s="3087"/>
      <c r="J491" s="3087"/>
      <c r="K491" s="3087"/>
      <c r="L491" s="3087"/>
      <c r="M491" s="3087"/>
      <c r="N491" s="3087"/>
      <c r="O491" s="3087"/>
      <c r="P491" s="3087"/>
      <c r="Q491" s="3087"/>
      <c r="R491" s="3087"/>
      <c r="S491" s="3087"/>
      <c r="T491" s="3087"/>
      <c r="U491" s="3087"/>
      <c r="V491" s="3087"/>
      <c r="W491" s="3087"/>
      <c r="X491" s="3087"/>
      <c r="Y491" s="3087"/>
      <c r="Z491" s="3087"/>
      <c r="AA491" s="3087"/>
      <c r="AB491" s="3087"/>
      <c r="AC491" s="3087"/>
      <c r="AD491" s="3087"/>
      <c r="AE491" s="3087"/>
      <c r="AF491" s="3087"/>
      <c r="AG491" s="3087"/>
      <c r="AH491" s="3087"/>
      <c r="AI491" s="3087"/>
      <c r="AJ491" s="3087"/>
      <c r="AK491" s="3087"/>
      <c r="AL491" s="3087"/>
      <c r="AM491" s="3087"/>
      <c r="AN491" s="3087"/>
      <c r="AO491" s="3087"/>
      <c r="AP491" s="3087"/>
      <c r="AQ491" s="3087"/>
      <c r="AR491" s="3087"/>
      <c r="AS491" s="3087"/>
      <c r="AT491" s="3087"/>
      <c r="AU491" s="3087"/>
      <c r="AV491" s="3087"/>
      <c r="AW491" s="3087"/>
      <c r="AX491" s="3087"/>
      <c r="AY491" s="3087"/>
      <c r="AZ491" s="3087"/>
      <c r="BA491" s="3087"/>
      <c r="BB491" s="3087"/>
      <c r="BC491" s="3087"/>
      <c r="BD491" s="3087"/>
      <c r="BE491" s="3087"/>
      <c r="BF491" s="3087"/>
      <c r="BG491" s="3087"/>
      <c r="BH491" s="3087"/>
      <c r="BI491" s="3087"/>
      <c r="BJ491" s="3087"/>
      <c r="BK491" s="3087"/>
      <c r="BL491" s="3087"/>
      <c r="BM491" s="3087"/>
      <c r="BN491" s="3087"/>
      <c r="BO491" s="3087"/>
      <c r="BP491" s="3087"/>
      <c r="BQ491" s="3087"/>
      <c r="BR491" s="3087"/>
      <c r="BS491" s="3087"/>
      <c r="BT491" s="3087"/>
      <c r="BU491" s="3087"/>
      <c r="BV491" s="3087"/>
      <c r="BW491" s="3087"/>
      <c r="BX491" s="3087"/>
      <c r="BY491" s="3087"/>
      <c r="BZ491" s="3087"/>
      <c r="CA491" s="3087"/>
      <c r="CB491" s="3087"/>
      <c r="CC491" s="3087"/>
      <c r="CD491" s="3087"/>
      <c r="CE491" s="3087"/>
      <c r="CF491" s="3087"/>
      <c r="CG491" s="3087"/>
      <c r="CH491" s="3087"/>
      <c r="CI491" s="3087"/>
      <c r="CJ491" s="3087"/>
      <c r="CK491" s="3087"/>
      <c r="CL491" s="3087"/>
      <c r="CM491" s="3087"/>
      <c r="CN491" s="3087"/>
      <c r="CO491" s="3087"/>
      <c r="CP491" s="3087"/>
      <c r="CQ491" s="3087"/>
      <c r="CR491" s="3087"/>
      <c r="CS491" s="3087"/>
      <c r="CT491" s="3087"/>
      <c r="CU491" s="3087"/>
      <c r="CV491" s="3087"/>
      <c r="CW491" s="3087"/>
      <c r="CX491" s="3087"/>
      <c r="CY491" s="3087"/>
      <c r="CZ491" s="3087"/>
      <c r="DA491" s="3087"/>
      <c r="DB491" s="3087"/>
      <c r="DC491" s="3087"/>
      <c r="DD491" s="3087"/>
      <c r="DE491" s="3087"/>
      <c r="DF491" s="3087"/>
      <c r="DG491" s="3087"/>
      <c r="DH491" s="3087"/>
      <c r="DI491" s="3087"/>
      <c r="DJ491" s="3087"/>
      <c r="DK491" s="3087"/>
    </row>
    <row r="492" spans="1:115" x14ac:dyDescent="0.25">
      <c r="A492" s="3076" t="str">
        <f t="shared" ca="1" si="35"/>
        <v xml:space="preserve"> </v>
      </c>
      <c r="B492" s="3088" t="str">
        <f t="shared" ca="1" si="36"/>
        <v xml:space="preserve"> </v>
      </c>
      <c r="C492" s="3088" t="str">
        <f t="shared" ca="1" si="37"/>
        <v xml:space="preserve"> </v>
      </c>
      <c r="D492" s="3088" t="str">
        <f t="shared" ca="1" si="38"/>
        <v xml:space="preserve"> </v>
      </c>
      <c r="E492" s="3088" t="str">
        <f t="shared" ca="1" si="39"/>
        <v xml:space="preserve"> </v>
      </c>
      <c r="F492" s="3087"/>
      <c r="G492" s="3087"/>
      <c r="H492" s="3087"/>
      <c r="I492" s="3087"/>
      <c r="J492" s="3087"/>
      <c r="K492" s="3087"/>
      <c r="L492" s="3087"/>
      <c r="M492" s="3087"/>
      <c r="N492" s="3087"/>
      <c r="O492" s="3087"/>
      <c r="P492" s="3087"/>
      <c r="Q492" s="3087"/>
      <c r="R492" s="3087"/>
      <c r="S492" s="3087"/>
      <c r="T492" s="3087"/>
      <c r="U492" s="3087"/>
      <c r="V492" s="3087"/>
      <c r="W492" s="3087"/>
      <c r="X492" s="3087"/>
      <c r="Y492" s="3087"/>
      <c r="Z492" s="3087"/>
      <c r="AA492" s="3087"/>
      <c r="AB492" s="3087"/>
      <c r="AC492" s="3087"/>
      <c r="AD492" s="3087"/>
      <c r="AE492" s="3087"/>
      <c r="AF492" s="3087"/>
      <c r="AG492" s="3087"/>
      <c r="AH492" s="3087"/>
      <c r="AI492" s="3087"/>
      <c r="AJ492" s="3087"/>
      <c r="AK492" s="3087"/>
      <c r="AL492" s="3087"/>
      <c r="AM492" s="3087"/>
      <c r="AN492" s="3087"/>
      <c r="AO492" s="3087"/>
      <c r="AP492" s="3087"/>
      <c r="AQ492" s="3087"/>
      <c r="AR492" s="3087"/>
      <c r="AS492" s="3087"/>
      <c r="AT492" s="3087"/>
      <c r="AU492" s="3087"/>
      <c r="AV492" s="3087"/>
      <c r="AW492" s="3087"/>
      <c r="AX492" s="3087"/>
      <c r="AY492" s="3087"/>
      <c r="AZ492" s="3087"/>
      <c r="BA492" s="3087"/>
      <c r="BB492" s="3087"/>
      <c r="BC492" s="3087"/>
      <c r="BD492" s="3087"/>
      <c r="BE492" s="3087"/>
      <c r="BF492" s="3087"/>
      <c r="BG492" s="3087"/>
      <c r="BH492" s="3087"/>
      <c r="BI492" s="3087"/>
      <c r="BJ492" s="3087"/>
      <c r="BK492" s="3087"/>
      <c r="BL492" s="3087"/>
      <c r="BM492" s="3087"/>
      <c r="BN492" s="3087"/>
      <c r="BO492" s="3087"/>
      <c r="BP492" s="3087"/>
      <c r="BQ492" s="3087"/>
      <c r="BR492" s="3087"/>
      <c r="BS492" s="3087"/>
      <c r="BT492" s="3087"/>
      <c r="BU492" s="3087"/>
      <c r="BV492" s="3087"/>
      <c r="BW492" s="3087"/>
      <c r="BX492" s="3087"/>
      <c r="BY492" s="3087"/>
      <c r="BZ492" s="3087"/>
      <c r="CA492" s="3087"/>
      <c r="CB492" s="3087"/>
      <c r="CC492" s="3087"/>
      <c r="CD492" s="3087"/>
      <c r="CE492" s="3087"/>
      <c r="CF492" s="3087"/>
      <c r="CG492" s="3087"/>
      <c r="CH492" s="3087"/>
      <c r="CI492" s="3087"/>
      <c r="CJ492" s="3087"/>
      <c r="CK492" s="3087"/>
      <c r="CL492" s="3087"/>
      <c r="CM492" s="3087"/>
      <c r="CN492" s="3087"/>
      <c r="CO492" s="3087"/>
      <c r="CP492" s="3087"/>
      <c r="CQ492" s="3087"/>
      <c r="CR492" s="3087"/>
      <c r="CS492" s="3087"/>
      <c r="CT492" s="3087"/>
      <c r="CU492" s="3087"/>
      <c r="CV492" s="3087"/>
      <c r="CW492" s="3087"/>
      <c r="CX492" s="3087"/>
      <c r="CY492" s="3087"/>
      <c r="CZ492" s="3087"/>
      <c r="DA492" s="3087"/>
      <c r="DB492" s="3087"/>
      <c r="DC492" s="3087"/>
      <c r="DD492" s="3087"/>
      <c r="DE492" s="3087"/>
      <c r="DF492" s="3087"/>
      <c r="DG492" s="3087"/>
      <c r="DH492" s="3087"/>
      <c r="DI492" s="3087"/>
      <c r="DJ492" s="3087"/>
      <c r="DK492" s="3087"/>
    </row>
    <row r="493" spans="1:115" x14ac:dyDescent="0.25">
      <c r="A493" s="3076" t="str">
        <f t="shared" ca="1" si="35"/>
        <v xml:space="preserve"> </v>
      </c>
      <c r="B493" s="3088" t="str">
        <f t="shared" ca="1" si="36"/>
        <v xml:space="preserve"> </v>
      </c>
      <c r="C493" s="3088" t="str">
        <f t="shared" ca="1" si="37"/>
        <v xml:space="preserve"> </v>
      </c>
      <c r="D493" s="3088" t="str">
        <f t="shared" ca="1" si="38"/>
        <v xml:space="preserve"> </v>
      </c>
      <c r="E493" s="3088" t="str">
        <f t="shared" ca="1" si="39"/>
        <v xml:space="preserve"> </v>
      </c>
      <c r="F493" s="3087"/>
      <c r="G493" s="3087"/>
      <c r="H493" s="3087"/>
      <c r="I493" s="3087"/>
      <c r="J493" s="3087"/>
      <c r="K493" s="3087"/>
      <c r="L493" s="3087"/>
      <c r="M493" s="3087"/>
      <c r="N493" s="3087"/>
      <c r="O493" s="3087"/>
      <c r="P493" s="3087"/>
      <c r="Q493" s="3087"/>
      <c r="R493" s="3087"/>
      <c r="S493" s="3087"/>
      <c r="T493" s="3087"/>
      <c r="U493" s="3087"/>
      <c r="V493" s="3087"/>
      <c r="W493" s="3087"/>
      <c r="X493" s="3087"/>
      <c r="Y493" s="3087"/>
      <c r="Z493" s="3087"/>
      <c r="AA493" s="3087"/>
      <c r="AB493" s="3087"/>
      <c r="AC493" s="3087"/>
      <c r="AD493" s="3087"/>
      <c r="AE493" s="3087"/>
      <c r="AF493" s="3087"/>
      <c r="AG493" s="3087"/>
      <c r="AH493" s="3087"/>
      <c r="AI493" s="3087"/>
      <c r="AJ493" s="3087"/>
      <c r="AK493" s="3087"/>
      <c r="AL493" s="3087"/>
      <c r="AM493" s="3087"/>
      <c r="AN493" s="3087"/>
      <c r="AO493" s="3087"/>
      <c r="AP493" s="3087"/>
      <c r="AQ493" s="3087"/>
      <c r="AR493" s="3087"/>
      <c r="AS493" s="3087"/>
      <c r="AT493" s="3087"/>
      <c r="AU493" s="3087"/>
      <c r="AV493" s="3087"/>
      <c r="AW493" s="3087"/>
      <c r="AX493" s="3087"/>
      <c r="AY493" s="3087"/>
      <c r="AZ493" s="3087"/>
      <c r="BA493" s="3087"/>
      <c r="BB493" s="3087"/>
      <c r="BC493" s="3087"/>
      <c r="BD493" s="3087"/>
      <c r="BE493" s="3087"/>
      <c r="BF493" s="3087"/>
      <c r="BG493" s="3087"/>
      <c r="BH493" s="3087"/>
      <c r="BI493" s="3087"/>
      <c r="BJ493" s="3087"/>
      <c r="BK493" s="3087"/>
      <c r="BL493" s="3087"/>
      <c r="BM493" s="3087"/>
      <c r="BN493" s="3087"/>
      <c r="BO493" s="3087"/>
      <c r="BP493" s="3087"/>
      <c r="BQ493" s="3087"/>
      <c r="BR493" s="3087"/>
      <c r="BS493" s="3087"/>
      <c r="BT493" s="3087"/>
      <c r="BU493" s="3087"/>
      <c r="BV493" s="3087"/>
      <c r="BW493" s="3087"/>
      <c r="BX493" s="3087"/>
      <c r="BY493" s="3087"/>
      <c r="BZ493" s="3087"/>
      <c r="CA493" s="3087"/>
      <c r="CB493" s="3087"/>
      <c r="CC493" s="3087"/>
      <c r="CD493" s="3087"/>
      <c r="CE493" s="3087"/>
      <c r="CF493" s="3087"/>
      <c r="CG493" s="3087"/>
      <c r="CH493" s="3087"/>
      <c r="CI493" s="3087"/>
      <c r="CJ493" s="3087"/>
      <c r="CK493" s="3087"/>
      <c r="CL493" s="3087"/>
      <c r="CM493" s="3087"/>
      <c r="CN493" s="3087"/>
      <c r="CO493" s="3087"/>
      <c r="CP493" s="3087"/>
      <c r="CQ493" s="3087"/>
      <c r="CR493" s="3087"/>
      <c r="CS493" s="3087"/>
      <c r="CT493" s="3087"/>
      <c r="CU493" s="3087"/>
      <c r="CV493" s="3087"/>
      <c r="CW493" s="3087"/>
      <c r="CX493" s="3087"/>
      <c r="CY493" s="3087"/>
      <c r="CZ493" s="3087"/>
      <c r="DA493" s="3087"/>
      <c r="DB493" s="3087"/>
      <c r="DC493" s="3087"/>
      <c r="DD493" s="3087"/>
      <c r="DE493" s="3087"/>
      <c r="DF493" s="3087"/>
      <c r="DG493" s="3087"/>
      <c r="DH493" s="3087"/>
      <c r="DI493" s="3087"/>
      <c r="DJ493" s="3087"/>
      <c r="DK493" s="3087"/>
    </row>
    <row r="494" spans="1:115" x14ac:dyDescent="0.25">
      <c r="A494" s="3076" t="str">
        <f t="shared" ca="1" si="35"/>
        <v xml:space="preserve"> </v>
      </c>
      <c r="B494" s="3088" t="str">
        <f t="shared" ca="1" si="36"/>
        <v xml:space="preserve"> </v>
      </c>
      <c r="C494" s="3088" t="str">
        <f t="shared" ca="1" si="37"/>
        <v xml:space="preserve"> </v>
      </c>
      <c r="D494" s="3088" t="str">
        <f t="shared" ca="1" si="38"/>
        <v xml:space="preserve"> </v>
      </c>
      <c r="E494" s="3088" t="str">
        <f t="shared" ca="1" si="39"/>
        <v xml:space="preserve"> </v>
      </c>
      <c r="F494" s="3087"/>
      <c r="G494" s="3087"/>
      <c r="H494" s="3087"/>
      <c r="I494" s="3087"/>
      <c r="J494" s="3087"/>
      <c r="K494" s="3087"/>
      <c r="L494" s="3087"/>
      <c r="M494" s="3087"/>
      <c r="N494" s="3087"/>
      <c r="O494" s="3087"/>
      <c r="P494" s="3087"/>
      <c r="Q494" s="3087"/>
      <c r="R494" s="3087"/>
      <c r="S494" s="3087"/>
      <c r="T494" s="3087"/>
      <c r="U494" s="3087"/>
      <c r="V494" s="3087"/>
      <c r="W494" s="3087"/>
      <c r="X494" s="3087"/>
      <c r="Y494" s="3087"/>
      <c r="Z494" s="3087"/>
      <c r="AA494" s="3087"/>
      <c r="AB494" s="3087"/>
      <c r="AC494" s="3087"/>
      <c r="AD494" s="3087"/>
      <c r="AE494" s="3087"/>
      <c r="AF494" s="3087"/>
      <c r="AG494" s="3087"/>
      <c r="AH494" s="3087"/>
      <c r="AI494" s="3087"/>
      <c r="AJ494" s="3087"/>
      <c r="AK494" s="3087"/>
      <c r="AL494" s="3087"/>
      <c r="AM494" s="3087"/>
      <c r="AN494" s="3087"/>
      <c r="AO494" s="3087"/>
      <c r="AP494" s="3087"/>
      <c r="AQ494" s="3087"/>
      <c r="AR494" s="3087"/>
      <c r="AS494" s="3087"/>
      <c r="AT494" s="3087"/>
      <c r="AU494" s="3087"/>
      <c r="AV494" s="3087"/>
      <c r="AW494" s="3087"/>
      <c r="AX494" s="3087"/>
      <c r="AY494" s="3087"/>
      <c r="AZ494" s="3087"/>
      <c r="BA494" s="3087"/>
      <c r="BB494" s="3087"/>
      <c r="BC494" s="3087"/>
      <c r="BD494" s="3087"/>
      <c r="BE494" s="3087"/>
      <c r="BF494" s="3087"/>
      <c r="BG494" s="3087"/>
      <c r="BH494" s="3087"/>
      <c r="BI494" s="3087"/>
      <c r="BJ494" s="3087"/>
      <c r="BK494" s="3087"/>
      <c r="BL494" s="3087"/>
      <c r="BM494" s="3087"/>
      <c r="BN494" s="3087"/>
      <c r="BO494" s="3087"/>
      <c r="BP494" s="3087"/>
      <c r="BQ494" s="3087"/>
      <c r="BR494" s="3087"/>
      <c r="BS494" s="3087"/>
      <c r="BT494" s="3087"/>
      <c r="BU494" s="3087"/>
      <c r="BV494" s="3087"/>
      <c r="BW494" s="3087"/>
      <c r="BX494" s="3087"/>
      <c r="BY494" s="3087"/>
      <c r="BZ494" s="3087"/>
      <c r="CA494" s="3087"/>
      <c r="CB494" s="3087"/>
      <c r="CC494" s="3087"/>
      <c r="CD494" s="3087"/>
      <c r="CE494" s="3087"/>
      <c r="CF494" s="3087"/>
      <c r="CG494" s="3087"/>
      <c r="CH494" s="3087"/>
      <c r="CI494" s="3087"/>
      <c r="CJ494" s="3087"/>
      <c r="CK494" s="3087"/>
      <c r="CL494" s="3087"/>
      <c r="CM494" s="3087"/>
      <c r="CN494" s="3087"/>
      <c r="CO494" s="3087"/>
      <c r="CP494" s="3087"/>
      <c r="CQ494" s="3087"/>
      <c r="CR494" s="3087"/>
      <c r="CS494" s="3087"/>
      <c r="CT494" s="3087"/>
      <c r="CU494" s="3087"/>
      <c r="CV494" s="3087"/>
      <c r="CW494" s="3087"/>
      <c r="CX494" s="3087"/>
      <c r="CY494" s="3087"/>
      <c r="CZ494" s="3087"/>
      <c r="DA494" s="3087"/>
      <c r="DB494" s="3087"/>
      <c r="DC494" s="3087"/>
      <c r="DD494" s="3087"/>
      <c r="DE494" s="3087"/>
      <c r="DF494" s="3087"/>
      <c r="DG494" s="3087"/>
      <c r="DH494" s="3087"/>
      <c r="DI494" s="3087"/>
      <c r="DJ494" s="3087"/>
      <c r="DK494" s="3087"/>
    </row>
    <row r="495" spans="1:115" x14ac:dyDescent="0.25">
      <c r="A495" s="3076" t="str">
        <f t="shared" ca="1" si="35"/>
        <v xml:space="preserve"> </v>
      </c>
      <c r="B495" s="3088" t="str">
        <f t="shared" ca="1" si="36"/>
        <v xml:space="preserve"> </v>
      </c>
      <c r="C495" s="3088" t="str">
        <f t="shared" ca="1" si="37"/>
        <v xml:space="preserve"> </v>
      </c>
      <c r="D495" s="3088" t="str">
        <f t="shared" ca="1" si="38"/>
        <v xml:space="preserve"> </v>
      </c>
      <c r="E495" s="3088" t="str">
        <f t="shared" ca="1" si="39"/>
        <v xml:space="preserve"> </v>
      </c>
      <c r="F495" s="3087"/>
      <c r="G495" s="3087"/>
      <c r="H495" s="3087"/>
      <c r="I495" s="3087"/>
      <c r="J495" s="3087"/>
      <c r="K495" s="3087"/>
      <c r="L495" s="3087"/>
      <c r="M495" s="3087"/>
      <c r="N495" s="3087"/>
      <c r="O495" s="3087"/>
      <c r="P495" s="3087"/>
      <c r="Q495" s="3087"/>
      <c r="R495" s="3087"/>
      <c r="S495" s="3087"/>
      <c r="T495" s="3087"/>
      <c r="U495" s="3087"/>
      <c r="V495" s="3087"/>
      <c r="W495" s="3087"/>
      <c r="X495" s="3087"/>
      <c r="Y495" s="3087"/>
      <c r="Z495" s="3087"/>
      <c r="AA495" s="3087"/>
      <c r="AB495" s="3087"/>
      <c r="AC495" s="3087"/>
      <c r="AD495" s="3087"/>
      <c r="AE495" s="3087"/>
      <c r="AF495" s="3087"/>
      <c r="AG495" s="3087"/>
      <c r="AH495" s="3087"/>
      <c r="AI495" s="3087"/>
      <c r="AJ495" s="3087"/>
      <c r="AK495" s="3087"/>
      <c r="AL495" s="3087"/>
      <c r="AM495" s="3087"/>
      <c r="AN495" s="3087"/>
      <c r="AO495" s="3087"/>
      <c r="AP495" s="3087"/>
      <c r="AQ495" s="3087"/>
      <c r="AR495" s="3087"/>
      <c r="AS495" s="3087"/>
      <c r="AT495" s="3087"/>
      <c r="AU495" s="3087"/>
      <c r="AV495" s="3087"/>
      <c r="AW495" s="3087"/>
      <c r="AX495" s="3087"/>
      <c r="AY495" s="3087"/>
      <c r="AZ495" s="3087"/>
      <c r="BA495" s="3087"/>
      <c r="BB495" s="3087"/>
      <c r="BC495" s="3087"/>
      <c r="BD495" s="3087"/>
      <c r="BE495" s="3087"/>
      <c r="BF495" s="3087"/>
      <c r="BG495" s="3087"/>
      <c r="BH495" s="3087"/>
      <c r="BI495" s="3087"/>
      <c r="BJ495" s="3087"/>
      <c r="BK495" s="3087"/>
      <c r="BL495" s="3087"/>
      <c r="BM495" s="3087"/>
      <c r="BN495" s="3087"/>
      <c r="BO495" s="3087"/>
      <c r="BP495" s="3087"/>
      <c r="BQ495" s="3087"/>
      <c r="BR495" s="3087"/>
      <c r="BS495" s="3087"/>
      <c r="BT495" s="3087"/>
      <c r="BU495" s="3087"/>
      <c r="BV495" s="3087"/>
      <c r="BW495" s="3087"/>
      <c r="BX495" s="3087"/>
      <c r="BY495" s="3087"/>
      <c r="BZ495" s="3087"/>
      <c r="CA495" s="3087"/>
      <c r="CB495" s="3087"/>
      <c r="CC495" s="3087"/>
      <c r="CD495" s="3087"/>
      <c r="CE495" s="3087"/>
      <c r="CF495" s="3087"/>
      <c r="CG495" s="3087"/>
      <c r="CH495" s="3087"/>
      <c r="CI495" s="3087"/>
      <c r="CJ495" s="3087"/>
      <c r="CK495" s="3087"/>
      <c r="CL495" s="3087"/>
      <c r="CM495" s="3087"/>
      <c r="CN495" s="3087"/>
      <c r="CO495" s="3087"/>
      <c r="CP495" s="3087"/>
      <c r="CQ495" s="3087"/>
      <c r="CR495" s="3087"/>
      <c r="CS495" s="3087"/>
      <c r="CT495" s="3087"/>
      <c r="CU495" s="3087"/>
      <c r="CV495" s="3087"/>
      <c r="CW495" s="3087"/>
      <c r="CX495" s="3087"/>
      <c r="CY495" s="3087"/>
      <c r="CZ495" s="3087"/>
      <c r="DA495" s="3087"/>
      <c r="DB495" s="3087"/>
      <c r="DC495" s="3087"/>
      <c r="DD495" s="3087"/>
      <c r="DE495" s="3087"/>
      <c r="DF495" s="3087"/>
      <c r="DG495" s="3087"/>
      <c r="DH495" s="3087"/>
      <c r="DI495" s="3087"/>
      <c r="DJ495" s="3087"/>
      <c r="DK495" s="3087"/>
    </row>
    <row r="496" spans="1:115" x14ac:dyDescent="0.25">
      <c r="A496" s="3076" t="str">
        <f t="shared" ca="1" si="35"/>
        <v xml:space="preserve"> </v>
      </c>
      <c r="B496" s="3088" t="str">
        <f t="shared" ca="1" si="36"/>
        <v xml:space="preserve"> </v>
      </c>
      <c r="C496" s="3088" t="str">
        <f t="shared" ca="1" si="37"/>
        <v xml:space="preserve"> </v>
      </c>
      <c r="D496" s="3088" t="str">
        <f t="shared" ca="1" si="38"/>
        <v xml:space="preserve"> </v>
      </c>
      <c r="E496" s="3088" t="str">
        <f t="shared" ca="1" si="39"/>
        <v xml:space="preserve"> </v>
      </c>
      <c r="F496" s="3087"/>
      <c r="G496" s="3087"/>
      <c r="H496" s="3087"/>
      <c r="I496" s="3087"/>
      <c r="J496" s="3087"/>
      <c r="K496" s="3087"/>
      <c r="L496" s="3087"/>
      <c r="M496" s="3087"/>
      <c r="N496" s="3087"/>
      <c r="O496" s="3087"/>
      <c r="P496" s="3087"/>
      <c r="Q496" s="3087"/>
      <c r="R496" s="3087"/>
      <c r="S496" s="3087"/>
      <c r="T496" s="3087"/>
      <c r="U496" s="3087"/>
      <c r="V496" s="3087"/>
      <c r="W496" s="3087"/>
      <c r="X496" s="3087"/>
      <c r="Y496" s="3087"/>
      <c r="Z496" s="3087"/>
      <c r="AA496" s="3087"/>
      <c r="AB496" s="3087"/>
      <c r="AC496" s="3087"/>
      <c r="AD496" s="3087"/>
      <c r="AE496" s="3087"/>
      <c r="AF496" s="3087"/>
      <c r="AG496" s="3087"/>
      <c r="AH496" s="3087"/>
      <c r="AI496" s="3087"/>
      <c r="AJ496" s="3087"/>
      <c r="AK496" s="3087"/>
      <c r="AL496" s="3087"/>
      <c r="AM496" s="3087"/>
      <c r="AN496" s="3087"/>
      <c r="AO496" s="3087"/>
      <c r="AP496" s="3087"/>
      <c r="AQ496" s="3087"/>
      <c r="AR496" s="3087"/>
      <c r="AS496" s="3087"/>
      <c r="AT496" s="3087"/>
      <c r="AU496" s="3087"/>
      <c r="AV496" s="3087"/>
      <c r="AW496" s="3087"/>
      <c r="AX496" s="3087"/>
      <c r="AY496" s="3087"/>
      <c r="AZ496" s="3087"/>
      <c r="BA496" s="3087"/>
      <c r="BB496" s="3087"/>
      <c r="BC496" s="3087"/>
      <c r="BD496" s="3087"/>
      <c r="BE496" s="3087"/>
      <c r="BF496" s="3087"/>
      <c r="BG496" s="3087"/>
      <c r="BH496" s="3087"/>
      <c r="BI496" s="3087"/>
      <c r="BJ496" s="3087"/>
      <c r="BK496" s="3087"/>
      <c r="BL496" s="3087"/>
      <c r="BM496" s="3087"/>
      <c r="BN496" s="3087"/>
      <c r="BO496" s="3087"/>
      <c r="BP496" s="3087"/>
      <c r="BQ496" s="3087"/>
      <c r="BR496" s="3087"/>
      <c r="BS496" s="3087"/>
      <c r="BT496" s="3087"/>
      <c r="BU496" s="3087"/>
      <c r="BV496" s="3087"/>
      <c r="BW496" s="3087"/>
      <c r="BX496" s="3087"/>
      <c r="BY496" s="3087"/>
      <c r="BZ496" s="3087"/>
      <c r="CA496" s="3087"/>
      <c r="CB496" s="3087"/>
      <c r="CC496" s="3087"/>
      <c r="CD496" s="3087"/>
      <c r="CE496" s="3087"/>
      <c r="CF496" s="3087"/>
      <c r="CG496" s="3087"/>
      <c r="CH496" s="3087"/>
      <c r="CI496" s="3087"/>
      <c r="CJ496" s="3087"/>
      <c r="CK496" s="3087"/>
      <c r="CL496" s="3087"/>
      <c r="CM496" s="3087"/>
      <c r="CN496" s="3087"/>
      <c r="CO496" s="3087"/>
      <c r="CP496" s="3087"/>
      <c r="CQ496" s="3087"/>
      <c r="CR496" s="3087"/>
      <c r="CS496" s="3087"/>
      <c r="CT496" s="3087"/>
      <c r="CU496" s="3087"/>
      <c r="CV496" s="3087"/>
      <c r="CW496" s="3087"/>
      <c r="CX496" s="3087"/>
      <c r="CY496" s="3087"/>
      <c r="CZ496" s="3087"/>
      <c r="DA496" s="3087"/>
      <c r="DB496" s="3087"/>
      <c r="DC496" s="3087"/>
      <c r="DD496" s="3087"/>
      <c r="DE496" s="3087"/>
      <c r="DF496" s="3087"/>
      <c r="DG496" s="3087"/>
      <c r="DH496" s="3087"/>
      <c r="DI496" s="3087"/>
      <c r="DJ496" s="3087"/>
      <c r="DK496" s="3087"/>
    </row>
    <row r="497" spans="1:115" x14ac:dyDescent="0.25">
      <c r="A497" s="3076" t="str">
        <f t="shared" ca="1" si="35"/>
        <v xml:space="preserve"> </v>
      </c>
      <c r="B497" s="3088" t="str">
        <f t="shared" ca="1" si="36"/>
        <v xml:space="preserve"> </v>
      </c>
      <c r="C497" s="3088" t="str">
        <f t="shared" ca="1" si="37"/>
        <v xml:space="preserve"> </v>
      </c>
      <c r="D497" s="3088" t="str">
        <f t="shared" ca="1" si="38"/>
        <v xml:space="preserve"> </v>
      </c>
      <c r="E497" s="3088" t="str">
        <f t="shared" ca="1" si="39"/>
        <v xml:space="preserve"> </v>
      </c>
      <c r="F497" s="3087"/>
      <c r="G497" s="3087"/>
      <c r="H497" s="3087"/>
      <c r="I497" s="3087"/>
      <c r="J497" s="3087"/>
      <c r="K497" s="3087"/>
      <c r="L497" s="3087"/>
      <c r="M497" s="3087"/>
      <c r="N497" s="3087"/>
      <c r="O497" s="3087"/>
      <c r="P497" s="3087"/>
      <c r="Q497" s="3087"/>
      <c r="R497" s="3087"/>
      <c r="S497" s="3087"/>
      <c r="T497" s="3087"/>
      <c r="U497" s="3087"/>
      <c r="V497" s="3087"/>
      <c r="W497" s="3087"/>
      <c r="X497" s="3087"/>
      <c r="Y497" s="3087"/>
      <c r="Z497" s="3087"/>
      <c r="AA497" s="3087"/>
      <c r="AB497" s="3087"/>
      <c r="AC497" s="3087"/>
      <c r="AD497" s="3087"/>
      <c r="AE497" s="3087"/>
      <c r="AF497" s="3087"/>
      <c r="AG497" s="3087"/>
      <c r="AH497" s="3087"/>
      <c r="AI497" s="3087"/>
      <c r="AJ497" s="3087"/>
      <c r="AK497" s="3087"/>
      <c r="AL497" s="3087"/>
      <c r="AM497" s="3087"/>
      <c r="AN497" s="3087"/>
      <c r="AO497" s="3087"/>
      <c r="AP497" s="3087"/>
      <c r="AQ497" s="3087"/>
      <c r="AR497" s="3087"/>
      <c r="AS497" s="3087"/>
      <c r="AT497" s="3087"/>
      <c r="AU497" s="3087"/>
      <c r="AV497" s="3087"/>
      <c r="AW497" s="3087"/>
      <c r="AX497" s="3087"/>
      <c r="AY497" s="3087"/>
      <c r="AZ497" s="3087"/>
      <c r="BA497" s="3087"/>
      <c r="BB497" s="3087"/>
      <c r="BC497" s="3087"/>
      <c r="BD497" s="3087"/>
      <c r="BE497" s="3087"/>
      <c r="BF497" s="3087"/>
      <c r="BG497" s="3087"/>
      <c r="BH497" s="3087"/>
      <c r="BI497" s="3087"/>
      <c r="BJ497" s="3087"/>
      <c r="BK497" s="3087"/>
      <c r="BL497" s="3087"/>
      <c r="BM497" s="3087"/>
      <c r="BN497" s="3087"/>
      <c r="BO497" s="3087"/>
      <c r="BP497" s="3087"/>
      <c r="BQ497" s="3087"/>
      <c r="BR497" s="3087"/>
      <c r="BS497" s="3087"/>
      <c r="BT497" s="3087"/>
      <c r="BU497" s="3087"/>
      <c r="BV497" s="3087"/>
      <c r="BW497" s="3087"/>
      <c r="BX497" s="3087"/>
      <c r="BY497" s="3087"/>
      <c r="BZ497" s="3087"/>
      <c r="CA497" s="3087"/>
      <c r="CB497" s="3087"/>
      <c r="CC497" s="3087"/>
      <c r="CD497" s="3087"/>
      <c r="CE497" s="3087"/>
      <c r="CF497" s="3087"/>
      <c r="CG497" s="3087"/>
      <c r="CH497" s="3087"/>
      <c r="CI497" s="3087"/>
      <c r="CJ497" s="3087"/>
      <c r="CK497" s="3087"/>
      <c r="CL497" s="3087"/>
      <c r="CM497" s="3087"/>
      <c r="CN497" s="3087"/>
      <c r="CO497" s="3087"/>
      <c r="CP497" s="3087"/>
      <c r="CQ497" s="3087"/>
      <c r="CR497" s="3087"/>
      <c r="CS497" s="3087"/>
      <c r="CT497" s="3087"/>
      <c r="CU497" s="3087"/>
      <c r="CV497" s="3087"/>
      <c r="CW497" s="3087"/>
      <c r="CX497" s="3087"/>
      <c r="CY497" s="3087"/>
      <c r="CZ497" s="3087"/>
      <c r="DA497" s="3087"/>
      <c r="DB497" s="3087"/>
      <c r="DC497" s="3087"/>
      <c r="DD497" s="3087"/>
      <c r="DE497" s="3087"/>
      <c r="DF497" s="3087"/>
      <c r="DG497" s="3087"/>
      <c r="DH497" s="3087"/>
      <c r="DI497" s="3087"/>
      <c r="DJ497" s="3087"/>
      <c r="DK497" s="3087"/>
    </row>
    <row r="498" spans="1:115" x14ac:dyDescent="0.25">
      <c r="A498" s="3076" t="str">
        <f t="shared" ca="1" si="35"/>
        <v xml:space="preserve"> </v>
      </c>
      <c r="B498" s="3088" t="str">
        <f t="shared" ca="1" si="36"/>
        <v xml:space="preserve"> </v>
      </c>
      <c r="C498" s="3088" t="str">
        <f t="shared" ca="1" si="37"/>
        <v xml:space="preserve"> </v>
      </c>
      <c r="D498" s="3088" t="str">
        <f t="shared" ca="1" si="38"/>
        <v xml:space="preserve"> </v>
      </c>
      <c r="E498" s="3088" t="str">
        <f t="shared" ca="1" si="39"/>
        <v xml:space="preserve"> </v>
      </c>
      <c r="F498" s="3087"/>
      <c r="G498" s="3087"/>
      <c r="H498" s="3087"/>
      <c r="I498" s="3087"/>
      <c r="J498" s="3087"/>
      <c r="K498" s="3087"/>
      <c r="L498" s="3087"/>
      <c r="M498" s="3087"/>
      <c r="N498" s="3087"/>
      <c r="O498" s="3087"/>
      <c r="P498" s="3087"/>
      <c r="Q498" s="3087"/>
      <c r="R498" s="3087"/>
      <c r="S498" s="3087"/>
      <c r="T498" s="3087"/>
      <c r="U498" s="3087"/>
      <c r="V498" s="3087"/>
      <c r="W498" s="3087"/>
      <c r="X498" s="3087"/>
      <c r="Y498" s="3087"/>
      <c r="Z498" s="3087"/>
      <c r="AA498" s="3087"/>
      <c r="AB498" s="3087"/>
      <c r="AC498" s="3087"/>
      <c r="AD498" s="3087"/>
      <c r="AE498" s="3087"/>
      <c r="AF498" s="3087"/>
      <c r="AG498" s="3087"/>
      <c r="AH498" s="3087"/>
      <c r="AI498" s="3087"/>
      <c r="AJ498" s="3087"/>
      <c r="AK498" s="3087"/>
      <c r="AL498" s="3087"/>
      <c r="AM498" s="3087"/>
      <c r="AN498" s="3087"/>
      <c r="AO498" s="3087"/>
      <c r="AP498" s="3087"/>
      <c r="AQ498" s="3087"/>
      <c r="AR498" s="3087"/>
      <c r="AS498" s="3087"/>
      <c r="AT498" s="3087"/>
      <c r="AU498" s="3087"/>
      <c r="AV498" s="3087"/>
      <c r="AW498" s="3087"/>
      <c r="AX498" s="3087"/>
      <c r="AY498" s="3087"/>
      <c r="AZ498" s="3087"/>
      <c r="BA498" s="3087"/>
      <c r="BB498" s="3087"/>
      <c r="BC498" s="3087"/>
      <c r="BD498" s="3087"/>
      <c r="BE498" s="3087"/>
      <c r="BF498" s="3087"/>
      <c r="BG498" s="3087"/>
      <c r="BH498" s="3087"/>
      <c r="BI498" s="3087"/>
      <c r="BJ498" s="3087"/>
      <c r="BK498" s="3087"/>
      <c r="BL498" s="3087"/>
      <c r="BM498" s="3087"/>
      <c r="BN498" s="3087"/>
      <c r="BO498" s="3087"/>
      <c r="BP498" s="3087"/>
      <c r="BQ498" s="3087"/>
      <c r="BR498" s="3087"/>
      <c r="BS498" s="3087"/>
      <c r="BT498" s="3087"/>
      <c r="BU498" s="3087"/>
      <c r="BV498" s="3087"/>
      <c r="BW498" s="3087"/>
      <c r="BX498" s="3087"/>
      <c r="BY498" s="3087"/>
      <c r="BZ498" s="3087"/>
      <c r="CA498" s="3087"/>
      <c r="CB498" s="3087"/>
      <c r="CC498" s="3087"/>
      <c r="CD498" s="3087"/>
      <c r="CE498" s="3087"/>
      <c r="CF498" s="3087"/>
      <c r="CG498" s="3087"/>
      <c r="CH498" s="3087"/>
      <c r="CI498" s="3087"/>
      <c r="CJ498" s="3087"/>
      <c r="CK498" s="3087"/>
      <c r="CL498" s="3087"/>
      <c r="CM498" s="3087"/>
      <c r="CN498" s="3087"/>
      <c r="CO498" s="3087"/>
      <c r="CP498" s="3087"/>
      <c r="CQ498" s="3087"/>
      <c r="CR498" s="3087"/>
      <c r="CS498" s="3087"/>
      <c r="CT498" s="3087"/>
      <c r="CU498" s="3087"/>
      <c r="CV498" s="3087"/>
      <c r="CW498" s="3087"/>
      <c r="CX498" s="3087"/>
      <c r="CY498" s="3087"/>
      <c r="CZ498" s="3087"/>
      <c r="DA498" s="3087"/>
      <c r="DB498" s="3087"/>
      <c r="DC498" s="3087"/>
      <c r="DD498" s="3087"/>
      <c r="DE498" s="3087"/>
      <c r="DF498" s="3087"/>
      <c r="DG498" s="3087"/>
      <c r="DH498" s="3087"/>
      <c r="DI498" s="3087"/>
      <c r="DJ498" s="3087"/>
      <c r="DK498" s="3087"/>
    </row>
    <row r="499" spans="1:115" x14ac:dyDescent="0.25">
      <c r="A499" s="3076" t="str">
        <f t="shared" ca="1" si="35"/>
        <v xml:space="preserve"> </v>
      </c>
      <c r="B499" s="3088" t="str">
        <f t="shared" ca="1" si="36"/>
        <v xml:space="preserve"> </v>
      </c>
      <c r="C499" s="3088" t="str">
        <f t="shared" ca="1" si="37"/>
        <v xml:space="preserve"> </v>
      </c>
      <c r="D499" s="3088" t="str">
        <f t="shared" ca="1" si="38"/>
        <v xml:space="preserve"> </v>
      </c>
      <c r="E499" s="3088" t="str">
        <f t="shared" ca="1" si="39"/>
        <v xml:space="preserve"> </v>
      </c>
      <c r="F499" s="3087"/>
      <c r="G499" s="3087"/>
      <c r="H499" s="3087"/>
      <c r="I499" s="3087"/>
      <c r="J499" s="3087"/>
      <c r="K499" s="3087"/>
      <c r="L499" s="3087"/>
      <c r="M499" s="3087"/>
      <c r="N499" s="3087"/>
      <c r="O499" s="3087"/>
      <c r="P499" s="3087"/>
      <c r="Q499" s="3087"/>
      <c r="R499" s="3087"/>
      <c r="S499" s="3087"/>
      <c r="T499" s="3087"/>
      <c r="U499" s="3087"/>
      <c r="V499" s="3087"/>
      <c r="W499" s="3087"/>
      <c r="X499" s="3087"/>
      <c r="Y499" s="3087"/>
      <c r="Z499" s="3087"/>
      <c r="AA499" s="3087"/>
      <c r="AB499" s="3087"/>
      <c r="AC499" s="3087"/>
      <c r="AD499" s="3087"/>
      <c r="AE499" s="3087"/>
      <c r="AF499" s="3087"/>
      <c r="AG499" s="3087"/>
      <c r="AH499" s="3087"/>
      <c r="AI499" s="3087"/>
      <c r="AJ499" s="3087"/>
      <c r="AK499" s="3087"/>
      <c r="AL499" s="3087"/>
      <c r="AM499" s="3087"/>
      <c r="AN499" s="3087"/>
      <c r="AO499" s="3087"/>
      <c r="AP499" s="3087"/>
      <c r="AQ499" s="3087"/>
      <c r="AR499" s="3087"/>
      <c r="AS499" s="3087"/>
      <c r="AT499" s="3087"/>
      <c r="AU499" s="3087"/>
      <c r="AV499" s="3087"/>
      <c r="AW499" s="3087"/>
      <c r="AX499" s="3087"/>
      <c r="AY499" s="3087"/>
      <c r="AZ499" s="3087"/>
      <c r="BA499" s="3087"/>
      <c r="BB499" s="3087"/>
      <c r="BC499" s="3087"/>
      <c r="BD499" s="3087"/>
      <c r="BE499" s="3087"/>
      <c r="BF499" s="3087"/>
      <c r="BG499" s="3087"/>
      <c r="BH499" s="3087"/>
      <c r="BI499" s="3087"/>
      <c r="BJ499" s="3087"/>
      <c r="BK499" s="3087"/>
      <c r="BL499" s="3087"/>
      <c r="BM499" s="3087"/>
      <c r="BN499" s="3087"/>
      <c r="BO499" s="3087"/>
      <c r="BP499" s="3087"/>
      <c r="BQ499" s="3087"/>
      <c r="BR499" s="3087"/>
      <c r="BS499" s="3087"/>
      <c r="BT499" s="3087"/>
      <c r="BU499" s="3087"/>
      <c r="BV499" s="3087"/>
      <c r="BW499" s="3087"/>
      <c r="BX499" s="3087"/>
      <c r="BY499" s="3087"/>
      <c r="BZ499" s="3087"/>
      <c r="CA499" s="3087"/>
      <c r="CB499" s="3087"/>
      <c r="CC499" s="3087"/>
      <c r="CD499" s="3087"/>
      <c r="CE499" s="3087"/>
      <c r="CF499" s="3087"/>
      <c r="CG499" s="3087"/>
      <c r="CH499" s="3087"/>
      <c r="CI499" s="3087"/>
      <c r="CJ499" s="3087"/>
      <c r="CK499" s="3087"/>
      <c r="CL499" s="3087"/>
      <c r="CM499" s="3087"/>
      <c r="CN499" s="3087"/>
      <c r="CO499" s="3087"/>
      <c r="CP499" s="3087"/>
      <c r="CQ499" s="3087"/>
      <c r="CR499" s="3087"/>
      <c r="CS499" s="3087"/>
      <c r="CT499" s="3087"/>
      <c r="CU499" s="3087"/>
      <c r="CV499" s="3087"/>
      <c r="CW499" s="3087"/>
      <c r="CX499" s="3087"/>
      <c r="CY499" s="3087"/>
      <c r="CZ499" s="3087"/>
      <c r="DA499" s="3087"/>
      <c r="DB499" s="3087"/>
      <c r="DC499" s="3087"/>
      <c r="DD499" s="3087"/>
      <c r="DE499" s="3087"/>
      <c r="DF499" s="3087"/>
      <c r="DG499" s="3087"/>
      <c r="DH499" s="3087"/>
      <c r="DI499" s="3087"/>
      <c r="DJ499" s="3087"/>
      <c r="DK499" s="3087"/>
    </row>
    <row r="500" spans="1:115" x14ac:dyDescent="0.25">
      <c r="A500" s="3076" t="str">
        <f t="shared" ca="1" si="35"/>
        <v xml:space="preserve"> </v>
      </c>
      <c r="B500" s="3088" t="str">
        <f t="shared" ca="1" si="36"/>
        <v xml:space="preserve"> </v>
      </c>
      <c r="C500" s="3088" t="str">
        <f t="shared" ca="1" si="37"/>
        <v xml:space="preserve"> </v>
      </c>
      <c r="D500" s="3088" t="str">
        <f t="shared" ca="1" si="38"/>
        <v xml:space="preserve"> </v>
      </c>
      <c r="E500" s="3088" t="str">
        <f t="shared" ca="1" si="39"/>
        <v xml:space="preserve"> </v>
      </c>
      <c r="F500" s="3087"/>
      <c r="G500" s="3087"/>
      <c r="H500" s="3087"/>
      <c r="I500" s="3087"/>
      <c r="J500" s="3087"/>
      <c r="K500" s="3087"/>
      <c r="L500" s="3087"/>
      <c r="M500" s="3087"/>
      <c r="N500" s="3087"/>
      <c r="O500" s="3087"/>
      <c r="P500" s="3087"/>
      <c r="Q500" s="3087"/>
      <c r="R500" s="3087"/>
      <c r="S500" s="3087"/>
      <c r="T500" s="3087"/>
      <c r="U500" s="3087"/>
      <c r="V500" s="3087"/>
      <c r="W500" s="3087"/>
      <c r="X500" s="3087"/>
      <c r="Y500" s="3087"/>
      <c r="Z500" s="3087"/>
      <c r="AA500" s="3087"/>
      <c r="AB500" s="3087"/>
      <c r="AC500" s="3087"/>
      <c r="AD500" s="3087"/>
      <c r="AE500" s="3087"/>
      <c r="AF500" s="3087"/>
      <c r="AG500" s="3087"/>
      <c r="AH500" s="3087"/>
      <c r="AI500" s="3087"/>
      <c r="AJ500" s="3087"/>
      <c r="AK500" s="3087"/>
      <c r="AL500" s="3087"/>
      <c r="AM500" s="3087"/>
      <c r="AN500" s="3087"/>
      <c r="AO500" s="3087"/>
      <c r="AP500" s="3087"/>
      <c r="AQ500" s="3087"/>
      <c r="AR500" s="3087"/>
      <c r="AS500" s="3087"/>
      <c r="AT500" s="3087"/>
      <c r="AU500" s="3087"/>
      <c r="AV500" s="3087"/>
      <c r="AW500" s="3087"/>
      <c r="AX500" s="3087"/>
      <c r="AY500" s="3087"/>
      <c r="AZ500" s="3087"/>
      <c r="BA500" s="3087"/>
      <c r="BB500" s="3087"/>
      <c r="BC500" s="3087"/>
      <c r="BD500" s="3087"/>
      <c r="BE500" s="3087"/>
      <c r="BF500" s="3087"/>
      <c r="BG500" s="3087"/>
      <c r="BH500" s="3087"/>
      <c r="BI500" s="3087"/>
      <c r="BJ500" s="3087"/>
      <c r="BK500" s="3087"/>
      <c r="BL500" s="3087"/>
      <c r="BM500" s="3087"/>
      <c r="BN500" s="3087"/>
      <c r="BO500" s="3087"/>
      <c r="BP500" s="3087"/>
      <c r="BQ500" s="3087"/>
      <c r="BR500" s="3087"/>
      <c r="BS500" s="3087"/>
      <c r="BT500" s="3087"/>
      <c r="BU500" s="3087"/>
      <c r="BV500" s="3087"/>
      <c r="BW500" s="3087"/>
      <c r="BX500" s="3087"/>
      <c r="BY500" s="3087"/>
      <c r="BZ500" s="3087"/>
      <c r="CA500" s="3087"/>
      <c r="CB500" s="3087"/>
      <c r="CC500" s="3087"/>
      <c r="CD500" s="3087"/>
      <c r="CE500" s="3087"/>
      <c r="CF500" s="3087"/>
      <c r="CG500" s="3087"/>
      <c r="CH500" s="3087"/>
      <c r="CI500" s="3087"/>
      <c r="CJ500" s="3087"/>
      <c r="CK500" s="3087"/>
      <c r="CL500" s="3087"/>
      <c r="CM500" s="3087"/>
      <c r="CN500" s="3087"/>
      <c r="CO500" s="3087"/>
      <c r="CP500" s="3087"/>
      <c r="CQ500" s="3087"/>
      <c r="CR500" s="3087"/>
      <c r="CS500" s="3087"/>
      <c r="CT500" s="3087"/>
      <c r="CU500" s="3087"/>
      <c r="CV500" s="3087"/>
      <c r="CW500" s="3087"/>
      <c r="CX500" s="3087"/>
      <c r="CY500" s="3087"/>
      <c r="CZ500" s="3087"/>
      <c r="DA500" s="3087"/>
      <c r="DB500" s="3087"/>
      <c r="DC500" s="3087"/>
      <c r="DD500" s="3087"/>
      <c r="DE500" s="3087"/>
      <c r="DF500" s="3087"/>
      <c r="DG500" s="3087"/>
      <c r="DH500" s="3087"/>
      <c r="DI500" s="3087"/>
      <c r="DJ500" s="3087"/>
      <c r="DK500" s="3087"/>
    </row>
    <row r="501" spans="1:115" x14ac:dyDescent="0.25">
      <c r="A501" s="3076" t="str">
        <f t="shared" ca="1" si="35"/>
        <v xml:space="preserve"> </v>
      </c>
      <c r="B501" s="3088" t="str">
        <f t="shared" ca="1" si="36"/>
        <v xml:space="preserve"> </v>
      </c>
      <c r="C501" s="3088" t="str">
        <f t="shared" ca="1" si="37"/>
        <v xml:space="preserve"> </v>
      </c>
      <c r="D501" s="3088" t="str">
        <f t="shared" ca="1" si="38"/>
        <v xml:space="preserve"> </v>
      </c>
      <c r="E501" s="3088" t="str">
        <f t="shared" ca="1" si="39"/>
        <v xml:space="preserve"> </v>
      </c>
      <c r="F501" s="3087"/>
      <c r="G501" s="3087"/>
      <c r="H501" s="3087"/>
      <c r="I501" s="3087"/>
      <c r="J501" s="3087"/>
      <c r="K501" s="3087"/>
      <c r="L501" s="3087"/>
      <c r="M501" s="3087"/>
      <c r="N501" s="3087"/>
      <c r="O501" s="3087"/>
      <c r="P501" s="3087"/>
      <c r="Q501" s="3087"/>
      <c r="R501" s="3087"/>
      <c r="S501" s="3087"/>
      <c r="T501" s="3087"/>
      <c r="U501" s="3087"/>
      <c r="V501" s="3087"/>
      <c r="W501" s="3087"/>
      <c r="X501" s="3087"/>
      <c r="Y501" s="3087"/>
      <c r="Z501" s="3087"/>
      <c r="AA501" s="3087"/>
      <c r="AB501" s="3087"/>
      <c r="AC501" s="3087"/>
      <c r="AD501" s="3087"/>
      <c r="AE501" s="3087"/>
      <c r="AF501" s="3087"/>
      <c r="AG501" s="3087"/>
      <c r="AH501" s="3087"/>
      <c r="AI501" s="3087"/>
      <c r="AJ501" s="3087"/>
      <c r="AK501" s="3087"/>
      <c r="AL501" s="3087"/>
      <c r="AM501" s="3087"/>
      <c r="AN501" s="3087"/>
      <c r="AO501" s="3087"/>
      <c r="AP501" s="3087"/>
      <c r="AQ501" s="3087"/>
      <c r="AR501" s="3087"/>
      <c r="AS501" s="3087"/>
      <c r="AT501" s="3087"/>
      <c r="AU501" s="3087"/>
      <c r="AV501" s="3087"/>
      <c r="AW501" s="3087"/>
      <c r="AX501" s="3087"/>
      <c r="AY501" s="3087"/>
      <c r="AZ501" s="3087"/>
      <c r="BA501" s="3087"/>
      <c r="BB501" s="3087"/>
      <c r="BC501" s="3087"/>
      <c r="BD501" s="3087"/>
      <c r="BE501" s="3087"/>
      <c r="BF501" s="3087"/>
      <c r="BG501" s="3087"/>
      <c r="BH501" s="3087"/>
      <c r="BI501" s="3087"/>
      <c r="BJ501" s="3087"/>
      <c r="BK501" s="3087"/>
      <c r="BL501" s="3087"/>
      <c r="BM501" s="3087"/>
      <c r="BN501" s="3087"/>
      <c r="BO501" s="3087"/>
      <c r="BP501" s="3087"/>
      <c r="BQ501" s="3087"/>
      <c r="BR501" s="3087"/>
      <c r="BS501" s="3087"/>
      <c r="BT501" s="3087"/>
      <c r="BU501" s="3087"/>
      <c r="BV501" s="3087"/>
      <c r="BW501" s="3087"/>
      <c r="BX501" s="3087"/>
      <c r="BY501" s="3087"/>
      <c r="BZ501" s="3087"/>
      <c r="CA501" s="3087"/>
      <c r="CB501" s="3087"/>
      <c r="CC501" s="3087"/>
      <c r="CD501" s="3087"/>
      <c r="CE501" s="3087"/>
      <c r="CF501" s="3087"/>
      <c r="CG501" s="3087"/>
      <c r="CH501" s="3087"/>
      <c r="CI501" s="3087"/>
      <c r="CJ501" s="3087"/>
      <c r="CK501" s="3087"/>
      <c r="CL501" s="3087"/>
      <c r="CM501" s="3087"/>
      <c r="CN501" s="3087"/>
      <c r="CO501" s="3087"/>
      <c r="CP501" s="3087"/>
      <c r="CQ501" s="3087"/>
      <c r="CR501" s="3087"/>
      <c r="CS501" s="3087"/>
      <c r="CT501" s="3087"/>
      <c r="CU501" s="3087"/>
      <c r="CV501" s="3087"/>
      <c r="CW501" s="3087"/>
      <c r="CX501" s="3087"/>
      <c r="CY501" s="3087"/>
      <c r="CZ501" s="3087"/>
      <c r="DA501" s="3087"/>
      <c r="DB501" s="3087"/>
      <c r="DC501" s="3087"/>
      <c r="DD501" s="3087"/>
      <c r="DE501" s="3087"/>
      <c r="DF501" s="3087"/>
      <c r="DG501" s="3087"/>
      <c r="DH501" s="3087"/>
      <c r="DI501" s="3087"/>
      <c r="DJ501" s="3087"/>
      <c r="DK501" s="3087"/>
    </row>
    <row r="502" spans="1:115" x14ac:dyDescent="0.25">
      <c r="A502" s="3076" t="str">
        <f t="shared" ca="1" si="35"/>
        <v xml:space="preserve"> </v>
      </c>
      <c r="B502" s="3088" t="str">
        <f t="shared" ca="1" si="36"/>
        <v xml:space="preserve"> </v>
      </c>
      <c r="C502" s="3088" t="str">
        <f t="shared" ca="1" si="37"/>
        <v xml:space="preserve"> </v>
      </c>
      <c r="D502" s="3088" t="str">
        <f t="shared" ca="1" si="38"/>
        <v xml:space="preserve"> </v>
      </c>
      <c r="E502" s="3088" t="str">
        <f t="shared" ca="1" si="39"/>
        <v xml:space="preserve"> </v>
      </c>
    </row>
  </sheetData>
  <sheetProtection sheet="1" objects="1" scenarios="1"/>
  <mergeCells count="11">
    <mergeCell ref="AJ6:AS6"/>
    <mergeCell ref="P6:Y6"/>
    <mergeCell ref="Z6:AI6"/>
    <mergeCell ref="E6:O6"/>
    <mergeCell ref="DB6:DK6"/>
    <mergeCell ref="CR6:DA6"/>
    <mergeCell ref="CH6:CQ6"/>
    <mergeCell ref="BX6:CG6"/>
    <mergeCell ref="BN6:BW6"/>
    <mergeCell ref="BD6:BM6"/>
    <mergeCell ref="AT6:BC6"/>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B3510-7EEF-4FCF-9779-712AF002D10D}">
  <sheetPr codeName="Sheet28"/>
  <dimension ref="A1"/>
  <sheetViews>
    <sheetView workbookViewId="0"/>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2590C-2E94-4496-80F3-0B58FE4C1C55}">
  <sheetPr codeName="Sheet23"/>
  <dimension ref="B1:AD202"/>
  <sheetViews>
    <sheetView topLeftCell="A133" workbookViewId="0">
      <selection activeCell="B156" sqref="B156:H157"/>
    </sheetView>
  </sheetViews>
  <sheetFormatPr defaultRowHeight="15" x14ac:dyDescent="0.25"/>
  <cols>
    <col min="1" max="1" width="1.5703125" customWidth="1"/>
    <col min="2" max="2" width="2.85546875" customWidth="1"/>
    <col min="3" max="3" width="1.42578125" customWidth="1"/>
    <col min="4" max="4" width="8.28515625" customWidth="1"/>
    <col min="5" max="5" width="11" customWidth="1"/>
    <col min="6" max="6" width="17.85546875" customWidth="1"/>
    <col min="7" max="7" width="18.42578125" customWidth="1"/>
    <col min="8" max="8" width="17.140625" customWidth="1"/>
    <col min="9" max="9" width="18.42578125" style="1" customWidth="1"/>
    <col min="10" max="10" width="3.5703125" customWidth="1"/>
    <col min="11" max="11" width="1.28515625" customWidth="1"/>
    <col min="12" max="12" width="12.42578125" style="381" hidden="1" customWidth="1"/>
    <col min="13" max="13" width="12.140625" style="2777" hidden="1" customWidth="1"/>
    <col min="14" max="14" width="12.140625" style="9" hidden="1" customWidth="1"/>
    <col min="15" max="15" width="68" hidden="1" customWidth="1"/>
    <col min="16" max="18" width="2.140625" hidden="1" customWidth="1"/>
    <col min="19" max="19" width="9.140625" hidden="1" customWidth="1"/>
    <col min="20" max="20" width="9.140625" customWidth="1"/>
    <col min="21" max="27" width="9.140625" hidden="1" customWidth="1"/>
    <col min="28" max="28" width="0" hidden="1" customWidth="1"/>
  </cols>
  <sheetData>
    <row r="1" spans="2:16" ht="9.75" customHeight="1" thickBot="1" x14ac:dyDescent="0.3">
      <c r="B1" s="2854"/>
      <c r="C1" s="2855"/>
      <c r="D1" s="2855"/>
      <c r="E1" s="2855"/>
      <c r="F1" s="2855"/>
      <c r="G1" s="2855"/>
      <c r="H1" s="2855"/>
      <c r="I1" s="2856"/>
      <c r="J1" s="2857"/>
    </row>
    <row r="2" spans="2:16" ht="13.5" customHeight="1" x14ac:dyDescent="0.25">
      <c r="B2" s="3218" t="str">
        <f>CONCATENATE("WO# ",Interface!D4)</f>
        <v xml:space="preserve">WO# </v>
      </c>
      <c r="C2" s="3219"/>
      <c r="D2" s="3219"/>
      <c r="E2" s="3219"/>
      <c r="F2" s="3219"/>
      <c r="G2" s="3219"/>
      <c r="H2" s="3219"/>
      <c r="I2" s="3220" t="s">
        <v>920</v>
      </c>
      <c r="J2" s="3221"/>
    </row>
    <row r="3" spans="2:16" ht="57.75" customHeight="1" x14ac:dyDescent="0.6">
      <c r="B3" s="3218"/>
      <c r="C3" s="3219"/>
      <c r="D3" s="3219"/>
      <c r="E3" s="3219"/>
      <c r="F3" s="3219"/>
      <c r="G3" s="3219"/>
      <c r="H3" s="3219"/>
      <c r="I3" s="2778" t="str">
        <f>IF(Charts!P43=0,"",Charts!P43)</f>
        <v/>
      </c>
      <c r="J3" s="2828" t="s">
        <v>921</v>
      </c>
    </row>
    <row r="4" spans="2:16" ht="18.75" x14ac:dyDescent="0.3">
      <c r="B4" s="3222" t="s">
        <v>15061</v>
      </c>
      <c r="C4" s="3223"/>
      <c r="D4" s="3223"/>
      <c r="E4" s="3223"/>
      <c r="F4" s="3223"/>
      <c r="G4" s="3223"/>
      <c r="H4" s="3223"/>
      <c r="I4" s="2779"/>
      <c r="J4" s="2830"/>
      <c r="K4" s="2780"/>
      <c r="M4" s="2781"/>
      <c r="N4" s="2782"/>
    </row>
    <row r="5" spans="2:16" ht="27" customHeight="1" thickBot="1" x14ac:dyDescent="0.3">
      <c r="B5" s="2831"/>
      <c r="C5" s="2832" t="s">
        <v>922</v>
      </c>
      <c r="D5" s="2833" t="str">
        <f>IFERROR(CONCATENATE(TEXT(VLOOKUP(G5,'side knives'!K:L,2,FALSE),"# ##/##")," x ",TEXT(Interface!D8,"# ##/##")),"")</f>
        <v/>
      </c>
      <c r="E5" s="2834"/>
      <c r="F5" s="2835" t="s">
        <v>923</v>
      </c>
      <c r="G5" s="2836" t="str">
        <f>IF(Interface!D7="","",Interface!D7)</f>
        <v/>
      </c>
      <c r="H5" s="2837" t="s">
        <v>924</v>
      </c>
      <c r="I5" s="3224" t="str">
        <f>IF(Interface!D9="","",Interface!D9)</f>
        <v/>
      </c>
      <c r="J5" s="3225"/>
      <c r="K5" s="2783"/>
      <c r="M5" s="2784" t="s">
        <v>925</v>
      </c>
      <c r="N5" s="2785" t="s">
        <v>926</v>
      </c>
    </row>
    <row r="6" spans="2:16" ht="9" customHeight="1" thickBot="1" x14ac:dyDescent="0.3">
      <c r="B6" s="2783"/>
      <c r="C6" s="2783"/>
      <c r="D6" s="2783"/>
      <c r="E6" s="2783"/>
      <c r="F6" s="2783"/>
      <c r="G6" s="2783"/>
      <c r="H6" s="2783"/>
      <c r="I6" s="2786"/>
      <c r="J6" s="2783"/>
      <c r="K6" s="2783"/>
      <c r="L6" s="2787" t="s">
        <v>927</v>
      </c>
      <c r="M6" s="3246" t="s">
        <v>928</v>
      </c>
      <c r="N6" s="3246"/>
      <c r="O6" s="2788" t="s">
        <v>929</v>
      </c>
    </row>
    <row r="7" spans="2:16" s="2793" customFormat="1" ht="18.75" customHeight="1" x14ac:dyDescent="0.25">
      <c r="B7" s="2841" t="s">
        <v>930</v>
      </c>
      <c r="C7" s="2842"/>
      <c r="D7" s="2842"/>
      <c r="E7" s="2842"/>
      <c r="F7" s="2842"/>
      <c r="G7" s="2842"/>
      <c r="H7" s="2842"/>
      <c r="I7" s="2843">
        <f>SUM(Charts!P2:P5)</f>
        <v>0</v>
      </c>
      <c r="J7" s="2844"/>
      <c r="K7" s="2789"/>
      <c r="L7" s="2790"/>
      <c r="M7" s="2791"/>
      <c r="N7" s="2792"/>
    </row>
    <row r="8" spans="2:16" s="2793" customFormat="1" ht="10.5" customHeight="1" x14ac:dyDescent="0.25">
      <c r="B8" s="2940"/>
      <c r="C8" s="2789"/>
      <c r="D8" s="2789"/>
      <c r="E8" s="2789"/>
      <c r="F8" s="2789"/>
      <c r="G8" s="2789"/>
      <c r="H8" s="2789"/>
      <c r="I8" s="2941"/>
      <c r="J8" s="2942"/>
      <c r="K8" s="2789"/>
      <c r="L8" s="2790"/>
      <c r="M8" s="2791"/>
      <c r="N8" s="2792"/>
    </row>
    <row r="9" spans="2:16" x14ac:dyDescent="0.25">
      <c r="B9" s="2847">
        <v>1</v>
      </c>
      <c r="C9" s="2943" t="s">
        <v>931</v>
      </c>
      <c r="D9" s="2944"/>
      <c r="E9" s="2944"/>
      <c r="F9" s="2944"/>
      <c r="G9" s="2944"/>
      <c r="H9" s="2945" t="s">
        <v>932</v>
      </c>
      <c r="I9" s="2944"/>
      <c r="J9" s="2846"/>
      <c r="K9" s="2783"/>
      <c r="L9" s="2794"/>
      <c r="M9" s="2795"/>
      <c r="N9" s="2796"/>
    </row>
    <row r="10" spans="2:16" ht="10.5" customHeight="1" x14ac:dyDescent="0.25">
      <c r="B10" s="2845"/>
      <c r="C10" s="2944"/>
      <c r="D10" s="2946"/>
      <c r="E10" s="2944"/>
      <c r="F10" s="2944"/>
      <c r="G10" s="2944"/>
      <c r="H10" s="2944"/>
      <c r="I10" s="2947"/>
      <c r="J10" s="2846"/>
      <c r="K10" s="2783"/>
      <c r="L10" s="2794"/>
      <c r="M10" s="2795"/>
      <c r="N10" s="2796"/>
    </row>
    <row r="11" spans="2:16" x14ac:dyDescent="0.25">
      <c r="B11" s="2847">
        <v>2</v>
      </c>
      <c r="C11" s="2948" t="s">
        <v>936</v>
      </c>
      <c r="D11" s="2948"/>
      <c r="E11" s="2948"/>
      <c r="F11" s="2948"/>
      <c r="G11" s="2948"/>
      <c r="H11" s="2948"/>
      <c r="I11" s="2948"/>
      <c r="J11" s="2846"/>
      <c r="K11" s="2783"/>
      <c r="L11" s="2794"/>
      <c r="M11" s="2795"/>
      <c r="N11" s="2796"/>
      <c r="O11" s="2797" t="s">
        <v>934</v>
      </c>
    </row>
    <row r="12" spans="2:16" ht="10.5" customHeight="1" x14ac:dyDescent="0.25">
      <c r="B12" s="2845"/>
      <c r="C12" s="2783"/>
      <c r="D12" s="2798"/>
      <c r="E12" s="2783"/>
      <c r="F12" s="2783"/>
      <c r="G12" s="2783"/>
      <c r="H12" s="2783"/>
      <c r="I12" s="2786"/>
      <c r="J12" s="2846"/>
      <c r="K12" s="2783"/>
      <c r="L12" s="2794"/>
      <c r="M12" s="2795"/>
      <c r="N12" s="2796"/>
      <c r="P12" s="2799" t="s">
        <v>935</v>
      </c>
    </row>
    <row r="13" spans="2:16" ht="15" customHeight="1" x14ac:dyDescent="0.25">
      <c r="B13" s="2847">
        <v>3</v>
      </c>
      <c r="C13" s="3244" t="s">
        <v>937</v>
      </c>
      <c r="D13" s="3244"/>
      <c r="E13" s="3244"/>
      <c r="F13" s="3244"/>
      <c r="G13" s="3244"/>
      <c r="H13" s="3244"/>
      <c r="I13" s="3244"/>
      <c r="J13" s="2846"/>
      <c r="K13" s="2783"/>
      <c r="L13" s="2794"/>
      <c r="M13" s="2795"/>
      <c r="N13" s="2796"/>
    </row>
    <row r="14" spans="2:16" ht="10.5" customHeight="1" thickBot="1" x14ac:dyDescent="0.3">
      <c r="B14" s="2848"/>
      <c r="C14" s="2849"/>
      <c r="D14" s="2850"/>
      <c r="E14" s="2849"/>
      <c r="F14" s="2849"/>
      <c r="G14" s="2849"/>
      <c r="H14" s="2849"/>
      <c r="I14" s="2852"/>
      <c r="J14" s="2853"/>
      <c r="K14" s="2783"/>
      <c r="L14" s="2794"/>
      <c r="M14" s="2795"/>
      <c r="N14" s="2796"/>
    </row>
    <row r="15" spans="2:16" ht="9" customHeight="1" thickBot="1" x14ac:dyDescent="0.3">
      <c r="K15" s="2783"/>
      <c r="L15" s="2794"/>
      <c r="M15" s="2795"/>
      <c r="N15" s="2796"/>
    </row>
    <row r="16" spans="2:16" ht="18.75" customHeight="1" x14ac:dyDescent="0.25">
      <c r="B16" s="2841" t="s">
        <v>938</v>
      </c>
      <c r="C16" s="2842"/>
      <c r="D16" s="2842"/>
      <c r="E16" s="2842"/>
      <c r="F16" s="2842"/>
      <c r="G16" s="2842"/>
      <c r="H16" s="2842"/>
      <c r="I16" s="2843">
        <f>SUM(Charts!P6:P10)</f>
        <v>0</v>
      </c>
      <c r="J16" s="2844"/>
      <c r="K16" s="2783"/>
      <c r="L16" s="2794"/>
      <c r="M16" s="2795"/>
      <c r="N16" s="2796"/>
      <c r="O16" s="2800"/>
    </row>
    <row r="17" spans="2:22" ht="10.5" customHeight="1" x14ac:dyDescent="0.25">
      <c r="B17" s="2845"/>
      <c r="C17" s="2789"/>
      <c r="D17" s="2783"/>
      <c r="E17" s="2783"/>
      <c r="F17" s="2783"/>
      <c r="G17" s="2783"/>
      <c r="H17" s="2783"/>
      <c r="I17" s="2786"/>
      <c r="J17" s="2846"/>
      <c r="K17" s="2783"/>
      <c r="L17" s="2794"/>
      <c r="M17" s="2795"/>
      <c r="N17" s="2796"/>
      <c r="O17" s="2800"/>
    </row>
    <row r="18" spans="2:22" ht="18.75" customHeight="1" x14ac:dyDescent="0.25">
      <c r="B18" s="2847">
        <v>4</v>
      </c>
      <c r="C18" s="2801" t="s">
        <v>939</v>
      </c>
      <c r="D18" s="2801"/>
      <c r="E18" s="2801"/>
      <c r="F18" s="2801"/>
      <c r="G18" s="2802" t="s">
        <v>940</v>
      </c>
      <c r="H18" s="2801"/>
      <c r="I18" s="3139" t="str">
        <f>IFERROR(VLOOKUP(Interface!D7,'side knives'!K:AH,24,FALSE),"")</f>
        <v/>
      </c>
      <c r="J18" s="2846"/>
      <c r="K18" s="2783"/>
      <c r="L18" s="2794"/>
      <c r="M18" s="2795"/>
      <c r="N18" s="2796"/>
    </row>
    <row r="19" spans="2:22" ht="10.5" customHeight="1" x14ac:dyDescent="0.25">
      <c r="B19" s="2847"/>
      <c r="J19" s="2846"/>
      <c r="K19" s="2783"/>
      <c r="L19" s="2794"/>
      <c r="M19" s="2795"/>
      <c r="N19" s="2796"/>
    </row>
    <row r="20" spans="2:22" x14ac:dyDescent="0.25">
      <c r="B20" s="2847">
        <v>5</v>
      </c>
      <c r="C20" s="2943" t="str">
        <f>CONCATENATE("Load ",G161," from list of existing data records.")</f>
        <v>Load  from list of existing data records.</v>
      </c>
      <c r="D20" s="2946"/>
      <c r="E20" s="2783"/>
      <c r="F20" s="2783"/>
      <c r="G20" s="2783"/>
      <c r="H20" s="2945" t="s">
        <v>933</v>
      </c>
      <c r="J20" s="2846"/>
      <c r="K20" s="2783"/>
      <c r="L20" s="2794"/>
      <c r="M20" s="2795"/>
      <c r="N20" s="2803"/>
      <c r="O20" t="s">
        <v>941</v>
      </c>
      <c r="S20" t="s">
        <v>942</v>
      </c>
      <c r="V20" t="s">
        <v>943</v>
      </c>
    </row>
    <row r="21" spans="2:22" ht="10.5" customHeight="1" x14ac:dyDescent="0.25">
      <c r="B21" s="2845"/>
      <c r="I21" s="2786"/>
      <c r="J21" s="2846"/>
      <c r="K21" s="2783"/>
      <c r="L21" s="2794"/>
      <c r="M21" s="2795"/>
      <c r="N21" s="2796"/>
      <c r="O21" s="2797"/>
    </row>
    <row r="22" spans="2:22" x14ac:dyDescent="0.25">
      <c r="B22" s="2847">
        <v>6</v>
      </c>
      <c r="C22" s="2801" t="s">
        <v>944</v>
      </c>
      <c r="D22" s="2801"/>
      <c r="E22" s="2801"/>
      <c r="F22" s="2801"/>
      <c r="G22" s="2802" t="s">
        <v>945</v>
      </c>
      <c r="H22" s="2801"/>
      <c r="I22" s="3139" t="str">
        <f>IFERROR(VLOOKUP(Interface!D7,'side knives'!K:AG,23,FALSE),"")</f>
        <v/>
      </c>
      <c r="J22" s="2846"/>
      <c r="K22" s="2783"/>
      <c r="L22" s="2794"/>
      <c r="M22" s="2795"/>
      <c r="N22" s="2803"/>
      <c r="O22" t="s">
        <v>941</v>
      </c>
      <c r="S22" t="s">
        <v>942</v>
      </c>
      <c r="V22" t="s">
        <v>946</v>
      </c>
    </row>
    <row r="23" spans="2:22" ht="10.5" customHeight="1" x14ac:dyDescent="0.25">
      <c r="B23" s="2845"/>
      <c r="C23" s="2783"/>
      <c r="D23" s="2946"/>
      <c r="E23" s="2783"/>
      <c r="F23" s="2783"/>
      <c r="G23" s="2783"/>
      <c r="H23" s="2783"/>
      <c r="I23" s="2804"/>
      <c r="J23" s="2846"/>
      <c r="K23" s="2783"/>
      <c r="L23" s="2794"/>
      <c r="M23" s="2795"/>
      <c r="N23" s="2796"/>
    </row>
    <row r="24" spans="2:22" x14ac:dyDescent="0.25">
      <c r="B24" s="2847">
        <v>7</v>
      </c>
      <c r="C24" s="2801" t="s">
        <v>947</v>
      </c>
      <c r="D24" s="2801"/>
      <c r="E24" s="2801"/>
      <c r="F24" s="2801"/>
      <c r="G24" s="2802"/>
      <c r="H24" s="2805"/>
      <c r="I24" s="2818" t="str">
        <f>IFERROR(VLOOKUP(I18,Charts!A66:B201,2,TRUE),"")</f>
        <v/>
      </c>
      <c r="J24" s="2949"/>
      <c r="K24" s="2783"/>
      <c r="L24" s="2794" t="s">
        <v>948</v>
      </c>
      <c r="M24" s="2795"/>
      <c r="N24" s="2803"/>
      <c r="O24" s="80" t="s">
        <v>949</v>
      </c>
    </row>
    <row r="25" spans="2:22" ht="10.5" customHeight="1" x14ac:dyDescent="0.25">
      <c r="B25" s="2845"/>
      <c r="C25" s="2783"/>
      <c r="D25" s="2946"/>
      <c r="E25" s="2783"/>
      <c r="F25" s="2783"/>
      <c r="G25" s="2783"/>
      <c r="H25" s="2806"/>
      <c r="I25" s="2807"/>
      <c r="J25" s="2846"/>
      <c r="K25" s="2783"/>
      <c r="L25" s="2794"/>
      <c r="M25" s="2795"/>
      <c r="N25" s="2796"/>
    </row>
    <row r="26" spans="2:22" ht="16.5" customHeight="1" x14ac:dyDescent="0.25">
      <c r="B26" s="2847">
        <v>8</v>
      </c>
      <c r="C26" s="2950" t="s">
        <v>950</v>
      </c>
      <c r="D26" s="2944"/>
      <c r="E26" s="2944"/>
      <c r="F26" s="2944"/>
      <c r="G26" s="2944"/>
      <c r="H26" s="2951"/>
      <c r="I26" s="2947"/>
      <c r="J26" s="2846"/>
      <c r="K26" s="2783"/>
      <c r="L26" s="2794" t="s">
        <v>951</v>
      </c>
      <c r="M26" s="2795"/>
      <c r="N26" s="2796"/>
      <c r="O26" t="s">
        <v>952</v>
      </c>
    </row>
    <row r="27" spans="2:22" ht="10.5" customHeight="1" x14ac:dyDescent="0.25">
      <c r="B27" s="2845"/>
      <c r="D27" s="2798"/>
      <c r="E27" s="2783"/>
      <c r="F27" s="2783"/>
      <c r="G27" s="2783"/>
      <c r="H27" s="2806"/>
      <c r="I27" s="2786"/>
      <c r="J27" s="2846"/>
      <c r="K27" s="2783"/>
      <c r="L27" s="2794"/>
      <c r="M27" s="2795"/>
      <c r="N27" s="2796"/>
    </row>
    <row r="28" spans="2:22" x14ac:dyDescent="0.25">
      <c r="B28" s="2847">
        <v>9</v>
      </c>
      <c r="C28" s="2801" t="s">
        <v>953</v>
      </c>
      <c r="D28" s="2801"/>
      <c r="E28" s="2801"/>
      <c r="F28" s="2801"/>
      <c r="G28" s="2801"/>
      <c r="H28" s="2808"/>
      <c r="I28" s="3139" t="str">
        <f>IF(CONVERT(Interface!D8,"in","mm")=0,"",CONVERT(Interface!D8,"in","mm"))</f>
        <v/>
      </c>
      <c r="J28" s="2846"/>
      <c r="K28" s="2783"/>
      <c r="L28" s="2794"/>
      <c r="M28" s="2795"/>
      <c r="N28" s="2803"/>
      <c r="O28" t="s">
        <v>954</v>
      </c>
      <c r="S28" t="s">
        <v>941</v>
      </c>
      <c r="V28" t="s">
        <v>955</v>
      </c>
    </row>
    <row r="29" spans="2:22" ht="10.5" customHeight="1" thickBot="1" x14ac:dyDescent="0.3">
      <c r="B29" s="2848"/>
      <c r="C29" s="2849"/>
      <c r="D29" s="2850"/>
      <c r="E29" s="2849"/>
      <c r="F29" s="2849"/>
      <c r="G29" s="2849"/>
      <c r="H29" s="2851"/>
      <c r="I29" s="2852"/>
      <c r="J29" s="2853"/>
      <c r="K29" s="2783"/>
      <c r="L29" s="2794"/>
      <c r="M29" s="2795"/>
      <c r="N29" s="2796"/>
    </row>
    <row r="30" spans="2:22" ht="9" customHeight="1" thickBot="1" x14ac:dyDescent="0.3">
      <c r="B30" s="381"/>
      <c r="C30" s="2783"/>
      <c r="D30" s="2783"/>
      <c r="E30" s="2783"/>
      <c r="F30" s="2783"/>
      <c r="G30" s="2783"/>
      <c r="H30" s="2806"/>
      <c r="I30" s="2786"/>
      <c r="J30" s="2783"/>
      <c r="K30" s="2783"/>
      <c r="L30" s="2794"/>
      <c r="M30" s="2795"/>
      <c r="N30" s="2796"/>
    </row>
    <row r="31" spans="2:22" ht="18.75" customHeight="1" x14ac:dyDescent="0.25">
      <c r="B31" s="2841" t="s">
        <v>956</v>
      </c>
      <c r="C31" s="2842"/>
      <c r="D31" s="2842"/>
      <c r="E31" s="2842"/>
      <c r="F31" s="2952"/>
      <c r="G31" s="2842"/>
      <c r="H31" s="2842"/>
      <c r="I31" s="2843">
        <f>SUM(Charts!P11:P18)</f>
        <v>0</v>
      </c>
      <c r="J31" s="2844"/>
      <c r="K31" s="2783"/>
      <c r="L31" s="2794"/>
      <c r="M31" s="2795"/>
      <c r="N31" s="2796"/>
    </row>
    <row r="32" spans="2:22" ht="6" customHeight="1" x14ac:dyDescent="0.25">
      <c r="B32" s="2845"/>
      <c r="C32" s="2789"/>
      <c r="D32" s="2783"/>
      <c r="E32" s="2783"/>
      <c r="F32" s="2783"/>
      <c r="G32" s="2783"/>
      <c r="H32" s="2806"/>
      <c r="I32" s="2786"/>
      <c r="J32" s="2846"/>
      <c r="K32" s="2783"/>
      <c r="L32" s="2794"/>
      <c r="M32" s="2795"/>
      <c r="N32" s="2796"/>
    </row>
    <row r="33" spans="2:22" x14ac:dyDescent="0.25">
      <c r="B33" s="2845"/>
      <c r="C33" s="2953" t="s">
        <v>957</v>
      </c>
      <c r="D33" s="2953"/>
      <c r="E33" s="2953"/>
      <c r="F33" s="3245" t="str">
        <f>IF(Interface!D14="","",CONCATENATE(TEXT(Interface!D14,"# ##/##"),""""," X ",TEXT(Interface!E14,"# ##/##"),"""", "   L:",TEXT(Interface!F14,"# ##/##"), "  B:",TEXT(Interface!H14,"# ##/##")))</f>
        <v/>
      </c>
      <c r="G33" s="3245"/>
      <c r="H33" s="3245"/>
      <c r="I33" s="3245"/>
      <c r="J33" s="2846"/>
      <c r="K33" s="2783"/>
      <c r="L33" s="2794"/>
      <c r="M33" s="2795"/>
      <c r="N33" s="2796"/>
    </row>
    <row r="34" spans="2:22" ht="10.5" customHeight="1" x14ac:dyDescent="0.25">
      <c r="B34" s="2845"/>
      <c r="C34" s="2789"/>
      <c r="D34" s="2783"/>
      <c r="E34" s="2783"/>
      <c r="F34" s="2783"/>
      <c r="G34" s="2783"/>
      <c r="I34" s="2786"/>
      <c r="J34" s="2846"/>
      <c r="K34" s="2783"/>
      <c r="L34" s="2794"/>
      <c r="M34" s="2795"/>
      <c r="N34" s="2796"/>
    </row>
    <row r="35" spans="2:22" x14ac:dyDescent="0.25">
      <c r="B35" s="2847">
        <v>10</v>
      </c>
      <c r="C35" s="2801" t="s">
        <v>958</v>
      </c>
      <c r="D35" s="2801"/>
      <c r="E35" s="2801"/>
      <c r="F35" s="2809" t="s">
        <v>959</v>
      </c>
      <c r="G35" s="3139" t="str">
        <f>IF(Interface!D14="","",CONVERT((Interface!D8/2)-Interface!F14,"in","mm"))</f>
        <v/>
      </c>
      <c r="H35" s="3241" t="s">
        <v>960</v>
      </c>
      <c r="I35" s="3242"/>
      <c r="J35" s="2846"/>
      <c r="K35" s="2783"/>
      <c r="L35" s="2810" t="s">
        <v>961</v>
      </c>
      <c r="M35" s="2811"/>
      <c r="N35" s="2803"/>
      <c r="O35" t="s">
        <v>962</v>
      </c>
      <c r="V35" t="s">
        <v>955</v>
      </c>
    </row>
    <row r="36" spans="2:22" ht="10.5" customHeight="1" x14ac:dyDescent="0.25">
      <c r="B36" s="2845"/>
      <c r="C36" s="2783"/>
      <c r="D36" s="2798"/>
      <c r="E36" s="2783"/>
      <c r="F36" s="2783"/>
      <c r="G36" s="2783"/>
      <c r="H36" s="2812"/>
      <c r="I36" s="2786"/>
      <c r="J36" s="2846"/>
      <c r="K36" s="2783"/>
      <c r="L36" s="2794"/>
      <c r="M36" s="2795"/>
      <c r="N36" s="2796"/>
    </row>
    <row r="37" spans="2:22" ht="15" customHeight="1" x14ac:dyDescent="0.25">
      <c r="B37" s="2847">
        <v>11</v>
      </c>
      <c r="C37" s="2801" t="s">
        <v>963</v>
      </c>
      <c r="D37" s="2801"/>
      <c r="E37" s="2801"/>
      <c r="F37" s="2801"/>
      <c r="G37" s="2801"/>
      <c r="H37" s="2808"/>
      <c r="I37" s="3139" t="str">
        <f>IF(Interface!H14="","",CONVERT(Interface!H14,"in","mm"))</f>
        <v/>
      </c>
      <c r="J37" s="2846"/>
      <c r="K37" s="2783"/>
      <c r="N37" s="2796"/>
      <c r="O37" t="s">
        <v>964</v>
      </c>
      <c r="V37" t="s">
        <v>955</v>
      </c>
    </row>
    <row r="38" spans="2:22" ht="10.5" customHeight="1" x14ac:dyDescent="0.25">
      <c r="B38" s="2845"/>
      <c r="C38" s="2783"/>
      <c r="D38" s="2798"/>
      <c r="E38" s="2783"/>
      <c r="F38" s="2783"/>
      <c r="G38" s="2783"/>
      <c r="H38" s="2806"/>
      <c r="I38" s="2786"/>
      <c r="J38" s="2846"/>
      <c r="K38" s="2783"/>
      <c r="L38" s="2794"/>
      <c r="M38" s="2795"/>
      <c r="N38" s="2796"/>
    </row>
    <row r="39" spans="2:22" x14ac:dyDescent="0.25">
      <c r="B39" s="2847">
        <v>12</v>
      </c>
      <c r="C39" s="2801" t="s">
        <v>965</v>
      </c>
      <c r="D39" s="2801"/>
      <c r="E39" s="2801"/>
      <c r="F39" s="2801"/>
      <c r="G39" s="2801"/>
      <c r="H39" s="2808"/>
      <c r="I39" s="3139" t="str">
        <f>IF(Interface!H14="","",I18+(CONVERT(Interface!H14,"in","mm")))</f>
        <v/>
      </c>
      <c r="J39" s="2846"/>
      <c r="K39" s="2783"/>
      <c r="L39" t="s">
        <v>966</v>
      </c>
      <c r="M39" s="9"/>
      <c r="N39" s="2803"/>
      <c r="O39" t="s">
        <v>967</v>
      </c>
      <c r="V39" t="s">
        <v>955</v>
      </c>
    </row>
    <row r="40" spans="2:22" ht="10.5" customHeight="1" x14ac:dyDescent="0.25">
      <c r="B40" s="2845"/>
      <c r="C40" s="2783"/>
      <c r="D40" s="2798"/>
      <c r="E40" s="2783"/>
      <c r="F40" s="2783"/>
      <c r="G40" s="2783"/>
      <c r="H40" s="2806"/>
      <c r="I40" s="2954"/>
      <c r="J40" s="2846"/>
      <c r="K40" s="2783"/>
      <c r="L40"/>
      <c r="M40" s="9"/>
      <c r="N40" s="2796"/>
    </row>
    <row r="41" spans="2:22" ht="15.75" x14ac:dyDescent="0.25">
      <c r="B41" s="2845"/>
      <c r="C41" s="2955" t="s">
        <v>14497</v>
      </c>
      <c r="D41" s="2956"/>
      <c r="E41" s="2956"/>
      <c r="F41" s="2956"/>
      <c r="G41" s="3249" t="str">
        <f>IF(Interface!I14="Yes","",IFERROR(CONCATENATE("mount ",TEXT(Interface!D21,"# ##/##"),"""", " window material on splicer 1."),""))</f>
        <v>mount " window material on splicer 1.</v>
      </c>
      <c r="H41" s="3249"/>
      <c r="I41" s="3249"/>
      <c r="J41" s="2846"/>
      <c r="K41" s="2783"/>
      <c r="L41" s="2794"/>
      <c r="M41" s="2795"/>
      <c r="N41" s="2796"/>
    </row>
    <row r="42" spans="2:22" ht="10.5" customHeight="1" x14ac:dyDescent="0.25">
      <c r="B42" s="2845"/>
      <c r="C42" s="2957"/>
      <c r="D42" s="2783"/>
      <c r="E42" s="2783"/>
      <c r="F42" s="2783"/>
      <c r="G42" s="2783"/>
      <c r="H42" s="2806"/>
      <c r="I42" s="2786"/>
      <c r="J42" s="2846"/>
      <c r="K42" s="2783"/>
      <c r="L42" s="2794"/>
      <c r="M42" s="2795"/>
      <c r="N42" s="2796"/>
    </row>
    <row r="43" spans="2:22" ht="15" customHeight="1" x14ac:dyDescent="0.25">
      <c r="B43" s="2847">
        <v>13</v>
      </c>
      <c r="C43" s="2801" t="s">
        <v>968</v>
      </c>
      <c r="D43" s="2801"/>
      <c r="E43" s="2801"/>
      <c r="F43" s="2809" t="s">
        <v>913</v>
      </c>
      <c r="G43" s="2813" t="str">
        <f>IF(Interface!I14="Yes","",IF(Interface!K11 = "Yes", Charts!AD3, IF(Interface!K11 = "No",Charts!AE3, "")))</f>
        <v/>
      </c>
      <c r="H43" s="2809" t="s">
        <v>969</v>
      </c>
      <c r="I43" s="3139" t="str">
        <f>IF(Interface!I14="Yes","",IF(G43="","",VLOOKUP(G43,Charts!A4:B60,2,FALSE)))</f>
        <v/>
      </c>
      <c r="J43" s="2846"/>
      <c r="K43" s="2783"/>
      <c r="L43" s="2794"/>
      <c r="M43" s="2814"/>
      <c r="N43" s="2803"/>
      <c r="O43" t="s">
        <v>970</v>
      </c>
    </row>
    <row r="44" spans="2:22" ht="10.5" customHeight="1" x14ac:dyDescent="0.25">
      <c r="B44" s="2845"/>
      <c r="C44" s="2783"/>
      <c r="D44" s="2798"/>
      <c r="E44" s="2783"/>
      <c r="F44" s="2783"/>
      <c r="G44" s="2783"/>
      <c r="H44" s="2806"/>
      <c r="I44" s="2786"/>
      <c r="J44" s="2846"/>
      <c r="K44" s="2783"/>
      <c r="L44" s="2794"/>
      <c r="M44" s="2795"/>
      <c r="N44" s="2796"/>
    </row>
    <row r="45" spans="2:22" ht="15" customHeight="1" x14ac:dyDescent="0.25">
      <c r="B45" s="2847">
        <v>14</v>
      </c>
      <c r="C45" s="2801" t="s">
        <v>971</v>
      </c>
      <c r="D45" s="2801"/>
      <c r="E45" s="2801"/>
      <c r="F45" s="2801"/>
      <c r="G45" s="2815"/>
      <c r="H45" s="2816"/>
      <c r="I45" s="3140" t="str">
        <f>IF(Interface!K11="Yes",Interface!D22,Interface!E22)</f>
        <v/>
      </c>
      <c r="J45" s="2846"/>
      <c r="K45" s="2783"/>
      <c r="N45" s="2803"/>
      <c r="O45" t="s">
        <v>972</v>
      </c>
      <c r="V45" t="s">
        <v>955</v>
      </c>
    </row>
    <row r="46" spans="2:22" ht="10.5" customHeight="1" x14ac:dyDescent="0.25">
      <c r="B46" s="2845"/>
      <c r="C46" s="2783"/>
      <c r="D46" s="2798"/>
      <c r="E46" s="2783"/>
      <c r="F46" s="2783"/>
      <c r="G46" s="2783"/>
      <c r="H46" s="2806"/>
      <c r="I46" s="2786"/>
      <c r="J46" s="2846"/>
      <c r="K46" s="2783"/>
      <c r="L46" s="2794"/>
      <c r="M46" s="2795"/>
      <c r="N46" s="2796"/>
    </row>
    <row r="47" spans="2:22" ht="15" customHeight="1" x14ac:dyDescent="0.25">
      <c r="B47" s="2847">
        <v>15</v>
      </c>
      <c r="C47" s="2801" t="s">
        <v>973</v>
      </c>
      <c r="D47" s="2801"/>
      <c r="E47" s="2801"/>
      <c r="F47" s="2817"/>
      <c r="G47" s="2818"/>
      <c r="H47" s="2809" t="s">
        <v>974</v>
      </c>
      <c r="I47" s="2813" t="str">
        <f>IF(Interface!I14="Yes","",IF(Interface!K11 = "Yes", Interface!K15, IF(Interface!K11 = "No",Interface!L15, "")))</f>
        <v/>
      </c>
      <c r="J47" s="2846"/>
      <c r="K47" s="2783"/>
      <c r="L47" s="2794"/>
      <c r="M47" s="2814"/>
      <c r="N47" s="2803"/>
      <c r="O47" s="2795" t="s">
        <v>975</v>
      </c>
    </row>
    <row r="48" spans="2:22" ht="10.5" customHeight="1" x14ac:dyDescent="0.25">
      <c r="B48" s="2845"/>
      <c r="C48" s="2783"/>
      <c r="D48" s="2798"/>
      <c r="E48" s="2783"/>
      <c r="F48" s="2783"/>
      <c r="G48" s="2819"/>
      <c r="H48" s="2806"/>
      <c r="I48" s="2786"/>
      <c r="J48" s="2846"/>
      <c r="K48" s="2783"/>
      <c r="L48" s="2794"/>
      <c r="M48" s="2795"/>
      <c r="N48" s="2796"/>
    </row>
    <row r="49" spans="2:22" x14ac:dyDescent="0.25">
      <c r="B49" s="2847">
        <v>16</v>
      </c>
      <c r="C49" s="2801" t="s">
        <v>976</v>
      </c>
      <c r="D49" s="2801"/>
      <c r="E49" s="2801"/>
      <c r="F49" s="2801"/>
      <c r="G49" s="2801"/>
      <c r="H49" s="2808"/>
      <c r="I49" s="3139" t="str">
        <f>IF(Interface!I14="Yes","",IF(Interface!F14="","",I18+((CONVERT(Interface!F14,"in","mm")+(CONVERT(Interface!D14,"in","mm"))))+(CONVERT(0.25,"in","mm"))))</f>
        <v/>
      </c>
      <c r="J49" s="2846"/>
      <c r="K49" s="2783"/>
      <c r="L49" s="2794"/>
      <c r="M49" s="2795"/>
      <c r="N49" s="2803"/>
      <c r="O49" t="s">
        <v>977</v>
      </c>
      <c r="V49" t="s">
        <v>955</v>
      </c>
    </row>
    <row r="50" spans="2:22" ht="10.5" customHeight="1" x14ac:dyDescent="0.25">
      <c r="B50" s="2845"/>
      <c r="C50" s="2783"/>
      <c r="D50" s="2798"/>
      <c r="E50" s="2783"/>
      <c r="F50" s="2783"/>
      <c r="G50" s="2783"/>
      <c r="H50" s="2806"/>
      <c r="I50" s="2786"/>
      <c r="J50" s="2846"/>
      <c r="K50" s="2783"/>
      <c r="L50" s="2794"/>
      <c r="M50" s="2795"/>
      <c r="N50" s="2796"/>
    </row>
    <row r="51" spans="2:22" x14ac:dyDescent="0.25">
      <c r="B51" s="2847">
        <v>17</v>
      </c>
      <c r="C51" s="2801" t="s">
        <v>978</v>
      </c>
      <c r="D51" s="2801"/>
      <c r="E51" s="2801"/>
      <c r="F51" s="2801"/>
      <c r="G51" s="2801"/>
      <c r="H51" s="2808"/>
      <c r="I51" s="3139" t="str">
        <f>IF(Interface!I14="Yes","",IF(Interface!D14="","",CONVERT((((Interface!D8/2)-Interface!F14)+0.25)-(Interface!E14/2),"in","mm")))</f>
        <v/>
      </c>
      <c r="J51" s="2846"/>
      <c r="K51" s="2783"/>
      <c r="L51" s="2794"/>
      <c r="M51" s="2795"/>
      <c r="N51" s="2803"/>
      <c r="O51" s="2820" t="s">
        <v>979</v>
      </c>
      <c r="V51" t="s">
        <v>955</v>
      </c>
    </row>
    <row r="52" spans="2:22" ht="10.5" customHeight="1" thickBot="1" x14ac:dyDescent="0.3">
      <c r="B52" s="2848"/>
      <c r="C52" s="2849"/>
      <c r="D52" s="2850"/>
      <c r="E52" s="2849"/>
      <c r="F52" s="2849"/>
      <c r="G52" s="2849"/>
      <c r="H52" s="2851"/>
      <c r="I52" s="2852"/>
      <c r="J52" s="2853"/>
      <c r="K52" s="2783"/>
      <c r="L52" s="2794"/>
      <c r="M52" s="2795"/>
      <c r="N52" s="2796"/>
      <c r="O52" s="2821" t="s">
        <v>980</v>
      </c>
    </row>
    <row r="53" spans="2:22" ht="15.75" customHeight="1" thickBot="1" x14ac:dyDescent="0.3">
      <c r="B53" s="381"/>
      <c r="C53" s="2783"/>
      <c r="D53" s="2783"/>
      <c r="E53" s="2783"/>
      <c r="F53" s="2783"/>
      <c r="G53" s="2783"/>
      <c r="H53" s="2806"/>
      <c r="I53" s="3227" t="s">
        <v>981</v>
      </c>
      <c r="J53" s="3228"/>
      <c r="K53" s="2783"/>
      <c r="L53" s="2794"/>
      <c r="M53" s="2795"/>
      <c r="N53" s="2796"/>
    </row>
    <row r="54" spans="2:22" ht="9.75" customHeight="1" thickBot="1" x14ac:dyDescent="0.3">
      <c r="B54" s="2822"/>
      <c r="C54" s="2823"/>
      <c r="D54" s="2823"/>
      <c r="E54" s="2823"/>
      <c r="F54" s="2823"/>
      <c r="G54" s="2823"/>
      <c r="H54" s="2824"/>
      <c r="I54" s="2825"/>
      <c r="J54" s="2826"/>
      <c r="K54" s="2783"/>
      <c r="L54" s="2794"/>
      <c r="M54" s="2795"/>
      <c r="N54" s="2796"/>
    </row>
    <row r="55" spans="2:22" ht="10.5" customHeight="1" x14ac:dyDescent="0.25">
      <c r="B55" s="3218" t="str">
        <f>CONCATENATE("WO# ",Interface!D4)</f>
        <v xml:space="preserve">WO# </v>
      </c>
      <c r="C55" s="3219"/>
      <c r="D55" s="3219"/>
      <c r="E55" s="3219"/>
      <c r="F55" s="3219"/>
      <c r="G55" s="3219"/>
      <c r="H55" s="3219"/>
      <c r="I55" s="3220" t="s">
        <v>920</v>
      </c>
      <c r="J55" s="3221"/>
      <c r="K55" s="2783"/>
      <c r="L55" s="2794"/>
      <c r="M55" s="2795"/>
      <c r="N55" s="2796"/>
    </row>
    <row r="56" spans="2:22" ht="57.75" customHeight="1" x14ac:dyDescent="0.8">
      <c r="B56" s="3218"/>
      <c r="C56" s="3219"/>
      <c r="D56" s="3219"/>
      <c r="E56" s="3219"/>
      <c r="F56" s="3219"/>
      <c r="G56" s="3219"/>
      <c r="H56" s="3219"/>
      <c r="I56" s="2827" t="str">
        <f>IF(Charts!P43=0,"",Charts!P43)</f>
        <v/>
      </c>
      <c r="J56" s="2828" t="s">
        <v>921</v>
      </c>
      <c r="K56" s="2783"/>
      <c r="L56" s="2794"/>
      <c r="M56" s="2795"/>
      <c r="N56" s="2796"/>
    </row>
    <row r="57" spans="2:22" ht="18.75" customHeight="1" x14ac:dyDescent="0.25">
      <c r="B57" s="3222" t="s">
        <v>15061</v>
      </c>
      <c r="C57" s="3223"/>
      <c r="D57" s="3223"/>
      <c r="E57" s="3223"/>
      <c r="F57" s="3223"/>
      <c r="G57" s="3223"/>
      <c r="H57" s="3223"/>
      <c r="I57" s="2829"/>
      <c r="J57" s="2830"/>
      <c r="K57" s="2783"/>
      <c r="L57" s="2794"/>
      <c r="M57" s="2795"/>
      <c r="N57" s="2796"/>
      <c r="O57" t="s">
        <v>14500</v>
      </c>
    </row>
    <row r="58" spans="2:22" ht="27" customHeight="1" thickBot="1" x14ac:dyDescent="0.3">
      <c r="B58" s="2831"/>
      <c r="C58" s="2832" t="s">
        <v>922</v>
      </c>
      <c r="D58" s="2833" t="str">
        <f>IFERROR(CONCATENATE(TEXT(VLOOKUP(G5,'side knives'!K:L,2,FALSE),"# ##/##")," x ",TEXT(Interface!D8,"# ##/##")),"")</f>
        <v/>
      </c>
      <c r="E58" s="2834"/>
      <c r="F58" s="2835" t="s">
        <v>923</v>
      </c>
      <c r="G58" s="2836" t="str">
        <f>IF(Interface!D7="","",Interface!D7)</f>
        <v/>
      </c>
      <c r="H58" s="2837" t="s">
        <v>924</v>
      </c>
      <c r="I58" s="3224" t="str">
        <f>IF(Interface!D9="","",Interface!D9)</f>
        <v/>
      </c>
      <c r="J58" s="3225"/>
      <c r="K58" s="2783"/>
      <c r="L58" s="2794"/>
      <c r="M58" s="2795"/>
      <c r="N58" s="2796"/>
    </row>
    <row r="59" spans="2:22" ht="12.75" customHeight="1" thickBot="1" x14ac:dyDescent="0.3">
      <c r="B59" s="381"/>
      <c r="C59" s="2783"/>
      <c r="D59" s="2783"/>
      <c r="E59" s="2783"/>
      <c r="F59" s="2783"/>
      <c r="G59" s="2783"/>
      <c r="H59" s="2806"/>
      <c r="I59" s="2838"/>
      <c r="J59" s="2838"/>
      <c r="K59" s="2783"/>
      <c r="L59" s="2794"/>
      <c r="M59" s="2795"/>
      <c r="N59" s="2796"/>
    </row>
    <row r="60" spans="2:22" ht="18.75" customHeight="1" x14ac:dyDescent="0.25">
      <c r="B60" s="2841" t="s">
        <v>982</v>
      </c>
      <c r="C60" s="2842"/>
      <c r="D60" s="2842"/>
      <c r="E60" s="2842"/>
      <c r="F60" s="2952"/>
      <c r="G60" s="2842"/>
      <c r="H60" s="2842"/>
      <c r="I60" s="2843">
        <f>SUM(Charts!P19:P26)</f>
        <v>0</v>
      </c>
      <c r="J60" s="2844"/>
      <c r="K60" s="2783"/>
      <c r="L60" s="2794"/>
      <c r="M60" s="2795"/>
      <c r="N60" s="2796"/>
    </row>
    <row r="61" spans="2:22" ht="10.5" customHeight="1" x14ac:dyDescent="0.25">
      <c r="B61" s="2845"/>
      <c r="C61" s="2789"/>
      <c r="D61" s="2783"/>
      <c r="E61" s="2783"/>
      <c r="F61" s="2783"/>
      <c r="G61" s="2783"/>
      <c r="H61" s="2806"/>
      <c r="I61" s="2786"/>
      <c r="J61" s="2846"/>
      <c r="K61" s="2783"/>
      <c r="L61" s="2794"/>
      <c r="M61" s="2795"/>
      <c r="N61" s="2796"/>
    </row>
    <row r="62" spans="2:22" ht="15.75" x14ac:dyDescent="0.25">
      <c r="B62" s="2845"/>
      <c r="C62" s="2955" t="s">
        <v>14498</v>
      </c>
      <c r="D62" s="2956"/>
      <c r="E62" s="2956"/>
      <c r="F62" s="2956"/>
      <c r="G62" s="3249" t="str">
        <f>IF(Interface!K11="Yes","",CONCATENATE("mount ",TEXT(Interface!F21,"# ##/##"),"""", " window material on splicer 2."))</f>
        <v>mount " window material on splicer 2.</v>
      </c>
      <c r="H62" s="3249"/>
      <c r="I62" s="3249"/>
      <c r="J62" s="2846"/>
      <c r="K62" s="2783"/>
      <c r="L62" s="2794"/>
      <c r="M62" s="2795"/>
      <c r="N62" s="2796"/>
      <c r="V62" t="s">
        <v>955</v>
      </c>
    </row>
    <row r="63" spans="2:22" ht="10.5" customHeight="1" x14ac:dyDescent="0.25">
      <c r="B63" s="2845"/>
      <c r="C63" s="2957"/>
      <c r="D63" s="2783"/>
      <c r="E63" s="2783"/>
      <c r="F63" s="2783"/>
      <c r="G63" s="2783"/>
      <c r="H63" s="2806"/>
      <c r="I63" s="2786"/>
      <c r="J63" s="2846"/>
      <c r="K63" s="2783"/>
      <c r="L63" s="2794"/>
      <c r="M63" s="2795"/>
      <c r="N63" s="2796"/>
    </row>
    <row r="64" spans="2:22" x14ac:dyDescent="0.25">
      <c r="B64" s="2847">
        <v>18</v>
      </c>
      <c r="C64" s="2801" t="s">
        <v>968</v>
      </c>
      <c r="D64" s="2801"/>
      <c r="E64" s="2801"/>
      <c r="F64" s="2809" t="s">
        <v>913</v>
      </c>
      <c r="G64" s="2813" t="str">
        <f>IF(Interface!K11 = "Yes", "", Charts!AF3)</f>
        <v/>
      </c>
      <c r="H64" s="2809" t="s">
        <v>969</v>
      </c>
      <c r="I64" s="3139" t="str">
        <f>IF(Interface!K11 = "Yes","",IF(G64="","",VLOOKUP(G64,Charts!A4:B60,2,FALSE)))</f>
        <v/>
      </c>
      <c r="J64" s="2846"/>
      <c r="K64" s="2783"/>
      <c r="L64" s="2810" t="s">
        <v>961</v>
      </c>
      <c r="M64" s="2811"/>
      <c r="N64" s="2803"/>
      <c r="O64" t="s">
        <v>962</v>
      </c>
    </row>
    <row r="65" spans="2:22" ht="10.5" customHeight="1" x14ac:dyDescent="0.25">
      <c r="B65" s="2845"/>
      <c r="C65" s="2783"/>
      <c r="D65" s="2798"/>
      <c r="E65" s="2783"/>
      <c r="F65" s="2783"/>
      <c r="G65" s="2783"/>
      <c r="H65" s="2806"/>
      <c r="I65" s="2786"/>
      <c r="J65" s="2846"/>
      <c r="K65" s="2783"/>
      <c r="L65" s="2794"/>
      <c r="M65" s="2795"/>
      <c r="N65" s="2796"/>
    </row>
    <row r="66" spans="2:22" x14ac:dyDescent="0.25">
      <c r="B66" s="2847">
        <v>19</v>
      </c>
      <c r="C66" s="2801" t="s">
        <v>971</v>
      </c>
      <c r="D66" s="2801"/>
      <c r="E66" s="2801"/>
      <c r="F66" s="2801"/>
      <c r="G66" s="2815"/>
      <c r="H66" s="2815"/>
      <c r="I66" s="3139" t="str">
        <f>IF(Interface!K11 = "Yes","",IF(Interface!D15="","",CONVERT(Interface!D15,"in","mm") + VLOOKUP(Interface!D3,Charts!I2:K8,3,FALSE)))</f>
        <v/>
      </c>
      <c r="J66" s="2846"/>
      <c r="K66" s="2783"/>
      <c r="N66" s="2796"/>
      <c r="V66" t="s">
        <v>983</v>
      </c>
    </row>
    <row r="67" spans="2:22" ht="10.5" customHeight="1" x14ac:dyDescent="0.25">
      <c r="B67" s="2845"/>
      <c r="C67" s="2783"/>
      <c r="D67" s="2798"/>
      <c r="E67" s="2783"/>
      <c r="F67" s="2783"/>
      <c r="G67" s="2783"/>
      <c r="H67" s="2806"/>
      <c r="I67" s="2786"/>
      <c r="J67" s="2846"/>
      <c r="K67" s="2783"/>
      <c r="L67" s="2794"/>
      <c r="M67" s="2795"/>
      <c r="N67" s="2796"/>
    </row>
    <row r="68" spans="2:22" x14ac:dyDescent="0.25">
      <c r="B68" s="2847">
        <v>20</v>
      </c>
      <c r="C68" s="2801" t="s">
        <v>973</v>
      </c>
      <c r="D68" s="2801"/>
      <c r="E68" s="2801"/>
      <c r="F68" s="2817"/>
      <c r="G68" s="2839"/>
      <c r="H68" s="2809" t="s">
        <v>974</v>
      </c>
      <c r="I68" s="2813" t="str">
        <f>IF(Interface!K11 = "Yes","", Charts!AF4)</f>
        <v/>
      </c>
      <c r="J68" s="2846"/>
      <c r="K68" s="2783"/>
      <c r="L68" t="s">
        <v>966</v>
      </c>
      <c r="M68" s="9"/>
      <c r="N68" s="2803"/>
      <c r="O68" t="s">
        <v>967</v>
      </c>
      <c r="V68" t="s">
        <v>955</v>
      </c>
    </row>
    <row r="69" spans="2:22" ht="10.5" customHeight="1" x14ac:dyDescent="0.25">
      <c r="B69" s="2845"/>
      <c r="C69" s="2783"/>
      <c r="D69" s="2798"/>
      <c r="E69" s="2783"/>
      <c r="F69" s="2783"/>
      <c r="G69" s="2783"/>
      <c r="H69" s="2806"/>
      <c r="I69" s="2786"/>
      <c r="J69" s="2846"/>
      <c r="K69" s="2783"/>
      <c r="L69"/>
      <c r="M69" s="9"/>
      <c r="N69" s="2796"/>
    </row>
    <row r="70" spans="2:22" x14ac:dyDescent="0.25">
      <c r="B70" s="2847">
        <v>21</v>
      </c>
      <c r="C70" s="2801" t="s">
        <v>976</v>
      </c>
      <c r="D70" s="2801"/>
      <c r="E70" s="2801"/>
      <c r="F70" s="2801"/>
      <c r="G70" s="2801"/>
      <c r="H70" s="2808"/>
      <c r="I70" s="3139" t="str">
        <f>IF(Interface!K11 = "Yes","",IF(Interface!F15="","",I18+((CONVERT(Interface!F15,"in","mm")+(CONVERT(Interface!D15,"in","mm"))))+(CONVERT(0.25,"in","mm"))))</f>
        <v/>
      </c>
      <c r="J70" s="2846"/>
      <c r="K70" s="2783"/>
      <c r="L70" s="2794"/>
      <c r="M70" s="2795"/>
      <c r="N70" s="2796"/>
    </row>
    <row r="71" spans="2:22" ht="10.5" customHeight="1" x14ac:dyDescent="0.25">
      <c r="B71" s="2845"/>
      <c r="C71" s="2783"/>
      <c r="D71" s="2798"/>
      <c r="E71" s="2783"/>
      <c r="F71" s="2783"/>
      <c r="G71" s="2783"/>
      <c r="H71" s="2806"/>
      <c r="I71" s="2786"/>
      <c r="J71" s="2846"/>
      <c r="K71" s="2783"/>
      <c r="L71" s="2794"/>
      <c r="M71" s="2795"/>
      <c r="N71" s="2796"/>
    </row>
    <row r="72" spans="2:22" ht="15" customHeight="1" x14ac:dyDescent="0.25">
      <c r="B72" s="2847">
        <v>22</v>
      </c>
      <c r="C72" s="2801" t="s">
        <v>978</v>
      </c>
      <c r="D72" s="2801"/>
      <c r="E72" s="2801"/>
      <c r="F72" s="2801"/>
      <c r="G72" s="2801"/>
      <c r="H72" s="2808"/>
      <c r="I72" s="3139" t="str">
        <f>IF(Interface!K11 = "Yes","",IF(Interface!D15="","",CONVERT((((Interface!D8/2)-Interface!F15)+0.25)-(Interface!E15/2),"in","mm")))</f>
        <v/>
      </c>
      <c r="J72" s="2846"/>
      <c r="K72" s="2783"/>
      <c r="L72" s="2794"/>
      <c r="M72" s="2814"/>
      <c r="N72" s="2803"/>
      <c r="O72" t="s">
        <v>970</v>
      </c>
    </row>
    <row r="73" spans="2:22" ht="10.5" customHeight="1" thickBot="1" x14ac:dyDescent="0.3">
      <c r="B73" s="2848"/>
      <c r="C73" s="2849"/>
      <c r="D73" s="2850"/>
      <c r="E73" s="2849"/>
      <c r="F73" s="2849"/>
      <c r="G73" s="2849"/>
      <c r="H73" s="2851"/>
      <c r="I73" s="2852"/>
      <c r="J73" s="2853"/>
      <c r="K73" s="2783"/>
      <c r="L73" s="2794"/>
      <c r="M73" s="2795"/>
      <c r="N73" s="2796"/>
    </row>
    <row r="74" spans="2:22" ht="9.75" customHeight="1" x14ac:dyDescent="0.25">
      <c r="B74" s="381"/>
      <c r="C74" s="2783"/>
      <c r="D74" s="2798"/>
      <c r="E74" s="2783"/>
      <c r="F74" s="2783"/>
      <c r="G74" s="2783"/>
      <c r="H74" s="2806"/>
      <c r="I74" s="2786"/>
      <c r="J74" s="2783"/>
      <c r="K74" s="2783"/>
      <c r="N74" s="2803"/>
      <c r="O74" t="s">
        <v>984</v>
      </c>
    </row>
    <row r="75" spans="2:22" ht="9.75" customHeight="1" thickBot="1" x14ac:dyDescent="0.3">
      <c r="K75" s="2783"/>
      <c r="L75" s="2794"/>
      <c r="M75" s="2795"/>
      <c r="N75" s="2796"/>
    </row>
    <row r="76" spans="2:22" ht="18.75" customHeight="1" x14ac:dyDescent="0.25">
      <c r="B76" s="2841" t="s">
        <v>985</v>
      </c>
      <c r="C76" s="2842"/>
      <c r="D76" s="2842"/>
      <c r="E76" s="2842"/>
      <c r="F76" s="2842"/>
      <c r="G76" s="2842"/>
      <c r="H76" s="2842"/>
      <c r="I76" s="2843">
        <f>SUM(Charts!P27:P33)</f>
        <v>0</v>
      </c>
      <c r="J76" s="2844"/>
      <c r="K76" s="2783"/>
      <c r="L76" s="2794"/>
      <c r="M76" s="2814"/>
      <c r="N76" s="2803"/>
      <c r="O76" s="2795" t="s">
        <v>975</v>
      </c>
    </row>
    <row r="77" spans="2:22" ht="10.5" customHeight="1" x14ac:dyDescent="0.25">
      <c r="B77" s="2845"/>
      <c r="C77" s="2789"/>
      <c r="D77" s="2783"/>
      <c r="E77" s="2783"/>
      <c r="F77" s="2783"/>
      <c r="G77" s="2783"/>
      <c r="H77" s="2806"/>
      <c r="I77" s="2786"/>
      <c r="J77" s="2846"/>
      <c r="K77" s="2783"/>
      <c r="L77" s="2794"/>
      <c r="M77" s="2795"/>
      <c r="N77" s="2796"/>
    </row>
    <row r="78" spans="2:22" ht="15" customHeight="1" x14ac:dyDescent="0.25">
      <c r="B78" s="2847">
        <v>23</v>
      </c>
      <c r="C78" s="2801" t="s">
        <v>986</v>
      </c>
      <c r="D78" s="2801"/>
      <c r="E78" s="2801"/>
      <c r="F78" s="2801"/>
      <c r="G78" s="2801"/>
      <c r="H78" s="2808"/>
      <c r="I78" s="3139" t="str">
        <f>IF(Interface!D8="","",CONVERT(Interface!D8,"in","mm"))</f>
        <v/>
      </c>
      <c r="J78" s="2846"/>
      <c r="K78" s="2783"/>
      <c r="L78" s="2794"/>
      <c r="M78" s="2795"/>
      <c r="N78" s="2803"/>
      <c r="O78" t="s">
        <v>977</v>
      </c>
    </row>
    <row r="79" spans="2:22" ht="10.5" customHeight="1" x14ac:dyDescent="0.25">
      <c r="B79" s="2845"/>
      <c r="C79" s="2783"/>
      <c r="D79" s="2798"/>
      <c r="E79" s="2783"/>
      <c r="F79" s="2783"/>
      <c r="G79" s="2783"/>
      <c r="H79" s="2806"/>
      <c r="I79" s="2786"/>
      <c r="J79" s="2846"/>
      <c r="K79" s="2783"/>
      <c r="L79" s="2794"/>
      <c r="M79" s="2795"/>
      <c r="N79" s="2796"/>
    </row>
    <row r="80" spans="2:22" ht="15" customHeight="1" x14ac:dyDescent="0.25">
      <c r="B80" s="2847">
        <v>24</v>
      </c>
      <c r="C80" s="2801" t="s">
        <v>988</v>
      </c>
      <c r="D80" s="2801"/>
      <c r="E80" s="2801"/>
      <c r="F80" s="2809" t="s">
        <v>989</v>
      </c>
      <c r="G80" s="2813"/>
      <c r="H80" s="2809" t="s">
        <v>990</v>
      </c>
      <c r="I80" s="3139" t="str">
        <f>IF(I18="","",CONVERT(CONVERT(I18,"mm","in")-0.625,"in","mm"))</f>
        <v/>
      </c>
      <c r="J80" s="2846"/>
      <c r="K80" s="2783"/>
      <c r="L80" s="2794"/>
      <c r="M80" s="2795"/>
      <c r="N80" s="2803"/>
      <c r="O80" t="s">
        <v>980</v>
      </c>
    </row>
    <row r="81" spans="2:15" ht="10.5" customHeight="1" x14ac:dyDescent="0.25">
      <c r="B81" s="2845"/>
      <c r="C81" s="2783"/>
      <c r="D81" s="2798"/>
      <c r="E81" s="2783"/>
      <c r="F81" s="2783"/>
      <c r="G81" s="2783"/>
      <c r="H81" s="2806"/>
      <c r="I81" s="2786"/>
      <c r="J81" s="2846"/>
      <c r="K81" s="2783"/>
      <c r="L81" s="2794"/>
      <c r="M81" s="2795"/>
      <c r="N81" s="2796"/>
      <c r="O81" s="2821"/>
    </row>
    <row r="82" spans="2:15" ht="15" customHeight="1" x14ac:dyDescent="0.25">
      <c r="B82" s="2847">
        <v>25</v>
      </c>
      <c r="C82" s="2943" t="s">
        <v>991</v>
      </c>
      <c r="D82" s="2944"/>
      <c r="E82" s="2944"/>
      <c r="F82" s="2944"/>
      <c r="G82" s="2944"/>
      <c r="H82" s="2951"/>
      <c r="I82" s="2947"/>
      <c r="J82" s="2846"/>
      <c r="K82" s="2783"/>
      <c r="L82" s="2794"/>
      <c r="M82" s="2795"/>
      <c r="N82" s="2796"/>
    </row>
    <row r="83" spans="2:15" ht="10.5" customHeight="1" x14ac:dyDescent="0.25">
      <c r="B83" s="2845"/>
      <c r="C83" s="2783"/>
      <c r="D83" s="2798"/>
      <c r="E83" s="2783"/>
      <c r="F83" s="2783"/>
      <c r="G83" s="2783"/>
      <c r="H83" s="2806"/>
      <c r="I83" s="2786"/>
      <c r="J83" s="2846"/>
      <c r="K83" s="2783"/>
      <c r="L83" s="2794"/>
      <c r="M83" s="2795"/>
      <c r="N83" s="2796"/>
    </row>
    <row r="84" spans="2:15" ht="15" customHeight="1" x14ac:dyDescent="0.25">
      <c r="B84" s="2847">
        <v>26</v>
      </c>
      <c r="C84" s="2801" t="s">
        <v>992</v>
      </c>
      <c r="D84" s="2801"/>
      <c r="E84" s="2801"/>
      <c r="F84" s="2801"/>
      <c r="G84" s="2801"/>
      <c r="H84" s="2808"/>
      <c r="I84" s="3139" t="str">
        <f>IF(Interface!D7="","",VLOOKUP(Interface!D7,'side knives'!K:AX,24,FALSE)+CONVERT(VLOOKUP(Interface!D7,'side knives'!K:T,9,FALSE),"in","mm"))</f>
        <v/>
      </c>
      <c r="J84" s="2846"/>
      <c r="K84" s="2783"/>
      <c r="L84" s="2794"/>
      <c r="M84" s="2795"/>
      <c r="N84" s="2796"/>
    </row>
    <row r="85" spans="2:15" ht="10.5" customHeight="1" x14ac:dyDescent="0.25">
      <c r="B85" s="2845"/>
      <c r="C85" s="2783"/>
      <c r="D85" s="2798"/>
      <c r="E85" s="2783"/>
      <c r="F85" s="2783"/>
      <c r="G85" s="2783"/>
      <c r="H85" s="2806"/>
      <c r="I85" s="2786"/>
      <c r="J85" s="2846"/>
      <c r="K85" s="2783"/>
      <c r="L85" s="2794"/>
      <c r="M85" s="2795"/>
      <c r="N85" s="2796"/>
      <c r="O85" t="s">
        <v>987</v>
      </c>
    </row>
    <row r="86" spans="2:15" ht="15" customHeight="1" x14ac:dyDescent="0.25">
      <c r="B86" s="2847">
        <v>27</v>
      </c>
      <c r="C86" s="2943" t="s">
        <v>994</v>
      </c>
      <c r="D86" s="2958"/>
      <c r="E86" s="2958"/>
      <c r="F86" s="2958"/>
      <c r="G86" s="2958"/>
      <c r="H86" s="2959"/>
      <c r="I86" s="2960"/>
      <c r="J86" s="2846"/>
      <c r="K86" s="2783"/>
      <c r="L86" s="2794"/>
      <c r="M86" s="2795"/>
      <c r="N86" s="2796"/>
    </row>
    <row r="87" spans="2:15" ht="10.5" customHeight="1" x14ac:dyDescent="0.25">
      <c r="B87" s="2845"/>
      <c r="C87" s="2783"/>
      <c r="D87" s="2798"/>
      <c r="E87" s="2783"/>
      <c r="F87" s="2783"/>
      <c r="G87" s="2783"/>
      <c r="H87" s="2806"/>
      <c r="I87" s="2786"/>
      <c r="J87" s="2846"/>
      <c r="K87" s="2783"/>
      <c r="L87" s="2794"/>
      <c r="M87" s="2795"/>
      <c r="N87" s="2796"/>
    </row>
    <row r="88" spans="2:15" ht="15" customHeight="1" x14ac:dyDescent="0.25">
      <c r="B88" s="2847">
        <v>28</v>
      </c>
      <c r="C88" s="2801" t="s">
        <v>995</v>
      </c>
      <c r="D88" s="2801"/>
      <c r="E88" s="2801"/>
      <c r="F88" s="2801"/>
      <c r="G88" s="2840"/>
      <c r="H88" s="2809" t="s">
        <v>996</v>
      </c>
      <c r="I88" s="3139" t="str">
        <f>IF(Interface!D8="","",CONVERT(Interface!D8,"in","mm")+4)</f>
        <v/>
      </c>
      <c r="J88" s="2846"/>
      <c r="K88" s="2783"/>
      <c r="L88" s="2794"/>
      <c r="M88" s="2795"/>
      <c r="N88" s="2796"/>
    </row>
    <row r="89" spans="2:15" ht="10.5" customHeight="1" x14ac:dyDescent="0.25">
      <c r="B89" s="2845"/>
      <c r="C89" s="2783"/>
      <c r="D89" s="2798"/>
      <c r="E89" s="2783"/>
      <c r="F89" s="2783"/>
      <c r="G89" s="2783"/>
      <c r="H89" s="2961"/>
      <c r="I89" s="2786"/>
      <c r="J89" s="2846"/>
      <c r="K89" s="2783"/>
      <c r="L89" s="2794"/>
      <c r="M89" s="2795"/>
      <c r="N89" s="2796"/>
    </row>
    <row r="90" spans="2:15" ht="15" customHeight="1" x14ac:dyDescent="0.25">
      <c r="B90" s="2847">
        <v>29</v>
      </c>
      <c r="C90" s="3247" t="s">
        <v>999</v>
      </c>
      <c r="D90" s="3247"/>
      <c r="E90" s="3248"/>
      <c r="F90" s="3139" t="str">
        <f>I51</f>
        <v/>
      </c>
      <c r="G90" s="2840"/>
      <c r="H90" s="2808" t="s">
        <v>1000</v>
      </c>
      <c r="I90" s="3139" t="str">
        <f>I72</f>
        <v/>
      </c>
      <c r="J90" s="2846"/>
      <c r="K90" s="2783"/>
      <c r="L90" s="2794"/>
      <c r="M90" s="2795"/>
      <c r="N90" s="2796"/>
    </row>
    <row r="91" spans="2:15" ht="10.5" customHeight="1" thickBot="1" x14ac:dyDescent="0.3">
      <c r="B91" s="2848"/>
      <c r="C91" s="2849"/>
      <c r="D91" s="2850"/>
      <c r="E91" s="2849"/>
      <c r="F91" s="2849"/>
      <c r="G91" s="2849"/>
      <c r="H91" s="2851"/>
      <c r="I91" s="2852"/>
      <c r="J91" s="2853"/>
      <c r="K91" s="2783"/>
      <c r="L91" s="2794"/>
      <c r="M91" s="2795"/>
      <c r="N91" s="2796"/>
      <c r="O91" t="s">
        <v>993</v>
      </c>
    </row>
    <row r="92" spans="2:15" ht="9.75" customHeight="1" x14ac:dyDescent="0.25">
      <c r="K92" s="2783"/>
      <c r="L92" s="2794"/>
      <c r="M92" s="2795"/>
      <c r="N92" s="2796"/>
    </row>
    <row r="93" spans="2:15" ht="9.75" customHeight="1" thickBot="1" x14ac:dyDescent="0.3">
      <c r="K93" s="2783"/>
      <c r="L93" s="2794"/>
      <c r="M93" s="2795"/>
      <c r="N93" s="2796"/>
    </row>
    <row r="94" spans="2:15" ht="18.75" customHeight="1" x14ac:dyDescent="0.25">
      <c r="B94" s="2841" t="s">
        <v>1001</v>
      </c>
      <c r="C94" s="2842"/>
      <c r="D94" s="2842"/>
      <c r="E94" s="2842"/>
      <c r="F94" s="2842"/>
      <c r="G94" s="2842"/>
      <c r="H94" s="2842"/>
      <c r="I94" s="2843">
        <f>SUM(Charts!P34:P38)</f>
        <v>0</v>
      </c>
      <c r="J94" s="2844"/>
      <c r="K94" s="2783"/>
      <c r="L94" s="2794"/>
      <c r="M94" s="2795"/>
      <c r="N94" s="2796"/>
    </row>
    <row r="95" spans="2:15" ht="10.5" customHeight="1" x14ac:dyDescent="0.25">
      <c r="B95" s="2845"/>
      <c r="C95" s="2789"/>
      <c r="D95" s="2783"/>
      <c r="E95" s="2783"/>
      <c r="F95" s="2783"/>
      <c r="G95" s="2783"/>
      <c r="H95" s="2806"/>
      <c r="I95" s="2786"/>
      <c r="J95" s="2846"/>
      <c r="K95" s="2783"/>
      <c r="L95" s="2794" t="s">
        <v>997</v>
      </c>
      <c r="M95" s="2795"/>
      <c r="N95" s="2796"/>
      <c r="O95" t="s">
        <v>998</v>
      </c>
    </row>
    <row r="96" spans="2:15" ht="15" customHeight="1" x14ac:dyDescent="0.25">
      <c r="B96" s="2847">
        <v>30</v>
      </c>
      <c r="C96" s="2801" t="s">
        <v>1002</v>
      </c>
      <c r="D96" s="2801"/>
      <c r="E96" s="2801"/>
      <c r="F96" s="2801"/>
      <c r="G96" s="2801"/>
      <c r="H96" s="2805"/>
      <c r="I96" s="3139" t="str">
        <f>IF(Interface!D7="","",VLOOKUP(Interface!D7,'side knives'!K:AX,24,FALSE)+CONVERT(VLOOKUP(Interface!D7,'side knives'!K:T,9,FALSE),"in","mm"))</f>
        <v/>
      </c>
      <c r="J96" s="2846"/>
      <c r="K96" s="2783"/>
      <c r="L96" s="2794"/>
      <c r="M96" s="2795"/>
      <c r="N96" s="2796"/>
    </row>
    <row r="97" spans="2:15" ht="10.5" customHeight="1" x14ac:dyDescent="0.25">
      <c r="B97" s="2845"/>
      <c r="C97" s="2783"/>
      <c r="D97" s="2798"/>
      <c r="E97" s="2783"/>
      <c r="F97" s="2783"/>
      <c r="G97" s="2783"/>
      <c r="H97" s="2806"/>
      <c r="I97" s="2786"/>
      <c r="J97" s="2846"/>
      <c r="K97" s="2783"/>
      <c r="L97" s="2794"/>
      <c r="M97" s="2795"/>
      <c r="N97" s="2796"/>
    </row>
    <row r="98" spans="2:15" ht="15" customHeight="1" x14ac:dyDescent="0.25">
      <c r="B98" s="2847">
        <v>31</v>
      </c>
      <c r="C98" s="2801" t="s">
        <v>1004</v>
      </c>
      <c r="D98" s="2801"/>
      <c r="E98" s="2801"/>
      <c r="F98" s="2801"/>
      <c r="G98" s="2801"/>
      <c r="H98" s="2805"/>
      <c r="I98" s="3139" t="str">
        <f>I28</f>
        <v/>
      </c>
      <c r="J98" s="2846"/>
      <c r="K98" s="2783"/>
      <c r="L98" s="2794"/>
      <c r="M98" s="2795"/>
      <c r="N98" s="2796"/>
    </row>
    <row r="99" spans="2:15" ht="10.5" customHeight="1" x14ac:dyDescent="0.25">
      <c r="B99" s="2869"/>
      <c r="C99" s="2783"/>
      <c r="D99" s="2798"/>
      <c r="E99" s="2783"/>
      <c r="F99" s="2783"/>
      <c r="G99" s="2783"/>
      <c r="H99" s="2806"/>
      <c r="I99" s="2786"/>
      <c r="J99" s="2870"/>
      <c r="K99" s="2783"/>
      <c r="L99" s="2794"/>
      <c r="M99" s="2795"/>
      <c r="N99" s="2796"/>
    </row>
    <row r="100" spans="2:15" ht="15" customHeight="1" x14ac:dyDescent="0.25">
      <c r="B100" s="2847">
        <v>32</v>
      </c>
      <c r="C100" s="2801" t="s">
        <v>1007</v>
      </c>
      <c r="D100" s="2866"/>
      <c r="E100" s="2866"/>
      <c r="F100" s="3139" t="str">
        <f>I22</f>
        <v/>
      </c>
      <c r="G100" s="2867"/>
      <c r="H100" s="2868" t="s">
        <v>1008</v>
      </c>
      <c r="I100" s="3139" t="str">
        <f>I28</f>
        <v/>
      </c>
      <c r="J100" s="2846"/>
      <c r="K100" s="2783"/>
      <c r="L100" s="2794"/>
      <c r="M100" s="2795"/>
      <c r="N100" s="2796"/>
    </row>
    <row r="101" spans="2:15" ht="10.5" customHeight="1" x14ac:dyDescent="0.25">
      <c r="B101" s="2845"/>
      <c r="C101" s="2783"/>
      <c r="D101" s="2798"/>
      <c r="E101" s="2783"/>
      <c r="F101" s="2783"/>
      <c r="G101" s="2783"/>
      <c r="H101" s="2806"/>
      <c r="I101" s="2786"/>
      <c r="J101" s="2846"/>
      <c r="K101" s="2783"/>
      <c r="L101" s="2794"/>
      <c r="M101" s="2795"/>
      <c r="N101" s="2796"/>
    </row>
    <row r="102" spans="2:15" ht="15" customHeight="1" x14ac:dyDescent="0.25">
      <c r="B102" s="2847">
        <v>33</v>
      </c>
      <c r="C102" s="2943" t="s">
        <v>1010</v>
      </c>
      <c r="D102" s="2944"/>
      <c r="E102" s="2944"/>
      <c r="F102" s="2944"/>
      <c r="G102" s="2944"/>
      <c r="H102" s="2951"/>
      <c r="I102" s="2947"/>
      <c r="J102" s="2846"/>
      <c r="K102" s="2783"/>
      <c r="L102" s="2794"/>
      <c r="M102" s="2795"/>
      <c r="N102" s="2796"/>
      <c r="O102" t="s">
        <v>1003</v>
      </c>
    </row>
    <row r="103" spans="2:15" ht="10.5" customHeight="1" x14ac:dyDescent="0.25">
      <c r="B103" s="2845"/>
      <c r="C103" s="2783"/>
      <c r="D103" s="2798"/>
      <c r="E103" s="2783"/>
      <c r="F103" s="2783"/>
      <c r="G103" s="2783"/>
      <c r="H103" s="2806"/>
      <c r="I103" s="2786"/>
      <c r="J103" s="2846"/>
      <c r="K103" s="2783"/>
      <c r="L103" s="2794"/>
      <c r="M103" s="2795"/>
      <c r="N103" s="2796"/>
    </row>
    <row r="104" spans="2:15" x14ac:dyDescent="0.25">
      <c r="B104" s="2847">
        <v>34</v>
      </c>
      <c r="C104" s="2943" t="s">
        <v>1011</v>
      </c>
      <c r="D104" s="2944"/>
      <c r="E104" s="2944"/>
      <c r="F104" s="2944"/>
      <c r="G104" s="2944"/>
      <c r="H104" s="2944"/>
      <c r="I104" s="2947"/>
      <c r="J104" s="2846"/>
      <c r="K104" s="2783"/>
      <c r="L104" s="2794"/>
      <c r="M104" s="2795"/>
      <c r="N104" s="2796"/>
      <c r="O104" t="s">
        <v>1005</v>
      </c>
    </row>
    <row r="105" spans="2:15" ht="10.5" customHeight="1" thickBot="1" x14ac:dyDescent="0.3">
      <c r="B105" s="2848"/>
      <c r="C105" s="2872"/>
      <c r="D105" s="2850"/>
      <c r="E105" s="2872"/>
      <c r="F105" s="2872"/>
      <c r="G105" s="2872"/>
      <c r="H105" s="2872"/>
      <c r="I105" s="2873"/>
      <c r="J105" s="2874"/>
      <c r="K105" s="2783"/>
      <c r="L105" s="2794"/>
      <c r="M105" s="2795"/>
      <c r="N105" s="2796"/>
    </row>
    <row r="106" spans="2:15" ht="14.25" customHeight="1" thickBot="1" x14ac:dyDescent="0.3">
      <c r="I106" s="3227" t="s">
        <v>1006</v>
      </c>
      <c r="J106" s="3228"/>
      <c r="K106" s="2783"/>
      <c r="L106" s="2794"/>
      <c r="M106" s="2795"/>
      <c r="N106" s="2796"/>
    </row>
    <row r="107" spans="2:15" ht="9.75" customHeight="1" thickBot="1" x14ac:dyDescent="0.3">
      <c r="B107" s="2854"/>
      <c r="C107" s="2855"/>
      <c r="D107" s="2855"/>
      <c r="E107" s="2855"/>
      <c r="F107" s="2855"/>
      <c r="G107" s="2855"/>
      <c r="H107" s="2855"/>
      <c r="I107" s="2856"/>
      <c r="J107" s="2857"/>
      <c r="K107" s="2783"/>
      <c r="L107" s="2794"/>
      <c r="M107" s="2795"/>
      <c r="N107" s="2796"/>
    </row>
    <row r="108" spans="2:15" ht="12.75" customHeight="1" x14ac:dyDescent="0.25">
      <c r="B108" s="3218" t="str">
        <f>CONCATENATE("WO# ",Interface!D4)</f>
        <v xml:space="preserve">WO# </v>
      </c>
      <c r="C108" s="3219"/>
      <c r="D108" s="3219"/>
      <c r="E108" s="3219"/>
      <c r="F108" s="3219"/>
      <c r="G108" s="3219"/>
      <c r="H108" s="3219"/>
      <c r="I108" s="3220" t="s">
        <v>920</v>
      </c>
      <c r="J108" s="3221"/>
      <c r="K108" s="2783"/>
      <c r="L108" s="2794"/>
      <c r="M108" s="2795"/>
      <c r="N108" s="2796"/>
    </row>
    <row r="109" spans="2:15" ht="57.75" customHeight="1" x14ac:dyDescent="0.8">
      <c r="B109" s="3218"/>
      <c r="C109" s="3219"/>
      <c r="D109" s="3219"/>
      <c r="E109" s="3219"/>
      <c r="F109" s="3219"/>
      <c r="G109" s="3219"/>
      <c r="H109" s="3219"/>
      <c r="I109" s="2827" t="str">
        <f>IF(Charts!P43=0,"",Charts!P43)</f>
        <v/>
      </c>
      <c r="J109" s="2828" t="s">
        <v>921</v>
      </c>
      <c r="K109" s="2783"/>
      <c r="L109" s="2794"/>
      <c r="M109" s="2795"/>
      <c r="N109" s="2796"/>
    </row>
    <row r="110" spans="2:15" ht="18.75" customHeight="1" x14ac:dyDescent="0.25">
      <c r="B110" s="3222" t="s">
        <v>15061</v>
      </c>
      <c r="C110" s="3223"/>
      <c r="D110" s="3223"/>
      <c r="E110" s="3223"/>
      <c r="F110" s="3223"/>
      <c r="G110" s="3223"/>
      <c r="H110" s="3223"/>
      <c r="I110" s="2829"/>
      <c r="J110" s="2830"/>
      <c r="K110" s="2783"/>
      <c r="L110" s="2794"/>
      <c r="M110" s="2795"/>
      <c r="N110" s="2796"/>
    </row>
    <row r="111" spans="2:15" ht="27" customHeight="1" thickBot="1" x14ac:dyDescent="0.3">
      <c r="B111" s="2831"/>
      <c r="C111" s="2832" t="s">
        <v>922</v>
      </c>
      <c r="D111" s="2833" t="str">
        <f>IFERROR(CONCATENATE(TEXT(VLOOKUP(G5,'side knives'!K:L,2,FALSE),"# ##/##")," x ",TEXT(Interface!D8,"# ##/##")),"")</f>
        <v/>
      </c>
      <c r="E111" s="2834"/>
      <c r="F111" s="2835" t="s">
        <v>923</v>
      </c>
      <c r="G111" s="2836" t="str">
        <f>IF(Interface!D7="","",Interface!D7)</f>
        <v/>
      </c>
      <c r="H111" s="2837" t="s">
        <v>924</v>
      </c>
      <c r="I111" s="3224" t="str">
        <f>IF(Interface!D9="","",Interface!D9)</f>
        <v/>
      </c>
      <c r="J111" s="3225"/>
    </row>
    <row r="112" spans="2:15" ht="10.5" customHeight="1" thickBot="1" x14ac:dyDescent="0.3">
      <c r="B112" s="2858"/>
      <c r="C112" s="2859"/>
      <c r="D112" s="2860"/>
      <c r="E112" s="256"/>
      <c r="F112" s="2861"/>
      <c r="G112" s="2862"/>
      <c r="H112" s="2863"/>
      <c r="I112" s="2864"/>
      <c r="J112" s="2864"/>
    </row>
    <row r="113" spans="2:15" ht="18.75" customHeight="1" x14ac:dyDescent="0.25">
      <c r="B113" s="3052" t="s">
        <v>14511</v>
      </c>
      <c r="C113" s="3053"/>
      <c r="D113" s="3053"/>
      <c r="E113" s="3053"/>
      <c r="F113" s="3053"/>
      <c r="G113" s="3053"/>
      <c r="H113" s="3053"/>
      <c r="I113" s="3053"/>
      <c r="J113" s="3054"/>
    </row>
    <row r="114" spans="2:15" ht="10.5" customHeight="1" x14ac:dyDescent="0.25">
      <c r="B114" s="3055"/>
      <c r="J114" s="3056"/>
    </row>
    <row r="115" spans="2:15" x14ac:dyDescent="0.25">
      <c r="B115" s="3059">
        <v>35</v>
      </c>
      <c r="C115" s="3111" t="s">
        <v>15033</v>
      </c>
      <c r="J115" s="3056"/>
      <c r="O115" t="s">
        <v>1009</v>
      </c>
    </row>
    <row r="116" spans="2:15" ht="10.5" customHeight="1" x14ac:dyDescent="0.25">
      <c r="B116" s="3059"/>
      <c r="J116" s="3056"/>
    </row>
    <row r="117" spans="2:15" x14ac:dyDescent="0.25">
      <c r="B117" s="3059">
        <v>36</v>
      </c>
      <c r="C117" s="3111" t="s">
        <v>15030</v>
      </c>
      <c r="J117" s="3056"/>
    </row>
    <row r="118" spans="2:15" ht="10.5" customHeight="1" x14ac:dyDescent="0.25">
      <c r="B118" s="3059"/>
      <c r="J118" s="3056"/>
    </row>
    <row r="119" spans="2:15" ht="15" customHeight="1" x14ac:dyDescent="0.25">
      <c r="B119" s="3059">
        <v>37</v>
      </c>
      <c r="C119" s="3111" t="s">
        <v>15031</v>
      </c>
      <c r="J119" s="3056"/>
    </row>
    <row r="120" spans="2:15" ht="10.5" customHeight="1" x14ac:dyDescent="0.25">
      <c r="B120" s="3059"/>
      <c r="J120" s="3056"/>
    </row>
    <row r="121" spans="2:15" ht="15" customHeight="1" x14ac:dyDescent="0.25">
      <c r="B121" s="3059">
        <v>38</v>
      </c>
      <c r="C121" s="3111" t="s">
        <v>15032</v>
      </c>
      <c r="J121" s="3056"/>
    </row>
    <row r="122" spans="2:15" ht="15.75" x14ac:dyDescent="0.25">
      <c r="B122" s="3066" t="s">
        <v>1012</v>
      </c>
      <c r="C122" s="3112"/>
      <c r="D122" s="3112"/>
      <c r="E122" s="3112"/>
      <c r="F122" s="3112"/>
      <c r="G122" s="3112"/>
      <c r="H122" s="3112"/>
      <c r="I122" s="2789"/>
      <c r="J122" s="3058"/>
    </row>
    <row r="123" spans="2:15" ht="10.5" customHeight="1" x14ac:dyDescent="0.25">
      <c r="B123" s="3057"/>
      <c r="C123" s="3112"/>
      <c r="D123" s="3112"/>
      <c r="E123" s="3112"/>
      <c r="F123" s="3112"/>
      <c r="G123" s="3112"/>
      <c r="H123" s="3112"/>
      <c r="I123" s="3112"/>
      <c r="J123" s="3058"/>
    </row>
    <row r="124" spans="2:15" ht="15.75" x14ac:dyDescent="0.25">
      <c r="B124" s="3059"/>
      <c r="C124" s="2783"/>
      <c r="D124" s="3112"/>
      <c r="E124" s="3112"/>
      <c r="F124" s="3112"/>
      <c r="G124" s="3112"/>
      <c r="H124" s="3112"/>
      <c r="I124" s="2786"/>
      <c r="J124" s="3058"/>
      <c r="N124" s="2871"/>
    </row>
    <row r="125" spans="2:15" ht="10.5" customHeight="1" x14ac:dyDescent="0.25">
      <c r="B125" s="3057"/>
      <c r="C125" s="3112"/>
      <c r="D125" s="3112"/>
      <c r="E125" s="3112"/>
      <c r="F125" s="3112"/>
      <c r="G125" s="3112"/>
      <c r="H125" s="3112"/>
      <c r="I125" s="3112"/>
      <c r="J125" s="3058"/>
    </row>
    <row r="126" spans="2:15" x14ac:dyDescent="0.25">
      <c r="B126" s="3059"/>
      <c r="C126" s="2783"/>
      <c r="D126" s="2783"/>
      <c r="E126" s="2783"/>
      <c r="F126" s="3113"/>
      <c r="G126" s="2786"/>
      <c r="H126" s="3113"/>
      <c r="I126" s="2786"/>
      <c r="J126" s="3060"/>
      <c r="N126" s="2871"/>
    </row>
    <row r="127" spans="2:15" ht="10.5" customHeight="1" x14ac:dyDescent="0.25">
      <c r="B127" s="3061"/>
      <c r="C127" s="2783"/>
      <c r="D127" s="2798"/>
      <c r="E127" s="2783"/>
      <c r="F127" s="2783"/>
      <c r="G127" s="2783"/>
      <c r="H127" s="2806"/>
      <c r="I127" s="2786"/>
      <c r="J127" s="3060"/>
    </row>
    <row r="128" spans="2:15" x14ac:dyDescent="0.25">
      <c r="B128" s="3059"/>
      <c r="C128" s="2783"/>
      <c r="D128" s="2783"/>
      <c r="E128" s="2783"/>
      <c r="F128" s="3113"/>
      <c r="G128" s="2783"/>
      <c r="H128" s="3113"/>
      <c r="I128" s="2786"/>
      <c r="J128" s="3060"/>
      <c r="N128" s="2871"/>
    </row>
    <row r="129" spans="2:10" ht="10.5" customHeight="1" x14ac:dyDescent="0.25">
      <c r="B129" s="3061"/>
      <c r="C129" s="2783"/>
      <c r="D129" s="2798"/>
      <c r="E129" s="2783"/>
      <c r="F129" s="2783"/>
      <c r="G129" s="2783"/>
      <c r="H129" s="2806"/>
      <c r="I129" s="2786"/>
      <c r="J129" s="3060"/>
    </row>
    <row r="130" spans="2:10" x14ac:dyDescent="0.25">
      <c r="B130" s="3055"/>
      <c r="J130" s="3056"/>
    </row>
    <row r="131" spans="2:10" x14ac:dyDescent="0.25">
      <c r="B131" s="3055"/>
      <c r="J131" s="3056"/>
    </row>
    <row r="132" spans="2:10" ht="15.75" thickBot="1" x14ac:dyDescent="0.3">
      <c r="B132" s="3062"/>
      <c r="C132" s="3063"/>
      <c r="D132" s="3063"/>
      <c r="E132" s="3063"/>
      <c r="F132" s="3063"/>
      <c r="G132" s="3063"/>
      <c r="H132" s="3063"/>
      <c r="I132" s="3064"/>
      <c r="J132" s="3065"/>
    </row>
    <row r="135" spans="2:10" ht="15.75" customHeight="1" thickBot="1" x14ac:dyDescent="0.3">
      <c r="C135" s="3226" t="s">
        <v>1014</v>
      </c>
      <c r="D135" s="3226"/>
      <c r="E135" s="3226"/>
      <c r="F135" s="3226"/>
      <c r="G135" s="3226"/>
      <c r="H135" s="3226"/>
      <c r="I135" s="3226"/>
    </row>
    <row r="136" spans="2:10" ht="15.75" x14ac:dyDescent="0.25">
      <c r="B136" s="2875" t="s">
        <v>1015</v>
      </c>
      <c r="C136" s="2876"/>
      <c r="D136" s="2876"/>
      <c r="E136" s="2876"/>
      <c r="F136" s="2876"/>
      <c r="G136" s="2876"/>
      <c r="H136" s="2876"/>
      <c r="I136" s="2876"/>
      <c r="J136" s="2877"/>
    </row>
    <row r="137" spans="2:10" ht="15.75" x14ac:dyDescent="0.25">
      <c r="B137" s="2878">
        <v>39</v>
      </c>
      <c r="C137" s="2865"/>
      <c r="D137" s="2865"/>
      <c r="E137" s="2865"/>
      <c r="F137" s="2865"/>
      <c r="G137" s="2865"/>
      <c r="H137" s="2865"/>
      <c r="I137" s="2865"/>
      <c r="J137" s="2870"/>
    </row>
    <row r="138" spans="2:10" ht="15.75" x14ac:dyDescent="0.25">
      <c r="B138" s="2869">
        <v>41</v>
      </c>
      <c r="J138" s="2870"/>
    </row>
    <row r="139" spans="2:10" ht="15.75" x14ac:dyDescent="0.25">
      <c r="B139" s="2847"/>
      <c r="J139" s="2870"/>
    </row>
    <row r="140" spans="2:10" ht="15.75" x14ac:dyDescent="0.25">
      <c r="B140" s="2869"/>
      <c r="D140" s="3239" t="str">
        <f>IF(Interface!H19 = "","",Interface!H19)</f>
        <v/>
      </c>
      <c r="E140" s="3239"/>
      <c r="F140" s="3239"/>
      <c r="G140" s="3239"/>
      <c r="H140" s="3239"/>
      <c r="I140" s="3239"/>
      <c r="J140" s="2870"/>
    </row>
    <row r="141" spans="2:10" ht="15.75" x14ac:dyDescent="0.25">
      <c r="B141" s="2869"/>
      <c r="C141" s="2879"/>
      <c r="D141" s="3239"/>
      <c r="E141" s="3239"/>
      <c r="F141" s="3239"/>
      <c r="G141" s="3239"/>
      <c r="H141" s="3239"/>
      <c r="I141" s="3239"/>
      <c r="J141" s="2870"/>
    </row>
    <row r="142" spans="2:10" ht="15.75" x14ac:dyDescent="0.25">
      <c r="B142" s="2869"/>
      <c r="C142" s="2880"/>
      <c r="D142" s="3240" t="str">
        <f>IF(Interface!H21 = "","",Interface!H21)</f>
        <v/>
      </c>
      <c r="E142" s="3240"/>
      <c r="F142" s="3240"/>
      <c r="G142" s="3240"/>
      <c r="H142" s="3240"/>
      <c r="I142" s="3240"/>
      <c r="J142" s="2870"/>
    </row>
    <row r="143" spans="2:10" ht="15.75" x14ac:dyDescent="0.25">
      <c r="B143" s="2869"/>
      <c r="C143" s="2881"/>
      <c r="D143" s="3240"/>
      <c r="E143" s="3240"/>
      <c r="F143" s="3240"/>
      <c r="G143" s="3240"/>
      <c r="H143" s="3240"/>
      <c r="I143" s="3240"/>
      <c r="J143" s="2870"/>
    </row>
    <row r="144" spans="2:10" ht="15.75" x14ac:dyDescent="0.25">
      <c r="B144" s="2869"/>
      <c r="C144" s="2880"/>
      <c r="D144" s="3239" t="str">
        <f>IF(Interface!H23 = "","",Interface!H23)</f>
        <v/>
      </c>
      <c r="E144" s="3239"/>
      <c r="F144" s="3239"/>
      <c r="G144" s="3239"/>
      <c r="H144" s="3239"/>
      <c r="I144" s="3239"/>
      <c r="J144" s="2870"/>
    </row>
    <row r="145" spans="2:30" ht="15.75" x14ac:dyDescent="0.25">
      <c r="B145" s="2869"/>
      <c r="C145" s="2881"/>
      <c r="D145" s="3239"/>
      <c r="E145" s="3239"/>
      <c r="F145" s="3239"/>
      <c r="G145" s="3239"/>
      <c r="H145" s="3239"/>
      <c r="I145" s="3239"/>
      <c r="J145" s="2870"/>
    </row>
    <row r="146" spans="2:30" ht="15.75" x14ac:dyDescent="0.25">
      <c r="B146" s="2869"/>
      <c r="C146" s="2880"/>
      <c r="D146" s="3240" t="str">
        <f>IF(Interface!H25="","",Interface!H25)</f>
        <v/>
      </c>
      <c r="E146" s="3240"/>
      <c r="F146" s="3240"/>
      <c r="G146" s="3240"/>
      <c r="H146" s="3240"/>
      <c r="I146" s="3240"/>
      <c r="J146" s="2870"/>
    </row>
    <row r="147" spans="2:30" ht="15.75" x14ac:dyDescent="0.25">
      <c r="B147" s="2869"/>
      <c r="C147" s="2881"/>
      <c r="D147" s="3240"/>
      <c r="E147" s="3240"/>
      <c r="F147" s="3240"/>
      <c r="G147" s="3240"/>
      <c r="H147" s="3240"/>
      <c r="I147" s="3240"/>
      <c r="J147" s="2870"/>
    </row>
    <row r="148" spans="2:30" x14ac:dyDescent="0.25">
      <c r="B148" s="2845"/>
      <c r="C148" s="2880"/>
      <c r="D148" s="3239" t="str">
        <f>IF(Interface!H27="","",Interface!H27)</f>
        <v/>
      </c>
      <c r="E148" s="3239"/>
      <c r="F148" s="3239"/>
      <c r="G148" s="3239"/>
      <c r="H148" s="3239"/>
      <c r="I148" s="3239"/>
      <c r="J148" s="2846"/>
    </row>
    <row r="149" spans="2:30" x14ac:dyDescent="0.25">
      <c r="B149" s="2845"/>
      <c r="C149" s="2881"/>
      <c r="D149" s="3239"/>
      <c r="E149" s="3239"/>
      <c r="F149" s="3239"/>
      <c r="G149" s="3239"/>
      <c r="H149" s="3239"/>
      <c r="I149" s="3239"/>
      <c r="J149" s="2846"/>
    </row>
    <row r="150" spans="2:30" ht="8.25" customHeight="1" x14ac:dyDescent="0.25">
      <c r="B150" s="2845"/>
      <c r="C150" s="2880"/>
      <c r="D150" s="2880"/>
      <c r="E150" s="2880"/>
      <c r="F150" s="2880"/>
      <c r="G150" s="2880"/>
      <c r="H150" s="2880"/>
      <c r="I150" s="2880"/>
      <c r="J150" s="2846"/>
    </row>
    <row r="151" spans="2:30" ht="15" customHeight="1" x14ac:dyDescent="0.25">
      <c r="B151" s="2845"/>
      <c r="C151" s="3162"/>
      <c r="D151" s="3243" t="str">
        <f>IFERROR(VLOOKUP(Interface!D7,'side knives'!K:AH,22,FALSE),"")</f>
        <v/>
      </c>
      <c r="E151" s="3243"/>
      <c r="F151" s="3243"/>
      <c r="G151" s="3243"/>
      <c r="H151" s="3243"/>
      <c r="I151" s="3243"/>
      <c r="J151" s="2846"/>
    </row>
    <row r="152" spans="2:30" x14ac:dyDescent="0.25">
      <c r="B152" s="2845"/>
      <c r="C152" s="2880"/>
      <c r="D152" s="3243"/>
      <c r="E152" s="3243"/>
      <c r="F152" s="3243"/>
      <c r="G152" s="3243"/>
      <c r="H152" s="3243"/>
      <c r="I152" s="3243"/>
      <c r="J152" s="2846"/>
    </row>
    <row r="153" spans="2:30" ht="15.75" thickBot="1" x14ac:dyDescent="0.3">
      <c r="B153" s="2848"/>
      <c r="C153" s="2872"/>
      <c r="D153" s="2850"/>
      <c r="E153" s="2872"/>
      <c r="F153" s="2872"/>
      <c r="G153" s="2872"/>
      <c r="H153" s="2872"/>
      <c r="I153" s="2873"/>
      <c r="J153" s="2874"/>
    </row>
    <row r="154" spans="2:30" ht="15.75" thickBot="1" x14ac:dyDescent="0.3">
      <c r="I154" s="3227" t="s">
        <v>1016</v>
      </c>
      <c r="J154" s="3228"/>
    </row>
    <row r="155" spans="2:30" ht="9.75" customHeight="1" thickBot="1" x14ac:dyDescent="0.3">
      <c r="B155" s="2882"/>
      <c r="C155" s="2882"/>
      <c r="D155" s="2882"/>
      <c r="E155" s="2882"/>
      <c r="F155" s="2882"/>
      <c r="G155" s="2882"/>
      <c r="H155" s="2882"/>
      <c r="I155" s="2883"/>
      <c r="J155" s="2882"/>
    </row>
    <row r="156" spans="2:30" ht="12.75" customHeight="1" x14ac:dyDescent="0.25">
      <c r="B156" s="3229" t="str">
        <f>CONCATENATE("WO# ",Interface!D4)</f>
        <v xml:space="preserve">WO# </v>
      </c>
      <c r="C156" s="3230"/>
      <c r="D156" s="3230"/>
      <c r="E156" s="3230"/>
      <c r="F156" s="3230"/>
      <c r="G156" s="3230"/>
      <c r="H156" s="3230"/>
      <c r="I156" s="3233" t="s">
        <v>920</v>
      </c>
      <c r="J156" s="3234"/>
    </row>
    <row r="157" spans="2:30" ht="57.75" customHeight="1" x14ac:dyDescent="0.8">
      <c r="B157" s="3231"/>
      <c r="C157" s="3232"/>
      <c r="D157" s="3232"/>
      <c r="E157" s="3232"/>
      <c r="F157" s="3232"/>
      <c r="G157" s="3232"/>
      <c r="H157" s="3232"/>
      <c r="I157" s="2884" t="str">
        <f>IF(Charts!P43=0,"",Charts!P43)</f>
        <v/>
      </c>
      <c r="J157" s="2885" t="s">
        <v>921</v>
      </c>
    </row>
    <row r="158" spans="2:30" x14ac:dyDescent="0.25">
      <c r="B158" s="3235" t="s">
        <v>15061</v>
      </c>
      <c r="C158" s="3236"/>
      <c r="D158" s="3236"/>
      <c r="E158" s="3236"/>
      <c r="F158" s="3236"/>
      <c r="G158" s="3236"/>
      <c r="H158" s="3236"/>
      <c r="I158" s="2886"/>
      <c r="J158" s="2887"/>
    </row>
    <row r="159" spans="2:30" ht="23.25" x14ac:dyDescent="0.25">
      <c r="B159" s="2888"/>
      <c r="C159" s="2889" t="s">
        <v>922</v>
      </c>
      <c r="D159" s="2890" t="str">
        <f>IFERROR(CONCATENATE(TEXT(VLOOKUP(G5,'side knives'!K:L,2,FALSE),"# ##/##")," x ",TEXT(Interface!D8,"# ##/##")),"")</f>
        <v/>
      </c>
      <c r="E159" s="2891"/>
      <c r="F159" s="2892" t="s">
        <v>923</v>
      </c>
      <c r="G159" s="2893" t="str">
        <f>IF(Interface!D7="","",Interface!D7)</f>
        <v/>
      </c>
      <c r="H159" s="2894" t="s">
        <v>924</v>
      </c>
      <c r="I159" s="3237" t="str">
        <f>IF(Interface!D9="","",Interface!D9)</f>
        <v/>
      </c>
      <c r="J159" s="3238"/>
    </row>
    <row r="160" spans="2:30" ht="3.75" customHeight="1" x14ac:dyDescent="0.25">
      <c r="B160" s="2895"/>
      <c r="C160" s="2896"/>
      <c r="D160" s="2897"/>
      <c r="E160" s="2898"/>
      <c r="F160" s="2899"/>
      <c r="G160" s="2900"/>
      <c r="H160" s="2901"/>
      <c r="I160" s="2902"/>
      <c r="J160" s="2903"/>
      <c r="AC160" t="e">
        <f>TEXT(VLOOKUP(G5,'side knives'!K:L,2,FALSE),"# ##/##")</f>
        <v>#N/A</v>
      </c>
      <c r="AD160" t="str">
        <f>TEXT(Interface!D8,"# ##/##")</f>
        <v>0</v>
      </c>
    </row>
    <row r="161" spans="2:15" ht="30" x14ac:dyDescent="0.4">
      <c r="B161" s="2904" t="s">
        <v>1017</v>
      </c>
      <c r="C161" s="2905"/>
      <c r="D161" s="2905"/>
      <c r="E161" s="2905"/>
      <c r="F161" s="2894" t="s">
        <v>1018</v>
      </c>
      <c r="G161" s="2906" t="str">
        <f>IF(D159="","",CONCATENATE(Interface!D5,"-",VLOOKUP(Interface!D7,'side knives'!K:M,3,FALSE),".rcp"))</f>
        <v/>
      </c>
      <c r="H161" s="2905"/>
      <c r="I161" s="2905"/>
      <c r="J161" s="2907"/>
      <c r="O161" t="s">
        <v>1019</v>
      </c>
    </row>
    <row r="162" spans="2:15" ht="5.25" customHeight="1" x14ac:dyDescent="0.25">
      <c r="B162" s="2908"/>
      <c r="C162" s="2909"/>
      <c r="D162" s="2909"/>
      <c r="E162" s="2909"/>
      <c r="F162" s="2909"/>
      <c r="G162" s="2909"/>
      <c r="H162" s="2909"/>
      <c r="I162" s="2909"/>
      <c r="J162" s="2910"/>
    </row>
    <row r="163" spans="2:15" ht="15" customHeight="1" x14ac:dyDescent="0.25">
      <c r="B163" s="2911"/>
      <c r="C163" s="3216" t="s">
        <v>1020</v>
      </c>
      <c r="D163" s="3216"/>
      <c r="E163" s="2912"/>
      <c r="F163" s="2913"/>
      <c r="G163" s="2914"/>
      <c r="H163" s="2915"/>
      <c r="I163" s="2914"/>
      <c r="J163" s="2916"/>
    </row>
    <row r="164" spans="2:15" ht="15" customHeight="1" x14ac:dyDescent="0.25">
      <c r="B164" s="2911"/>
      <c r="C164" s="3216"/>
      <c r="D164" s="3216"/>
      <c r="E164" s="2912"/>
      <c r="F164" s="2913"/>
      <c r="G164" s="2913"/>
      <c r="H164" s="2917"/>
      <c r="I164" s="2914"/>
      <c r="J164" s="2916"/>
    </row>
    <row r="165" spans="2:15" ht="15.75" x14ac:dyDescent="0.25">
      <c r="B165" s="2911"/>
      <c r="C165" s="2918"/>
      <c r="D165" s="3212"/>
      <c r="E165" s="2919" t="s">
        <v>1021</v>
      </c>
      <c r="F165" s="3141" t="str">
        <f>I22</f>
        <v/>
      </c>
      <c r="G165" s="2913"/>
      <c r="H165" s="2917"/>
      <c r="I165" s="2914"/>
      <c r="J165" s="2916"/>
      <c r="O165" s="80" t="s">
        <v>4808</v>
      </c>
    </row>
    <row r="166" spans="2:15" ht="15.75" x14ac:dyDescent="0.25">
      <c r="B166" s="2911"/>
      <c r="C166" s="2918"/>
      <c r="D166" s="3212"/>
      <c r="E166" s="2919" t="s">
        <v>1022</v>
      </c>
      <c r="F166" s="3141" t="str">
        <f>I28</f>
        <v/>
      </c>
      <c r="G166" s="2913"/>
      <c r="H166" s="2917"/>
      <c r="I166" s="2914"/>
      <c r="J166" s="2916"/>
    </row>
    <row r="167" spans="2:15" ht="15.75" x14ac:dyDescent="0.25">
      <c r="B167" s="2911"/>
      <c r="C167" s="2882"/>
      <c r="D167" s="3213"/>
      <c r="E167" s="2919" t="s">
        <v>1023</v>
      </c>
      <c r="F167" s="3141" t="str">
        <f>I18</f>
        <v/>
      </c>
      <c r="G167" s="589"/>
      <c r="H167" s="589"/>
      <c r="I167" s="2920"/>
      <c r="J167" s="2921"/>
    </row>
    <row r="168" spans="2:15" ht="15.75" x14ac:dyDescent="0.25">
      <c r="B168" s="2922"/>
      <c r="C168" s="2882"/>
      <c r="D168" s="3213"/>
      <c r="E168" s="2919" t="s">
        <v>15062</v>
      </c>
      <c r="F168" s="2923" t="str">
        <f>IFERROR(IF(B158 = "Check List for 627 Size Change","",CONCATENATE(VLOOKUP(Interface!D7,'side knives'!K:AH,8,FALSE), """")),"")</f>
        <v/>
      </c>
      <c r="G168" s="589"/>
      <c r="H168" s="589"/>
      <c r="I168" s="2920"/>
      <c r="J168" s="2921"/>
    </row>
    <row r="169" spans="2:15" x14ac:dyDescent="0.25">
      <c r="B169" s="2922"/>
      <c r="C169" s="2882"/>
      <c r="D169" s="3214"/>
      <c r="E169" s="3215" t="s">
        <v>1024</v>
      </c>
      <c r="F169" s="2923" t="e">
        <f>VLOOKUP(Interface!D7,'side knives'!K:M,3,FALSE)</f>
        <v>#N/A</v>
      </c>
      <c r="G169" s="589"/>
      <c r="H169" s="589"/>
      <c r="I169" s="2920"/>
      <c r="J169" s="2921"/>
    </row>
    <row r="170" spans="2:15" x14ac:dyDescent="0.25">
      <c r="B170" s="2922"/>
      <c r="C170" s="2882"/>
      <c r="D170" s="3214"/>
      <c r="E170" s="3215"/>
      <c r="F170" s="2924"/>
      <c r="G170" s="589"/>
      <c r="H170" s="589"/>
      <c r="I170" s="2920"/>
      <c r="J170" s="2921"/>
    </row>
    <row r="171" spans="2:15" x14ac:dyDescent="0.25">
      <c r="B171" s="2922"/>
      <c r="C171" s="2882"/>
      <c r="D171" s="3214"/>
      <c r="E171" s="589"/>
      <c r="F171" s="589"/>
      <c r="G171" s="589"/>
      <c r="H171" s="589"/>
      <c r="I171" s="2920"/>
      <c r="J171" s="2921"/>
    </row>
    <row r="172" spans="2:15" ht="6.75" customHeight="1" x14ac:dyDescent="0.25">
      <c r="B172" s="2922"/>
      <c r="C172" s="2882"/>
      <c r="D172" s="2882"/>
      <c r="E172" s="589"/>
      <c r="F172" s="589"/>
      <c r="G172" s="589"/>
      <c r="H172" s="589"/>
      <c r="I172" s="2920"/>
      <c r="J172" s="2921"/>
    </row>
    <row r="173" spans="2:15" x14ac:dyDescent="0.25">
      <c r="B173" s="2922"/>
      <c r="C173" s="2882"/>
      <c r="D173" s="2882"/>
      <c r="E173" s="589"/>
      <c r="F173" s="589"/>
      <c r="G173" s="589"/>
      <c r="H173" s="589"/>
      <c r="I173" s="2920"/>
      <c r="J173" s="2916"/>
    </row>
    <row r="174" spans="2:15" x14ac:dyDescent="0.25">
      <c r="B174" s="2922"/>
      <c r="C174" s="2882"/>
      <c r="D174" s="2882"/>
      <c r="E174" s="589"/>
      <c r="F174" s="589"/>
      <c r="G174" s="589"/>
      <c r="H174" s="589"/>
      <c r="I174" s="2920"/>
      <c r="J174" s="2916"/>
    </row>
    <row r="175" spans="2:15" x14ac:dyDescent="0.25">
      <c r="B175" s="2922"/>
      <c r="C175" s="2882"/>
      <c r="D175" s="2882"/>
      <c r="E175" s="589"/>
      <c r="F175" s="589"/>
      <c r="G175" s="589"/>
      <c r="H175" s="589"/>
      <c r="I175" s="2920"/>
      <c r="J175" s="2916"/>
    </row>
    <row r="176" spans="2:15" x14ac:dyDescent="0.25">
      <c r="B176" s="2922"/>
      <c r="C176" s="2882"/>
      <c r="D176" s="2882"/>
      <c r="E176" s="589"/>
      <c r="F176" s="589"/>
      <c r="G176" s="589"/>
      <c r="H176" s="589"/>
      <c r="I176" s="2920"/>
      <c r="J176" s="2916"/>
    </row>
    <row r="177" spans="2:10" x14ac:dyDescent="0.25">
      <c r="B177" s="2922"/>
      <c r="C177" s="2882"/>
      <c r="D177" s="2882"/>
      <c r="E177" s="589"/>
      <c r="F177" s="589"/>
      <c r="G177" s="589"/>
      <c r="H177" s="589"/>
      <c r="I177" s="2920"/>
      <c r="J177" s="2921"/>
    </row>
    <row r="178" spans="2:10" x14ac:dyDescent="0.25">
      <c r="B178" s="2922"/>
      <c r="C178" s="2882"/>
      <c r="D178" s="2882"/>
      <c r="E178" s="589"/>
      <c r="F178" s="589"/>
      <c r="G178" s="589"/>
      <c r="H178" s="589"/>
      <c r="I178" s="2920"/>
      <c r="J178" s="2921"/>
    </row>
    <row r="179" spans="2:10" x14ac:dyDescent="0.25">
      <c r="B179" s="2922"/>
      <c r="C179" s="2882"/>
      <c r="D179" s="2882"/>
      <c r="E179" s="589"/>
      <c r="F179" s="589"/>
      <c r="G179" s="589"/>
      <c r="H179" s="589"/>
      <c r="I179" s="2920"/>
      <c r="J179" s="2921"/>
    </row>
    <row r="180" spans="2:10" x14ac:dyDescent="0.25">
      <c r="B180" s="2922"/>
      <c r="C180" s="2882"/>
      <c r="D180" s="2882"/>
      <c r="E180" s="589"/>
      <c r="F180" s="589"/>
      <c r="G180" s="589"/>
      <c r="H180" s="589"/>
      <c r="I180" s="2920"/>
      <c r="J180" s="2921"/>
    </row>
    <row r="181" spans="2:10" x14ac:dyDescent="0.25">
      <c r="B181" s="2922"/>
      <c r="C181" s="2882"/>
      <c r="D181" s="2882"/>
      <c r="E181" s="589"/>
      <c r="F181" s="589"/>
      <c r="G181" s="589"/>
      <c r="H181" s="589"/>
      <c r="I181" s="2920"/>
      <c r="J181" s="2921"/>
    </row>
    <row r="182" spans="2:10" ht="10.5" customHeight="1" x14ac:dyDescent="0.25">
      <c r="B182" s="2922"/>
      <c r="C182" s="2882"/>
      <c r="D182" s="2882"/>
      <c r="E182" s="2882"/>
      <c r="F182" s="2882"/>
      <c r="G182" s="2882"/>
      <c r="H182" s="2882"/>
      <c r="I182" s="2883"/>
      <c r="J182" s="2921"/>
    </row>
    <row r="183" spans="2:10" x14ac:dyDescent="0.25">
      <c r="B183" s="2922"/>
      <c r="C183" s="3216" t="s">
        <v>1025</v>
      </c>
      <c r="D183" s="3216"/>
      <c r="E183" s="2913"/>
      <c r="F183" s="2913"/>
      <c r="G183" s="2914"/>
      <c r="H183" s="2915"/>
      <c r="I183" s="2914"/>
      <c r="J183" s="2916"/>
    </row>
    <row r="184" spans="2:10" ht="15.75" x14ac:dyDescent="0.25">
      <c r="B184" s="2922"/>
      <c r="C184" s="3216"/>
      <c r="D184" s="3216"/>
      <c r="E184" s="2919" t="s">
        <v>1021</v>
      </c>
      <c r="F184" s="3142" t="str">
        <f>I49</f>
        <v/>
      </c>
      <c r="G184" s="2913"/>
      <c r="H184" s="2917"/>
      <c r="I184" s="2914"/>
      <c r="J184" s="2916"/>
    </row>
    <row r="185" spans="2:10" x14ac:dyDescent="0.25">
      <c r="B185" s="2922"/>
      <c r="C185" s="2918"/>
      <c r="D185" s="2918"/>
      <c r="F185" s="2925"/>
      <c r="G185" s="2913"/>
      <c r="H185" s="2917"/>
      <c r="I185" s="2914"/>
      <c r="J185" s="2916"/>
    </row>
    <row r="186" spans="2:10" x14ac:dyDescent="0.25">
      <c r="B186" s="2922"/>
      <c r="C186" s="2918"/>
      <c r="D186" s="2918"/>
      <c r="E186" s="3217" t="s">
        <v>1026</v>
      </c>
      <c r="F186" s="3144" t="str">
        <f>LEFT(I47,1)</f>
        <v/>
      </c>
      <c r="G186" s="2913"/>
      <c r="H186" s="2913"/>
      <c r="I186" s="2914"/>
      <c r="J186" s="2916"/>
    </row>
    <row r="187" spans="2:10" x14ac:dyDescent="0.25">
      <c r="B187" s="2922"/>
      <c r="C187" s="2882"/>
      <c r="D187" s="2927"/>
      <c r="E187" s="3217"/>
      <c r="F187" s="2928"/>
      <c r="G187" s="589"/>
      <c r="H187" s="589"/>
      <c r="I187" s="2920"/>
      <c r="J187" s="2921"/>
    </row>
    <row r="188" spans="2:10" ht="15.75" x14ac:dyDescent="0.25">
      <c r="B188" s="2922"/>
      <c r="C188" s="2882"/>
      <c r="D188" s="2882"/>
      <c r="E188" s="2919" t="s">
        <v>1022</v>
      </c>
      <c r="F188" s="3143" t="str">
        <f>I45</f>
        <v/>
      </c>
      <c r="G188" s="589"/>
      <c r="H188" s="589"/>
      <c r="I188" s="2920"/>
      <c r="J188" s="2921"/>
    </row>
    <row r="189" spans="2:10" x14ac:dyDescent="0.25">
      <c r="B189" s="2922"/>
      <c r="C189" s="2882"/>
      <c r="D189" s="2882"/>
      <c r="E189" s="589"/>
      <c r="F189" s="589"/>
      <c r="G189" s="589"/>
      <c r="H189" s="589"/>
      <c r="I189" s="2920"/>
      <c r="J189" s="2921"/>
    </row>
    <row r="190" spans="2:10" x14ac:dyDescent="0.25">
      <c r="B190" s="2922"/>
      <c r="C190" s="2882"/>
      <c r="D190" s="2882"/>
      <c r="E190" s="589"/>
      <c r="F190" s="589"/>
      <c r="G190" s="589"/>
      <c r="H190" s="589"/>
      <c r="I190" s="2920"/>
      <c r="J190" s="2921"/>
    </row>
    <row r="191" spans="2:10" x14ac:dyDescent="0.25">
      <c r="B191" s="2922"/>
      <c r="C191" s="2882"/>
      <c r="D191" s="2882"/>
      <c r="E191" s="589"/>
      <c r="F191" s="589"/>
      <c r="G191" s="589"/>
      <c r="H191" s="589"/>
      <c r="I191" s="2920"/>
      <c r="J191" s="2921"/>
    </row>
    <row r="192" spans="2:10" ht="5.25" customHeight="1" x14ac:dyDescent="0.25">
      <c r="B192" s="2922"/>
      <c r="C192" s="2882"/>
      <c r="D192" s="2882"/>
      <c r="E192" s="589"/>
      <c r="F192" s="589"/>
      <c r="G192" s="2882"/>
      <c r="H192" s="2882"/>
      <c r="I192" s="2920"/>
      <c r="J192" s="2921"/>
    </row>
    <row r="193" spans="2:10" ht="15" customHeight="1" x14ac:dyDescent="0.25">
      <c r="B193" s="2922"/>
      <c r="C193" s="3216" t="s">
        <v>1027</v>
      </c>
      <c r="D193" s="3216"/>
      <c r="E193" s="2913"/>
      <c r="F193" s="2913"/>
      <c r="G193" s="2914"/>
      <c r="H193" s="2915"/>
      <c r="I193" s="2914"/>
      <c r="J193" s="2916"/>
    </row>
    <row r="194" spans="2:10" ht="15" customHeight="1" x14ac:dyDescent="0.25">
      <c r="B194" s="2922"/>
      <c r="C194" s="3216"/>
      <c r="D194" s="3216"/>
      <c r="E194" s="2913"/>
      <c r="F194" s="2913"/>
      <c r="G194" s="2913"/>
      <c r="H194" s="2917"/>
      <c r="I194" s="2914"/>
      <c r="J194" s="2916"/>
    </row>
    <row r="195" spans="2:10" ht="15.75" x14ac:dyDescent="0.25">
      <c r="B195" s="2922"/>
      <c r="C195" s="2918"/>
      <c r="D195" s="2918"/>
      <c r="E195" s="2919" t="s">
        <v>1021</v>
      </c>
      <c r="F195" s="3142" t="str">
        <f>I70</f>
        <v/>
      </c>
      <c r="G195" s="2913"/>
      <c r="H195" s="2917"/>
      <c r="I195" s="2914"/>
      <c r="J195" s="2916"/>
    </row>
    <row r="196" spans="2:10" x14ac:dyDescent="0.25">
      <c r="B196" s="2922"/>
      <c r="C196" s="2918"/>
      <c r="D196" s="2918"/>
      <c r="E196" s="3217" t="s">
        <v>1026</v>
      </c>
      <c r="F196" s="2926" t="str">
        <f>LEFT(I68,1)</f>
        <v/>
      </c>
      <c r="G196" s="2913"/>
      <c r="H196" s="2913"/>
      <c r="I196" s="2914"/>
      <c r="J196" s="2916"/>
    </row>
    <row r="197" spans="2:10" x14ac:dyDescent="0.25">
      <c r="B197" s="2922"/>
      <c r="C197" s="2882"/>
      <c r="D197" s="2927"/>
      <c r="E197" s="3217"/>
      <c r="F197" s="2929"/>
      <c r="G197" s="589"/>
      <c r="H197" s="589"/>
      <c r="I197" s="2920"/>
      <c r="J197" s="2921"/>
    </row>
    <row r="198" spans="2:10" ht="15.75" x14ac:dyDescent="0.25">
      <c r="B198" s="2922"/>
      <c r="C198" s="2882"/>
      <c r="D198" s="2882"/>
      <c r="E198" s="2919" t="s">
        <v>1022</v>
      </c>
      <c r="F198" s="3142" t="str">
        <f>I66</f>
        <v/>
      </c>
      <c r="G198" s="589"/>
      <c r="H198" s="589"/>
      <c r="I198" s="2920"/>
      <c r="J198" s="2921"/>
    </row>
    <row r="199" spans="2:10" x14ac:dyDescent="0.25">
      <c r="B199" s="2922"/>
      <c r="C199" s="2882"/>
      <c r="D199" s="2882"/>
      <c r="E199" s="589"/>
      <c r="F199" s="589"/>
      <c r="G199" s="589"/>
      <c r="H199" s="589"/>
      <c r="I199" s="2920"/>
      <c r="J199" s="2921"/>
    </row>
    <row r="200" spans="2:10" x14ac:dyDescent="0.25">
      <c r="B200" s="2922"/>
      <c r="C200" s="2882"/>
      <c r="D200" s="2882"/>
      <c r="E200" s="589"/>
      <c r="F200" s="589"/>
      <c r="G200" s="589"/>
      <c r="H200" s="589"/>
      <c r="I200" s="2920"/>
      <c r="J200" s="2921"/>
    </row>
    <row r="201" spans="2:10" ht="10.5" customHeight="1" thickBot="1" x14ac:dyDescent="0.3">
      <c r="B201" s="2930"/>
      <c r="C201" s="2931"/>
      <c r="D201" s="2931"/>
      <c r="E201" s="2931"/>
      <c r="F201" s="2931"/>
      <c r="G201" s="2931"/>
      <c r="H201" s="2931"/>
      <c r="I201" s="2932"/>
      <c r="J201" s="2933"/>
    </row>
    <row r="202" spans="2:10" ht="15.75" thickBot="1" x14ac:dyDescent="0.3">
      <c r="I202" s="3210" t="s">
        <v>1028</v>
      </c>
      <c r="J202" s="3211"/>
    </row>
  </sheetData>
  <sheetProtection algorithmName="SHA-512" hashValue="ycgH9YGVODtQfh8OV8dWaVsAu1o/WDVPSb6iGVluEq1AlZSa3PZuHibv2hbE0PzeX1BsOTi4jzUJl+wKjlrW1Q==" saltValue="Xgg8OfpaG+IFm+lzo+lcGQ==" spinCount="100000" sheet="1" objects="1" scenarios="1" selectLockedCells="1"/>
  <mergeCells count="43">
    <mergeCell ref="D151:I152"/>
    <mergeCell ref="I106:J106"/>
    <mergeCell ref="C13:I13"/>
    <mergeCell ref="F33:I33"/>
    <mergeCell ref="M6:N6"/>
    <mergeCell ref="I58:J58"/>
    <mergeCell ref="I53:J53"/>
    <mergeCell ref="B55:H56"/>
    <mergeCell ref="I55:J55"/>
    <mergeCell ref="B57:H57"/>
    <mergeCell ref="C90:E90"/>
    <mergeCell ref="G41:I41"/>
    <mergeCell ref="G62:I62"/>
    <mergeCell ref="B2:H3"/>
    <mergeCell ref="I2:J2"/>
    <mergeCell ref="B4:H4"/>
    <mergeCell ref="I5:J5"/>
    <mergeCell ref="H35:I35"/>
    <mergeCell ref="C163:D164"/>
    <mergeCell ref="B108:H109"/>
    <mergeCell ref="I108:J108"/>
    <mergeCell ref="B110:H110"/>
    <mergeCell ref="I111:J111"/>
    <mergeCell ref="C135:I135"/>
    <mergeCell ref="I154:J154"/>
    <mergeCell ref="B156:H157"/>
    <mergeCell ref="I156:J156"/>
    <mergeCell ref="B158:H158"/>
    <mergeCell ref="I159:J159"/>
    <mergeCell ref="D140:I141"/>
    <mergeCell ref="D142:I143"/>
    <mergeCell ref="D144:I145"/>
    <mergeCell ref="D146:I147"/>
    <mergeCell ref="D148:I149"/>
    <mergeCell ref="I202:J202"/>
    <mergeCell ref="D165:D166"/>
    <mergeCell ref="D167:D168"/>
    <mergeCell ref="D169:D171"/>
    <mergeCell ref="E169:E170"/>
    <mergeCell ref="C183:D184"/>
    <mergeCell ref="E186:E187"/>
    <mergeCell ref="C193:D194"/>
    <mergeCell ref="E196:E197"/>
  </mergeCells>
  <printOptions horizontalCentered="1" verticalCentered="1"/>
  <pageMargins left="0.25" right="0.25" top="0.5" bottom="0.5" header="0.3" footer="0.3"/>
  <pageSetup fitToHeight="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0A5B0-1B28-431F-981A-ADD71BFA683E}">
  <sheetPr codeName="Sheet24"/>
  <dimension ref="A1:AF201"/>
  <sheetViews>
    <sheetView topLeftCell="C10" workbookViewId="0">
      <selection activeCell="L17" sqref="L17"/>
    </sheetView>
  </sheetViews>
  <sheetFormatPr defaultRowHeight="15" x14ac:dyDescent="0.25"/>
  <cols>
    <col min="1" max="1" width="12.7109375" customWidth="1"/>
    <col min="9" max="9" width="18.28515625" customWidth="1"/>
    <col min="10" max="10" width="15.140625" customWidth="1"/>
    <col min="13" max="16" width="11.42578125" customWidth="1"/>
    <col min="18" max="18" width="18" customWidth="1"/>
    <col min="20" max="20" width="11.5703125" customWidth="1"/>
    <col min="22" max="23" width="11.140625" customWidth="1"/>
    <col min="30" max="32" width="11.7109375" customWidth="1"/>
  </cols>
  <sheetData>
    <row r="1" spans="1:32" ht="45" x14ac:dyDescent="0.25">
      <c r="A1" s="590" t="s">
        <v>1029</v>
      </c>
      <c r="B1" s="591"/>
      <c r="C1" s="591"/>
      <c r="D1" s="591"/>
      <c r="E1" s="591"/>
      <c r="F1" s="591"/>
      <c r="G1" s="2969"/>
      <c r="H1" s="2963"/>
      <c r="I1" s="2971" t="s">
        <v>1040</v>
      </c>
      <c r="J1" s="2965" t="s">
        <v>14512</v>
      </c>
      <c r="K1" s="2965" t="s">
        <v>14513</v>
      </c>
      <c r="M1" s="2973" t="s">
        <v>1155</v>
      </c>
      <c r="N1" s="2974" t="s">
        <v>1040</v>
      </c>
      <c r="O1" s="2978" t="s">
        <v>4827</v>
      </c>
      <c r="P1" s="2979" t="s">
        <v>1156</v>
      </c>
      <c r="R1" s="2994" t="s">
        <v>1153</v>
      </c>
      <c r="T1" s="2995" t="s">
        <v>1154</v>
      </c>
      <c r="V1" s="3250" t="s">
        <v>1163</v>
      </c>
      <c r="W1" s="3250"/>
      <c r="Z1" s="3137" t="s">
        <v>5000</v>
      </c>
      <c r="AA1" s="3138"/>
      <c r="AD1" s="3126" t="s">
        <v>15036</v>
      </c>
      <c r="AE1" s="3127"/>
      <c r="AF1" s="3128"/>
    </row>
    <row r="2" spans="1:32" ht="15.75" customHeight="1" thickBot="1" x14ac:dyDescent="0.3">
      <c r="A2" s="3252" t="s">
        <v>1030</v>
      </c>
      <c r="B2" s="3252"/>
      <c r="C2" s="3252" t="s">
        <v>1031</v>
      </c>
      <c r="D2" s="3252"/>
      <c r="E2" s="3252"/>
      <c r="F2" s="3252"/>
      <c r="G2" s="3253"/>
      <c r="H2" s="2965">
        <v>1</v>
      </c>
      <c r="I2" s="2966" t="s">
        <v>4791</v>
      </c>
      <c r="J2" s="2968" t="s">
        <v>5070</v>
      </c>
      <c r="K2" s="2968">
        <f>CONVERT(J2,"in","mm")</f>
        <v>12.7</v>
      </c>
      <c r="M2" s="3104"/>
      <c r="N2" s="2964">
        <v>1</v>
      </c>
      <c r="O2" s="2975">
        <v>10</v>
      </c>
      <c r="P2" s="2976" t="str">
        <f>IF(Interface!D7="","0",Charts!O2)</f>
        <v>0</v>
      </c>
      <c r="R2" s="2993" t="s">
        <v>1157</v>
      </c>
      <c r="T2" s="2986" t="b">
        <v>1</v>
      </c>
      <c r="V2" s="603"/>
      <c r="W2" s="603"/>
      <c r="Z2" s="3254">
        <v>628</v>
      </c>
      <c r="AA2" s="3255"/>
      <c r="AD2" s="3129" t="s">
        <v>14484</v>
      </c>
      <c r="AE2" s="3130" t="s">
        <v>14497</v>
      </c>
      <c r="AF2" s="3131" t="s">
        <v>14498</v>
      </c>
    </row>
    <row r="3" spans="1:32" x14ac:dyDescent="0.25">
      <c r="A3" s="592" t="s">
        <v>1032</v>
      </c>
      <c r="B3" s="592" t="s">
        <v>1033</v>
      </c>
      <c r="C3" s="606" t="s">
        <v>235</v>
      </c>
      <c r="D3" s="606" t="s">
        <v>236</v>
      </c>
      <c r="E3" s="606" t="s">
        <v>237</v>
      </c>
      <c r="F3" s="606" t="s">
        <v>238</v>
      </c>
      <c r="G3" s="2970" t="s">
        <v>239</v>
      </c>
      <c r="H3" s="2965">
        <v>2</v>
      </c>
      <c r="I3" s="2967" t="s">
        <v>4792</v>
      </c>
      <c r="J3" s="2968" t="s">
        <v>5070</v>
      </c>
      <c r="K3" s="2968">
        <f t="shared" ref="K3:K12" si="0">CONVERT(J3,"in","mm")</f>
        <v>12.7</v>
      </c>
      <c r="M3" s="3104"/>
      <c r="N3" s="2964">
        <v>2</v>
      </c>
      <c r="O3" s="2975">
        <v>5</v>
      </c>
      <c r="P3" s="2976" t="str">
        <f>IF(Interface!D7="","0",Charts!O3)</f>
        <v>0</v>
      </c>
      <c r="R3" s="2993" t="s">
        <v>1158</v>
      </c>
      <c r="T3" s="2986" t="b">
        <v>0</v>
      </c>
      <c r="V3" s="603"/>
      <c r="W3" s="603"/>
      <c r="AD3" s="3132" t="str">
        <f>IF(Interface!D14="","",IF(Interface!K11="No","",VLOOKUP(MAX(Interface!H14+Interface!D14, Interface!H15+Interface!D15) - MIN(Interface!H14, Interface!H15),'Standard Gummers'!A2:D62,2,FALSE)))</f>
        <v/>
      </c>
      <c r="AE3" s="3125" t="str">
        <f>IFERROR(IF(Interface!K11="Yes","",VLOOKUP(Interface!D14,'Standard Gummers'!A1:C56,2,FALSE)),"")</f>
        <v/>
      </c>
      <c r="AF3" s="3133" t="str">
        <f>IFERROR(IF(Interface!K11="Yes","",VLOOKUP(Interface!D15,'Standard Gummers'!A1:C56,2,FALSE)),"")</f>
        <v/>
      </c>
    </row>
    <row r="4" spans="1:32" ht="15.75" thickBot="1" x14ac:dyDescent="0.3">
      <c r="A4" s="593">
        <v>57</v>
      </c>
      <c r="B4" s="593">
        <v>72.599999999999994</v>
      </c>
      <c r="C4" s="594">
        <v>179.1</v>
      </c>
      <c r="D4" s="594">
        <v>89.6</v>
      </c>
      <c r="E4" s="594">
        <v>59.7</v>
      </c>
      <c r="F4" s="594">
        <v>44.8</v>
      </c>
      <c r="G4" s="2962">
        <v>35.799999999999997</v>
      </c>
      <c r="H4" s="2972">
        <v>3</v>
      </c>
      <c r="I4" s="2966" t="s">
        <v>4793</v>
      </c>
      <c r="J4" s="2968" t="s">
        <v>5070</v>
      </c>
      <c r="K4" s="2968">
        <f t="shared" si="0"/>
        <v>12.7</v>
      </c>
      <c r="M4" s="3104"/>
      <c r="N4" s="2964">
        <v>3</v>
      </c>
      <c r="O4" s="2975">
        <v>90</v>
      </c>
      <c r="P4" s="2976" t="str">
        <f>IF(Interface!D7="","0",Charts!O4)</f>
        <v>0</v>
      </c>
      <c r="R4" s="2993"/>
      <c r="V4" s="603"/>
      <c r="W4" s="603"/>
      <c r="AD4" s="3134" t="str">
        <f>IF(Interface!D14="","",IF(Interface!K11="No","",VLOOKUP(MAX(Interface!H14+Interface!D14,Interface!H15+Interface!D15) - MIN(Interface!H14, Interface!H15),'Standard Gummers'!A2:D62,3,FALSE)))</f>
        <v/>
      </c>
      <c r="AE4" s="3135" t="str">
        <f>IFERROR(IF(Interface!K11="Yes","", VLOOKUP(Interface!D14,'Standard Gummers'!A1:C56,3,FALSE)),"")</f>
        <v/>
      </c>
      <c r="AF4" s="3136" t="str">
        <f>IFERROR(IF(Interface!K11="Yes","",VLOOKUP(Interface!D15,'Standard Gummers'!A1:C56,3,FALSE)),"")</f>
        <v/>
      </c>
    </row>
    <row r="5" spans="1:32" x14ac:dyDescent="0.25">
      <c r="A5" s="593">
        <v>58</v>
      </c>
      <c r="B5" s="593">
        <v>73</v>
      </c>
      <c r="C5" s="594">
        <v>182.2</v>
      </c>
      <c r="D5" s="594">
        <v>91.1</v>
      </c>
      <c r="E5" s="594">
        <v>60.7</v>
      </c>
      <c r="F5" s="594">
        <v>45.6</v>
      </c>
      <c r="G5" s="2962">
        <v>36.4</v>
      </c>
      <c r="H5" s="2972">
        <v>4</v>
      </c>
      <c r="I5" s="2966" t="s">
        <v>4794</v>
      </c>
      <c r="J5" s="2968" t="s">
        <v>5070</v>
      </c>
      <c r="K5" s="2968">
        <f t="shared" si="0"/>
        <v>12.7</v>
      </c>
      <c r="M5" s="3105"/>
      <c r="N5" s="2964">
        <v>4</v>
      </c>
      <c r="O5" s="2975">
        <v>5</v>
      </c>
      <c r="P5" s="2976" t="str">
        <f>IF(Interface!D7="","0",Charts!O5)</f>
        <v>0</v>
      </c>
      <c r="R5" s="2993"/>
      <c r="V5" s="603"/>
      <c r="W5" s="603"/>
    </row>
    <row r="6" spans="1:32" x14ac:dyDescent="0.25">
      <c r="A6" s="593">
        <v>59</v>
      </c>
      <c r="B6" s="593">
        <v>73.7</v>
      </c>
      <c r="C6" s="594">
        <v>185.5</v>
      </c>
      <c r="D6" s="594">
        <v>92.7</v>
      </c>
      <c r="E6" s="594">
        <v>61.8</v>
      </c>
      <c r="F6" s="594">
        <v>46.3</v>
      </c>
      <c r="G6" s="2962">
        <v>37.1</v>
      </c>
      <c r="H6" s="2972">
        <v>5</v>
      </c>
      <c r="I6" s="2966" t="s">
        <v>4795</v>
      </c>
      <c r="J6" s="2968" t="s">
        <v>5070</v>
      </c>
      <c r="K6" s="2968">
        <f t="shared" si="0"/>
        <v>12.7</v>
      </c>
      <c r="M6" s="3105"/>
      <c r="N6" s="2964">
        <v>5</v>
      </c>
      <c r="O6" s="2975">
        <v>5</v>
      </c>
      <c r="P6" s="2976" t="str">
        <f>IF('Six Change Sheet'!I18="","0",Charts!O6)</f>
        <v>0</v>
      </c>
      <c r="R6" s="2993"/>
      <c r="V6" s="603"/>
      <c r="W6" s="603"/>
    </row>
    <row r="7" spans="1:32" x14ac:dyDescent="0.25">
      <c r="A7" s="593">
        <v>60</v>
      </c>
      <c r="B7" s="593">
        <v>73.900000000000006</v>
      </c>
      <c r="C7" s="594"/>
      <c r="D7" s="594">
        <v>94.3</v>
      </c>
      <c r="E7" s="594">
        <v>62.8</v>
      </c>
      <c r="F7" s="594">
        <v>47.1</v>
      </c>
      <c r="G7" s="2962">
        <v>37.700000000000003</v>
      </c>
      <c r="H7" s="2972">
        <v>6</v>
      </c>
      <c r="I7" s="2966" t="s">
        <v>4796</v>
      </c>
      <c r="J7" s="2968" t="s">
        <v>5070</v>
      </c>
      <c r="K7" s="2968">
        <f t="shared" si="0"/>
        <v>12.7</v>
      </c>
      <c r="M7" s="3105"/>
      <c r="N7" s="2964">
        <v>6</v>
      </c>
      <c r="O7" s="2975">
        <v>5</v>
      </c>
      <c r="P7" s="2976" t="str">
        <f>IF('Six Change Sheet'!I22="","0",Charts!O7)</f>
        <v>0</v>
      </c>
      <c r="R7" s="2993"/>
      <c r="V7" s="603"/>
      <c r="W7" s="603"/>
    </row>
    <row r="8" spans="1:32" x14ac:dyDescent="0.25">
      <c r="A8" s="593">
        <v>61</v>
      </c>
      <c r="B8" s="593">
        <v>74.3</v>
      </c>
      <c r="C8" s="594"/>
      <c r="D8" s="594">
        <v>95.8</v>
      </c>
      <c r="E8" s="594">
        <v>63.9</v>
      </c>
      <c r="F8" s="594">
        <v>47.9</v>
      </c>
      <c r="G8" s="2962">
        <v>38.299999999999997</v>
      </c>
      <c r="H8" s="2972">
        <v>7</v>
      </c>
      <c r="I8" s="2966" t="s">
        <v>4807</v>
      </c>
      <c r="J8" s="2968" t="s">
        <v>5070</v>
      </c>
      <c r="K8" s="2968">
        <f t="shared" si="0"/>
        <v>12.7</v>
      </c>
      <c r="M8" s="3105"/>
      <c r="N8" s="2964">
        <v>7</v>
      </c>
      <c r="O8" s="2975">
        <v>5</v>
      </c>
      <c r="P8" s="2976" t="str">
        <f>IF('Six Change Sheet'!I24="","0",Charts!O8)</f>
        <v>0</v>
      </c>
      <c r="R8" s="2993"/>
      <c r="V8" s="603"/>
      <c r="W8" s="603"/>
    </row>
    <row r="9" spans="1:32" x14ac:dyDescent="0.25">
      <c r="A9" s="593">
        <v>62</v>
      </c>
      <c r="B9" s="593">
        <v>74.7</v>
      </c>
      <c r="C9" s="594"/>
      <c r="D9" s="594">
        <v>97.4</v>
      </c>
      <c r="E9" s="594">
        <v>64.900000000000006</v>
      </c>
      <c r="F9" s="594">
        <v>48.7</v>
      </c>
      <c r="G9" s="594">
        <v>39</v>
      </c>
      <c r="H9" s="2972">
        <v>8</v>
      </c>
      <c r="I9" s="2966" t="s">
        <v>4797</v>
      </c>
      <c r="J9" s="2968" t="s">
        <v>5070</v>
      </c>
      <c r="K9" s="2968">
        <f t="shared" si="0"/>
        <v>12.7</v>
      </c>
      <c r="M9" s="3105"/>
      <c r="N9" s="2964">
        <v>8</v>
      </c>
      <c r="O9" s="2975">
        <v>5</v>
      </c>
      <c r="P9" s="2976" t="str">
        <f>IF('Six Change Sheet'!I26="","0",Charts!O9)</f>
        <v>0</v>
      </c>
      <c r="V9" s="603"/>
      <c r="W9" s="603"/>
    </row>
    <row r="10" spans="1:32" x14ac:dyDescent="0.25">
      <c r="A10" s="593">
        <v>63</v>
      </c>
      <c r="B10" s="593">
        <v>75.099999999999994</v>
      </c>
      <c r="C10" s="594"/>
      <c r="D10" s="594">
        <v>99</v>
      </c>
      <c r="E10" s="594">
        <v>66</v>
      </c>
      <c r="F10" s="594">
        <v>49.5</v>
      </c>
      <c r="G10" s="2962">
        <v>39.6</v>
      </c>
      <c r="H10" s="2972"/>
      <c r="I10" s="2966"/>
      <c r="J10" s="2968"/>
      <c r="K10" s="2968">
        <f t="shared" si="0"/>
        <v>0</v>
      </c>
      <c r="M10" s="3105"/>
      <c r="N10" s="2964">
        <v>9</v>
      </c>
      <c r="O10" s="2975">
        <v>5</v>
      </c>
      <c r="P10" s="2976" t="str">
        <f>IF('Six Change Sheet'!I28="","0",Charts!O10)</f>
        <v>0</v>
      </c>
      <c r="V10" s="603"/>
      <c r="W10" s="603"/>
    </row>
    <row r="11" spans="1:32" x14ac:dyDescent="0.25">
      <c r="A11" s="593">
        <v>64</v>
      </c>
      <c r="B11" s="593">
        <v>75.5</v>
      </c>
      <c r="C11" s="594"/>
      <c r="D11" s="594">
        <v>100.6</v>
      </c>
      <c r="E11" s="594">
        <v>67</v>
      </c>
      <c r="F11" s="594">
        <v>50.3</v>
      </c>
      <c r="G11" s="2962">
        <v>40.200000000000003</v>
      </c>
      <c r="H11" s="2972"/>
      <c r="I11" s="2966"/>
      <c r="J11" s="2968"/>
      <c r="K11" s="2968">
        <f t="shared" si="0"/>
        <v>0</v>
      </c>
      <c r="M11" s="3106"/>
      <c r="N11" s="2964">
        <v>10</v>
      </c>
      <c r="O11" s="2975">
        <v>5</v>
      </c>
      <c r="P11" s="2976" t="str">
        <f>IF('Six Change Sheet'!I35="","0",Charts!O11)</f>
        <v>0</v>
      </c>
      <c r="V11" s="603"/>
      <c r="W11" s="603"/>
    </row>
    <row r="12" spans="1:32" x14ac:dyDescent="0.25">
      <c r="A12" s="593">
        <v>65</v>
      </c>
      <c r="B12" s="593">
        <v>75.900000000000006</v>
      </c>
      <c r="C12" s="594"/>
      <c r="D12" s="594">
        <v>102.1</v>
      </c>
      <c r="E12" s="594">
        <v>68.099999999999994</v>
      </c>
      <c r="F12" s="594">
        <v>51.1</v>
      </c>
      <c r="G12" s="2962">
        <v>40.9</v>
      </c>
      <c r="H12" s="2972"/>
      <c r="I12" s="2966"/>
      <c r="J12" s="2968"/>
      <c r="K12" s="2968">
        <f t="shared" si="0"/>
        <v>0</v>
      </c>
      <c r="M12" s="3106"/>
      <c r="N12" s="2964">
        <v>11</v>
      </c>
      <c r="O12" s="2975">
        <v>5</v>
      </c>
      <c r="P12" s="2976" t="str">
        <f>IF('Six Change Sheet'!I37="","0",Charts!O12)</f>
        <v>0</v>
      </c>
      <c r="V12" s="603"/>
      <c r="W12" s="603"/>
    </row>
    <row r="13" spans="1:32" x14ac:dyDescent="0.25">
      <c r="A13" s="593">
        <v>66</v>
      </c>
      <c r="B13" s="593">
        <v>76.3</v>
      </c>
      <c r="C13" s="594"/>
      <c r="D13" s="594">
        <v>103.7</v>
      </c>
      <c r="E13" s="594">
        <v>69.099999999999994</v>
      </c>
      <c r="F13" s="594">
        <v>51.8</v>
      </c>
      <c r="G13" s="2962">
        <v>41.5</v>
      </c>
      <c r="M13" s="3106"/>
      <c r="N13" s="2964">
        <v>12</v>
      </c>
      <c r="O13" s="2975">
        <v>5</v>
      </c>
      <c r="P13" s="2976" t="str">
        <f>IF('Six Change Sheet'!I39="","0",Charts!O12)</f>
        <v>0</v>
      </c>
      <c r="V13" s="603"/>
      <c r="W13" s="603"/>
    </row>
    <row r="14" spans="1:32" x14ac:dyDescent="0.25">
      <c r="A14" s="593">
        <v>67</v>
      </c>
      <c r="B14" s="593">
        <v>76.7</v>
      </c>
      <c r="C14" s="594"/>
      <c r="D14" s="594">
        <v>105.3</v>
      </c>
      <c r="E14" s="594">
        <v>70.2</v>
      </c>
      <c r="F14" s="594">
        <v>52.6</v>
      </c>
      <c r="G14" s="2962">
        <v>42.1</v>
      </c>
      <c r="M14" s="3106"/>
      <c r="N14" s="2964">
        <v>13</v>
      </c>
      <c r="O14" s="2975">
        <v>10</v>
      </c>
      <c r="P14" s="2976" t="str">
        <f>IF('Six Change Sheet'!I43="","0",Charts!O14)</f>
        <v>0</v>
      </c>
      <c r="V14" s="603"/>
      <c r="W14" s="603"/>
    </row>
    <row r="15" spans="1:32" x14ac:dyDescent="0.25">
      <c r="A15" s="593">
        <v>68</v>
      </c>
      <c r="B15" s="593">
        <v>77</v>
      </c>
      <c r="C15" s="594"/>
      <c r="D15" s="594">
        <v>106.8</v>
      </c>
      <c r="E15" s="594">
        <v>71.2</v>
      </c>
      <c r="F15" s="594">
        <v>53.4</v>
      </c>
      <c r="G15" s="2962">
        <v>42.7</v>
      </c>
      <c r="M15" s="3106"/>
      <c r="N15" s="2964">
        <v>14</v>
      </c>
      <c r="O15" s="2975">
        <v>5</v>
      </c>
      <c r="P15" s="2976" t="str">
        <f>IF('Six Change Sheet'!I45="","0",Charts!O15)</f>
        <v>0</v>
      </c>
      <c r="V15" s="603"/>
      <c r="W15" s="603"/>
    </row>
    <row r="16" spans="1:32" ht="15.75" thickBot="1" x14ac:dyDescent="0.3">
      <c r="A16" s="593">
        <v>69</v>
      </c>
      <c r="B16" s="593">
        <v>77.400000000000006</v>
      </c>
      <c r="C16" s="594"/>
      <c r="D16" s="594">
        <v>108.4</v>
      </c>
      <c r="E16" s="594">
        <v>72.3</v>
      </c>
      <c r="F16" s="594">
        <v>54.2</v>
      </c>
      <c r="G16" s="2962">
        <v>43.4</v>
      </c>
      <c r="M16" s="3106"/>
      <c r="N16" s="2964">
        <v>15</v>
      </c>
      <c r="O16" s="2975">
        <v>5</v>
      </c>
      <c r="P16" s="2976" t="str">
        <f>IF('Six Change Sheet'!I47="","0",Charts!O16)</f>
        <v>0</v>
      </c>
      <c r="V16" s="603"/>
      <c r="W16" s="603"/>
    </row>
    <row r="17" spans="1:23" x14ac:dyDescent="0.25">
      <c r="A17" s="593">
        <v>70</v>
      </c>
      <c r="B17" s="593">
        <v>77.8</v>
      </c>
      <c r="C17" s="594"/>
      <c r="D17" s="594">
        <v>110</v>
      </c>
      <c r="E17" s="594">
        <v>73.3</v>
      </c>
      <c r="F17" s="594">
        <v>55</v>
      </c>
      <c r="G17" s="2962">
        <v>44</v>
      </c>
      <c r="H17" s="3464" t="s">
        <v>1040</v>
      </c>
      <c r="I17" s="3465" t="s">
        <v>4812</v>
      </c>
      <c r="J17" s="3466" t="s">
        <v>15059</v>
      </c>
      <c r="K17" s="3467" t="s">
        <v>4814</v>
      </c>
      <c r="M17" s="3106"/>
      <c r="N17" s="2964">
        <v>16</v>
      </c>
      <c r="O17" s="2975">
        <v>5</v>
      </c>
      <c r="P17" s="2976" t="str">
        <f>IF('Six Change Sheet'!I49="","0",Charts!O17)</f>
        <v>0</v>
      </c>
      <c r="V17" s="603"/>
      <c r="W17" s="603"/>
    </row>
    <row r="18" spans="1:23" x14ac:dyDescent="0.25">
      <c r="A18" s="593">
        <v>71</v>
      </c>
      <c r="B18" s="593">
        <v>78.099999999999994</v>
      </c>
      <c r="C18" s="594"/>
      <c r="D18" s="594">
        <v>111.6</v>
      </c>
      <c r="E18" s="594">
        <v>74.400000000000006</v>
      </c>
      <c r="F18" s="594">
        <v>55.8</v>
      </c>
      <c r="G18" s="2962"/>
      <c r="H18" s="3460">
        <v>1</v>
      </c>
      <c r="I18" s="3462" t="s">
        <v>4807</v>
      </c>
      <c r="J18" s="3458" t="s">
        <v>9210</v>
      </c>
      <c r="K18" s="3470">
        <v>6</v>
      </c>
      <c r="M18" s="3106"/>
      <c r="N18" s="2964">
        <v>17</v>
      </c>
      <c r="O18" s="2975">
        <v>5</v>
      </c>
      <c r="P18" s="2976" t="str">
        <f>IF('Six Change Sheet'!I51="","0",Charts!O18)</f>
        <v>0</v>
      </c>
      <c r="V18" s="603"/>
      <c r="W18" s="603"/>
    </row>
    <row r="19" spans="1:23" x14ac:dyDescent="0.25">
      <c r="A19" s="593">
        <v>72</v>
      </c>
      <c r="B19" s="593">
        <v>78.5</v>
      </c>
      <c r="C19" s="594"/>
      <c r="D19" s="594">
        <v>113.1</v>
      </c>
      <c r="E19" s="594">
        <v>75.400000000000006</v>
      </c>
      <c r="F19" s="594">
        <v>56.6</v>
      </c>
      <c r="G19" s="2962"/>
      <c r="H19" s="3460">
        <v>2</v>
      </c>
      <c r="I19" s="3462" t="s">
        <v>4796</v>
      </c>
      <c r="J19" s="3458" t="s">
        <v>5193</v>
      </c>
      <c r="K19" s="3470">
        <v>5</v>
      </c>
      <c r="M19" s="3107"/>
      <c r="N19" s="2964">
        <v>18</v>
      </c>
      <c r="O19" s="2975">
        <v>10</v>
      </c>
      <c r="P19" s="2976" t="str">
        <f>IF('Six Change Sheet'!G35="","0",Charts!O19)</f>
        <v>0</v>
      </c>
      <c r="V19" s="603"/>
      <c r="W19" s="603"/>
    </row>
    <row r="20" spans="1:23" x14ac:dyDescent="0.25">
      <c r="A20" s="593">
        <v>73</v>
      </c>
      <c r="B20" s="593">
        <v>78.900000000000006</v>
      </c>
      <c r="C20" s="594"/>
      <c r="D20" s="594">
        <v>114.7</v>
      </c>
      <c r="E20" s="594">
        <v>76.400000000000006</v>
      </c>
      <c r="F20" s="594">
        <v>57.3</v>
      </c>
      <c r="G20" s="2962"/>
      <c r="H20" s="3460">
        <v>3</v>
      </c>
      <c r="I20" s="3463" t="s">
        <v>4795</v>
      </c>
      <c r="J20" s="3458" t="s">
        <v>6930</v>
      </c>
      <c r="K20" s="3470">
        <v>4</v>
      </c>
      <c r="M20" s="3107"/>
      <c r="N20" s="2964">
        <v>19</v>
      </c>
      <c r="O20" s="2975">
        <v>5</v>
      </c>
      <c r="P20" s="2976" t="str">
        <f>IF('Six Change Sheet'!G43="","0",Charts!O20)</f>
        <v>0</v>
      </c>
      <c r="V20" s="603"/>
      <c r="W20" s="603"/>
    </row>
    <row r="21" spans="1:23" x14ac:dyDescent="0.25">
      <c r="A21" s="593">
        <v>74</v>
      </c>
      <c r="B21" s="593">
        <v>79.2</v>
      </c>
      <c r="C21" s="594"/>
      <c r="D21" s="594">
        <v>116.3</v>
      </c>
      <c r="E21" s="594">
        <v>77.5</v>
      </c>
      <c r="F21" s="594">
        <v>58.1</v>
      </c>
      <c r="G21" s="2962"/>
      <c r="H21" s="3460">
        <v>4</v>
      </c>
      <c r="I21" s="3462" t="s">
        <v>4791</v>
      </c>
      <c r="J21" s="3458" t="s">
        <v>9046</v>
      </c>
      <c r="K21" s="3470">
        <v>0</v>
      </c>
      <c r="M21" s="3107"/>
      <c r="N21" s="2964">
        <v>20</v>
      </c>
      <c r="O21" s="2975">
        <v>5</v>
      </c>
      <c r="P21" s="2976" t="str">
        <f>IF('Six Change Sheet'!G64="","0",Charts!O21)</f>
        <v>0</v>
      </c>
      <c r="V21" s="603"/>
      <c r="W21" s="603"/>
    </row>
    <row r="22" spans="1:23" x14ac:dyDescent="0.25">
      <c r="A22" s="593">
        <v>75</v>
      </c>
      <c r="B22" s="593">
        <v>79.599999999999994</v>
      </c>
      <c r="C22" s="594"/>
      <c r="D22" s="594">
        <v>117.8</v>
      </c>
      <c r="E22" s="594">
        <v>78.5</v>
      </c>
      <c r="F22" s="594">
        <v>58.9</v>
      </c>
      <c r="G22" s="2962"/>
      <c r="H22" s="3460">
        <v>5</v>
      </c>
      <c r="I22" s="3462" t="s">
        <v>4797</v>
      </c>
      <c r="J22" s="3458" t="s">
        <v>5710</v>
      </c>
      <c r="K22" s="3470">
        <v>7</v>
      </c>
      <c r="M22" s="3107"/>
      <c r="N22" s="2964">
        <v>21</v>
      </c>
      <c r="O22" s="2975">
        <v>5</v>
      </c>
      <c r="P22" s="2976" t="str">
        <f>IF('Six Change Sheet'!I64="","0",Charts!O22)</f>
        <v>0</v>
      </c>
      <c r="V22" s="603"/>
      <c r="W22" s="603"/>
    </row>
    <row r="23" spans="1:23" x14ac:dyDescent="0.25">
      <c r="A23" s="593">
        <v>76</v>
      </c>
      <c r="B23" s="593">
        <v>80</v>
      </c>
      <c r="C23" s="594"/>
      <c r="D23" s="594">
        <v>119.4</v>
      </c>
      <c r="E23" s="594">
        <v>79.599999999999994</v>
      </c>
      <c r="F23" s="594"/>
      <c r="G23" s="2962"/>
      <c r="H23" s="3460">
        <v>6</v>
      </c>
      <c r="I23" s="3462" t="s">
        <v>4794</v>
      </c>
      <c r="J23" s="3458" t="s">
        <v>7035</v>
      </c>
      <c r="K23" s="3470">
        <v>3</v>
      </c>
      <c r="M23" s="3107"/>
      <c r="N23" s="2964">
        <v>22</v>
      </c>
      <c r="O23" s="2975">
        <v>5</v>
      </c>
      <c r="P23" s="2976" t="str">
        <f>IF('Six Change Sheet'!I66="","0",Charts!O23)</f>
        <v>0</v>
      </c>
      <c r="V23" s="603"/>
      <c r="W23" s="603"/>
    </row>
    <row r="24" spans="1:23" x14ac:dyDescent="0.25">
      <c r="A24" s="593">
        <v>77</v>
      </c>
      <c r="B24" s="593">
        <v>80.3</v>
      </c>
      <c r="C24" s="594"/>
      <c r="D24" s="594">
        <v>121</v>
      </c>
      <c r="E24" s="594">
        <v>80.599999999999994</v>
      </c>
      <c r="F24" s="594"/>
      <c r="G24" s="2962"/>
      <c r="H24" s="3460">
        <v>7</v>
      </c>
      <c r="I24" s="3462" t="s">
        <v>4792</v>
      </c>
      <c r="J24" s="3458" t="s">
        <v>15060</v>
      </c>
      <c r="K24" s="3470">
        <v>1</v>
      </c>
      <c r="M24" s="3108"/>
      <c r="N24" s="2964">
        <v>23</v>
      </c>
      <c r="O24" s="2975">
        <v>15</v>
      </c>
      <c r="P24" s="2976" t="str">
        <f>IF('Six Change Sheet'!I68="","0",Charts!O24)</f>
        <v>0</v>
      </c>
      <c r="V24" s="603"/>
      <c r="W24" s="603"/>
    </row>
    <row r="25" spans="1:23" x14ac:dyDescent="0.25">
      <c r="A25" s="593">
        <v>78</v>
      </c>
      <c r="B25" s="593">
        <v>80.7</v>
      </c>
      <c r="C25" s="594"/>
      <c r="D25" s="594">
        <v>122.5</v>
      </c>
      <c r="E25" s="594">
        <v>81.7</v>
      </c>
      <c r="F25" s="594"/>
      <c r="G25" s="2962"/>
      <c r="H25" s="3460">
        <v>8</v>
      </c>
      <c r="I25" s="3462" t="s">
        <v>4793</v>
      </c>
      <c r="J25" s="3459" t="s">
        <v>1085</v>
      </c>
      <c r="K25" s="3470">
        <v>2</v>
      </c>
      <c r="M25" s="3108"/>
      <c r="N25" s="2964">
        <v>24</v>
      </c>
      <c r="O25" s="2975">
        <v>10</v>
      </c>
      <c r="P25" s="2976" t="str">
        <f>IF('Six Change Sheet'!I70="","0",Charts!O25)</f>
        <v>0</v>
      </c>
      <c r="V25" s="603"/>
      <c r="W25" s="603"/>
    </row>
    <row r="26" spans="1:23" ht="15.75" thickBot="1" x14ac:dyDescent="0.3">
      <c r="A26" s="593">
        <v>79</v>
      </c>
      <c r="B26" s="593">
        <v>81.099999999999994</v>
      </c>
      <c r="C26" s="594"/>
      <c r="D26" s="594">
        <v>124.1</v>
      </c>
      <c r="E26" s="594">
        <v>82.7</v>
      </c>
      <c r="F26" s="594"/>
      <c r="G26" s="2962"/>
      <c r="H26" s="3461">
        <v>9</v>
      </c>
      <c r="I26" s="3468"/>
      <c r="J26" s="3469"/>
      <c r="K26" s="3471"/>
      <c r="M26" s="3108"/>
      <c r="N26" s="2964">
        <v>25</v>
      </c>
      <c r="O26" s="2975">
        <v>10</v>
      </c>
      <c r="P26" s="2976" t="str">
        <f>IF('Six Change Sheet'!I72="","0",Charts!O26)</f>
        <v>0</v>
      </c>
    </row>
    <row r="27" spans="1:23" x14ac:dyDescent="0.25">
      <c r="A27" s="593">
        <v>80</v>
      </c>
      <c r="B27" s="593">
        <v>81.400000000000006</v>
      </c>
      <c r="C27" s="594"/>
      <c r="D27" s="594">
        <v>125.7</v>
      </c>
      <c r="E27" s="594">
        <v>83.8</v>
      </c>
      <c r="F27" s="594"/>
      <c r="G27" s="2962"/>
      <c r="H27" s="2858"/>
      <c r="M27" s="3108"/>
      <c r="N27" s="2964">
        <v>26</v>
      </c>
      <c r="O27" s="2975">
        <v>10</v>
      </c>
      <c r="P27" s="2976" t="str">
        <f>IF('Six Change Sheet'!I78="","0",Charts!O27)</f>
        <v>0</v>
      </c>
    </row>
    <row r="28" spans="1:23" x14ac:dyDescent="0.25">
      <c r="A28" s="593">
        <v>81</v>
      </c>
      <c r="B28" s="593">
        <v>81.8</v>
      </c>
      <c r="C28" s="593"/>
      <c r="D28" s="594">
        <v>127.3</v>
      </c>
      <c r="E28" s="594">
        <v>84.8</v>
      </c>
      <c r="F28" s="593"/>
      <c r="G28" s="3051"/>
      <c r="H28" s="2858"/>
      <c r="M28" s="3108"/>
      <c r="N28" s="2964">
        <v>27</v>
      </c>
      <c r="O28" s="2975">
        <v>10</v>
      </c>
      <c r="P28" s="2976" t="str">
        <f>IF('Six Change Sheet'!I80="","0",Charts!O28)</f>
        <v>0</v>
      </c>
    </row>
    <row r="29" spans="1:23" x14ac:dyDescent="0.25">
      <c r="A29" s="593">
        <v>82</v>
      </c>
      <c r="B29" s="593">
        <v>82.2</v>
      </c>
      <c r="C29" s="593"/>
      <c r="D29" s="594">
        <v>128.80000000000001</v>
      </c>
      <c r="E29" s="594">
        <v>85.9</v>
      </c>
      <c r="F29" s="593"/>
      <c r="G29" s="593"/>
      <c r="M29" s="3108"/>
      <c r="N29" s="2964">
        <v>28</v>
      </c>
      <c r="O29" s="2975">
        <v>10</v>
      </c>
      <c r="P29" s="2976" t="str">
        <f>IF('Six Change Sheet'!I82="","0",Charts!O29)</f>
        <v>0</v>
      </c>
    </row>
    <row r="30" spans="1:23" x14ac:dyDescent="0.25">
      <c r="A30" s="593">
        <v>83</v>
      </c>
      <c r="B30" s="593">
        <v>82.5</v>
      </c>
      <c r="C30" s="593"/>
      <c r="D30" s="594">
        <v>130.4</v>
      </c>
      <c r="E30" s="594">
        <v>86.9</v>
      </c>
      <c r="F30" s="593"/>
      <c r="G30" s="593"/>
      <c r="M30" s="3108"/>
      <c r="N30" s="2964">
        <v>29</v>
      </c>
      <c r="O30" s="2975">
        <v>10</v>
      </c>
      <c r="P30" s="2976" t="str">
        <f>IF('Six Change Sheet'!I84="","0",Charts!O30)</f>
        <v>0</v>
      </c>
    </row>
    <row r="31" spans="1:23" x14ac:dyDescent="0.25">
      <c r="A31" s="593">
        <v>84</v>
      </c>
      <c r="B31" s="593">
        <v>82.8</v>
      </c>
      <c r="C31" s="593"/>
      <c r="D31" s="594">
        <v>132</v>
      </c>
      <c r="E31" s="594">
        <v>88</v>
      </c>
      <c r="F31" s="593"/>
      <c r="G31" s="593"/>
      <c r="I31" s="2980" t="s">
        <v>4811</v>
      </c>
      <c r="J31" s="2981"/>
      <c r="M31" s="3109"/>
      <c r="N31" s="2964">
        <v>30</v>
      </c>
      <c r="O31" s="2975">
        <v>10</v>
      </c>
      <c r="P31" s="2976" t="str">
        <f>IF('Six Change Sheet'!I86="","0",Charts!O31)</f>
        <v>0</v>
      </c>
    </row>
    <row r="32" spans="1:23" x14ac:dyDescent="0.25">
      <c r="A32" s="593">
        <v>85</v>
      </c>
      <c r="B32" s="593">
        <v>83.1</v>
      </c>
      <c r="C32" s="593"/>
      <c r="D32" s="594">
        <v>133.5</v>
      </c>
      <c r="E32" s="594">
        <v>89</v>
      </c>
      <c r="F32" s="593"/>
      <c r="G32" s="593"/>
      <c r="I32" s="2982">
        <v>527</v>
      </c>
      <c r="J32" s="2983"/>
      <c r="M32" s="3109"/>
      <c r="N32" s="2964">
        <v>31</v>
      </c>
      <c r="O32" s="2975">
        <v>10</v>
      </c>
      <c r="P32" s="2976" t="str">
        <f>IF('Six Change Sheet'!I88="","0",Charts!O32)</f>
        <v>0</v>
      </c>
    </row>
    <row r="33" spans="1:16" x14ac:dyDescent="0.25">
      <c r="A33" s="593">
        <v>86</v>
      </c>
      <c r="B33" s="593">
        <v>83.4</v>
      </c>
      <c r="C33" s="593"/>
      <c r="D33" s="594">
        <v>135.1</v>
      </c>
      <c r="E33" s="593"/>
      <c r="F33" s="593"/>
      <c r="G33" s="593"/>
      <c r="I33" s="2982">
        <v>627</v>
      </c>
      <c r="J33" s="2983"/>
      <c r="M33" s="3109"/>
      <c r="N33" s="2964">
        <v>32</v>
      </c>
      <c r="O33" s="2975">
        <v>10</v>
      </c>
      <c r="P33" s="2976" t="str">
        <f>IF('Six Change Sheet'!I90="","0",Charts!O33)</f>
        <v>0</v>
      </c>
    </row>
    <row r="34" spans="1:16" x14ac:dyDescent="0.25">
      <c r="A34" s="593">
        <v>87</v>
      </c>
      <c r="B34" s="593">
        <v>83.6</v>
      </c>
      <c r="C34" s="593"/>
      <c r="D34" s="594">
        <v>136.69999999999999</v>
      </c>
      <c r="E34" s="593"/>
      <c r="F34" s="593"/>
      <c r="G34" s="593"/>
      <c r="I34" s="2982">
        <v>628</v>
      </c>
      <c r="J34" s="2983"/>
      <c r="M34" s="3109"/>
      <c r="N34" s="2964">
        <v>33</v>
      </c>
      <c r="O34" s="2975">
        <v>10</v>
      </c>
      <c r="P34" s="2976" t="str">
        <f>IF('Six Change Sheet'!I96="","0",Charts!O34)</f>
        <v>0</v>
      </c>
    </row>
    <row r="35" spans="1:16" x14ac:dyDescent="0.25">
      <c r="A35" s="593">
        <v>88</v>
      </c>
      <c r="B35" s="593">
        <v>84</v>
      </c>
      <c r="C35" s="593"/>
      <c r="D35" s="594">
        <v>138.30000000000001</v>
      </c>
      <c r="E35" s="593"/>
      <c r="F35" s="593"/>
      <c r="G35" s="593"/>
      <c r="I35" s="2982">
        <v>202</v>
      </c>
      <c r="J35" s="2983"/>
      <c r="M35" s="3109"/>
      <c r="N35" s="2964">
        <v>34</v>
      </c>
      <c r="O35" s="2975">
        <v>10</v>
      </c>
      <c r="P35" s="2976" t="str">
        <f>IF('Six Change Sheet'!I98="","0",Charts!O35)</f>
        <v>0</v>
      </c>
    </row>
    <row r="36" spans="1:16" x14ac:dyDescent="0.25">
      <c r="A36" s="593">
        <v>89</v>
      </c>
      <c r="B36" s="593">
        <v>84.4</v>
      </c>
      <c r="C36" s="593"/>
      <c r="D36" s="594">
        <v>139.80000000000001</v>
      </c>
      <c r="E36" s="593"/>
      <c r="F36" s="593"/>
      <c r="G36" s="593"/>
      <c r="I36" s="2982">
        <v>102</v>
      </c>
      <c r="J36" s="2983"/>
      <c r="M36" s="3110"/>
      <c r="N36" s="2964">
        <v>35</v>
      </c>
      <c r="O36" s="2975">
        <v>20</v>
      </c>
      <c r="P36" s="2976">
        <f>COUNTA(Interface!O12:O16) * Charts!O36</f>
        <v>0</v>
      </c>
    </row>
    <row r="37" spans="1:16" x14ac:dyDescent="0.25">
      <c r="A37" s="593">
        <v>90</v>
      </c>
      <c r="B37" s="593">
        <v>84.7</v>
      </c>
      <c r="C37" s="593"/>
      <c r="D37" s="594">
        <v>141.4</v>
      </c>
      <c r="E37" s="593"/>
      <c r="F37" s="593"/>
      <c r="G37" s="593"/>
      <c r="I37" s="2982"/>
      <c r="J37" s="2983"/>
      <c r="M37" s="3110"/>
      <c r="N37" s="2964">
        <v>36</v>
      </c>
      <c r="O37" s="2975">
        <v>20</v>
      </c>
      <c r="P37" s="2976">
        <f>COUNTA(Interface!O12:O16) * Charts!O37</f>
        <v>0</v>
      </c>
    </row>
    <row r="38" spans="1:16" x14ac:dyDescent="0.25">
      <c r="A38" s="593">
        <v>91</v>
      </c>
      <c r="B38" s="593">
        <v>85.1</v>
      </c>
      <c r="C38" s="593"/>
      <c r="D38" s="594">
        <v>143</v>
      </c>
      <c r="E38" s="593"/>
      <c r="F38" s="593"/>
      <c r="G38" s="593"/>
      <c r="I38" s="2982"/>
      <c r="J38" s="2983"/>
      <c r="M38" s="3110"/>
      <c r="N38" s="2964">
        <v>37</v>
      </c>
      <c r="O38" s="2975">
        <v>20</v>
      </c>
      <c r="P38" s="2976">
        <f>COUNTA(Interface!O12:O16) * Charts!O38</f>
        <v>0</v>
      </c>
    </row>
    <row r="39" spans="1:16" x14ac:dyDescent="0.25">
      <c r="A39" s="593">
        <v>92</v>
      </c>
      <c r="B39" s="593">
        <v>85.5</v>
      </c>
      <c r="C39" s="593"/>
      <c r="D39" s="594">
        <v>144.5</v>
      </c>
      <c r="E39" s="593"/>
      <c r="F39" s="593"/>
      <c r="G39" s="593"/>
      <c r="I39" s="2982"/>
      <c r="J39" s="2983"/>
      <c r="M39" s="2965"/>
      <c r="N39" s="2964">
        <v>38</v>
      </c>
      <c r="O39" s="2975">
        <v>15</v>
      </c>
      <c r="P39" s="2976">
        <f>COUNTA(Interface!O12:O16) * Charts!O39</f>
        <v>0</v>
      </c>
    </row>
    <row r="40" spans="1:16" x14ac:dyDescent="0.25">
      <c r="A40" s="593">
        <v>93</v>
      </c>
      <c r="B40" s="593">
        <v>85.8</v>
      </c>
      <c r="C40" s="593"/>
      <c r="D40" s="594">
        <v>146.1</v>
      </c>
      <c r="E40" s="593"/>
      <c r="F40" s="593"/>
      <c r="G40" s="593"/>
      <c r="I40" s="2984"/>
      <c r="J40" s="2985"/>
      <c r="M40" s="2965"/>
      <c r="N40" s="2964">
        <v>39</v>
      </c>
      <c r="O40" s="2975">
        <v>0</v>
      </c>
      <c r="P40" s="2976"/>
    </row>
    <row r="41" spans="1:16" x14ac:dyDescent="0.25">
      <c r="A41" s="593">
        <v>94</v>
      </c>
      <c r="B41" s="593">
        <v>86.2</v>
      </c>
      <c r="C41" s="593"/>
      <c r="D41" s="594">
        <v>147.69999999999999</v>
      </c>
      <c r="E41" s="593"/>
      <c r="F41" s="593"/>
      <c r="G41" s="593"/>
      <c r="M41" s="2965"/>
      <c r="N41" s="2964">
        <v>40</v>
      </c>
      <c r="O41" s="2975">
        <v>0</v>
      </c>
      <c r="P41" s="2976"/>
    </row>
    <row r="42" spans="1:16" x14ac:dyDescent="0.25">
      <c r="A42" s="593">
        <v>95</v>
      </c>
      <c r="B42" s="593">
        <v>86.6</v>
      </c>
      <c r="C42" s="593"/>
      <c r="D42" s="594">
        <v>149.30000000000001</v>
      </c>
      <c r="E42" s="593"/>
      <c r="F42" s="593"/>
      <c r="G42" s="593"/>
      <c r="I42" s="2980" t="s">
        <v>4821</v>
      </c>
      <c r="J42" s="2981"/>
      <c r="M42" s="2965"/>
      <c r="N42" s="2965"/>
      <c r="O42" s="2975"/>
      <c r="P42" s="2976"/>
    </row>
    <row r="43" spans="1:16" x14ac:dyDescent="0.25">
      <c r="A43" s="593">
        <v>96</v>
      </c>
      <c r="B43" s="593">
        <v>86.9</v>
      </c>
      <c r="C43" s="593"/>
      <c r="D43" s="594">
        <v>150.80000000000001</v>
      </c>
      <c r="E43" s="593"/>
      <c r="F43" s="593"/>
      <c r="G43" s="593"/>
      <c r="I43" s="2987" t="s">
        <v>4826</v>
      </c>
      <c r="J43" s="2988" t="s">
        <v>1162</v>
      </c>
      <c r="M43" s="2965" t="s">
        <v>609</v>
      </c>
      <c r="N43" s="2965"/>
      <c r="O43" s="2975"/>
      <c r="P43" s="2977">
        <f>(SUM('Six Change Sheet'!I7,'Six Change Sheet'!I16,'Six Change Sheet'!I31,'Six Change Sheet'!I60,'Six Change Sheet'!I76,'Six Change Sheet'!I94,'Six Change Sheet'!I122)/60)</f>
        <v>0</v>
      </c>
    </row>
    <row r="44" spans="1:16" x14ac:dyDescent="0.25">
      <c r="A44" s="593">
        <v>97</v>
      </c>
      <c r="B44" s="593">
        <v>87.3</v>
      </c>
      <c r="C44" s="593"/>
      <c r="D44" s="594">
        <v>152.4</v>
      </c>
      <c r="E44" s="593"/>
      <c r="F44" s="593"/>
      <c r="G44" s="593"/>
      <c r="I44" s="2989">
        <v>5</v>
      </c>
      <c r="J44" s="2990">
        <v>5</v>
      </c>
    </row>
    <row r="45" spans="1:16" x14ac:dyDescent="0.25">
      <c r="A45" s="593">
        <v>98</v>
      </c>
      <c r="B45" s="593">
        <v>87.7</v>
      </c>
      <c r="C45" s="593"/>
      <c r="D45" s="594">
        <v>154</v>
      </c>
      <c r="E45" s="593"/>
      <c r="F45" s="593"/>
      <c r="G45" s="593"/>
      <c r="I45" s="2989">
        <v>10</v>
      </c>
      <c r="J45" s="2990">
        <v>10</v>
      </c>
    </row>
    <row r="46" spans="1:16" x14ac:dyDescent="0.25">
      <c r="A46" s="593">
        <v>99</v>
      </c>
      <c r="B46" s="593">
        <v>88</v>
      </c>
      <c r="C46" s="593"/>
      <c r="D46" s="594">
        <v>155.5</v>
      </c>
      <c r="E46" s="593"/>
      <c r="F46" s="593"/>
      <c r="G46" s="593"/>
      <c r="I46" s="2989">
        <v>15</v>
      </c>
      <c r="J46" s="2990">
        <v>15</v>
      </c>
    </row>
    <row r="47" spans="1:16" x14ac:dyDescent="0.25">
      <c r="A47" s="593">
        <v>100</v>
      </c>
      <c r="B47" s="593">
        <v>88.4</v>
      </c>
      <c r="C47" s="593"/>
      <c r="D47" s="594">
        <v>157.1</v>
      </c>
      <c r="E47" s="593"/>
      <c r="F47" s="593"/>
      <c r="G47" s="593"/>
      <c r="I47" s="2989">
        <v>20</v>
      </c>
      <c r="J47" s="2990">
        <v>20</v>
      </c>
    </row>
    <row r="48" spans="1:16" x14ac:dyDescent="0.25">
      <c r="A48" s="593">
        <v>101</v>
      </c>
      <c r="B48" s="593">
        <v>88.8</v>
      </c>
      <c r="C48" s="593"/>
      <c r="D48" s="594">
        <v>158.69999999999999</v>
      </c>
      <c r="E48" s="593"/>
      <c r="F48" s="593"/>
      <c r="G48" s="593"/>
      <c r="I48" s="2989">
        <v>25</v>
      </c>
      <c r="J48" s="2990">
        <v>25</v>
      </c>
    </row>
    <row r="49" spans="1:10" x14ac:dyDescent="0.25">
      <c r="A49" s="593">
        <v>102</v>
      </c>
      <c r="B49" s="593">
        <v>89.1</v>
      </c>
      <c r="C49" s="593"/>
      <c r="D49" s="594">
        <v>160.19999999999999</v>
      </c>
      <c r="E49" s="593"/>
      <c r="F49" s="593"/>
      <c r="G49" s="593"/>
      <c r="I49" s="2989">
        <v>30</v>
      </c>
      <c r="J49" s="2990">
        <v>30</v>
      </c>
    </row>
    <row r="50" spans="1:10" x14ac:dyDescent="0.25">
      <c r="A50" s="593">
        <v>103</v>
      </c>
      <c r="B50" s="593">
        <v>89.5</v>
      </c>
      <c r="C50" s="593"/>
      <c r="D50" s="594">
        <v>161.80000000000001</v>
      </c>
      <c r="E50" s="593"/>
      <c r="F50" s="593"/>
      <c r="G50" s="593"/>
      <c r="I50" s="2989">
        <v>35</v>
      </c>
      <c r="J50" s="2990">
        <v>35</v>
      </c>
    </row>
    <row r="51" spans="1:10" x14ac:dyDescent="0.25">
      <c r="A51" s="593">
        <v>104</v>
      </c>
      <c r="B51" s="593">
        <v>89.8</v>
      </c>
      <c r="C51" s="593"/>
      <c r="D51" s="594">
        <v>163.4</v>
      </c>
      <c r="E51" s="593"/>
      <c r="F51" s="593"/>
      <c r="G51" s="593"/>
      <c r="I51" s="2989">
        <v>40</v>
      </c>
      <c r="J51" s="2990">
        <v>40</v>
      </c>
    </row>
    <row r="52" spans="1:10" x14ac:dyDescent="0.25">
      <c r="A52" s="593">
        <v>105</v>
      </c>
      <c r="B52" s="593">
        <v>90.2</v>
      </c>
      <c r="C52" s="593"/>
      <c r="D52" s="594">
        <v>165</v>
      </c>
      <c r="E52" s="593"/>
      <c r="F52" s="593"/>
      <c r="G52" s="593"/>
      <c r="I52" s="2989">
        <v>45</v>
      </c>
      <c r="J52" s="2990">
        <v>45</v>
      </c>
    </row>
    <row r="53" spans="1:10" x14ac:dyDescent="0.25">
      <c r="A53" s="593">
        <v>106</v>
      </c>
      <c r="B53" s="593">
        <v>90.5</v>
      </c>
      <c r="C53" s="593"/>
      <c r="D53" s="594">
        <v>166.5</v>
      </c>
      <c r="E53" s="593"/>
      <c r="F53" s="593"/>
      <c r="G53" s="593"/>
      <c r="I53" s="2989" t="s">
        <v>4825</v>
      </c>
      <c r="J53" s="2990">
        <v>60</v>
      </c>
    </row>
    <row r="54" spans="1:10" x14ac:dyDescent="0.25">
      <c r="A54" s="593">
        <v>107</v>
      </c>
      <c r="B54" s="593">
        <v>90.9</v>
      </c>
      <c r="C54" s="593"/>
      <c r="D54" s="594">
        <v>168.1</v>
      </c>
      <c r="E54" s="593"/>
      <c r="F54" s="593"/>
      <c r="G54" s="593"/>
      <c r="I54" s="2989" t="s">
        <v>4824</v>
      </c>
      <c r="J54" s="2990">
        <v>75</v>
      </c>
    </row>
    <row r="55" spans="1:10" x14ac:dyDescent="0.25">
      <c r="A55" s="593">
        <v>108</v>
      </c>
      <c r="B55" s="593">
        <v>91.3</v>
      </c>
      <c r="C55" s="593"/>
      <c r="D55" s="594">
        <v>169.7</v>
      </c>
      <c r="E55" s="593"/>
      <c r="F55" s="593"/>
      <c r="G55" s="593"/>
      <c r="I55" s="2989" t="s">
        <v>4823</v>
      </c>
      <c r="J55" s="2990">
        <v>90</v>
      </c>
    </row>
    <row r="56" spans="1:10" x14ac:dyDescent="0.25">
      <c r="A56" s="593">
        <v>109</v>
      </c>
      <c r="B56" s="593">
        <v>91.6</v>
      </c>
      <c r="C56" s="593"/>
      <c r="D56" s="594">
        <v>171.2</v>
      </c>
      <c r="E56" s="593"/>
      <c r="F56" s="593"/>
      <c r="G56" s="593"/>
      <c r="I56" s="2991" t="s">
        <v>4822</v>
      </c>
      <c r="J56" s="2992">
        <v>120</v>
      </c>
    </row>
    <row r="57" spans="1:10" x14ac:dyDescent="0.25">
      <c r="A57" s="593">
        <v>110</v>
      </c>
      <c r="B57" s="593">
        <v>92</v>
      </c>
      <c r="C57" s="593"/>
      <c r="D57" s="594">
        <v>172.8</v>
      </c>
      <c r="E57" s="593"/>
      <c r="F57" s="593"/>
      <c r="G57" s="593"/>
    </row>
    <row r="58" spans="1:10" x14ac:dyDescent="0.25">
      <c r="A58" s="593">
        <v>111</v>
      </c>
      <c r="B58" s="593">
        <v>92.4</v>
      </c>
      <c r="C58" s="593"/>
      <c r="D58" s="594">
        <v>174.4</v>
      </c>
      <c r="E58" s="593"/>
      <c r="F58" s="593"/>
      <c r="G58" s="593"/>
    </row>
    <row r="59" spans="1:10" x14ac:dyDescent="0.25">
      <c r="A59" s="593">
        <v>112</v>
      </c>
      <c r="B59" s="593">
        <v>92.7</v>
      </c>
      <c r="C59" s="593"/>
      <c r="D59" s="594">
        <v>176</v>
      </c>
      <c r="E59" s="593"/>
      <c r="F59" s="593"/>
      <c r="G59" s="593"/>
      <c r="I59" s="3030" t="s">
        <v>14486</v>
      </c>
      <c r="J59" s="3031"/>
    </row>
    <row r="60" spans="1:10" x14ac:dyDescent="0.25">
      <c r="A60" s="593">
        <v>113</v>
      </c>
      <c r="B60" s="593">
        <v>93.1</v>
      </c>
      <c r="C60" s="593"/>
      <c r="D60" s="594">
        <v>177.5</v>
      </c>
      <c r="E60" s="593"/>
      <c r="F60" s="593"/>
      <c r="G60" s="593"/>
      <c r="I60" s="385">
        <v>0.5</v>
      </c>
      <c r="J60" s="10"/>
    </row>
    <row r="61" spans="1:10" x14ac:dyDescent="0.25">
      <c r="A61" s="593"/>
      <c r="B61" s="593"/>
      <c r="C61" s="593"/>
      <c r="D61" s="593"/>
      <c r="E61" s="593"/>
      <c r="F61" s="593"/>
      <c r="G61" s="593"/>
      <c r="I61" s="385">
        <v>0.5625</v>
      </c>
      <c r="J61" s="10"/>
    </row>
    <row r="62" spans="1:10" x14ac:dyDescent="0.25">
      <c r="I62" s="385">
        <v>0.625</v>
      </c>
      <c r="J62" s="10"/>
    </row>
    <row r="63" spans="1:10" x14ac:dyDescent="0.25">
      <c r="I63" s="385">
        <v>0.6875</v>
      </c>
      <c r="J63" s="10"/>
    </row>
    <row r="64" spans="1:10" ht="33.75" customHeight="1" x14ac:dyDescent="0.25">
      <c r="A64" s="3251" t="s">
        <v>1034</v>
      </c>
      <c r="B64" s="3251"/>
      <c r="I64" s="385">
        <v>0.75</v>
      </c>
      <c r="J64" s="10"/>
    </row>
    <row r="65" spans="1:10" x14ac:dyDescent="0.25">
      <c r="A65" s="605" t="s">
        <v>1035</v>
      </c>
      <c r="B65" s="605" t="s">
        <v>1036</v>
      </c>
      <c r="I65" s="385"/>
      <c r="J65" s="10"/>
    </row>
    <row r="66" spans="1:10" x14ac:dyDescent="0.25">
      <c r="A66" s="603">
        <v>42</v>
      </c>
      <c r="B66" s="603">
        <v>1</v>
      </c>
      <c r="I66" s="386"/>
      <c r="J66" s="388"/>
    </row>
    <row r="67" spans="1:10" x14ac:dyDescent="0.25">
      <c r="A67" s="603">
        <v>43</v>
      </c>
      <c r="B67" s="603">
        <v>1</v>
      </c>
    </row>
    <row r="68" spans="1:10" x14ac:dyDescent="0.25">
      <c r="A68" s="603">
        <v>44</v>
      </c>
      <c r="B68" s="603">
        <v>1</v>
      </c>
    </row>
    <row r="69" spans="1:10" x14ac:dyDescent="0.25">
      <c r="A69" s="603">
        <v>45</v>
      </c>
      <c r="B69" s="603">
        <v>1</v>
      </c>
    </row>
    <row r="70" spans="1:10" x14ac:dyDescent="0.25">
      <c r="A70" s="603">
        <v>46</v>
      </c>
      <c r="B70" s="603">
        <v>1</v>
      </c>
    </row>
    <row r="71" spans="1:10" x14ac:dyDescent="0.25">
      <c r="A71" s="603">
        <v>47</v>
      </c>
      <c r="B71" s="603">
        <v>1</v>
      </c>
    </row>
    <row r="72" spans="1:10" x14ac:dyDescent="0.25">
      <c r="A72" s="603">
        <v>48</v>
      </c>
      <c r="B72" s="603">
        <v>1</v>
      </c>
      <c r="I72" s="3093" t="s">
        <v>14526</v>
      </c>
      <c r="J72" s="3093" t="s">
        <v>14525</v>
      </c>
    </row>
    <row r="73" spans="1:10" x14ac:dyDescent="0.25">
      <c r="A73" s="603">
        <v>49</v>
      </c>
      <c r="B73" s="603">
        <v>1</v>
      </c>
      <c r="I73" s="3094" t="s">
        <v>4791</v>
      </c>
      <c r="J73" s="603" t="s">
        <v>14527</v>
      </c>
    </row>
    <row r="74" spans="1:10" x14ac:dyDescent="0.25">
      <c r="A74" s="603">
        <v>50</v>
      </c>
      <c r="B74" s="603">
        <v>1</v>
      </c>
      <c r="I74" s="3095" t="s">
        <v>4792</v>
      </c>
      <c r="J74" s="603" t="s">
        <v>14528</v>
      </c>
    </row>
    <row r="75" spans="1:10" x14ac:dyDescent="0.25">
      <c r="A75" s="603">
        <v>51</v>
      </c>
      <c r="B75" s="603">
        <v>1</v>
      </c>
      <c r="I75" s="3094" t="s">
        <v>4793</v>
      </c>
      <c r="J75" s="603" t="s">
        <v>14529</v>
      </c>
    </row>
    <row r="76" spans="1:10" x14ac:dyDescent="0.25">
      <c r="A76" s="603">
        <v>52</v>
      </c>
      <c r="B76" s="603">
        <v>2</v>
      </c>
      <c r="I76" s="3094" t="s">
        <v>4794</v>
      </c>
      <c r="J76" s="603" t="s">
        <v>14530</v>
      </c>
    </row>
    <row r="77" spans="1:10" x14ac:dyDescent="0.25">
      <c r="A77" s="603">
        <v>53</v>
      </c>
      <c r="B77" s="603">
        <v>2</v>
      </c>
      <c r="I77" s="3094" t="s">
        <v>4795</v>
      </c>
      <c r="J77" s="603" t="s">
        <v>14531</v>
      </c>
    </row>
    <row r="78" spans="1:10" x14ac:dyDescent="0.25">
      <c r="A78" s="603">
        <v>54</v>
      </c>
      <c r="B78" s="603">
        <v>2</v>
      </c>
      <c r="I78" s="3094" t="s">
        <v>4796</v>
      </c>
      <c r="J78" s="603" t="s">
        <v>14532</v>
      </c>
    </row>
    <row r="79" spans="1:10" x14ac:dyDescent="0.25">
      <c r="A79" s="603">
        <v>55</v>
      </c>
      <c r="B79" s="603">
        <v>2</v>
      </c>
      <c r="I79" s="3094" t="s">
        <v>4807</v>
      </c>
      <c r="J79" s="603" t="s">
        <v>15016</v>
      </c>
    </row>
    <row r="80" spans="1:10" x14ac:dyDescent="0.25">
      <c r="A80" s="603">
        <v>56</v>
      </c>
      <c r="B80" s="603">
        <v>2</v>
      </c>
      <c r="I80" s="3094" t="s">
        <v>4797</v>
      </c>
      <c r="J80" s="603" t="s">
        <v>14533</v>
      </c>
    </row>
    <row r="81" spans="1:10" x14ac:dyDescent="0.25">
      <c r="A81" s="603">
        <v>57</v>
      </c>
      <c r="B81" s="603">
        <v>2</v>
      </c>
      <c r="I81" s="3094" t="s">
        <v>14520</v>
      </c>
      <c r="J81" s="603"/>
    </row>
    <row r="82" spans="1:10" x14ac:dyDescent="0.25">
      <c r="A82" s="603">
        <v>58</v>
      </c>
      <c r="B82" s="603">
        <v>2</v>
      </c>
      <c r="I82" s="3094" t="s">
        <v>14521</v>
      </c>
      <c r="J82" s="603"/>
    </row>
    <row r="83" spans="1:10" x14ac:dyDescent="0.25">
      <c r="A83" s="603">
        <v>59</v>
      </c>
      <c r="B83" s="603">
        <v>2</v>
      </c>
      <c r="I83" s="3094" t="s">
        <v>14522</v>
      </c>
      <c r="J83" s="603"/>
    </row>
    <row r="84" spans="1:10" x14ac:dyDescent="0.25">
      <c r="A84" s="603">
        <v>60</v>
      </c>
      <c r="B84" s="603">
        <v>2</v>
      </c>
      <c r="I84" s="603"/>
      <c r="J84" s="603"/>
    </row>
    <row r="85" spans="1:10" x14ac:dyDescent="0.25">
      <c r="A85" s="603">
        <v>61</v>
      </c>
      <c r="B85" s="603">
        <v>2</v>
      </c>
    </row>
    <row r="86" spans="1:10" x14ac:dyDescent="0.25">
      <c r="A86" s="603">
        <v>62</v>
      </c>
      <c r="B86" s="603">
        <v>3</v>
      </c>
    </row>
    <row r="87" spans="1:10" x14ac:dyDescent="0.25">
      <c r="A87" s="603">
        <v>63</v>
      </c>
      <c r="B87" s="603">
        <v>3</v>
      </c>
    </row>
    <row r="88" spans="1:10" x14ac:dyDescent="0.25">
      <c r="A88" s="603">
        <v>64</v>
      </c>
      <c r="B88" s="603">
        <v>3</v>
      </c>
    </row>
    <row r="89" spans="1:10" x14ac:dyDescent="0.25">
      <c r="A89" s="603">
        <v>65</v>
      </c>
      <c r="B89" s="603">
        <v>3</v>
      </c>
    </row>
    <row r="90" spans="1:10" x14ac:dyDescent="0.25">
      <c r="A90" s="603">
        <v>66</v>
      </c>
      <c r="B90" s="603">
        <v>3</v>
      </c>
    </row>
    <row r="91" spans="1:10" x14ac:dyDescent="0.25">
      <c r="A91" s="603">
        <v>67</v>
      </c>
      <c r="B91" s="603">
        <v>3</v>
      </c>
    </row>
    <row r="92" spans="1:10" x14ac:dyDescent="0.25">
      <c r="A92" s="603">
        <v>68</v>
      </c>
      <c r="B92" s="603">
        <v>3</v>
      </c>
    </row>
    <row r="93" spans="1:10" x14ac:dyDescent="0.25">
      <c r="A93" s="603">
        <v>69</v>
      </c>
      <c r="B93" s="603">
        <v>3</v>
      </c>
    </row>
    <row r="94" spans="1:10" x14ac:dyDescent="0.25">
      <c r="A94" s="603">
        <v>70</v>
      </c>
      <c r="B94" s="603">
        <v>3</v>
      </c>
    </row>
    <row r="95" spans="1:10" x14ac:dyDescent="0.25">
      <c r="A95" s="603">
        <v>71</v>
      </c>
      <c r="B95" s="603">
        <v>3</v>
      </c>
    </row>
    <row r="96" spans="1:10" x14ac:dyDescent="0.25">
      <c r="A96" s="603">
        <v>72</v>
      </c>
      <c r="B96" s="603">
        <v>4</v>
      </c>
    </row>
    <row r="97" spans="1:2" x14ac:dyDescent="0.25">
      <c r="A97" s="603">
        <v>73</v>
      </c>
      <c r="B97" s="603">
        <v>4</v>
      </c>
    </row>
    <row r="98" spans="1:2" x14ac:dyDescent="0.25">
      <c r="A98" s="603">
        <v>74</v>
      </c>
      <c r="B98" s="603">
        <v>4</v>
      </c>
    </row>
    <row r="99" spans="1:2" x14ac:dyDescent="0.25">
      <c r="A99" s="603">
        <v>75</v>
      </c>
      <c r="B99" s="603">
        <v>4</v>
      </c>
    </row>
    <row r="100" spans="1:2" x14ac:dyDescent="0.25">
      <c r="A100" s="603">
        <v>76</v>
      </c>
      <c r="B100" s="603">
        <v>4</v>
      </c>
    </row>
    <row r="101" spans="1:2" x14ac:dyDescent="0.25">
      <c r="A101" s="603">
        <v>77</v>
      </c>
      <c r="B101" s="603">
        <v>4</v>
      </c>
    </row>
    <row r="102" spans="1:2" x14ac:dyDescent="0.25">
      <c r="A102" s="603">
        <v>78</v>
      </c>
      <c r="B102" s="603">
        <v>4</v>
      </c>
    </row>
    <row r="103" spans="1:2" x14ac:dyDescent="0.25">
      <c r="A103" s="603">
        <v>79</v>
      </c>
      <c r="B103" s="603">
        <v>4</v>
      </c>
    </row>
    <row r="104" spans="1:2" x14ac:dyDescent="0.25">
      <c r="A104" s="603">
        <v>80</v>
      </c>
      <c r="B104" s="603">
        <v>4</v>
      </c>
    </row>
    <row r="105" spans="1:2" x14ac:dyDescent="0.25">
      <c r="A105" s="603">
        <v>81</v>
      </c>
      <c r="B105" s="603">
        <v>5</v>
      </c>
    </row>
    <row r="106" spans="1:2" x14ac:dyDescent="0.25">
      <c r="A106" s="603">
        <v>82</v>
      </c>
      <c r="B106" s="603">
        <v>5</v>
      </c>
    </row>
    <row r="107" spans="1:2" x14ac:dyDescent="0.25">
      <c r="A107" s="603">
        <v>83</v>
      </c>
      <c r="B107" s="603">
        <v>5</v>
      </c>
    </row>
    <row r="108" spans="1:2" x14ac:dyDescent="0.25">
      <c r="A108" s="603">
        <v>84</v>
      </c>
      <c r="B108" s="603">
        <v>5</v>
      </c>
    </row>
    <row r="109" spans="1:2" x14ac:dyDescent="0.25">
      <c r="A109" s="603">
        <v>85</v>
      </c>
      <c r="B109" s="603">
        <v>5</v>
      </c>
    </row>
    <row r="110" spans="1:2" x14ac:dyDescent="0.25">
      <c r="A110" s="603">
        <v>86</v>
      </c>
      <c r="B110" s="603">
        <v>5</v>
      </c>
    </row>
    <row r="111" spans="1:2" x14ac:dyDescent="0.25">
      <c r="A111" s="603">
        <v>87</v>
      </c>
      <c r="B111" s="603">
        <v>5</v>
      </c>
    </row>
    <row r="112" spans="1:2" x14ac:dyDescent="0.25">
      <c r="A112" s="603">
        <v>88</v>
      </c>
      <c r="B112" s="603">
        <v>5</v>
      </c>
    </row>
    <row r="113" spans="1:2" x14ac:dyDescent="0.25">
      <c r="A113" s="603">
        <v>89</v>
      </c>
      <c r="B113" s="603">
        <v>5</v>
      </c>
    </row>
    <row r="114" spans="1:2" x14ac:dyDescent="0.25">
      <c r="A114" s="603">
        <v>90</v>
      </c>
      <c r="B114" s="603">
        <v>5</v>
      </c>
    </row>
    <row r="115" spans="1:2" x14ac:dyDescent="0.25">
      <c r="A115" s="603">
        <v>91</v>
      </c>
      <c r="B115" s="603">
        <v>6</v>
      </c>
    </row>
    <row r="116" spans="1:2" x14ac:dyDescent="0.25">
      <c r="A116" s="603">
        <v>92</v>
      </c>
      <c r="B116" s="603">
        <v>6</v>
      </c>
    </row>
    <row r="117" spans="1:2" x14ac:dyDescent="0.25">
      <c r="A117" s="603">
        <v>93</v>
      </c>
      <c r="B117" s="603">
        <v>6</v>
      </c>
    </row>
    <row r="118" spans="1:2" x14ac:dyDescent="0.25">
      <c r="A118" s="603">
        <v>94</v>
      </c>
      <c r="B118" s="603">
        <v>6</v>
      </c>
    </row>
    <row r="119" spans="1:2" x14ac:dyDescent="0.25">
      <c r="A119" s="603">
        <v>95</v>
      </c>
      <c r="B119" s="603">
        <v>6</v>
      </c>
    </row>
    <row r="120" spans="1:2" x14ac:dyDescent="0.25">
      <c r="A120" s="603">
        <v>96</v>
      </c>
      <c r="B120" s="603">
        <v>6</v>
      </c>
    </row>
    <row r="121" spans="1:2" x14ac:dyDescent="0.25">
      <c r="A121" s="603">
        <v>97</v>
      </c>
      <c r="B121" s="603">
        <v>6</v>
      </c>
    </row>
    <row r="122" spans="1:2" x14ac:dyDescent="0.25">
      <c r="A122" s="603">
        <v>98</v>
      </c>
      <c r="B122" s="603">
        <v>6</v>
      </c>
    </row>
    <row r="123" spans="1:2" x14ac:dyDescent="0.25">
      <c r="A123" s="603">
        <v>99</v>
      </c>
      <c r="B123" s="603">
        <v>6</v>
      </c>
    </row>
    <row r="124" spans="1:2" x14ac:dyDescent="0.25">
      <c r="A124" s="603">
        <v>100</v>
      </c>
      <c r="B124" s="603">
        <v>6</v>
      </c>
    </row>
    <row r="125" spans="1:2" x14ac:dyDescent="0.25">
      <c r="A125" s="603">
        <v>101</v>
      </c>
      <c r="B125" s="603">
        <v>7</v>
      </c>
    </row>
    <row r="126" spans="1:2" x14ac:dyDescent="0.25">
      <c r="A126" s="603">
        <v>102</v>
      </c>
      <c r="B126" s="603">
        <v>7</v>
      </c>
    </row>
    <row r="127" spans="1:2" x14ac:dyDescent="0.25">
      <c r="A127" s="603">
        <v>103</v>
      </c>
      <c r="B127" s="603">
        <v>7</v>
      </c>
    </row>
    <row r="128" spans="1:2" x14ac:dyDescent="0.25">
      <c r="A128" s="603">
        <v>104</v>
      </c>
      <c r="B128" s="603">
        <v>7</v>
      </c>
    </row>
    <row r="129" spans="1:2" x14ac:dyDescent="0.25">
      <c r="A129" s="603">
        <v>105</v>
      </c>
      <c r="B129" s="603">
        <v>7</v>
      </c>
    </row>
    <row r="130" spans="1:2" x14ac:dyDescent="0.25">
      <c r="A130" s="603">
        <v>106</v>
      </c>
      <c r="B130" s="603">
        <v>7</v>
      </c>
    </row>
    <row r="131" spans="1:2" x14ac:dyDescent="0.25">
      <c r="A131" s="603">
        <v>107</v>
      </c>
      <c r="B131" s="603">
        <v>7</v>
      </c>
    </row>
    <row r="132" spans="1:2" x14ac:dyDescent="0.25">
      <c r="A132" s="603">
        <v>108</v>
      </c>
      <c r="B132" s="603">
        <v>7</v>
      </c>
    </row>
    <row r="133" spans="1:2" x14ac:dyDescent="0.25">
      <c r="A133" s="603">
        <v>109</v>
      </c>
      <c r="B133" s="603">
        <v>7</v>
      </c>
    </row>
    <row r="134" spans="1:2" x14ac:dyDescent="0.25">
      <c r="A134" s="603">
        <v>110</v>
      </c>
      <c r="B134" s="603">
        <v>7</v>
      </c>
    </row>
    <row r="135" spans="1:2" x14ac:dyDescent="0.25">
      <c r="A135" s="603">
        <v>111</v>
      </c>
      <c r="B135" s="603">
        <v>8</v>
      </c>
    </row>
    <row r="136" spans="1:2" x14ac:dyDescent="0.25">
      <c r="A136" s="603">
        <v>112</v>
      </c>
      <c r="B136" s="603">
        <v>8</v>
      </c>
    </row>
    <row r="137" spans="1:2" x14ac:dyDescent="0.25">
      <c r="A137" s="603">
        <v>113</v>
      </c>
      <c r="B137" s="603">
        <v>8</v>
      </c>
    </row>
    <row r="138" spans="1:2" x14ac:dyDescent="0.25">
      <c r="A138" s="603">
        <v>114</v>
      </c>
      <c r="B138" s="603">
        <v>8</v>
      </c>
    </row>
    <row r="139" spans="1:2" x14ac:dyDescent="0.25">
      <c r="A139" s="603">
        <v>115</v>
      </c>
      <c r="B139" s="603">
        <v>8</v>
      </c>
    </row>
    <row r="140" spans="1:2" x14ac:dyDescent="0.25">
      <c r="A140" s="603">
        <v>116</v>
      </c>
      <c r="B140" s="603">
        <v>8</v>
      </c>
    </row>
    <row r="141" spans="1:2" x14ac:dyDescent="0.25">
      <c r="A141" s="603">
        <v>117</v>
      </c>
      <c r="B141" s="603">
        <v>8</v>
      </c>
    </row>
    <row r="142" spans="1:2" x14ac:dyDescent="0.25">
      <c r="A142" s="603">
        <v>118</v>
      </c>
      <c r="B142" s="603">
        <v>8</v>
      </c>
    </row>
    <row r="143" spans="1:2" x14ac:dyDescent="0.25">
      <c r="A143" s="603">
        <v>119</v>
      </c>
      <c r="B143" s="603">
        <v>8</v>
      </c>
    </row>
    <row r="144" spans="1:2" x14ac:dyDescent="0.25">
      <c r="A144" s="603">
        <v>120</v>
      </c>
      <c r="B144" s="603">
        <v>8</v>
      </c>
    </row>
    <row r="145" spans="1:2" x14ac:dyDescent="0.25">
      <c r="A145" s="603">
        <v>121</v>
      </c>
      <c r="B145" s="603">
        <v>9</v>
      </c>
    </row>
    <row r="146" spans="1:2" x14ac:dyDescent="0.25">
      <c r="A146" s="603">
        <v>122</v>
      </c>
      <c r="B146" s="603">
        <v>9</v>
      </c>
    </row>
    <row r="147" spans="1:2" x14ac:dyDescent="0.25">
      <c r="A147" s="603">
        <v>123</v>
      </c>
      <c r="B147" s="603">
        <v>9</v>
      </c>
    </row>
    <row r="148" spans="1:2" x14ac:dyDescent="0.25">
      <c r="A148" s="603">
        <v>124</v>
      </c>
      <c r="B148" s="603">
        <v>9</v>
      </c>
    </row>
    <row r="149" spans="1:2" x14ac:dyDescent="0.25">
      <c r="A149" s="603">
        <v>125</v>
      </c>
      <c r="B149" s="603">
        <v>9</v>
      </c>
    </row>
    <row r="150" spans="1:2" x14ac:dyDescent="0.25">
      <c r="A150" s="603">
        <v>126</v>
      </c>
      <c r="B150" s="603">
        <v>9</v>
      </c>
    </row>
    <row r="151" spans="1:2" x14ac:dyDescent="0.25">
      <c r="A151" s="603">
        <v>127</v>
      </c>
      <c r="B151" s="603">
        <v>9</v>
      </c>
    </row>
    <row r="152" spans="1:2" x14ac:dyDescent="0.25">
      <c r="A152" s="603">
        <v>128</v>
      </c>
      <c r="B152" s="603">
        <v>9</v>
      </c>
    </row>
    <row r="153" spans="1:2" x14ac:dyDescent="0.25">
      <c r="A153" s="603">
        <v>129</v>
      </c>
      <c r="B153" s="603">
        <v>9</v>
      </c>
    </row>
    <row r="154" spans="1:2" x14ac:dyDescent="0.25">
      <c r="A154" s="603">
        <v>130</v>
      </c>
      <c r="B154" s="603">
        <v>9</v>
      </c>
    </row>
    <row r="155" spans="1:2" x14ac:dyDescent="0.25">
      <c r="A155" s="603">
        <v>131</v>
      </c>
      <c r="B155" s="603">
        <v>10</v>
      </c>
    </row>
    <row r="156" spans="1:2" x14ac:dyDescent="0.25">
      <c r="A156" s="603">
        <v>132</v>
      </c>
      <c r="B156" s="603">
        <v>10</v>
      </c>
    </row>
    <row r="157" spans="1:2" x14ac:dyDescent="0.25">
      <c r="A157" s="603">
        <v>133</v>
      </c>
      <c r="B157" s="603">
        <v>10</v>
      </c>
    </row>
    <row r="158" spans="1:2" x14ac:dyDescent="0.25">
      <c r="A158" s="603">
        <v>134</v>
      </c>
      <c r="B158" s="603">
        <v>10</v>
      </c>
    </row>
    <row r="159" spans="1:2" x14ac:dyDescent="0.25">
      <c r="A159" s="603">
        <v>135</v>
      </c>
      <c r="B159" s="603">
        <v>10</v>
      </c>
    </row>
    <row r="160" spans="1:2" x14ac:dyDescent="0.25">
      <c r="A160" s="603">
        <v>136</v>
      </c>
      <c r="B160" s="603">
        <v>10</v>
      </c>
    </row>
    <row r="161" spans="1:2" x14ac:dyDescent="0.25">
      <c r="A161" s="603">
        <v>137</v>
      </c>
      <c r="B161" s="603">
        <v>10</v>
      </c>
    </row>
    <row r="162" spans="1:2" x14ac:dyDescent="0.25">
      <c r="A162" s="603">
        <v>138</v>
      </c>
      <c r="B162" s="603">
        <v>10</v>
      </c>
    </row>
    <row r="163" spans="1:2" x14ac:dyDescent="0.25">
      <c r="A163" s="603">
        <v>139</v>
      </c>
      <c r="B163" s="603">
        <v>10</v>
      </c>
    </row>
    <row r="164" spans="1:2" x14ac:dyDescent="0.25">
      <c r="A164" s="603">
        <v>140</v>
      </c>
      <c r="B164" s="603">
        <v>11</v>
      </c>
    </row>
    <row r="165" spans="1:2" x14ac:dyDescent="0.25">
      <c r="A165" s="603">
        <v>141</v>
      </c>
      <c r="B165" s="603">
        <v>11</v>
      </c>
    </row>
    <row r="166" spans="1:2" x14ac:dyDescent="0.25">
      <c r="A166" s="603">
        <v>142</v>
      </c>
      <c r="B166" s="603">
        <v>11</v>
      </c>
    </row>
    <row r="167" spans="1:2" x14ac:dyDescent="0.25">
      <c r="A167" s="603">
        <v>143</v>
      </c>
      <c r="B167" s="603">
        <v>11</v>
      </c>
    </row>
    <row r="168" spans="1:2" x14ac:dyDescent="0.25">
      <c r="A168" s="603">
        <v>144</v>
      </c>
      <c r="B168" s="603">
        <v>11</v>
      </c>
    </row>
    <row r="169" spans="1:2" x14ac:dyDescent="0.25">
      <c r="A169" s="603">
        <v>145</v>
      </c>
      <c r="B169" s="603">
        <v>11</v>
      </c>
    </row>
    <row r="170" spans="1:2" x14ac:dyDescent="0.25">
      <c r="A170" s="603">
        <v>146</v>
      </c>
      <c r="B170" s="603">
        <v>11</v>
      </c>
    </row>
    <row r="171" spans="1:2" x14ac:dyDescent="0.25">
      <c r="A171" s="603">
        <v>147</v>
      </c>
      <c r="B171" s="603">
        <v>11</v>
      </c>
    </row>
    <row r="172" spans="1:2" x14ac:dyDescent="0.25">
      <c r="A172" s="603">
        <v>148</v>
      </c>
      <c r="B172" s="603">
        <v>11</v>
      </c>
    </row>
    <row r="173" spans="1:2" x14ac:dyDescent="0.25">
      <c r="A173" s="603">
        <v>149</v>
      </c>
      <c r="B173" s="603">
        <v>11</v>
      </c>
    </row>
    <row r="174" spans="1:2" x14ac:dyDescent="0.25">
      <c r="A174" s="603">
        <v>150</v>
      </c>
      <c r="B174" s="603">
        <v>12</v>
      </c>
    </row>
    <row r="175" spans="1:2" x14ac:dyDescent="0.25">
      <c r="A175" s="603">
        <v>151</v>
      </c>
      <c r="B175" s="603">
        <v>12</v>
      </c>
    </row>
    <row r="176" spans="1:2" x14ac:dyDescent="0.25">
      <c r="A176" s="603">
        <v>152</v>
      </c>
      <c r="B176" s="603">
        <v>12</v>
      </c>
    </row>
    <row r="177" spans="1:2" x14ac:dyDescent="0.25">
      <c r="A177" s="603">
        <v>153</v>
      </c>
      <c r="B177" s="603">
        <v>12</v>
      </c>
    </row>
    <row r="178" spans="1:2" x14ac:dyDescent="0.25">
      <c r="A178" s="603">
        <v>154</v>
      </c>
      <c r="B178" s="603">
        <v>12</v>
      </c>
    </row>
    <row r="179" spans="1:2" x14ac:dyDescent="0.25">
      <c r="A179" s="603">
        <v>155</v>
      </c>
      <c r="B179" s="603">
        <v>12</v>
      </c>
    </row>
    <row r="180" spans="1:2" x14ac:dyDescent="0.25">
      <c r="A180" s="603">
        <v>156</v>
      </c>
      <c r="B180" s="603">
        <v>12</v>
      </c>
    </row>
    <row r="181" spans="1:2" x14ac:dyDescent="0.25">
      <c r="A181" s="603">
        <v>157</v>
      </c>
      <c r="B181" s="603">
        <v>12</v>
      </c>
    </row>
    <row r="182" spans="1:2" x14ac:dyDescent="0.25">
      <c r="A182" s="603">
        <v>158</v>
      </c>
      <c r="B182" s="603">
        <v>12</v>
      </c>
    </row>
    <row r="183" spans="1:2" x14ac:dyDescent="0.25">
      <c r="A183" s="603">
        <v>159</v>
      </c>
      <c r="B183" s="603">
        <v>12</v>
      </c>
    </row>
    <row r="184" spans="1:2" x14ac:dyDescent="0.25">
      <c r="A184" s="603">
        <v>160</v>
      </c>
      <c r="B184" s="603">
        <v>13</v>
      </c>
    </row>
    <row r="185" spans="1:2" x14ac:dyDescent="0.25">
      <c r="A185" s="603">
        <v>161</v>
      </c>
      <c r="B185" s="603">
        <v>13</v>
      </c>
    </row>
    <row r="186" spans="1:2" x14ac:dyDescent="0.25">
      <c r="A186" s="603">
        <v>162</v>
      </c>
      <c r="B186" s="603">
        <v>13</v>
      </c>
    </row>
    <row r="187" spans="1:2" x14ac:dyDescent="0.25">
      <c r="A187" s="603">
        <v>163</v>
      </c>
      <c r="B187" s="603">
        <v>13</v>
      </c>
    </row>
    <row r="188" spans="1:2" x14ac:dyDescent="0.25">
      <c r="A188" s="603">
        <v>164</v>
      </c>
      <c r="B188" s="603">
        <v>13</v>
      </c>
    </row>
    <row r="189" spans="1:2" x14ac:dyDescent="0.25">
      <c r="A189" s="603">
        <v>165</v>
      </c>
      <c r="B189" s="603">
        <v>13</v>
      </c>
    </row>
    <row r="190" spans="1:2" x14ac:dyDescent="0.25">
      <c r="A190" s="603">
        <v>166</v>
      </c>
      <c r="B190" s="603">
        <v>13</v>
      </c>
    </row>
    <row r="191" spans="1:2" x14ac:dyDescent="0.25">
      <c r="A191" s="603">
        <v>167</v>
      </c>
      <c r="B191" s="603">
        <v>13</v>
      </c>
    </row>
    <row r="192" spans="1:2" x14ac:dyDescent="0.25">
      <c r="A192" s="603">
        <v>168</v>
      </c>
      <c r="B192" s="603">
        <v>13</v>
      </c>
    </row>
    <row r="193" spans="1:2" x14ac:dyDescent="0.25">
      <c r="A193" s="603">
        <v>169</v>
      </c>
      <c r="B193" s="603">
        <v>13</v>
      </c>
    </row>
    <row r="194" spans="1:2" x14ac:dyDescent="0.25">
      <c r="A194" s="603">
        <v>170</v>
      </c>
      <c r="B194" s="603">
        <v>14</v>
      </c>
    </row>
    <row r="195" spans="1:2" x14ac:dyDescent="0.25">
      <c r="A195" s="603">
        <v>171</v>
      </c>
      <c r="B195" s="603">
        <v>14</v>
      </c>
    </row>
    <row r="196" spans="1:2" x14ac:dyDescent="0.25">
      <c r="A196" s="603">
        <v>172</v>
      </c>
      <c r="B196" s="603">
        <v>14</v>
      </c>
    </row>
    <row r="197" spans="1:2" x14ac:dyDescent="0.25">
      <c r="A197" s="603">
        <v>173</v>
      </c>
      <c r="B197" s="603">
        <v>14</v>
      </c>
    </row>
    <row r="198" spans="1:2" x14ac:dyDescent="0.25">
      <c r="A198" s="603">
        <v>174</v>
      </c>
      <c r="B198" s="603">
        <v>14</v>
      </c>
    </row>
    <row r="199" spans="1:2" x14ac:dyDescent="0.25">
      <c r="A199" s="603">
        <v>175</v>
      </c>
      <c r="B199" s="603">
        <v>14</v>
      </c>
    </row>
    <row r="200" spans="1:2" x14ac:dyDescent="0.25">
      <c r="A200" s="603">
        <v>176</v>
      </c>
      <c r="B200" s="603">
        <v>14</v>
      </c>
    </row>
    <row r="201" spans="1:2" x14ac:dyDescent="0.25">
      <c r="A201" s="603">
        <v>177</v>
      </c>
      <c r="B201" s="603">
        <v>14</v>
      </c>
    </row>
  </sheetData>
  <sheetProtection algorithmName="SHA-512" hashValue="ZiyDYUsLo4qq97I0X+C6LBQ88ge7H/k8Q6ln73rMOY5cUHUNiuITM0T9X/22PTHMXGBlxOJchln/4sxc2SHTgw==" saltValue="LU4cYrztx1t5++5h+bO+Vw==" spinCount="100000" sheet="1" objects="1" scenarios="1"/>
  <mergeCells count="5">
    <mergeCell ref="V1:W1"/>
    <mergeCell ref="A64:B64"/>
    <mergeCell ref="A2:B2"/>
    <mergeCell ref="C2:G2"/>
    <mergeCell ref="Z2:AA2"/>
  </mergeCells>
  <pageMargins left="0.7" right="0.7" top="0.75" bottom="0.75" header="0.3" footer="0.3"/>
  <pageSetup orientation="portrait" r:id="rId1"/>
  <ignoredErrors>
    <ignoredError sqref="C3:G3" numberStoredAsText="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EAF700-4D05-4FA8-99D9-810F442637A1}">
  <sheetPr codeName="Sheet29"/>
  <dimension ref="A1:BW549"/>
  <sheetViews>
    <sheetView workbookViewId="0">
      <selection activeCell="C3" sqref="C3"/>
    </sheetView>
  </sheetViews>
  <sheetFormatPr defaultRowHeight="15" x14ac:dyDescent="0.25"/>
  <cols>
    <col min="1" max="1" width="20.85546875" customWidth="1"/>
    <col min="3" max="3" width="10.85546875" customWidth="1"/>
    <col min="8" max="8" width="13.85546875" customWidth="1"/>
    <col min="9" max="9" width="20.85546875" customWidth="1"/>
    <col min="14" max="14" width="13.85546875" customWidth="1"/>
    <col min="20" max="20" width="13.85546875" customWidth="1"/>
    <col min="26" max="26" width="13.85546875" customWidth="1"/>
    <col min="32" max="32" width="13.85546875" customWidth="1"/>
    <col min="38" max="38" width="13.85546875" customWidth="1"/>
    <col min="44" max="44" width="13.85546875" customWidth="1"/>
    <col min="50" max="50" width="13.85546875" customWidth="1"/>
  </cols>
  <sheetData>
    <row r="1" spans="1:75" ht="25.5" x14ac:dyDescent="0.35">
      <c r="A1" s="3090" t="s">
        <v>4994</v>
      </c>
      <c r="B1" s="3011"/>
      <c r="C1" s="3011"/>
      <c r="D1" s="3011"/>
      <c r="E1" s="3011"/>
      <c r="F1" s="3011"/>
      <c r="G1" s="3011"/>
      <c r="H1" s="3011"/>
      <c r="I1" s="3011"/>
      <c r="J1" s="3011"/>
      <c r="K1" s="3011"/>
      <c r="L1" s="3011"/>
      <c r="M1" s="3011"/>
      <c r="N1" s="3011"/>
      <c r="O1" s="3011"/>
      <c r="P1" s="3011"/>
      <c r="Q1" s="3011"/>
      <c r="R1" s="3011"/>
      <c r="S1" s="3011"/>
      <c r="T1" s="3011"/>
      <c r="U1" s="3011"/>
      <c r="V1" s="3011"/>
      <c r="W1" s="3011"/>
      <c r="X1" s="3011"/>
      <c r="Y1" s="3011"/>
      <c r="Z1" s="3011"/>
      <c r="AA1" s="3011"/>
      <c r="AB1" s="3011"/>
      <c r="AC1" s="3011"/>
      <c r="AD1" s="3011"/>
      <c r="AE1" s="3011"/>
      <c r="AF1" s="3011"/>
      <c r="AG1" s="3011"/>
      <c r="AH1" s="3011"/>
      <c r="AI1" s="3011"/>
      <c r="AJ1" s="3011"/>
      <c r="AK1" s="3011"/>
      <c r="AL1" s="3011"/>
      <c r="AM1" s="3011"/>
      <c r="AN1" s="3011"/>
      <c r="AO1" s="3011"/>
      <c r="AP1" s="3011"/>
      <c r="AQ1" s="3011"/>
      <c r="AR1" s="3011"/>
      <c r="AS1" s="3011"/>
      <c r="AT1" s="3011"/>
      <c r="AU1" s="3011"/>
      <c r="AV1" s="3011"/>
      <c r="AW1" s="3011"/>
      <c r="AX1" s="3011"/>
      <c r="AY1" s="3011"/>
      <c r="AZ1" s="3011"/>
      <c r="BA1" s="3011"/>
      <c r="BB1" s="3011"/>
      <c r="BC1" s="3011"/>
      <c r="BD1" s="3011"/>
      <c r="BE1" s="3011"/>
      <c r="BF1" s="3011"/>
      <c r="BG1" s="3011"/>
      <c r="BH1" s="3011"/>
      <c r="BI1" s="3011"/>
      <c r="BJ1" s="3011"/>
      <c r="BK1" s="3011"/>
      <c r="BL1" s="3011"/>
      <c r="BM1" s="3011"/>
      <c r="BN1" s="3011"/>
      <c r="BO1" s="3011"/>
      <c r="BP1" s="3011"/>
      <c r="BQ1" s="3011"/>
      <c r="BR1" s="3011"/>
      <c r="BS1" s="3011"/>
      <c r="BT1" s="3011"/>
      <c r="BU1" s="3011"/>
      <c r="BV1" s="3011"/>
      <c r="BW1" s="3011"/>
    </row>
    <row r="2" spans="1:75" x14ac:dyDescent="0.25">
      <c r="A2" s="3011"/>
      <c r="B2" s="3011"/>
      <c r="C2" s="3011"/>
      <c r="D2" s="3011"/>
      <c r="E2" s="3011"/>
      <c r="F2" s="3011"/>
      <c r="G2" s="3011"/>
      <c r="H2" s="3011"/>
      <c r="I2" s="3011"/>
      <c r="J2" s="3011"/>
      <c r="K2" s="3011"/>
      <c r="L2" s="3011"/>
      <c r="M2" s="3011"/>
      <c r="N2" s="3011"/>
      <c r="O2" s="3011"/>
      <c r="P2" s="3011"/>
      <c r="Q2" s="3011"/>
      <c r="R2" s="3011"/>
      <c r="S2" s="3011"/>
      <c r="T2" s="3011"/>
      <c r="U2" s="3011"/>
      <c r="V2" s="3011"/>
      <c r="W2" s="3011"/>
      <c r="X2" s="3011"/>
      <c r="Y2" s="3011"/>
      <c r="Z2" s="3011"/>
      <c r="AA2" s="3011"/>
      <c r="AB2" s="3011"/>
      <c r="AC2" s="3011"/>
      <c r="AD2" s="3011"/>
      <c r="AE2" s="3011"/>
      <c r="AF2" s="3011"/>
      <c r="AG2" s="3011"/>
      <c r="AH2" s="3011"/>
      <c r="AI2" s="3011"/>
      <c r="AJ2" s="3011"/>
      <c r="AK2" s="3011"/>
      <c r="AL2" s="3011"/>
      <c r="AM2" s="3011"/>
      <c r="AN2" s="3011"/>
      <c r="AO2" s="3011"/>
      <c r="AP2" s="3011"/>
      <c r="AQ2" s="3011"/>
      <c r="AR2" s="3011"/>
      <c r="AS2" s="3011"/>
      <c r="AT2" s="3011"/>
      <c r="AU2" s="3011"/>
      <c r="AV2" s="3011"/>
      <c r="AW2" s="3011"/>
      <c r="AX2" s="3011"/>
      <c r="AY2" s="3011"/>
      <c r="AZ2" s="3011"/>
      <c r="BA2" s="3011"/>
      <c r="BB2" s="3011"/>
      <c r="BC2" s="3011"/>
      <c r="BD2" s="3011"/>
      <c r="BE2" s="3011"/>
      <c r="BF2" s="3011"/>
      <c r="BG2" s="3011"/>
      <c r="BH2" s="3011"/>
      <c r="BI2" s="3011"/>
      <c r="BJ2" s="3011"/>
      <c r="BK2" s="3011"/>
      <c r="BL2" s="3011"/>
      <c r="BM2" s="3011"/>
      <c r="BN2" s="3011"/>
      <c r="BO2" s="3011"/>
      <c r="BP2" s="3011"/>
      <c r="BQ2" s="3011"/>
      <c r="BR2" s="3011"/>
      <c r="BS2" s="3011"/>
      <c r="BT2" s="3011"/>
      <c r="BU2" s="3011"/>
      <c r="BV2" s="3011"/>
      <c r="BW2" s="3011"/>
    </row>
    <row r="3" spans="1:75" x14ac:dyDescent="0.25">
      <c r="A3" s="3020" t="s">
        <v>4993</v>
      </c>
      <c r="B3" s="3020"/>
      <c r="C3" s="3020"/>
      <c r="D3" s="3020"/>
      <c r="E3" s="3020"/>
      <c r="F3" s="3020" t="s">
        <v>4814</v>
      </c>
      <c r="G3" s="3011"/>
      <c r="H3" s="3011"/>
      <c r="I3" s="3011"/>
      <c r="J3" s="3011"/>
      <c r="K3" s="3011"/>
      <c r="L3" s="3011"/>
      <c r="M3" s="3011"/>
      <c r="N3" s="3011"/>
      <c r="O3" s="3011"/>
      <c r="P3" s="3011"/>
      <c r="Q3" s="3011"/>
      <c r="R3" s="3011"/>
      <c r="S3" s="3011"/>
      <c r="T3" s="3011"/>
      <c r="U3" s="3011"/>
      <c r="V3" s="3011"/>
      <c r="W3" s="3011"/>
      <c r="X3" s="3011"/>
      <c r="Y3" s="3011"/>
      <c r="Z3" s="3011"/>
      <c r="AA3" s="3011"/>
      <c r="AB3" s="3011"/>
      <c r="AC3" s="3011"/>
      <c r="AD3" s="3011"/>
      <c r="AE3" s="3011"/>
      <c r="AF3" s="3011"/>
      <c r="AG3" s="3011"/>
      <c r="AH3" s="3011"/>
      <c r="AI3" s="3011"/>
      <c r="AJ3" s="3011"/>
      <c r="AK3" s="3011"/>
      <c r="AL3" s="3011"/>
      <c r="AM3" s="3011"/>
      <c r="AN3" s="3011"/>
      <c r="AO3" s="3011"/>
      <c r="AP3" s="3011"/>
      <c r="AQ3" s="3011"/>
      <c r="AR3" s="3011"/>
      <c r="AS3" s="3011"/>
      <c r="AT3" s="3011"/>
      <c r="AU3" s="3011"/>
      <c r="AV3" s="3011"/>
      <c r="AW3" s="3011"/>
      <c r="AX3" s="3011"/>
      <c r="AY3" s="3011"/>
      <c r="AZ3" s="3011"/>
      <c r="BA3" s="3011"/>
      <c r="BB3" s="3011"/>
      <c r="BC3" s="3011"/>
      <c r="BD3" s="3011"/>
      <c r="BE3" s="3011"/>
      <c r="BF3" s="3011"/>
      <c r="BG3" s="3011"/>
      <c r="BH3" s="3011"/>
      <c r="BI3" s="3011"/>
      <c r="BJ3" s="3011"/>
      <c r="BK3" s="3011"/>
      <c r="BL3" s="3011"/>
      <c r="BM3" s="3011"/>
      <c r="BN3" s="3011"/>
      <c r="BO3" s="3011"/>
      <c r="BP3" s="3011"/>
      <c r="BQ3" s="3011"/>
      <c r="BR3" s="3011"/>
      <c r="BS3" s="3011"/>
      <c r="BT3" s="3011"/>
      <c r="BU3" s="3011"/>
      <c r="BV3" s="3011"/>
      <c r="BW3" s="3011"/>
    </row>
    <row r="4" spans="1:75" ht="19.5" customHeight="1" x14ac:dyDescent="0.25">
      <c r="A4" s="3021" t="str">
        <f>Interface!D3</f>
        <v>Fort Worth</v>
      </c>
      <c r="B4" s="3020"/>
      <c r="C4" s="3020"/>
      <c r="D4" s="3020"/>
      <c r="E4" s="3020"/>
      <c r="F4" s="3021">
        <f>(VLOOKUP(A4,Charts!I18:J28,2,FALSE))*9</f>
        <v>1854</v>
      </c>
      <c r="G4" s="3011"/>
      <c r="H4" s="3011"/>
      <c r="I4" s="3011"/>
      <c r="J4" s="3011"/>
      <c r="K4" s="3011"/>
      <c r="L4" s="3011"/>
      <c r="M4" s="3011"/>
      <c r="N4" s="3011"/>
      <c r="O4" s="3011"/>
      <c r="P4" s="3011"/>
      <c r="Q4" s="3011"/>
      <c r="R4" s="3011"/>
      <c r="S4" s="3011"/>
      <c r="T4" s="3011"/>
      <c r="U4" s="3011"/>
      <c r="V4" s="3011"/>
      <c r="W4" s="3011"/>
      <c r="X4" s="3011"/>
      <c r="Y4" s="3011"/>
      <c r="Z4" s="3011"/>
      <c r="AA4" s="3011"/>
      <c r="AB4" s="3011"/>
      <c r="AC4" s="3011"/>
      <c r="AD4" s="3011"/>
      <c r="AE4" s="3011"/>
      <c r="AF4" s="3011"/>
      <c r="AG4" s="3011"/>
      <c r="AH4" s="3011"/>
      <c r="AI4" s="3011"/>
      <c r="AJ4" s="3011"/>
      <c r="AK4" s="3011"/>
      <c r="AL4" s="3011"/>
      <c r="AM4" s="3011"/>
      <c r="AN4" s="3011"/>
      <c r="AO4" s="3011"/>
      <c r="AP4" s="3011"/>
      <c r="AQ4" s="3011"/>
      <c r="AR4" s="3011"/>
      <c r="AS4" s="3011"/>
      <c r="AT4" s="3011"/>
      <c r="AU4" s="3011"/>
      <c r="AV4" s="3011"/>
      <c r="AW4" s="3011"/>
      <c r="AX4" s="3011"/>
      <c r="AY4" s="3011"/>
      <c r="AZ4" s="3011"/>
      <c r="BA4" s="3011"/>
      <c r="BB4" s="3011"/>
      <c r="BC4" s="3011"/>
      <c r="BD4" s="3011"/>
      <c r="BE4" s="3011"/>
      <c r="BF4" s="3011"/>
      <c r="BG4" s="3011"/>
      <c r="BH4" s="3011"/>
      <c r="BI4" s="3011"/>
      <c r="BJ4" s="3011"/>
      <c r="BK4" s="3011"/>
      <c r="BL4" s="3011"/>
      <c r="BM4" s="3011"/>
      <c r="BN4" s="3011"/>
      <c r="BO4" s="3011"/>
      <c r="BP4" s="3011"/>
      <c r="BQ4" s="3011"/>
      <c r="BR4" s="3011"/>
      <c r="BS4" s="3011"/>
      <c r="BT4" s="3011"/>
      <c r="BU4" s="3011"/>
      <c r="BV4" s="3011"/>
      <c r="BW4" s="3011"/>
    </row>
    <row r="5" spans="1:75" ht="26.25" x14ac:dyDescent="0.4">
      <c r="A5" s="3011"/>
      <c r="B5" s="3011"/>
      <c r="C5" s="3011"/>
      <c r="D5" s="3022">
        <v>201</v>
      </c>
      <c r="E5" s="3022" t="s">
        <v>4791</v>
      </c>
      <c r="F5" s="3022"/>
      <c r="G5" s="3022"/>
      <c r="H5" s="3022"/>
      <c r="I5" s="3020"/>
      <c r="J5" s="3020"/>
      <c r="K5" s="3020"/>
      <c r="L5" s="3020"/>
      <c r="M5" s="3022">
        <v>202</v>
      </c>
      <c r="N5" s="3022" t="s">
        <v>4792</v>
      </c>
      <c r="O5" s="3022"/>
      <c r="P5" s="3022"/>
      <c r="Q5" s="3022"/>
      <c r="R5" s="3020"/>
      <c r="S5" s="3020"/>
      <c r="T5" s="3020"/>
      <c r="U5" s="3020"/>
      <c r="V5" s="3022">
        <v>211</v>
      </c>
      <c r="W5" s="3022" t="s">
        <v>4793</v>
      </c>
      <c r="X5" s="3022"/>
      <c r="Y5" s="3022"/>
      <c r="Z5" s="3022"/>
      <c r="AA5" s="3020"/>
      <c r="AB5" s="3020"/>
      <c r="AC5" s="3020"/>
      <c r="AD5" s="3020"/>
      <c r="AE5" s="3022">
        <v>209</v>
      </c>
      <c r="AF5" s="3022" t="s">
        <v>4794</v>
      </c>
      <c r="AG5" s="3022"/>
      <c r="AH5" s="3022"/>
      <c r="AI5" s="3022"/>
      <c r="AJ5" s="3020"/>
      <c r="AK5" s="3020"/>
      <c r="AL5" s="3020"/>
      <c r="AM5" s="3020"/>
      <c r="AN5" s="3022">
        <v>209</v>
      </c>
      <c r="AO5" s="3022" t="s">
        <v>4795</v>
      </c>
      <c r="AP5" s="3022"/>
      <c r="AQ5" s="3022"/>
      <c r="AR5" s="3022"/>
      <c r="AS5" s="3020"/>
      <c r="AT5" s="3020"/>
      <c r="AU5" s="3020"/>
      <c r="AV5" s="3020"/>
      <c r="AW5" s="3022">
        <v>205</v>
      </c>
      <c r="AX5" s="3022" t="s">
        <v>4796</v>
      </c>
      <c r="AY5" s="3022"/>
      <c r="AZ5" s="3022"/>
      <c r="BA5" s="3022"/>
      <c r="BB5" s="3020"/>
      <c r="BC5" s="3020"/>
      <c r="BD5" s="3020"/>
      <c r="BE5" s="3022">
        <v>406</v>
      </c>
      <c r="BF5" s="3022" t="s">
        <v>4807</v>
      </c>
      <c r="BG5" s="3022"/>
      <c r="BH5" s="3022"/>
      <c r="BI5" s="3022"/>
      <c r="BJ5" s="3022"/>
      <c r="BK5" s="3020"/>
      <c r="BL5" s="3020"/>
      <c r="BM5" s="3020"/>
      <c r="BN5" s="3022">
        <v>116</v>
      </c>
      <c r="BO5" s="3022" t="s">
        <v>4813</v>
      </c>
      <c r="BP5" s="3022"/>
      <c r="BQ5" s="3022"/>
      <c r="BR5" s="3022"/>
      <c r="BS5" s="3022"/>
      <c r="BT5" s="3020"/>
      <c r="BU5" s="3020"/>
      <c r="BV5" s="3020"/>
      <c r="BW5" s="3020"/>
    </row>
    <row r="6" spans="1:75" s="9" customFormat="1" ht="30" x14ac:dyDescent="0.25">
      <c r="A6" s="3021" t="s">
        <v>14487</v>
      </c>
      <c r="B6" s="3021" t="s">
        <v>14488</v>
      </c>
      <c r="C6" s="3021" t="s">
        <v>14489</v>
      </c>
      <c r="D6" s="3023" t="s">
        <v>1040</v>
      </c>
      <c r="E6" s="3021" t="s">
        <v>4992</v>
      </c>
      <c r="F6" s="3023" t="s">
        <v>4839</v>
      </c>
      <c r="G6" s="3023" t="s">
        <v>214</v>
      </c>
      <c r="H6" s="3023" t="s">
        <v>4840</v>
      </c>
      <c r="I6" s="3021" t="s">
        <v>4991</v>
      </c>
      <c r="J6" s="3021" t="s">
        <v>4990</v>
      </c>
      <c r="K6" s="3021" t="s">
        <v>4989</v>
      </c>
      <c r="L6" s="3021" t="s">
        <v>4988</v>
      </c>
      <c r="M6" s="3023" t="s">
        <v>1040</v>
      </c>
      <c r="N6" s="3021" t="s">
        <v>4992</v>
      </c>
      <c r="O6" s="3023" t="s">
        <v>4839</v>
      </c>
      <c r="P6" s="3023" t="s">
        <v>214</v>
      </c>
      <c r="Q6" s="3023" t="s">
        <v>4840</v>
      </c>
      <c r="R6" s="3021" t="s">
        <v>4991</v>
      </c>
      <c r="S6" s="3021" t="s">
        <v>4990</v>
      </c>
      <c r="T6" s="3021" t="s">
        <v>4989</v>
      </c>
      <c r="U6" s="3021" t="s">
        <v>4988</v>
      </c>
      <c r="V6" s="3023" t="s">
        <v>1040</v>
      </c>
      <c r="W6" s="3021" t="s">
        <v>4992</v>
      </c>
      <c r="X6" s="3023" t="s">
        <v>4839</v>
      </c>
      <c r="Y6" s="3023" t="s">
        <v>214</v>
      </c>
      <c r="Z6" s="3023" t="s">
        <v>4840</v>
      </c>
      <c r="AA6" s="3021" t="s">
        <v>4991</v>
      </c>
      <c r="AB6" s="3021" t="s">
        <v>4990</v>
      </c>
      <c r="AC6" s="3021" t="s">
        <v>4989</v>
      </c>
      <c r="AD6" s="3021" t="s">
        <v>4988</v>
      </c>
      <c r="AE6" s="3023" t="s">
        <v>1040</v>
      </c>
      <c r="AF6" s="3021" t="s">
        <v>4992</v>
      </c>
      <c r="AG6" s="3023" t="s">
        <v>4839</v>
      </c>
      <c r="AH6" s="3023" t="s">
        <v>214</v>
      </c>
      <c r="AI6" s="3023" t="s">
        <v>4840</v>
      </c>
      <c r="AJ6" s="3021" t="s">
        <v>4991</v>
      </c>
      <c r="AK6" s="3021" t="s">
        <v>4990</v>
      </c>
      <c r="AL6" s="3021" t="s">
        <v>4989</v>
      </c>
      <c r="AM6" s="3021" t="s">
        <v>4988</v>
      </c>
      <c r="AN6" s="3023" t="s">
        <v>1040</v>
      </c>
      <c r="AO6" s="3021" t="s">
        <v>4992</v>
      </c>
      <c r="AP6" s="3023" t="s">
        <v>4839</v>
      </c>
      <c r="AQ6" s="3023" t="s">
        <v>214</v>
      </c>
      <c r="AR6" s="3023" t="s">
        <v>4840</v>
      </c>
      <c r="AS6" s="3021" t="s">
        <v>4991</v>
      </c>
      <c r="AT6" s="3021" t="s">
        <v>4990</v>
      </c>
      <c r="AU6" s="3021" t="s">
        <v>4989</v>
      </c>
      <c r="AV6" s="3021" t="s">
        <v>4988</v>
      </c>
      <c r="AW6" s="3023" t="s">
        <v>1040</v>
      </c>
      <c r="AX6" s="3021" t="s">
        <v>4992</v>
      </c>
      <c r="AY6" s="3023" t="s">
        <v>4839</v>
      </c>
      <c r="AZ6" s="3023" t="s">
        <v>214</v>
      </c>
      <c r="BA6" s="3023" t="s">
        <v>4840</v>
      </c>
      <c r="BB6" s="3021" t="s">
        <v>4991</v>
      </c>
      <c r="BC6" s="3021" t="s">
        <v>4990</v>
      </c>
      <c r="BD6" s="3021" t="s">
        <v>4989</v>
      </c>
      <c r="BE6" s="3021" t="s">
        <v>4988</v>
      </c>
      <c r="BF6" s="3023" t="s">
        <v>1040</v>
      </c>
      <c r="BG6" s="3021" t="s">
        <v>4992</v>
      </c>
      <c r="BH6" s="3023" t="s">
        <v>4839</v>
      </c>
      <c r="BI6" s="3023" t="s">
        <v>214</v>
      </c>
      <c r="BJ6" s="3023" t="s">
        <v>4840</v>
      </c>
      <c r="BK6" s="3021" t="s">
        <v>4991</v>
      </c>
      <c r="BL6" s="3021" t="s">
        <v>4990</v>
      </c>
      <c r="BM6" s="3021" t="s">
        <v>4989</v>
      </c>
      <c r="BN6" s="3021" t="s">
        <v>4988</v>
      </c>
      <c r="BO6" s="3023" t="s">
        <v>1040</v>
      </c>
      <c r="BP6" s="3021" t="s">
        <v>4992</v>
      </c>
      <c r="BQ6" s="3023" t="s">
        <v>4839</v>
      </c>
      <c r="BR6" s="3023" t="s">
        <v>214</v>
      </c>
      <c r="BS6" s="3023" t="s">
        <v>4840</v>
      </c>
      <c r="BT6" s="3021" t="s">
        <v>4991</v>
      </c>
      <c r="BU6" s="3021" t="s">
        <v>4990</v>
      </c>
      <c r="BV6" s="3021" t="s">
        <v>4989</v>
      </c>
      <c r="BW6" s="3021" t="s">
        <v>4988</v>
      </c>
    </row>
    <row r="7" spans="1:75" x14ac:dyDescent="0.25">
      <c r="A7" s="3092" t="str">
        <f ca="1">IFERROR(IF(OFFSET(F7,0,$F$4)=""," ",OFFSET(F7,0,$F$4)),"")</f>
        <v xml:space="preserve"> </v>
      </c>
      <c r="B7" s="3092" t="str">
        <f ca="1">IFERROR(IF(OFFSET(F7,0,$F$4 + 1)=""," ",OFFSET(F7,0,$F$4 + 1)),"")</f>
        <v xml:space="preserve"> </v>
      </c>
      <c r="C7" s="3092" t="str">
        <f ca="1">IFERROR(IF(OFFSET(F7,0,$F$4 + 2)=""," ",OFFSET(F7,0,$F$4 + 2)),"")</f>
        <v xml:space="preserve"> </v>
      </c>
      <c r="D7">
        <v>73</v>
      </c>
      <c r="F7" s="3025" t="s">
        <v>8153</v>
      </c>
      <c r="G7" s="3015">
        <v>90</v>
      </c>
      <c r="H7" s="3015">
        <v>3</v>
      </c>
      <c r="I7" s="1" t="s">
        <v>4941</v>
      </c>
      <c r="J7" s="3017" t="s">
        <v>4863</v>
      </c>
      <c r="K7" s="1"/>
      <c r="L7" s="1">
        <v>2</v>
      </c>
      <c r="O7">
        <v>1</v>
      </c>
      <c r="X7">
        <v>4</v>
      </c>
      <c r="Y7">
        <v>6</v>
      </c>
      <c r="AG7">
        <v>5</v>
      </c>
      <c r="AH7">
        <v>6</v>
      </c>
      <c r="AP7">
        <v>6</v>
      </c>
      <c r="AQ7">
        <v>6</v>
      </c>
      <c r="AY7">
        <v>44</v>
      </c>
      <c r="AZ7">
        <v>6</v>
      </c>
    </row>
    <row r="8" spans="1:75" x14ac:dyDescent="0.25">
      <c r="A8" s="3092" t="str">
        <f ca="1">IFERROR(IF(OFFSET(F8,0,$F$4)=""," ",OFFSET(F8,0,$F$4)),"")</f>
        <v xml:space="preserve"> </v>
      </c>
      <c r="B8" s="3092" t="str">
        <f ca="1">IFERROR(IF(OFFSET(F8,0,$F$4 + 1)=""," ",OFFSET(F8,0,$F$4 + 1)),"")</f>
        <v xml:space="preserve"> </v>
      </c>
      <c r="C8" s="3092" t="str">
        <f ca="1">IFERROR(IF(OFFSET(F8,0,$F$4 + 2)=""," ",OFFSET(F8,0,$F$4 + 2)),"")</f>
        <v xml:space="preserve"> </v>
      </c>
      <c r="D8">
        <v>74</v>
      </c>
      <c r="F8" s="3025" t="s">
        <v>8137</v>
      </c>
      <c r="G8" s="3015">
        <v>78</v>
      </c>
      <c r="H8" s="3015">
        <v>3</v>
      </c>
      <c r="I8" s="1" t="s">
        <v>4942</v>
      </c>
      <c r="J8" s="3017" t="s">
        <v>4848</v>
      </c>
      <c r="K8" s="1" t="s">
        <v>4859</v>
      </c>
      <c r="L8" s="1">
        <v>2</v>
      </c>
      <c r="O8">
        <v>2</v>
      </c>
    </row>
    <row r="9" spans="1:75" x14ac:dyDescent="0.25">
      <c r="A9" s="3092" t="str">
        <f t="shared" ref="A9:A71" ca="1" si="0">IFERROR(IF(OFFSET(F9,0,$F$4)=""," ",OFFSET(F9,0,$F$4)),"")</f>
        <v xml:space="preserve"> </v>
      </c>
      <c r="B9" s="3092" t="str">
        <f t="shared" ref="B9:B71" ca="1" si="1">IFERROR(IF(OFFSET(F9,0,$F$4 + 1)=""," ",OFFSET(F9,0,$F$4 + 1)),"")</f>
        <v xml:space="preserve"> </v>
      </c>
      <c r="C9" s="3092" t="str">
        <f t="shared" ref="C9:C71" ca="1" si="2">IFERROR(IF(OFFSET(F9,0,$F$4 + 2)=""," ",OFFSET(F9,0,$F$4 + 2)),"")</f>
        <v xml:space="preserve"> </v>
      </c>
      <c r="D9">
        <v>75</v>
      </c>
      <c r="F9" s="3025" t="s">
        <v>8224</v>
      </c>
      <c r="G9" s="3016">
        <v>104</v>
      </c>
      <c r="H9" s="3015">
        <v>4</v>
      </c>
      <c r="I9" s="1" t="s">
        <v>4943</v>
      </c>
      <c r="J9" s="3018" t="s">
        <v>4848</v>
      </c>
      <c r="K9" s="1"/>
      <c r="L9" s="1">
        <v>2</v>
      </c>
      <c r="O9">
        <v>3</v>
      </c>
    </row>
    <row r="10" spans="1:75" x14ac:dyDescent="0.25">
      <c r="A10" s="3092" t="str">
        <f t="shared" ca="1" si="0"/>
        <v xml:space="preserve"> </v>
      </c>
      <c r="B10" s="3092" t="str">
        <f t="shared" ca="1" si="1"/>
        <v xml:space="preserve"> </v>
      </c>
      <c r="C10" s="3092" t="str">
        <f t="shared" ca="1" si="2"/>
        <v xml:space="preserve"> </v>
      </c>
      <c r="D10">
        <v>80</v>
      </c>
      <c r="F10" s="3025" t="s">
        <v>8647</v>
      </c>
      <c r="G10" s="3016">
        <v>78</v>
      </c>
      <c r="H10" s="3015">
        <v>3</v>
      </c>
      <c r="I10" s="1" t="s">
        <v>4942</v>
      </c>
      <c r="J10" s="3018" t="s">
        <v>4848</v>
      </c>
      <c r="K10" s="1"/>
      <c r="L10" s="1">
        <v>2</v>
      </c>
      <c r="O10">
        <v>4</v>
      </c>
    </row>
    <row r="11" spans="1:75" x14ac:dyDescent="0.25">
      <c r="A11" s="3092" t="str">
        <f t="shared" ca="1" si="0"/>
        <v xml:space="preserve"> </v>
      </c>
      <c r="B11" s="3092" t="str">
        <f t="shared" ca="1" si="1"/>
        <v xml:space="preserve"> </v>
      </c>
      <c r="C11" s="3092" t="str">
        <f t="shared" ca="1" si="2"/>
        <v xml:space="preserve"> </v>
      </c>
      <c r="D11">
        <v>83</v>
      </c>
      <c r="F11" s="3025" t="s">
        <v>8650</v>
      </c>
      <c r="G11" s="3016">
        <v>112</v>
      </c>
      <c r="H11" s="3015">
        <v>4</v>
      </c>
      <c r="I11" s="1" t="s">
        <v>4949</v>
      </c>
      <c r="J11" s="3018" t="s">
        <v>4887</v>
      </c>
      <c r="K11" s="1"/>
      <c r="L11" s="1">
        <v>2</v>
      </c>
      <c r="O11">
        <v>5</v>
      </c>
    </row>
    <row r="12" spans="1:75" x14ac:dyDescent="0.25">
      <c r="A12" s="3092" t="str">
        <f t="shared" ca="1" si="0"/>
        <v xml:space="preserve"> </v>
      </c>
      <c r="B12" s="3092" t="str">
        <f t="shared" ca="1" si="1"/>
        <v xml:space="preserve"> </v>
      </c>
      <c r="C12" s="3092" t="str">
        <f t="shared" ca="1" si="2"/>
        <v xml:space="preserve"> </v>
      </c>
      <c r="D12">
        <v>100</v>
      </c>
      <c r="F12" s="3025" t="s">
        <v>7451</v>
      </c>
      <c r="G12" s="3016">
        <v>96</v>
      </c>
      <c r="H12" s="3015">
        <v>3</v>
      </c>
      <c r="I12" s="1" t="s">
        <v>4969</v>
      </c>
      <c r="J12" s="3017" t="s">
        <v>4968</v>
      </c>
      <c r="K12" s="1"/>
      <c r="L12" s="1">
        <v>2</v>
      </c>
      <c r="O12">
        <v>6</v>
      </c>
    </row>
    <row r="13" spans="1:75" x14ac:dyDescent="0.25">
      <c r="A13" s="3092" t="str">
        <f t="shared" ca="1" si="0"/>
        <v xml:space="preserve"> </v>
      </c>
      <c r="B13" s="3092" t="str">
        <f t="shared" ca="1" si="1"/>
        <v xml:space="preserve"> </v>
      </c>
      <c r="C13" s="3092" t="str">
        <f t="shared" ca="1" si="2"/>
        <v xml:space="preserve"> </v>
      </c>
      <c r="D13">
        <v>99</v>
      </c>
      <c r="F13" s="3025" t="s">
        <v>7138</v>
      </c>
      <c r="G13" s="3016">
        <v>95</v>
      </c>
      <c r="H13" s="3015">
        <v>3</v>
      </c>
      <c r="I13" s="1" t="s">
        <v>4967</v>
      </c>
      <c r="J13" s="3017" t="s">
        <v>4968</v>
      </c>
      <c r="K13" s="1"/>
      <c r="L13" s="1">
        <v>2</v>
      </c>
      <c r="O13">
        <v>7</v>
      </c>
    </row>
    <row r="14" spans="1:75" x14ac:dyDescent="0.25">
      <c r="A14" s="3092" t="str">
        <f t="shared" ca="1" si="0"/>
        <v xml:space="preserve"> </v>
      </c>
      <c r="B14" s="3092" t="str">
        <f t="shared" ca="1" si="1"/>
        <v xml:space="preserve"> </v>
      </c>
      <c r="C14" s="3092" t="str">
        <f t="shared" ca="1" si="2"/>
        <v xml:space="preserve"> </v>
      </c>
      <c r="D14">
        <v>41</v>
      </c>
      <c r="F14" s="3025" t="s">
        <v>7138</v>
      </c>
      <c r="G14" s="3016">
        <v>112</v>
      </c>
      <c r="H14" s="3015">
        <v>4</v>
      </c>
      <c r="I14" s="1" t="s">
        <v>4900</v>
      </c>
      <c r="J14" s="3018" t="s">
        <v>4848</v>
      </c>
      <c r="K14" s="1"/>
      <c r="L14" s="1">
        <v>1</v>
      </c>
      <c r="O14">
        <v>8</v>
      </c>
    </row>
    <row r="15" spans="1:75" x14ac:dyDescent="0.25">
      <c r="A15" s="3092" t="str">
        <f t="shared" ca="1" si="0"/>
        <v xml:space="preserve"> </v>
      </c>
      <c r="B15" s="3092" t="str">
        <f t="shared" ca="1" si="1"/>
        <v xml:space="preserve"> </v>
      </c>
      <c r="C15" s="3092" t="str">
        <f t="shared" ca="1" si="2"/>
        <v xml:space="preserve"> </v>
      </c>
      <c r="D15">
        <v>24</v>
      </c>
      <c r="F15" s="3025" t="s">
        <v>8459</v>
      </c>
      <c r="G15" s="3015">
        <v>84</v>
      </c>
      <c r="H15" s="3015">
        <v>3</v>
      </c>
      <c r="I15" s="1" t="s">
        <v>4878</v>
      </c>
      <c r="J15" s="3018" t="s">
        <v>4870</v>
      </c>
      <c r="K15" s="1" t="s">
        <v>4843</v>
      </c>
      <c r="L15" s="1">
        <v>2</v>
      </c>
    </row>
    <row r="16" spans="1:75" x14ac:dyDescent="0.25">
      <c r="A16" s="3092" t="str">
        <f t="shared" ca="1" si="0"/>
        <v xml:space="preserve"> </v>
      </c>
      <c r="B16" s="3092" t="str">
        <f t="shared" ca="1" si="1"/>
        <v xml:space="preserve"> </v>
      </c>
      <c r="C16" s="3092" t="str">
        <f t="shared" ca="1" si="2"/>
        <v xml:space="preserve"> </v>
      </c>
      <c r="D16">
        <v>25</v>
      </c>
      <c r="F16" s="3025" t="s">
        <v>7948</v>
      </c>
      <c r="G16" s="3016">
        <v>112</v>
      </c>
      <c r="H16" s="3015">
        <v>4</v>
      </c>
      <c r="I16" s="1" t="s">
        <v>4879</v>
      </c>
      <c r="J16" s="3018" t="s">
        <v>4870</v>
      </c>
      <c r="K16" s="1"/>
      <c r="L16" s="1">
        <v>2</v>
      </c>
    </row>
    <row r="17" spans="1:12" x14ac:dyDescent="0.25">
      <c r="A17" s="3092" t="str">
        <f t="shared" ca="1" si="0"/>
        <v xml:space="preserve"> </v>
      </c>
      <c r="B17" s="3092" t="str">
        <f t="shared" ca="1" si="1"/>
        <v xml:space="preserve"> </v>
      </c>
      <c r="C17" s="3092" t="str">
        <f t="shared" ca="1" si="2"/>
        <v xml:space="preserve"> </v>
      </c>
      <c r="D17">
        <v>93</v>
      </c>
      <c r="F17" s="3025" t="s">
        <v>7362</v>
      </c>
      <c r="G17" s="3016">
        <v>112</v>
      </c>
      <c r="H17" s="3015">
        <v>4</v>
      </c>
      <c r="I17" s="1" t="s">
        <v>4959</v>
      </c>
      <c r="J17" s="3017" t="s">
        <v>4848</v>
      </c>
      <c r="K17" s="1"/>
      <c r="L17" s="1">
        <v>1</v>
      </c>
    </row>
    <row r="18" spans="1:12" x14ac:dyDescent="0.25">
      <c r="A18" s="3092" t="str">
        <f t="shared" ca="1" si="0"/>
        <v xml:space="preserve"> </v>
      </c>
      <c r="B18" s="3092" t="str">
        <f t="shared" ca="1" si="1"/>
        <v xml:space="preserve"> </v>
      </c>
      <c r="C18" s="3092" t="str">
        <f t="shared" ca="1" si="2"/>
        <v xml:space="preserve"> </v>
      </c>
      <c r="D18">
        <v>57</v>
      </c>
      <c r="F18" s="3026" t="s">
        <v>6612</v>
      </c>
      <c r="G18" s="3015">
        <v>87</v>
      </c>
      <c r="H18" s="3015">
        <v>3</v>
      </c>
      <c r="I18" s="1" t="s">
        <v>4923</v>
      </c>
      <c r="J18" s="3017" t="s">
        <v>4887</v>
      </c>
      <c r="K18" s="1"/>
      <c r="L18" s="1">
        <v>1</v>
      </c>
    </row>
    <row r="19" spans="1:12" x14ac:dyDescent="0.25">
      <c r="A19" s="3092" t="str">
        <f t="shared" ca="1" si="0"/>
        <v xml:space="preserve"> </v>
      </c>
      <c r="B19" s="3092" t="str">
        <f t="shared" ca="1" si="1"/>
        <v xml:space="preserve"> </v>
      </c>
      <c r="C19" s="3092" t="str">
        <f t="shared" ca="1" si="2"/>
        <v xml:space="preserve"> </v>
      </c>
      <c r="D19">
        <v>29</v>
      </c>
      <c r="F19" s="3026" t="s">
        <v>7393</v>
      </c>
      <c r="G19" s="3016">
        <v>110</v>
      </c>
      <c r="H19" s="3015">
        <v>5</v>
      </c>
      <c r="I19" s="1" t="s">
        <v>4884</v>
      </c>
      <c r="J19" s="3018" t="s">
        <v>238</v>
      </c>
      <c r="K19" s="1"/>
      <c r="L19" s="1">
        <v>2</v>
      </c>
    </row>
    <row r="20" spans="1:12" x14ac:dyDescent="0.25">
      <c r="A20" s="3092" t="str">
        <f t="shared" ca="1" si="0"/>
        <v xml:space="preserve"> </v>
      </c>
      <c r="B20" s="3092" t="str">
        <f t="shared" ca="1" si="1"/>
        <v xml:space="preserve"> </v>
      </c>
      <c r="C20" s="3092" t="str">
        <f t="shared" ca="1" si="2"/>
        <v xml:space="preserve"> </v>
      </c>
      <c r="D20">
        <v>61</v>
      </c>
      <c r="F20" s="3025" t="s">
        <v>7009</v>
      </c>
      <c r="G20" s="3015">
        <v>80</v>
      </c>
      <c r="H20" s="3015">
        <v>3</v>
      </c>
      <c r="I20" s="3015" t="s">
        <v>4928</v>
      </c>
      <c r="J20" s="3017" t="s">
        <v>4848</v>
      </c>
      <c r="K20" s="1"/>
      <c r="L20" s="1">
        <v>2</v>
      </c>
    </row>
    <row r="21" spans="1:12" x14ac:dyDescent="0.25">
      <c r="A21" s="3092" t="str">
        <f t="shared" ca="1" si="0"/>
        <v xml:space="preserve"> </v>
      </c>
      <c r="B21" s="3092" t="str">
        <f t="shared" ca="1" si="1"/>
        <v xml:space="preserve"> </v>
      </c>
      <c r="C21" s="3092" t="str">
        <f t="shared" ca="1" si="2"/>
        <v xml:space="preserve"> </v>
      </c>
      <c r="D21">
        <v>35</v>
      </c>
      <c r="F21" s="3026" t="s">
        <v>7906</v>
      </c>
      <c r="G21" s="3015">
        <v>87</v>
      </c>
      <c r="H21" s="3015">
        <v>3</v>
      </c>
      <c r="I21" s="1" t="s">
        <v>4892</v>
      </c>
      <c r="J21" s="3018" t="s">
        <v>4893</v>
      </c>
      <c r="K21" s="1"/>
      <c r="L21" s="1">
        <v>2</v>
      </c>
    </row>
    <row r="22" spans="1:12" x14ac:dyDescent="0.25">
      <c r="A22" s="3092" t="str">
        <f t="shared" ca="1" si="0"/>
        <v xml:space="preserve"> </v>
      </c>
      <c r="B22" s="3092" t="str">
        <f t="shared" ca="1" si="1"/>
        <v xml:space="preserve"> </v>
      </c>
      <c r="C22" s="3092" t="str">
        <f t="shared" ca="1" si="2"/>
        <v xml:space="preserve"> </v>
      </c>
      <c r="D22">
        <v>6</v>
      </c>
      <c r="F22" s="3025" t="s">
        <v>8158</v>
      </c>
      <c r="G22" s="3015">
        <v>90</v>
      </c>
      <c r="H22" s="3015">
        <v>3</v>
      </c>
      <c r="I22" s="1" t="s">
        <v>4850</v>
      </c>
      <c r="J22" s="3018" t="s">
        <v>239</v>
      </c>
      <c r="K22" s="1"/>
      <c r="L22" s="1">
        <v>2</v>
      </c>
    </row>
    <row r="23" spans="1:12" x14ac:dyDescent="0.25">
      <c r="A23" s="3092" t="str">
        <f t="shared" ca="1" si="0"/>
        <v xml:space="preserve"> </v>
      </c>
      <c r="B23" s="3092" t="str">
        <f t="shared" ca="1" si="1"/>
        <v xml:space="preserve"> </v>
      </c>
      <c r="C23" s="3092" t="str">
        <f t="shared" ca="1" si="2"/>
        <v xml:space="preserve"> </v>
      </c>
      <c r="D23">
        <v>112</v>
      </c>
      <c r="F23" s="3025" t="s">
        <v>5061</v>
      </c>
      <c r="G23" s="3016">
        <v>89</v>
      </c>
      <c r="H23" s="3015">
        <v>2</v>
      </c>
      <c r="I23" s="3015" t="s">
        <v>4985</v>
      </c>
      <c r="J23" s="3017" t="s">
        <v>4971</v>
      </c>
      <c r="K23" s="3015"/>
      <c r="L23" s="1">
        <v>2</v>
      </c>
    </row>
    <row r="24" spans="1:12" x14ac:dyDescent="0.25">
      <c r="A24" s="3092" t="str">
        <f t="shared" ca="1" si="0"/>
        <v xml:space="preserve"> </v>
      </c>
      <c r="B24" s="3092" t="str">
        <f t="shared" ca="1" si="1"/>
        <v xml:space="preserve"> </v>
      </c>
      <c r="C24" s="3092" t="str">
        <f t="shared" ca="1" si="2"/>
        <v xml:space="preserve"> </v>
      </c>
      <c r="D24">
        <v>76</v>
      </c>
      <c r="F24" s="3026" t="s">
        <v>5068</v>
      </c>
      <c r="G24" s="3015">
        <v>90</v>
      </c>
      <c r="H24" s="3015">
        <v>3</v>
      </c>
      <c r="I24" s="1" t="s">
        <v>4944</v>
      </c>
      <c r="J24" s="3018" t="s">
        <v>4848</v>
      </c>
      <c r="K24" s="1"/>
      <c r="L24" s="1">
        <v>2</v>
      </c>
    </row>
    <row r="25" spans="1:12" x14ac:dyDescent="0.25">
      <c r="A25" s="3092" t="str">
        <f t="shared" ca="1" si="0"/>
        <v xml:space="preserve"> </v>
      </c>
      <c r="B25" s="3092" t="str">
        <f t="shared" ca="1" si="1"/>
        <v xml:space="preserve"> </v>
      </c>
      <c r="C25" s="3092" t="str">
        <f t="shared" ca="1" si="2"/>
        <v xml:space="preserve"> </v>
      </c>
      <c r="D25">
        <v>84</v>
      </c>
      <c r="F25" s="3026" t="s">
        <v>10581</v>
      </c>
      <c r="G25" s="3016">
        <v>92</v>
      </c>
      <c r="H25" s="3015">
        <v>3</v>
      </c>
      <c r="I25" s="1" t="s">
        <v>4950</v>
      </c>
      <c r="J25" s="3018" t="s">
        <v>239</v>
      </c>
      <c r="K25" s="1"/>
      <c r="L25" s="1">
        <v>1</v>
      </c>
    </row>
    <row r="26" spans="1:12" x14ac:dyDescent="0.25">
      <c r="A26" s="3092" t="str">
        <f t="shared" ca="1" si="0"/>
        <v xml:space="preserve"> </v>
      </c>
      <c r="B26" s="3092" t="str">
        <f t="shared" ca="1" si="1"/>
        <v xml:space="preserve"> </v>
      </c>
      <c r="C26" s="3092" t="str">
        <f t="shared" ca="1" si="2"/>
        <v xml:space="preserve"> </v>
      </c>
      <c r="D26">
        <v>54</v>
      </c>
      <c r="F26" s="3026" t="s">
        <v>11968</v>
      </c>
      <c r="G26" s="3015">
        <v>89</v>
      </c>
      <c r="H26" s="3015">
        <v>3</v>
      </c>
      <c r="I26" s="3015" t="s">
        <v>4918</v>
      </c>
      <c r="J26" s="3017" t="s">
        <v>4887</v>
      </c>
      <c r="K26" s="1"/>
      <c r="L26" s="1">
        <v>2</v>
      </c>
    </row>
    <row r="27" spans="1:12" x14ac:dyDescent="0.25">
      <c r="A27" s="3092" t="str">
        <f t="shared" ca="1" si="0"/>
        <v xml:space="preserve"> </v>
      </c>
      <c r="B27" s="3092" t="str">
        <f t="shared" ca="1" si="1"/>
        <v xml:space="preserve"> </v>
      </c>
      <c r="C27" s="3092" t="str">
        <f t="shared" ca="1" si="2"/>
        <v xml:space="preserve"> </v>
      </c>
      <c r="D27">
        <v>52</v>
      </c>
      <c r="F27" s="3026" t="s">
        <v>7404</v>
      </c>
      <c r="G27" s="3015">
        <v>90</v>
      </c>
      <c r="H27" s="3015">
        <v>3</v>
      </c>
      <c r="I27" s="3015" t="s">
        <v>4916</v>
      </c>
      <c r="J27" s="3017" t="s">
        <v>4848</v>
      </c>
      <c r="K27" s="1"/>
      <c r="L27" s="1">
        <v>2</v>
      </c>
    </row>
    <row r="28" spans="1:12" x14ac:dyDescent="0.25">
      <c r="A28" s="3092" t="str">
        <f t="shared" ca="1" si="0"/>
        <v xml:space="preserve"> </v>
      </c>
      <c r="B28" s="3092" t="str">
        <f t="shared" ca="1" si="1"/>
        <v xml:space="preserve"> </v>
      </c>
      <c r="C28" s="3092" t="str">
        <f t="shared" ca="1" si="2"/>
        <v xml:space="preserve"> </v>
      </c>
      <c r="D28">
        <v>101</v>
      </c>
      <c r="F28" s="3025" t="s">
        <v>9096</v>
      </c>
      <c r="G28" s="3016">
        <v>66</v>
      </c>
      <c r="H28" s="3015">
        <v>2</v>
      </c>
      <c r="I28" s="3015" t="s">
        <v>4970</v>
      </c>
      <c r="J28" s="3017" t="s">
        <v>4971</v>
      </c>
      <c r="K28" s="3015" t="s">
        <v>4972</v>
      </c>
      <c r="L28" s="1">
        <v>2</v>
      </c>
    </row>
    <row r="29" spans="1:12" x14ac:dyDescent="0.25">
      <c r="A29" s="3092" t="str">
        <f t="shared" ca="1" si="0"/>
        <v xml:space="preserve"> </v>
      </c>
      <c r="B29" s="3092" t="str">
        <f t="shared" ca="1" si="1"/>
        <v xml:space="preserve"> </v>
      </c>
      <c r="C29" s="3092" t="str">
        <f t="shared" ca="1" si="2"/>
        <v xml:space="preserve"> </v>
      </c>
      <c r="D29">
        <v>104</v>
      </c>
      <c r="F29" s="3025" t="s">
        <v>12077</v>
      </c>
      <c r="G29" s="3015">
        <v>90</v>
      </c>
      <c r="H29" s="3015">
        <v>3</v>
      </c>
      <c r="I29" s="3015" t="s">
        <v>4976</v>
      </c>
      <c r="J29" s="3017" t="s">
        <v>4848</v>
      </c>
      <c r="K29" s="1"/>
      <c r="L29" s="1">
        <v>2</v>
      </c>
    </row>
    <row r="30" spans="1:12" x14ac:dyDescent="0.25">
      <c r="A30" s="3092" t="str">
        <f t="shared" ca="1" si="0"/>
        <v xml:space="preserve"> </v>
      </c>
      <c r="B30" s="3092" t="str">
        <f t="shared" ca="1" si="1"/>
        <v xml:space="preserve"> </v>
      </c>
      <c r="C30" s="3092" t="str">
        <f t="shared" ca="1" si="2"/>
        <v xml:space="preserve"> </v>
      </c>
      <c r="D30">
        <v>14</v>
      </c>
      <c r="F30" s="3026" t="s">
        <v>12080</v>
      </c>
      <c r="G30" s="3015">
        <v>87</v>
      </c>
      <c r="H30" s="3015">
        <v>3</v>
      </c>
      <c r="I30" s="1" t="s">
        <v>4861</v>
      </c>
      <c r="J30" s="3017" t="s">
        <v>292</v>
      </c>
      <c r="K30" s="1"/>
      <c r="L30" s="1">
        <v>2</v>
      </c>
    </row>
    <row r="31" spans="1:12" x14ac:dyDescent="0.25">
      <c r="A31" s="3092" t="str">
        <f t="shared" ca="1" si="0"/>
        <v xml:space="preserve"> </v>
      </c>
      <c r="B31" s="3092" t="str">
        <f t="shared" ca="1" si="1"/>
        <v xml:space="preserve"> </v>
      </c>
      <c r="C31" s="3092" t="str">
        <f t="shared" ca="1" si="2"/>
        <v xml:space="preserve"> </v>
      </c>
      <c r="D31">
        <v>28</v>
      </c>
      <c r="F31" s="3025" t="s">
        <v>12107</v>
      </c>
      <c r="G31" s="3015">
        <v>86</v>
      </c>
      <c r="H31" s="3015">
        <v>3</v>
      </c>
      <c r="I31" s="1" t="s">
        <v>4883</v>
      </c>
      <c r="J31" s="3018" t="s">
        <v>4874</v>
      </c>
      <c r="K31" s="1"/>
      <c r="L31" s="1">
        <v>2</v>
      </c>
    </row>
    <row r="32" spans="1:12" x14ac:dyDescent="0.25">
      <c r="A32" s="3092" t="str">
        <f t="shared" ca="1" si="0"/>
        <v xml:space="preserve"> </v>
      </c>
      <c r="B32" s="3092" t="str">
        <f t="shared" ca="1" si="1"/>
        <v xml:space="preserve"> </v>
      </c>
      <c r="C32" s="3092" t="str">
        <f t="shared" ca="1" si="2"/>
        <v xml:space="preserve"> </v>
      </c>
      <c r="D32">
        <v>50</v>
      </c>
      <c r="F32" s="3025" t="s">
        <v>12130</v>
      </c>
      <c r="G32" s="3016">
        <v>93</v>
      </c>
      <c r="H32" s="3015">
        <v>3</v>
      </c>
      <c r="I32" s="3015" t="s">
        <v>4913</v>
      </c>
      <c r="J32" s="3017" t="s">
        <v>4893</v>
      </c>
      <c r="K32" s="1"/>
      <c r="L32" s="1">
        <v>2</v>
      </c>
    </row>
    <row r="33" spans="1:12" x14ac:dyDescent="0.25">
      <c r="A33" s="3092" t="str">
        <f t="shared" ca="1" si="0"/>
        <v xml:space="preserve"> </v>
      </c>
      <c r="B33" s="3092" t="str">
        <f t="shared" ca="1" si="1"/>
        <v xml:space="preserve"> </v>
      </c>
      <c r="C33" s="3092" t="str">
        <f t="shared" ca="1" si="2"/>
        <v xml:space="preserve"> </v>
      </c>
      <c r="D33">
        <v>70</v>
      </c>
      <c r="F33" s="3026" t="s">
        <v>12187</v>
      </c>
      <c r="G33" s="3015">
        <v>87</v>
      </c>
      <c r="H33" s="3015">
        <v>3</v>
      </c>
      <c r="I33" s="1" t="s">
        <v>4938</v>
      </c>
      <c r="J33" s="3017" t="s">
        <v>4863</v>
      </c>
      <c r="K33" s="1"/>
      <c r="L33" s="1">
        <v>2</v>
      </c>
    </row>
    <row r="34" spans="1:12" x14ac:dyDescent="0.25">
      <c r="A34" s="3092" t="str">
        <f t="shared" ca="1" si="0"/>
        <v xml:space="preserve"> </v>
      </c>
      <c r="B34" s="3092" t="str">
        <f t="shared" ca="1" si="1"/>
        <v xml:space="preserve"> </v>
      </c>
      <c r="C34" s="3092" t="str">
        <f t="shared" ca="1" si="2"/>
        <v xml:space="preserve"> </v>
      </c>
      <c r="D34">
        <v>81</v>
      </c>
      <c r="F34" s="3025" t="s">
        <v>12190</v>
      </c>
      <c r="G34" s="3016">
        <v>93</v>
      </c>
      <c r="H34" s="3015">
        <v>3</v>
      </c>
      <c r="I34" s="1" t="s">
        <v>4947</v>
      </c>
      <c r="J34" s="3018" t="s">
        <v>4863</v>
      </c>
      <c r="K34" s="1"/>
      <c r="L34" s="1">
        <v>2</v>
      </c>
    </row>
    <row r="35" spans="1:12" x14ac:dyDescent="0.25">
      <c r="A35" s="3092" t="str">
        <f t="shared" ca="1" si="0"/>
        <v xml:space="preserve"> </v>
      </c>
      <c r="B35" s="3092" t="str">
        <f t="shared" ca="1" si="1"/>
        <v xml:space="preserve"> </v>
      </c>
      <c r="C35" s="3092" t="str">
        <f t="shared" ca="1" si="2"/>
        <v xml:space="preserve"> </v>
      </c>
      <c r="D35">
        <v>51</v>
      </c>
      <c r="F35" s="3025" t="s">
        <v>9101</v>
      </c>
      <c r="G35" s="3016">
        <v>93</v>
      </c>
      <c r="H35" s="3015">
        <v>3</v>
      </c>
      <c r="I35" s="3015" t="s">
        <v>4914</v>
      </c>
      <c r="J35" s="3017" t="s">
        <v>4874</v>
      </c>
      <c r="K35" s="1" t="s">
        <v>4915</v>
      </c>
      <c r="L35" s="1">
        <v>2</v>
      </c>
    </row>
    <row r="36" spans="1:12" x14ac:dyDescent="0.25">
      <c r="A36" s="3092" t="str">
        <f t="shared" ca="1" si="0"/>
        <v xml:space="preserve"> </v>
      </c>
      <c r="B36" s="3092" t="str">
        <f t="shared" ca="1" si="1"/>
        <v xml:space="preserve"> </v>
      </c>
      <c r="C36" s="3092" t="str">
        <f t="shared" ca="1" si="2"/>
        <v xml:space="preserve"> </v>
      </c>
      <c r="D36">
        <v>66</v>
      </c>
      <c r="F36" s="3025" t="s">
        <v>12197</v>
      </c>
      <c r="G36" s="3015">
        <v>87</v>
      </c>
      <c r="H36" s="3015">
        <v>3</v>
      </c>
      <c r="I36" s="1" t="s">
        <v>4934</v>
      </c>
      <c r="J36" s="3017" t="s">
        <v>4848</v>
      </c>
      <c r="K36" s="1" t="s">
        <v>4852</v>
      </c>
      <c r="L36" s="1">
        <v>2</v>
      </c>
    </row>
    <row r="37" spans="1:12" x14ac:dyDescent="0.25">
      <c r="A37" s="3092" t="str">
        <f t="shared" ca="1" si="0"/>
        <v xml:space="preserve"> </v>
      </c>
      <c r="B37" s="3092" t="str">
        <f t="shared" ca="1" si="1"/>
        <v xml:space="preserve"> </v>
      </c>
      <c r="C37" s="3092" t="str">
        <f t="shared" ca="1" si="2"/>
        <v xml:space="preserve"> </v>
      </c>
      <c r="D37">
        <v>92</v>
      </c>
      <c r="F37" s="3026" t="s">
        <v>8783</v>
      </c>
      <c r="G37" s="3016">
        <v>93</v>
      </c>
      <c r="H37" s="3015">
        <v>3</v>
      </c>
      <c r="I37" s="1" t="s">
        <v>4958</v>
      </c>
      <c r="J37" s="3017" t="s">
        <v>4863</v>
      </c>
      <c r="K37" s="1" t="s">
        <v>4915</v>
      </c>
      <c r="L37" s="1">
        <v>2</v>
      </c>
    </row>
    <row r="38" spans="1:12" x14ac:dyDescent="0.25">
      <c r="A38" s="3092" t="str">
        <f t="shared" ca="1" si="0"/>
        <v xml:space="preserve"> </v>
      </c>
      <c r="B38" s="3092" t="str">
        <f t="shared" ca="1" si="1"/>
        <v xml:space="preserve"> </v>
      </c>
      <c r="C38" s="3092" t="str">
        <f t="shared" ca="1" si="2"/>
        <v xml:space="preserve"> </v>
      </c>
      <c r="D38">
        <v>72</v>
      </c>
      <c r="F38" s="3026" t="s">
        <v>9369</v>
      </c>
      <c r="G38" s="3016">
        <v>92</v>
      </c>
      <c r="H38" s="3015">
        <v>3</v>
      </c>
      <c r="I38" s="3015" t="s">
        <v>4940</v>
      </c>
      <c r="J38" s="3017" t="s">
        <v>4836</v>
      </c>
      <c r="K38" s="3015" t="s">
        <v>4905</v>
      </c>
      <c r="L38" s="1">
        <v>1</v>
      </c>
    </row>
    <row r="39" spans="1:12" x14ac:dyDescent="0.25">
      <c r="A39" s="3092" t="str">
        <f t="shared" ca="1" si="0"/>
        <v xml:space="preserve"> </v>
      </c>
      <c r="B39" s="3092" t="str">
        <f t="shared" ca="1" si="1"/>
        <v xml:space="preserve"> </v>
      </c>
      <c r="C39" s="3092" t="str">
        <f t="shared" ca="1" si="2"/>
        <v xml:space="preserve"> </v>
      </c>
      <c r="D39">
        <v>49</v>
      </c>
      <c r="F39" s="3027" t="s">
        <v>7641</v>
      </c>
      <c r="G39" s="3015">
        <v>89</v>
      </c>
      <c r="H39" s="3015">
        <v>3</v>
      </c>
      <c r="I39" s="3015" t="s">
        <v>4912</v>
      </c>
      <c r="J39" s="3017" t="s">
        <v>4842</v>
      </c>
      <c r="K39" s="1"/>
      <c r="L39" s="1">
        <v>2</v>
      </c>
    </row>
    <row r="40" spans="1:12" x14ac:dyDescent="0.25">
      <c r="A40" s="3092" t="str">
        <f t="shared" ca="1" si="0"/>
        <v xml:space="preserve"> </v>
      </c>
      <c r="B40" s="3092" t="str">
        <f t="shared" ca="1" si="1"/>
        <v xml:space="preserve"> </v>
      </c>
      <c r="C40" s="3092" t="str">
        <f t="shared" ca="1" si="2"/>
        <v xml:space="preserve"> </v>
      </c>
      <c r="D40">
        <v>3</v>
      </c>
      <c r="F40" s="3026" t="s">
        <v>7641</v>
      </c>
      <c r="G40" s="3016">
        <v>112</v>
      </c>
      <c r="H40" s="3015">
        <v>4</v>
      </c>
      <c r="I40" s="3015" t="s">
        <v>4845</v>
      </c>
      <c r="J40" s="3017" t="s">
        <v>4842</v>
      </c>
      <c r="K40" s="3015"/>
      <c r="L40" s="3015">
        <v>1</v>
      </c>
    </row>
    <row r="41" spans="1:12" x14ac:dyDescent="0.25">
      <c r="A41" s="3092" t="str">
        <f t="shared" ca="1" si="0"/>
        <v xml:space="preserve"> </v>
      </c>
      <c r="B41" s="3092" t="str">
        <f t="shared" ca="1" si="1"/>
        <v xml:space="preserve"> </v>
      </c>
      <c r="C41" s="3092" t="str">
        <f t="shared" ca="1" si="2"/>
        <v xml:space="preserve"> </v>
      </c>
      <c r="D41">
        <v>1</v>
      </c>
      <c r="F41" s="3025" t="s">
        <v>7642</v>
      </c>
      <c r="G41" s="3013">
        <v>84</v>
      </c>
      <c r="H41" s="3012">
        <v>3</v>
      </c>
      <c r="I41" s="3012" t="s">
        <v>4841</v>
      </c>
      <c r="J41" s="3014" t="s">
        <v>4842</v>
      </c>
      <c r="K41" s="3012" t="s">
        <v>4843</v>
      </c>
      <c r="L41" s="3012">
        <v>2</v>
      </c>
    </row>
    <row r="42" spans="1:12" x14ac:dyDescent="0.25">
      <c r="A42" s="3092" t="str">
        <f t="shared" ca="1" si="0"/>
        <v xml:space="preserve"> </v>
      </c>
      <c r="B42" s="3092" t="str">
        <f t="shared" ca="1" si="1"/>
        <v xml:space="preserve"> </v>
      </c>
      <c r="C42" s="3092" t="str">
        <f t="shared" ca="1" si="2"/>
        <v xml:space="preserve"> </v>
      </c>
      <c r="D42">
        <v>2</v>
      </c>
      <c r="F42" s="3025" t="s">
        <v>7642</v>
      </c>
      <c r="G42" s="3016">
        <v>112</v>
      </c>
      <c r="H42" s="3015">
        <v>4</v>
      </c>
      <c r="I42" s="3015" t="s">
        <v>4844</v>
      </c>
      <c r="J42" s="3017" t="s">
        <v>4842</v>
      </c>
      <c r="K42" s="3015"/>
      <c r="L42" s="3015">
        <v>2</v>
      </c>
    </row>
    <row r="43" spans="1:12" x14ac:dyDescent="0.25">
      <c r="A43" s="3092" t="str">
        <f t="shared" ca="1" si="0"/>
        <v xml:space="preserve"> </v>
      </c>
      <c r="B43" s="3092" t="str">
        <f t="shared" ca="1" si="1"/>
        <v xml:space="preserve"> </v>
      </c>
      <c r="C43" s="3092" t="str">
        <f t="shared" ca="1" si="2"/>
        <v xml:space="preserve"> </v>
      </c>
      <c r="D43">
        <v>94</v>
      </c>
      <c r="F43" s="3025" t="s">
        <v>7347</v>
      </c>
      <c r="G43" s="3016">
        <v>110</v>
      </c>
      <c r="H43" s="3015">
        <v>4</v>
      </c>
      <c r="I43" s="1" t="s">
        <v>4960</v>
      </c>
      <c r="J43" s="3017" t="s">
        <v>4848</v>
      </c>
      <c r="K43" s="1"/>
      <c r="L43" s="1">
        <v>1</v>
      </c>
    </row>
    <row r="44" spans="1:12" x14ac:dyDescent="0.25">
      <c r="A44" s="3092" t="str">
        <f t="shared" ca="1" si="0"/>
        <v xml:space="preserve"> </v>
      </c>
      <c r="B44" s="3092" t="str">
        <f t="shared" ca="1" si="1"/>
        <v xml:space="preserve"> </v>
      </c>
      <c r="C44" s="3092" t="str">
        <f t="shared" ca="1" si="2"/>
        <v xml:space="preserve"> </v>
      </c>
      <c r="D44">
        <v>95</v>
      </c>
      <c r="F44" s="3026" t="s">
        <v>7347</v>
      </c>
      <c r="G44" s="3016">
        <v>93</v>
      </c>
      <c r="H44" s="3015">
        <v>3</v>
      </c>
      <c r="I44" s="1" t="s">
        <v>4961</v>
      </c>
      <c r="J44" s="3017" t="s">
        <v>4848</v>
      </c>
      <c r="K44" s="1" t="s">
        <v>4852</v>
      </c>
      <c r="L44" s="1">
        <v>2</v>
      </c>
    </row>
    <row r="45" spans="1:12" x14ac:dyDescent="0.25">
      <c r="A45" s="3092" t="str">
        <f t="shared" ca="1" si="0"/>
        <v xml:space="preserve"> </v>
      </c>
      <c r="B45" s="3092" t="str">
        <f ca="1">IFERROR(IF(OFFSET(F45,0,$F$4 + 1)=""," ",OFFSET(F45,0,$F$4 + 1)),"")</f>
        <v xml:space="preserve"> </v>
      </c>
      <c r="C45" s="3092" t="str">
        <f ca="1">IFERROR(IF(OFFSET(F45,0,$F$4 + 2)=""," ",OFFSET(F45,0,$F$4 + 2)),"")</f>
        <v xml:space="preserve"> </v>
      </c>
      <c r="D45">
        <v>15</v>
      </c>
      <c r="F45" s="3025" t="s">
        <v>14483</v>
      </c>
      <c r="G45" s="3015">
        <v>78</v>
      </c>
      <c r="H45" s="3015">
        <v>3</v>
      </c>
      <c r="I45" s="1" t="s">
        <v>4862</v>
      </c>
      <c r="J45" s="3017" t="s">
        <v>4863</v>
      </c>
      <c r="K45" s="1" t="s">
        <v>4859</v>
      </c>
      <c r="L45" s="1">
        <v>2</v>
      </c>
    </row>
    <row r="46" spans="1:12" x14ac:dyDescent="0.25">
      <c r="A46" s="3092" t="str">
        <f t="shared" ca="1" si="0"/>
        <v xml:space="preserve"> </v>
      </c>
      <c r="B46" s="3092" t="str">
        <f ca="1">IFERROR(IF(OFFSET(F46,0,$F$4 + 1)=""," ",OFFSET(F46,0,$F$4 + 1)),"")</f>
        <v xml:space="preserve"> </v>
      </c>
      <c r="C46" s="3092" t="str">
        <f ca="1">IFERROR(IF(OFFSET(F46,0,$F$4 + 2)=""," ",OFFSET(F46,0,$F$4 + 2)),"")</f>
        <v xml:space="preserve"> </v>
      </c>
      <c r="D46">
        <v>16</v>
      </c>
      <c r="F46" s="3025" t="s">
        <v>14483</v>
      </c>
      <c r="G46" s="3016">
        <v>104</v>
      </c>
      <c r="H46" s="3015">
        <v>4</v>
      </c>
      <c r="I46" s="3015" t="s">
        <v>4864</v>
      </c>
      <c r="J46" s="3017" t="s">
        <v>4863</v>
      </c>
      <c r="K46" s="1"/>
      <c r="L46" s="1">
        <v>2</v>
      </c>
    </row>
    <row r="47" spans="1:12" x14ac:dyDescent="0.25">
      <c r="A47" s="3092" t="str">
        <f t="shared" ca="1" si="0"/>
        <v xml:space="preserve"> </v>
      </c>
      <c r="B47" s="3092" t="str">
        <f ca="1">IFERROR(IF(OFFSET(F47,0,$F$4 + 1)=""," ",OFFSET(F47,0,$F$4 + 1)),"")</f>
        <v xml:space="preserve"> </v>
      </c>
      <c r="C47" s="3092" t="str">
        <f ca="1">IFERROR(IF(OFFSET(F47,0,$F$4 + 2)=""," ",OFFSET(F47,0,$F$4 + 2)),"")</f>
        <v xml:space="preserve"> </v>
      </c>
      <c r="D47">
        <v>10</v>
      </c>
      <c r="F47" s="3025" t="s">
        <v>14483</v>
      </c>
      <c r="G47" s="3015">
        <v>77</v>
      </c>
      <c r="H47" s="3015">
        <v>3</v>
      </c>
      <c r="I47" s="1" t="s">
        <v>4855</v>
      </c>
      <c r="J47" s="3018" t="s">
        <v>4848</v>
      </c>
      <c r="K47" s="1" t="s">
        <v>4856</v>
      </c>
      <c r="L47" s="1">
        <v>2</v>
      </c>
    </row>
    <row r="48" spans="1:12" x14ac:dyDescent="0.25">
      <c r="A48" s="3092" t="str">
        <f t="shared" ca="1" si="0"/>
        <v xml:space="preserve"> </v>
      </c>
      <c r="B48" s="3092" t="str">
        <f t="shared" ca="1" si="1"/>
        <v xml:space="preserve"> </v>
      </c>
      <c r="C48" s="3092" t="str">
        <f t="shared" ca="1" si="2"/>
        <v xml:space="preserve"> </v>
      </c>
      <c r="D48">
        <v>11</v>
      </c>
      <c r="F48" s="3026" t="s">
        <v>8003</v>
      </c>
      <c r="G48" s="3016">
        <v>98</v>
      </c>
      <c r="H48" s="3015">
        <v>4</v>
      </c>
      <c r="I48" s="1" t="s">
        <v>4857</v>
      </c>
      <c r="J48" s="3017" t="s">
        <v>4848</v>
      </c>
      <c r="K48" s="1"/>
      <c r="L48" s="1">
        <v>2</v>
      </c>
    </row>
    <row r="49" spans="1:12" x14ac:dyDescent="0.25">
      <c r="A49" s="3092" t="str">
        <f t="shared" ca="1" si="0"/>
        <v xml:space="preserve"> </v>
      </c>
      <c r="B49" s="3092" t="str">
        <f t="shared" ca="1" si="1"/>
        <v xml:space="preserve"> </v>
      </c>
      <c r="C49" s="3092" t="str">
        <f t="shared" ca="1" si="2"/>
        <v xml:space="preserve"> </v>
      </c>
      <c r="D49">
        <v>79</v>
      </c>
      <c r="F49" s="3026" t="s">
        <v>12234</v>
      </c>
      <c r="G49" s="3016">
        <v>77</v>
      </c>
      <c r="H49" s="3015">
        <v>3</v>
      </c>
      <c r="I49" s="1" t="s">
        <v>4855</v>
      </c>
      <c r="J49" s="3018" t="s">
        <v>4848</v>
      </c>
      <c r="K49" s="1"/>
      <c r="L49" s="1">
        <v>2</v>
      </c>
    </row>
    <row r="50" spans="1:12" x14ac:dyDescent="0.25">
      <c r="A50" s="3092" t="str">
        <f t="shared" ca="1" si="0"/>
        <v xml:space="preserve"> </v>
      </c>
      <c r="B50" s="3092" t="str">
        <f t="shared" ca="1" si="1"/>
        <v xml:space="preserve"> </v>
      </c>
      <c r="C50" s="3092" t="str">
        <f t="shared" ca="1" si="2"/>
        <v xml:space="preserve"> </v>
      </c>
      <c r="D50">
        <v>53</v>
      </c>
      <c r="F50" s="3025" t="s">
        <v>8310</v>
      </c>
      <c r="G50" s="3016">
        <v>112</v>
      </c>
      <c r="H50" s="3015">
        <v>4</v>
      </c>
      <c r="I50" s="3015" t="s">
        <v>4917</v>
      </c>
      <c r="J50" s="3017" t="s">
        <v>4866</v>
      </c>
      <c r="K50" s="1"/>
      <c r="L50" s="1">
        <v>1</v>
      </c>
    </row>
    <row r="51" spans="1:12" x14ac:dyDescent="0.25">
      <c r="A51" s="3092" t="str">
        <f t="shared" ca="1" si="0"/>
        <v xml:space="preserve"> </v>
      </c>
      <c r="B51" s="3092" t="str">
        <f t="shared" ca="1" si="1"/>
        <v xml:space="preserve"> </v>
      </c>
      <c r="C51" s="3092" t="str">
        <f t="shared" ca="1" si="2"/>
        <v xml:space="preserve"> </v>
      </c>
      <c r="D51">
        <v>55</v>
      </c>
      <c r="F51" s="3025" t="s">
        <v>8310</v>
      </c>
      <c r="G51" s="3015">
        <v>87</v>
      </c>
      <c r="H51" s="3015">
        <v>3</v>
      </c>
      <c r="I51" s="3015" t="s">
        <v>4919</v>
      </c>
      <c r="J51" s="3017" t="s">
        <v>4920</v>
      </c>
      <c r="K51" s="1"/>
      <c r="L51" s="1">
        <v>1</v>
      </c>
    </row>
    <row r="52" spans="1:12" x14ac:dyDescent="0.25">
      <c r="A52" s="3092" t="str">
        <f t="shared" ca="1" si="0"/>
        <v xml:space="preserve"> </v>
      </c>
      <c r="B52" s="3092" t="str">
        <f t="shared" ca="1" si="1"/>
        <v xml:space="preserve"> </v>
      </c>
      <c r="C52" s="3092" t="str">
        <f t="shared" ca="1" si="2"/>
        <v xml:space="preserve"> </v>
      </c>
      <c r="D52">
        <v>85</v>
      </c>
      <c r="F52" s="3026" t="s">
        <v>9011</v>
      </c>
      <c r="G52" s="3015">
        <v>62</v>
      </c>
      <c r="H52" s="3015">
        <v>2</v>
      </c>
      <c r="I52" s="1" t="s">
        <v>4951</v>
      </c>
      <c r="J52" s="3018" t="s">
        <v>4874</v>
      </c>
      <c r="K52" s="1" t="s">
        <v>4933</v>
      </c>
      <c r="L52" s="1">
        <v>2</v>
      </c>
    </row>
    <row r="53" spans="1:12" x14ac:dyDescent="0.25">
      <c r="A53" s="3092" t="str">
        <f t="shared" ca="1" si="0"/>
        <v xml:space="preserve"> </v>
      </c>
      <c r="B53" s="3092" t="str">
        <f t="shared" ca="1" si="1"/>
        <v xml:space="preserve"> </v>
      </c>
      <c r="C53" s="3092" t="str">
        <f t="shared" ca="1" si="2"/>
        <v xml:space="preserve"> </v>
      </c>
      <c r="D53">
        <v>86</v>
      </c>
      <c r="F53" s="3026" t="s">
        <v>9011</v>
      </c>
      <c r="G53" s="3016">
        <v>93</v>
      </c>
      <c r="H53" s="3015">
        <v>3</v>
      </c>
      <c r="I53" s="1" t="s">
        <v>4952</v>
      </c>
      <c r="J53" s="3017" t="s">
        <v>4874</v>
      </c>
      <c r="K53" s="1"/>
      <c r="L53" s="1">
        <v>2</v>
      </c>
    </row>
    <row r="54" spans="1:12" x14ac:dyDescent="0.25">
      <c r="A54" s="3092" t="str">
        <f t="shared" ca="1" si="0"/>
        <v xml:space="preserve"> </v>
      </c>
      <c r="B54" s="3092" t="str">
        <f t="shared" ca="1" si="1"/>
        <v xml:space="preserve"> </v>
      </c>
      <c r="C54" s="3092" t="str">
        <f t="shared" ca="1" si="2"/>
        <v xml:space="preserve"> </v>
      </c>
      <c r="D54">
        <v>113</v>
      </c>
      <c r="F54" s="3026" t="s">
        <v>9205</v>
      </c>
      <c r="G54" s="3015">
        <v>75</v>
      </c>
      <c r="H54" s="3015">
        <v>3</v>
      </c>
      <c r="I54" s="1" t="s">
        <v>4986</v>
      </c>
      <c r="J54" s="3017" t="s">
        <v>4848</v>
      </c>
      <c r="K54" s="1"/>
      <c r="L54" s="1">
        <v>2</v>
      </c>
    </row>
    <row r="55" spans="1:12" x14ac:dyDescent="0.25">
      <c r="A55" s="3092" t="str">
        <f t="shared" ca="1" si="0"/>
        <v xml:space="preserve"> </v>
      </c>
      <c r="B55" s="3092" t="str">
        <f t="shared" ca="1" si="1"/>
        <v xml:space="preserve"> </v>
      </c>
      <c r="C55" s="3092" t="str">
        <f t="shared" ca="1" si="2"/>
        <v xml:space="preserve"> </v>
      </c>
      <c r="D55">
        <v>114</v>
      </c>
      <c r="F55" s="3025" t="s">
        <v>13430</v>
      </c>
      <c r="G55" s="3016">
        <v>100</v>
      </c>
      <c r="H55" s="3015">
        <v>4</v>
      </c>
      <c r="I55" s="3015" t="s">
        <v>4987</v>
      </c>
      <c r="J55" s="3017" t="s">
        <v>4848</v>
      </c>
      <c r="K55" s="1"/>
      <c r="L55" s="1">
        <v>2</v>
      </c>
    </row>
    <row r="56" spans="1:12" x14ac:dyDescent="0.25">
      <c r="A56" s="3092" t="str">
        <f t="shared" ca="1" si="0"/>
        <v xml:space="preserve"> </v>
      </c>
      <c r="B56" s="3092" t="str">
        <f t="shared" ca="1" si="1"/>
        <v xml:space="preserve"> </v>
      </c>
      <c r="C56" s="3092" t="str">
        <f t="shared" ca="1" si="2"/>
        <v xml:space="preserve"> </v>
      </c>
      <c r="D56">
        <v>27</v>
      </c>
      <c r="F56" s="3025" t="s">
        <v>1075</v>
      </c>
      <c r="G56" s="3015">
        <v>78</v>
      </c>
      <c r="H56" s="3015">
        <v>3</v>
      </c>
      <c r="I56" s="3015" t="s">
        <v>4881</v>
      </c>
      <c r="J56" s="3017" t="s">
        <v>4882</v>
      </c>
      <c r="K56" s="3015" t="s">
        <v>4859</v>
      </c>
      <c r="L56" s="1">
        <v>2</v>
      </c>
    </row>
    <row r="57" spans="1:12" x14ac:dyDescent="0.25">
      <c r="A57" s="3092" t="str">
        <f t="shared" ca="1" si="0"/>
        <v xml:space="preserve"> </v>
      </c>
      <c r="B57" s="3092" t="str">
        <f t="shared" ca="1" si="1"/>
        <v xml:space="preserve"> </v>
      </c>
      <c r="C57" s="3092" t="str">
        <f t="shared" ca="1" si="2"/>
        <v xml:space="preserve"> </v>
      </c>
      <c r="D57">
        <v>91</v>
      </c>
      <c r="F57" s="3025" t="s">
        <v>6964</v>
      </c>
      <c r="G57" s="3015">
        <v>84</v>
      </c>
      <c r="H57" s="3015">
        <v>3</v>
      </c>
      <c r="I57" s="1" t="s">
        <v>4957</v>
      </c>
      <c r="J57" s="3017" t="s">
        <v>559</v>
      </c>
      <c r="K57" s="1"/>
      <c r="L57" s="1">
        <v>2</v>
      </c>
    </row>
    <row r="58" spans="1:12" x14ac:dyDescent="0.25">
      <c r="A58" s="3092" t="str">
        <f t="shared" ca="1" si="0"/>
        <v xml:space="preserve"> </v>
      </c>
      <c r="B58" s="3092" t="str">
        <f t="shared" ca="1" si="1"/>
        <v xml:space="preserve"> </v>
      </c>
      <c r="C58" s="3092" t="str">
        <f t="shared" ca="1" si="2"/>
        <v xml:space="preserve"> </v>
      </c>
      <c r="D58">
        <v>82</v>
      </c>
      <c r="F58" s="3026" t="s">
        <v>13438</v>
      </c>
      <c r="G58" s="3015">
        <v>86</v>
      </c>
      <c r="H58" s="3015">
        <v>3</v>
      </c>
      <c r="I58" s="1" t="s">
        <v>4948</v>
      </c>
      <c r="J58" s="3018" t="s">
        <v>4887</v>
      </c>
      <c r="K58" s="1"/>
      <c r="L58" s="1">
        <v>2</v>
      </c>
    </row>
    <row r="59" spans="1:12" x14ac:dyDescent="0.25">
      <c r="A59" s="3092" t="str">
        <f t="shared" ca="1" si="0"/>
        <v xml:space="preserve"> </v>
      </c>
      <c r="B59" s="3092" t="str">
        <f t="shared" ca="1" si="1"/>
        <v xml:space="preserve"> </v>
      </c>
      <c r="C59" s="3092" t="str">
        <f t="shared" ca="1" si="2"/>
        <v xml:space="preserve"> </v>
      </c>
      <c r="D59">
        <v>89</v>
      </c>
      <c r="F59" s="3026" t="s">
        <v>13438</v>
      </c>
      <c r="G59" s="3015">
        <v>86</v>
      </c>
      <c r="H59" s="3015">
        <v>3</v>
      </c>
      <c r="I59" s="1" t="s">
        <v>4955</v>
      </c>
      <c r="J59" s="3017" t="s">
        <v>4889</v>
      </c>
      <c r="K59" s="1"/>
      <c r="L59" s="1">
        <v>2</v>
      </c>
    </row>
    <row r="60" spans="1:12" x14ac:dyDescent="0.25">
      <c r="A60" s="3092" t="str">
        <f t="shared" ca="1" si="0"/>
        <v xml:space="preserve"> </v>
      </c>
      <c r="B60" s="3092" t="str">
        <f t="shared" ca="1" si="1"/>
        <v xml:space="preserve"> </v>
      </c>
      <c r="C60" s="3092" t="str">
        <f t="shared" ca="1" si="2"/>
        <v xml:space="preserve"> </v>
      </c>
      <c r="D60">
        <v>108</v>
      </c>
      <c r="F60" s="3026" t="s">
        <v>13441</v>
      </c>
      <c r="G60" s="3015">
        <v>88</v>
      </c>
      <c r="H60" s="3015">
        <v>4</v>
      </c>
      <c r="I60" s="1" t="s">
        <v>4980</v>
      </c>
      <c r="J60" s="3017" t="s">
        <v>4963</v>
      </c>
      <c r="K60" s="1" t="s">
        <v>4852</v>
      </c>
      <c r="L60" s="1">
        <v>2</v>
      </c>
    </row>
    <row r="61" spans="1:12" x14ac:dyDescent="0.25">
      <c r="A61" s="3092" t="str">
        <f t="shared" ca="1" si="0"/>
        <v xml:space="preserve"> </v>
      </c>
      <c r="B61" s="3092" t="str">
        <f t="shared" ca="1" si="1"/>
        <v xml:space="preserve"> </v>
      </c>
      <c r="C61" s="3092" t="str">
        <f t="shared" ca="1" si="2"/>
        <v xml:space="preserve"> </v>
      </c>
      <c r="D61">
        <v>109</v>
      </c>
      <c r="F61" s="3026" t="s">
        <v>13441</v>
      </c>
      <c r="G61" s="3016">
        <v>110</v>
      </c>
      <c r="H61" s="3015">
        <v>5</v>
      </c>
      <c r="I61" s="1" t="s">
        <v>4981</v>
      </c>
      <c r="J61" s="3017" t="s">
        <v>4963</v>
      </c>
      <c r="K61" s="1"/>
      <c r="L61" s="1">
        <v>2</v>
      </c>
    </row>
    <row r="62" spans="1:12" x14ac:dyDescent="0.25">
      <c r="A62" s="3092" t="str">
        <f t="shared" ca="1" si="0"/>
        <v xml:space="preserve"> </v>
      </c>
      <c r="B62" s="3092" t="str">
        <f t="shared" ca="1" si="1"/>
        <v xml:space="preserve"> </v>
      </c>
      <c r="C62" s="3092" t="str">
        <f t="shared" ca="1" si="2"/>
        <v xml:space="preserve"> </v>
      </c>
      <c r="D62">
        <v>106</v>
      </c>
      <c r="F62" s="3026" t="s">
        <v>12266</v>
      </c>
      <c r="G62" s="3015">
        <v>64</v>
      </c>
      <c r="H62" s="3015">
        <v>2</v>
      </c>
      <c r="I62" s="1" t="s">
        <v>4978</v>
      </c>
      <c r="J62" s="3017" t="s">
        <v>4887</v>
      </c>
      <c r="K62" s="1" t="s">
        <v>4868</v>
      </c>
      <c r="L62" s="1">
        <v>2</v>
      </c>
    </row>
    <row r="63" spans="1:12" x14ac:dyDescent="0.25">
      <c r="A63" s="3092" t="str">
        <f t="shared" ca="1" si="0"/>
        <v xml:space="preserve"> </v>
      </c>
      <c r="B63" s="3092" t="str">
        <f t="shared" ca="1" si="1"/>
        <v xml:space="preserve"> </v>
      </c>
      <c r="C63" s="3092" t="str">
        <f t="shared" ca="1" si="2"/>
        <v xml:space="preserve"> </v>
      </c>
      <c r="D63">
        <v>107</v>
      </c>
      <c r="F63" s="3026" t="s">
        <v>12253</v>
      </c>
      <c r="G63" s="3016">
        <v>96</v>
      </c>
      <c r="H63" s="3015">
        <v>3</v>
      </c>
      <c r="I63" s="1" t="s">
        <v>4979</v>
      </c>
      <c r="J63" s="3017" t="s">
        <v>4887</v>
      </c>
      <c r="K63" s="1"/>
      <c r="L63" s="1">
        <v>2</v>
      </c>
    </row>
    <row r="64" spans="1:12" x14ac:dyDescent="0.25">
      <c r="A64" s="3092" t="str">
        <f t="shared" ca="1" si="0"/>
        <v xml:space="preserve"> </v>
      </c>
      <c r="B64" s="3092" t="str">
        <f t="shared" ca="1" si="1"/>
        <v xml:space="preserve"> </v>
      </c>
      <c r="C64" s="3092" t="str">
        <f t="shared" ca="1" si="2"/>
        <v xml:space="preserve"> </v>
      </c>
      <c r="D64">
        <v>110</v>
      </c>
      <c r="F64" s="3026" t="s">
        <v>12412</v>
      </c>
      <c r="G64" s="3015">
        <v>84</v>
      </c>
      <c r="H64" s="3015">
        <v>4</v>
      </c>
      <c r="I64" s="1" t="s">
        <v>4982</v>
      </c>
      <c r="J64" s="3017" t="s">
        <v>559</v>
      </c>
      <c r="K64" s="1"/>
      <c r="L64" s="1">
        <v>1</v>
      </c>
    </row>
    <row r="65" spans="1:12" x14ac:dyDescent="0.25">
      <c r="A65" s="3092" t="str">
        <f t="shared" ca="1" si="0"/>
        <v xml:space="preserve"> </v>
      </c>
      <c r="B65" s="3092" t="str">
        <f t="shared" ca="1" si="1"/>
        <v xml:space="preserve"> </v>
      </c>
      <c r="C65" s="3092" t="str">
        <f t="shared" ca="1" si="2"/>
        <v xml:space="preserve"> </v>
      </c>
      <c r="D65">
        <v>31</v>
      </c>
      <c r="F65" s="3025" t="s">
        <v>12412</v>
      </c>
      <c r="G65" s="3015">
        <v>77</v>
      </c>
      <c r="H65" s="3015">
        <v>3</v>
      </c>
      <c r="I65" s="3015" t="s">
        <v>4886</v>
      </c>
      <c r="J65" s="3017" t="s">
        <v>4887</v>
      </c>
      <c r="K65" s="1"/>
      <c r="L65" s="1">
        <v>2</v>
      </c>
    </row>
    <row r="66" spans="1:12" x14ac:dyDescent="0.25">
      <c r="A66" s="3092" t="str">
        <f t="shared" ca="1" si="0"/>
        <v xml:space="preserve"> </v>
      </c>
      <c r="B66" s="3092" t="str">
        <f t="shared" ca="1" si="1"/>
        <v xml:space="preserve"> </v>
      </c>
      <c r="C66" s="3092" t="str">
        <f t="shared" ca="1" si="2"/>
        <v xml:space="preserve"> </v>
      </c>
      <c r="D66">
        <v>96</v>
      </c>
      <c r="F66" s="3025" t="s">
        <v>12412</v>
      </c>
      <c r="G66" s="3019">
        <v>64</v>
      </c>
      <c r="H66" s="3015">
        <v>2</v>
      </c>
      <c r="I66" s="3015" t="s">
        <v>4962</v>
      </c>
      <c r="J66" s="3017" t="s">
        <v>4963</v>
      </c>
      <c r="K66" s="3015" t="s">
        <v>4964</v>
      </c>
      <c r="L66" s="1">
        <v>2</v>
      </c>
    </row>
    <row r="67" spans="1:12" x14ac:dyDescent="0.25">
      <c r="A67" s="3092" t="str">
        <f t="shared" ca="1" si="0"/>
        <v xml:space="preserve"> </v>
      </c>
      <c r="B67" s="3092" t="str">
        <f t="shared" ca="1" si="1"/>
        <v xml:space="preserve"> </v>
      </c>
      <c r="C67" s="3092" t="str">
        <f t="shared" ca="1" si="2"/>
        <v xml:space="preserve"> </v>
      </c>
      <c r="D67">
        <v>97</v>
      </c>
      <c r="F67" s="3026" t="s">
        <v>10108</v>
      </c>
      <c r="G67" s="3015">
        <v>87</v>
      </c>
      <c r="H67" s="3015">
        <v>3</v>
      </c>
      <c r="I67" s="1" t="s">
        <v>4965</v>
      </c>
      <c r="J67" s="3017" t="s">
        <v>4963</v>
      </c>
      <c r="K67" s="1"/>
      <c r="L67" s="1">
        <v>1</v>
      </c>
    </row>
    <row r="68" spans="1:12" x14ac:dyDescent="0.25">
      <c r="A68" s="3092" t="str">
        <f t="shared" ca="1" si="0"/>
        <v xml:space="preserve"> </v>
      </c>
      <c r="B68" s="3092" t="str">
        <f t="shared" ca="1" si="1"/>
        <v xml:space="preserve"> </v>
      </c>
      <c r="C68" s="3092" t="str">
        <f t="shared" ca="1" si="2"/>
        <v xml:space="preserve"> </v>
      </c>
      <c r="D68">
        <v>98</v>
      </c>
      <c r="F68" s="3025" t="s">
        <v>13486</v>
      </c>
      <c r="G68" s="3016">
        <v>96</v>
      </c>
      <c r="H68" s="3015">
        <v>3</v>
      </c>
      <c r="I68" s="1" t="s">
        <v>4966</v>
      </c>
      <c r="J68" s="3017" t="s">
        <v>4963</v>
      </c>
      <c r="K68" s="1" t="s">
        <v>4964</v>
      </c>
      <c r="L68" s="1">
        <v>1</v>
      </c>
    </row>
    <row r="69" spans="1:12" x14ac:dyDescent="0.25">
      <c r="A69" s="3092" t="str">
        <f t="shared" ca="1" si="0"/>
        <v xml:space="preserve"> </v>
      </c>
      <c r="B69" s="3092" t="str">
        <f t="shared" ca="1" si="1"/>
        <v xml:space="preserve"> </v>
      </c>
      <c r="C69" s="3092" t="str">
        <f t="shared" ca="1" si="2"/>
        <v xml:space="preserve"> </v>
      </c>
      <c r="D69">
        <v>21</v>
      </c>
      <c r="F69" s="3026" t="s">
        <v>5354</v>
      </c>
      <c r="G69" s="3015">
        <v>70</v>
      </c>
      <c r="H69" s="3015">
        <v>3</v>
      </c>
      <c r="I69" s="3015" t="s">
        <v>4873</v>
      </c>
      <c r="J69" s="3017" t="s">
        <v>4874</v>
      </c>
      <c r="K69" s="3015" t="s">
        <v>4875</v>
      </c>
      <c r="L69" s="1">
        <v>2</v>
      </c>
    </row>
    <row r="70" spans="1:12" x14ac:dyDescent="0.25">
      <c r="A70" s="3092" t="str">
        <f t="shared" ca="1" si="0"/>
        <v xml:space="preserve"> </v>
      </c>
      <c r="B70" s="3092" t="str">
        <f t="shared" ca="1" si="1"/>
        <v xml:space="preserve"> </v>
      </c>
      <c r="C70" s="3092" t="str">
        <f t="shared" ca="1" si="2"/>
        <v xml:space="preserve"> </v>
      </c>
      <c r="D70">
        <v>62</v>
      </c>
      <c r="F70" s="3025" t="s">
        <v>6537</v>
      </c>
      <c r="G70" s="3015">
        <v>87</v>
      </c>
      <c r="H70" s="3015">
        <v>3</v>
      </c>
      <c r="I70" s="1" t="s">
        <v>4929</v>
      </c>
      <c r="J70" s="3017" t="s">
        <v>4848</v>
      </c>
      <c r="K70" s="1"/>
      <c r="L70" s="1">
        <v>1</v>
      </c>
    </row>
    <row r="71" spans="1:12" x14ac:dyDescent="0.25">
      <c r="A71" s="3092" t="str">
        <f t="shared" ca="1" si="0"/>
        <v xml:space="preserve"> </v>
      </c>
      <c r="B71" s="3092" t="str">
        <f t="shared" ca="1" si="1"/>
        <v xml:space="preserve"> </v>
      </c>
      <c r="C71" s="3092" t="str">
        <f t="shared" ca="1" si="2"/>
        <v xml:space="preserve"> </v>
      </c>
      <c r="D71">
        <v>77</v>
      </c>
      <c r="F71" s="3026" t="s">
        <v>6552</v>
      </c>
      <c r="G71" s="3015">
        <v>78</v>
      </c>
      <c r="H71" s="3015">
        <v>2</v>
      </c>
      <c r="I71" s="3015" t="s">
        <v>4945</v>
      </c>
      <c r="J71" s="3017" t="s">
        <v>559</v>
      </c>
      <c r="K71" s="1"/>
      <c r="L71" s="1">
        <v>2</v>
      </c>
    </row>
    <row r="72" spans="1:12" x14ac:dyDescent="0.25">
      <c r="A72" s="3092" t="str">
        <f t="shared" ref="A72:A134" ca="1" si="3">IFERROR(IF(OFFSET(F72,0,$F$4)=""," ",OFFSET(F72,0,$F$4)),"")</f>
        <v xml:space="preserve"> </v>
      </c>
      <c r="B72" s="3092" t="str">
        <f t="shared" ref="B72:B134" ca="1" si="4">IFERROR(IF(OFFSET(F72,0,$F$4 + 1)=""," ",OFFSET(F72,0,$F$4 + 1)),"")</f>
        <v xml:space="preserve"> </v>
      </c>
      <c r="C72" s="3092" t="str">
        <f t="shared" ref="C72:C134" ca="1" si="5">IFERROR(IF(OFFSET(F72,0,$F$4 + 2)=""," ",OFFSET(F72,0,$F$4 + 2)),"")</f>
        <v xml:space="preserve"> </v>
      </c>
      <c r="D72">
        <v>67</v>
      </c>
      <c r="F72" s="3026" t="s">
        <v>10401</v>
      </c>
      <c r="G72" s="3015">
        <v>83</v>
      </c>
      <c r="H72" s="3015">
        <v>3</v>
      </c>
      <c r="I72" s="1" t="s">
        <v>4935</v>
      </c>
      <c r="J72" s="3017" t="s">
        <v>239</v>
      </c>
      <c r="K72" s="1"/>
      <c r="L72" s="1">
        <v>2</v>
      </c>
    </row>
    <row r="73" spans="1:12" x14ac:dyDescent="0.25">
      <c r="A73" s="3092" t="str">
        <f t="shared" ca="1" si="3"/>
        <v xml:space="preserve"> </v>
      </c>
      <c r="B73" s="3092" t="str">
        <f t="shared" ca="1" si="4"/>
        <v xml:space="preserve"> </v>
      </c>
      <c r="C73" s="3092" t="str">
        <f t="shared" ca="1" si="5"/>
        <v xml:space="preserve"> </v>
      </c>
      <c r="D73">
        <v>17</v>
      </c>
      <c r="F73" s="3026" t="s">
        <v>7017</v>
      </c>
      <c r="G73" s="3016">
        <v>78</v>
      </c>
      <c r="H73" s="3015">
        <v>3</v>
      </c>
      <c r="I73" s="3015" t="s">
        <v>4865</v>
      </c>
      <c r="J73" s="3017" t="s">
        <v>4866</v>
      </c>
      <c r="K73" s="1" t="s">
        <v>4859</v>
      </c>
      <c r="L73" s="1">
        <v>2</v>
      </c>
    </row>
    <row r="74" spans="1:12" x14ac:dyDescent="0.25">
      <c r="A74" s="3092" t="str">
        <f t="shared" ca="1" si="3"/>
        <v xml:space="preserve"> </v>
      </c>
      <c r="B74" s="3092" t="str">
        <f t="shared" ca="1" si="4"/>
        <v xml:space="preserve"> </v>
      </c>
      <c r="C74" s="3092" t="str">
        <f t="shared" ca="1" si="5"/>
        <v xml:space="preserve"> </v>
      </c>
      <c r="D74">
        <v>65</v>
      </c>
      <c r="F74" s="3026" t="s">
        <v>7017</v>
      </c>
      <c r="G74" s="3016">
        <v>62</v>
      </c>
      <c r="H74" s="3015">
        <v>2</v>
      </c>
      <c r="I74" s="3015" t="s">
        <v>4932</v>
      </c>
      <c r="J74" s="3017" t="s">
        <v>239</v>
      </c>
      <c r="K74" s="3015" t="s">
        <v>4933</v>
      </c>
      <c r="L74" s="1">
        <v>2</v>
      </c>
    </row>
    <row r="75" spans="1:12" x14ac:dyDescent="0.25">
      <c r="A75" s="3092" t="str">
        <f t="shared" ca="1" si="3"/>
        <v xml:space="preserve"> </v>
      </c>
      <c r="B75" s="3092" t="str">
        <f t="shared" ca="1" si="4"/>
        <v xml:space="preserve"> </v>
      </c>
      <c r="C75" s="3092" t="str">
        <f t="shared" ca="1" si="5"/>
        <v xml:space="preserve"> </v>
      </c>
      <c r="D75">
        <v>19</v>
      </c>
      <c r="F75" s="3025" t="s">
        <v>11790</v>
      </c>
      <c r="G75" s="3015">
        <v>81</v>
      </c>
      <c r="H75" s="3015">
        <v>3</v>
      </c>
      <c r="I75" s="3015" t="s">
        <v>4869</v>
      </c>
      <c r="J75" s="3017" t="s">
        <v>4870</v>
      </c>
      <c r="K75" s="3015" t="s">
        <v>4871</v>
      </c>
      <c r="L75" s="1">
        <v>2</v>
      </c>
    </row>
    <row r="76" spans="1:12" x14ac:dyDescent="0.25">
      <c r="A76" s="3092" t="str">
        <f t="shared" ca="1" si="3"/>
        <v xml:space="preserve"> </v>
      </c>
      <c r="B76" s="3092" t="str">
        <f t="shared" ca="1" si="4"/>
        <v xml:space="preserve"> </v>
      </c>
      <c r="C76" s="3092" t="str">
        <f t="shared" ca="1" si="5"/>
        <v xml:space="preserve"> </v>
      </c>
      <c r="D76">
        <v>20</v>
      </c>
      <c r="F76" s="3025" t="s">
        <v>11790</v>
      </c>
      <c r="G76" s="3016">
        <v>108</v>
      </c>
      <c r="H76" s="3015">
        <v>4</v>
      </c>
      <c r="I76" s="3015" t="s">
        <v>4872</v>
      </c>
      <c r="J76" s="3017" t="s">
        <v>4870</v>
      </c>
      <c r="K76" s="1"/>
      <c r="L76" s="1">
        <v>2</v>
      </c>
    </row>
    <row r="77" spans="1:12" x14ac:dyDescent="0.25">
      <c r="A77" s="3092" t="str">
        <f t="shared" ca="1" si="3"/>
        <v xml:space="preserve"> </v>
      </c>
      <c r="B77" s="3092" t="str">
        <f t="shared" ca="1" si="4"/>
        <v xml:space="preserve"> </v>
      </c>
      <c r="C77" s="3092" t="str">
        <f t="shared" ca="1" si="5"/>
        <v xml:space="preserve"> </v>
      </c>
      <c r="D77">
        <v>12</v>
      </c>
      <c r="F77" s="3026" t="s">
        <v>6913</v>
      </c>
      <c r="G77" s="3015">
        <v>78</v>
      </c>
      <c r="H77" s="3015">
        <v>3</v>
      </c>
      <c r="I77" s="1" t="s">
        <v>4858</v>
      </c>
      <c r="J77" s="3017" t="s">
        <v>4848</v>
      </c>
      <c r="K77" s="1" t="s">
        <v>4859</v>
      </c>
      <c r="L77" s="1">
        <v>2</v>
      </c>
    </row>
    <row r="78" spans="1:12" x14ac:dyDescent="0.25">
      <c r="A78" s="3092" t="str">
        <f t="shared" ca="1" si="3"/>
        <v xml:space="preserve"> </v>
      </c>
      <c r="B78" s="3092" t="str">
        <f t="shared" ca="1" si="4"/>
        <v xml:space="preserve"> </v>
      </c>
      <c r="C78" s="3092" t="str">
        <f t="shared" ca="1" si="5"/>
        <v xml:space="preserve"> </v>
      </c>
      <c r="D78">
        <v>13</v>
      </c>
      <c r="F78" s="3025" t="s">
        <v>7295</v>
      </c>
      <c r="G78" s="3016">
        <v>104</v>
      </c>
      <c r="H78" s="3015">
        <v>4</v>
      </c>
      <c r="I78" s="1" t="s">
        <v>4860</v>
      </c>
      <c r="J78" s="3017" t="s">
        <v>4848</v>
      </c>
      <c r="K78" s="1"/>
      <c r="L78" s="1">
        <v>2</v>
      </c>
    </row>
    <row r="79" spans="1:12" x14ac:dyDescent="0.25">
      <c r="A79" s="3092" t="str">
        <f t="shared" ca="1" si="3"/>
        <v xml:space="preserve"> </v>
      </c>
      <c r="B79" s="3092" t="str">
        <f t="shared" ca="1" si="4"/>
        <v xml:space="preserve"> </v>
      </c>
      <c r="C79" s="3092" t="str">
        <f t="shared" ca="1" si="5"/>
        <v xml:space="preserve"> </v>
      </c>
      <c r="D79">
        <v>32</v>
      </c>
      <c r="F79" s="3026" t="s">
        <v>7047</v>
      </c>
      <c r="G79" s="3015">
        <v>81</v>
      </c>
      <c r="H79" s="3015">
        <v>3</v>
      </c>
      <c r="I79" s="3015" t="s">
        <v>4888</v>
      </c>
      <c r="J79" s="3017" t="s">
        <v>4889</v>
      </c>
      <c r="K79" s="1"/>
      <c r="L79" s="1">
        <v>2</v>
      </c>
    </row>
    <row r="80" spans="1:12" x14ac:dyDescent="0.25">
      <c r="A80" s="3092" t="str">
        <f t="shared" ca="1" si="3"/>
        <v xml:space="preserve"> </v>
      </c>
      <c r="B80" s="3092" t="str">
        <f t="shared" ca="1" si="4"/>
        <v xml:space="preserve"> </v>
      </c>
      <c r="C80" s="3092" t="str">
        <f t="shared" ca="1" si="5"/>
        <v xml:space="preserve"> </v>
      </c>
      <c r="D80">
        <v>102</v>
      </c>
      <c r="F80" s="3026" t="s">
        <v>7047</v>
      </c>
      <c r="G80" s="3016">
        <v>91</v>
      </c>
      <c r="H80" s="3015">
        <v>3</v>
      </c>
      <c r="I80" s="1" t="s">
        <v>4973</v>
      </c>
      <c r="J80" s="3017" t="s">
        <v>4848</v>
      </c>
      <c r="K80" s="1"/>
      <c r="L80" s="1">
        <v>2</v>
      </c>
    </row>
    <row r="81" spans="1:12" x14ac:dyDescent="0.25">
      <c r="A81" s="3092" t="str">
        <f t="shared" ca="1" si="3"/>
        <v xml:space="preserve"> </v>
      </c>
      <c r="B81" s="3092" t="str">
        <f t="shared" ca="1" si="4"/>
        <v xml:space="preserve"> </v>
      </c>
      <c r="C81" s="3092" t="str">
        <f t="shared" ca="1" si="5"/>
        <v xml:space="preserve"> </v>
      </c>
      <c r="D81">
        <v>58</v>
      </c>
      <c r="F81" s="3025" t="s">
        <v>7239</v>
      </c>
      <c r="G81" s="3015">
        <v>63</v>
      </c>
      <c r="H81" s="3015">
        <v>2</v>
      </c>
      <c r="I81" s="3015" t="s">
        <v>4924</v>
      </c>
      <c r="J81" s="3017" t="s">
        <v>4874</v>
      </c>
      <c r="K81" s="3015" t="s">
        <v>4925</v>
      </c>
      <c r="L81" s="1">
        <v>4</v>
      </c>
    </row>
    <row r="82" spans="1:12" x14ac:dyDescent="0.25">
      <c r="A82" s="3092" t="str">
        <f t="shared" ca="1" si="3"/>
        <v xml:space="preserve"> </v>
      </c>
      <c r="B82" s="3092" t="str">
        <f t="shared" ca="1" si="4"/>
        <v xml:space="preserve"> </v>
      </c>
      <c r="C82" s="3092" t="str">
        <f t="shared" ca="1" si="5"/>
        <v xml:space="preserve"> </v>
      </c>
      <c r="D82">
        <v>59</v>
      </c>
      <c r="F82" s="3026" t="s">
        <v>7300</v>
      </c>
      <c r="G82" s="3015">
        <v>95</v>
      </c>
      <c r="H82" s="3015">
        <v>3</v>
      </c>
      <c r="I82" s="3015" t="s">
        <v>4926</v>
      </c>
      <c r="J82" s="3017" t="s">
        <v>4874</v>
      </c>
      <c r="K82" s="3015"/>
      <c r="L82" s="1">
        <v>2</v>
      </c>
    </row>
    <row r="83" spans="1:12" x14ac:dyDescent="0.25">
      <c r="A83" s="3092" t="str">
        <f t="shared" ca="1" si="3"/>
        <v xml:space="preserve"> </v>
      </c>
      <c r="B83" s="3092" t="str">
        <f t="shared" ca="1" si="4"/>
        <v xml:space="preserve"> </v>
      </c>
      <c r="C83" s="3092" t="str">
        <f t="shared" ca="1" si="5"/>
        <v xml:space="preserve"> </v>
      </c>
      <c r="D83">
        <v>103</v>
      </c>
      <c r="F83" s="3025" t="s">
        <v>8020</v>
      </c>
      <c r="G83" s="3016">
        <v>81</v>
      </c>
      <c r="H83" s="3015">
        <v>2</v>
      </c>
      <c r="I83" s="1" t="s">
        <v>4974</v>
      </c>
      <c r="J83" s="3017" t="s">
        <v>4975</v>
      </c>
      <c r="K83" s="1"/>
      <c r="L83" s="1">
        <v>2</v>
      </c>
    </row>
    <row r="84" spans="1:12" x14ac:dyDescent="0.25">
      <c r="A84" s="3092" t="str">
        <f t="shared" ca="1" si="3"/>
        <v xml:space="preserve"> </v>
      </c>
      <c r="B84" s="3092" t="str">
        <f t="shared" ca="1" si="4"/>
        <v xml:space="preserve"> </v>
      </c>
      <c r="C84" s="3092" t="str">
        <f t="shared" ca="1" si="5"/>
        <v xml:space="preserve"> </v>
      </c>
      <c r="D84">
        <v>111</v>
      </c>
      <c r="F84" s="3026" t="s">
        <v>14318</v>
      </c>
      <c r="G84" s="3016">
        <v>66</v>
      </c>
      <c r="H84" s="3015">
        <v>2</v>
      </c>
      <c r="I84" s="3015" t="s">
        <v>4983</v>
      </c>
      <c r="J84" s="3017" t="s">
        <v>4984</v>
      </c>
      <c r="K84" s="3015" t="s">
        <v>4972</v>
      </c>
      <c r="L84" s="1">
        <v>2</v>
      </c>
    </row>
    <row r="85" spans="1:12" x14ac:dyDescent="0.25">
      <c r="A85" s="3092" t="str">
        <f t="shared" ca="1" si="3"/>
        <v xml:space="preserve"> </v>
      </c>
      <c r="B85" s="3092" t="str">
        <f t="shared" ca="1" si="4"/>
        <v xml:space="preserve"> </v>
      </c>
      <c r="C85" s="3092" t="str">
        <f t="shared" ca="1" si="5"/>
        <v xml:space="preserve"> </v>
      </c>
      <c r="D85">
        <v>63</v>
      </c>
      <c r="F85" s="3025" t="s">
        <v>8531</v>
      </c>
      <c r="G85" s="3016">
        <v>93</v>
      </c>
      <c r="H85" s="3015">
        <v>3</v>
      </c>
      <c r="I85" s="1" t="s">
        <v>4930</v>
      </c>
      <c r="J85" s="3017" t="s">
        <v>4874</v>
      </c>
      <c r="K85" s="1"/>
      <c r="L85" s="1">
        <v>1</v>
      </c>
    </row>
    <row r="86" spans="1:12" x14ac:dyDescent="0.25">
      <c r="A86" s="3092" t="str">
        <f t="shared" ca="1" si="3"/>
        <v xml:space="preserve"> </v>
      </c>
      <c r="B86" s="3092" t="str">
        <f t="shared" ca="1" si="4"/>
        <v xml:space="preserve"> </v>
      </c>
      <c r="C86" s="3092" t="str">
        <f t="shared" ca="1" si="5"/>
        <v xml:space="preserve"> </v>
      </c>
      <c r="D86">
        <v>68</v>
      </c>
      <c r="F86" s="3026" t="s">
        <v>8029</v>
      </c>
      <c r="G86" s="3016">
        <v>87</v>
      </c>
      <c r="H86" s="3015">
        <v>3</v>
      </c>
      <c r="I86" s="3015" t="s">
        <v>4936</v>
      </c>
      <c r="J86" s="3017" t="s">
        <v>239</v>
      </c>
      <c r="K86" s="3015" t="s">
        <v>4905</v>
      </c>
      <c r="L86" s="1">
        <v>2</v>
      </c>
    </row>
    <row r="87" spans="1:12" x14ac:dyDescent="0.25">
      <c r="A87" s="3092" t="str">
        <f t="shared" ca="1" si="3"/>
        <v xml:space="preserve"> </v>
      </c>
      <c r="B87" s="3092" t="str">
        <f t="shared" ca="1" si="4"/>
        <v xml:space="preserve"> </v>
      </c>
      <c r="C87" s="3092" t="str">
        <f t="shared" ca="1" si="5"/>
        <v xml:space="preserve"> </v>
      </c>
      <c r="D87">
        <v>90</v>
      </c>
      <c r="F87" s="3026" t="s">
        <v>7448</v>
      </c>
      <c r="G87" s="3015">
        <v>87</v>
      </c>
      <c r="H87" s="3015">
        <v>3</v>
      </c>
      <c r="I87" s="1" t="s">
        <v>4956</v>
      </c>
      <c r="J87" s="3017" t="s">
        <v>4893</v>
      </c>
      <c r="K87" s="1"/>
      <c r="L87" s="1">
        <v>2</v>
      </c>
    </row>
    <row r="88" spans="1:12" x14ac:dyDescent="0.25">
      <c r="A88" s="3092" t="str">
        <f t="shared" ca="1" si="3"/>
        <v xml:space="preserve"> </v>
      </c>
      <c r="B88" s="3092" t="str">
        <f t="shared" ca="1" si="4"/>
        <v xml:space="preserve"> </v>
      </c>
      <c r="C88" s="3092" t="str">
        <f t="shared" ca="1" si="5"/>
        <v xml:space="preserve"> </v>
      </c>
      <c r="D88">
        <v>64</v>
      </c>
      <c r="F88" s="3025" t="s">
        <v>7176</v>
      </c>
      <c r="G88" s="3015">
        <v>87</v>
      </c>
      <c r="H88" s="3015">
        <v>2</v>
      </c>
      <c r="I88" s="1" t="s">
        <v>4931</v>
      </c>
      <c r="J88" s="3017" t="s">
        <v>292</v>
      </c>
      <c r="K88" s="1"/>
      <c r="L88" s="1">
        <v>1</v>
      </c>
    </row>
    <row r="89" spans="1:12" x14ac:dyDescent="0.25">
      <c r="A89" s="3092" t="str">
        <f t="shared" ca="1" si="3"/>
        <v xml:space="preserve"> </v>
      </c>
      <c r="B89" s="3092" t="str">
        <f t="shared" ca="1" si="4"/>
        <v xml:space="preserve"> </v>
      </c>
      <c r="C89" s="3092" t="str">
        <f t="shared" ca="1" si="5"/>
        <v xml:space="preserve"> </v>
      </c>
      <c r="D89">
        <v>40</v>
      </c>
      <c r="F89" s="3026" t="s">
        <v>7974</v>
      </c>
      <c r="G89" s="3015">
        <v>87</v>
      </c>
      <c r="H89" s="3015">
        <v>3</v>
      </c>
      <c r="I89" s="1" t="s">
        <v>4899</v>
      </c>
      <c r="J89" s="3018" t="s">
        <v>4848</v>
      </c>
      <c r="K89" s="1"/>
      <c r="L89" s="1">
        <v>2</v>
      </c>
    </row>
    <row r="90" spans="1:12" x14ac:dyDescent="0.25">
      <c r="A90" s="3092" t="str">
        <f t="shared" ca="1" si="3"/>
        <v xml:space="preserve"> </v>
      </c>
      <c r="B90" s="3092" t="str">
        <f t="shared" ca="1" si="4"/>
        <v xml:space="preserve"> </v>
      </c>
      <c r="C90" s="3092" t="str">
        <f t="shared" ca="1" si="5"/>
        <v xml:space="preserve"> </v>
      </c>
      <c r="D90">
        <v>26</v>
      </c>
      <c r="F90" s="3026" t="s">
        <v>7426</v>
      </c>
      <c r="G90" s="3016">
        <v>104</v>
      </c>
      <c r="H90" s="3015">
        <v>4</v>
      </c>
      <c r="I90" s="1" t="s">
        <v>4880</v>
      </c>
      <c r="J90" s="3018" t="s">
        <v>4870</v>
      </c>
      <c r="K90" s="1"/>
      <c r="L90" s="1">
        <v>2</v>
      </c>
    </row>
    <row r="91" spans="1:12" x14ac:dyDescent="0.25">
      <c r="A91" s="3092" t="str">
        <f t="shared" ca="1" si="3"/>
        <v xml:space="preserve"> </v>
      </c>
      <c r="B91" s="3092" t="str">
        <f t="shared" ca="1" si="4"/>
        <v xml:space="preserve"> </v>
      </c>
      <c r="C91" s="3092" t="str">
        <f t="shared" ca="1" si="5"/>
        <v xml:space="preserve"> </v>
      </c>
      <c r="D91">
        <v>105</v>
      </c>
      <c r="F91" s="3026" t="s">
        <v>7429</v>
      </c>
      <c r="G91" s="3016">
        <v>93</v>
      </c>
      <c r="H91" s="3015">
        <v>3</v>
      </c>
      <c r="I91" s="1" t="s">
        <v>4977</v>
      </c>
      <c r="J91" s="3017" t="s">
        <v>4842</v>
      </c>
      <c r="K91" s="1"/>
      <c r="L91" s="1">
        <v>1</v>
      </c>
    </row>
    <row r="92" spans="1:12" x14ac:dyDescent="0.25">
      <c r="A92" s="3092" t="str">
        <f t="shared" ca="1" si="3"/>
        <v xml:space="preserve"> </v>
      </c>
      <c r="B92" s="3092" t="str">
        <f t="shared" ca="1" si="4"/>
        <v xml:space="preserve"> </v>
      </c>
      <c r="C92" s="3092" t="str">
        <f t="shared" ca="1" si="5"/>
        <v xml:space="preserve"> </v>
      </c>
      <c r="D92">
        <v>36</v>
      </c>
      <c r="F92" s="3026" t="s">
        <v>7135</v>
      </c>
      <c r="G92" s="3016">
        <v>96</v>
      </c>
      <c r="H92" s="3015">
        <v>4</v>
      </c>
      <c r="I92" s="1" t="s">
        <v>4894</v>
      </c>
      <c r="J92" s="3018" t="s">
        <v>4874</v>
      </c>
      <c r="K92" s="1"/>
      <c r="L92" s="1">
        <v>2</v>
      </c>
    </row>
    <row r="93" spans="1:12" x14ac:dyDescent="0.25">
      <c r="A93" s="3092" t="str">
        <f t="shared" ca="1" si="3"/>
        <v xml:space="preserve"> </v>
      </c>
      <c r="B93" s="3092" t="str">
        <f t="shared" ca="1" si="4"/>
        <v xml:space="preserve"> </v>
      </c>
      <c r="C93" s="3092" t="str">
        <f t="shared" ca="1" si="5"/>
        <v xml:space="preserve"> </v>
      </c>
      <c r="D93">
        <v>37</v>
      </c>
      <c r="F93" s="3026" t="s">
        <v>7135</v>
      </c>
      <c r="G93" s="3016">
        <v>92</v>
      </c>
      <c r="H93" s="3015">
        <v>4</v>
      </c>
      <c r="I93" s="1" t="s">
        <v>4895</v>
      </c>
      <c r="J93" s="3018" t="s">
        <v>4874</v>
      </c>
      <c r="K93" s="1"/>
      <c r="L93" s="1">
        <v>1</v>
      </c>
    </row>
    <row r="94" spans="1:12" x14ac:dyDescent="0.25">
      <c r="A94" s="3092" t="str">
        <f t="shared" ca="1" si="3"/>
        <v xml:space="preserve"> </v>
      </c>
      <c r="B94" s="3092" t="str">
        <f t="shared" ca="1" si="4"/>
        <v xml:space="preserve"> </v>
      </c>
      <c r="C94" s="3092" t="str">
        <f t="shared" ca="1" si="5"/>
        <v xml:space="preserve"> </v>
      </c>
      <c r="D94">
        <v>22</v>
      </c>
      <c r="F94" s="3026" t="s">
        <v>7512</v>
      </c>
      <c r="G94" s="3015">
        <v>81</v>
      </c>
      <c r="H94" s="3015">
        <v>3</v>
      </c>
      <c r="I94" s="3015" t="s">
        <v>4876</v>
      </c>
      <c r="J94" s="3017" t="s">
        <v>4870</v>
      </c>
      <c r="K94" s="1" t="s">
        <v>4871</v>
      </c>
      <c r="L94" s="1">
        <v>2</v>
      </c>
    </row>
    <row r="95" spans="1:12" x14ac:dyDescent="0.25">
      <c r="A95" s="3092" t="str">
        <f t="shared" ca="1" si="3"/>
        <v xml:space="preserve"> </v>
      </c>
      <c r="B95" s="3092" t="str">
        <f t="shared" ca="1" si="4"/>
        <v xml:space="preserve"> </v>
      </c>
      <c r="C95" s="3092" t="str">
        <f t="shared" ca="1" si="5"/>
        <v xml:space="preserve"> </v>
      </c>
      <c r="D95">
        <v>23</v>
      </c>
      <c r="F95" s="3026" t="s">
        <v>8321</v>
      </c>
      <c r="G95" s="3016">
        <v>108</v>
      </c>
      <c r="H95" s="3015">
        <v>4</v>
      </c>
      <c r="I95" s="3015" t="s">
        <v>4877</v>
      </c>
      <c r="J95" s="3017" t="s">
        <v>4870</v>
      </c>
      <c r="K95" s="1"/>
      <c r="L95" s="1">
        <v>2</v>
      </c>
    </row>
    <row r="96" spans="1:12" x14ac:dyDescent="0.25">
      <c r="A96" s="3092" t="str">
        <f t="shared" ca="1" si="3"/>
        <v xml:space="preserve"> </v>
      </c>
      <c r="B96" s="3092" t="str">
        <f t="shared" ca="1" si="4"/>
        <v xml:space="preserve"> </v>
      </c>
      <c r="C96" s="3092" t="str">
        <f t="shared" ca="1" si="5"/>
        <v xml:space="preserve"> </v>
      </c>
      <c r="D96">
        <v>44</v>
      </c>
      <c r="F96" s="3025" t="s">
        <v>8321</v>
      </c>
      <c r="G96" s="3015">
        <v>87</v>
      </c>
      <c r="H96" s="3015">
        <v>3</v>
      </c>
      <c r="I96" s="1" t="s">
        <v>4903</v>
      </c>
      <c r="J96" s="3018" t="s">
        <v>4848</v>
      </c>
      <c r="K96" s="1"/>
      <c r="L96" s="1">
        <v>2</v>
      </c>
    </row>
    <row r="97" spans="1:12" x14ac:dyDescent="0.25">
      <c r="A97" s="3092" t="str">
        <f t="shared" ca="1" si="3"/>
        <v xml:space="preserve"> </v>
      </c>
      <c r="B97" s="3092" t="str">
        <f t="shared" ca="1" si="4"/>
        <v xml:space="preserve"> </v>
      </c>
      <c r="C97" s="3092" t="str">
        <f t="shared" ca="1" si="5"/>
        <v xml:space="preserve"> </v>
      </c>
      <c r="D97">
        <v>87</v>
      </c>
      <c r="F97" s="3025" t="s">
        <v>6995</v>
      </c>
      <c r="G97" s="3015">
        <v>66</v>
      </c>
      <c r="H97" s="3015">
        <v>2</v>
      </c>
      <c r="I97" s="3015" t="s">
        <v>4953</v>
      </c>
      <c r="J97" s="3017" t="s">
        <v>4874</v>
      </c>
      <c r="K97" s="1"/>
      <c r="L97" s="1">
        <v>2</v>
      </c>
    </row>
    <row r="98" spans="1:12" x14ac:dyDescent="0.25">
      <c r="A98" s="3092" t="str">
        <f t="shared" ca="1" si="3"/>
        <v xml:space="preserve"> </v>
      </c>
      <c r="B98" s="3092" t="str">
        <f t="shared" ca="1" si="4"/>
        <v xml:space="preserve"> </v>
      </c>
      <c r="C98" s="3092" t="str">
        <f t="shared" ca="1" si="5"/>
        <v xml:space="preserve"> </v>
      </c>
      <c r="D98">
        <v>88</v>
      </c>
      <c r="F98" s="3026" t="s">
        <v>7373</v>
      </c>
      <c r="G98" s="3016">
        <v>102</v>
      </c>
      <c r="H98" s="3015">
        <v>3</v>
      </c>
      <c r="I98" s="1" t="s">
        <v>4954</v>
      </c>
      <c r="J98" s="3017" t="s">
        <v>4874</v>
      </c>
      <c r="K98" s="1"/>
      <c r="L98" s="1">
        <v>2</v>
      </c>
    </row>
    <row r="99" spans="1:12" x14ac:dyDescent="0.25">
      <c r="A99" s="3092" t="str">
        <f t="shared" ca="1" si="3"/>
        <v xml:space="preserve"> </v>
      </c>
      <c r="B99" s="3092" t="str">
        <f t="shared" ca="1" si="4"/>
        <v xml:space="preserve"> </v>
      </c>
      <c r="C99" s="3092" t="str">
        <f t="shared" ca="1" si="5"/>
        <v xml:space="preserve"> </v>
      </c>
      <c r="D99">
        <v>4</v>
      </c>
      <c r="F99" s="3026" t="s">
        <v>7373</v>
      </c>
      <c r="G99" s="3016">
        <v>92</v>
      </c>
      <c r="H99" s="3015">
        <v>4</v>
      </c>
      <c r="I99" s="1" t="s">
        <v>4846</v>
      </c>
      <c r="J99" s="3018" t="s">
        <v>239</v>
      </c>
      <c r="K99" s="1"/>
      <c r="L99" s="1">
        <v>1</v>
      </c>
    </row>
    <row r="100" spans="1:12" x14ac:dyDescent="0.25">
      <c r="A100" s="3092" t="str">
        <f t="shared" ca="1" si="3"/>
        <v xml:space="preserve"> </v>
      </c>
      <c r="B100" s="3092" t="str">
        <f t="shared" ca="1" si="4"/>
        <v xml:space="preserve"> </v>
      </c>
      <c r="C100" s="3092" t="str">
        <f t="shared" ca="1" si="5"/>
        <v xml:space="preserve"> </v>
      </c>
      <c r="D100">
        <v>33</v>
      </c>
      <c r="F100" s="3026" t="s">
        <v>7437</v>
      </c>
      <c r="G100" s="3015">
        <v>78</v>
      </c>
      <c r="H100" s="3015">
        <v>3</v>
      </c>
      <c r="I100" s="3015" t="s">
        <v>4890</v>
      </c>
      <c r="J100" s="3017" t="s">
        <v>4866</v>
      </c>
      <c r="K100" s="1" t="s">
        <v>4859</v>
      </c>
      <c r="L100" s="1">
        <v>2</v>
      </c>
    </row>
    <row r="101" spans="1:12" x14ac:dyDescent="0.25">
      <c r="A101" s="3092" t="str">
        <f t="shared" ca="1" si="3"/>
        <v xml:space="preserve"> </v>
      </c>
      <c r="B101" s="3092" t="str">
        <f t="shared" ca="1" si="4"/>
        <v xml:space="preserve"> </v>
      </c>
      <c r="C101" s="3092" t="str">
        <f t="shared" ca="1" si="5"/>
        <v xml:space="preserve"> </v>
      </c>
      <c r="D101">
        <v>34</v>
      </c>
      <c r="F101" s="3026" t="s">
        <v>7437</v>
      </c>
      <c r="G101" s="3016">
        <v>104</v>
      </c>
      <c r="H101" s="3015">
        <v>4</v>
      </c>
      <c r="I101" s="1" t="s">
        <v>4891</v>
      </c>
      <c r="J101" s="3018" t="s">
        <v>4866</v>
      </c>
      <c r="K101" s="1"/>
      <c r="L101" s="1">
        <v>2</v>
      </c>
    </row>
    <row r="102" spans="1:12" x14ac:dyDescent="0.25">
      <c r="A102" s="3092" t="str">
        <f t="shared" ca="1" si="3"/>
        <v xml:space="preserve"> </v>
      </c>
      <c r="B102" s="3092" t="str">
        <f t="shared" ca="1" si="4"/>
        <v xml:space="preserve"> </v>
      </c>
      <c r="C102" s="3092" t="str">
        <f t="shared" ca="1" si="5"/>
        <v xml:space="preserve"> </v>
      </c>
      <c r="D102">
        <v>38</v>
      </c>
      <c r="F102" s="3025" t="s">
        <v>8078</v>
      </c>
      <c r="G102" s="3015">
        <v>68</v>
      </c>
      <c r="H102" s="3015">
        <v>3</v>
      </c>
      <c r="I102" s="3015" t="s">
        <v>4896</v>
      </c>
      <c r="J102" s="3017" t="s">
        <v>4848</v>
      </c>
      <c r="K102" s="3015" t="s">
        <v>4897</v>
      </c>
      <c r="L102" s="1">
        <v>2</v>
      </c>
    </row>
    <row r="103" spans="1:12" x14ac:dyDescent="0.25">
      <c r="A103" s="3092" t="str">
        <f t="shared" ca="1" si="3"/>
        <v xml:space="preserve"> </v>
      </c>
      <c r="B103" s="3092" t="str">
        <f t="shared" ca="1" si="4"/>
        <v xml:space="preserve"> </v>
      </c>
      <c r="C103" s="3092" t="str">
        <f t="shared" ca="1" si="5"/>
        <v xml:space="preserve"> </v>
      </c>
      <c r="D103">
        <v>39</v>
      </c>
      <c r="F103" s="3025" t="s">
        <v>6959</v>
      </c>
      <c r="G103" s="3016">
        <v>92</v>
      </c>
      <c r="H103" s="3015">
        <v>3</v>
      </c>
      <c r="I103" s="1" t="s">
        <v>4898</v>
      </c>
      <c r="J103" s="3018" t="s">
        <v>4848</v>
      </c>
      <c r="K103" s="1"/>
      <c r="L103" s="1">
        <v>1</v>
      </c>
    </row>
    <row r="104" spans="1:12" x14ac:dyDescent="0.25">
      <c r="A104" s="3092" t="str">
        <f t="shared" ca="1" si="3"/>
        <v xml:space="preserve"> </v>
      </c>
      <c r="B104" s="3092" t="str">
        <f t="shared" ca="1" si="4"/>
        <v xml:space="preserve"> </v>
      </c>
      <c r="C104" s="3092" t="str">
        <f t="shared" ca="1" si="5"/>
        <v xml:space="preserve"> </v>
      </c>
      <c r="D104">
        <v>69</v>
      </c>
      <c r="F104" s="3026" t="s">
        <v>7457</v>
      </c>
      <c r="G104" s="3015">
        <v>90</v>
      </c>
      <c r="H104" s="3015">
        <v>3</v>
      </c>
      <c r="I104" s="1" t="s">
        <v>4937</v>
      </c>
      <c r="J104" s="3017" t="s">
        <v>4874</v>
      </c>
      <c r="K104" s="1"/>
      <c r="L104" s="1">
        <v>2</v>
      </c>
    </row>
    <row r="105" spans="1:12" x14ac:dyDescent="0.25">
      <c r="A105" s="3092" t="str">
        <f t="shared" ca="1" si="3"/>
        <v xml:space="preserve"> </v>
      </c>
      <c r="B105" s="3092" t="str">
        <f t="shared" ca="1" si="4"/>
        <v xml:space="preserve"> </v>
      </c>
      <c r="C105" s="3092" t="str">
        <f t="shared" ca="1" si="5"/>
        <v xml:space="preserve"> </v>
      </c>
      <c r="D105">
        <v>9</v>
      </c>
      <c r="F105" s="3025" t="s">
        <v>7457</v>
      </c>
      <c r="G105" s="3016">
        <v>98</v>
      </c>
      <c r="H105" s="3015">
        <v>4</v>
      </c>
      <c r="I105" s="1" t="s">
        <v>4854</v>
      </c>
      <c r="J105" s="3017" t="s">
        <v>4848</v>
      </c>
      <c r="K105" s="1"/>
      <c r="L105" s="1">
        <v>2</v>
      </c>
    </row>
    <row r="106" spans="1:12" x14ac:dyDescent="0.25">
      <c r="A106" s="3092" t="str">
        <f t="shared" ca="1" si="3"/>
        <v xml:space="preserve"> </v>
      </c>
      <c r="B106" s="3092" t="str">
        <f t="shared" ca="1" si="4"/>
        <v xml:space="preserve"> </v>
      </c>
      <c r="C106" s="3092" t="str">
        <f t="shared" ca="1" si="5"/>
        <v xml:space="preserve"> </v>
      </c>
      <c r="D106">
        <v>42</v>
      </c>
      <c r="F106" s="3025" t="s">
        <v>7515</v>
      </c>
      <c r="G106" s="3015">
        <v>84</v>
      </c>
      <c r="H106" s="3015">
        <v>3</v>
      </c>
      <c r="I106" s="3015" t="s">
        <v>4901</v>
      </c>
      <c r="J106" s="3017" t="s">
        <v>239</v>
      </c>
      <c r="K106" s="3015" t="s">
        <v>4843</v>
      </c>
      <c r="L106" s="1">
        <v>2</v>
      </c>
    </row>
    <row r="107" spans="1:12" x14ac:dyDescent="0.25">
      <c r="A107" s="3092" t="str">
        <f t="shared" ca="1" si="3"/>
        <v xml:space="preserve"> </v>
      </c>
      <c r="B107" s="3092" t="str">
        <f t="shared" ca="1" si="4"/>
        <v xml:space="preserve"> </v>
      </c>
      <c r="C107" s="3092" t="str">
        <f t="shared" ca="1" si="5"/>
        <v xml:space="preserve"> </v>
      </c>
      <c r="D107">
        <v>43</v>
      </c>
      <c r="F107" s="3025" t="s">
        <v>7515</v>
      </c>
      <c r="G107" s="3016">
        <v>112</v>
      </c>
      <c r="H107" s="3015">
        <v>4</v>
      </c>
      <c r="I107" s="1" t="s">
        <v>4902</v>
      </c>
      <c r="J107" s="3017" t="s">
        <v>239</v>
      </c>
      <c r="K107" s="1"/>
      <c r="L107" s="1">
        <v>1</v>
      </c>
    </row>
    <row r="108" spans="1:12" x14ac:dyDescent="0.25">
      <c r="A108" s="3092" t="str">
        <f t="shared" ca="1" si="3"/>
        <v xml:space="preserve"> </v>
      </c>
      <c r="B108" s="3092" t="str">
        <f t="shared" ca="1" si="4"/>
        <v xml:space="preserve"> </v>
      </c>
      <c r="C108" s="3092" t="str">
        <f t="shared" ca="1" si="5"/>
        <v xml:space="preserve"> </v>
      </c>
      <c r="D108">
        <v>45</v>
      </c>
      <c r="F108" s="3025" t="s">
        <v>7104</v>
      </c>
      <c r="G108" s="3015">
        <v>88</v>
      </c>
      <c r="H108" s="3015">
        <v>3</v>
      </c>
      <c r="I108" s="1" t="s">
        <v>4904</v>
      </c>
      <c r="J108" s="3018" t="s">
        <v>4863</v>
      </c>
      <c r="K108" s="1" t="s">
        <v>4905</v>
      </c>
      <c r="L108" s="1">
        <v>2</v>
      </c>
    </row>
    <row r="109" spans="1:12" x14ac:dyDescent="0.25">
      <c r="A109" s="3092" t="str">
        <f t="shared" ca="1" si="3"/>
        <v xml:space="preserve"> </v>
      </c>
      <c r="B109" s="3092" t="str">
        <f t="shared" ca="1" si="4"/>
        <v xml:space="preserve"> </v>
      </c>
      <c r="C109" s="3092" t="str">
        <f t="shared" ca="1" si="5"/>
        <v xml:space="preserve"> </v>
      </c>
      <c r="D109">
        <v>46</v>
      </c>
      <c r="F109" s="3026" t="s">
        <v>7275</v>
      </c>
      <c r="G109" s="3015">
        <v>90</v>
      </c>
      <c r="H109" s="3015">
        <v>3</v>
      </c>
      <c r="I109" s="1" t="s">
        <v>4906</v>
      </c>
      <c r="J109" s="3018" t="s">
        <v>4848</v>
      </c>
      <c r="K109" s="1"/>
      <c r="L109" s="1">
        <v>1</v>
      </c>
    </row>
    <row r="110" spans="1:12" x14ac:dyDescent="0.25">
      <c r="A110" s="3092" t="str">
        <f t="shared" ca="1" si="3"/>
        <v xml:space="preserve"> </v>
      </c>
      <c r="B110" s="3092" t="str">
        <f t="shared" ca="1" si="4"/>
        <v xml:space="preserve"> </v>
      </c>
      <c r="C110" s="3092" t="str">
        <f t="shared" ca="1" si="5"/>
        <v xml:space="preserve"> </v>
      </c>
      <c r="D110">
        <v>18</v>
      </c>
      <c r="F110" s="3025" t="s">
        <v>7985</v>
      </c>
      <c r="G110" s="3016">
        <v>95</v>
      </c>
      <c r="H110" s="3015">
        <v>4</v>
      </c>
      <c r="I110" s="1" t="s">
        <v>4867</v>
      </c>
      <c r="J110" s="3017" t="s">
        <v>239</v>
      </c>
      <c r="K110" s="1" t="s">
        <v>4868</v>
      </c>
      <c r="L110" s="1">
        <v>1</v>
      </c>
    </row>
    <row r="111" spans="1:12" x14ac:dyDescent="0.25">
      <c r="A111" s="3092" t="str">
        <f t="shared" ca="1" si="3"/>
        <v xml:space="preserve"> </v>
      </c>
      <c r="B111" s="3092" t="str">
        <f t="shared" ca="1" si="4"/>
        <v xml:space="preserve"> </v>
      </c>
      <c r="C111" s="3092" t="str">
        <f t="shared" ca="1" si="5"/>
        <v xml:space="preserve"> </v>
      </c>
      <c r="D111">
        <v>30</v>
      </c>
      <c r="F111" s="3025" t="s">
        <v>8085</v>
      </c>
      <c r="G111" s="3015">
        <v>87</v>
      </c>
      <c r="H111" s="3015">
        <v>3</v>
      </c>
      <c r="I111" s="3015" t="s">
        <v>4885</v>
      </c>
      <c r="J111" s="3017" t="s">
        <v>4842</v>
      </c>
      <c r="K111" s="1"/>
      <c r="L111" s="1">
        <v>2</v>
      </c>
    </row>
    <row r="112" spans="1:12" x14ac:dyDescent="0.25">
      <c r="A112" s="3092" t="str">
        <f t="shared" ca="1" si="3"/>
        <v xml:space="preserve"> </v>
      </c>
      <c r="B112" s="3092" t="str">
        <f t="shared" ca="1" si="4"/>
        <v xml:space="preserve"> </v>
      </c>
      <c r="C112" s="3092" t="str">
        <f t="shared" ca="1" si="5"/>
        <v xml:space="preserve"> </v>
      </c>
      <c r="D112">
        <v>60</v>
      </c>
      <c r="F112" s="3025" t="s">
        <v>7005</v>
      </c>
      <c r="G112" s="3015">
        <v>87</v>
      </c>
      <c r="H112" s="3015">
        <v>3</v>
      </c>
      <c r="I112" s="1" t="s">
        <v>4927</v>
      </c>
      <c r="J112" s="3017" t="s">
        <v>4887</v>
      </c>
      <c r="K112" s="1"/>
      <c r="L112" s="1">
        <v>2</v>
      </c>
    </row>
    <row r="113" spans="1:12" x14ac:dyDescent="0.25">
      <c r="A113" s="3092" t="str">
        <f t="shared" ca="1" si="3"/>
        <v xml:space="preserve"> </v>
      </c>
      <c r="B113" s="3092" t="str">
        <f t="shared" ca="1" si="4"/>
        <v xml:space="preserve"> </v>
      </c>
      <c r="C113" s="3092" t="str">
        <f t="shared" ca="1" si="5"/>
        <v xml:space="preserve"> </v>
      </c>
      <c r="D113">
        <v>71</v>
      </c>
      <c r="F113" s="3025" t="s">
        <v>7012</v>
      </c>
      <c r="G113" s="3016">
        <v>104</v>
      </c>
      <c r="H113" s="3015">
        <v>3</v>
      </c>
      <c r="I113" s="1" t="s">
        <v>4939</v>
      </c>
      <c r="J113" s="3017" t="s">
        <v>4848</v>
      </c>
      <c r="K113" s="1"/>
      <c r="L113" s="1">
        <v>1</v>
      </c>
    </row>
    <row r="114" spans="1:12" x14ac:dyDescent="0.25">
      <c r="A114" s="3092" t="str">
        <f t="shared" ca="1" si="3"/>
        <v xml:space="preserve"> </v>
      </c>
      <c r="B114" s="3092" t="str">
        <f t="shared" ca="1" si="4"/>
        <v xml:space="preserve"> </v>
      </c>
      <c r="C114" s="3092" t="str">
        <f t="shared" ca="1" si="5"/>
        <v xml:space="preserve"> </v>
      </c>
      <c r="D114">
        <v>5</v>
      </c>
      <c r="F114" s="3025" t="s">
        <v>7012</v>
      </c>
      <c r="G114" s="3015">
        <v>75</v>
      </c>
      <c r="H114" s="3015">
        <v>3</v>
      </c>
      <c r="I114" s="3015" t="s">
        <v>4847</v>
      </c>
      <c r="J114" s="3018" t="s">
        <v>4848</v>
      </c>
      <c r="K114" s="3015" t="s">
        <v>4849</v>
      </c>
      <c r="L114" s="1">
        <v>2</v>
      </c>
    </row>
    <row r="115" spans="1:12" x14ac:dyDescent="0.25">
      <c r="A115" s="3092" t="str">
        <f t="shared" ca="1" si="3"/>
        <v xml:space="preserve"> </v>
      </c>
      <c r="B115" s="3092" t="str">
        <f t="shared" ca="1" si="4"/>
        <v xml:space="preserve"> </v>
      </c>
      <c r="C115" s="3092" t="str">
        <f t="shared" ca="1" si="5"/>
        <v xml:space="preserve"> </v>
      </c>
      <c r="D115">
        <v>7</v>
      </c>
      <c r="F115" s="3025" t="s">
        <v>8184</v>
      </c>
      <c r="G115" s="3015">
        <v>83</v>
      </c>
      <c r="H115" s="3015">
        <v>3</v>
      </c>
      <c r="I115" s="1" t="s">
        <v>4851</v>
      </c>
      <c r="J115" s="3018" t="s">
        <v>4848</v>
      </c>
      <c r="K115" s="1" t="s">
        <v>4852</v>
      </c>
      <c r="L115" s="1">
        <v>2</v>
      </c>
    </row>
    <row r="116" spans="1:12" x14ac:dyDescent="0.25">
      <c r="A116" s="3092" t="str">
        <f t="shared" ca="1" si="3"/>
        <v xml:space="preserve"> </v>
      </c>
      <c r="B116" s="3092" t="str">
        <f t="shared" ca="1" si="4"/>
        <v xml:space="preserve"> </v>
      </c>
      <c r="C116" s="3092" t="str">
        <f t="shared" ca="1" si="5"/>
        <v xml:space="preserve"> </v>
      </c>
      <c r="D116">
        <v>8</v>
      </c>
      <c r="F116" s="3025" t="s">
        <v>7593</v>
      </c>
      <c r="G116" s="3016">
        <v>110</v>
      </c>
      <c r="H116" s="3015">
        <v>4</v>
      </c>
      <c r="I116" s="1" t="s">
        <v>4853</v>
      </c>
      <c r="J116" s="3018" t="s">
        <v>4848</v>
      </c>
      <c r="K116" s="1"/>
      <c r="L116" s="1">
        <v>2</v>
      </c>
    </row>
    <row r="117" spans="1:12" x14ac:dyDescent="0.25">
      <c r="A117" s="3092" t="str">
        <f t="shared" ca="1" si="3"/>
        <v xml:space="preserve"> </v>
      </c>
      <c r="B117" s="3092" t="str">
        <f t="shared" ca="1" si="4"/>
        <v xml:space="preserve"> </v>
      </c>
      <c r="C117" s="3092" t="str">
        <f t="shared" ca="1" si="5"/>
        <v xml:space="preserve"> </v>
      </c>
      <c r="D117">
        <v>78</v>
      </c>
      <c r="F117" s="3026" t="s">
        <v>7604</v>
      </c>
      <c r="G117" s="3016">
        <v>110</v>
      </c>
      <c r="H117" s="3015">
        <v>4</v>
      </c>
      <c r="I117" s="1" t="s">
        <v>4946</v>
      </c>
      <c r="J117" s="3018" t="s">
        <v>4863</v>
      </c>
      <c r="K117" s="1"/>
      <c r="L117" s="1">
        <v>1</v>
      </c>
    </row>
    <row r="118" spans="1:12" x14ac:dyDescent="0.25">
      <c r="A118" s="3092" t="str">
        <f t="shared" ca="1" si="3"/>
        <v xml:space="preserve"> </v>
      </c>
      <c r="B118" s="3092" t="str">
        <f t="shared" ca="1" si="4"/>
        <v xml:space="preserve"> </v>
      </c>
      <c r="C118" s="3092" t="str">
        <f t="shared" ca="1" si="5"/>
        <v xml:space="preserve"> </v>
      </c>
      <c r="D118">
        <v>47</v>
      </c>
      <c r="F118" s="3025" t="s">
        <v>7944</v>
      </c>
      <c r="G118" s="3015">
        <v>90</v>
      </c>
      <c r="H118" s="3015">
        <v>3</v>
      </c>
      <c r="I118" s="1" t="s">
        <v>4907</v>
      </c>
      <c r="J118" s="3018" t="s">
        <v>4908</v>
      </c>
      <c r="K118" s="1"/>
      <c r="L118" s="1">
        <v>2</v>
      </c>
    </row>
    <row r="119" spans="1:12" x14ac:dyDescent="0.25">
      <c r="A119" s="3092" t="str">
        <f t="shared" ca="1" si="3"/>
        <v xml:space="preserve"> </v>
      </c>
      <c r="B119" s="3092" t="str">
        <f t="shared" ca="1" si="4"/>
        <v xml:space="preserve"> </v>
      </c>
      <c r="C119" s="3092" t="str">
        <f t="shared" ca="1" si="5"/>
        <v xml:space="preserve"> </v>
      </c>
      <c r="D119">
        <v>48</v>
      </c>
      <c r="F119" s="3015" t="s">
        <v>4910</v>
      </c>
      <c r="G119" s="3016">
        <v>93</v>
      </c>
      <c r="H119" s="3015">
        <v>3</v>
      </c>
      <c r="I119" s="3015" t="s">
        <v>4909</v>
      </c>
      <c r="J119" s="3017" t="s">
        <v>4911</v>
      </c>
      <c r="K119" s="1"/>
      <c r="L119" s="1">
        <v>1</v>
      </c>
    </row>
    <row r="120" spans="1:12" x14ac:dyDescent="0.25">
      <c r="A120" s="3092" t="str">
        <f t="shared" ca="1" si="3"/>
        <v xml:space="preserve"> </v>
      </c>
      <c r="B120" s="3092" t="str">
        <f t="shared" ca="1" si="4"/>
        <v xml:space="preserve"> </v>
      </c>
      <c r="C120" s="3092" t="str">
        <f t="shared" ca="1" si="5"/>
        <v xml:space="preserve"> </v>
      </c>
      <c r="D120">
        <v>56</v>
      </c>
      <c r="F120" s="1" t="s">
        <v>4922</v>
      </c>
      <c r="G120" s="3016">
        <v>112</v>
      </c>
      <c r="H120" s="3015">
        <v>4</v>
      </c>
      <c r="I120" s="1" t="s">
        <v>4921</v>
      </c>
      <c r="J120" s="3017" t="s">
        <v>4889</v>
      </c>
      <c r="K120" s="1"/>
      <c r="L120" s="1">
        <v>1</v>
      </c>
    </row>
    <row r="121" spans="1:12" x14ac:dyDescent="0.25">
      <c r="A121" s="3092" t="str">
        <f t="shared" ca="1" si="3"/>
        <v xml:space="preserve"> </v>
      </c>
      <c r="B121" s="3092" t="str">
        <f t="shared" ca="1" si="4"/>
        <v xml:space="preserve"> </v>
      </c>
      <c r="C121" s="3092" t="str">
        <f t="shared" ca="1" si="5"/>
        <v xml:space="preserve"> </v>
      </c>
    </row>
    <row r="122" spans="1:12" x14ac:dyDescent="0.25">
      <c r="A122" s="3092" t="str">
        <f t="shared" ca="1" si="3"/>
        <v xml:space="preserve"> </v>
      </c>
      <c r="B122" s="3092" t="str">
        <f t="shared" ca="1" si="4"/>
        <v xml:space="preserve"> </v>
      </c>
      <c r="C122" s="3092" t="str">
        <f t="shared" ca="1" si="5"/>
        <v xml:space="preserve"> </v>
      </c>
    </row>
    <row r="123" spans="1:12" x14ac:dyDescent="0.25">
      <c r="A123" s="3092" t="str">
        <f t="shared" ca="1" si="3"/>
        <v xml:space="preserve"> </v>
      </c>
      <c r="B123" s="3092" t="str">
        <f t="shared" ca="1" si="4"/>
        <v xml:space="preserve"> </v>
      </c>
      <c r="C123" s="3092" t="str">
        <f t="shared" ca="1" si="5"/>
        <v xml:space="preserve"> </v>
      </c>
    </row>
    <row r="124" spans="1:12" x14ac:dyDescent="0.25">
      <c r="A124" s="3092" t="str">
        <f t="shared" ca="1" si="3"/>
        <v xml:space="preserve"> </v>
      </c>
      <c r="B124" s="3092" t="str">
        <f t="shared" ca="1" si="4"/>
        <v xml:space="preserve"> </v>
      </c>
      <c r="C124" s="3092" t="str">
        <f t="shared" ca="1" si="5"/>
        <v xml:space="preserve"> </v>
      </c>
    </row>
    <row r="125" spans="1:12" x14ac:dyDescent="0.25">
      <c r="A125" s="3092" t="str">
        <f t="shared" ca="1" si="3"/>
        <v xml:space="preserve"> </v>
      </c>
      <c r="B125" s="3092" t="str">
        <f t="shared" ca="1" si="4"/>
        <v xml:space="preserve"> </v>
      </c>
      <c r="C125" s="3092" t="str">
        <f t="shared" ca="1" si="5"/>
        <v xml:space="preserve"> </v>
      </c>
    </row>
    <row r="126" spans="1:12" x14ac:dyDescent="0.25">
      <c r="A126" s="3092" t="str">
        <f t="shared" ca="1" si="3"/>
        <v xml:space="preserve"> </v>
      </c>
      <c r="B126" s="3092" t="str">
        <f t="shared" ca="1" si="4"/>
        <v xml:space="preserve"> </v>
      </c>
      <c r="C126" s="3092" t="str">
        <f t="shared" ca="1" si="5"/>
        <v xml:space="preserve"> </v>
      </c>
    </row>
    <row r="127" spans="1:12" x14ac:dyDescent="0.25">
      <c r="A127" s="3092" t="str">
        <f t="shared" ca="1" si="3"/>
        <v xml:space="preserve"> </v>
      </c>
      <c r="B127" s="3092" t="str">
        <f t="shared" ca="1" si="4"/>
        <v xml:space="preserve"> </v>
      </c>
      <c r="C127" s="3092" t="str">
        <f t="shared" ca="1" si="5"/>
        <v xml:space="preserve"> </v>
      </c>
    </row>
    <row r="128" spans="1:12" x14ac:dyDescent="0.25">
      <c r="A128" s="3092" t="str">
        <f t="shared" ca="1" si="3"/>
        <v xml:space="preserve"> </v>
      </c>
      <c r="B128" s="3092" t="str">
        <f t="shared" ca="1" si="4"/>
        <v xml:space="preserve"> </v>
      </c>
      <c r="C128" s="3092" t="str">
        <f t="shared" ca="1" si="5"/>
        <v xml:space="preserve"> </v>
      </c>
    </row>
    <row r="129" spans="1:3" x14ac:dyDescent="0.25">
      <c r="A129" s="3092" t="str">
        <f t="shared" ca="1" si="3"/>
        <v xml:space="preserve"> </v>
      </c>
      <c r="B129" s="3092" t="str">
        <f t="shared" ca="1" si="4"/>
        <v xml:space="preserve"> </v>
      </c>
      <c r="C129" s="3092" t="str">
        <f t="shared" ca="1" si="5"/>
        <v xml:space="preserve"> </v>
      </c>
    </row>
    <row r="130" spans="1:3" x14ac:dyDescent="0.25">
      <c r="A130" s="3092" t="str">
        <f t="shared" ca="1" si="3"/>
        <v xml:space="preserve"> </v>
      </c>
      <c r="B130" s="3092" t="str">
        <f t="shared" ca="1" si="4"/>
        <v xml:space="preserve"> </v>
      </c>
      <c r="C130" s="3092" t="str">
        <f t="shared" ca="1" si="5"/>
        <v xml:space="preserve"> </v>
      </c>
    </row>
    <row r="131" spans="1:3" x14ac:dyDescent="0.25">
      <c r="A131" s="3092" t="str">
        <f t="shared" ca="1" si="3"/>
        <v xml:space="preserve"> </v>
      </c>
      <c r="B131" s="3092" t="str">
        <f t="shared" ca="1" si="4"/>
        <v xml:space="preserve"> </v>
      </c>
      <c r="C131" s="3092" t="str">
        <f t="shared" ca="1" si="5"/>
        <v xml:space="preserve"> </v>
      </c>
    </row>
    <row r="132" spans="1:3" x14ac:dyDescent="0.25">
      <c r="A132" s="3092" t="str">
        <f t="shared" ca="1" si="3"/>
        <v xml:space="preserve"> </v>
      </c>
      <c r="B132" s="3092" t="str">
        <f t="shared" ca="1" si="4"/>
        <v xml:space="preserve"> </v>
      </c>
      <c r="C132" s="3092" t="str">
        <f t="shared" ca="1" si="5"/>
        <v xml:space="preserve"> </v>
      </c>
    </row>
    <row r="133" spans="1:3" x14ac:dyDescent="0.25">
      <c r="A133" s="3092" t="str">
        <f t="shared" ca="1" si="3"/>
        <v xml:space="preserve"> </v>
      </c>
      <c r="B133" s="3092" t="str">
        <f t="shared" ca="1" si="4"/>
        <v xml:space="preserve"> </v>
      </c>
      <c r="C133" s="3092" t="str">
        <f t="shared" ca="1" si="5"/>
        <v xml:space="preserve"> </v>
      </c>
    </row>
    <row r="134" spans="1:3" x14ac:dyDescent="0.25">
      <c r="A134" s="3092" t="str">
        <f t="shared" ca="1" si="3"/>
        <v xml:space="preserve"> </v>
      </c>
      <c r="B134" s="3092" t="str">
        <f t="shared" ca="1" si="4"/>
        <v xml:space="preserve"> </v>
      </c>
      <c r="C134" s="3092" t="str">
        <f t="shared" ca="1" si="5"/>
        <v xml:space="preserve"> </v>
      </c>
    </row>
    <row r="135" spans="1:3" x14ac:dyDescent="0.25">
      <c r="A135" s="3092" t="str">
        <f t="shared" ref="A135:A198" ca="1" si="6">IFERROR(IF(OFFSET(F135,0,$F$4)=""," ",OFFSET(F135,0,$F$4)),"")</f>
        <v xml:space="preserve"> </v>
      </c>
      <c r="B135" s="3092" t="str">
        <f t="shared" ref="B135:B198" ca="1" si="7">IFERROR(IF(OFFSET(F135,0,$F$4 + 1)=""," ",OFFSET(F135,0,$F$4 + 1)),"")</f>
        <v xml:space="preserve"> </v>
      </c>
      <c r="C135" s="3092" t="str">
        <f t="shared" ref="C135:C198" ca="1" si="8">IFERROR(IF(OFFSET(F135,0,$F$4 + 2)=""," ",OFFSET(F135,0,$F$4 + 2)),"")</f>
        <v xml:space="preserve"> </v>
      </c>
    </row>
    <row r="136" spans="1:3" x14ac:dyDescent="0.25">
      <c r="A136" s="3092" t="str">
        <f t="shared" ca="1" si="6"/>
        <v xml:space="preserve"> </v>
      </c>
      <c r="B136" s="3092" t="str">
        <f t="shared" ca="1" si="7"/>
        <v xml:space="preserve"> </v>
      </c>
      <c r="C136" s="3092" t="str">
        <f t="shared" ca="1" si="8"/>
        <v xml:space="preserve"> </v>
      </c>
    </row>
    <row r="137" spans="1:3" x14ac:dyDescent="0.25">
      <c r="A137" s="3092" t="str">
        <f t="shared" ca="1" si="6"/>
        <v xml:space="preserve"> </v>
      </c>
      <c r="B137" s="3092" t="str">
        <f t="shared" ca="1" si="7"/>
        <v xml:space="preserve"> </v>
      </c>
      <c r="C137" s="3092" t="str">
        <f t="shared" ca="1" si="8"/>
        <v xml:space="preserve"> </v>
      </c>
    </row>
    <row r="138" spans="1:3" x14ac:dyDescent="0.25">
      <c r="A138" s="3092" t="str">
        <f t="shared" ca="1" si="6"/>
        <v xml:space="preserve"> </v>
      </c>
      <c r="B138" s="3092" t="str">
        <f t="shared" ca="1" si="7"/>
        <v xml:space="preserve"> </v>
      </c>
      <c r="C138" s="3092" t="str">
        <f t="shared" ca="1" si="8"/>
        <v xml:space="preserve"> </v>
      </c>
    </row>
    <row r="139" spans="1:3" x14ac:dyDescent="0.25">
      <c r="A139" s="3092" t="str">
        <f t="shared" ca="1" si="6"/>
        <v xml:space="preserve"> </v>
      </c>
      <c r="B139" s="3092" t="str">
        <f t="shared" ca="1" si="7"/>
        <v xml:space="preserve"> </v>
      </c>
      <c r="C139" s="3092" t="str">
        <f t="shared" ca="1" si="8"/>
        <v xml:space="preserve"> </v>
      </c>
    </row>
    <row r="140" spans="1:3" x14ac:dyDescent="0.25">
      <c r="A140" s="3092" t="str">
        <f t="shared" ca="1" si="6"/>
        <v xml:space="preserve"> </v>
      </c>
      <c r="B140" s="3092" t="str">
        <f t="shared" ca="1" si="7"/>
        <v xml:space="preserve"> </v>
      </c>
      <c r="C140" s="3092" t="str">
        <f t="shared" ca="1" si="8"/>
        <v xml:space="preserve"> </v>
      </c>
    </row>
    <row r="141" spans="1:3" x14ac:dyDescent="0.25">
      <c r="A141" s="3092" t="str">
        <f t="shared" ca="1" si="6"/>
        <v xml:space="preserve"> </v>
      </c>
      <c r="B141" s="3092" t="str">
        <f t="shared" ca="1" si="7"/>
        <v xml:space="preserve"> </v>
      </c>
      <c r="C141" s="3092" t="str">
        <f t="shared" ca="1" si="8"/>
        <v xml:space="preserve"> </v>
      </c>
    </row>
    <row r="142" spans="1:3" x14ac:dyDescent="0.25">
      <c r="A142" s="3092" t="str">
        <f t="shared" ca="1" si="6"/>
        <v xml:space="preserve"> </v>
      </c>
      <c r="B142" s="3092" t="str">
        <f t="shared" ca="1" si="7"/>
        <v xml:space="preserve"> </v>
      </c>
      <c r="C142" s="3092" t="str">
        <f t="shared" ca="1" si="8"/>
        <v xml:space="preserve"> </v>
      </c>
    </row>
    <row r="143" spans="1:3" x14ac:dyDescent="0.25">
      <c r="A143" s="3092" t="str">
        <f t="shared" ca="1" si="6"/>
        <v xml:space="preserve"> </v>
      </c>
      <c r="B143" s="3092" t="str">
        <f t="shared" ca="1" si="7"/>
        <v xml:space="preserve"> </v>
      </c>
      <c r="C143" s="3092" t="str">
        <f t="shared" ca="1" si="8"/>
        <v xml:space="preserve"> </v>
      </c>
    </row>
    <row r="144" spans="1:3" x14ac:dyDescent="0.25">
      <c r="A144" s="3092" t="str">
        <f t="shared" ca="1" si="6"/>
        <v xml:space="preserve"> </v>
      </c>
      <c r="B144" s="3092" t="str">
        <f t="shared" ca="1" si="7"/>
        <v xml:space="preserve"> </v>
      </c>
      <c r="C144" s="3092" t="str">
        <f t="shared" ca="1" si="8"/>
        <v xml:space="preserve"> </v>
      </c>
    </row>
    <row r="145" spans="1:3" x14ac:dyDescent="0.25">
      <c r="A145" s="3092" t="str">
        <f t="shared" ca="1" si="6"/>
        <v xml:space="preserve"> </v>
      </c>
      <c r="B145" s="3092" t="str">
        <f t="shared" ca="1" si="7"/>
        <v xml:space="preserve"> </v>
      </c>
      <c r="C145" s="3092" t="str">
        <f t="shared" ca="1" si="8"/>
        <v xml:space="preserve"> </v>
      </c>
    </row>
    <row r="146" spans="1:3" x14ac:dyDescent="0.25">
      <c r="A146" s="3092" t="str">
        <f t="shared" ca="1" si="6"/>
        <v xml:space="preserve"> </v>
      </c>
      <c r="B146" s="3092" t="str">
        <f t="shared" ca="1" si="7"/>
        <v xml:space="preserve"> </v>
      </c>
      <c r="C146" s="3092" t="str">
        <f t="shared" ca="1" si="8"/>
        <v xml:space="preserve"> </v>
      </c>
    </row>
    <row r="147" spans="1:3" x14ac:dyDescent="0.25">
      <c r="A147" s="3092" t="str">
        <f t="shared" ca="1" si="6"/>
        <v xml:space="preserve"> </v>
      </c>
      <c r="B147" s="3092" t="str">
        <f t="shared" ca="1" si="7"/>
        <v xml:space="preserve"> </v>
      </c>
      <c r="C147" s="3092" t="str">
        <f t="shared" ca="1" si="8"/>
        <v xml:space="preserve"> </v>
      </c>
    </row>
    <row r="148" spans="1:3" x14ac:dyDescent="0.25">
      <c r="A148" s="3092" t="str">
        <f t="shared" ca="1" si="6"/>
        <v xml:space="preserve"> </v>
      </c>
      <c r="B148" s="3092" t="str">
        <f t="shared" ca="1" si="7"/>
        <v xml:space="preserve"> </v>
      </c>
      <c r="C148" s="3092" t="str">
        <f t="shared" ca="1" si="8"/>
        <v xml:space="preserve"> </v>
      </c>
    </row>
    <row r="149" spans="1:3" x14ac:dyDescent="0.25">
      <c r="A149" s="3092" t="str">
        <f t="shared" ca="1" si="6"/>
        <v xml:space="preserve"> </v>
      </c>
      <c r="B149" s="3092" t="str">
        <f t="shared" ca="1" si="7"/>
        <v xml:space="preserve"> </v>
      </c>
      <c r="C149" s="3092" t="str">
        <f t="shared" ca="1" si="8"/>
        <v xml:space="preserve"> </v>
      </c>
    </row>
    <row r="150" spans="1:3" x14ac:dyDescent="0.25">
      <c r="A150" s="3092" t="str">
        <f t="shared" ca="1" si="6"/>
        <v xml:space="preserve"> </v>
      </c>
      <c r="B150" s="3092" t="str">
        <f t="shared" ca="1" si="7"/>
        <v xml:space="preserve"> </v>
      </c>
      <c r="C150" s="3092" t="str">
        <f t="shared" ca="1" si="8"/>
        <v xml:space="preserve"> </v>
      </c>
    </row>
    <row r="151" spans="1:3" x14ac:dyDescent="0.25">
      <c r="A151" s="3092" t="str">
        <f t="shared" ca="1" si="6"/>
        <v xml:space="preserve"> </v>
      </c>
      <c r="B151" s="3092" t="str">
        <f t="shared" ca="1" si="7"/>
        <v xml:space="preserve"> </v>
      </c>
      <c r="C151" s="3092" t="str">
        <f t="shared" ca="1" si="8"/>
        <v xml:space="preserve"> </v>
      </c>
    </row>
    <row r="152" spans="1:3" x14ac:dyDescent="0.25">
      <c r="A152" s="3092" t="str">
        <f t="shared" ca="1" si="6"/>
        <v xml:space="preserve"> </v>
      </c>
      <c r="B152" s="3092" t="str">
        <f t="shared" ca="1" si="7"/>
        <v xml:space="preserve"> </v>
      </c>
      <c r="C152" s="3092" t="str">
        <f t="shared" ca="1" si="8"/>
        <v xml:space="preserve"> </v>
      </c>
    </row>
    <row r="153" spans="1:3" x14ac:dyDescent="0.25">
      <c r="A153" s="3092" t="str">
        <f t="shared" ca="1" si="6"/>
        <v xml:space="preserve"> </v>
      </c>
      <c r="B153" s="3092" t="str">
        <f t="shared" ca="1" si="7"/>
        <v xml:space="preserve"> </v>
      </c>
      <c r="C153" s="3092" t="str">
        <f t="shared" ca="1" si="8"/>
        <v xml:space="preserve"> </v>
      </c>
    </row>
    <row r="154" spans="1:3" x14ac:dyDescent="0.25">
      <c r="A154" s="3092" t="str">
        <f t="shared" ca="1" si="6"/>
        <v xml:space="preserve"> </v>
      </c>
      <c r="B154" s="3092" t="str">
        <f t="shared" ca="1" si="7"/>
        <v xml:space="preserve"> </v>
      </c>
      <c r="C154" s="3092" t="str">
        <f t="shared" ca="1" si="8"/>
        <v xml:space="preserve"> </v>
      </c>
    </row>
    <row r="155" spans="1:3" x14ac:dyDescent="0.25">
      <c r="A155" s="3092" t="str">
        <f t="shared" ca="1" si="6"/>
        <v xml:space="preserve"> </v>
      </c>
      <c r="B155" s="3092" t="str">
        <f t="shared" ca="1" si="7"/>
        <v xml:space="preserve"> </v>
      </c>
      <c r="C155" s="3092" t="str">
        <f t="shared" ca="1" si="8"/>
        <v xml:space="preserve"> </v>
      </c>
    </row>
    <row r="156" spans="1:3" x14ac:dyDescent="0.25">
      <c r="A156" s="3092" t="str">
        <f t="shared" ca="1" si="6"/>
        <v xml:space="preserve"> </v>
      </c>
      <c r="B156" s="3092" t="str">
        <f t="shared" ca="1" si="7"/>
        <v xml:space="preserve"> </v>
      </c>
      <c r="C156" s="3092" t="str">
        <f t="shared" ca="1" si="8"/>
        <v xml:space="preserve"> </v>
      </c>
    </row>
    <row r="157" spans="1:3" x14ac:dyDescent="0.25">
      <c r="A157" s="3092" t="str">
        <f t="shared" ca="1" si="6"/>
        <v xml:space="preserve"> </v>
      </c>
      <c r="B157" s="3092" t="str">
        <f t="shared" ca="1" si="7"/>
        <v xml:space="preserve"> </v>
      </c>
      <c r="C157" s="3092" t="str">
        <f t="shared" ca="1" si="8"/>
        <v xml:space="preserve"> </v>
      </c>
    </row>
    <row r="158" spans="1:3" x14ac:dyDescent="0.25">
      <c r="A158" s="3092" t="str">
        <f t="shared" ca="1" si="6"/>
        <v xml:space="preserve"> </v>
      </c>
      <c r="B158" s="3092" t="str">
        <f t="shared" ca="1" si="7"/>
        <v xml:space="preserve"> </v>
      </c>
      <c r="C158" s="3092" t="str">
        <f t="shared" ca="1" si="8"/>
        <v xml:space="preserve"> </v>
      </c>
    </row>
    <row r="159" spans="1:3" x14ac:dyDescent="0.25">
      <c r="A159" s="3092" t="str">
        <f t="shared" ca="1" si="6"/>
        <v xml:space="preserve"> </v>
      </c>
      <c r="B159" s="3092" t="str">
        <f t="shared" ca="1" si="7"/>
        <v xml:space="preserve"> </v>
      </c>
      <c r="C159" s="3092" t="str">
        <f t="shared" ca="1" si="8"/>
        <v xml:space="preserve"> </v>
      </c>
    </row>
    <row r="160" spans="1:3" x14ac:dyDescent="0.25">
      <c r="A160" s="3092" t="str">
        <f t="shared" ca="1" si="6"/>
        <v xml:space="preserve"> </v>
      </c>
      <c r="B160" s="3092" t="str">
        <f t="shared" ca="1" si="7"/>
        <v xml:space="preserve"> </v>
      </c>
      <c r="C160" s="3092" t="str">
        <f t="shared" ca="1" si="8"/>
        <v xml:space="preserve"> </v>
      </c>
    </row>
    <row r="161" spans="1:3" x14ac:dyDescent="0.25">
      <c r="A161" s="3092" t="str">
        <f t="shared" ca="1" si="6"/>
        <v xml:space="preserve"> </v>
      </c>
      <c r="B161" s="3092" t="str">
        <f t="shared" ca="1" si="7"/>
        <v xml:space="preserve"> </v>
      </c>
      <c r="C161" s="3092" t="str">
        <f t="shared" ca="1" si="8"/>
        <v xml:space="preserve"> </v>
      </c>
    </row>
    <row r="162" spans="1:3" x14ac:dyDescent="0.25">
      <c r="A162" s="3092" t="str">
        <f t="shared" ca="1" si="6"/>
        <v xml:space="preserve"> </v>
      </c>
      <c r="B162" s="3092" t="str">
        <f t="shared" ca="1" si="7"/>
        <v xml:space="preserve"> </v>
      </c>
      <c r="C162" s="3092" t="str">
        <f t="shared" ca="1" si="8"/>
        <v xml:space="preserve"> </v>
      </c>
    </row>
    <row r="163" spans="1:3" x14ac:dyDescent="0.25">
      <c r="A163" s="3092" t="str">
        <f t="shared" ca="1" si="6"/>
        <v xml:space="preserve"> </v>
      </c>
      <c r="B163" s="3092" t="str">
        <f t="shared" ca="1" si="7"/>
        <v xml:space="preserve"> </v>
      </c>
      <c r="C163" s="3092" t="str">
        <f t="shared" ca="1" si="8"/>
        <v xml:space="preserve"> </v>
      </c>
    </row>
    <row r="164" spans="1:3" x14ac:dyDescent="0.25">
      <c r="A164" s="3092" t="str">
        <f t="shared" ca="1" si="6"/>
        <v xml:space="preserve"> </v>
      </c>
      <c r="B164" s="3092" t="str">
        <f t="shared" ca="1" si="7"/>
        <v xml:space="preserve"> </v>
      </c>
      <c r="C164" s="3092" t="str">
        <f t="shared" ca="1" si="8"/>
        <v xml:space="preserve"> </v>
      </c>
    </row>
    <row r="165" spans="1:3" x14ac:dyDescent="0.25">
      <c r="A165" s="3092" t="str">
        <f t="shared" ca="1" si="6"/>
        <v xml:space="preserve"> </v>
      </c>
      <c r="B165" s="3092" t="str">
        <f t="shared" ca="1" si="7"/>
        <v xml:space="preserve"> </v>
      </c>
      <c r="C165" s="3092" t="str">
        <f t="shared" ca="1" si="8"/>
        <v xml:space="preserve"> </v>
      </c>
    </row>
    <row r="166" spans="1:3" x14ac:dyDescent="0.25">
      <c r="A166" s="3092" t="str">
        <f t="shared" ca="1" si="6"/>
        <v xml:space="preserve"> </v>
      </c>
      <c r="B166" s="3092" t="str">
        <f t="shared" ca="1" si="7"/>
        <v xml:space="preserve"> </v>
      </c>
      <c r="C166" s="3092" t="str">
        <f t="shared" ca="1" si="8"/>
        <v xml:space="preserve"> </v>
      </c>
    </row>
    <row r="167" spans="1:3" x14ac:dyDescent="0.25">
      <c r="A167" s="3092" t="str">
        <f t="shared" ca="1" si="6"/>
        <v xml:space="preserve"> </v>
      </c>
      <c r="B167" s="3092" t="str">
        <f t="shared" ca="1" si="7"/>
        <v xml:space="preserve"> </v>
      </c>
      <c r="C167" s="3092" t="str">
        <f t="shared" ca="1" si="8"/>
        <v xml:space="preserve"> </v>
      </c>
    </row>
    <row r="168" spans="1:3" x14ac:dyDescent="0.25">
      <c r="A168" s="3092" t="str">
        <f t="shared" ca="1" si="6"/>
        <v xml:space="preserve"> </v>
      </c>
      <c r="B168" s="3092" t="str">
        <f t="shared" ca="1" si="7"/>
        <v xml:space="preserve"> </v>
      </c>
      <c r="C168" s="3092" t="str">
        <f t="shared" ca="1" si="8"/>
        <v xml:space="preserve"> </v>
      </c>
    </row>
    <row r="169" spans="1:3" x14ac:dyDescent="0.25">
      <c r="A169" s="3092" t="str">
        <f t="shared" ca="1" si="6"/>
        <v xml:space="preserve"> </v>
      </c>
      <c r="B169" s="3092" t="str">
        <f t="shared" ca="1" si="7"/>
        <v xml:space="preserve"> </v>
      </c>
      <c r="C169" s="3092" t="str">
        <f t="shared" ca="1" si="8"/>
        <v xml:space="preserve"> </v>
      </c>
    </row>
    <row r="170" spans="1:3" x14ac:dyDescent="0.25">
      <c r="A170" s="3092" t="str">
        <f t="shared" ca="1" si="6"/>
        <v xml:space="preserve"> </v>
      </c>
      <c r="B170" s="3092" t="str">
        <f t="shared" ca="1" si="7"/>
        <v xml:space="preserve"> </v>
      </c>
      <c r="C170" s="3092" t="str">
        <f t="shared" ca="1" si="8"/>
        <v xml:space="preserve"> </v>
      </c>
    </row>
    <row r="171" spans="1:3" x14ac:dyDescent="0.25">
      <c r="A171" s="3092" t="str">
        <f t="shared" ca="1" si="6"/>
        <v xml:space="preserve"> </v>
      </c>
      <c r="B171" s="3092" t="str">
        <f t="shared" ca="1" si="7"/>
        <v xml:space="preserve"> </v>
      </c>
      <c r="C171" s="3092" t="str">
        <f t="shared" ca="1" si="8"/>
        <v xml:space="preserve"> </v>
      </c>
    </row>
    <row r="172" spans="1:3" x14ac:dyDescent="0.25">
      <c r="A172" s="3092" t="str">
        <f t="shared" ca="1" si="6"/>
        <v xml:space="preserve"> </v>
      </c>
      <c r="B172" s="3092" t="str">
        <f t="shared" ca="1" si="7"/>
        <v xml:space="preserve"> </v>
      </c>
      <c r="C172" s="3092" t="str">
        <f t="shared" ca="1" si="8"/>
        <v xml:space="preserve"> </v>
      </c>
    </row>
    <row r="173" spans="1:3" x14ac:dyDescent="0.25">
      <c r="A173" s="3092" t="str">
        <f t="shared" ca="1" si="6"/>
        <v xml:space="preserve"> </v>
      </c>
      <c r="B173" s="3092" t="str">
        <f t="shared" ca="1" si="7"/>
        <v xml:space="preserve"> </v>
      </c>
      <c r="C173" s="3092" t="str">
        <f t="shared" ca="1" si="8"/>
        <v xml:space="preserve"> </v>
      </c>
    </row>
    <row r="174" spans="1:3" x14ac:dyDescent="0.25">
      <c r="A174" s="3092" t="str">
        <f t="shared" ca="1" si="6"/>
        <v xml:space="preserve"> </v>
      </c>
      <c r="B174" s="3092" t="str">
        <f t="shared" ca="1" si="7"/>
        <v xml:space="preserve"> </v>
      </c>
      <c r="C174" s="3092" t="str">
        <f t="shared" ca="1" si="8"/>
        <v xml:space="preserve"> </v>
      </c>
    </row>
    <row r="175" spans="1:3" x14ac:dyDescent="0.25">
      <c r="A175" s="3092" t="str">
        <f t="shared" ca="1" si="6"/>
        <v xml:space="preserve"> </v>
      </c>
      <c r="B175" s="3092" t="str">
        <f t="shared" ca="1" si="7"/>
        <v xml:space="preserve"> </v>
      </c>
      <c r="C175" s="3092" t="str">
        <f t="shared" ca="1" si="8"/>
        <v xml:space="preserve"> </v>
      </c>
    </row>
    <row r="176" spans="1:3" x14ac:dyDescent="0.25">
      <c r="A176" s="3092" t="str">
        <f t="shared" ca="1" si="6"/>
        <v xml:space="preserve"> </v>
      </c>
      <c r="B176" s="3092" t="str">
        <f t="shared" ca="1" si="7"/>
        <v xml:space="preserve"> </v>
      </c>
      <c r="C176" s="3092" t="str">
        <f t="shared" ca="1" si="8"/>
        <v xml:space="preserve"> </v>
      </c>
    </row>
    <row r="177" spans="1:3" x14ac:dyDescent="0.25">
      <c r="A177" s="3092" t="str">
        <f t="shared" ca="1" si="6"/>
        <v xml:space="preserve"> </v>
      </c>
      <c r="B177" s="3092" t="str">
        <f t="shared" ca="1" si="7"/>
        <v xml:space="preserve"> </v>
      </c>
      <c r="C177" s="3092" t="str">
        <f t="shared" ca="1" si="8"/>
        <v xml:space="preserve"> </v>
      </c>
    </row>
    <row r="178" spans="1:3" x14ac:dyDescent="0.25">
      <c r="A178" s="3092" t="str">
        <f t="shared" ca="1" si="6"/>
        <v xml:space="preserve"> </v>
      </c>
      <c r="B178" s="3092" t="str">
        <f t="shared" ca="1" si="7"/>
        <v xml:space="preserve"> </v>
      </c>
      <c r="C178" s="3092" t="str">
        <f t="shared" ca="1" si="8"/>
        <v xml:space="preserve"> </v>
      </c>
    </row>
    <row r="179" spans="1:3" x14ac:dyDescent="0.25">
      <c r="A179" s="3092" t="str">
        <f t="shared" ca="1" si="6"/>
        <v xml:space="preserve"> </v>
      </c>
      <c r="B179" s="3092" t="str">
        <f t="shared" ca="1" si="7"/>
        <v xml:space="preserve"> </v>
      </c>
      <c r="C179" s="3092" t="str">
        <f t="shared" ca="1" si="8"/>
        <v xml:space="preserve"> </v>
      </c>
    </row>
    <row r="180" spans="1:3" x14ac:dyDescent="0.25">
      <c r="A180" s="3092" t="str">
        <f t="shared" ca="1" si="6"/>
        <v xml:space="preserve"> </v>
      </c>
      <c r="B180" s="3092" t="str">
        <f t="shared" ca="1" si="7"/>
        <v xml:space="preserve"> </v>
      </c>
      <c r="C180" s="3092" t="str">
        <f t="shared" ca="1" si="8"/>
        <v xml:space="preserve"> </v>
      </c>
    </row>
    <row r="181" spans="1:3" x14ac:dyDescent="0.25">
      <c r="A181" s="3092" t="str">
        <f t="shared" ca="1" si="6"/>
        <v xml:space="preserve"> </v>
      </c>
      <c r="B181" s="3092" t="str">
        <f t="shared" ca="1" si="7"/>
        <v xml:space="preserve"> </v>
      </c>
      <c r="C181" s="3092" t="str">
        <f t="shared" ca="1" si="8"/>
        <v xml:space="preserve"> </v>
      </c>
    </row>
    <row r="182" spans="1:3" x14ac:dyDescent="0.25">
      <c r="A182" s="3092" t="str">
        <f t="shared" ca="1" si="6"/>
        <v xml:space="preserve"> </v>
      </c>
      <c r="B182" s="3092" t="str">
        <f t="shared" ca="1" si="7"/>
        <v xml:space="preserve"> </v>
      </c>
      <c r="C182" s="3092" t="str">
        <f t="shared" ca="1" si="8"/>
        <v xml:space="preserve"> </v>
      </c>
    </row>
    <row r="183" spans="1:3" x14ac:dyDescent="0.25">
      <c r="A183" s="3092" t="str">
        <f t="shared" ca="1" si="6"/>
        <v xml:space="preserve"> </v>
      </c>
      <c r="B183" s="3092" t="str">
        <f t="shared" ca="1" si="7"/>
        <v xml:space="preserve"> </v>
      </c>
      <c r="C183" s="3092" t="str">
        <f t="shared" ca="1" si="8"/>
        <v xml:space="preserve"> </v>
      </c>
    </row>
    <row r="184" spans="1:3" x14ac:dyDescent="0.25">
      <c r="A184" s="3092" t="str">
        <f t="shared" ca="1" si="6"/>
        <v xml:space="preserve"> </v>
      </c>
      <c r="B184" s="3092" t="str">
        <f t="shared" ca="1" si="7"/>
        <v xml:space="preserve"> </v>
      </c>
      <c r="C184" s="3092" t="str">
        <f t="shared" ca="1" si="8"/>
        <v xml:space="preserve"> </v>
      </c>
    </row>
    <row r="185" spans="1:3" x14ac:dyDescent="0.25">
      <c r="A185" s="3092" t="str">
        <f t="shared" ca="1" si="6"/>
        <v xml:space="preserve"> </v>
      </c>
      <c r="B185" s="3092" t="str">
        <f t="shared" ca="1" si="7"/>
        <v xml:space="preserve"> </v>
      </c>
      <c r="C185" s="3092" t="str">
        <f t="shared" ca="1" si="8"/>
        <v xml:space="preserve"> </v>
      </c>
    </row>
    <row r="186" spans="1:3" x14ac:dyDescent="0.25">
      <c r="A186" s="3092" t="str">
        <f t="shared" ca="1" si="6"/>
        <v xml:space="preserve"> </v>
      </c>
      <c r="B186" s="3092" t="str">
        <f t="shared" ca="1" si="7"/>
        <v xml:space="preserve"> </v>
      </c>
      <c r="C186" s="3092" t="str">
        <f t="shared" ca="1" si="8"/>
        <v xml:space="preserve"> </v>
      </c>
    </row>
    <row r="187" spans="1:3" x14ac:dyDescent="0.25">
      <c r="A187" s="3092" t="str">
        <f t="shared" ca="1" si="6"/>
        <v xml:space="preserve"> </v>
      </c>
      <c r="B187" s="3092" t="str">
        <f t="shared" ca="1" si="7"/>
        <v xml:space="preserve"> </v>
      </c>
      <c r="C187" s="3092" t="str">
        <f t="shared" ca="1" si="8"/>
        <v xml:space="preserve"> </v>
      </c>
    </row>
    <row r="188" spans="1:3" x14ac:dyDescent="0.25">
      <c r="A188" s="3092" t="str">
        <f t="shared" ca="1" si="6"/>
        <v xml:space="preserve"> </v>
      </c>
      <c r="B188" s="3092" t="str">
        <f t="shared" ca="1" si="7"/>
        <v xml:space="preserve"> </v>
      </c>
      <c r="C188" s="3092" t="str">
        <f t="shared" ca="1" si="8"/>
        <v xml:space="preserve"> </v>
      </c>
    </row>
    <row r="189" spans="1:3" x14ac:dyDescent="0.25">
      <c r="A189" s="3092" t="str">
        <f t="shared" ca="1" si="6"/>
        <v xml:space="preserve"> </v>
      </c>
      <c r="B189" s="3092" t="str">
        <f t="shared" ca="1" si="7"/>
        <v xml:space="preserve"> </v>
      </c>
      <c r="C189" s="3092" t="str">
        <f t="shared" ca="1" si="8"/>
        <v xml:space="preserve"> </v>
      </c>
    </row>
    <row r="190" spans="1:3" x14ac:dyDescent="0.25">
      <c r="A190" s="3092" t="str">
        <f t="shared" ca="1" si="6"/>
        <v xml:space="preserve"> </v>
      </c>
      <c r="B190" s="3092" t="str">
        <f t="shared" ca="1" si="7"/>
        <v xml:space="preserve"> </v>
      </c>
      <c r="C190" s="3092" t="str">
        <f t="shared" ca="1" si="8"/>
        <v xml:space="preserve"> </v>
      </c>
    </row>
    <row r="191" spans="1:3" x14ac:dyDescent="0.25">
      <c r="A191" s="3092" t="str">
        <f t="shared" ca="1" si="6"/>
        <v xml:space="preserve"> </v>
      </c>
      <c r="B191" s="3092" t="str">
        <f t="shared" ca="1" si="7"/>
        <v xml:space="preserve"> </v>
      </c>
      <c r="C191" s="3092" t="str">
        <f t="shared" ca="1" si="8"/>
        <v xml:space="preserve"> </v>
      </c>
    </row>
    <row r="192" spans="1:3" x14ac:dyDescent="0.25">
      <c r="A192" s="3092" t="str">
        <f t="shared" ca="1" si="6"/>
        <v xml:space="preserve"> </v>
      </c>
      <c r="B192" s="3092" t="str">
        <f t="shared" ca="1" si="7"/>
        <v xml:space="preserve"> </v>
      </c>
      <c r="C192" s="3092" t="str">
        <f t="shared" ca="1" si="8"/>
        <v xml:space="preserve"> </v>
      </c>
    </row>
    <row r="193" spans="1:3" x14ac:dyDescent="0.25">
      <c r="A193" s="3092" t="str">
        <f t="shared" ca="1" si="6"/>
        <v xml:space="preserve"> </v>
      </c>
      <c r="B193" s="3092" t="str">
        <f t="shared" ca="1" si="7"/>
        <v xml:space="preserve"> </v>
      </c>
      <c r="C193" s="3092" t="str">
        <f t="shared" ca="1" si="8"/>
        <v xml:space="preserve"> </v>
      </c>
    </row>
    <row r="194" spans="1:3" x14ac:dyDescent="0.25">
      <c r="A194" s="3092" t="str">
        <f t="shared" ca="1" si="6"/>
        <v xml:space="preserve"> </v>
      </c>
      <c r="B194" s="3092" t="str">
        <f t="shared" ca="1" si="7"/>
        <v xml:space="preserve"> </v>
      </c>
      <c r="C194" s="3092" t="str">
        <f t="shared" ca="1" si="8"/>
        <v xml:space="preserve"> </v>
      </c>
    </row>
    <row r="195" spans="1:3" x14ac:dyDescent="0.25">
      <c r="A195" s="3092" t="str">
        <f t="shared" ca="1" si="6"/>
        <v xml:space="preserve"> </v>
      </c>
      <c r="B195" s="3092" t="str">
        <f t="shared" ca="1" si="7"/>
        <v xml:space="preserve"> </v>
      </c>
      <c r="C195" s="3092" t="str">
        <f t="shared" ca="1" si="8"/>
        <v xml:space="preserve"> </v>
      </c>
    </row>
    <row r="196" spans="1:3" x14ac:dyDescent="0.25">
      <c r="A196" s="3092" t="str">
        <f t="shared" ca="1" si="6"/>
        <v xml:space="preserve"> </v>
      </c>
      <c r="B196" s="3092" t="str">
        <f t="shared" ca="1" si="7"/>
        <v xml:space="preserve"> </v>
      </c>
      <c r="C196" s="3092" t="str">
        <f t="shared" ca="1" si="8"/>
        <v xml:space="preserve"> </v>
      </c>
    </row>
    <row r="197" spans="1:3" x14ac:dyDescent="0.25">
      <c r="A197" s="3092" t="str">
        <f t="shared" ca="1" si="6"/>
        <v xml:space="preserve"> </v>
      </c>
      <c r="B197" s="3092" t="str">
        <f t="shared" ca="1" si="7"/>
        <v xml:space="preserve"> </v>
      </c>
      <c r="C197" s="3092" t="str">
        <f t="shared" ca="1" si="8"/>
        <v xml:space="preserve"> </v>
      </c>
    </row>
    <row r="198" spans="1:3" x14ac:dyDescent="0.25">
      <c r="A198" s="3092" t="str">
        <f t="shared" ca="1" si="6"/>
        <v xml:space="preserve"> </v>
      </c>
      <c r="B198" s="3092" t="str">
        <f t="shared" ca="1" si="7"/>
        <v xml:space="preserve"> </v>
      </c>
      <c r="C198" s="3092" t="str">
        <f t="shared" ca="1" si="8"/>
        <v xml:space="preserve"> </v>
      </c>
    </row>
    <row r="199" spans="1:3" x14ac:dyDescent="0.25">
      <c r="A199" s="3092" t="str">
        <f t="shared" ref="A199:A262" ca="1" si="9">IFERROR(IF(OFFSET(F199,0,$F$4)=""," ",OFFSET(F199,0,$F$4)),"")</f>
        <v xml:space="preserve"> </v>
      </c>
      <c r="B199" s="3092" t="str">
        <f t="shared" ref="B199:B262" ca="1" si="10">IFERROR(IF(OFFSET(F199,0,$F$4 + 1)=""," ",OFFSET(F199,0,$F$4 + 1)),"")</f>
        <v xml:space="preserve"> </v>
      </c>
      <c r="C199" s="3092" t="str">
        <f t="shared" ref="C199:C262" ca="1" si="11">IFERROR(IF(OFFSET(F199,0,$F$4 + 2)=""," ",OFFSET(F199,0,$F$4 + 2)),"")</f>
        <v xml:space="preserve"> </v>
      </c>
    </row>
    <row r="200" spans="1:3" x14ac:dyDescent="0.25">
      <c r="A200" s="3092" t="str">
        <f t="shared" ca="1" si="9"/>
        <v xml:space="preserve"> </v>
      </c>
      <c r="B200" s="3092" t="str">
        <f t="shared" ca="1" si="10"/>
        <v xml:space="preserve"> </v>
      </c>
      <c r="C200" s="3092" t="str">
        <f t="shared" ca="1" si="11"/>
        <v xml:space="preserve"> </v>
      </c>
    </row>
    <row r="201" spans="1:3" x14ac:dyDescent="0.25">
      <c r="A201" s="3092" t="str">
        <f t="shared" ca="1" si="9"/>
        <v xml:space="preserve"> </v>
      </c>
      <c r="B201" s="3092" t="str">
        <f t="shared" ca="1" si="10"/>
        <v xml:space="preserve"> </v>
      </c>
      <c r="C201" s="3092" t="str">
        <f t="shared" ca="1" si="11"/>
        <v xml:space="preserve"> </v>
      </c>
    </row>
    <row r="202" spans="1:3" x14ac:dyDescent="0.25">
      <c r="A202" s="3092" t="str">
        <f t="shared" ca="1" si="9"/>
        <v xml:space="preserve"> </v>
      </c>
      <c r="B202" s="3092" t="str">
        <f t="shared" ca="1" si="10"/>
        <v xml:space="preserve"> </v>
      </c>
      <c r="C202" s="3092" t="str">
        <f t="shared" ca="1" si="11"/>
        <v xml:space="preserve"> </v>
      </c>
    </row>
    <row r="203" spans="1:3" x14ac:dyDescent="0.25">
      <c r="A203" s="3092" t="str">
        <f t="shared" ca="1" si="9"/>
        <v xml:space="preserve"> </v>
      </c>
      <c r="B203" s="3092" t="str">
        <f t="shared" ca="1" si="10"/>
        <v xml:space="preserve"> </v>
      </c>
      <c r="C203" s="3092" t="str">
        <f t="shared" ca="1" si="11"/>
        <v xml:space="preserve"> </v>
      </c>
    </row>
    <row r="204" spans="1:3" x14ac:dyDescent="0.25">
      <c r="A204" s="3092" t="str">
        <f t="shared" ca="1" si="9"/>
        <v xml:space="preserve"> </v>
      </c>
      <c r="B204" s="3092" t="str">
        <f t="shared" ca="1" si="10"/>
        <v xml:space="preserve"> </v>
      </c>
      <c r="C204" s="3092" t="str">
        <f t="shared" ca="1" si="11"/>
        <v xml:space="preserve"> </v>
      </c>
    </row>
    <row r="205" spans="1:3" x14ac:dyDescent="0.25">
      <c r="A205" s="3092" t="str">
        <f t="shared" ca="1" si="9"/>
        <v xml:space="preserve"> </v>
      </c>
      <c r="B205" s="3092" t="str">
        <f t="shared" ca="1" si="10"/>
        <v xml:space="preserve"> </v>
      </c>
      <c r="C205" s="3092" t="str">
        <f t="shared" ca="1" si="11"/>
        <v xml:space="preserve"> </v>
      </c>
    </row>
    <row r="206" spans="1:3" x14ac:dyDescent="0.25">
      <c r="A206" s="3092" t="str">
        <f t="shared" ca="1" si="9"/>
        <v xml:space="preserve"> </v>
      </c>
      <c r="B206" s="3092" t="str">
        <f t="shared" ca="1" si="10"/>
        <v xml:space="preserve"> </v>
      </c>
      <c r="C206" s="3092" t="str">
        <f t="shared" ca="1" si="11"/>
        <v xml:space="preserve"> </v>
      </c>
    </row>
    <row r="207" spans="1:3" x14ac:dyDescent="0.25">
      <c r="A207" s="3092" t="str">
        <f t="shared" ca="1" si="9"/>
        <v xml:space="preserve"> </v>
      </c>
      <c r="B207" s="3092" t="str">
        <f t="shared" ca="1" si="10"/>
        <v xml:space="preserve"> </v>
      </c>
      <c r="C207" s="3092" t="str">
        <f t="shared" ca="1" si="11"/>
        <v xml:space="preserve"> </v>
      </c>
    </row>
    <row r="208" spans="1:3" x14ac:dyDescent="0.25">
      <c r="A208" s="3092" t="str">
        <f t="shared" ca="1" si="9"/>
        <v xml:space="preserve"> </v>
      </c>
      <c r="B208" s="3092" t="str">
        <f t="shared" ca="1" si="10"/>
        <v xml:space="preserve"> </v>
      </c>
      <c r="C208" s="3092" t="str">
        <f t="shared" ca="1" si="11"/>
        <v xml:space="preserve"> </v>
      </c>
    </row>
    <row r="209" spans="1:3" x14ac:dyDescent="0.25">
      <c r="A209" s="3092" t="str">
        <f t="shared" ca="1" si="9"/>
        <v xml:space="preserve"> </v>
      </c>
      <c r="B209" s="3092" t="str">
        <f t="shared" ca="1" si="10"/>
        <v xml:space="preserve"> </v>
      </c>
      <c r="C209" s="3092" t="str">
        <f t="shared" ca="1" si="11"/>
        <v xml:space="preserve"> </v>
      </c>
    </row>
    <row r="210" spans="1:3" x14ac:dyDescent="0.25">
      <c r="A210" s="3092" t="str">
        <f t="shared" ca="1" si="9"/>
        <v xml:space="preserve"> </v>
      </c>
      <c r="B210" s="3092" t="str">
        <f t="shared" ca="1" si="10"/>
        <v xml:space="preserve"> </v>
      </c>
      <c r="C210" s="3092" t="str">
        <f t="shared" ca="1" si="11"/>
        <v xml:space="preserve"> </v>
      </c>
    </row>
    <row r="211" spans="1:3" x14ac:dyDescent="0.25">
      <c r="A211" s="3092" t="str">
        <f t="shared" ca="1" si="9"/>
        <v xml:space="preserve"> </v>
      </c>
      <c r="B211" s="3092" t="str">
        <f t="shared" ca="1" si="10"/>
        <v xml:space="preserve"> </v>
      </c>
      <c r="C211" s="3092" t="str">
        <f t="shared" ca="1" si="11"/>
        <v xml:space="preserve"> </v>
      </c>
    </row>
    <row r="212" spans="1:3" x14ac:dyDescent="0.25">
      <c r="A212" s="3092" t="str">
        <f t="shared" ca="1" si="9"/>
        <v xml:space="preserve"> </v>
      </c>
      <c r="B212" s="3092" t="str">
        <f t="shared" ca="1" si="10"/>
        <v xml:space="preserve"> </v>
      </c>
      <c r="C212" s="3092" t="str">
        <f t="shared" ca="1" si="11"/>
        <v xml:space="preserve"> </v>
      </c>
    </row>
    <row r="213" spans="1:3" x14ac:dyDescent="0.25">
      <c r="A213" s="3092" t="str">
        <f t="shared" ca="1" si="9"/>
        <v xml:space="preserve"> </v>
      </c>
      <c r="B213" s="3092" t="str">
        <f t="shared" ca="1" si="10"/>
        <v xml:space="preserve"> </v>
      </c>
      <c r="C213" s="3092" t="str">
        <f t="shared" ca="1" si="11"/>
        <v xml:space="preserve"> </v>
      </c>
    </row>
    <row r="214" spans="1:3" x14ac:dyDescent="0.25">
      <c r="A214" s="3092" t="str">
        <f t="shared" ca="1" si="9"/>
        <v xml:space="preserve"> </v>
      </c>
      <c r="B214" s="3092" t="str">
        <f t="shared" ca="1" si="10"/>
        <v xml:space="preserve"> </v>
      </c>
      <c r="C214" s="3092" t="str">
        <f t="shared" ca="1" si="11"/>
        <v xml:space="preserve"> </v>
      </c>
    </row>
    <row r="215" spans="1:3" x14ac:dyDescent="0.25">
      <c r="A215" s="3092" t="str">
        <f t="shared" ca="1" si="9"/>
        <v xml:space="preserve"> </v>
      </c>
      <c r="B215" s="3092" t="str">
        <f t="shared" ca="1" si="10"/>
        <v xml:space="preserve"> </v>
      </c>
      <c r="C215" s="3092" t="str">
        <f t="shared" ca="1" si="11"/>
        <v xml:space="preserve"> </v>
      </c>
    </row>
    <row r="216" spans="1:3" x14ac:dyDescent="0.25">
      <c r="A216" s="3092" t="str">
        <f t="shared" ca="1" si="9"/>
        <v xml:space="preserve"> </v>
      </c>
      <c r="B216" s="3092" t="str">
        <f t="shared" ca="1" si="10"/>
        <v xml:space="preserve"> </v>
      </c>
      <c r="C216" s="3092" t="str">
        <f t="shared" ca="1" si="11"/>
        <v xml:space="preserve"> </v>
      </c>
    </row>
    <row r="217" spans="1:3" x14ac:dyDescent="0.25">
      <c r="A217" s="3092" t="str">
        <f t="shared" ca="1" si="9"/>
        <v xml:space="preserve"> </v>
      </c>
      <c r="B217" s="3092" t="str">
        <f t="shared" ca="1" si="10"/>
        <v xml:space="preserve"> </v>
      </c>
      <c r="C217" s="3092" t="str">
        <f t="shared" ca="1" si="11"/>
        <v xml:space="preserve"> </v>
      </c>
    </row>
    <row r="218" spans="1:3" x14ac:dyDescent="0.25">
      <c r="A218" s="3092" t="str">
        <f t="shared" ca="1" si="9"/>
        <v xml:space="preserve"> </v>
      </c>
      <c r="B218" s="3092" t="str">
        <f t="shared" ca="1" si="10"/>
        <v xml:space="preserve"> </v>
      </c>
      <c r="C218" s="3092" t="str">
        <f t="shared" ca="1" si="11"/>
        <v xml:space="preserve"> </v>
      </c>
    </row>
    <row r="219" spans="1:3" x14ac:dyDescent="0.25">
      <c r="A219" s="3092" t="str">
        <f t="shared" ca="1" si="9"/>
        <v xml:space="preserve"> </v>
      </c>
      <c r="B219" s="3092" t="str">
        <f t="shared" ca="1" si="10"/>
        <v xml:space="preserve"> </v>
      </c>
      <c r="C219" s="3092" t="str">
        <f t="shared" ca="1" si="11"/>
        <v xml:space="preserve"> </v>
      </c>
    </row>
    <row r="220" spans="1:3" x14ac:dyDescent="0.25">
      <c r="A220" s="3092" t="str">
        <f t="shared" ca="1" si="9"/>
        <v xml:space="preserve"> </v>
      </c>
      <c r="B220" s="3092" t="str">
        <f t="shared" ca="1" si="10"/>
        <v xml:space="preserve"> </v>
      </c>
      <c r="C220" s="3092" t="str">
        <f t="shared" ca="1" si="11"/>
        <v xml:space="preserve"> </v>
      </c>
    </row>
    <row r="221" spans="1:3" x14ac:dyDescent="0.25">
      <c r="A221" s="3092" t="str">
        <f t="shared" ca="1" si="9"/>
        <v xml:space="preserve"> </v>
      </c>
      <c r="B221" s="3092" t="str">
        <f t="shared" ca="1" si="10"/>
        <v xml:space="preserve"> </v>
      </c>
      <c r="C221" s="3092" t="str">
        <f t="shared" ca="1" si="11"/>
        <v xml:space="preserve"> </v>
      </c>
    </row>
    <row r="222" spans="1:3" x14ac:dyDescent="0.25">
      <c r="A222" s="3092" t="str">
        <f t="shared" ca="1" si="9"/>
        <v xml:space="preserve"> </v>
      </c>
      <c r="B222" s="3092" t="str">
        <f t="shared" ca="1" si="10"/>
        <v xml:space="preserve"> </v>
      </c>
      <c r="C222" s="3092" t="str">
        <f t="shared" ca="1" si="11"/>
        <v xml:space="preserve"> </v>
      </c>
    </row>
    <row r="223" spans="1:3" x14ac:dyDescent="0.25">
      <c r="A223" s="3092" t="str">
        <f t="shared" ca="1" si="9"/>
        <v xml:space="preserve"> </v>
      </c>
      <c r="B223" s="3092" t="str">
        <f t="shared" ca="1" si="10"/>
        <v xml:space="preserve"> </v>
      </c>
      <c r="C223" s="3092" t="str">
        <f t="shared" ca="1" si="11"/>
        <v xml:space="preserve"> </v>
      </c>
    </row>
    <row r="224" spans="1:3" x14ac:dyDescent="0.25">
      <c r="A224" s="3092" t="str">
        <f t="shared" ca="1" si="9"/>
        <v xml:space="preserve"> </v>
      </c>
      <c r="B224" s="3092" t="str">
        <f t="shared" ca="1" si="10"/>
        <v xml:space="preserve"> </v>
      </c>
      <c r="C224" s="3092" t="str">
        <f t="shared" ca="1" si="11"/>
        <v xml:space="preserve"> </v>
      </c>
    </row>
    <row r="225" spans="1:3" x14ac:dyDescent="0.25">
      <c r="A225" s="3092" t="str">
        <f t="shared" ca="1" si="9"/>
        <v xml:space="preserve"> </v>
      </c>
      <c r="B225" s="3092" t="str">
        <f t="shared" ca="1" si="10"/>
        <v xml:space="preserve"> </v>
      </c>
      <c r="C225" s="3092" t="str">
        <f t="shared" ca="1" si="11"/>
        <v xml:space="preserve"> </v>
      </c>
    </row>
    <row r="226" spans="1:3" x14ac:dyDescent="0.25">
      <c r="A226" s="3092" t="str">
        <f t="shared" ca="1" si="9"/>
        <v xml:space="preserve"> </v>
      </c>
      <c r="B226" s="3092" t="str">
        <f t="shared" ca="1" si="10"/>
        <v xml:space="preserve"> </v>
      </c>
      <c r="C226" s="3092" t="str">
        <f t="shared" ca="1" si="11"/>
        <v xml:space="preserve"> </v>
      </c>
    </row>
    <row r="227" spans="1:3" x14ac:dyDescent="0.25">
      <c r="A227" s="3092" t="str">
        <f t="shared" ca="1" si="9"/>
        <v xml:space="preserve"> </v>
      </c>
      <c r="B227" s="3092" t="str">
        <f t="shared" ca="1" si="10"/>
        <v xml:space="preserve"> </v>
      </c>
      <c r="C227" s="3092" t="str">
        <f t="shared" ca="1" si="11"/>
        <v xml:space="preserve"> </v>
      </c>
    </row>
    <row r="228" spans="1:3" x14ac:dyDescent="0.25">
      <c r="A228" s="3092" t="str">
        <f t="shared" ca="1" si="9"/>
        <v xml:space="preserve"> </v>
      </c>
      <c r="B228" s="3092" t="str">
        <f t="shared" ca="1" si="10"/>
        <v xml:space="preserve"> </v>
      </c>
      <c r="C228" s="3092" t="str">
        <f t="shared" ca="1" si="11"/>
        <v xml:space="preserve"> </v>
      </c>
    </row>
    <row r="229" spans="1:3" x14ac:dyDescent="0.25">
      <c r="A229" s="3092" t="str">
        <f t="shared" ca="1" si="9"/>
        <v xml:space="preserve"> </v>
      </c>
      <c r="B229" s="3092" t="str">
        <f t="shared" ca="1" si="10"/>
        <v xml:space="preserve"> </v>
      </c>
      <c r="C229" s="3092" t="str">
        <f t="shared" ca="1" si="11"/>
        <v xml:space="preserve"> </v>
      </c>
    </row>
    <row r="230" spans="1:3" x14ac:dyDescent="0.25">
      <c r="A230" s="3092" t="str">
        <f t="shared" ca="1" si="9"/>
        <v xml:space="preserve"> </v>
      </c>
      <c r="B230" s="3092" t="str">
        <f t="shared" ca="1" si="10"/>
        <v xml:space="preserve"> </v>
      </c>
      <c r="C230" s="3092" t="str">
        <f t="shared" ca="1" si="11"/>
        <v xml:space="preserve"> </v>
      </c>
    </row>
    <row r="231" spans="1:3" x14ac:dyDescent="0.25">
      <c r="A231" s="3092" t="str">
        <f t="shared" ca="1" si="9"/>
        <v xml:space="preserve"> </v>
      </c>
      <c r="B231" s="3092" t="str">
        <f t="shared" ca="1" si="10"/>
        <v xml:space="preserve"> </v>
      </c>
      <c r="C231" s="3092" t="str">
        <f t="shared" ca="1" si="11"/>
        <v xml:space="preserve"> </v>
      </c>
    </row>
    <row r="232" spans="1:3" x14ac:dyDescent="0.25">
      <c r="A232" s="3092" t="str">
        <f t="shared" ca="1" si="9"/>
        <v xml:space="preserve"> </v>
      </c>
      <c r="B232" s="3092" t="str">
        <f t="shared" ca="1" si="10"/>
        <v xml:space="preserve"> </v>
      </c>
      <c r="C232" s="3092" t="str">
        <f t="shared" ca="1" si="11"/>
        <v xml:space="preserve"> </v>
      </c>
    </row>
    <row r="233" spans="1:3" x14ac:dyDescent="0.25">
      <c r="A233" s="3092" t="str">
        <f t="shared" ca="1" si="9"/>
        <v xml:space="preserve"> </v>
      </c>
      <c r="B233" s="3092" t="str">
        <f t="shared" ca="1" si="10"/>
        <v xml:space="preserve"> </v>
      </c>
      <c r="C233" s="3092" t="str">
        <f t="shared" ca="1" si="11"/>
        <v xml:space="preserve"> </v>
      </c>
    </row>
    <row r="234" spans="1:3" x14ac:dyDescent="0.25">
      <c r="A234" s="3092" t="str">
        <f t="shared" ca="1" si="9"/>
        <v xml:space="preserve"> </v>
      </c>
      <c r="B234" s="3092" t="str">
        <f t="shared" ca="1" si="10"/>
        <v xml:space="preserve"> </v>
      </c>
      <c r="C234" s="3092" t="str">
        <f t="shared" ca="1" si="11"/>
        <v xml:space="preserve"> </v>
      </c>
    </row>
    <row r="235" spans="1:3" x14ac:dyDescent="0.25">
      <c r="A235" s="3092" t="str">
        <f t="shared" ca="1" si="9"/>
        <v xml:space="preserve"> </v>
      </c>
      <c r="B235" s="3092" t="str">
        <f t="shared" ca="1" si="10"/>
        <v xml:space="preserve"> </v>
      </c>
      <c r="C235" s="3092" t="str">
        <f t="shared" ca="1" si="11"/>
        <v xml:space="preserve"> </v>
      </c>
    </row>
    <row r="236" spans="1:3" x14ac:dyDescent="0.25">
      <c r="A236" s="3092" t="str">
        <f t="shared" ca="1" si="9"/>
        <v xml:space="preserve"> </v>
      </c>
      <c r="B236" s="3092" t="str">
        <f t="shared" ca="1" si="10"/>
        <v xml:space="preserve"> </v>
      </c>
      <c r="C236" s="3092" t="str">
        <f t="shared" ca="1" si="11"/>
        <v xml:space="preserve"> </v>
      </c>
    </row>
    <row r="237" spans="1:3" x14ac:dyDescent="0.25">
      <c r="A237" s="3092" t="str">
        <f t="shared" ca="1" si="9"/>
        <v xml:space="preserve"> </v>
      </c>
      <c r="B237" s="3092" t="str">
        <f t="shared" ca="1" si="10"/>
        <v xml:space="preserve"> </v>
      </c>
      <c r="C237" s="3092" t="str">
        <f t="shared" ca="1" si="11"/>
        <v xml:space="preserve"> </v>
      </c>
    </row>
    <row r="238" spans="1:3" x14ac:dyDescent="0.25">
      <c r="A238" s="3092" t="str">
        <f t="shared" ca="1" si="9"/>
        <v xml:space="preserve"> </v>
      </c>
      <c r="B238" s="3092" t="str">
        <f t="shared" ca="1" si="10"/>
        <v xml:space="preserve"> </v>
      </c>
      <c r="C238" s="3092" t="str">
        <f t="shared" ca="1" si="11"/>
        <v xml:space="preserve"> </v>
      </c>
    </row>
    <row r="239" spans="1:3" x14ac:dyDescent="0.25">
      <c r="A239" s="3092" t="str">
        <f t="shared" ca="1" si="9"/>
        <v xml:space="preserve"> </v>
      </c>
      <c r="B239" s="3092" t="str">
        <f t="shared" ca="1" si="10"/>
        <v xml:space="preserve"> </v>
      </c>
      <c r="C239" s="3092" t="str">
        <f t="shared" ca="1" si="11"/>
        <v xml:space="preserve"> </v>
      </c>
    </row>
    <row r="240" spans="1:3" x14ac:dyDescent="0.25">
      <c r="A240" s="3092" t="str">
        <f t="shared" ca="1" si="9"/>
        <v xml:space="preserve"> </v>
      </c>
      <c r="B240" s="3092" t="str">
        <f t="shared" ca="1" si="10"/>
        <v xml:space="preserve"> </v>
      </c>
      <c r="C240" s="3092" t="str">
        <f t="shared" ca="1" si="11"/>
        <v xml:space="preserve"> </v>
      </c>
    </row>
    <row r="241" spans="1:3" x14ac:dyDescent="0.25">
      <c r="A241" s="3092" t="str">
        <f t="shared" ca="1" si="9"/>
        <v xml:space="preserve"> </v>
      </c>
      <c r="B241" s="3092" t="str">
        <f t="shared" ca="1" si="10"/>
        <v xml:space="preserve"> </v>
      </c>
      <c r="C241" s="3092" t="str">
        <f t="shared" ca="1" si="11"/>
        <v xml:space="preserve"> </v>
      </c>
    </row>
    <row r="242" spans="1:3" x14ac:dyDescent="0.25">
      <c r="A242" s="3092" t="str">
        <f t="shared" ca="1" si="9"/>
        <v xml:space="preserve"> </v>
      </c>
      <c r="B242" s="3092" t="str">
        <f t="shared" ca="1" si="10"/>
        <v xml:space="preserve"> </v>
      </c>
      <c r="C242" s="3092" t="str">
        <f t="shared" ca="1" si="11"/>
        <v xml:space="preserve"> </v>
      </c>
    </row>
    <row r="243" spans="1:3" x14ac:dyDescent="0.25">
      <c r="A243" s="3092" t="str">
        <f t="shared" ca="1" si="9"/>
        <v xml:space="preserve"> </v>
      </c>
      <c r="B243" s="3092" t="str">
        <f t="shared" ca="1" si="10"/>
        <v xml:space="preserve"> </v>
      </c>
      <c r="C243" s="3092" t="str">
        <f t="shared" ca="1" si="11"/>
        <v xml:space="preserve"> </v>
      </c>
    </row>
    <row r="244" spans="1:3" x14ac:dyDescent="0.25">
      <c r="A244" s="3092" t="str">
        <f t="shared" ca="1" si="9"/>
        <v xml:space="preserve"> </v>
      </c>
      <c r="B244" s="3092" t="str">
        <f t="shared" ca="1" si="10"/>
        <v xml:space="preserve"> </v>
      </c>
      <c r="C244" s="3092" t="str">
        <f t="shared" ca="1" si="11"/>
        <v xml:space="preserve"> </v>
      </c>
    </row>
    <row r="245" spans="1:3" x14ac:dyDescent="0.25">
      <c r="A245" s="3092" t="str">
        <f t="shared" ca="1" si="9"/>
        <v xml:space="preserve"> </v>
      </c>
      <c r="B245" s="3092" t="str">
        <f t="shared" ca="1" si="10"/>
        <v xml:space="preserve"> </v>
      </c>
      <c r="C245" s="3092" t="str">
        <f t="shared" ca="1" si="11"/>
        <v xml:space="preserve"> </v>
      </c>
    </row>
    <row r="246" spans="1:3" x14ac:dyDescent="0.25">
      <c r="A246" s="3092" t="str">
        <f t="shared" ca="1" si="9"/>
        <v xml:space="preserve"> </v>
      </c>
      <c r="B246" s="3092" t="str">
        <f t="shared" ca="1" si="10"/>
        <v xml:space="preserve"> </v>
      </c>
      <c r="C246" s="3092" t="str">
        <f t="shared" ca="1" si="11"/>
        <v xml:space="preserve"> </v>
      </c>
    </row>
    <row r="247" spans="1:3" x14ac:dyDescent="0.25">
      <c r="A247" s="3092" t="str">
        <f t="shared" ca="1" si="9"/>
        <v xml:space="preserve"> </v>
      </c>
      <c r="B247" s="3092" t="str">
        <f t="shared" ca="1" si="10"/>
        <v xml:space="preserve"> </v>
      </c>
      <c r="C247" s="3092" t="str">
        <f t="shared" ca="1" si="11"/>
        <v xml:space="preserve"> </v>
      </c>
    </row>
    <row r="248" spans="1:3" x14ac:dyDescent="0.25">
      <c r="A248" s="3092" t="str">
        <f t="shared" ca="1" si="9"/>
        <v xml:space="preserve"> </v>
      </c>
      <c r="B248" s="3092" t="str">
        <f t="shared" ca="1" si="10"/>
        <v xml:space="preserve"> </v>
      </c>
      <c r="C248" s="3092" t="str">
        <f t="shared" ca="1" si="11"/>
        <v xml:space="preserve"> </v>
      </c>
    </row>
    <row r="249" spans="1:3" x14ac:dyDescent="0.25">
      <c r="A249" s="3092" t="str">
        <f t="shared" ca="1" si="9"/>
        <v xml:space="preserve"> </v>
      </c>
      <c r="B249" s="3092" t="str">
        <f t="shared" ca="1" si="10"/>
        <v xml:space="preserve"> </v>
      </c>
      <c r="C249" s="3092" t="str">
        <f t="shared" ca="1" si="11"/>
        <v xml:space="preserve"> </v>
      </c>
    </row>
    <row r="250" spans="1:3" x14ac:dyDescent="0.25">
      <c r="A250" s="3092" t="str">
        <f t="shared" ca="1" si="9"/>
        <v xml:space="preserve"> </v>
      </c>
      <c r="B250" s="3092" t="str">
        <f t="shared" ca="1" si="10"/>
        <v xml:space="preserve"> </v>
      </c>
      <c r="C250" s="3092" t="str">
        <f t="shared" ca="1" si="11"/>
        <v xml:space="preserve"> </v>
      </c>
    </row>
    <row r="251" spans="1:3" x14ac:dyDescent="0.25">
      <c r="A251" s="3092" t="str">
        <f t="shared" ca="1" si="9"/>
        <v xml:space="preserve"> </v>
      </c>
      <c r="B251" s="3092" t="str">
        <f t="shared" ca="1" si="10"/>
        <v xml:space="preserve"> </v>
      </c>
      <c r="C251" s="3092" t="str">
        <f t="shared" ca="1" si="11"/>
        <v xml:space="preserve"> </v>
      </c>
    </row>
    <row r="252" spans="1:3" x14ac:dyDescent="0.25">
      <c r="A252" s="3092" t="str">
        <f t="shared" ca="1" si="9"/>
        <v xml:space="preserve"> </v>
      </c>
      <c r="B252" s="3092" t="str">
        <f t="shared" ca="1" si="10"/>
        <v xml:space="preserve"> </v>
      </c>
      <c r="C252" s="3092" t="str">
        <f t="shared" ca="1" si="11"/>
        <v xml:space="preserve"> </v>
      </c>
    </row>
    <row r="253" spans="1:3" x14ac:dyDescent="0.25">
      <c r="A253" s="3092" t="str">
        <f t="shared" ca="1" si="9"/>
        <v xml:space="preserve"> </v>
      </c>
      <c r="B253" s="3092" t="str">
        <f t="shared" ca="1" si="10"/>
        <v xml:space="preserve"> </v>
      </c>
      <c r="C253" s="3092" t="str">
        <f t="shared" ca="1" si="11"/>
        <v xml:space="preserve"> </v>
      </c>
    </row>
    <row r="254" spans="1:3" x14ac:dyDescent="0.25">
      <c r="A254" s="3092" t="str">
        <f t="shared" ca="1" si="9"/>
        <v xml:space="preserve"> </v>
      </c>
      <c r="B254" s="3092" t="str">
        <f t="shared" ca="1" si="10"/>
        <v xml:space="preserve"> </v>
      </c>
      <c r="C254" s="3092" t="str">
        <f t="shared" ca="1" si="11"/>
        <v xml:space="preserve"> </v>
      </c>
    </row>
    <row r="255" spans="1:3" x14ac:dyDescent="0.25">
      <c r="A255" s="3092" t="str">
        <f t="shared" ca="1" si="9"/>
        <v xml:space="preserve"> </v>
      </c>
      <c r="B255" s="3092" t="str">
        <f t="shared" ca="1" si="10"/>
        <v xml:space="preserve"> </v>
      </c>
      <c r="C255" s="3092" t="str">
        <f t="shared" ca="1" si="11"/>
        <v xml:space="preserve"> </v>
      </c>
    </row>
    <row r="256" spans="1:3" x14ac:dyDescent="0.25">
      <c r="A256" s="3092" t="str">
        <f t="shared" ca="1" si="9"/>
        <v xml:space="preserve"> </v>
      </c>
      <c r="B256" s="3092" t="str">
        <f t="shared" ca="1" si="10"/>
        <v xml:space="preserve"> </v>
      </c>
      <c r="C256" s="3092" t="str">
        <f t="shared" ca="1" si="11"/>
        <v xml:space="preserve"> </v>
      </c>
    </row>
    <row r="257" spans="1:3" x14ac:dyDescent="0.25">
      <c r="A257" s="3092" t="str">
        <f t="shared" ca="1" si="9"/>
        <v xml:space="preserve"> </v>
      </c>
      <c r="B257" s="3092" t="str">
        <f t="shared" ca="1" si="10"/>
        <v xml:space="preserve"> </v>
      </c>
      <c r="C257" s="3092" t="str">
        <f t="shared" ca="1" si="11"/>
        <v xml:space="preserve"> </v>
      </c>
    </row>
    <row r="258" spans="1:3" x14ac:dyDescent="0.25">
      <c r="A258" s="3092" t="str">
        <f t="shared" ca="1" si="9"/>
        <v xml:space="preserve"> </v>
      </c>
      <c r="B258" s="3092" t="str">
        <f t="shared" ca="1" si="10"/>
        <v xml:space="preserve"> </v>
      </c>
      <c r="C258" s="3092" t="str">
        <f t="shared" ca="1" si="11"/>
        <v xml:space="preserve"> </v>
      </c>
    </row>
    <row r="259" spans="1:3" x14ac:dyDescent="0.25">
      <c r="A259" s="3092" t="str">
        <f t="shared" ca="1" si="9"/>
        <v xml:space="preserve"> </v>
      </c>
      <c r="B259" s="3092" t="str">
        <f t="shared" ca="1" si="10"/>
        <v xml:space="preserve"> </v>
      </c>
      <c r="C259" s="3092" t="str">
        <f t="shared" ca="1" si="11"/>
        <v xml:space="preserve"> </v>
      </c>
    </row>
    <row r="260" spans="1:3" x14ac:dyDescent="0.25">
      <c r="A260" s="3092" t="str">
        <f t="shared" ca="1" si="9"/>
        <v xml:space="preserve"> </v>
      </c>
      <c r="B260" s="3092" t="str">
        <f t="shared" ca="1" si="10"/>
        <v xml:space="preserve"> </v>
      </c>
      <c r="C260" s="3092" t="str">
        <f t="shared" ca="1" si="11"/>
        <v xml:space="preserve"> </v>
      </c>
    </row>
    <row r="261" spans="1:3" x14ac:dyDescent="0.25">
      <c r="A261" s="3092" t="str">
        <f t="shared" ca="1" si="9"/>
        <v xml:space="preserve"> </v>
      </c>
      <c r="B261" s="3092" t="str">
        <f t="shared" ca="1" si="10"/>
        <v xml:space="preserve"> </v>
      </c>
      <c r="C261" s="3092" t="str">
        <f t="shared" ca="1" si="11"/>
        <v xml:space="preserve"> </v>
      </c>
    </row>
    <row r="262" spans="1:3" x14ac:dyDescent="0.25">
      <c r="A262" s="3092" t="str">
        <f t="shared" ca="1" si="9"/>
        <v xml:space="preserve"> </v>
      </c>
      <c r="B262" s="3092" t="str">
        <f t="shared" ca="1" si="10"/>
        <v xml:space="preserve"> </v>
      </c>
      <c r="C262" s="3092" t="str">
        <f t="shared" ca="1" si="11"/>
        <v xml:space="preserve"> </v>
      </c>
    </row>
    <row r="263" spans="1:3" x14ac:dyDescent="0.25">
      <c r="A263" s="3092" t="str">
        <f t="shared" ref="A263:A326" ca="1" si="12">IFERROR(IF(OFFSET(F263,0,$F$4)=""," ",OFFSET(F263,0,$F$4)),"")</f>
        <v xml:space="preserve"> </v>
      </c>
      <c r="B263" s="3092" t="str">
        <f t="shared" ref="B263:B326" ca="1" si="13">IFERROR(IF(OFFSET(F263,0,$F$4 + 1)=""," ",OFFSET(F263,0,$F$4 + 1)),"")</f>
        <v xml:space="preserve"> </v>
      </c>
      <c r="C263" s="3092" t="str">
        <f t="shared" ref="C263:C326" ca="1" si="14">IFERROR(IF(OFFSET(F263,0,$F$4 + 2)=""," ",OFFSET(F263,0,$F$4 + 2)),"")</f>
        <v xml:space="preserve"> </v>
      </c>
    </row>
    <row r="264" spans="1:3" x14ac:dyDescent="0.25">
      <c r="A264" s="3092" t="str">
        <f t="shared" ca="1" si="12"/>
        <v xml:space="preserve"> </v>
      </c>
      <c r="B264" s="3092" t="str">
        <f t="shared" ca="1" si="13"/>
        <v xml:space="preserve"> </v>
      </c>
      <c r="C264" s="3092" t="str">
        <f t="shared" ca="1" si="14"/>
        <v xml:space="preserve"> </v>
      </c>
    </row>
    <row r="265" spans="1:3" x14ac:dyDescent="0.25">
      <c r="A265" s="3092" t="str">
        <f t="shared" ca="1" si="12"/>
        <v xml:space="preserve"> </v>
      </c>
      <c r="B265" s="3092" t="str">
        <f t="shared" ca="1" si="13"/>
        <v xml:space="preserve"> </v>
      </c>
      <c r="C265" s="3092" t="str">
        <f t="shared" ca="1" si="14"/>
        <v xml:space="preserve"> </v>
      </c>
    </row>
    <row r="266" spans="1:3" x14ac:dyDescent="0.25">
      <c r="A266" s="3092" t="str">
        <f t="shared" ca="1" si="12"/>
        <v xml:space="preserve"> </v>
      </c>
      <c r="B266" s="3092" t="str">
        <f t="shared" ca="1" si="13"/>
        <v xml:space="preserve"> </v>
      </c>
      <c r="C266" s="3092" t="str">
        <f t="shared" ca="1" si="14"/>
        <v xml:space="preserve"> </v>
      </c>
    </row>
    <row r="267" spans="1:3" x14ac:dyDescent="0.25">
      <c r="A267" s="3092" t="str">
        <f t="shared" ca="1" si="12"/>
        <v xml:space="preserve"> </v>
      </c>
      <c r="B267" s="3092" t="str">
        <f t="shared" ca="1" si="13"/>
        <v xml:space="preserve"> </v>
      </c>
      <c r="C267" s="3092" t="str">
        <f t="shared" ca="1" si="14"/>
        <v xml:space="preserve"> </v>
      </c>
    </row>
    <row r="268" spans="1:3" x14ac:dyDescent="0.25">
      <c r="A268" s="3092" t="str">
        <f t="shared" ca="1" si="12"/>
        <v xml:space="preserve"> </v>
      </c>
      <c r="B268" s="3092" t="str">
        <f t="shared" ca="1" si="13"/>
        <v xml:space="preserve"> </v>
      </c>
      <c r="C268" s="3092" t="str">
        <f t="shared" ca="1" si="14"/>
        <v xml:space="preserve"> </v>
      </c>
    </row>
    <row r="269" spans="1:3" x14ac:dyDescent="0.25">
      <c r="A269" s="3092" t="str">
        <f t="shared" ca="1" si="12"/>
        <v xml:space="preserve"> </v>
      </c>
      <c r="B269" s="3092" t="str">
        <f t="shared" ca="1" si="13"/>
        <v xml:space="preserve"> </v>
      </c>
      <c r="C269" s="3092" t="str">
        <f t="shared" ca="1" si="14"/>
        <v xml:space="preserve"> </v>
      </c>
    </row>
    <row r="270" spans="1:3" x14ac:dyDescent="0.25">
      <c r="A270" s="3092" t="str">
        <f t="shared" ca="1" si="12"/>
        <v xml:space="preserve"> </v>
      </c>
      <c r="B270" s="3092" t="str">
        <f t="shared" ca="1" si="13"/>
        <v xml:space="preserve"> </v>
      </c>
      <c r="C270" s="3092" t="str">
        <f t="shared" ca="1" si="14"/>
        <v xml:space="preserve"> </v>
      </c>
    </row>
    <row r="271" spans="1:3" x14ac:dyDescent="0.25">
      <c r="A271" s="3092" t="str">
        <f t="shared" ca="1" si="12"/>
        <v xml:space="preserve"> </v>
      </c>
      <c r="B271" s="3092" t="str">
        <f t="shared" ca="1" si="13"/>
        <v xml:space="preserve"> </v>
      </c>
      <c r="C271" s="3092" t="str">
        <f t="shared" ca="1" si="14"/>
        <v xml:space="preserve"> </v>
      </c>
    </row>
    <row r="272" spans="1:3" x14ac:dyDescent="0.25">
      <c r="A272" s="3092" t="str">
        <f t="shared" ca="1" si="12"/>
        <v xml:space="preserve"> </v>
      </c>
      <c r="B272" s="3092" t="str">
        <f t="shared" ca="1" si="13"/>
        <v xml:space="preserve"> </v>
      </c>
      <c r="C272" s="3092" t="str">
        <f t="shared" ca="1" si="14"/>
        <v xml:space="preserve"> </v>
      </c>
    </row>
    <row r="273" spans="1:3" x14ac:dyDescent="0.25">
      <c r="A273" s="3092" t="str">
        <f t="shared" ca="1" si="12"/>
        <v xml:space="preserve"> </v>
      </c>
      <c r="B273" s="3092" t="str">
        <f t="shared" ca="1" si="13"/>
        <v xml:space="preserve"> </v>
      </c>
      <c r="C273" s="3092" t="str">
        <f t="shared" ca="1" si="14"/>
        <v xml:space="preserve"> </v>
      </c>
    </row>
    <row r="274" spans="1:3" x14ac:dyDescent="0.25">
      <c r="A274" s="3092" t="str">
        <f t="shared" ca="1" si="12"/>
        <v xml:space="preserve"> </v>
      </c>
      <c r="B274" s="3092" t="str">
        <f t="shared" ca="1" si="13"/>
        <v xml:space="preserve"> </v>
      </c>
      <c r="C274" s="3092" t="str">
        <f t="shared" ca="1" si="14"/>
        <v xml:space="preserve"> </v>
      </c>
    </row>
    <row r="275" spans="1:3" x14ac:dyDescent="0.25">
      <c r="A275" s="3092" t="str">
        <f t="shared" ca="1" si="12"/>
        <v xml:space="preserve"> </v>
      </c>
      <c r="B275" s="3092" t="str">
        <f t="shared" ca="1" si="13"/>
        <v xml:space="preserve"> </v>
      </c>
      <c r="C275" s="3092" t="str">
        <f t="shared" ca="1" si="14"/>
        <v xml:space="preserve"> </v>
      </c>
    </row>
    <row r="276" spans="1:3" x14ac:dyDescent="0.25">
      <c r="A276" s="3092" t="str">
        <f t="shared" ca="1" si="12"/>
        <v xml:space="preserve"> </v>
      </c>
      <c r="B276" s="3092" t="str">
        <f t="shared" ca="1" si="13"/>
        <v xml:space="preserve"> </v>
      </c>
      <c r="C276" s="3092" t="str">
        <f t="shared" ca="1" si="14"/>
        <v xml:space="preserve"> </v>
      </c>
    </row>
    <row r="277" spans="1:3" x14ac:dyDescent="0.25">
      <c r="A277" s="3092" t="str">
        <f t="shared" ca="1" si="12"/>
        <v xml:space="preserve"> </v>
      </c>
      <c r="B277" s="3092" t="str">
        <f t="shared" ca="1" si="13"/>
        <v xml:space="preserve"> </v>
      </c>
      <c r="C277" s="3092" t="str">
        <f t="shared" ca="1" si="14"/>
        <v xml:space="preserve"> </v>
      </c>
    </row>
    <row r="278" spans="1:3" x14ac:dyDescent="0.25">
      <c r="A278" s="3092" t="str">
        <f t="shared" ca="1" si="12"/>
        <v xml:space="preserve"> </v>
      </c>
      <c r="B278" s="3092" t="str">
        <f t="shared" ca="1" si="13"/>
        <v xml:space="preserve"> </v>
      </c>
      <c r="C278" s="3092" t="str">
        <f t="shared" ca="1" si="14"/>
        <v xml:space="preserve"> </v>
      </c>
    </row>
    <row r="279" spans="1:3" x14ac:dyDescent="0.25">
      <c r="A279" s="3092" t="str">
        <f t="shared" ca="1" si="12"/>
        <v xml:space="preserve"> </v>
      </c>
      <c r="B279" s="3092" t="str">
        <f t="shared" ca="1" si="13"/>
        <v xml:space="preserve"> </v>
      </c>
      <c r="C279" s="3092" t="str">
        <f t="shared" ca="1" si="14"/>
        <v xml:space="preserve"> </v>
      </c>
    </row>
    <row r="280" spans="1:3" x14ac:dyDescent="0.25">
      <c r="A280" s="3092" t="str">
        <f t="shared" ca="1" si="12"/>
        <v xml:space="preserve"> </v>
      </c>
      <c r="B280" s="3092" t="str">
        <f t="shared" ca="1" si="13"/>
        <v xml:space="preserve"> </v>
      </c>
      <c r="C280" s="3092" t="str">
        <f t="shared" ca="1" si="14"/>
        <v xml:space="preserve"> </v>
      </c>
    </row>
    <row r="281" spans="1:3" x14ac:dyDescent="0.25">
      <c r="A281" s="3092" t="str">
        <f t="shared" ca="1" si="12"/>
        <v xml:space="preserve"> </v>
      </c>
      <c r="B281" s="3092" t="str">
        <f t="shared" ca="1" si="13"/>
        <v xml:space="preserve"> </v>
      </c>
      <c r="C281" s="3092" t="str">
        <f t="shared" ca="1" si="14"/>
        <v xml:space="preserve"> </v>
      </c>
    </row>
    <row r="282" spans="1:3" x14ac:dyDescent="0.25">
      <c r="A282" s="3092" t="str">
        <f t="shared" ca="1" si="12"/>
        <v xml:space="preserve"> </v>
      </c>
      <c r="B282" s="3092" t="str">
        <f t="shared" ca="1" si="13"/>
        <v xml:space="preserve"> </v>
      </c>
      <c r="C282" s="3092" t="str">
        <f t="shared" ca="1" si="14"/>
        <v xml:space="preserve"> </v>
      </c>
    </row>
    <row r="283" spans="1:3" x14ac:dyDescent="0.25">
      <c r="A283" s="3092" t="str">
        <f t="shared" ca="1" si="12"/>
        <v xml:space="preserve"> </v>
      </c>
      <c r="B283" s="3092" t="str">
        <f t="shared" ca="1" si="13"/>
        <v xml:space="preserve"> </v>
      </c>
      <c r="C283" s="3092" t="str">
        <f t="shared" ca="1" si="14"/>
        <v xml:space="preserve"> </v>
      </c>
    </row>
    <row r="284" spans="1:3" x14ac:dyDescent="0.25">
      <c r="A284" s="3092" t="str">
        <f t="shared" ca="1" si="12"/>
        <v xml:space="preserve"> </v>
      </c>
      <c r="B284" s="3092" t="str">
        <f t="shared" ca="1" si="13"/>
        <v xml:space="preserve"> </v>
      </c>
      <c r="C284" s="3092" t="str">
        <f t="shared" ca="1" si="14"/>
        <v xml:space="preserve"> </v>
      </c>
    </row>
    <row r="285" spans="1:3" x14ac:dyDescent="0.25">
      <c r="A285" s="3092" t="str">
        <f t="shared" ca="1" si="12"/>
        <v xml:space="preserve"> </v>
      </c>
      <c r="B285" s="3092" t="str">
        <f t="shared" ca="1" si="13"/>
        <v xml:space="preserve"> </v>
      </c>
      <c r="C285" s="3092" t="str">
        <f t="shared" ca="1" si="14"/>
        <v xml:space="preserve"> </v>
      </c>
    </row>
    <row r="286" spans="1:3" x14ac:dyDescent="0.25">
      <c r="A286" s="3092" t="str">
        <f t="shared" ca="1" si="12"/>
        <v xml:space="preserve"> </v>
      </c>
      <c r="B286" s="3092" t="str">
        <f t="shared" ca="1" si="13"/>
        <v xml:space="preserve"> </v>
      </c>
      <c r="C286" s="3092" t="str">
        <f t="shared" ca="1" si="14"/>
        <v xml:space="preserve"> </v>
      </c>
    </row>
    <row r="287" spans="1:3" x14ac:dyDescent="0.25">
      <c r="A287" s="3092" t="str">
        <f t="shared" ca="1" si="12"/>
        <v xml:space="preserve"> </v>
      </c>
      <c r="B287" s="3092" t="str">
        <f t="shared" ca="1" si="13"/>
        <v xml:space="preserve"> </v>
      </c>
      <c r="C287" s="3092" t="str">
        <f t="shared" ca="1" si="14"/>
        <v xml:space="preserve"> </v>
      </c>
    </row>
    <row r="288" spans="1:3" x14ac:dyDescent="0.25">
      <c r="A288" s="3092" t="str">
        <f t="shared" ca="1" si="12"/>
        <v xml:space="preserve"> </v>
      </c>
      <c r="B288" s="3092" t="str">
        <f t="shared" ca="1" si="13"/>
        <v xml:space="preserve"> </v>
      </c>
      <c r="C288" s="3092" t="str">
        <f t="shared" ca="1" si="14"/>
        <v xml:space="preserve"> </v>
      </c>
    </row>
    <row r="289" spans="1:3" x14ac:dyDescent="0.25">
      <c r="A289" s="3092" t="str">
        <f t="shared" ca="1" si="12"/>
        <v xml:space="preserve"> </v>
      </c>
      <c r="B289" s="3092" t="str">
        <f t="shared" ca="1" si="13"/>
        <v xml:space="preserve"> </v>
      </c>
      <c r="C289" s="3092" t="str">
        <f t="shared" ca="1" si="14"/>
        <v xml:space="preserve"> </v>
      </c>
    </row>
    <row r="290" spans="1:3" x14ac:dyDescent="0.25">
      <c r="A290" s="3092" t="str">
        <f t="shared" ca="1" si="12"/>
        <v xml:space="preserve"> </v>
      </c>
      <c r="B290" s="3092" t="str">
        <f t="shared" ca="1" si="13"/>
        <v xml:space="preserve"> </v>
      </c>
      <c r="C290" s="3092" t="str">
        <f t="shared" ca="1" si="14"/>
        <v xml:space="preserve"> </v>
      </c>
    </row>
    <row r="291" spans="1:3" x14ac:dyDescent="0.25">
      <c r="A291" s="3092" t="str">
        <f t="shared" ca="1" si="12"/>
        <v xml:space="preserve"> </v>
      </c>
      <c r="B291" s="3092" t="str">
        <f t="shared" ca="1" si="13"/>
        <v xml:space="preserve"> </v>
      </c>
      <c r="C291" s="3092" t="str">
        <f t="shared" ca="1" si="14"/>
        <v xml:space="preserve"> </v>
      </c>
    </row>
    <row r="292" spans="1:3" x14ac:dyDescent="0.25">
      <c r="A292" s="3092" t="str">
        <f t="shared" ca="1" si="12"/>
        <v xml:space="preserve"> </v>
      </c>
      <c r="B292" s="3092" t="str">
        <f t="shared" ca="1" si="13"/>
        <v xml:space="preserve"> </v>
      </c>
      <c r="C292" s="3092" t="str">
        <f t="shared" ca="1" si="14"/>
        <v xml:space="preserve"> </v>
      </c>
    </row>
    <row r="293" spans="1:3" x14ac:dyDescent="0.25">
      <c r="A293" s="3092" t="str">
        <f t="shared" ca="1" si="12"/>
        <v xml:space="preserve"> </v>
      </c>
      <c r="B293" s="3092" t="str">
        <f t="shared" ca="1" si="13"/>
        <v xml:space="preserve"> </v>
      </c>
      <c r="C293" s="3092" t="str">
        <f t="shared" ca="1" si="14"/>
        <v xml:space="preserve"> </v>
      </c>
    </row>
    <row r="294" spans="1:3" x14ac:dyDescent="0.25">
      <c r="A294" s="3092" t="str">
        <f t="shared" ca="1" si="12"/>
        <v xml:space="preserve"> </v>
      </c>
      <c r="B294" s="3092" t="str">
        <f t="shared" ca="1" si="13"/>
        <v xml:space="preserve"> </v>
      </c>
      <c r="C294" s="3092" t="str">
        <f t="shared" ca="1" si="14"/>
        <v xml:space="preserve"> </v>
      </c>
    </row>
    <row r="295" spans="1:3" x14ac:dyDescent="0.25">
      <c r="A295" s="3092" t="str">
        <f t="shared" ca="1" si="12"/>
        <v xml:space="preserve"> </v>
      </c>
      <c r="B295" s="3092" t="str">
        <f t="shared" ca="1" si="13"/>
        <v xml:space="preserve"> </v>
      </c>
      <c r="C295" s="3092" t="str">
        <f t="shared" ca="1" si="14"/>
        <v xml:space="preserve"> </v>
      </c>
    </row>
    <row r="296" spans="1:3" x14ac:dyDescent="0.25">
      <c r="A296" s="3092" t="str">
        <f t="shared" ca="1" si="12"/>
        <v xml:space="preserve"> </v>
      </c>
      <c r="B296" s="3092" t="str">
        <f t="shared" ca="1" si="13"/>
        <v xml:space="preserve"> </v>
      </c>
      <c r="C296" s="3092" t="str">
        <f t="shared" ca="1" si="14"/>
        <v xml:space="preserve"> </v>
      </c>
    </row>
    <row r="297" spans="1:3" x14ac:dyDescent="0.25">
      <c r="A297" s="3092" t="str">
        <f t="shared" ca="1" si="12"/>
        <v xml:space="preserve"> </v>
      </c>
      <c r="B297" s="3092" t="str">
        <f t="shared" ca="1" si="13"/>
        <v xml:space="preserve"> </v>
      </c>
      <c r="C297" s="3092" t="str">
        <f t="shared" ca="1" si="14"/>
        <v xml:space="preserve"> </v>
      </c>
    </row>
    <row r="298" spans="1:3" x14ac:dyDescent="0.25">
      <c r="A298" s="3092" t="str">
        <f t="shared" ca="1" si="12"/>
        <v xml:space="preserve"> </v>
      </c>
      <c r="B298" s="3092" t="str">
        <f t="shared" ca="1" si="13"/>
        <v xml:space="preserve"> </v>
      </c>
      <c r="C298" s="3092" t="str">
        <f t="shared" ca="1" si="14"/>
        <v xml:space="preserve"> </v>
      </c>
    </row>
    <row r="299" spans="1:3" x14ac:dyDescent="0.25">
      <c r="A299" s="3092" t="str">
        <f t="shared" ca="1" si="12"/>
        <v xml:space="preserve"> </v>
      </c>
      <c r="B299" s="3092" t="str">
        <f t="shared" ca="1" si="13"/>
        <v xml:space="preserve"> </v>
      </c>
      <c r="C299" s="3092" t="str">
        <f t="shared" ca="1" si="14"/>
        <v xml:space="preserve"> </v>
      </c>
    </row>
    <row r="300" spans="1:3" x14ac:dyDescent="0.25">
      <c r="A300" s="3092" t="str">
        <f t="shared" ca="1" si="12"/>
        <v xml:space="preserve"> </v>
      </c>
      <c r="B300" s="3092" t="str">
        <f t="shared" ca="1" si="13"/>
        <v xml:space="preserve"> </v>
      </c>
      <c r="C300" s="3092" t="str">
        <f t="shared" ca="1" si="14"/>
        <v xml:space="preserve"> </v>
      </c>
    </row>
    <row r="301" spans="1:3" x14ac:dyDescent="0.25">
      <c r="A301" s="3092" t="str">
        <f t="shared" ca="1" si="12"/>
        <v xml:space="preserve"> </v>
      </c>
      <c r="B301" s="3092" t="str">
        <f t="shared" ca="1" si="13"/>
        <v xml:space="preserve"> </v>
      </c>
      <c r="C301" s="3092" t="str">
        <f t="shared" ca="1" si="14"/>
        <v xml:space="preserve"> </v>
      </c>
    </row>
    <row r="302" spans="1:3" x14ac:dyDescent="0.25">
      <c r="A302" s="3092" t="str">
        <f t="shared" ca="1" si="12"/>
        <v xml:space="preserve"> </v>
      </c>
      <c r="B302" s="3092" t="str">
        <f t="shared" ca="1" si="13"/>
        <v xml:space="preserve"> </v>
      </c>
      <c r="C302" s="3092" t="str">
        <f t="shared" ca="1" si="14"/>
        <v xml:space="preserve"> </v>
      </c>
    </row>
    <row r="303" spans="1:3" x14ac:dyDescent="0.25">
      <c r="A303" s="3092" t="str">
        <f t="shared" ca="1" si="12"/>
        <v xml:space="preserve"> </v>
      </c>
      <c r="B303" s="3092" t="str">
        <f t="shared" ca="1" si="13"/>
        <v xml:space="preserve"> </v>
      </c>
      <c r="C303" s="3092" t="str">
        <f t="shared" ca="1" si="14"/>
        <v xml:space="preserve"> </v>
      </c>
    </row>
    <row r="304" spans="1:3" x14ac:dyDescent="0.25">
      <c r="A304" s="3092" t="str">
        <f t="shared" ca="1" si="12"/>
        <v xml:space="preserve"> </v>
      </c>
      <c r="B304" s="3092" t="str">
        <f t="shared" ca="1" si="13"/>
        <v xml:space="preserve"> </v>
      </c>
      <c r="C304" s="3092" t="str">
        <f t="shared" ca="1" si="14"/>
        <v xml:space="preserve"> </v>
      </c>
    </row>
    <row r="305" spans="1:3" x14ac:dyDescent="0.25">
      <c r="A305" s="3092" t="str">
        <f t="shared" ca="1" si="12"/>
        <v xml:space="preserve"> </v>
      </c>
      <c r="B305" s="3092" t="str">
        <f t="shared" ca="1" si="13"/>
        <v xml:space="preserve"> </v>
      </c>
      <c r="C305" s="3092" t="str">
        <f t="shared" ca="1" si="14"/>
        <v xml:space="preserve"> </v>
      </c>
    </row>
    <row r="306" spans="1:3" x14ac:dyDescent="0.25">
      <c r="A306" s="3092" t="str">
        <f t="shared" ca="1" si="12"/>
        <v xml:space="preserve"> </v>
      </c>
      <c r="B306" s="3092" t="str">
        <f t="shared" ca="1" si="13"/>
        <v xml:space="preserve"> </v>
      </c>
      <c r="C306" s="3092" t="str">
        <f t="shared" ca="1" si="14"/>
        <v xml:space="preserve"> </v>
      </c>
    </row>
    <row r="307" spans="1:3" x14ac:dyDescent="0.25">
      <c r="A307" s="3092" t="str">
        <f t="shared" ca="1" si="12"/>
        <v xml:space="preserve"> </v>
      </c>
      <c r="B307" s="3092" t="str">
        <f t="shared" ca="1" si="13"/>
        <v xml:space="preserve"> </v>
      </c>
      <c r="C307" s="3092" t="str">
        <f t="shared" ca="1" si="14"/>
        <v xml:space="preserve"> </v>
      </c>
    </row>
    <row r="308" spans="1:3" x14ac:dyDescent="0.25">
      <c r="A308" s="3092" t="str">
        <f t="shared" ca="1" si="12"/>
        <v xml:space="preserve"> </v>
      </c>
      <c r="B308" s="3092" t="str">
        <f t="shared" ca="1" si="13"/>
        <v xml:space="preserve"> </v>
      </c>
      <c r="C308" s="3092" t="str">
        <f t="shared" ca="1" si="14"/>
        <v xml:space="preserve"> </v>
      </c>
    </row>
    <row r="309" spans="1:3" x14ac:dyDescent="0.25">
      <c r="A309" s="3092" t="str">
        <f t="shared" ca="1" si="12"/>
        <v xml:space="preserve"> </v>
      </c>
      <c r="B309" s="3092" t="str">
        <f t="shared" ca="1" si="13"/>
        <v xml:space="preserve"> </v>
      </c>
      <c r="C309" s="3092" t="str">
        <f t="shared" ca="1" si="14"/>
        <v xml:space="preserve"> </v>
      </c>
    </row>
    <row r="310" spans="1:3" x14ac:dyDescent="0.25">
      <c r="A310" s="3092" t="str">
        <f t="shared" ca="1" si="12"/>
        <v xml:space="preserve"> </v>
      </c>
      <c r="B310" s="3092" t="str">
        <f t="shared" ca="1" si="13"/>
        <v xml:space="preserve"> </v>
      </c>
      <c r="C310" s="3092" t="str">
        <f t="shared" ca="1" si="14"/>
        <v xml:space="preserve"> </v>
      </c>
    </row>
    <row r="311" spans="1:3" x14ac:dyDescent="0.25">
      <c r="A311" s="3092" t="str">
        <f t="shared" ca="1" si="12"/>
        <v xml:space="preserve"> </v>
      </c>
      <c r="B311" s="3092" t="str">
        <f t="shared" ca="1" si="13"/>
        <v xml:space="preserve"> </v>
      </c>
      <c r="C311" s="3092" t="str">
        <f t="shared" ca="1" si="14"/>
        <v xml:space="preserve"> </v>
      </c>
    </row>
    <row r="312" spans="1:3" x14ac:dyDescent="0.25">
      <c r="A312" s="3092" t="str">
        <f t="shared" ca="1" si="12"/>
        <v xml:space="preserve"> </v>
      </c>
      <c r="B312" s="3092" t="str">
        <f t="shared" ca="1" si="13"/>
        <v xml:space="preserve"> </v>
      </c>
      <c r="C312" s="3092" t="str">
        <f t="shared" ca="1" si="14"/>
        <v xml:space="preserve"> </v>
      </c>
    </row>
    <row r="313" spans="1:3" x14ac:dyDescent="0.25">
      <c r="A313" s="3092" t="str">
        <f t="shared" ca="1" si="12"/>
        <v xml:space="preserve"> </v>
      </c>
      <c r="B313" s="3092" t="str">
        <f t="shared" ca="1" si="13"/>
        <v xml:space="preserve"> </v>
      </c>
      <c r="C313" s="3092" t="str">
        <f t="shared" ca="1" si="14"/>
        <v xml:space="preserve"> </v>
      </c>
    </row>
    <row r="314" spans="1:3" x14ac:dyDescent="0.25">
      <c r="A314" s="3092" t="str">
        <f t="shared" ca="1" si="12"/>
        <v xml:space="preserve"> </v>
      </c>
      <c r="B314" s="3092" t="str">
        <f t="shared" ca="1" si="13"/>
        <v xml:space="preserve"> </v>
      </c>
      <c r="C314" s="3092" t="str">
        <f t="shared" ca="1" si="14"/>
        <v xml:space="preserve"> </v>
      </c>
    </row>
    <row r="315" spans="1:3" x14ac:dyDescent="0.25">
      <c r="A315" s="3092" t="str">
        <f t="shared" ca="1" si="12"/>
        <v xml:space="preserve"> </v>
      </c>
      <c r="B315" s="3092" t="str">
        <f t="shared" ca="1" si="13"/>
        <v xml:space="preserve"> </v>
      </c>
      <c r="C315" s="3092" t="str">
        <f t="shared" ca="1" si="14"/>
        <v xml:space="preserve"> </v>
      </c>
    </row>
    <row r="316" spans="1:3" x14ac:dyDescent="0.25">
      <c r="A316" s="3092" t="str">
        <f t="shared" ca="1" si="12"/>
        <v xml:space="preserve"> </v>
      </c>
      <c r="B316" s="3092" t="str">
        <f t="shared" ca="1" si="13"/>
        <v xml:space="preserve"> </v>
      </c>
      <c r="C316" s="3092" t="str">
        <f t="shared" ca="1" si="14"/>
        <v xml:space="preserve"> </v>
      </c>
    </row>
    <row r="317" spans="1:3" x14ac:dyDescent="0.25">
      <c r="A317" s="3092" t="str">
        <f t="shared" ca="1" si="12"/>
        <v xml:space="preserve"> </v>
      </c>
      <c r="B317" s="3092" t="str">
        <f t="shared" ca="1" si="13"/>
        <v xml:space="preserve"> </v>
      </c>
      <c r="C317" s="3092" t="str">
        <f t="shared" ca="1" si="14"/>
        <v xml:space="preserve"> </v>
      </c>
    </row>
    <row r="318" spans="1:3" x14ac:dyDescent="0.25">
      <c r="A318" s="3092" t="str">
        <f t="shared" ca="1" si="12"/>
        <v xml:space="preserve"> </v>
      </c>
      <c r="B318" s="3092" t="str">
        <f t="shared" ca="1" si="13"/>
        <v xml:space="preserve"> </v>
      </c>
      <c r="C318" s="3092" t="str">
        <f t="shared" ca="1" si="14"/>
        <v xml:space="preserve"> </v>
      </c>
    </row>
    <row r="319" spans="1:3" x14ac:dyDescent="0.25">
      <c r="A319" s="3092" t="str">
        <f t="shared" ca="1" si="12"/>
        <v xml:space="preserve"> </v>
      </c>
      <c r="B319" s="3092" t="str">
        <f t="shared" ca="1" si="13"/>
        <v xml:space="preserve"> </v>
      </c>
      <c r="C319" s="3092" t="str">
        <f t="shared" ca="1" si="14"/>
        <v xml:space="preserve"> </v>
      </c>
    </row>
    <row r="320" spans="1:3" x14ac:dyDescent="0.25">
      <c r="A320" s="3092" t="str">
        <f t="shared" ca="1" si="12"/>
        <v xml:space="preserve"> </v>
      </c>
      <c r="B320" s="3092" t="str">
        <f t="shared" ca="1" si="13"/>
        <v xml:space="preserve"> </v>
      </c>
      <c r="C320" s="3092" t="str">
        <f t="shared" ca="1" si="14"/>
        <v xml:space="preserve"> </v>
      </c>
    </row>
    <row r="321" spans="1:3" x14ac:dyDescent="0.25">
      <c r="A321" s="3092" t="str">
        <f t="shared" ca="1" si="12"/>
        <v xml:space="preserve"> </v>
      </c>
      <c r="B321" s="3092" t="str">
        <f t="shared" ca="1" si="13"/>
        <v xml:space="preserve"> </v>
      </c>
      <c r="C321" s="3092" t="str">
        <f t="shared" ca="1" si="14"/>
        <v xml:space="preserve"> </v>
      </c>
    </row>
    <row r="322" spans="1:3" x14ac:dyDescent="0.25">
      <c r="A322" s="3092" t="str">
        <f t="shared" ca="1" si="12"/>
        <v xml:space="preserve"> </v>
      </c>
      <c r="B322" s="3092" t="str">
        <f t="shared" ca="1" si="13"/>
        <v xml:space="preserve"> </v>
      </c>
      <c r="C322" s="3092" t="str">
        <f t="shared" ca="1" si="14"/>
        <v xml:space="preserve"> </v>
      </c>
    </row>
    <row r="323" spans="1:3" x14ac:dyDescent="0.25">
      <c r="A323" s="3092" t="str">
        <f t="shared" ca="1" si="12"/>
        <v xml:space="preserve"> </v>
      </c>
      <c r="B323" s="3092" t="str">
        <f t="shared" ca="1" si="13"/>
        <v xml:space="preserve"> </v>
      </c>
      <c r="C323" s="3092" t="str">
        <f t="shared" ca="1" si="14"/>
        <v xml:space="preserve"> </v>
      </c>
    </row>
    <row r="324" spans="1:3" x14ac:dyDescent="0.25">
      <c r="A324" s="3092" t="str">
        <f t="shared" ca="1" si="12"/>
        <v xml:space="preserve"> </v>
      </c>
      <c r="B324" s="3092" t="str">
        <f t="shared" ca="1" si="13"/>
        <v xml:space="preserve"> </v>
      </c>
      <c r="C324" s="3092" t="str">
        <f t="shared" ca="1" si="14"/>
        <v xml:space="preserve"> </v>
      </c>
    </row>
    <row r="325" spans="1:3" x14ac:dyDescent="0.25">
      <c r="A325" s="3092" t="str">
        <f t="shared" ca="1" si="12"/>
        <v xml:space="preserve"> </v>
      </c>
      <c r="B325" s="3092" t="str">
        <f t="shared" ca="1" si="13"/>
        <v xml:space="preserve"> </v>
      </c>
      <c r="C325" s="3092" t="str">
        <f t="shared" ca="1" si="14"/>
        <v xml:space="preserve"> </v>
      </c>
    </row>
    <row r="326" spans="1:3" x14ac:dyDescent="0.25">
      <c r="A326" s="3092" t="str">
        <f t="shared" ca="1" si="12"/>
        <v xml:space="preserve"> </v>
      </c>
      <c r="B326" s="3092" t="str">
        <f t="shared" ca="1" si="13"/>
        <v xml:space="preserve"> </v>
      </c>
      <c r="C326" s="3092" t="str">
        <f t="shared" ca="1" si="14"/>
        <v xml:space="preserve"> </v>
      </c>
    </row>
    <row r="327" spans="1:3" x14ac:dyDescent="0.25">
      <c r="A327" s="3092" t="str">
        <f t="shared" ref="A327:A390" ca="1" si="15">IFERROR(IF(OFFSET(F327,0,$F$4)=""," ",OFFSET(F327,0,$F$4)),"")</f>
        <v xml:space="preserve"> </v>
      </c>
      <c r="B327" s="3092" t="str">
        <f t="shared" ref="B327:B390" ca="1" si="16">IFERROR(IF(OFFSET(F327,0,$F$4 + 1)=""," ",OFFSET(F327,0,$F$4 + 1)),"")</f>
        <v xml:space="preserve"> </v>
      </c>
      <c r="C327" s="3092" t="str">
        <f t="shared" ref="C327:C390" ca="1" si="17">IFERROR(IF(OFFSET(F327,0,$F$4 + 2)=""," ",OFFSET(F327,0,$F$4 + 2)),"")</f>
        <v xml:space="preserve"> </v>
      </c>
    </row>
    <row r="328" spans="1:3" x14ac:dyDescent="0.25">
      <c r="A328" s="3092" t="str">
        <f t="shared" ca="1" si="15"/>
        <v xml:space="preserve"> </v>
      </c>
      <c r="B328" s="3092" t="str">
        <f t="shared" ca="1" si="16"/>
        <v xml:space="preserve"> </v>
      </c>
      <c r="C328" s="3092" t="str">
        <f t="shared" ca="1" si="17"/>
        <v xml:space="preserve"> </v>
      </c>
    </row>
    <row r="329" spans="1:3" x14ac:dyDescent="0.25">
      <c r="A329" s="3092" t="str">
        <f t="shared" ca="1" si="15"/>
        <v xml:space="preserve"> </v>
      </c>
      <c r="B329" s="3092" t="str">
        <f t="shared" ca="1" si="16"/>
        <v xml:space="preserve"> </v>
      </c>
      <c r="C329" s="3092" t="str">
        <f t="shared" ca="1" si="17"/>
        <v xml:space="preserve"> </v>
      </c>
    </row>
    <row r="330" spans="1:3" x14ac:dyDescent="0.25">
      <c r="A330" s="3092" t="str">
        <f t="shared" ca="1" si="15"/>
        <v xml:space="preserve"> </v>
      </c>
      <c r="B330" s="3092" t="str">
        <f t="shared" ca="1" si="16"/>
        <v xml:space="preserve"> </v>
      </c>
      <c r="C330" s="3092" t="str">
        <f t="shared" ca="1" si="17"/>
        <v xml:space="preserve"> </v>
      </c>
    </row>
    <row r="331" spans="1:3" x14ac:dyDescent="0.25">
      <c r="A331" s="3092" t="str">
        <f t="shared" ca="1" si="15"/>
        <v xml:space="preserve"> </v>
      </c>
      <c r="B331" s="3092" t="str">
        <f t="shared" ca="1" si="16"/>
        <v xml:space="preserve"> </v>
      </c>
      <c r="C331" s="3092" t="str">
        <f t="shared" ca="1" si="17"/>
        <v xml:space="preserve"> </v>
      </c>
    </row>
    <row r="332" spans="1:3" x14ac:dyDescent="0.25">
      <c r="A332" s="3092" t="str">
        <f t="shared" ca="1" si="15"/>
        <v xml:space="preserve"> </v>
      </c>
      <c r="B332" s="3092" t="str">
        <f t="shared" ca="1" si="16"/>
        <v xml:space="preserve"> </v>
      </c>
      <c r="C332" s="3092" t="str">
        <f t="shared" ca="1" si="17"/>
        <v xml:space="preserve"> </v>
      </c>
    </row>
    <row r="333" spans="1:3" x14ac:dyDescent="0.25">
      <c r="A333" s="3092" t="str">
        <f t="shared" ca="1" si="15"/>
        <v xml:space="preserve"> </v>
      </c>
      <c r="B333" s="3092" t="str">
        <f t="shared" ca="1" si="16"/>
        <v xml:space="preserve"> </v>
      </c>
      <c r="C333" s="3092" t="str">
        <f t="shared" ca="1" si="17"/>
        <v xml:space="preserve"> </v>
      </c>
    </row>
    <row r="334" spans="1:3" x14ac:dyDescent="0.25">
      <c r="A334" s="3092" t="str">
        <f t="shared" ca="1" si="15"/>
        <v xml:space="preserve"> </v>
      </c>
      <c r="B334" s="3092" t="str">
        <f t="shared" ca="1" si="16"/>
        <v xml:space="preserve"> </v>
      </c>
      <c r="C334" s="3092" t="str">
        <f t="shared" ca="1" si="17"/>
        <v xml:space="preserve"> </v>
      </c>
    </row>
    <row r="335" spans="1:3" x14ac:dyDescent="0.25">
      <c r="A335" s="3092" t="str">
        <f t="shared" ca="1" si="15"/>
        <v xml:space="preserve"> </v>
      </c>
      <c r="B335" s="3092" t="str">
        <f t="shared" ca="1" si="16"/>
        <v xml:space="preserve"> </v>
      </c>
      <c r="C335" s="3092" t="str">
        <f t="shared" ca="1" si="17"/>
        <v xml:space="preserve"> </v>
      </c>
    </row>
    <row r="336" spans="1:3" x14ac:dyDescent="0.25">
      <c r="A336" s="3092" t="str">
        <f t="shared" ca="1" si="15"/>
        <v xml:space="preserve"> </v>
      </c>
      <c r="B336" s="3092" t="str">
        <f t="shared" ca="1" si="16"/>
        <v xml:space="preserve"> </v>
      </c>
      <c r="C336" s="3092" t="str">
        <f t="shared" ca="1" si="17"/>
        <v xml:space="preserve"> </v>
      </c>
    </row>
    <row r="337" spans="1:3" x14ac:dyDescent="0.25">
      <c r="A337" s="3092" t="str">
        <f t="shared" ca="1" si="15"/>
        <v xml:space="preserve"> </v>
      </c>
      <c r="B337" s="3092" t="str">
        <f t="shared" ca="1" si="16"/>
        <v xml:space="preserve"> </v>
      </c>
      <c r="C337" s="3092" t="str">
        <f t="shared" ca="1" si="17"/>
        <v xml:space="preserve"> </v>
      </c>
    </row>
    <row r="338" spans="1:3" x14ac:dyDescent="0.25">
      <c r="A338" s="3092" t="str">
        <f t="shared" ca="1" si="15"/>
        <v xml:space="preserve"> </v>
      </c>
      <c r="B338" s="3092" t="str">
        <f t="shared" ca="1" si="16"/>
        <v xml:space="preserve"> </v>
      </c>
      <c r="C338" s="3092" t="str">
        <f t="shared" ca="1" si="17"/>
        <v xml:space="preserve"> </v>
      </c>
    </row>
    <row r="339" spans="1:3" x14ac:dyDescent="0.25">
      <c r="A339" s="3092" t="str">
        <f t="shared" ca="1" si="15"/>
        <v xml:space="preserve"> </v>
      </c>
      <c r="B339" s="3092" t="str">
        <f t="shared" ca="1" si="16"/>
        <v xml:space="preserve"> </v>
      </c>
      <c r="C339" s="3092" t="str">
        <f t="shared" ca="1" si="17"/>
        <v xml:space="preserve"> </v>
      </c>
    </row>
    <row r="340" spans="1:3" x14ac:dyDescent="0.25">
      <c r="A340" s="3092" t="str">
        <f t="shared" ca="1" si="15"/>
        <v xml:space="preserve"> </v>
      </c>
      <c r="B340" s="3092" t="str">
        <f t="shared" ca="1" si="16"/>
        <v xml:space="preserve"> </v>
      </c>
      <c r="C340" s="3092" t="str">
        <f t="shared" ca="1" si="17"/>
        <v xml:space="preserve"> </v>
      </c>
    </row>
    <row r="341" spans="1:3" x14ac:dyDescent="0.25">
      <c r="A341" s="3092" t="str">
        <f t="shared" ca="1" si="15"/>
        <v xml:space="preserve"> </v>
      </c>
      <c r="B341" s="3092" t="str">
        <f t="shared" ca="1" si="16"/>
        <v xml:space="preserve"> </v>
      </c>
      <c r="C341" s="3092" t="str">
        <f t="shared" ca="1" si="17"/>
        <v xml:space="preserve"> </v>
      </c>
    </row>
    <row r="342" spans="1:3" x14ac:dyDescent="0.25">
      <c r="A342" s="3092" t="str">
        <f t="shared" ca="1" si="15"/>
        <v xml:space="preserve"> </v>
      </c>
      <c r="B342" s="3092" t="str">
        <f t="shared" ca="1" si="16"/>
        <v xml:space="preserve"> </v>
      </c>
      <c r="C342" s="3092" t="str">
        <f t="shared" ca="1" si="17"/>
        <v xml:space="preserve"> </v>
      </c>
    </row>
    <row r="343" spans="1:3" x14ac:dyDescent="0.25">
      <c r="A343" s="3092" t="str">
        <f t="shared" ca="1" si="15"/>
        <v xml:space="preserve"> </v>
      </c>
      <c r="B343" s="3092" t="str">
        <f t="shared" ca="1" si="16"/>
        <v xml:space="preserve"> </v>
      </c>
      <c r="C343" s="3092" t="str">
        <f t="shared" ca="1" si="17"/>
        <v xml:space="preserve"> </v>
      </c>
    </row>
    <row r="344" spans="1:3" x14ac:dyDescent="0.25">
      <c r="A344" s="3092" t="str">
        <f t="shared" ca="1" si="15"/>
        <v xml:space="preserve"> </v>
      </c>
      <c r="B344" s="3092" t="str">
        <f t="shared" ca="1" si="16"/>
        <v xml:space="preserve"> </v>
      </c>
      <c r="C344" s="3092" t="str">
        <f t="shared" ca="1" si="17"/>
        <v xml:space="preserve"> </v>
      </c>
    </row>
    <row r="345" spans="1:3" x14ac:dyDescent="0.25">
      <c r="A345" s="3092" t="str">
        <f t="shared" ca="1" si="15"/>
        <v xml:space="preserve"> </v>
      </c>
      <c r="B345" s="3092" t="str">
        <f t="shared" ca="1" si="16"/>
        <v xml:space="preserve"> </v>
      </c>
      <c r="C345" s="3092" t="str">
        <f t="shared" ca="1" si="17"/>
        <v xml:space="preserve"> </v>
      </c>
    </row>
    <row r="346" spans="1:3" x14ac:dyDescent="0.25">
      <c r="A346" s="3092" t="str">
        <f t="shared" ca="1" si="15"/>
        <v xml:space="preserve"> </v>
      </c>
      <c r="B346" s="3092" t="str">
        <f t="shared" ca="1" si="16"/>
        <v xml:space="preserve"> </v>
      </c>
      <c r="C346" s="3092" t="str">
        <f t="shared" ca="1" si="17"/>
        <v xml:space="preserve"> </v>
      </c>
    </row>
    <row r="347" spans="1:3" x14ac:dyDescent="0.25">
      <c r="A347" s="3092" t="str">
        <f t="shared" ca="1" si="15"/>
        <v xml:space="preserve"> </v>
      </c>
      <c r="B347" s="3092" t="str">
        <f t="shared" ca="1" si="16"/>
        <v xml:space="preserve"> </v>
      </c>
      <c r="C347" s="3092" t="str">
        <f t="shared" ca="1" si="17"/>
        <v xml:space="preserve"> </v>
      </c>
    </row>
    <row r="348" spans="1:3" x14ac:dyDescent="0.25">
      <c r="A348" s="3092" t="str">
        <f t="shared" ca="1" si="15"/>
        <v xml:space="preserve"> </v>
      </c>
      <c r="B348" s="3092" t="str">
        <f t="shared" ca="1" si="16"/>
        <v xml:space="preserve"> </v>
      </c>
      <c r="C348" s="3092" t="str">
        <f t="shared" ca="1" si="17"/>
        <v xml:space="preserve"> </v>
      </c>
    </row>
    <row r="349" spans="1:3" x14ac:dyDescent="0.25">
      <c r="A349" s="3092" t="str">
        <f t="shared" ca="1" si="15"/>
        <v xml:space="preserve"> </v>
      </c>
      <c r="B349" s="3092" t="str">
        <f t="shared" ca="1" si="16"/>
        <v xml:space="preserve"> </v>
      </c>
      <c r="C349" s="3092" t="str">
        <f t="shared" ca="1" si="17"/>
        <v xml:space="preserve"> </v>
      </c>
    </row>
    <row r="350" spans="1:3" x14ac:dyDescent="0.25">
      <c r="A350" s="3092" t="str">
        <f t="shared" ca="1" si="15"/>
        <v xml:space="preserve"> </v>
      </c>
      <c r="B350" s="3092" t="str">
        <f t="shared" ca="1" si="16"/>
        <v xml:space="preserve"> </v>
      </c>
      <c r="C350" s="3092" t="str">
        <f t="shared" ca="1" si="17"/>
        <v xml:space="preserve"> </v>
      </c>
    </row>
    <row r="351" spans="1:3" x14ac:dyDescent="0.25">
      <c r="A351" s="3092" t="str">
        <f t="shared" ca="1" si="15"/>
        <v xml:space="preserve"> </v>
      </c>
      <c r="B351" s="3092" t="str">
        <f t="shared" ca="1" si="16"/>
        <v xml:space="preserve"> </v>
      </c>
      <c r="C351" s="3092" t="str">
        <f t="shared" ca="1" si="17"/>
        <v xml:space="preserve"> </v>
      </c>
    </row>
    <row r="352" spans="1:3" x14ac:dyDescent="0.25">
      <c r="A352" s="3092" t="str">
        <f t="shared" ca="1" si="15"/>
        <v xml:space="preserve"> </v>
      </c>
      <c r="B352" s="3092" t="str">
        <f t="shared" ca="1" si="16"/>
        <v xml:space="preserve"> </v>
      </c>
      <c r="C352" s="3092" t="str">
        <f t="shared" ca="1" si="17"/>
        <v xml:space="preserve"> </v>
      </c>
    </row>
    <row r="353" spans="1:3" x14ac:dyDescent="0.25">
      <c r="A353" s="3092" t="str">
        <f t="shared" ca="1" si="15"/>
        <v xml:space="preserve"> </v>
      </c>
      <c r="B353" s="3092" t="str">
        <f t="shared" ca="1" si="16"/>
        <v xml:space="preserve"> </v>
      </c>
      <c r="C353" s="3092" t="str">
        <f t="shared" ca="1" si="17"/>
        <v xml:space="preserve"> </v>
      </c>
    </row>
    <row r="354" spans="1:3" x14ac:dyDescent="0.25">
      <c r="A354" s="3092" t="str">
        <f t="shared" ca="1" si="15"/>
        <v xml:space="preserve"> </v>
      </c>
      <c r="B354" s="3092" t="str">
        <f t="shared" ca="1" si="16"/>
        <v xml:space="preserve"> </v>
      </c>
      <c r="C354" s="3092" t="str">
        <f t="shared" ca="1" si="17"/>
        <v xml:space="preserve"> </v>
      </c>
    </row>
    <row r="355" spans="1:3" x14ac:dyDescent="0.25">
      <c r="A355" s="3092" t="str">
        <f t="shared" ca="1" si="15"/>
        <v xml:space="preserve"> </v>
      </c>
      <c r="B355" s="3092" t="str">
        <f t="shared" ca="1" si="16"/>
        <v xml:space="preserve"> </v>
      </c>
      <c r="C355" s="3092" t="str">
        <f t="shared" ca="1" si="17"/>
        <v xml:space="preserve"> </v>
      </c>
    </row>
    <row r="356" spans="1:3" x14ac:dyDescent="0.25">
      <c r="A356" s="3092" t="str">
        <f t="shared" ca="1" si="15"/>
        <v xml:space="preserve"> </v>
      </c>
      <c r="B356" s="3092" t="str">
        <f t="shared" ca="1" si="16"/>
        <v xml:space="preserve"> </v>
      </c>
      <c r="C356" s="3092" t="str">
        <f t="shared" ca="1" si="17"/>
        <v xml:space="preserve"> </v>
      </c>
    </row>
    <row r="357" spans="1:3" x14ac:dyDescent="0.25">
      <c r="A357" s="3092" t="str">
        <f t="shared" ca="1" si="15"/>
        <v xml:space="preserve"> </v>
      </c>
      <c r="B357" s="3092" t="str">
        <f t="shared" ca="1" si="16"/>
        <v xml:space="preserve"> </v>
      </c>
      <c r="C357" s="3092" t="str">
        <f t="shared" ca="1" si="17"/>
        <v xml:space="preserve"> </v>
      </c>
    </row>
    <row r="358" spans="1:3" x14ac:dyDescent="0.25">
      <c r="A358" s="3092" t="str">
        <f t="shared" ca="1" si="15"/>
        <v xml:space="preserve"> </v>
      </c>
      <c r="B358" s="3092" t="str">
        <f t="shared" ca="1" si="16"/>
        <v xml:space="preserve"> </v>
      </c>
      <c r="C358" s="3092" t="str">
        <f t="shared" ca="1" si="17"/>
        <v xml:space="preserve"> </v>
      </c>
    </row>
    <row r="359" spans="1:3" x14ac:dyDescent="0.25">
      <c r="A359" s="3092" t="str">
        <f t="shared" ca="1" si="15"/>
        <v xml:space="preserve"> </v>
      </c>
      <c r="B359" s="3092" t="str">
        <f t="shared" ca="1" si="16"/>
        <v xml:space="preserve"> </v>
      </c>
      <c r="C359" s="3092" t="str">
        <f t="shared" ca="1" si="17"/>
        <v xml:space="preserve"> </v>
      </c>
    </row>
    <row r="360" spans="1:3" x14ac:dyDescent="0.25">
      <c r="A360" s="3092" t="str">
        <f t="shared" ca="1" si="15"/>
        <v xml:space="preserve"> </v>
      </c>
      <c r="B360" s="3092" t="str">
        <f t="shared" ca="1" si="16"/>
        <v xml:space="preserve"> </v>
      </c>
      <c r="C360" s="3092" t="str">
        <f t="shared" ca="1" si="17"/>
        <v xml:space="preserve"> </v>
      </c>
    </row>
    <row r="361" spans="1:3" x14ac:dyDescent="0.25">
      <c r="A361" s="3092" t="str">
        <f t="shared" ca="1" si="15"/>
        <v xml:space="preserve"> </v>
      </c>
      <c r="B361" s="3092" t="str">
        <f t="shared" ca="1" si="16"/>
        <v xml:space="preserve"> </v>
      </c>
      <c r="C361" s="3092" t="str">
        <f t="shared" ca="1" si="17"/>
        <v xml:space="preserve"> </v>
      </c>
    </row>
    <row r="362" spans="1:3" x14ac:dyDescent="0.25">
      <c r="A362" s="3092" t="str">
        <f t="shared" ca="1" si="15"/>
        <v xml:space="preserve"> </v>
      </c>
      <c r="B362" s="3092" t="str">
        <f t="shared" ca="1" si="16"/>
        <v xml:space="preserve"> </v>
      </c>
      <c r="C362" s="3092" t="str">
        <f t="shared" ca="1" si="17"/>
        <v xml:space="preserve"> </v>
      </c>
    </row>
    <row r="363" spans="1:3" x14ac:dyDescent="0.25">
      <c r="A363" s="3092" t="str">
        <f t="shared" ca="1" si="15"/>
        <v xml:space="preserve"> </v>
      </c>
      <c r="B363" s="3092" t="str">
        <f t="shared" ca="1" si="16"/>
        <v xml:space="preserve"> </v>
      </c>
      <c r="C363" s="3092" t="str">
        <f t="shared" ca="1" si="17"/>
        <v xml:space="preserve"> </v>
      </c>
    </row>
    <row r="364" spans="1:3" x14ac:dyDescent="0.25">
      <c r="A364" s="3092" t="str">
        <f t="shared" ca="1" si="15"/>
        <v xml:space="preserve"> </v>
      </c>
      <c r="B364" s="3092" t="str">
        <f t="shared" ca="1" si="16"/>
        <v xml:space="preserve"> </v>
      </c>
      <c r="C364" s="3092" t="str">
        <f t="shared" ca="1" si="17"/>
        <v xml:space="preserve"> </v>
      </c>
    </row>
    <row r="365" spans="1:3" x14ac:dyDescent="0.25">
      <c r="A365" s="3092" t="str">
        <f t="shared" ca="1" si="15"/>
        <v xml:space="preserve"> </v>
      </c>
      <c r="B365" s="3092" t="str">
        <f t="shared" ca="1" si="16"/>
        <v xml:space="preserve"> </v>
      </c>
      <c r="C365" s="3092" t="str">
        <f t="shared" ca="1" si="17"/>
        <v xml:space="preserve"> </v>
      </c>
    </row>
    <row r="366" spans="1:3" x14ac:dyDescent="0.25">
      <c r="A366" s="3092" t="str">
        <f t="shared" ca="1" si="15"/>
        <v xml:space="preserve"> </v>
      </c>
      <c r="B366" s="3092" t="str">
        <f t="shared" ca="1" si="16"/>
        <v xml:space="preserve"> </v>
      </c>
      <c r="C366" s="3092" t="str">
        <f t="shared" ca="1" si="17"/>
        <v xml:space="preserve"> </v>
      </c>
    </row>
    <row r="367" spans="1:3" x14ac:dyDescent="0.25">
      <c r="A367" s="3092" t="str">
        <f t="shared" ca="1" si="15"/>
        <v xml:space="preserve"> </v>
      </c>
      <c r="B367" s="3092" t="str">
        <f t="shared" ca="1" si="16"/>
        <v xml:space="preserve"> </v>
      </c>
      <c r="C367" s="3092" t="str">
        <f t="shared" ca="1" si="17"/>
        <v xml:space="preserve"> </v>
      </c>
    </row>
    <row r="368" spans="1:3" x14ac:dyDescent="0.25">
      <c r="A368" s="3092" t="str">
        <f t="shared" ca="1" si="15"/>
        <v xml:space="preserve"> </v>
      </c>
      <c r="B368" s="3092" t="str">
        <f t="shared" ca="1" si="16"/>
        <v xml:space="preserve"> </v>
      </c>
      <c r="C368" s="3092" t="str">
        <f t="shared" ca="1" si="17"/>
        <v xml:space="preserve"> </v>
      </c>
    </row>
    <row r="369" spans="1:3" x14ac:dyDescent="0.25">
      <c r="A369" s="3092" t="str">
        <f t="shared" ca="1" si="15"/>
        <v xml:space="preserve"> </v>
      </c>
      <c r="B369" s="3092" t="str">
        <f t="shared" ca="1" si="16"/>
        <v xml:space="preserve"> </v>
      </c>
      <c r="C369" s="3092" t="str">
        <f t="shared" ca="1" si="17"/>
        <v xml:space="preserve"> </v>
      </c>
    </row>
    <row r="370" spans="1:3" x14ac:dyDescent="0.25">
      <c r="A370" s="3092" t="str">
        <f t="shared" ca="1" si="15"/>
        <v xml:space="preserve"> </v>
      </c>
      <c r="B370" s="3092" t="str">
        <f t="shared" ca="1" si="16"/>
        <v xml:space="preserve"> </v>
      </c>
      <c r="C370" s="3092" t="str">
        <f t="shared" ca="1" si="17"/>
        <v xml:space="preserve"> </v>
      </c>
    </row>
    <row r="371" spans="1:3" x14ac:dyDescent="0.25">
      <c r="A371" s="3092" t="str">
        <f t="shared" ca="1" si="15"/>
        <v xml:space="preserve"> </v>
      </c>
      <c r="B371" s="3092" t="str">
        <f t="shared" ca="1" si="16"/>
        <v xml:space="preserve"> </v>
      </c>
      <c r="C371" s="3092" t="str">
        <f t="shared" ca="1" si="17"/>
        <v xml:space="preserve"> </v>
      </c>
    </row>
    <row r="372" spans="1:3" x14ac:dyDescent="0.25">
      <c r="A372" s="3092" t="str">
        <f t="shared" ca="1" si="15"/>
        <v xml:space="preserve"> </v>
      </c>
      <c r="B372" s="3092" t="str">
        <f t="shared" ca="1" si="16"/>
        <v xml:space="preserve"> </v>
      </c>
      <c r="C372" s="3092" t="str">
        <f t="shared" ca="1" si="17"/>
        <v xml:space="preserve"> </v>
      </c>
    </row>
    <row r="373" spans="1:3" x14ac:dyDescent="0.25">
      <c r="A373" s="3092" t="str">
        <f t="shared" ca="1" si="15"/>
        <v xml:space="preserve"> </v>
      </c>
      <c r="B373" s="3092" t="str">
        <f t="shared" ca="1" si="16"/>
        <v xml:space="preserve"> </v>
      </c>
      <c r="C373" s="3092" t="str">
        <f t="shared" ca="1" si="17"/>
        <v xml:space="preserve"> </v>
      </c>
    </row>
    <row r="374" spans="1:3" x14ac:dyDescent="0.25">
      <c r="A374" s="3092" t="str">
        <f t="shared" ca="1" si="15"/>
        <v xml:space="preserve"> </v>
      </c>
      <c r="B374" s="3092" t="str">
        <f t="shared" ca="1" si="16"/>
        <v xml:space="preserve"> </v>
      </c>
      <c r="C374" s="3092" t="str">
        <f t="shared" ca="1" si="17"/>
        <v xml:space="preserve"> </v>
      </c>
    </row>
    <row r="375" spans="1:3" x14ac:dyDescent="0.25">
      <c r="A375" s="3092" t="str">
        <f t="shared" ca="1" si="15"/>
        <v xml:space="preserve"> </v>
      </c>
      <c r="B375" s="3092" t="str">
        <f t="shared" ca="1" si="16"/>
        <v xml:space="preserve"> </v>
      </c>
      <c r="C375" s="3092" t="str">
        <f t="shared" ca="1" si="17"/>
        <v xml:space="preserve"> </v>
      </c>
    </row>
    <row r="376" spans="1:3" x14ac:dyDescent="0.25">
      <c r="A376" s="3092" t="str">
        <f t="shared" ca="1" si="15"/>
        <v xml:space="preserve"> </v>
      </c>
      <c r="B376" s="3092" t="str">
        <f t="shared" ca="1" si="16"/>
        <v xml:space="preserve"> </v>
      </c>
      <c r="C376" s="3092" t="str">
        <f t="shared" ca="1" si="17"/>
        <v xml:space="preserve"> </v>
      </c>
    </row>
    <row r="377" spans="1:3" x14ac:dyDescent="0.25">
      <c r="A377" s="3092" t="str">
        <f t="shared" ca="1" si="15"/>
        <v xml:space="preserve"> </v>
      </c>
      <c r="B377" s="3092" t="str">
        <f t="shared" ca="1" si="16"/>
        <v xml:space="preserve"> </v>
      </c>
      <c r="C377" s="3092" t="str">
        <f t="shared" ca="1" si="17"/>
        <v xml:space="preserve"> </v>
      </c>
    </row>
    <row r="378" spans="1:3" x14ac:dyDescent="0.25">
      <c r="A378" s="3092" t="str">
        <f t="shared" ca="1" si="15"/>
        <v xml:space="preserve"> </v>
      </c>
      <c r="B378" s="3092" t="str">
        <f t="shared" ca="1" si="16"/>
        <v xml:space="preserve"> </v>
      </c>
      <c r="C378" s="3092" t="str">
        <f t="shared" ca="1" si="17"/>
        <v xml:space="preserve"> </v>
      </c>
    </row>
    <row r="379" spans="1:3" x14ac:dyDescent="0.25">
      <c r="A379" s="3092" t="str">
        <f t="shared" ca="1" si="15"/>
        <v xml:space="preserve"> </v>
      </c>
      <c r="B379" s="3092" t="str">
        <f t="shared" ca="1" si="16"/>
        <v xml:space="preserve"> </v>
      </c>
      <c r="C379" s="3092" t="str">
        <f t="shared" ca="1" si="17"/>
        <v xml:space="preserve"> </v>
      </c>
    </row>
    <row r="380" spans="1:3" x14ac:dyDescent="0.25">
      <c r="A380" s="3092" t="str">
        <f t="shared" ca="1" si="15"/>
        <v xml:space="preserve"> </v>
      </c>
      <c r="B380" s="3092" t="str">
        <f t="shared" ca="1" si="16"/>
        <v xml:space="preserve"> </v>
      </c>
      <c r="C380" s="3092" t="str">
        <f t="shared" ca="1" si="17"/>
        <v xml:space="preserve"> </v>
      </c>
    </row>
    <row r="381" spans="1:3" x14ac:dyDescent="0.25">
      <c r="A381" s="3092" t="str">
        <f t="shared" ca="1" si="15"/>
        <v xml:space="preserve"> </v>
      </c>
      <c r="B381" s="3092" t="str">
        <f t="shared" ca="1" si="16"/>
        <v xml:space="preserve"> </v>
      </c>
      <c r="C381" s="3092" t="str">
        <f t="shared" ca="1" si="17"/>
        <v xml:space="preserve"> </v>
      </c>
    </row>
    <row r="382" spans="1:3" x14ac:dyDescent="0.25">
      <c r="A382" s="3092" t="str">
        <f t="shared" ca="1" si="15"/>
        <v xml:space="preserve"> </v>
      </c>
      <c r="B382" s="3092" t="str">
        <f t="shared" ca="1" si="16"/>
        <v xml:space="preserve"> </v>
      </c>
      <c r="C382" s="3092" t="str">
        <f t="shared" ca="1" si="17"/>
        <v xml:space="preserve"> </v>
      </c>
    </row>
    <row r="383" spans="1:3" x14ac:dyDescent="0.25">
      <c r="A383" s="3092" t="str">
        <f t="shared" ca="1" si="15"/>
        <v xml:space="preserve"> </v>
      </c>
      <c r="B383" s="3092" t="str">
        <f t="shared" ca="1" si="16"/>
        <v xml:space="preserve"> </v>
      </c>
      <c r="C383" s="3092" t="str">
        <f t="shared" ca="1" si="17"/>
        <v xml:space="preserve"> </v>
      </c>
    </row>
    <row r="384" spans="1:3" x14ac:dyDescent="0.25">
      <c r="A384" s="3092" t="str">
        <f t="shared" ca="1" si="15"/>
        <v xml:space="preserve"> </v>
      </c>
      <c r="B384" s="3092" t="str">
        <f t="shared" ca="1" si="16"/>
        <v xml:space="preserve"> </v>
      </c>
      <c r="C384" s="3092" t="str">
        <f t="shared" ca="1" si="17"/>
        <v xml:space="preserve"> </v>
      </c>
    </row>
    <row r="385" spans="1:3" x14ac:dyDescent="0.25">
      <c r="A385" s="3092" t="str">
        <f t="shared" ca="1" si="15"/>
        <v xml:space="preserve"> </v>
      </c>
      <c r="B385" s="3092" t="str">
        <f t="shared" ca="1" si="16"/>
        <v xml:space="preserve"> </v>
      </c>
      <c r="C385" s="3092" t="str">
        <f t="shared" ca="1" si="17"/>
        <v xml:space="preserve"> </v>
      </c>
    </row>
    <row r="386" spans="1:3" x14ac:dyDescent="0.25">
      <c r="A386" s="3092" t="str">
        <f t="shared" ca="1" si="15"/>
        <v xml:space="preserve"> </v>
      </c>
      <c r="B386" s="3092" t="str">
        <f t="shared" ca="1" si="16"/>
        <v xml:space="preserve"> </v>
      </c>
      <c r="C386" s="3092" t="str">
        <f t="shared" ca="1" si="17"/>
        <v xml:space="preserve"> </v>
      </c>
    </row>
    <row r="387" spans="1:3" x14ac:dyDescent="0.25">
      <c r="A387" s="3092" t="str">
        <f t="shared" ca="1" si="15"/>
        <v xml:space="preserve"> </v>
      </c>
      <c r="B387" s="3092" t="str">
        <f t="shared" ca="1" si="16"/>
        <v xml:space="preserve"> </v>
      </c>
      <c r="C387" s="3092" t="str">
        <f t="shared" ca="1" si="17"/>
        <v xml:space="preserve"> </v>
      </c>
    </row>
    <row r="388" spans="1:3" x14ac:dyDescent="0.25">
      <c r="A388" s="3092" t="str">
        <f t="shared" ca="1" si="15"/>
        <v xml:space="preserve"> </v>
      </c>
      <c r="B388" s="3092" t="str">
        <f t="shared" ca="1" si="16"/>
        <v xml:space="preserve"> </v>
      </c>
      <c r="C388" s="3092" t="str">
        <f t="shared" ca="1" si="17"/>
        <v xml:space="preserve"> </v>
      </c>
    </row>
    <row r="389" spans="1:3" x14ac:dyDescent="0.25">
      <c r="A389" s="3092" t="str">
        <f t="shared" ca="1" si="15"/>
        <v xml:space="preserve"> </v>
      </c>
      <c r="B389" s="3092" t="str">
        <f t="shared" ca="1" si="16"/>
        <v xml:space="preserve"> </v>
      </c>
      <c r="C389" s="3092" t="str">
        <f t="shared" ca="1" si="17"/>
        <v xml:space="preserve"> </v>
      </c>
    </row>
    <row r="390" spans="1:3" x14ac:dyDescent="0.25">
      <c r="A390" s="3092" t="str">
        <f t="shared" ca="1" si="15"/>
        <v xml:space="preserve"> </v>
      </c>
      <c r="B390" s="3092" t="str">
        <f t="shared" ca="1" si="16"/>
        <v xml:space="preserve"> </v>
      </c>
      <c r="C390" s="3092" t="str">
        <f t="shared" ca="1" si="17"/>
        <v xml:space="preserve"> </v>
      </c>
    </row>
    <row r="391" spans="1:3" x14ac:dyDescent="0.25">
      <c r="A391" s="3092" t="str">
        <f t="shared" ref="A391:A454" ca="1" si="18">IFERROR(IF(OFFSET(F391,0,$F$4)=""," ",OFFSET(F391,0,$F$4)),"")</f>
        <v xml:space="preserve"> </v>
      </c>
      <c r="B391" s="3092" t="str">
        <f t="shared" ref="B391:B454" ca="1" si="19">IFERROR(IF(OFFSET(F391,0,$F$4 + 1)=""," ",OFFSET(F391,0,$F$4 + 1)),"")</f>
        <v xml:space="preserve"> </v>
      </c>
      <c r="C391" s="3092" t="str">
        <f t="shared" ref="C391:C454" ca="1" si="20">IFERROR(IF(OFFSET(F391,0,$F$4 + 2)=""," ",OFFSET(F391,0,$F$4 + 2)),"")</f>
        <v xml:space="preserve"> </v>
      </c>
    </row>
    <row r="392" spans="1:3" x14ac:dyDescent="0.25">
      <c r="A392" s="3092" t="str">
        <f t="shared" ca="1" si="18"/>
        <v xml:space="preserve"> </v>
      </c>
      <c r="B392" s="3092" t="str">
        <f t="shared" ca="1" si="19"/>
        <v xml:space="preserve"> </v>
      </c>
      <c r="C392" s="3092" t="str">
        <f t="shared" ca="1" si="20"/>
        <v xml:space="preserve"> </v>
      </c>
    </row>
    <row r="393" spans="1:3" x14ac:dyDescent="0.25">
      <c r="A393" s="3092" t="str">
        <f t="shared" ca="1" si="18"/>
        <v xml:space="preserve"> </v>
      </c>
      <c r="B393" s="3092" t="str">
        <f t="shared" ca="1" si="19"/>
        <v xml:space="preserve"> </v>
      </c>
      <c r="C393" s="3092" t="str">
        <f t="shared" ca="1" si="20"/>
        <v xml:space="preserve"> </v>
      </c>
    </row>
    <row r="394" spans="1:3" x14ac:dyDescent="0.25">
      <c r="A394" s="3092" t="str">
        <f t="shared" ca="1" si="18"/>
        <v xml:space="preserve"> </v>
      </c>
      <c r="B394" s="3092" t="str">
        <f t="shared" ca="1" si="19"/>
        <v xml:space="preserve"> </v>
      </c>
      <c r="C394" s="3092" t="str">
        <f t="shared" ca="1" si="20"/>
        <v xml:space="preserve"> </v>
      </c>
    </row>
    <row r="395" spans="1:3" x14ac:dyDescent="0.25">
      <c r="A395" s="3092" t="str">
        <f t="shared" ca="1" si="18"/>
        <v xml:space="preserve"> </v>
      </c>
      <c r="B395" s="3092" t="str">
        <f t="shared" ca="1" si="19"/>
        <v xml:space="preserve"> </v>
      </c>
      <c r="C395" s="3092" t="str">
        <f t="shared" ca="1" si="20"/>
        <v xml:space="preserve"> </v>
      </c>
    </row>
    <row r="396" spans="1:3" x14ac:dyDescent="0.25">
      <c r="A396" s="3092" t="str">
        <f t="shared" ca="1" si="18"/>
        <v xml:space="preserve"> </v>
      </c>
      <c r="B396" s="3092" t="str">
        <f t="shared" ca="1" si="19"/>
        <v xml:space="preserve"> </v>
      </c>
      <c r="C396" s="3092" t="str">
        <f t="shared" ca="1" si="20"/>
        <v xml:space="preserve"> </v>
      </c>
    </row>
    <row r="397" spans="1:3" x14ac:dyDescent="0.25">
      <c r="A397" s="3092" t="str">
        <f t="shared" ca="1" si="18"/>
        <v xml:space="preserve"> </v>
      </c>
      <c r="B397" s="3092" t="str">
        <f t="shared" ca="1" si="19"/>
        <v xml:space="preserve"> </v>
      </c>
      <c r="C397" s="3092" t="str">
        <f t="shared" ca="1" si="20"/>
        <v xml:space="preserve"> </v>
      </c>
    </row>
    <row r="398" spans="1:3" x14ac:dyDescent="0.25">
      <c r="A398" s="3092" t="str">
        <f t="shared" ca="1" si="18"/>
        <v xml:space="preserve"> </v>
      </c>
      <c r="B398" s="3092" t="str">
        <f t="shared" ca="1" si="19"/>
        <v xml:space="preserve"> </v>
      </c>
      <c r="C398" s="3092" t="str">
        <f t="shared" ca="1" si="20"/>
        <v xml:space="preserve"> </v>
      </c>
    </row>
    <row r="399" spans="1:3" x14ac:dyDescent="0.25">
      <c r="A399" s="3092" t="str">
        <f t="shared" ca="1" si="18"/>
        <v xml:space="preserve"> </v>
      </c>
      <c r="B399" s="3092" t="str">
        <f t="shared" ca="1" si="19"/>
        <v xml:space="preserve"> </v>
      </c>
      <c r="C399" s="3092" t="str">
        <f t="shared" ca="1" si="20"/>
        <v xml:space="preserve"> </v>
      </c>
    </row>
    <row r="400" spans="1:3" x14ac:dyDescent="0.25">
      <c r="A400" s="3092" t="str">
        <f t="shared" ca="1" si="18"/>
        <v xml:space="preserve"> </v>
      </c>
      <c r="B400" s="3092" t="str">
        <f t="shared" ca="1" si="19"/>
        <v xml:space="preserve"> </v>
      </c>
      <c r="C400" s="3092" t="str">
        <f t="shared" ca="1" si="20"/>
        <v xml:space="preserve"> </v>
      </c>
    </row>
    <row r="401" spans="1:3" x14ac:dyDescent="0.25">
      <c r="A401" s="3092" t="str">
        <f t="shared" ca="1" si="18"/>
        <v xml:space="preserve"> </v>
      </c>
      <c r="B401" s="3092" t="str">
        <f t="shared" ca="1" si="19"/>
        <v xml:space="preserve"> </v>
      </c>
      <c r="C401" s="3092" t="str">
        <f t="shared" ca="1" si="20"/>
        <v xml:space="preserve"> </v>
      </c>
    </row>
    <row r="402" spans="1:3" x14ac:dyDescent="0.25">
      <c r="A402" s="3092" t="str">
        <f t="shared" ca="1" si="18"/>
        <v xml:space="preserve"> </v>
      </c>
      <c r="B402" s="3092" t="str">
        <f t="shared" ca="1" si="19"/>
        <v xml:space="preserve"> </v>
      </c>
      <c r="C402" s="3092" t="str">
        <f t="shared" ca="1" si="20"/>
        <v xml:space="preserve"> </v>
      </c>
    </row>
    <row r="403" spans="1:3" x14ac:dyDescent="0.25">
      <c r="A403" s="3092" t="str">
        <f t="shared" ca="1" si="18"/>
        <v xml:space="preserve"> </v>
      </c>
      <c r="B403" s="3092" t="str">
        <f t="shared" ca="1" si="19"/>
        <v xml:space="preserve"> </v>
      </c>
      <c r="C403" s="3092" t="str">
        <f t="shared" ca="1" si="20"/>
        <v xml:space="preserve"> </v>
      </c>
    </row>
    <row r="404" spans="1:3" x14ac:dyDescent="0.25">
      <c r="A404" s="3092" t="str">
        <f t="shared" ca="1" si="18"/>
        <v xml:space="preserve"> </v>
      </c>
      <c r="B404" s="3092" t="str">
        <f t="shared" ca="1" si="19"/>
        <v xml:space="preserve"> </v>
      </c>
      <c r="C404" s="3092" t="str">
        <f t="shared" ca="1" si="20"/>
        <v xml:space="preserve"> </v>
      </c>
    </row>
    <row r="405" spans="1:3" x14ac:dyDescent="0.25">
      <c r="A405" s="3092" t="str">
        <f t="shared" ca="1" si="18"/>
        <v xml:space="preserve"> </v>
      </c>
      <c r="B405" s="3092" t="str">
        <f t="shared" ca="1" si="19"/>
        <v xml:space="preserve"> </v>
      </c>
      <c r="C405" s="3092" t="str">
        <f t="shared" ca="1" si="20"/>
        <v xml:space="preserve"> </v>
      </c>
    </row>
    <row r="406" spans="1:3" x14ac:dyDescent="0.25">
      <c r="A406" s="3092" t="str">
        <f t="shared" ca="1" si="18"/>
        <v xml:space="preserve"> </v>
      </c>
      <c r="B406" s="3092" t="str">
        <f t="shared" ca="1" si="19"/>
        <v xml:space="preserve"> </v>
      </c>
      <c r="C406" s="3092" t="str">
        <f t="shared" ca="1" si="20"/>
        <v xml:space="preserve"> </v>
      </c>
    </row>
    <row r="407" spans="1:3" x14ac:dyDescent="0.25">
      <c r="A407" s="3092" t="str">
        <f t="shared" ca="1" si="18"/>
        <v xml:space="preserve"> </v>
      </c>
      <c r="B407" s="3092" t="str">
        <f t="shared" ca="1" si="19"/>
        <v xml:space="preserve"> </v>
      </c>
      <c r="C407" s="3092" t="str">
        <f t="shared" ca="1" si="20"/>
        <v xml:space="preserve"> </v>
      </c>
    </row>
    <row r="408" spans="1:3" x14ac:dyDescent="0.25">
      <c r="A408" s="3092" t="str">
        <f t="shared" ca="1" si="18"/>
        <v xml:space="preserve"> </v>
      </c>
      <c r="B408" s="3092" t="str">
        <f t="shared" ca="1" si="19"/>
        <v xml:space="preserve"> </v>
      </c>
      <c r="C408" s="3092" t="str">
        <f t="shared" ca="1" si="20"/>
        <v xml:space="preserve"> </v>
      </c>
    </row>
    <row r="409" spans="1:3" x14ac:dyDescent="0.25">
      <c r="A409" s="3092" t="str">
        <f t="shared" ca="1" si="18"/>
        <v xml:space="preserve"> </v>
      </c>
      <c r="B409" s="3092" t="str">
        <f t="shared" ca="1" si="19"/>
        <v xml:space="preserve"> </v>
      </c>
      <c r="C409" s="3092" t="str">
        <f t="shared" ca="1" si="20"/>
        <v xml:space="preserve"> </v>
      </c>
    </row>
    <row r="410" spans="1:3" x14ac:dyDescent="0.25">
      <c r="A410" s="3092" t="str">
        <f t="shared" ca="1" si="18"/>
        <v xml:space="preserve"> </v>
      </c>
      <c r="B410" s="3092" t="str">
        <f t="shared" ca="1" si="19"/>
        <v xml:space="preserve"> </v>
      </c>
      <c r="C410" s="3092" t="str">
        <f t="shared" ca="1" si="20"/>
        <v xml:space="preserve"> </v>
      </c>
    </row>
    <row r="411" spans="1:3" x14ac:dyDescent="0.25">
      <c r="A411" s="3092" t="str">
        <f t="shared" ca="1" si="18"/>
        <v xml:space="preserve"> </v>
      </c>
      <c r="B411" s="3092" t="str">
        <f t="shared" ca="1" si="19"/>
        <v xml:space="preserve"> </v>
      </c>
      <c r="C411" s="3092" t="str">
        <f t="shared" ca="1" si="20"/>
        <v xml:space="preserve"> </v>
      </c>
    </row>
    <row r="412" spans="1:3" x14ac:dyDescent="0.25">
      <c r="A412" s="3092" t="str">
        <f t="shared" ca="1" si="18"/>
        <v xml:space="preserve"> </v>
      </c>
      <c r="B412" s="3092" t="str">
        <f t="shared" ca="1" si="19"/>
        <v xml:space="preserve"> </v>
      </c>
      <c r="C412" s="3092" t="str">
        <f t="shared" ca="1" si="20"/>
        <v xml:space="preserve"> </v>
      </c>
    </row>
    <row r="413" spans="1:3" x14ac:dyDescent="0.25">
      <c r="A413" s="3092" t="str">
        <f t="shared" ca="1" si="18"/>
        <v xml:space="preserve"> </v>
      </c>
      <c r="B413" s="3092" t="str">
        <f t="shared" ca="1" si="19"/>
        <v xml:space="preserve"> </v>
      </c>
      <c r="C413" s="3092" t="str">
        <f t="shared" ca="1" si="20"/>
        <v xml:space="preserve"> </v>
      </c>
    </row>
    <row r="414" spans="1:3" x14ac:dyDescent="0.25">
      <c r="A414" s="3092" t="str">
        <f t="shared" ca="1" si="18"/>
        <v xml:space="preserve"> </v>
      </c>
      <c r="B414" s="3092" t="str">
        <f t="shared" ca="1" si="19"/>
        <v xml:space="preserve"> </v>
      </c>
      <c r="C414" s="3092" t="str">
        <f t="shared" ca="1" si="20"/>
        <v xml:space="preserve"> </v>
      </c>
    </row>
    <row r="415" spans="1:3" x14ac:dyDescent="0.25">
      <c r="A415" s="3092" t="str">
        <f t="shared" ca="1" si="18"/>
        <v xml:space="preserve"> </v>
      </c>
      <c r="B415" s="3092" t="str">
        <f t="shared" ca="1" si="19"/>
        <v xml:space="preserve"> </v>
      </c>
      <c r="C415" s="3092" t="str">
        <f t="shared" ca="1" si="20"/>
        <v xml:space="preserve"> </v>
      </c>
    </row>
    <row r="416" spans="1:3" x14ac:dyDescent="0.25">
      <c r="A416" s="3092" t="str">
        <f t="shared" ca="1" si="18"/>
        <v xml:space="preserve"> </v>
      </c>
      <c r="B416" s="3092" t="str">
        <f t="shared" ca="1" si="19"/>
        <v xml:space="preserve"> </v>
      </c>
      <c r="C416" s="3092" t="str">
        <f t="shared" ca="1" si="20"/>
        <v xml:space="preserve"> </v>
      </c>
    </row>
    <row r="417" spans="1:3" x14ac:dyDescent="0.25">
      <c r="A417" s="3092" t="str">
        <f t="shared" ca="1" si="18"/>
        <v xml:space="preserve"> </v>
      </c>
      <c r="B417" s="3092" t="str">
        <f t="shared" ca="1" si="19"/>
        <v xml:space="preserve"> </v>
      </c>
      <c r="C417" s="3092" t="str">
        <f t="shared" ca="1" si="20"/>
        <v xml:space="preserve"> </v>
      </c>
    </row>
    <row r="418" spans="1:3" x14ac:dyDescent="0.25">
      <c r="A418" s="3092" t="str">
        <f t="shared" ca="1" si="18"/>
        <v xml:space="preserve"> </v>
      </c>
      <c r="B418" s="3092" t="str">
        <f t="shared" ca="1" si="19"/>
        <v xml:space="preserve"> </v>
      </c>
      <c r="C418" s="3092" t="str">
        <f t="shared" ca="1" si="20"/>
        <v xml:space="preserve"> </v>
      </c>
    </row>
    <row r="419" spans="1:3" x14ac:dyDescent="0.25">
      <c r="A419" s="3092" t="str">
        <f t="shared" ca="1" si="18"/>
        <v xml:space="preserve"> </v>
      </c>
      <c r="B419" s="3092" t="str">
        <f t="shared" ca="1" si="19"/>
        <v xml:space="preserve"> </v>
      </c>
      <c r="C419" s="3092" t="str">
        <f t="shared" ca="1" si="20"/>
        <v xml:space="preserve"> </v>
      </c>
    </row>
    <row r="420" spans="1:3" x14ac:dyDescent="0.25">
      <c r="A420" s="3092" t="str">
        <f t="shared" ca="1" si="18"/>
        <v xml:space="preserve"> </v>
      </c>
      <c r="B420" s="3092" t="str">
        <f t="shared" ca="1" si="19"/>
        <v xml:space="preserve"> </v>
      </c>
      <c r="C420" s="3092" t="str">
        <f t="shared" ca="1" si="20"/>
        <v xml:space="preserve"> </v>
      </c>
    </row>
    <row r="421" spans="1:3" x14ac:dyDescent="0.25">
      <c r="A421" s="3092" t="str">
        <f t="shared" ca="1" si="18"/>
        <v xml:space="preserve"> </v>
      </c>
      <c r="B421" s="3092" t="str">
        <f t="shared" ca="1" si="19"/>
        <v xml:space="preserve"> </v>
      </c>
      <c r="C421" s="3092" t="str">
        <f t="shared" ca="1" si="20"/>
        <v xml:space="preserve"> </v>
      </c>
    </row>
    <row r="422" spans="1:3" x14ac:dyDescent="0.25">
      <c r="A422" s="3092" t="str">
        <f t="shared" ca="1" si="18"/>
        <v xml:space="preserve"> </v>
      </c>
      <c r="B422" s="3092" t="str">
        <f t="shared" ca="1" si="19"/>
        <v xml:space="preserve"> </v>
      </c>
      <c r="C422" s="3092" t="str">
        <f t="shared" ca="1" si="20"/>
        <v xml:space="preserve"> </v>
      </c>
    </row>
    <row r="423" spans="1:3" x14ac:dyDescent="0.25">
      <c r="A423" s="3092" t="str">
        <f t="shared" ca="1" si="18"/>
        <v xml:space="preserve"> </v>
      </c>
      <c r="B423" s="3092" t="str">
        <f t="shared" ca="1" si="19"/>
        <v xml:space="preserve"> </v>
      </c>
      <c r="C423" s="3092" t="str">
        <f t="shared" ca="1" si="20"/>
        <v xml:space="preserve"> </v>
      </c>
    </row>
    <row r="424" spans="1:3" x14ac:dyDescent="0.25">
      <c r="A424" s="3092" t="str">
        <f t="shared" ca="1" si="18"/>
        <v xml:space="preserve"> </v>
      </c>
      <c r="B424" s="3092" t="str">
        <f t="shared" ca="1" si="19"/>
        <v xml:space="preserve"> </v>
      </c>
      <c r="C424" s="3092" t="str">
        <f t="shared" ca="1" si="20"/>
        <v xml:space="preserve"> </v>
      </c>
    </row>
    <row r="425" spans="1:3" x14ac:dyDescent="0.25">
      <c r="A425" s="3092" t="str">
        <f t="shared" ca="1" si="18"/>
        <v xml:space="preserve"> </v>
      </c>
      <c r="B425" s="3092" t="str">
        <f t="shared" ca="1" si="19"/>
        <v xml:space="preserve"> </v>
      </c>
      <c r="C425" s="3092" t="str">
        <f t="shared" ca="1" si="20"/>
        <v xml:space="preserve"> </v>
      </c>
    </row>
    <row r="426" spans="1:3" x14ac:dyDescent="0.25">
      <c r="A426" s="3092" t="str">
        <f t="shared" ca="1" si="18"/>
        <v xml:space="preserve"> </v>
      </c>
      <c r="B426" s="3092" t="str">
        <f t="shared" ca="1" si="19"/>
        <v xml:space="preserve"> </v>
      </c>
      <c r="C426" s="3092" t="str">
        <f t="shared" ca="1" si="20"/>
        <v xml:space="preserve"> </v>
      </c>
    </row>
    <row r="427" spans="1:3" x14ac:dyDescent="0.25">
      <c r="A427" s="3092" t="str">
        <f t="shared" ca="1" si="18"/>
        <v xml:space="preserve"> </v>
      </c>
      <c r="B427" s="3092" t="str">
        <f t="shared" ca="1" si="19"/>
        <v xml:space="preserve"> </v>
      </c>
      <c r="C427" s="3092" t="str">
        <f t="shared" ca="1" si="20"/>
        <v xml:space="preserve"> </v>
      </c>
    </row>
    <row r="428" spans="1:3" x14ac:dyDescent="0.25">
      <c r="A428" s="3092" t="str">
        <f t="shared" ca="1" si="18"/>
        <v xml:space="preserve"> </v>
      </c>
      <c r="B428" s="3092" t="str">
        <f t="shared" ca="1" si="19"/>
        <v xml:space="preserve"> </v>
      </c>
      <c r="C428" s="3092" t="str">
        <f t="shared" ca="1" si="20"/>
        <v xml:space="preserve"> </v>
      </c>
    </row>
    <row r="429" spans="1:3" x14ac:dyDescent="0.25">
      <c r="A429" s="3092" t="str">
        <f t="shared" ca="1" si="18"/>
        <v xml:space="preserve"> </v>
      </c>
      <c r="B429" s="3092" t="str">
        <f t="shared" ca="1" si="19"/>
        <v xml:space="preserve"> </v>
      </c>
      <c r="C429" s="3092" t="str">
        <f t="shared" ca="1" si="20"/>
        <v xml:space="preserve"> </v>
      </c>
    </row>
    <row r="430" spans="1:3" x14ac:dyDescent="0.25">
      <c r="A430" s="3092" t="str">
        <f t="shared" ca="1" si="18"/>
        <v xml:space="preserve"> </v>
      </c>
      <c r="B430" s="3092" t="str">
        <f t="shared" ca="1" si="19"/>
        <v xml:space="preserve"> </v>
      </c>
      <c r="C430" s="3092" t="str">
        <f t="shared" ca="1" si="20"/>
        <v xml:space="preserve"> </v>
      </c>
    </row>
    <row r="431" spans="1:3" x14ac:dyDescent="0.25">
      <c r="A431" s="3092" t="str">
        <f t="shared" ca="1" si="18"/>
        <v xml:space="preserve"> </v>
      </c>
      <c r="B431" s="3092" t="str">
        <f t="shared" ca="1" si="19"/>
        <v xml:space="preserve"> </v>
      </c>
      <c r="C431" s="3092" t="str">
        <f t="shared" ca="1" si="20"/>
        <v xml:space="preserve"> </v>
      </c>
    </row>
    <row r="432" spans="1:3" x14ac:dyDescent="0.25">
      <c r="A432" s="3092" t="str">
        <f t="shared" ca="1" si="18"/>
        <v xml:space="preserve"> </v>
      </c>
      <c r="B432" s="3092" t="str">
        <f t="shared" ca="1" si="19"/>
        <v xml:space="preserve"> </v>
      </c>
      <c r="C432" s="3092" t="str">
        <f t="shared" ca="1" si="20"/>
        <v xml:space="preserve"> </v>
      </c>
    </row>
    <row r="433" spans="1:3" x14ac:dyDescent="0.25">
      <c r="A433" s="3092" t="str">
        <f t="shared" ca="1" si="18"/>
        <v xml:space="preserve"> </v>
      </c>
      <c r="B433" s="3092" t="str">
        <f t="shared" ca="1" si="19"/>
        <v xml:space="preserve"> </v>
      </c>
      <c r="C433" s="3092" t="str">
        <f t="shared" ca="1" si="20"/>
        <v xml:space="preserve"> </v>
      </c>
    </row>
    <row r="434" spans="1:3" x14ac:dyDescent="0.25">
      <c r="A434" s="3092" t="str">
        <f t="shared" ca="1" si="18"/>
        <v xml:space="preserve"> </v>
      </c>
      <c r="B434" s="3092" t="str">
        <f t="shared" ca="1" si="19"/>
        <v xml:space="preserve"> </v>
      </c>
      <c r="C434" s="3092" t="str">
        <f t="shared" ca="1" si="20"/>
        <v xml:space="preserve"> </v>
      </c>
    </row>
    <row r="435" spans="1:3" x14ac:dyDescent="0.25">
      <c r="A435" s="3092" t="str">
        <f t="shared" ca="1" si="18"/>
        <v xml:space="preserve"> </v>
      </c>
      <c r="B435" s="3092" t="str">
        <f t="shared" ca="1" si="19"/>
        <v xml:space="preserve"> </v>
      </c>
      <c r="C435" s="3092" t="str">
        <f t="shared" ca="1" si="20"/>
        <v xml:space="preserve"> </v>
      </c>
    </row>
    <row r="436" spans="1:3" x14ac:dyDescent="0.25">
      <c r="A436" s="3092" t="str">
        <f t="shared" ca="1" si="18"/>
        <v xml:space="preserve"> </v>
      </c>
      <c r="B436" s="3092" t="str">
        <f t="shared" ca="1" si="19"/>
        <v xml:space="preserve"> </v>
      </c>
      <c r="C436" s="3092" t="str">
        <f t="shared" ca="1" si="20"/>
        <v xml:space="preserve"> </v>
      </c>
    </row>
    <row r="437" spans="1:3" x14ac:dyDescent="0.25">
      <c r="A437" s="3092" t="str">
        <f t="shared" ca="1" si="18"/>
        <v xml:space="preserve"> </v>
      </c>
      <c r="B437" s="3092" t="str">
        <f t="shared" ca="1" si="19"/>
        <v xml:space="preserve"> </v>
      </c>
      <c r="C437" s="3092" t="str">
        <f t="shared" ca="1" si="20"/>
        <v xml:space="preserve"> </v>
      </c>
    </row>
    <row r="438" spans="1:3" x14ac:dyDescent="0.25">
      <c r="A438" s="3092" t="str">
        <f t="shared" ca="1" si="18"/>
        <v xml:space="preserve"> </v>
      </c>
      <c r="B438" s="3092" t="str">
        <f t="shared" ca="1" si="19"/>
        <v xml:space="preserve"> </v>
      </c>
      <c r="C438" s="3092" t="str">
        <f t="shared" ca="1" si="20"/>
        <v xml:space="preserve"> </v>
      </c>
    </row>
    <row r="439" spans="1:3" x14ac:dyDescent="0.25">
      <c r="A439" s="3092" t="str">
        <f t="shared" ca="1" si="18"/>
        <v xml:space="preserve"> </v>
      </c>
      <c r="B439" s="3092" t="str">
        <f t="shared" ca="1" si="19"/>
        <v xml:space="preserve"> </v>
      </c>
      <c r="C439" s="3092" t="str">
        <f t="shared" ca="1" si="20"/>
        <v xml:space="preserve"> </v>
      </c>
    </row>
    <row r="440" spans="1:3" x14ac:dyDescent="0.25">
      <c r="A440" s="3092" t="str">
        <f t="shared" ca="1" si="18"/>
        <v xml:space="preserve"> </v>
      </c>
      <c r="B440" s="3092" t="str">
        <f t="shared" ca="1" si="19"/>
        <v xml:space="preserve"> </v>
      </c>
      <c r="C440" s="3092" t="str">
        <f t="shared" ca="1" si="20"/>
        <v xml:space="preserve"> </v>
      </c>
    </row>
    <row r="441" spans="1:3" x14ac:dyDescent="0.25">
      <c r="A441" s="3092" t="str">
        <f t="shared" ca="1" si="18"/>
        <v xml:space="preserve"> </v>
      </c>
      <c r="B441" s="3092" t="str">
        <f t="shared" ca="1" si="19"/>
        <v xml:space="preserve"> </v>
      </c>
      <c r="C441" s="3092" t="str">
        <f t="shared" ca="1" si="20"/>
        <v xml:space="preserve"> </v>
      </c>
    </row>
    <row r="442" spans="1:3" x14ac:dyDescent="0.25">
      <c r="A442" s="3092" t="str">
        <f t="shared" ca="1" si="18"/>
        <v xml:space="preserve"> </v>
      </c>
      <c r="B442" s="3092" t="str">
        <f t="shared" ca="1" si="19"/>
        <v xml:space="preserve"> </v>
      </c>
      <c r="C442" s="3092" t="str">
        <f t="shared" ca="1" si="20"/>
        <v xml:space="preserve"> </v>
      </c>
    </row>
    <row r="443" spans="1:3" x14ac:dyDescent="0.25">
      <c r="A443" s="3092" t="str">
        <f t="shared" ca="1" si="18"/>
        <v xml:space="preserve"> </v>
      </c>
      <c r="B443" s="3092" t="str">
        <f t="shared" ca="1" si="19"/>
        <v xml:space="preserve"> </v>
      </c>
      <c r="C443" s="3092" t="str">
        <f t="shared" ca="1" si="20"/>
        <v xml:space="preserve"> </v>
      </c>
    </row>
    <row r="444" spans="1:3" x14ac:dyDescent="0.25">
      <c r="A444" s="3092" t="str">
        <f t="shared" ca="1" si="18"/>
        <v xml:space="preserve"> </v>
      </c>
      <c r="B444" s="3092" t="str">
        <f t="shared" ca="1" si="19"/>
        <v xml:space="preserve"> </v>
      </c>
      <c r="C444" s="3092" t="str">
        <f t="shared" ca="1" si="20"/>
        <v xml:space="preserve"> </v>
      </c>
    </row>
    <row r="445" spans="1:3" x14ac:dyDescent="0.25">
      <c r="A445" s="3092" t="str">
        <f t="shared" ca="1" si="18"/>
        <v xml:space="preserve"> </v>
      </c>
      <c r="B445" s="3092" t="str">
        <f t="shared" ca="1" si="19"/>
        <v xml:space="preserve"> </v>
      </c>
      <c r="C445" s="3092" t="str">
        <f t="shared" ca="1" si="20"/>
        <v xml:space="preserve"> </v>
      </c>
    </row>
    <row r="446" spans="1:3" x14ac:dyDescent="0.25">
      <c r="A446" s="3092" t="str">
        <f t="shared" ca="1" si="18"/>
        <v xml:space="preserve"> </v>
      </c>
      <c r="B446" s="3092" t="str">
        <f t="shared" ca="1" si="19"/>
        <v xml:space="preserve"> </v>
      </c>
      <c r="C446" s="3092" t="str">
        <f t="shared" ca="1" si="20"/>
        <v xml:space="preserve"> </v>
      </c>
    </row>
    <row r="447" spans="1:3" x14ac:dyDescent="0.25">
      <c r="A447" s="3092" t="str">
        <f t="shared" ca="1" si="18"/>
        <v xml:space="preserve"> </v>
      </c>
      <c r="B447" s="3092" t="str">
        <f t="shared" ca="1" si="19"/>
        <v xml:space="preserve"> </v>
      </c>
      <c r="C447" s="3092" t="str">
        <f t="shared" ca="1" si="20"/>
        <v xml:space="preserve"> </v>
      </c>
    </row>
    <row r="448" spans="1:3" x14ac:dyDescent="0.25">
      <c r="A448" s="3092" t="str">
        <f t="shared" ca="1" si="18"/>
        <v xml:space="preserve"> </v>
      </c>
      <c r="B448" s="3092" t="str">
        <f t="shared" ca="1" si="19"/>
        <v xml:space="preserve"> </v>
      </c>
      <c r="C448" s="3092" t="str">
        <f t="shared" ca="1" si="20"/>
        <v xml:space="preserve"> </v>
      </c>
    </row>
    <row r="449" spans="1:3" x14ac:dyDescent="0.25">
      <c r="A449" s="3092" t="str">
        <f t="shared" ca="1" si="18"/>
        <v xml:space="preserve"> </v>
      </c>
      <c r="B449" s="3092" t="str">
        <f t="shared" ca="1" si="19"/>
        <v xml:space="preserve"> </v>
      </c>
      <c r="C449" s="3092" t="str">
        <f t="shared" ca="1" si="20"/>
        <v xml:space="preserve"> </v>
      </c>
    </row>
    <row r="450" spans="1:3" x14ac:dyDescent="0.25">
      <c r="A450" s="3092" t="str">
        <f t="shared" ca="1" si="18"/>
        <v xml:space="preserve"> </v>
      </c>
      <c r="B450" s="3092" t="str">
        <f t="shared" ca="1" si="19"/>
        <v xml:space="preserve"> </v>
      </c>
      <c r="C450" s="3092" t="str">
        <f t="shared" ca="1" si="20"/>
        <v xml:space="preserve"> </v>
      </c>
    </row>
    <row r="451" spans="1:3" x14ac:dyDescent="0.25">
      <c r="A451" s="3092" t="str">
        <f t="shared" ca="1" si="18"/>
        <v xml:space="preserve"> </v>
      </c>
      <c r="B451" s="3092" t="str">
        <f t="shared" ca="1" si="19"/>
        <v xml:space="preserve"> </v>
      </c>
      <c r="C451" s="3092" t="str">
        <f t="shared" ca="1" si="20"/>
        <v xml:space="preserve"> </v>
      </c>
    </row>
    <row r="452" spans="1:3" x14ac:dyDescent="0.25">
      <c r="A452" s="3092" t="str">
        <f t="shared" ca="1" si="18"/>
        <v xml:space="preserve"> </v>
      </c>
      <c r="B452" s="3092" t="str">
        <f t="shared" ca="1" si="19"/>
        <v xml:space="preserve"> </v>
      </c>
      <c r="C452" s="3092" t="str">
        <f t="shared" ca="1" si="20"/>
        <v xml:space="preserve"> </v>
      </c>
    </row>
    <row r="453" spans="1:3" x14ac:dyDescent="0.25">
      <c r="A453" s="3092" t="str">
        <f t="shared" ca="1" si="18"/>
        <v xml:space="preserve"> </v>
      </c>
      <c r="B453" s="3092" t="str">
        <f t="shared" ca="1" si="19"/>
        <v xml:space="preserve"> </v>
      </c>
      <c r="C453" s="3092" t="str">
        <f t="shared" ca="1" si="20"/>
        <v xml:space="preserve"> </v>
      </c>
    </row>
    <row r="454" spans="1:3" x14ac:dyDescent="0.25">
      <c r="A454" s="3092" t="str">
        <f t="shared" ca="1" si="18"/>
        <v xml:space="preserve"> </v>
      </c>
      <c r="B454" s="3092" t="str">
        <f t="shared" ca="1" si="19"/>
        <v xml:space="preserve"> </v>
      </c>
      <c r="C454" s="3092" t="str">
        <f t="shared" ca="1" si="20"/>
        <v xml:space="preserve"> </v>
      </c>
    </row>
    <row r="455" spans="1:3" x14ac:dyDescent="0.25">
      <c r="A455" s="3092" t="str">
        <f t="shared" ref="A455:A518" ca="1" si="21">IFERROR(IF(OFFSET(F455,0,$F$4)=""," ",OFFSET(F455,0,$F$4)),"")</f>
        <v xml:space="preserve"> </v>
      </c>
      <c r="B455" s="3092" t="str">
        <f t="shared" ref="B455:B518" ca="1" si="22">IFERROR(IF(OFFSET(F455,0,$F$4 + 1)=""," ",OFFSET(F455,0,$F$4 + 1)),"")</f>
        <v xml:space="preserve"> </v>
      </c>
      <c r="C455" s="3092" t="str">
        <f t="shared" ref="C455:C518" ca="1" si="23">IFERROR(IF(OFFSET(F455,0,$F$4 + 2)=""," ",OFFSET(F455,0,$F$4 + 2)),"")</f>
        <v xml:space="preserve"> </v>
      </c>
    </row>
    <row r="456" spans="1:3" x14ac:dyDescent="0.25">
      <c r="A456" s="3092" t="str">
        <f t="shared" ca="1" si="21"/>
        <v xml:space="preserve"> </v>
      </c>
      <c r="B456" s="3092" t="str">
        <f t="shared" ca="1" si="22"/>
        <v xml:space="preserve"> </v>
      </c>
      <c r="C456" s="3092" t="str">
        <f t="shared" ca="1" si="23"/>
        <v xml:space="preserve"> </v>
      </c>
    </row>
    <row r="457" spans="1:3" x14ac:dyDescent="0.25">
      <c r="A457" s="3092" t="str">
        <f t="shared" ca="1" si="21"/>
        <v xml:space="preserve"> </v>
      </c>
      <c r="B457" s="3092" t="str">
        <f t="shared" ca="1" si="22"/>
        <v xml:space="preserve"> </v>
      </c>
      <c r="C457" s="3092" t="str">
        <f t="shared" ca="1" si="23"/>
        <v xml:space="preserve"> </v>
      </c>
    </row>
    <row r="458" spans="1:3" x14ac:dyDescent="0.25">
      <c r="A458" s="3092" t="str">
        <f t="shared" ca="1" si="21"/>
        <v xml:space="preserve"> </v>
      </c>
      <c r="B458" s="3092" t="str">
        <f t="shared" ca="1" si="22"/>
        <v xml:space="preserve"> </v>
      </c>
      <c r="C458" s="3092" t="str">
        <f t="shared" ca="1" si="23"/>
        <v xml:space="preserve"> </v>
      </c>
    </row>
    <row r="459" spans="1:3" x14ac:dyDescent="0.25">
      <c r="A459" s="3092" t="str">
        <f t="shared" ca="1" si="21"/>
        <v xml:space="preserve"> </v>
      </c>
      <c r="B459" s="3092" t="str">
        <f t="shared" ca="1" si="22"/>
        <v xml:space="preserve"> </v>
      </c>
      <c r="C459" s="3092" t="str">
        <f t="shared" ca="1" si="23"/>
        <v xml:space="preserve"> </v>
      </c>
    </row>
    <row r="460" spans="1:3" x14ac:dyDescent="0.25">
      <c r="A460" s="3092" t="str">
        <f t="shared" ca="1" si="21"/>
        <v xml:space="preserve"> </v>
      </c>
      <c r="B460" s="3092" t="str">
        <f t="shared" ca="1" si="22"/>
        <v xml:space="preserve"> </v>
      </c>
      <c r="C460" s="3092" t="str">
        <f t="shared" ca="1" si="23"/>
        <v xml:space="preserve"> </v>
      </c>
    </row>
    <row r="461" spans="1:3" x14ac:dyDescent="0.25">
      <c r="A461" s="3092" t="str">
        <f t="shared" ca="1" si="21"/>
        <v xml:space="preserve"> </v>
      </c>
      <c r="B461" s="3092" t="str">
        <f t="shared" ca="1" si="22"/>
        <v xml:space="preserve"> </v>
      </c>
      <c r="C461" s="3092" t="str">
        <f t="shared" ca="1" si="23"/>
        <v xml:space="preserve"> </v>
      </c>
    </row>
    <row r="462" spans="1:3" x14ac:dyDescent="0.25">
      <c r="A462" s="3092" t="str">
        <f t="shared" ca="1" si="21"/>
        <v xml:space="preserve"> </v>
      </c>
      <c r="B462" s="3092" t="str">
        <f t="shared" ca="1" si="22"/>
        <v xml:space="preserve"> </v>
      </c>
      <c r="C462" s="3092" t="str">
        <f t="shared" ca="1" si="23"/>
        <v xml:space="preserve"> </v>
      </c>
    </row>
    <row r="463" spans="1:3" x14ac:dyDescent="0.25">
      <c r="A463" s="3092" t="str">
        <f t="shared" ca="1" si="21"/>
        <v xml:space="preserve"> </v>
      </c>
      <c r="B463" s="3092" t="str">
        <f t="shared" ca="1" si="22"/>
        <v xml:space="preserve"> </v>
      </c>
      <c r="C463" s="3092" t="str">
        <f t="shared" ca="1" si="23"/>
        <v xml:space="preserve"> </v>
      </c>
    </row>
    <row r="464" spans="1:3" x14ac:dyDescent="0.25">
      <c r="A464" s="3092" t="str">
        <f t="shared" ca="1" si="21"/>
        <v xml:space="preserve"> </v>
      </c>
      <c r="B464" s="3092" t="str">
        <f t="shared" ca="1" si="22"/>
        <v xml:space="preserve"> </v>
      </c>
      <c r="C464" s="3092" t="str">
        <f t="shared" ca="1" si="23"/>
        <v xml:space="preserve"> </v>
      </c>
    </row>
    <row r="465" spans="1:3" x14ac:dyDescent="0.25">
      <c r="A465" s="3092" t="str">
        <f t="shared" ca="1" si="21"/>
        <v xml:space="preserve"> </v>
      </c>
      <c r="B465" s="3092" t="str">
        <f t="shared" ca="1" si="22"/>
        <v xml:space="preserve"> </v>
      </c>
      <c r="C465" s="3092" t="str">
        <f t="shared" ca="1" si="23"/>
        <v xml:space="preserve"> </v>
      </c>
    </row>
    <row r="466" spans="1:3" x14ac:dyDescent="0.25">
      <c r="A466" s="3092" t="str">
        <f t="shared" ca="1" si="21"/>
        <v xml:space="preserve"> </v>
      </c>
      <c r="B466" s="3092" t="str">
        <f t="shared" ca="1" si="22"/>
        <v xml:space="preserve"> </v>
      </c>
      <c r="C466" s="3092" t="str">
        <f t="shared" ca="1" si="23"/>
        <v xml:space="preserve"> </v>
      </c>
    </row>
    <row r="467" spans="1:3" x14ac:dyDescent="0.25">
      <c r="A467" s="3092" t="str">
        <f t="shared" ca="1" si="21"/>
        <v xml:space="preserve"> </v>
      </c>
      <c r="B467" s="3092" t="str">
        <f t="shared" ca="1" si="22"/>
        <v xml:space="preserve"> </v>
      </c>
      <c r="C467" s="3092" t="str">
        <f t="shared" ca="1" si="23"/>
        <v xml:space="preserve"> </v>
      </c>
    </row>
    <row r="468" spans="1:3" x14ac:dyDescent="0.25">
      <c r="A468" s="3092" t="str">
        <f t="shared" ca="1" si="21"/>
        <v xml:space="preserve"> </v>
      </c>
      <c r="B468" s="3092" t="str">
        <f t="shared" ca="1" si="22"/>
        <v xml:space="preserve"> </v>
      </c>
      <c r="C468" s="3092" t="str">
        <f t="shared" ca="1" si="23"/>
        <v xml:space="preserve"> </v>
      </c>
    </row>
    <row r="469" spans="1:3" x14ac:dyDescent="0.25">
      <c r="A469" s="3092" t="str">
        <f t="shared" ca="1" si="21"/>
        <v xml:space="preserve"> </v>
      </c>
      <c r="B469" s="3092" t="str">
        <f t="shared" ca="1" si="22"/>
        <v xml:space="preserve"> </v>
      </c>
      <c r="C469" s="3092" t="str">
        <f t="shared" ca="1" si="23"/>
        <v xml:space="preserve"> </v>
      </c>
    </row>
    <row r="470" spans="1:3" x14ac:dyDescent="0.25">
      <c r="A470" s="3092" t="str">
        <f t="shared" ca="1" si="21"/>
        <v xml:space="preserve"> </v>
      </c>
      <c r="B470" s="3092" t="str">
        <f t="shared" ca="1" si="22"/>
        <v xml:space="preserve"> </v>
      </c>
      <c r="C470" s="3092" t="str">
        <f t="shared" ca="1" si="23"/>
        <v xml:space="preserve"> </v>
      </c>
    </row>
    <row r="471" spans="1:3" x14ac:dyDescent="0.25">
      <c r="A471" s="3092" t="str">
        <f t="shared" ca="1" si="21"/>
        <v xml:space="preserve"> </v>
      </c>
      <c r="B471" s="3092" t="str">
        <f t="shared" ca="1" si="22"/>
        <v xml:space="preserve"> </v>
      </c>
      <c r="C471" s="3092" t="str">
        <f t="shared" ca="1" si="23"/>
        <v xml:space="preserve"> </v>
      </c>
    </row>
    <row r="472" spans="1:3" x14ac:dyDescent="0.25">
      <c r="A472" s="3092" t="str">
        <f t="shared" ca="1" si="21"/>
        <v xml:space="preserve"> </v>
      </c>
      <c r="B472" s="3092" t="str">
        <f t="shared" ca="1" si="22"/>
        <v xml:space="preserve"> </v>
      </c>
      <c r="C472" s="3092" t="str">
        <f t="shared" ca="1" si="23"/>
        <v xml:space="preserve"> </v>
      </c>
    </row>
    <row r="473" spans="1:3" x14ac:dyDescent="0.25">
      <c r="A473" s="3092" t="str">
        <f t="shared" ca="1" si="21"/>
        <v xml:space="preserve"> </v>
      </c>
      <c r="B473" s="3092" t="str">
        <f t="shared" ca="1" si="22"/>
        <v xml:space="preserve"> </v>
      </c>
      <c r="C473" s="3092" t="str">
        <f t="shared" ca="1" si="23"/>
        <v xml:space="preserve"> </v>
      </c>
    </row>
    <row r="474" spans="1:3" x14ac:dyDescent="0.25">
      <c r="A474" s="3092" t="str">
        <f t="shared" ca="1" si="21"/>
        <v xml:space="preserve"> </v>
      </c>
      <c r="B474" s="3092" t="str">
        <f t="shared" ca="1" si="22"/>
        <v xml:space="preserve"> </v>
      </c>
      <c r="C474" s="3092" t="str">
        <f t="shared" ca="1" si="23"/>
        <v xml:space="preserve"> </v>
      </c>
    </row>
    <row r="475" spans="1:3" x14ac:dyDescent="0.25">
      <c r="A475" s="3092" t="str">
        <f t="shared" ca="1" si="21"/>
        <v xml:space="preserve"> </v>
      </c>
      <c r="B475" s="3092" t="str">
        <f t="shared" ca="1" si="22"/>
        <v xml:space="preserve"> </v>
      </c>
      <c r="C475" s="3092" t="str">
        <f t="shared" ca="1" si="23"/>
        <v xml:space="preserve"> </v>
      </c>
    </row>
    <row r="476" spans="1:3" x14ac:dyDescent="0.25">
      <c r="A476" s="3092" t="str">
        <f t="shared" ca="1" si="21"/>
        <v xml:space="preserve"> </v>
      </c>
      <c r="B476" s="3092" t="str">
        <f t="shared" ca="1" si="22"/>
        <v xml:space="preserve"> </v>
      </c>
      <c r="C476" s="3092" t="str">
        <f t="shared" ca="1" si="23"/>
        <v xml:space="preserve"> </v>
      </c>
    </row>
    <row r="477" spans="1:3" x14ac:dyDescent="0.25">
      <c r="A477" s="3092" t="str">
        <f t="shared" ca="1" si="21"/>
        <v xml:space="preserve"> </v>
      </c>
      <c r="B477" s="3092" t="str">
        <f t="shared" ca="1" si="22"/>
        <v xml:space="preserve"> </v>
      </c>
      <c r="C477" s="3092" t="str">
        <f t="shared" ca="1" si="23"/>
        <v xml:space="preserve"> </v>
      </c>
    </row>
    <row r="478" spans="1:3" x14ac:dyDescent="0.25">
      <c r="A478" s="3092" t="str">
        <f t="shared" ca="1" si="21"/>
        <v xml:space="preserve"> </v>
      </c>
      <c r="B478" s="3092" t="str">
        <f t="shared" ca="1" si="22"/>
        <v xml:space="preserve"> </v>
      </c>
      <c r="C478" s="3092" t="str">
        <f t="shared" ca="1" si="23"/>
        <v xml:space="preserve"> </v>
      </c>
    </row>
    <row r="479" spans="1:3" x14ac:dyDescent="0.25">
      <c r="A479" s="3092" t="str">
        <f t="shared" ca="1" si="21"/>
        <v xml:space="preserve"> </v>
      </c>
      <c r="B479" s="3092" t="str">
        <f t="shared" ca="1" si="22"/>
        <v xml:space="preserve"> </v>
      </c>
      <c r="C479" s="3092" t="str">
        <f t="shared" ca="1" si="23"/>
        <v xml:space="preserve"> </v>
      </c>
    </row>
    <row r="480" spans="1:3" x14ac:dyDescent="0.25">
      <c r="A480" s="3092" t="str">
        <f t="shared" ca="1" si="21"/>
        <v xml:space="preserve"> </v>
      </c>
      <c r="B480" s="3092" t="str">
        <f t="shared" ca="1" si="22"/>
        <v xml:space="preserve"> </v>
      </c>
      <c r="C480" s="3092" t="str">
        <f t="shared" ca="1" si="23"/>
        <v xml:space="preserve"> </v>
      </c>
    </row>
    <row r="481" spans="1:3" x14ac:dyDescent="0.25">
      <c r="A481" s="3092" t="str">
        <f t="shared" ca="1" si="21"/>
        <v xml:space="preserve"> </v>
      </c>
      <c r="B481" s="3092" t="str">
        <f t="shared" ca="1" si="22"/>
        <v xml:space="preserve"> </v>
      </c>
      <c r="C481" s="3092" t="str">
        <f t="shared" ca="1" si="23"/>
        <v xml:space="preserve"> </v>
      </c>
    </row>
    <row r="482" spans="1:3" x14ac:dyDescent="0.25">
      <c r="A482" s="3092" t="str">
        <f t="shared" ca="1" si="21"/>
        <v xml:space="preserve"> </v>
      </c>
      <c r="B482" s="3092" t="str">
        <f t="shared" ca="1" si="22"/>
        <v xml:space="preserve"> </v>
      </c>
      <c r="C482" s="3092" t="str">
        <f t="shared" ca="1" si="23"/>
        <v xml:space="preserve"> </v>
      </c>
    </row>
    <row r="483" spans="1:3" x14ac:dyDescent="0.25">
      <c r="A483" s="3092" t="str">
        <f t="shared" ca="1" si="21"/>
        <v xml:space="preserve"> </v>
      </c>
      <c r="B483" s="3092" t="str">
        <f t="shared" ca="1" si="22"/>
        <v xml:space="preserve"> </v>
      </c>
      <c r="C483" s="3092" t="str">
        <f t="shared" ca="1" si="23"/>
        <v xml:space="preserve"> </v>
      </c>
    </row>
    <row r="484" spans="1:3" x14ac:dyDescent="0.25">
      <c r="A484" s="3092" t="str">
        <f t="shared" ca="1" si="21"/>
        <v xml:space="preserve"> </v>
      </c>
      <c r="B484" s="3092" t="str">
        <f t="shared" ca="1" si="22"/>
        <v xml:space="preserve"> </v>
      </c>
      <c r="C484" s="3092" t="str">
        <f t="shared" ca="1" si="23"/>
        <v xml:space="preserve"> </v>
      </c>
    </row>
    <row r="485" spans="1:3" x14ac:dyDescent="0.25">
      <c r="A485" s="3092" t="str">
        <f t="shared" ca="1" si="21"/>
        <v xml:space="preserve"> </v>
      </c>
      <c r="B485" s="3092" t="str">
        <f t="shared" ca="1" si="22"/>
        <v xml:space="preserve"> </v>
      </c>
      <c r="C485" s="3092" t="str">
        <f t="shared" ca="1" si="23"/>
        <v xml:space="preserve"> </v>
      </c>
    </row>
    <row r="486" spans="1:3" x14ac:dyDescent="0.25">
      <c r="A486" s="3092" t="str">
        <f t="shared" ca="1" si="21"/>
        <v xml:space="preserve"> </v>
      </c>
      <c r="B486" s="3092" t="str">
        <f t="shared" ca="1" si="22"/>
        <v xml:space="preserve"> </v>
      </c>
      <c r="C486" s="3092" t="str">
        <f t="shared" ca="1" si="23"/>
        <v xml:space="preserve"> </v>
      </c>
    </row>
    <row r="487" spans="1:3" x14ac:dyDescent="0.25">
      <c r="A487" s="3092" t="str">
        <f t="shared" ca="1" si="21"/>
        <v xml:space="preserve"> </v>
      </c>
      <c r="B487" s="3092" t="str">
        <f t="shared" ca="1" si="22"/>
        <v xml:space="preserve"> </v>
      </c>
      <c r="C487" s="3092" t="str">
        <f t="shared" ca="1" si="23"/>
        <v xml:space="preserve"> </v>
      </c>
    </row>
    <row r="488" spans="1:3" x14ac:dyDescent="0.25">
      <c r="A488" s="3092" t="str">
        <f t="shared" ca="1" si="21"/>
        <v xml:space="preserve"> </v>
      </c>
      <c r="B488" s="3092" t="str">
        <f t="shared" ca="1" si="22"/>
        <v xml:space="preserve"> </v>
      </c>
      <c r="C488" s="3092" t="str">
        <f t="shared" ca="1" si="23"/>
        <v xml:space="preserve"> </v>
      </c>
    </row>
    <row r="489" spans="1:3" x14ac:dyDescent="0.25">
      <c r="A489" s="3092" t="str">
        <f t="shared" ca="1" si="21"/>
        <v xml:space="preserve"> </v>
      </c>
      <c r="B489" s="3092" t="str">
        <f t="shared" ca="1" si="22"/>
        <v xml:space="preserve"> </v>
      </c>
      <c r="C489" s="3092" t="str">
        <f t="shared" ca="1" si="23"/>
        <v xml:space="preserve"> </v>
      </c>
    </row>
    <row r="490" spans="1:3" x14ac:dyDescent="0.25">
      <c r="A490" s="3092" t="str">
        <f t="shared" ca="1" si="21"/>
        <v xml:space="preserve"> </v>
      </c>
      <c r="B490" s="3092" t="str">
        <f t="shared" ca="1" si="22"/>
        <v xml:space="preserve"> </v>
      </c>
      <c r="C490" s="3092" t="str">
        <f t="shared" ca="1" si="23"/>
        <v xml:space="preserve"> </v>
      </c>
    </row>
    <row r="491" spans="1:3" x14ac:dyDescent="0.25">
      <c r="A491" s="3092" t="str">
        <f t="shared" ca="1" si="21"/>
        <v xml:space="preserve"> </v>
      </c>
      <c r="B491" s="3092" t="str">
        <f t="shared" ca="1" si="22"/>
        <v xml:space="preserve"> </v>
      </c>
      <c r="C491" s="3092" t="str">
        <f t="shared" ca="1" si="23"/>
        <v xml:space="preserve"> </v>
      </c>
    </row>
    <row r="492" spans="1:3" x14ac:dyDescent="0.25">
      <c r="A492" s="3092" t="str">
        <f t="shared" ca="1" si="21"/>
        <v xml:space="preserve"> </v>
      </c>
      <c r="B492" s="3092" t="str">
        <f t="shared" ca="1" si="22"/>
        <v xml:space="preserve"> </v>
      </c>
      <c r="C492" s="3092" t="str">
        <f t="shared" ca="1" si="23"/>
        <v xml:space="preserve"> </v>
      </c>
    </row>
    <row r="493" spans="1:3" x14ac:dyDescent="0.25">
      <c r="A493" s="3092" t="str">
        <f t="shared" ca="1" si="21"/>
        <v xml:space="preserve"> </v>
      </c>
      <c r="B493" s="3092" t="str">
        <f t="shared" ca="1" si="22"/>
        <v xml:space="preserve"> </v>
      </c>
      <c r="C493" s="3092" t="str">
        <f t="shared" ca="1" si="23"/>
        <v xml:space="preserve"> </v>
      </c>
    </row>
    <row r="494" spans="1:3" x14ac:dyDescent="0.25">
      <c r="A494" s="3092" t="str">
        <f t="shared" ca="1" si="21"/>
        <v xml:space="preserve"> </v>
      </c>
      <c r="B494" s="3092" t="str">
        <f t="shared" ca="1" si="22"/>
        <v xml:space="preserve"> </v>
      </c>
      <c r="C494" s="3092" t="str">
        <f t="shared" ca="1" si="23"/>
        <v xml:space="preserve"> </v>
      </c>
    </row>
    <row r="495" spans="1:3" x14ac:dyDescent="0.25">
      <c r="A495" s="3092" t="str">
        <f t="shared" ca="1" si="21"/>
        <v xml:space="preserve"> </v>
      </c>
      <c r="B495" s="3092" t="str">
        <f t="shared" ca="1" si="22"/>
        <v xml:space="preserve"> </v>
      </c>
      <c r="C495" s="3092" t="str">
        <f t="shared" ca="1" si="23"/>
        <v xml:space="preserve"> </v>
      </c>
    </row>
    <row r="496" spans="1:3" x14ac:dyDescent="0.25">
      <c r="A496" s="3092" t="str">
        <f t="shared" ca="1" si="21"/>
        <v xml:space="preserve"> </v>
      </c>
      <c r="B496" s="3092" t="str">
        <f t="shared" ca="1" si="22"/>
        <v xml:space="preserve"> </v>
      </c>
      <c r="C496" s="3092" t="str">
        <f t="shared" ca="1" si="23"/>
        <v xml:space="preserve"> </v>
      </c>
    </row>
    <row r="497" spans="1:3" x14ac:dyDescent="0.25">
      <c r="A497" s="3092" t="str">
        <f t="shared" ca="1" si="21"/>
        <v xml:space="preserve"> </v>
      </c>
      <c r="B497" s="3092" t="str">
        <f t="shared" ca="1" si="22"/>
        <v xml:space="preserve"> </v>
      </c>
      <c r="C497" s="3092" t="str">
        <f t="shared" ca="1" si="23"/>
        <v xml:space="preserve"> </v>
      </c>
    </row>
    <row r="498" spans="1:3" x14ac:dyDescent="0.25">
      <c r="A498" s="3092" t="str">
        <f t="shared" ca="1" si="21"/>
        <v xml:space="preserve"> </v>
      </c>
      <c r="B498" s="3092" t="str">
        <f t="shared" ca="1" si="22"/>
        <v xml:space="preserve"> </v>
      </c>
      <c r="C498" s="3092" t="str">
        <f t="shared" ca="1" si="23"/>
        <v xml:space="preserve"> </v>
      </c>
    </row>
    <row r="499" spans="1:3" x14ac:dyDescent="0.25">
      <c r="A499" s="3092" t="str">
        <f t="shared" ca="1" si="21"/>
        <v xml:space="preserve"> </v>
      </c>
      <c r="B499" s="3092" t="str">
        <f t="shared" ca="1" si="22"/>
        <v xml:space="preserve"> </v>
      </c>
      <c r="C499" s="3092" t="str">
        <f t="shared" ca="1" si="23"/>
        <v xml:space="preserve"> </v>
      </c>
    </row>
    <row r="500" spans="1:3" x14ac:dyDescent="0.25">
      <c r="A500" s="3092" t="str">
        <f t="shared" ca="1" si="21"/>
        <v xml:space="preserve"> </v>
      </c>
      <c r="B500" s="3092" t="str">
        <f t="shared" ca="1" si="22"/>
        <v xml:space="preserve"> </v>
      </c>
      <c r="C500" s="3092" t="str">
        <f t="shared" ca="1" si="23"/>
        <v xml:space="preserve"> </v>
      </c>
    </row>
    <row r="501" spans="1:3" x14ac:dyDescent="0.25">
      <c r="A501" t="str">
        <f t="shared" ca="1" si="21"/>
        <v xml:space="preserve"> </v>
      </c>
      <c r="B501" t="str">
        <f t="shared" ca="1" si="22"/>
        <v xml:space="preserve"> </v>
      </c>
      <c r="C501" t="str">
        <f t="shared" ca="1" si="23"/>
        <v xml:space="preserve"> </v>
      </c>
    </row>
    <row r="502" spans="1:3" x14ac:dyDescent="0.25">
      <c r="A502" t="str">
        <f t="shared" ca="1" si="21"/>
        <v xml:space="preserve"> </v>
      </c>
      <c r="B502" t="str">
        <f t="shared" ca="1" si="22"/>
        <v xml:space="preserve"> </v>
      </c>
      <c r="C502" t="str">
        <f t="shared" ca="1" si="23"/>
        <v xml:space="preserve"> </v>
      </c>
    </row>
    <row r="503" spans="1:3" x14ac:dyDescent="0.25">
      <c r="A503" t="str">
        <f t="shared" ca="1" si="21"/>
        <v xml:space="preserve"> </v>
      </c>
      <c r="B503" t="str">
        <f t="shared" ca="1" si="22"/>
        <v xml:space="preserve"> </v>
      </c>
      <c r="C503" t="str">
        <f t="shared" ca="1" si="23"/>
        <v xml:space="preserve"> </v>
      </c>
    </row>
    <row r="504" spans="1:3" x14ac:dyDescent="0.25">
      <c r="A504" t="str">
        <f t="shared" ca="1" si="21"/>
        <v xml:space="preserve"> </v>
      </c>
      <c r="B504" t="str">
        <f t="shared" ca="1" si="22"/>
        <v xml:space="preserve"> </v>
      </c>
      <c r="C504" t="str">
        <f t="shared" ca="1" si="23"/>
        <v xml:space="preserve"> </v>
      </c>
    </row>
    <row r="505" spans="1:3" x14ac:dyDescent="0.25">
      <c r="A505" t="str">
        <f t="shared" ca="1" si="21"/>
        <v xml:space="preserve"> </v>
      </c>
      <c r="B505" t="str">
        <f t="shared" ca="1" si="22"/>
        <v xml:space="preserve"> </v>
      </c>
      <c r="C505" t="str">
        <f t="shared" ca="1" si="23"/>
        <v xml:space="preserve"> </v>
      </c>
    </row>
    <row r="506" spans="1:3" x14ac:dyDescent="0.25">
      <c r="A506" t="str">
        <f t="shared" ca="1" si="21"/>
        <v xml:space="preserve"> </v>
      </c>
      <c r="B506" t="str">
        <f t="shared" ca="1" si="22"/>
        <v xml:space="preserve"> </v>
      </c>
      <c r="C506" t="str">
        <f t="shared" ca="1" si="23"/>
        <v xml:space="preserve"> </v>
      </c>
    </row>
    <row r="507" spans="1:3" x14ac:dyDescent="0.25">
      <c r="A507" t="str">
        <f t="shared" ca="1" si="21"/>
        <v xml:space="preserve"> </v>
      </c>
      <c r="B507" t="str">
        <f t="shared" ca="1" si="22"/>
        <v xml:space="preserve"> </v>
      </c>
      <c r="C507" t="str">
        <f t="shared" ca="1" si="23"/>
        <v xml:space="preserve"> </v>
      </c>
    </row>
    <row r="508" spans="1:3" x14ac:dyDescent="0.25">
      <c r="A508" t="str">
        <f t="shared" ca="1" si="21"/>
        <v xml:space="preserve"> </v>
      </c>
      <c r="B508" t="str">
        <f t="shared" ca="1" si="22"/>
        <v xml:space="preserve"> </v>
      </c>
      <c r="C508" t="str">
        <f t="shared" ca="1" si="23"/>
        <v xml:space="preserve"> </v>
      </c>
    </row>
    <row r="509" spans="1:3" x14ac:dyDescent="0.25">
      <c r="A509" t="str">
        <f t="shared" ca="1" si="21"/>
        <v xml:space="preserve"> </v>
      </c>
      <c r="B509" t="str">
        <f t="shared" ca="1" si="22"/>
        <v xml:space="preserve"> </v>
      </c>
      <c r="C509" t="str">
        <f t="shared" ca="1" si="23"/>
        <v xml:space="preserve"> </v>
      </c>
    </row>
    <row r="510" spans="1:3" x14ac:dyDescent="0.25">
      <c r="A510" t="str">
        <f t="shared" ca="1" si="21"/>
        <v xml:space="preserve"> </v>
      </c>
      <c r="B510" t="str">
        <f t="shared" ca="1" si="22"/>
        <v xml:space="preserve"> </v>
      </c>
      <c r="C510" t="str">
        <f t="shared" ca="1" si="23"/>
        <v xml:space="preserve"> </v>
      </c>
    </row>
    <row r="511" spans="1:3" x14ac:dyDescent="0.25">
      <c r="A511" t="str">
        <f t="shared" ca="1" si="21"/>
        <v xml:space="preserve"> </v>
      </c>
      <c r="B511" t="str">
        <f t="shared" ca="1" si="22"/>
        <v xml:space="preserve"> </v>
      </c>
      <c r="C511" t="str">
        <f t="shared" ca="1" si="23"/>
        <v xml:space="preserve"> </v>
      </c>
    </row>
    <row r="512" spans="1:3" x14ac:dyDescent="0.25">
      <c r="A512" t="str">
        <f t="shared" ca="1" si="21"/>
        <v xml:space="preserve"> </v>
      </c>
      <c r="B512" t="str">
        <f t="shared" ca="1" si="22"/>
        <v xml:space="preserve"> </v>
      </c>
      <c r="C512" t="str">
        <f t="shared" ca="1" si="23"/>
        <v xml:space="preserve"> </v>
      </c>
    </row>
    <row r="513" spans="1:3" x14ac:dyDescent="0.25">
      <c r="A513" t="str">
        <f t="shared" ca="1" si="21"/>
        <v xml:space="preserve"> </v>
      </c>
      <c r="B513" t="str">
        <f t="shared" ca="1" si="22"/>
        <v xml:space="preserve"> </v>
      </c>
      <c r="C513" t="str">
        <f t="shared" ca="1" si="23"/>
        <v xml:space="preserve"> </v>
      </c>
    </row>
    <row r="514" spans="1:3" x14ac:dyDescent="0.25">
      <c r="A514" t="str">
        <f t="shared" ca="1" si="21"/>
        <v xml:space="preserve"> </v>
      </c>
      <c r="B514" t="str">
        <f t="shared" ca="1" si="22"/>
        <v xml:space="preserve"> </v>
      </c>
      <c r="C514" t="str">
        <f t="shared" ca="1" si="23"/>
        <v xml:space="preserve"> </v>
      </c>
    </row>
    <row r="515" spans="1:3" x14ac:dyDescent="0.25">
      <c r="A515" t="str">
        <f t="shared" ca="1" si="21"/>
        <v xml:space="preserve"> </v>
      </c>
      <c r="B515" t="str">
        <f t="shared" ca="1" si="22"/>
        <v xml:space="preserve"> </v>
      </c>
      <c r="C515" t="str">
        <f t="shared" ca="1" si="23"/>
        <v xml:space="preserve"> </v>
      </c>
    </row>
    <row r="516" spans="1:3" x14ac:dyDescent="0.25">
      <c r="A516" t="str">
        <f t="shared" ca="1" si="21"/>
        <v xml:space="preserve"> </v>
      </c>
      <c r="B516" t="str">
        <f t="shared" ca="1" si="22"/>
        <v xml:space="preserve"> </v>
      </c>
      <c r="C516" t="str">
        <f t="shared" ca="1" si="23"/>
        <v xml:space="preserve"> </v>
      </c>
    </row>
    <row r="517" spans="1:3" x14ac:dyDescent="0.25">
      <c r="A517" t="str">
        <f t="shared" ca="1" si="21"/>
        <v xml:space="preserve"> </v>
      </c>
      <c r="B517" t="str">
        <f t="shared" ca="1" si="22"/>
        <v xml:space="preserve"> </v>
      </c>
      <c r="C517" t="str">
        <f t="shared" ca="1" si="23"/>
        <v xml:space="preserve"> </v>
      </c>
    </row>
    <row r="518" spans="1:3" x14ac:dyDescent="0.25">
      <c r="A518" t="str">
        <f t="shared" ca="1" si="21"/>
        <v xml:space="preserve"> </v>
      </c>
      <c r="B518" t="str">
        <f t="shared" ca="1" si="22"/>
        <v xml:space="preserve"> </v>
      </c>
      <c r="C518" t="str">
        <f t="shared" ca="1" si="23"/>
        <v xml:space="preserve"> </v>
      </c>
    </row>
    <row r="519" spans="1:3" x14ac:dyDescent="0.25">
      <c r="A519" t="str">
        <f t="shared" ref="A519:A549" ca="1" si="24">IFERROR(IF(OFFSET(F519,0,$F$4)=""," ",OFFSET(F519,0,$F$4)),"")</f>
        <v xml:space="preserve"> </v>
      </c>
      <c r="B519" t="str">
        <f t="shared" ref="B519:B549" ca="1" si="25">IFERROR(IF(OFFSET(F519,0,$F$4 + 1)=""," ",OFFSET(F519,0,$F$4 + 1)),"")</f>
        <v xml:space="preserve"> </v>
      </c>
      <c r="C519" t="str">
        <f t="shared" ref="C519:C549" ca="1" si="26">IFERROR(IF(OFFSET(F519,0,$F$4 + 2)=""," ",OFFSET(F519,0,$F$4 + 2)),"")</f>
        <v xml:space="preserve"> </v>
      </c>
    </row>
    <row r="520" spans="1:3" x14ac:dyDescent="0.25">
      <c r="A520" t="str">
        <f t="shared" ca="1" si="24"/>
        <v xml:space="preserve"> </v>
      </c>
      <c r="B520" t="str">
        <f t="shared" ca="1" si="25"/>
        <v xml:space="preserve"> </v>
      </c>
      <c r="C520" t="str">
        <f t="shared" ca="1" si="26"/>
        <v xml:space="preserve"> </v>
      </c>
    </row>
    <row r="521" spans="1:3" x14ac:dyDescent="0.25">
      <c r="A521" t="str">
        <f t="shared" ca="1" si="24"/>
        <v xml:space="preserve"> </v>
      </c>
      <c r="B521" t="str">
        <f t="shared" ca="1" si="25"/>
        <v xml:space="preserve"> </v>
      </c>
      <c r="C521" t="str">
        <f t="shared" ca="1" si="26"/>
        <v xml:space="preserve"> </v>
      </c>
    </row>
    <row r="522" spans="1:3" x14ac:dyDescent="0.25">
      <c r="A522" t="str">
        <f t="shared" ca="1" si="24"/>
        <v xml:space="preserve"> </v>
      </c>
      <c r="B522" t="str">
        <f t="shared" ca="1" si="25"/>
        <v xml:space="preserve"> </v>
      </c>
      <c r="C522" t="str">
        <f t="shared" ca="1" si="26"/>
        <v xml:space="preserve"> </v>
      </c>
    </row>
    <row r="523" spans="1:3" x14ac:dyDescent="0.25">
      <c r="A523" t="str">
        <f t="shared" ca="1" si="24"/>
        <v xml:space="preserve"> </v>
      </c>
      <c r="B523" t="str">
        <f t="shared" ca="1" si="25"/>
        <v xml:space="preserve"> </v>
      </c>
      <c r="C523" t="str">
        <f t="shared" ca="1" si="26"/>
        <v xml:space="preserve"> </v>
      </c>
    </row>
    <row r="524" spans="1:3" x14ac:dyDescent="0.25">
      <c r="A524" t="str">
        <f t="shared" ca="1" si="24"/>
        <v xml:space="preserve"> </v>
      </c>
      <c r="B524" t="str">
        <f t="shared" ca="1" si="25"/>
        <v xml:space="preserve"> </v>
      </c>
      <c r="C524" t="str">
        <f t="shared" ca="1" si="26"/>
        <v xml:space="preserve"> </v>
      </c>
    </row>
    <row r="525" spans="1:3" x14ac:dyDescent="0.25">
      <c r="A525" t="str">
        <f t="shared" ca="1" si="24"/>
        <v xml:space="preserve"> </v>
      </c>
      <c r="B525" t="str">
        <f t="shared" ca="1" si="25"/>
        <v xml:space="preserve"> </v>
      </c>
      <c r="C525" t="str">
        <f t="shared" ca="1" si="26"/>
        <v xml:space="preserve"> </v>
      </c>
    </row>
    <row r="526" spans="1:3" x14ac:dyDescent="0.25">
      <c r="A526" t="str">
        <f t="shared" ca="1" si="24"/>
        <v xml:space="preserve"> </v>
      </c>
      <c r="B526" t="str">
        <f t="shared" ca="1" si="25"/>
        <v xml:space="preserve"> </v>
      </c>
      <c r="C526" t="str">
        <f t="shared" ca="1" si="26"/>
        <v xml:space="preserve"> </v>
      </c>
    </row>
    <row r="527" spans="1:3" x14ac:dyDescent="0.25">
      <c r="A527" t="str">
        <f t="shared" ca="1" si="24"/>
        <v xml:space="preserve"> </v>
      </c>
      <c r="B527" t="str">
        <f t="shared" ca="1" si="25"/>
        <v xml:space="preserve"> </v>
      </c>
      <c r="C527" t="str">
        <f t="shared" ca="1" si="26"/>
        <v xml:space="preserve"> </v>
      </c>
    </row>
    <row r="528" spans="1:3" x14ac:dyDescent="0.25">
      <c r="A528" t="str">
        <f t="shared" ca="1" si="24"/>
        <v xml:space="preserve"> </v>
      </c>
      <c r="B528" t="str">
        <f t="shared" ca="1" si="25"/>
        <v xml:space="preserve"> </v>
      </c>
      <c r="C528" t="str">
        <f t="shared" ca="1" si="26"/>
        <v xml:space="preserve"> </v>
      </c>
    </row>
    <row r="529" spans="1:3" x14ac:dyDescent="0.25">
      <c r="A529" t="str">
        <f t="shared" ca="1" si="24"/>
        <v xml:space="preserve"> </v>
      </c>
      <c r="B529" t="str">
        <f t="shared" ca="1" si="25"/>
        <v xml:space="preserve"> </v>
      </c>
      <c r="C529" t="str">
        <f t="shared" ca="1" si="26"/>
        <v xml:space="preserve"> </v>
      </c>
    </row>
    <row r="530" spans="1:3" x14ac:dyDescent="0.25">
      <c r="A530" t="str">
        <f t="shared" ca="1" si="24"/>
        <v xml:space="preserve"> </v>
      </c>
      <c r="B530" t="str">
        <f t="shared" ca="1" si="25"/>
        <v xml:space="preserve"> </v>
      </c>
      <c r="C530" t="str">
        <f t="shared" ca="1" si="26"/>
        <v xml:space="preserve"> </v>
      </c>
    </row>
    <row r="531" spans="1:3" x14ac:dyDescent="0.25">
      <c r="A531" t="str">
        <f t="shared" ca="1" si="24"/>
        <v xml:space="preserve"> </v>
      </c>
      <c r="B531" t="str">
        <f t="shared" ca="1" si="25"/>
        <v xml:space="preserve"> </v>
      </c>
      <c r="C531" t="str">
        <f t="shared" ca="1" si="26"/>
        <v xml:space="preserve"> </v>
      </c>
    </row>
    <row r="532" spans="1:3" x14ac:dyDescent="0.25">
      <c r="A532" t="str">
        <f t="shared" ca="1" si="24"/>
        <v xml:space="preserve"> </v>
      </c>
      <c r="B532" t="str">
        <f t="shared" ca="1" si="25"/>
        <v xml:space="preserve"> </v>
      </c>
      <c r="C532" t="str">
        <f t="shared" ca="1" si="26"/>
        <v xml:space="preserve"> </v>
      </c>
    </row>
    <row r="533" spans="1:3" x14ac:dyDescent="0.25">
      <c r="A533" t="str">
        <f t="shared" ca="1" si="24"/>
        <v xml:space="preserve"> </v>
      </c>
      <c r="B533" t="str">
        <f t="shared" ca="1" si="25"/>
        <v xml:space="preserve"> </v>
      </c>
      <c r="C533" t="str">
        <f t="shared" ca="1" si="26"/>
        <v xml:space="preserve"> </v>
      </c>
    </row>
    <row r="534" spans="1:3" x14ac:dyDescent="0.25">
      <c r="A534" t="str">
        <f t="shared" ca="1" si="24"/>
        <v xml:space="preserve"> </v>
      </c>
      <c r="B534" t="str">
        <f t="shared" ca="1" si="25"/>
        <v xml:space="preserve"> </v>
      </c>
      <c r="C534" t="str">
        <f t="shared" ca="1" si="26"/>
        <v xml:space="preserve"> </v>
      </c>
    </row>
    <row r="535" spans="1:3" x14ac:dyDescent="0.25">
      <c r="A535" t="str">
        <f t="shared" ca="1" si="24"/>
        <v xml:space="preserve"> </v>
      </c>
      <c r="B535" t="str">
        <f t="shared" ca="1" si="25"/>
        <v xml:space="preserve"> </v>
      </c>
      <c r="C535" t="str">
        <f t="shared" ca="1" si="26"/>
        <v xml:space="preserve"> </v>
      </c>
    </row>
    <row r="536" spans="1:3" x14ac:dyDescent="0.25">
      <c r="A536" t="str">
        <f t="shared" ca="1" si="24"/>
        <v xml:space="preserve"> </v>
      </c>
      <c r="B536" t="str">
        <f t="shared" ca="1" si="25"/>
        <v xml:space="preserve"> </v>
      </c>
      <c r="C536" t="str">
        <f t="shared" ca="1" si="26"/>
        <v xml:space="preserve"> </v>
      </c>
    </row>
    <row r="537" spans="1:3" x14ac:dyDescent="0.25">
      <c r="A537" t="str">
        <f t="shared" ca="1" si="24"/>
        <v xml:space="preserve"> </v>
      </c>
      <c r="B537" t="str">
        <f t="shared" ca="1" si="25"/>
        <v xml:space="preserve"> </v>
      </c>
      <c r="C537" t="str">
        <f t="shared" ca="1" si="26"/>
        <v xml:space="preserve"> </v>
      </c>
    </row>
    <row r="538" spans="1:3" x14ac:dyDescent="0.25">
      <c r="A538" t="str">
        <f t="shared" ca="1" si="24"/>
        <v xml:space="preserve"> </v>
      </c>
      <c r="B538" t="str">
        <f t="shared" ca="1" si="25"/>
        <v xml:space="preserve"> </v>
      </c>
      <c r="C538" t="str">
        <f t="shared" ca="1" si="26"/>
        <v xml:space="preserve"> </v>
      </c>
    </row>
    <row r="539" spans="1:3" x14ac:dyDescent="0.25">
      <c r="A539" t="str">
        <f t="shared" ca="1" si="24"/>
        <v xml:space="preserve"> </v>
      </c>
      <c r="B539" t="str">
        <f t="shared" ca="1" si="25"/>
        <v xml:space="preserve"> </v>
      </c>
      <c r="C539" t="str">
        <f t="shared" ca="1" si="26"/>
        <v xml:space="preserve"> </v>
      </c>
    </row>
    <row r="540" spans="1:3" x14ac:dyDescent="0.25">
      <c r="A540" t="str">
        <f t="shared" ca="1" si="24"/>
        <v xml:space="preserve"> </v>
      </c>
      <c r="B540" t="str">
        <f t="shared" ca="1" si="25"/>
        <v xml:space="preserve"> </v>
      </c>
      <c r="C540" t="str">
        <f t="shared" ca="1" si="26"/>
        <v xml:space="preserve"> </v>
      </c>
    </row>
    <row r="541" spans="1:3" x14ac:dyDescent="0.25">
      <c r="A541" t="str">
        <f t="shared" ca="1" si="24"/>
        <v xml:space="preserve"> </v>
      </c>
      <c r="B541" t="str">
        <f t="shared" ca="1" si="25"/>
        <v xml:space="preserve"> </v>
      </c>
      <c r="C541" t="str">
        <f t="shared" ca="1" si="26"/>
        <v xml:space="preserve"> </v>
      </c>
    </row>
    <row r="542" spans="1:3" x14ac:dyDescent="0.25">
      <c r="A542" t="str">
        <f t="shared" ca="1" si="24"/>
        <v xml:space="preserve"> </v>
      </c>
      <c r="B542" t="str">
        <f t="shared" ca="1" si="25"/>
        <v xml:space="preserve"> </v>
      </c>
      <c r="C542" t="str">
        <f t="shared" ca="1" si="26"/>
        <v xml:space="preserve"> </v>
      </c>
    </row>
    <row r="543" spans="1:3" x14ac:dyDescent="0.25">
      <c r="A543" t="str">
        <f t="shared" ca="1" si="24"/>
        <v xml:space="preserve"> </v>
      </c>
      <c r="B543" t="str">
        <f t="shared" ca="1" si="25"/>
        <v xml:space="preserve"> </v>
      </c>
      <c r="C543" t="str">
        <f t="shared" ca="1" si="26"/>
        <v xml:space="preserve"> </v>
      </c>
    </row>
    <row r="544" spans="1:3" x14ac:dyDescent="0.25">
      <c r="A544" t="str">
        <f t="shared" ca="1" si="24"/>
        <v xml:space="preserve"> </v>
      </c>
      <c r="B544" t="str">
        <f t="shared" ca="1" si="25"/>
        <v xml:space="preserve"> </v>
      </c>
      <c r="C544" t="str">
        <f t="shared" ca="1" si="26"/>
        <v xml:space="preserve"> </v>
      </c>
    </row>
    <row r="545" spans="1:3" x14ac:dyDescent="0.25">
      <c r="A545" t="str">
        <f t="shared" ca="1" si="24"/>
        <v xml:space="preserve"> </v>
      </c>
      <c r="B545" t="str">
        <f t="shared" ca="1" si="25"/>
        <v xml:space="preserve"> </v>
      </c>
      <c r="C545" t="str">
        <f t="shared" ca="1" si="26"/>
        <v xml:space="preserve"> </v>
      </c>
    </row>
    <row r="546" spans="1:3" x14ac:dyDescent="0.25">
      <c r="A546" t="str">
        <f t="shared" ca="1" si="24"/>
        <v xml:space="preserve"> </v>
      </c>
      <c r="B546" t="str">
        <f t="shared" ca="1" si="25"/>
        <v xml:space="preserve"> </v>
      </c>
      <c r="C546" t="str">
        <f t="shared" ca="1" si="26"/>
        <v xml:space="preserve"> </v>
      </c>
    </row>
    <row r="547" spans="1:3" x14ac:dyDescent="0.25">
      <c r="A547" t="str">
        <f t="shared" ca="1" si="24"/>
        <v xml:space="preserve"> </v>
      </c>
      <c r="B547" t="str">
        <f t="shared" ca="1" si="25"/>
        <v xml:space="preserve"> </v>
      </c>
      <c r="C547" t="str">
        <f t="shared" ca="1" si="26"/>
        <v xml:space="preserve"> </v>
      </c>
    </row>
    <row r="548" spans="1:3" x14ac:dyDescent="0.25">
      <c r="A548" t="str">
        <f t="shared" ca="1" si="24"/>
        <v xml:space="preserve"> </v>
      </c>
      <c r="B548" t="str">
        <f t="shared" ca="1" si="25"/>
        <v xml:space="preserve"> </v>
      </c>
      <c r="C548" t="str">
        <f t="shared" ca="1" si="26"/>
        <v xml:space="preserve"> </v>
      </c>
    </row>
    <row r="549" spans="1:3" x14ac:dyDescent="0.25">
      <c r="A549" t="str">
        <f t="shared" ca="1" si="24"/>
        <v xml:space="preserve"> </v>
      </c>
      <c r="B549" t="str">
        <f t="shared" ca="1" si="25"/>
        <v xml:space="preserve"> </v>
      </c>
      <c r="C549" t="str">
        <f t="shared" ca="1" si="26"/>
        <v xml:space="preserve"> </v>
      </c>
    </row>
  </sheetData>
  <sortState xmlns:xlrd2="http://schemas.microsoft.com/office/spreadsheetml/2017/richdata2" ref="D7:L120">
    <sortCondition ref="F7:F120"/>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924A04-799F-41EF-977A-2D35AB0BA4BA}">
  <sheetPr codeName="Sheet32"/>
  <dimension ref="A1:D62"/>
  <sheetViews>
    <sheetView workbookViewId="0">
      <selection activeCell="F3" sqref="F3"/>
    </sheetView>
  </sheetViews>
  <sheetFormatPr defaultRowHeight="15" x14ac:dyDescent="0.25"/>
  <cols>
    <col min="1" max="3" width="11.85546875" customWidth="1"/>
    <col min="4" max="4" width="20.140625" customWidth="1"/>
  </cols>
  <sheetData>
    <row r="1" spans="1:4" ht="30" x14ac:dyDescent="0.25">
      <c r="A1" s="3034" t="s">
        <v>14495</v>
      </c>
      <c r="B1" s="3035" t="s">
        <v>214</v>
      </c>
      <c r="C1" s="3035" t="s">
        <v>14496</v>
      </c>
      <c r="D1" s="3035" t="s">
        <v>14510</v>
      </c>
    </row>
    <row r="2" spans="1:4" x14ac:dyDescent="0.25">
      <c r="A2" s="603">
        <v>0.5</v>
      </c>
      <c r="B2" s="603">
        <v>57</v>
      </c>
      <c r="C2" s="603">
        <v>5</v>
      </c>
      <c r="D2" s="603">
        <v>35.799999999999997</v>
      </c>
    </row>
    <row r="3" spans="1:4" x14ac:dyDescent="0.25">
      <c r="A3" s="603">
        <v>0.625</v>
      </c>
      <c r="B3" s="603">
        <v>57</v>
      </c>
      <c r="C3" s="603">
        <v>5</v>
      </c>
      <c r="D3" s="603">
        <v>35.799999999999997</v>
      </c>
    </row>
    <row r="4" spans="1:4" x14ac:dyDescent="0.25">
      <c r="A4" s="603">
        <v>0.6875</v>
      </c>
      <c r="B4" s="603">
        <v>57</v>
      </c>
      <c r="C4" s="603">
        <v>5</v>
      </c>
      <c r="D4" s="603">
        <v>35.799999999999997</v>
      </c>
    </row>
    <row r="5" spans="1:4" x14ac:dyDescent="0.25">
      <c r="A5" s="3033">
        <v>0.75</v>
      </c>
      <c r="B5" s="3033">
        <v>59</v>
      </c>
      <c r="C5" s="3033">
        <v>5</v>
      </c>
      <c r="D5" s="603">
        <v>37.1</v>
      </c>
    </row>
    <row r="6" spans="1:4" x14ac:dyDescent="0.25">
      <c r="A6" s="603">
        <v>0.8125</v>
      </c>
      <c r="B6" s="603">
        <v>61</v>
      </c>
      <c r="C6" s="603">
        <v>5</v>
      </c>
      <c r="D6" s="603">
        <v>38.299999999999997</v>
      </c>
    </row>
    <row r="7" spans="1:4" x14ac:dyDescent="0.25">
      <c r="A7" s="603">
        <v>0.875</v>
      </c>
      <c r="B7" s="603">
        <v>64</v>
      </c>
      <c r="C7" s="603">
        <v>5</v>
      </c>
      <c r="D7" s="603">
        <v>40.200000000000003</v>
      </c>
    </row>
    <row r="8" spans="1:4" x14ac:dyDescent="0.25">
      <c r="A8" s="603">
        <v>0.9375</v>
      </c>
      <c r="B8" s="603">
        <v>66</v>
      </c>
      <c r="C8" s="3033">
        <v>5</v>
      </c>
      <c r="D8" s="603">
        <v>41.5</v>
      </c>
    </row>
    <row r="9" spans="1:4" x14ac:dyDescent="0.25">
      <c r="A9" s="603">
        <v>1</v>
      </c>
      <c r="B9" s="603">
        <v>69</v>
      </c>
      <c r="C9" s="603">
        <v>5</v>
      </c>
      <c r="D9" s="603">
        <v>43.4</v>
      </c>
    </row>
    <row r="10" spans="1:4" x14ac:dyDescent="0.25">
      <c r="A10" s="603">
        <v>1.0625</v>
      </c>
      <c r="B10" s="603">
        <v>72</v>
      </c>
      <c r="C10" s="603">
        <v>5</v>
      </c>
      <c r="D10" s="603">
        <v>45.2</v>
      </c>
    </row>
    <row r="11" spans="1:4" x14ac:dyDescent="0.25">
      <c r="A11" s="603">
        <v>1.125</v>
      </c>
      <c r="B11" s="603">
        <v>74</v>
      </c>
      <c r="C11" s="3033">
        <v>5</v>
      </c>
      <c r="D11" s="603">
        <v>46.5</v>
      </c>
    </row>
    <row r="12" spans="1:4" x14ac:dyDescent="0.25">
      <c r="A12" s="603">
        <v>1.1875</v>
      </c>
      <c r="B12" s="603">
        <v>77</v>
      </c>
      <c r="C12" s="603">
        <v>5</v>
      </c>
      <c r="D12" s="603">
        <v>48.4</v>
      </c>
    </row>
    <row r="13" spans="1:4" x14ac:dyDescent="0.25">
      <c r="A13" s="603">
        <v>1.25</v>
      </c>
      <c r="B13" s="603">
        <v>80</v>
      </c>
      <c r="C13" s="603">
        <v>5</v>
      </c>
      <c r="D13" s="603">
        <v>50.3</v>
      </c>
    </row>
    <row r="14" spans="1:4" x14ac:dyDescent="0.25">
      <c r="A14" s="603">
        <v>1.3125</v>
      </c>
      <c r="B14" s="603">
        <v>82</v>
      </c>
      <c r="C14" s="3033">
        <v>5</v>
      </c>
      <c r="D14" s="603">
        <v>51.5</v>
      </c>
    </row>
    <row r="15" spans="1:4" x14ac:dyDescent="0.25">
      <c r="A15" s="603">
        <v>1.375</v>
      </c>
      <c r="B15" s="603">
        <v>84</v>
      </c>
      <c r="C15" s="603">
        <v>5</v>
      </c>
      <c r="D15" s="603">
        <v>52.8</v>
      </c>
    </row>
    <row r="16" spans="1:4" x14ac:dyDescent="0.25">
      <c r="A16" s="603">
        <v>1.4375</v>
      </c>
      <c r="B16" s="603">
        <v>87</v>
      </c>
      <c r="C16" s="603">
        <v>5</v>
      </c>
      <c r="D16" s="603">
        <v>54.7</v>
      </c>
    </row>
    <row r="17" spans="1:4" x14ac:dyDescent="0.25">
      <c r="A17" s="603">
        <v>1.5</v>
      </c>
      <c r="B17" s="603">
        <v>90</v>
      </c>
      <c r="C17" s="3033">
        <v>5</v>
      </c>
      <c r="D17" s="603">
        <v>56.5</v>
      </c>
    </row>
    <row r="18" spans="1:4" x14ac:dyDescent="0.25">
      <c r="A18" s="603">
        <v>1.5625</v>
      </c>
      <c r="B18" s="603">
        <v>92</v>
      </c>
      <c r="C18" s="603">
        <v>5</v>
      </c>
      <c r="D18" s="603">
        <v>57.8</v>
      </c>
    </row>
    <row r="19" spans="1:4" x14ac:dyDescent="0.25">
      <c r="A19" s="603">
        <v>1.625</v>
      </c>
      <c r="B19" s="603">
        <v>95</v>
      </c>
      <c r="C19" s="603">
        <v>5</v>
      </c>
      <c r="D19" s="603">
        <v>59.7</v>
      </c>
    </row>
    <row r="20" spans="1:4" x14ac:dyDescent="0.25">
      <c r="A20" s="603">
        <v>1.6875</v>
      </c>
      <c r="B20" s="603">
        <v>97</v>
      </c>
      <c r="C20" s="3033">
        <v>5</v>
      </c>
      <c r="D20" s="603">
        <v>60.9</v>
      </c>
    </row>
    <row r="21" spans="1:4" x14ac:dyDescent="0.25">
      <c r="A21" s="603">
        <v>1.75</v>
      </c>
      <c r="B21" s="603">
        <v>100</v>
      </c>
      <c r="C21" s="603">
        <v>5</v>
      </c>
      <c r="D21" s="603">
        <v>62.8</v>
      </c>
    </row>
    <row r="22" spans="1:4" x14ac:dyDescent="0.25">
      <c r="A22" s="603">
        <v>1.8125</v>
      </c>
      <c r="B22" s="603">
        <v>102</v>
      </c>
      <c r="C22" s="603">
        <v>5</v>
      </c>
      <c r="D22" s="603">
        <v>64.099999999999994</v>
      </c>
    </row>
    <row r="23" spans="1:4" x14ac:dyDescent="0.25">
      <c r="A23" s="603">
        <v>1.875</v>
      </c>
      <c r="B23" s="603">
        <v>105</v>
      </c>
      <c r="C23" s="3033">
        <v>5</v>
      </c>
      <c r="D23" s="603">
        <v>66</v>
      </c>
    </row>
    <row r="24" spans="1:4" x14ac:dyDescent="0.25">
      <c r="A24" s="603">
        <v>1.9375</v>
      </c>
      <c r="B24" s="603">
        <v>107</v>
      </c>
      <c r="C24" s="603">
        <v>5</v>
      </c>
      <c r="D24" s="603">
        <v>67.2</v>
      </c>
    </row>
    <row r="25" spans="1:4" x14ac:dyDescent="0.25">
      <c r="A25" s="603">
        <v>2</v>
      </c>
      <c r="B25" s="603">
        <v>110</v>
      </c>
      <c r="C25" s="603">
        <v>5</v>
      </c>
      <c r="D25" s="603">
        <v>69.099999999999994</v>
      </c>
    </row>
    <row r="26" spans="1:4" x14ac:dyDescent="0.25">
      <c r="A26" s="603">
        <v>2.0625</v>
      </c>
      <c r="B26" s="603">
        <v>112</v>
      </c>
      <c r="C26" s="3033">
        <v>5</v>
      </c>
      <c r="D26" s="603">
        <v>70.400000000000006</v>
      </c>
    </row>
    <row r="27" spans="1:4" x14ac:dyDescent="0.25">
      <c r="A27" s="603">
        <v>2.125</v>
      </c>
      <c r="B27" s="603">
        <v>92</v>
      </c>
      <c r="C27" s="603">
        <v>4</v>
      </c>
      <c r="D27" s="603">
        <v>72.3</v>
      </c>
    </row>
    <row r="28" spans="1:4" x14ac:dyDescent="0.25">
      <c r="A28" s="603">
        <v>2.1875</v>
      </c>
      <c r="B28" s="603">
        <v>94</v>
      </c>
      <c r="C28" s="603">
        <v>4</v>
      </c>
      <c r="D28" s="603">
        <v>73.8</v>
      </c>
    </row>
    <row r="29" spans="1:4" x14ac:dyDescent="0.25">
      <c r="A29" s="603">
        <v>2.25</v>
      </c>
      <c r="B29" s="603">
        <v>96</v>
      </c>
      <c r="C29" s="603">
        <v>4</v>
      </c>
      <c r="D29" s="603">
        <v>75.400000000000006</v>
      </c>
    </row>
    <row r="30" spans="1:4" x14ac:dyDescent="0.25">
      <c r="A30" s="603">
        <v>2.3125</v>
      </c>
      <c r="B30" s="603">
        <v>98</v>
      </c>
      <c r="C30" s="603">
        <v>4</v>
      </c>
      <c r="D30" s="603">
        <v>77</v>
      </c>
    </row>
    <row r="31" spans="1:4" x14ac:dyDescent="0.25">
      <c r="A31" s="603">
        <v>2.375</v>
      </c>
      <c r="B31" s="603">
        <v>100</v>
      </c>
      <c r="C31" s="603">
        <v>4</v>
      </c>
      <c r="D31" s="603">
        <v>78.5</v>
      </c>
    </row>
    <row r="32" spans="1:4" x14ac:dyDescent="0.25">
      <c r="A32" s="603">
        <v>2.4375</v>
      </c>
      <c r="B32" s="603">
        <v>102</v>
      </c>
      <c r="C32" s="603">
        <v>4</v>
      </c>
      <c r="D32" s="603">
        <v>80.099999999999994</v>
      </c>
    </row>
    <row r="33" spans="1:4" x14ac:dyDescent="0.25">
      <c r="A33" s="603">
        <v>2.5</v>
      </c>
      <c r="B33" s="603">
        <v>104</v>
      </c>
      <c r="C33" s="603">
        <v>4</v>
      </c>
      <c r="D33" s="603">
        <v>81.7</v>
      </c>
    </row>
    <row r="34" spans="1:4" x14ac:dyDescent="0.25">
      <c r="A34" s="603">
        <v>2.5625</v>
      </c>
      <c r="B34" s="603">
        <v>106</v>
      </c>
      <c r="C34" s="603">
        <v>4</v>
      </c>
      <c r="D34" s="603">
        <v>83.3</v>
      </c>
    </row>
    <row r="35" spans="1:4" x14ac:dyDescent="0.25">
      <c r="A35" s="603">
        <v>2.625</v>
      </c>
      <c r="B35" s="603">
        <v>108</v>
      </c>
      <c r="C35" s="603">
        <v>4</v>
      </c>
      <c r="D35" s="603">
        <v>84.8</v>
      </c>
    </row>
    <row r="36" spans="1:4" x14ac:dyDescent="0.25">
      <c r="A36" s="603">
        <v>2.6875</v>
      </c>
      <c r="B36" s="603">
        <v>110</v>
      </c>
      <c r="C36" s="603">
        <v>4</v>
      </c>
      <c r="D36" s="603">
        <v>86.4</v>
      </c>
    </row>
    <row r="37" spans="1:4" x14ac:dyDescent="0.25">
      <c r="A37" s="603">
        <v>2.75</v>
      </c>
      <c r="B37" s="603">
        <v>112</v>
      </c>
      <c r="C37" s="603">
        <v>4</v>
      </c>
      <c r="D37" s="603">
        <v>88</v>
      </c>
    </row>
    <row r="38" spans="1:4" x14ac:dyDescent="0.25">
      <c r="A38" s="603">
        <v>2.8125</v>
      </c>
      <c r="B38" s="603">
        <v>86</v>
      </c>
      <c r="C38" s="603">
        <v>3</v>
      </c>
      <c r="D38" s="603">
        <v>90.1</v>
      </c>
    </row>
    <row r="39" spans="1:4" x14ac:dyDescent="0.25">
      <c r="A39" s="603">
        <v>2.875</v>
      </c>
      <c r="B39" s="603">
        <v>87</v>
      </c>
      <c r="C39" s="603">
        <v>3</v>
      </c>
      <c r="D39" s="603">
        <v>91.1</v>
      </c>
    </row>
    <row r="40" spans="1:4" x14ac:dyDescent="0.25">
      <c r="A40" s="603">
        <v>2.9375</v>
      </c>
      <c r="B40" s="603">
        <v>89</v>
      </c>
      <c r="C40" s="603">
        <v>3</v>
      </c>
      <c r="D40" s="603">
        <v>93.2</v>
      </c>
    </row>
    <row r="41" spans="1:4" x14ac:dyDescent="0.25">
      <c r="A41" s="603">
        <v>3</v>
      </c>
      <c r="B41" s="603">
        <v>90</v>
      </c>
      <c r="C41" s="603">
        <v>3</v>
      </c>
      <c r="D41" s="603">
        <v>94.2</v>
      </c>
    </row>
    <row r="42" spans="1:4" x14ac:dyDescent="0.25">
      <c r="A42" s="603">
        <v>3.0625</v>
      </c>
      <c r="B42" s="603">
        <v>92</v>
      </c>
      <c r="C42" s="603">
        <v>3</v>
      </c>
      <c r="D42" s="603">
        <v>96.3</v>
      </c>
    </row>
    <row r="43" spans="1:4" x14ac:dyDescent="0.25">
      <c r="A43" s="603">
        <v>3.125</v>
      </c>
      <c r="B43" s="603">
        <v>93</v>
      </c>
      <c r="C43" s="603">
        <v>3</v>
      </c>
      <c r="D43" s="603">
        <v>97.4</v>
      </c>
    </row>
    <row r="44" spans="1:4" x14ac:dyDescent="0.25">
      <c r="A44" s="603">
        <v>3.1875</v>
      </c>
      <c r="B44" s="603">
        <v>95</v>
      </c>
      <c r="C44" s="603">
        <v>3</v>
      </c>
      <c r="D44" s="603">
        <v>99.5</v>
      </c>
    </row>
    <row r="45" spans="1:4" x14ac:dyDescent="0.25">
      <c r="A45" s="603">
        <v>3.25</v>
      </c>
      <c r="B45" s="603">
        <v>96</v>
      </c>
      <c r="C45" s="603">
        <v>3</v>
      </c>
      <c r="D45" s="603">
        <v>100.5</v>
      </c>
    </row>
    <row r="46" spans="1:4" x14ac:dyDescent="0.25">
      <c r="A46" s="603">
        <v>3.3125</v>
      </c>
      <c r="B46" s="603">
        <v>98</v>
      </c>
      <c r="C46" s="603">
        <v>3</v>
      </c>
      <c r="D46" s="603">
        <v>102.6</v>
      </c>
    </row>
    <row r="47" spans="1:4" x14ac:dyDescent="0.25">
      <c r="A47" s="603">
        <v>3.375</v>
      </c>
      <c r="B47" s="603">
        <v>99</v>
      </c>
      <c r="C47" s="603">
        <v>3</v>
      </c>
      <c r="D47" s="603">
        <v>103.7</v>
      </c>
    </row>
    <row r="48" spans="1:4" x14ac:dyDescent="0.25">
      <c r="A48" s="603">
        <v>3.4375</v>
      </c>
      <c r="B48" s="603">
        <v>101</v>
      </c>
      <c r="C48" s="603">
        <v>3</v>
      </c>
      <c r="D48" s="603">
        <v>105.8</v>
      </c>
    </row>
    <row r="49" spans="1:4" x14ac:dyDescent="0.25">
      <c r="A49" s="603">
        <v>3.5</v>
      </c>
      <c r="B49" s="603">
        <v>102</v>
      </c>
      <c r="C49" s="603">
        <v>3</v>
      </c>
      <c r="D49" s="603">
        <v>106.8</v>
      </c>
    </row>
    <row r="50" spans="1:4" x14ac:dyDescent="0.25">
      <c r="A50" s="603">
        <v>3.5625</v>
      </c>
      <c r="B50" s="603">
        <v>104</v>
      </c>
      <c r="C50" s="603">
        <v>3</v>
      </c>
      <c r="D50" s="603">
        <v>108.9</v>
      </c>
    </row>
    <row r="51" spans="1:4" x14ac:dyDescent="0.25">
      <c r="A51" s="603">
        <v>3.625</v>
      </c>
      <c r="B51" s="603">
        <v>105</v>
      </c>
      <c r="C51" s="603">
        <v>3</v>
      </c>
      <c r="D51" s="603">
        <v>110</v>
      </c>
    </row>
    <row r="52" spans="1:4" x14ac:dyDescent="0.25">
      <c r="A52" s="603">
        <v>3.6875</v>
      </c>
      <c r="B52" s="603">
        <v>107</v>
      </c>
      <c r="C52" s="603">
        <v>3</v>
      </c>
      <c r="D52" s="603">
        <v>112.1</v>
      </c>
    </row>
    <row r="53" spans="1:4" x14ac:dyDescent="0.25">
      <c r="A53" s="603">
        <v>3.75</v>
      </c>
      <c r="B53" s="603">
        <v>108</v>
      </c>
      <c r="C53" s="603">
        <v>3</v>
      </c>
      <c r="D53" s="603">
        <v>113.1</v>
      </c>
    </row>
    <row r="54" spans="1:4" x14ac:dyDescent="0.25">
      <c r="A54" s="603">
        <v>3.8125</v>
      </c>
      <c r="B54" s="603">
        <v>110</v>
      </c>
      <c r="C54" s="603">
        <v>3</v>
      </c>
      <c r="D54" s="603">
        <v>115.2</v>
      </c>
    </row>
    <row r="55" spans="1:4" x14ac:dyDescent="0.25">
      <c r="A55" s="603">
        <v>3.875</v>
      </c>
      <c r="B55" s="603">
        <v>111</v>
      </c>
      <c r="C55" s="603">
        <v>3</v>
      </c>
      <c r="D55" s="603">
        <v>116.2</v>
      </c>
    </row>
    <row r="56" spans="1:4" x14ac:dyDescent="0.25">
      <c r="A56" s="603">
        <v>3.9375</v>
      </c>
      <c r="B56" s="603">
        <v>113</v>
      </c>
      <c r="C56" s="603">
        <v>3</v>
      </c>
      <c r="D56" s="603">
        <v>118.3</v>
      </c>
    </row>
    <row r="57" spans="1:4" x14ac:dyDescent="0.25">
      <c r="A57" s="603">
        <v>4</v>
      </c>
      <c r="B57" s="603">
        <v>76</v>
      </c>
      <c r="C57" s="603">
        <v>2</v>
      </c>
      <c r="D57" s="603">
        <v>119.6</v>
      </c>
    </row>
    <row r="58" spans="1:4" x14ac:dyDescent="0.25">
      <c r="A58" s="603">
        <v>4.125</v>
      </c>
      <c r="B58" s="603">
        <v>78</v>
      </c>
      <c r="C58" s="603">
        <v>2</v>
      </c>
      <c r="D58" s="603">
        <v>122.8</v>
      </c>
    </row>
    <row r="59" spans="1:4" x14ac:dyDescent="0.25">
      <c r="A59" s="603">
        <v>4.25</v>
      </c>
      <c r="B59" s="603">
        <v>84</v>
      </c>
      <c r="C59" s="603">
        <v>2</v>
      </c>
      <c r="D59" s="603">
        <v>126</v>
      </c>
    </row>
    <row r="60" spans="1:4" x14ac:dyDescent="0.25">
      <c r="A60" s="603">
        <v>4.5</v>
      </c>
      <c r="B60" s="603">
        <v>85</v>
      </c>
      <c r="C60" s="603">
        <v>2</v>
      </c>
      <c r="D60" s="603">
        <v>132.30000000000001</v>
      </c>
    </row>
    <row r="61" spans="1:4" x14ac:dyDescent="0.25">
      <c r="A61" s="603">
        <v>5.75</v>
      </c>
      <c r="B61" s="603">
        <v>104</v>
      </c>
      <c r="C61" s="603">
        <v>2</v>
      </c>
      <c r="D61" s="603">
        <v>164</v>
      </c>
    </row>
    <row r="62" spans="1:4" x14ac:dyDescent="0.25">
      <c r="A62" s="603">
        <v>6</v>
      </c>
      <c r="B62" s="603">
        <v>110</v>
      </c>
      <c r="C62" s="603">
        <v>2</v>
      </c>
      <c r="D62" s="603">
        <v>170.4</v>
      </c>
    </row>
  </sheetData>
  <sheetProtection algorithmName="SHA-512" hashValue="V46/1wgM7IDPYBRwkZSZCXobAf71sUfXt9jVxqUC/T4m9gL+geanMPoLtu87cNPCwofP4r0bChLEYKy82nR1eg==" saltValue="w/AQB6f3QFy+w9WGDn/SwA==" spinCount="100000" sheet="1" objects="1" scenarios="1" selectLockedCells="1" selectUnlockedCells="1"/>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tabColor rgb="FF00B050"/>
    <pageSetUpPr fitToPage="1"/>
  </sheetPr>
  <dimension ref="A1:Y31"/>
  <sheetViews>
    <sheetView showGridLines="0" zoomScaleNormal="100" workbookViewId="0">
      <selection activeCell="D3" sqref="D3"/>
    </sheetView>
  </sheetViews>
  <sheetFormatPr defaultRowHeight="15" x14ac:dyDescent="0.25"/>
  <cols>
    <col min="1" max="2" width="2.85546875" customWidth="1"/>
    <col min="3" max="3" width="27" customWidth="1"/>
    <col min="4" max="4" width="14" customWidth="1"/>
    <col min="5" max="5" width="14.85546875" customWidth="1"/>
    <col min="6" max="6" width="2.85546875" customWidth="1"/>
    <col min="7" max="7" width="12" customWidth="1"/>
    <col min="8" max="8" width="14.85546875" customWidth="1"/>
    <col min="9" max="9" width="17.42578125" customWidth="1"/>
    <col min="10" max="10" width="1.140625" customWidth="1"/>
    <col min="11" max="11" width="34.28515625" customWidth="1"/>
    <col min="12" max="16" width="0.7109375" customWidth="1"/>
    <col min="17" max="24" width="2.85546875" customWidth="1"/>
    <col min="25" max="25" width="9.140625" style="589"/>
  </cols>
  <sheetData>
    <row r="1" spans="1:25" s="280" customFormat="1" ht="24" customHeight="1" x14ac:dyDescent="0.25">
      <c r="A1" s="599"/>
      <c r="B1" s="3257" t="s">
        <v>4789</v>
      </c>
      <c r="C1" s="3257"/>
      <c r="D1" s="3257"/>
      <c r="E1" s="3257"/>
      <c r="F1" s="3257"/>
      <c r="G1" s="3257"/>
      <c r="H1" s="3257"/>
      <c r="I1" s="3257"/>
      <c r="J1" s="3257"/>
      <c r="K1" s="3257"/>
      <c r="L1" s="3257"/>
      <c r="M1" s="3257"/>
      <c r="N1" s="3257"/>
      <c r="O1" s="3257"/>
      <c r="P1" s="3257"/>
      <c r="Q1" s="3257"/>
      <c r="R1" s="2744"/>
      <c r="S1" s="2744"/>
      <c r="T1" s="2744"/>
      <c r="U1" s="2744"/>
      <c r="V1" s="2744"/>
      <c r="W1" s="2744"/>
      <c r="X1" s="2744"/>
      <c r="Y1" s="598"/>
    </row>
    <row r="2" spans="1:25" s="280" customFormat="1" ht="24" customHeight="1" thickBot="1" x14ac:dyDescent="0.3">
      <c r="A2" s="599"/>
      <c r="B2" s="2745"/>
      <c r="C2" s="2745"/>
      <c r="D2" s="2745"/>
      <c r="E2" s="2745"/>
      <c r="F2" s="2745"/>
      <c r="G2" s="2745"/>
      <c r="H2" s="2745"/>
      <c r="I2" s="2745"/>
      <c r="J2" s="2745"/>
      <c r="K2" s="2745"/>
      <c r="L2" s="2745"/>
      <c r="M2" s="2745"/>
      <c r="N2" s="2745"/>
      <c r="O2" s="2745"/>
      <c r="P2" s="2745"/>
      <c r="Q2" s="2745"/>
      <c r="R2" s="2743"/>
      <c r="S2" s="2743"/>
      <c r="T2" s="2743"/>
      <c r="U2" s="2743"/>
      <c r="V2" s="2743"/>
      <c r="W2" s="2743"/>
      <c r="X2" s="2743"/>
      <c r="Y2" s="598"/>
    </row>
    <row r="3" spans="1:25" s="256" customFormat="1" ht="15" customHeight="1" thickBot="1" x14ac:dyDescent="0.3">
      <c r="A3" s="599"/>
      <c r="B3" s="251"/>
      <c r="C3" s="247" t="s">
        <v>4790</v>
      </c>
      <c r="D3" s="2747" t="s">
        <v>4795</v>
      </c>
      <c r="E3" s="251"/>
      <c r="F3" s="251"/>
      <c r="G3" s="251"/>
      <c r="H3" s="251"/>
      <c r="I3" s="251"/>
      <c r="J3" s="251"/>
      <c r="K3" s="251"/>
      <c r="L3" s="251"/>
      <c r="M3" s="251"/>
      <c r="N3" s="251"/>
      <c r="O3" s="251"/>
      <c r="P3" s="251"/>
      <c r="Q3" s="251"/>
      <c r="R3" s="251"/>
      <c r="S3" s="251"/>
      <c r="T3" s="251"/>
      <c r="U3" s="251"/>
      <c r="V3" s="251"/>
      <c r="W3" s="251"/>
      <c r="X3" s="251"/>
      <c r="Y3" s="599"/>
    </row>
    <row r="4" spans="1:25" s="256" customFormat="1" ht="17.25" x14ac:dyDescent="0.25">
      <c r="A4" s="599"/>
      <c r="B4" s="251"/>
      <c r="C4" s="247" t="s">
        <v>365</v>
      </c>
      <c r="D4" s="299"/>
      <c r="E4" s="251"/>
      <c r="F4" s="251"/>
      <c r="G4" s="251"/>
      <c r="H4" s="251"/>
      <c r="I4" s="251"/>
      <c r="J4" s="251"/>
      <c r="K4" s="251"/>
      <c r="L4" s="251"/>
      <c r="M4" s="251"/>
      <c r="N4" s="251"/>
      <c r="O4" s="251"/>
      <c r="P4" s="251"/>
      <c r="Q4" s="251"/>
      <c r="R4" s="251"/>
      <c r="S4" s="251"/>
      <c r="T4" s="251"/>
      <c r="U4" s="251"/>
      <c r="V4" s="251"/>
      <c r="W4" s="251"/>
      <c r="X4" s="251"/>
      <c r="Y4" s="599"/>
    </row>
    <row r="5" spans="1:25" s="256" customFormat="1" ht="17.25" x14ac:dyDescent="0.25">
      <c r="A5" s="599"/>
      <c r="B5" s="251"/>
      <c r="C5" s="248" t="s">
        <v>366</v>
      </c>
      <c r="D5" s="300"/>
      <c r="E5" s="251"/>
      <c r="F5" s="251"/>
      <c r="G5" s="251"/>
      <c r="H5" s="251"/>
      <c r="I5" s="251"/>
      <c r="J5" s="251"/>
      <c r="K5" s="251"/>
      <c r="L5" s="251"/>
      <c r="M5" s="251"/>
      <c r="N5" s="251"/>
      <c r="O5" s="251"/>
      <c r="P5" s="251"/>
      <c r="Q5" s="251"/>
      <c r="R5" s="251"/>
      <c r="S5" s="251"/>
      <c r="T5" s="251"/>
      <c r="U5" s="251"/>
      <c r="V5" s="251"/>
      <c r="W5" s="251"/>
      <c r="X5" s="251"/>
      <c r="Y5" s="599"/>
    </row>
    <row r="6" spans="1:25" s="256" customFormat="1" ht="17.25" x14ac:dyDescent="0.25">
      <c r="A6" s="599"/>
      <c r="B6" s="251"/>
      <c r="C6" s="248" t="s">
        <v>367</v>
      </c>
      <c r="D6" s="300"/>
      <c r="E6" s="251"/>
      <c r="F6" s="251"/>
      <c r="G6" s="251"/>
      <c r="H6" s="251"/>
      <c r="I6" s="251"/>
      <c r="J6" s="251"/>
      <c r="K6" s="251"/>
      <c r="L6" s="251"/>
      <c r="M6" s="251"/>
      <c r="N6" s="251"/>
      <c r="O6" s="251"/>
      <c r="P6" s="251"/>
      <c r="Q6" s="251"/>
      <c r="R6" s="251"/>
      <c r="S6" s="251"/>
      <c r="T6" s="251"/>
      <c r="U6" s="251"/>
      <c r="V6" s="251"/>
      <c r="W6" s="251"/>
      <c r="X6" s="251"/>
      <c r="Y6" s="599"/>
    </row>
    <row r="7" spans="1:25" s="256" customFormat="1" ht="17.25" customHeight="1" x14ac:dyDescent="0.25">
      <c r="A7" s="599"/>
      <c r="B7" s="251"/>
      <c r="C7" s="248" t="s">
        <v>368</v>
      </c>
      <c r="D7" s="300"/>
      <c r="E7" s="3258" t="str">
        <f>IF(ISBLANK(D7),"",IFERROR((IF(MATCH(D7,'side knives'!K:K,0),"","KNIFE NOT FOUND!")),"KNIFE NOT FOUND!"))</f>
        <v/>
      </c>
      <c r="F7" s="3165"/>
      <c r="G7" s="3165"/>
      <c r="H7" s="251"/>
      <c r="I7" s="251"/>
      <c r="J7" s="251"/>
      <c r="K7" s="251"/>
      <c r="L7" s="251"/>
      <c r="M7" s="251"/>
      <c r="N7" s="251"/>
      <c r="O7" s="251"/>
      <c r="P7" s="251"/>
      <c r="Q7" s="251"/>
      <c r="R7" s="251"/>
      <c r="S7" s="251"/>
      <c r="T7" s="251"/>
      <c r="U7" s="251"/>
      <c r="V7" s="251"/>
      <c r="W7" s="251"/>
      <c r="X7" s="251"/>
      <c r="Y7" s="599"/>
    </row>
    <row r="8" spans="1:25" s="256" customFormat="1" ht="17.25" x14ac:dyDescent="0.25">
      <c r="A8" s="599"/>
      <c r="B8" s="251"/>
      <c r="C8" s="248" t="s">
        <v>267</v>
      </c>
      <c r="D8" s="301"/>
      <c r="E8" s="257" t="s">
        <v>681</v>
      </c>
      <c r="F8" s="251"/>
      <c r="G8" s="251"/>
      <c r="H8" s="251"/>
      <c r="I8" s="251"/>
      <c r="J8" s="251"/>
      <c r="K8" s="251"/>
      <c r="L8" s="251"/>
      <c r="M8" s="251"/>
      <c r="N8" s="251"/>
      <c r="O8" s="251"/>
      <c r="P8" s="251"/>
      <c r="Q8" s="251"/>
      <c r="R8" s="251"/>
      <c r="S8" s="251"/>
      <c r="T8" s="251"/>
      <c r="U8" s="251"/>
      <c r="V8" s="251"/>
      <c r="W8" s="251"/>
      <c r="X8" s="251"/>
      <c r="Y8" s="599"/>
    </row>
    <row r="9" spans="1:25" s="256" customFormat="1" ht="18" thickBot="1" x14ac:dyDescent="0.3">
      <c r="A9" s="599"/>
      <c r="B9" s="251"/>
      <c r="C9" s="249" t="s">
        <v>268</v>
      </c>
      <c r="D9" s="302"/>
      <c r="E9" s="257" t="s">
        <v>681</v>
      </c>
      <c r="F9" s="251"/>
      <c r="G9" s="251"/>
      <c r="H9" s="251"/>
      <c r="I9" s="251"/>
      <c r="J9" s="251"/>
      <c r="K9" s="251"/>
      <c r="L9" s="251"/>
      <c r="M9" s="251"/>
      <c r="N9" s="251"/>
      <c r="O9" s="251"/>
      <c r="P9" s="251"/>
      <c r="Q9" s="251"/>
      <c r="R9" s="251"/>
      <c r="S9" s="251"/>
      <c r="T9" s="251"/>
      <c r="U9" s="251"/>
      <c r="V9" s="251"/>
      <c r="W9" s="251"/>
      <c r="X9" s="251"/>
      <c r="Y9" s="599"/>
    </row>
    <row r="10" spans="1:25" s="256" customFormat="1" ht="19.5" customHeight="1" thickBot="1" x14ac:dyDescent="0.3">
      <c r="A10" s="599"/>
      <c r="B10" s="251"/>
      <c r="C10" s="251"/>
      <c r="D10" s="251"/>
      <c r="E10" s="251"/>
      <c r="F10" s="251"/>
      <c r="G10" s="251"/>
      <c r="H10" s="251"/>
      <c r="I10" s="251"/>
      <c r="J10" s="251"/>
      <c r="K10" s="251"/>
      <c r="L10" s="251"/>
      <c r="M10" s="251"/>
      <c r="N10" s="251"/>
      <c r="O10" s="251"/>
      <c r="P10" s="251"/>
      <c r="Q10" s="251"/>
      <c r="R10" s="251"/>
      <c r="S10" s="251"/>
      <c r="T10" s="251"/>
      <c r="U10" s="251"/>
      <c r="V10" s="251"/>
      <c r="W10" s="251"/>
      <c r="X10" s="251"/>
      <c r="Y10" s="599"/>
    </row>
    <row r="11" spans="1:25" s="256" customFormat="1" ht="16.5" thickBot="1" x14ac:dyDescent="0.3">
      <c r="A11" s="599"/>
      <c r="B11" s="251"/>
      <c r="C11" s="250" t="s">
        <v>680</v>
      </c>
      <c r="D11" s="258"/>
      <c r="E11" s="259"/>
      <c r="F11" s="251"/>
      <c r="G11" s="251"/>
      <c r="H11" s="251"/>
      <c r="I11" s="251"/>
      <c r="J11" s="251"/>
      <c r="K11" s="251"/>
      <c r="L11" s="251"/>
      <c r="M11" s="251"/>
      <c r="N11" s="251"/>
      <c r="O11" s="251"/>
      <c r="P11" s="251"/>
      <c r="Q11" s="251"/>
      <c r="R11" s="251"/>
      <c r="S11" s="251"/>
      <c r="T11" s="251"/>
      <c r="U11" s="251"/>
      <c r="V11" s="251"/>
      <c r="W11" s="251"/>
      <c r="X11" s="251"/>
      <c r="Y11" s="599"/>
    </row>
    <row r="12" spans="1:25" s="256" customFormat="1" ht="4.5" customHeight="1" thickBot="1" x14ac:dyDescent="0.3">
      <c r="A12" s="599"/>
      <c r="B12" s="251"/>
      <c r="C12" s="251"/>
      <c r="D12" s="251"/>
      <c r="E12" s="251"/>
      <c r="F12" s="251"/>
      <c r="G12" s="251"/>
      <c r="H12" s="251"/>
      <c r="I12" s="251"/>
      <c r="J12" s="251"/>
      <c r="K12" s="251"/>
      <c r="L12" s="251"/>
      <c r="M12" s="251"/>
      <c r="N12" s="251"/>
      <c r="O12" s="251"/>
      <c r="P12" s="251"/>
      <c r="Q12" s="251"/>
      <c r="R12" s="251"/>
      <c r="S12" s="251"/>
      <c r="T12" s="251"/>
      <c r="U12" s="251"/>
      <c r="V12" s="251"/>
      <c r="W12" s="251"/>
      <c r="X12" s="251"/>
      <c r="Y12" s="599"/>
    </row>
    <row r="13" spans="1:25" s="256" customFormat="1" ht="16.5" thickBot="1" x14ac:dyDescent="0.3">
      <c r="A13" s="599"/>
      <c r="B13" s="251"/>
      <c r="C13" s="252"/>
      <c r="D13" s="260"/>
      <c r="E13" s="261"/>
      <c r="F13" s="3273"/>
      <c r="G13" s="3274"/>
      <c r="H13" s="262"/>
      <c r="I13" s="263" t="s">
        <v>35</v>
      </c>
      <c r="J13" s="264"/>
      <c r="K13" s="251"/>
      <c r="L13" s="251"/>
      <c r="M13" s="251"/>
      <c r="N13" s="251"/>
      <c r="O13" s="251"/>
      <c r="P13" s="251"/>
      <c r="Q13" s="251"/>
      <c r="R13" s="251"/>
      <c r="S13" s="251"/>
      <c r="T13" s="251"/>
      <c r="U13" s="251"/>
      <c r="V13" s="251"/>
      <c r="W13" s="251"/>
      <c r="X13" s="251"/>
      <c r="Y13" s="599"/>
    </row>
    <row r="14" spans="1:25" s="256" customFormat="1" ht="17.25" x14ac:dyDescent="0.25">
      <c r="A14" s="599"/>
      <c r="B14" s="251"/>
      <c r="C14" s="253" t="s">
        <v>369</v>
      </c>
      <c r="D14" s="303"/>
      <c r="E14" s="303"/>
      <c r="F14" s="3271"/>
      <c r="G14" s="3272"/>
      <c r="H14" s="303"/>
      <c r="I14" s="265"/>
      <c r="J14" s="266"/>
      <c r="K14" s="313" t="s">
        <v>50</v>
      </c>
      <c r="L14" s="283"/>
      <c r="M14" s="283"/>
      <c r="N14" s="283"/>
      <c r="O14" s="283"/>
      <c r="P14" s="283"/>
      <c r="Q14" s="251"/>
      <c r="R14" s="251"/>
      <c r="S14" s="251"/>
      <c r="T14" s="251"/>
      <c r="U14" s="251"/>
      <c r="V14" s="597"/>
      <c r="W14" s="251"/>
      <c r="X14" s="251"/>
      <c r="Y14" s="599"/>
    </row>
    <row r="15" spans="1:25" s="256" customFormat="1" ht="18" thickBot="1" x14ac:dyDescent="0.3">
      <c r="A15" s="599"/>
      <c r="B15" s="251"/>
      <c r="C15" s="254" t="s">
        <v>370</v>
      </c>
      <c r="D15" s="304"/>
      <c r="E15" s="304"/>
      <c r="F15" s="3269"/>
      <c r="G15" s="3270"/>
      <c r="H15" s="304"/>
      <c r="I15" s="267"/>
      <c r="J15" s="266"/>
      <c r="K15" s="268"/>
      <c r="L15" s="251"/>
      <c r="M15" s="251"/>
      <c r="N15" s="251"/>
      <c r="O15" s="251"/>
      <c r="P15" s="251"/>
      <c r="Q15" s="251"/>
      <c r="R15" s="251"/>
      <c r="S15" s="251"/>
      <c r="T15" s="251"/>
      <c r="U15" s="251"/>
      <c r="V15" s="251"/>
      <c r="W15" s="251"/>
      <c r="X15" s="251"/>
      <c r="Y15" s="599"/>
    </row>
    <row r="16" spans="1:25" s="256" customFormat="1" ht="18.75" thickTop="1" thickBot="1" x14ac:dyDescent="0.3">
      <c r="A16" s="599"/>
      <c r="B16" s="251"/>
      <c r="C16" s="255" t="s">
        <v>371</v>
      </c>
      <c r="D16" s="314"/>
      <c r="E16" s="314"/>
      <c r="F16" s="3267"/>
      <c r="G16" s="3268"/>
      <c r="H16" s="314"/>
      <c r="I16" s="269"/>
      <c r="J16" s="266"/>
      <c r="K16" s="251"/>
      <c r="L16" s="251"/>
      <c r="M16" s="251"/>
      <c r="N16" s="251"/>
      <c r="O16" s="251"/>
      <c r="P16" s="251"/>
      <c r="Q16" s="251"/>
      <c r="R16" s="251"/>
      <c r="S16" s="251"/>
      <c r="T16" s="251"/>
      <c r="U16" s="251"/>
      <c r="V16" s="251"/>
      <c r="W16" s="251"/>
      <c r="X16" s="251"/>
      <c r="Y16" s="599"/>
    </row>
    <row r="17" spans="1:25" s="256" customFormat="1" ht="15" customHeight="1" thickBot="1" x14ac:dyDescent="0.3">
      <c r="A17" s="599"/>
      <c r="B17" s="251"/>
      <c r="C17" s="251"/>
      <c r="D17" s="251"/>
      <c r="E17" s="251"/>
      <c r="F17" s="251"/>
      <c r="G17" s="251"/>
      <c r="H17" s="251"/>
      <c r="I17" s="251"/>
      <c r="J17" s="251"/>
      <c r="K17" s="251"/>
      <c r="L17" s="251"/>
      <c r="M17" s="251"/>
      <c r="N17" s="251"/>
      <c r="O17" s="251"/>
      <c r="P17" s="251"/>
      <c r="Q17" s="251"/>
      <c r="R17" s="251"/>
      <c r="S17" s="251"/>
      <c r="T17" s="251"/>
      <c r="U17" s="251"/>
      <c r="V17" s="251"/>
      <c r="W17" s="251"/>
      <c r="X17" s="251"/>
      <c r="Y17" s="599"/>
    </row>
    <row r="18" spans="1:25" s="256" customFormat="1" ht="18.75" x14ac:dyDescent="0.25">
      <c r="A18" s="599"/>
      <c r="B18" s="251"/>
      <c r="C18" s="3187" t="s">
        <v>364</v>
      </c>
      <c r="D18" s="3265"/>
      <c r="E18" s="3266"/>
      <c r="F18" s="251"/>
      <c r="G18" s="3173"/>
      <c r="H18" s="3188"/>
      <c r="I18" s="3188"/>
      <c r="J18" s="3188"/>
      <c r="K18" s="3188"/>
      <c r="L18" s="3188"/>
      <c r="M18" s="3188"/>
      <c r="N18" s="3188"/>
      <c r="O18" s="3188"/>
      <c r="P18" s="3174"/>
      <c r="Q18" s="251"/>
      <c r="R18" s="251"/>
      <c r="S18" s="251"/>
      <c r="T18" s="251"/>
      <c r="U18" s="251"/>
      <c r="V18" s="251"/>
      <c r="W18" s="251"/>
      <c r="X18" s="251"/>
      <c r="Y18" s="599"/>
    </row>
    <row r="19" spans="1:25" s="256" customFormat="1" ht="17.25" customHeight="1" x14ac:dyDescent="0.25">
      <c r="A19" s="599"/>
      <c r="B19" s="251"/>
      <c r="C19" s="270"/>
      <c r="D19" s="271" t="s">
        <v>51</v>
      </c>
      <c r="E19" s="272" t="s">
        <v>52</v>
      </c>
      <c r="F19" s="251"/>
      <c r="G19" s="3275"/>
      <c r="H19" s="3276"/>
      <c r="I19" s="3276"/>
      <c r="J19" s="3276"/>
      <c r="K19" s="3276"/>
      <c r="L19" s="3276"/>
      <c r="M19" s="3276"/>
      <c r="N19" s="3276"/>
      <c r="O19" s="3276"/>
      <c r="P19" s="3277"/>
      <c r="Q19" s="251"/>
      <c r="R19" s="251"/>
      <c r="S19" s="251"/>
      <c r="T19" s="251"/>
      <c r="U19" s="251"/>
      <c r="V19" s="251"/>
      <c r="W19" s="251"/>
      <c r="X19" s="251"/>
      <c r="Y19" s="599"/>
    </row>
    <row r="20" spans="1:25" s="256" customFormat="1" ht="17.25" customHeight="1" x14ac:dyDescent="0.25">
      <c r="A20" s="599"/>
      <c r="B20" s="251"/>
      <c r="C20" s="273" t="s">
        <v>372</v>
      </c>
      <c r="D20" s="85" t="str">
        <f>'Format Info'!B36</f>
        <v>-</v>
      </c>
      <c r="E20" s="87" t="str">
        <f>'Format Info'!B37</f>
        <v>-</v>
      </c>
      <c r="F20" s="251"/>
      <c r="G20" s="3175"/>
      <c r="H20" s="3176"/>
      <c r="I20" s="3176"/>
      <c r="J20" s="3176"/>
      <c r="K20" s="3176"/>
      <c r="L20" s="3176"/>
      <c r="M20" s="3176"/>
      <c r="N20" s="3176"/>
      <c r="O20" s="3176"/>
      <c r="P20" s="3177"/>
      <c r="Q20" s="251"/>
      <c r="R20" s="251"/>
      <c r="S20" s="251"/>
      <c r="T20" s="251"/>
      <c r="U20" s="251"/>
      <c r="V20" s="251"/>
      <c r="W20" s="251"/>
      <c r="X20" s="251"/>
      <c r="Y20" s="599"/>
    </row>
    <row r="21" spans="1:25" s="256" customFormat="1" ht="17.25" customHeight="1" x14ac:dyDescent="0.25">
      <c r="A21" s="599"/>
      <c r="B21" s="251"/>
      <c r="C21" s="273" t="s">
        <v>373</v>
      </c>
      <c r="D21" s="281" t="str">
        <f>'Format Info'!C36</f>
        <v>-</v>
      </c>
      <c r="E21" s="282" t="str">
        <f>'Format Info'!C37</f>
        <v>-</v>
      </c>
      <c r="F21" s="251"/>
      <c r="G21" s="3175"/>
      <c r="H21" s="3176"/>
      <c r="I21" s="3176"/>
      <c r="J21" s="3176"/>
      <c r="K21" s="3176"/>
      <c r="L21" s="3176"/>
      <c r="M21" s="3176"/>
      <c r="N21" s="3176"/>
      <c r="O21" s="3176"/>
      <c r="P21" s="3177"/>
      <c r="Q21" s="251"/>
      <c r="R21" s="251"/>
      <c r="S21" s="251"/>
      <c r="T21" s="251"/>
      <c r="U21" s="251"/>
      <c r="V21" s="251"/>
      <c r="W21" s="251"/>
      <c r="X21" s="251"/>
      <c r="Y21" s="599"/>
    </row>
    <row r="22" spans="1:25" s="256" customFormat="1" ht="7.5" customHeight="1" x14ac:dyDescent="0.25">
      <c r="A22" s="599"/>
      <c r="B22" s="251"/>
      <c r="C22" s="270" t="s">
        <v>374</v>
      </c>
      <c r="E22" s="274"/>
      <c r="F22" s="251"/>
      <c r="G22" s="3175"/>
      <c r="H22" s="3176"/>
      <c r="I22" s="3176"/>
      <c r="J22" s="3176"/>
      <c r="K22" s="3176"/>
      <c r="L22" s="3176"/>
      <c r="M22" s="3176"/>
      <c r="N22" s="3176"/>
      <c r="O22" s="3176"/>
      <c r="P22" s="3177"/>
      <c r="Q22" s="251"/>
      <c r="R22" s="251"/>
      <c r="S22" s="251"/>
      <c r="T22" s="251"/>
      <c r="U22" s="251"/>
      <c r="V22" s="251"/>
      <c r="W22" s="251"/>
      <c r="X22" s="251"/>
      <c r="Y22" s="599"/>
    </row>
    <row r="23" spans="1:25" s="256" customFormat="1" ht="17.25" customHeight="1" x14ac:dyDescent="0.25">
      <c r="A23" s="599"/>
      <c r="B23" s="251"/>
      <c r="C23" s="236" t="s">
        <v>375</v>
      </c>
      <c r="D23" s="275"/>
      <c r="E23" s="276"/>
      <c r="F23" s="251"/>
      <c r="G23" s="3175"/>
      <c r="H23" s="3176"/>
      <c r="I23" s="3176"/>
      <c r="J23" s="3176"/>
      <c r="K23" s="3176"/>
      <c r="L23" s="3176"/>
      <c r="M23" s="3176"/>
      <c r="N23" s="3176"/>
      <c r="O23" s="3176"/>
      <c r="P23" s="3177"/>
      <c r="Q23" s="251"/>
      <c r="R23" s="251"/>
      <c r="S23" s="251"/>
      <c r="T23" s="251"/>
      <c r="U23" s="251"/>
      <c r="V23" s="251"/>
      <c r="W23" s="251"/>
      <c r="X23" s="251"/>
      <c r="Y23" s="599"/>
    </row>
    <row r="24" spans="1:25" s="256" customFormat="1" ht="17.25" customHeight="1" x14ac:dyDescent="0.25">
      <c r="A24" s="599"/>
      <c r="B24" s="251"/>
      <c r="C24" s="3259" t="s">
        <v>682</v>
      </c>
      <c r="D24" s="3260"/>
      <c r="E24" s="3261"/>
      <c r="F24" s="251"/>
      <c r="G24" s="3175"/>
      <c r="H24" s="3176"/>
      <c r="I24" s="3176"/>
      <c r="J24" s="3176"/>
      <c r="K24" s="3176"/>
      <c r="L24" s="3176"/>
      <c r="M24" s="3176"/>
      <c r="N24" s="3176"/>
      <c r="O24" s="3176"/>
      <c r="P24" s="3177"/>
      <c r="Q24" s="251"/>
      <c r="R24" s="251"/>
      <c r="S24" s="251"/>
      <c r="T24" s="251"/>
      <c r="U24" s="251"/>
      <c r="V24" s="251"/>
      <c r="W24" s="251"/>
      <c r="X24" s="251"/>
      <c r="Y24" s="599"/>
    </row>
    <row r="25" spans="1:25" s="256" customFormat="1" ht="17.25" customHeight="1" x14ac:dyDescent="0.25">
      <c r="A25" s="599"/>
      <c r="B25" s="251"/>
      <c r="C25" s="3262"/>
      <c r="D25" s="3263"/>
      <c r="E25" s="3264"/>
      <c r="F25" s="251"/>
      <c r="G25" s="3175"/>
      <c r="H25" s="3176"/>
      <c r="I25" s="3176"/>
      <c r="J25" s="3176"/>
      <c r="K25" s="3176"/>
      <c r="L25" s="3176"/>
      <c r="M25" s="3176"/>
      <c r="N25" s="3176"/>
      <c r="O25" s="3176"/>
      <c r="P25" s="3177"/>
      <c r="Q25" s="251"/>
      <c r="R25" s="251"/>
      <c r="S25" s="251"/>
      <c r="T25" s="251"/>
      <c r="U25" s="251"/>
      <c r="V25" s="251"/>
      <c r="W25" s="251"/>
      <c r="X25" s="251"/>
      <c r="Y25" s="599"/>
    </row>
    <row r="26" spans="1:25" s="256" customFormat="1" ht="17.25" customHeight="1" x14ac:dyDescent="0.25">
      <c r="A26" s="599"/>
      <c r="B26" s="251"/>
      <c r="C26" s="86"/>
      <c r="D26" s="277"/>
      <c r="E26" s="278"/>
      <c r="F26" s="251"/>
      <c r="G26" s="3175"/>
      <c r="H26" s="3176"/>
      <c r="I26" s="3176"/>
      <c r="J26" s="3176"/>
      <c r="K26" s="3176"/>
      <c r="L26" s="3176"/>
      <c r="M26" s="3176"/>
      <c r="N26" s="3176"/>
      <c r="O26" s="3176"/>
      <c r="P26" s="3177"/>
      <c r="Q26" s="251"/>
      <c r="R26" s="251"/>
      <c r="S26" s="251"/>
      <c r="T26" s="251"/>
      <c r="U26" s="251"/>
      <c r="V26" s="251"/>
      <c r="W26" s="251"/>
      <c r="X26" s="251"/>
      <c r="Y26" s="599"/>
    </row>
    <row r="27" spans="1:25" s="256" customFormat="1" ht="17.25" customHeight="1" x14ac:dyDescent="0.25">
      <c r="A27" s="599"/>
      <c r="B27" s="251"/>
      <c r="C27" s="273" t="s">
        <v>376</v>
      </c>
      <c r="D27" s="305"/>
      <c r="E27" s="306"/>
      <c r="F27" s="251"/>
      <c r="G27" s="3175"/>
      <c r="H27" s="3176"/>
      <c r="I27" s="3176"/>
      <c r="J27" s="3176"/>
      <c r="K27" s="3176"/>
      <c r="L27" s="3176"/>
      <c r="M27" s="3176"/>
      <c r="N27" s="3176"/>
      <c r="O27" s="3176"/>
      <c r="P27" s="3177"/>
      <c r="Q27" s="251"/>
      <c r="R27" s="251"/>
      <c r="S27" s="251"/>
      <c r="T27" s="251"/>
      <c r="U27" s="251"/>
      <c r="V27" s="251"/>
      <c r="W27" s="251"/>
      <c r="X27" s="251"/>
      <c r="Y27" s="599"/>
    </row>
    <row r="28" spans="1:25" s="256" customFormat="1" ht="17.25" customHeight="1" thickBot="1" x14ac:dyDescent="0.3">
      <c r="A28" s="599"/>
      <c r="B28" s="251"/>
      <c r="C28" s="279" t="s">
        <v>377</v>
      </c>
      <c r="D28" s="307"/>
      <c r="E28" s="308"/>
      <c r="F28" s="251"/>
      <c r="G28" s="3278"/>
      <c r="H28" s="3279"/>
      <c r="I28" s="3279"/>
      <c r="J28" s="3279"/>
      <c r="K28" s="3279"/>
      <c r="L28" s="3279"/>
      <c r="M28" s="3279"/>
      <c r="N28" s="3279"/>
      <c r="O28" s="3279"/>
      <c r="P28" s="3280"/>
      <c r="Q28" s="251"/>
      <c r="R28" s="251"/>
      <c r="S28" s="251"/>
      <c r="T28" s="251"/>
      <c r="U28" s="251"/>
      <c r="V28" s="251"/>
      <c r="W28" s="251"/>
      <c r="X28" s="251"/>
      <c r="Y28" s="599"/>
    </row>
    <row r="29" spans="1:25" ht="15" customHeight="1" x14ac:dyDescent="0.25">
      <c r="A29" s="589"/>
      <c r="B29" s="588"/>
      <c r="C29" s="588"/>
      <c r="D29" s="588"/>
      <c r="E29" s="588"/>
      <c r="F29" s="588"/>
      <c r="G29" s="588"/>
      <c r="H29" s="588"/>
      <c r="I29" s="588"/>
      <c r="J29" s="588"/>
      <c r="K29" s="588"/>
      <c r="L29" s="588"/>
      <c r="M29" s="588"/>
      <c r="N29" s="588"/>
      <c r="O29" s="588"/>
      <c r="P29" s="588"/>
      <c r="Q29" s="588"/>
      <c r="R29" s="588"/>
      <c r="S29" s="588"/>
      <c r="T29" s="588"/>
      <c r="U29" s="588"/>
      <c r="V29" s="588"/>
      <c r="W29" s="588"/>
      <c r="X29" s="588"/>
    </row>
    <row r="30" spans="1:25" ht="15" customHeight="1" x14ac:dyDescent="0.25">
      <c r="A30" s="589"/>
      <c r="B30" s="596" t="s">
        <v>751</v>
      </c>
    </row>
    <row r="31" spans="1:25" ht="122.25" customHeight="1" x14ac:dyDescent="0.25">
      <c r="B31" s="3256">
        <v>44795</v>
      </c>
      <c r="C31" s="3256"/>
    </row>
  </sheetData>
  <sheetProtection selectLockedCells="1"/>
  <customSheetViews>
    <customSheetView guid="{0B791748-0704-4F0F-8AD8-1A23F5A28D58}" showGridLines="0" fitToPage="1">
      <selection activeCell="D3" sqref="D3"/>
      <pageMargins left="0.7" right="0.7" top="0.75" bottom="0.75" header="0.3" footer="0.3"/>
      <pageSetup scale="80" orientation="landscape" r:id="rId1"/>
    </customSheetView>
  </customSheetViews>
  <mergeCells count="11">
    <mergeCell ref="B31:C31"/>
    <mergeCell ref="B1:Q1"/>
    <mergeCell ref="E7:G7"/>
    <mergeCell ref="C24:E25"/>
    <mergeCell ref="C18:E18"/>
    <mergeCell ref="F16:G16"/>
    <mergeCell ref="F15:G15"/>
    <mergeCell ref="F14:G14"/>
    <mergeCell ref="F13:G13"/>
    <mergeCell ref="G18:P18"/>
    <mergeCell ref="G19:P28"/>
  </mergeCells>
  <conditionalFormatting sqref="E7">
    <cfRule type="containsText" dxfId="20" priority="3" operator="containsText" text="KNIFE NOT FOUND">
      <formula>NOT(ISERROR(SEARCH("KNIFE NOT FOUND",E7)))</formula>
    </cfRule>
  </conditionalFormatting>
  <conditionalFormatting sqref="K14">
    <cfRule type="expression" dxfId="19" priority="1">
      <formula>$D$15&gt;0</formula>
    </cfRule>
  </conditionalFormatting>
  <dataValidations count="1">
    <dataValidation type="custom" allowBlank="1" showInputMessage="1" showErrorMessage="1" errorTitle="Error" error="THIS FORM CANNOT BE USED FOR THIS ORDER!_x000a_JDE Knife Item # is not yet in this database.  Contact the program administrator to have these knives included." sqref="D7" xr:uid="{00000000-0002-0000-0000-000000000000}">
      <formula1>E7=""</formula1>
    </dataValidation>
  </dataValidations>
  <pageMargins left="0.7" right="0.7" top="0.75" bottom="0.75" header="0.3" footer="0.3"/>
  <pageSetup scale="81" orientation="landscape" r:id="rId2"/>
  <drawing r:id="rId3"/>
  <legacyDrawing r:id="rId4"/>
  <oleObjects>
    <mc:AlternateContent xmlns:mc="http://schemas.openxmlformats.org/markup-compatibility/2006">
      <mc:Choice Requires="x14">
        <oleObject progId="Word.Document.12" shapeId="5136" r:id="rId5">
          <objectPr defaultSize="0" r:id="rId6">
            <anchor moveWithCells="1">
              <from>
                <xdr:col>2</xdr:col>
                <xdr:colOff>1714500</xdr:colOff>
                <xdr:row>31</xdr:row>
                <xdr:rowOff>28575</xdr:rowOff>
              </from>
              <to>
                <xdr:col>17</xdr:col>
                <xdr:colOff>57150</xdr:colOff>
                <xdr:row>55</xdr:row>
                <xdr:rowOff>66675</xdr:rowOff>
              </to>
            </anchor>
          </objectPr>
        </oleObject>
      </mc:Choice>
      <mc:Fallback>
        <oleObject progId="Word.Document.12" shapeId="5136" r:id="rId5"/>
      </mc:Fallback>
    </mc:AlternateContent>
  </oleObjects>
  <mc:AlternateContent xmlns:mc="http://schemas.openxmlformats.org/markup-compatibility/2006">
    <mc:Choice Requires="x14">
      <controls>
        <mc:AlternateContent xmlns:mc="http://schemas.openxmlformats.org/markup-compatibility/2006">
          <mc:Choice Requires="x14">
            <control shapeId="5134" r:id="rId7" name="Button 14">
              <controlPr defaultSize="0" autoFill="0" autoPict="0" macro="[0]!print_instructions">
                <anchor moveWithCells="1" sizeWithCells="1">
                  <from>
                    <xdr:col>2</xdr:col>
                    <xdr:colOff>152400</xdr:colOff>
                    <xdr:row>31</xdr:row>
                    <xdr:rowOff>38100</xdr:rowOff>
                  </from>
                  <to>
                    <xdr:col>2</xdr:col>
                    <xdr:colOff>1438275</xdr:colOff>
                    <xdr:row>34</xdr:row>
                    <xdr:rowOff>19050</xdr:rowOff>
                  </to>
                </anchor>
              </controlPr>
            </control>
          </mc:Choice>
        </mc:AlternateContent>
        <mc:AlternateContent xmlns:mc="http://schemas.openxmlformats.org/markup-compatibility/2006">
          <mc:Choice Requires="x14">
            <control shapeId="5121" r:id="rId8" name="Check Box 1">
              <controlPr defaultSize="0" autoFill="0" autoLine="0" autoPict="0">
                <anchor moveWithCells="1">
                  <from>
                    <xdr:col>3</xdr:col>
                    <xdr:colOff>0</xdr:colOff>
                    <xdr:row>9</xdr:row>
                    <xdr:rowOff>228600</xdr:rowOff>
                  </from>
                  <to>
                    <xdr:col>4</xdr:col>
                    <xdr:colOff>409575</xdr:colOff>
                    <xdr:row>10</xdr:row>
                    <xdr:rowOff>200025</xdr:rowOff>
                  </to>
                </anchor>
              </controlPr>
            </control>
          </mc:Choice>
        </mc:AlternateContent>
        <mc:AlternateContent xmlns:mc="http://schemas.openxmlformats.org/markup-compatibility/2006">
          <mc:Choice Requires="x14">
            <control shapeId="5122" r:id="rId9" name="Check Box 2">
              <controlPr defaultSize="0" autoFill="0" autoLine="0" autoPict="0">
                <anchor moveWithCells="1">
                  <from>
                    <xdr:col>10</xdr:col>
                    <xdr:colOff>28575</xdr:colOff>
                    <xdr:row>14</xdr:row>
                    <xdr:rowOff>0</xdr:rowOff>
                  </from>
                  <to>
                    <xdr:col>10</xdr:col>
                    <xdr:colOff>1847850</xdr:colOff>
                    <xdr:row>15</xdr:row>
                    <xdr:rowOff>0</xdr:rowOff>
                  </to>
                </anchor>
              </controlPr>
            </control>
          </mc:Choice>
        </mc:AlternateContent>
        <mc:AlternateContent xmlns:mc="http://schemas.openxmlformats.org/markup-compatibility/2006">
          <mc:Choice Requires="x14">
            <control shapeId="5123" r:id="rId10" name="Check Box 3">
              <controlPr defaultSize="0" autoFill="0" autoLine="0" autoPict="0">
                <anchor moveWithCells="1">
                  <from>
                    <xdr:col>8</xdr:col>
                    <xdr:colOff>19050</xdr:colOff>
                    <xdr:row>12</xdr:row>
                    <xdr:rowOff>200025</xdr:rowOff>
                  </from>
                  <to>
                    <xdr:col>8</xdr:col>
                    <xdr:colOff>1143000</xdr:colOff>
                    <xdr:row>14</xdr:row>
                    <xdr:rowOff>0</xdr:rowOff>
                  </to>
                </anchor>
              </controlPr>
            </control>
          </mc:Choice>
        </mc:AlternateContent>
        <mc:AlternateContent xmlns:mc="http://schemas.openxmlformats.org/markup-compatibility/2006">
          <mc:Choice Requires="x14">
            <control shapeId="5124" r:id="rId11" name="Check Box 4">
              <controlPr defaultSize="0" autoFill="0" autoLine="0" autoPict="0">
                <anchor moveWithCells="1">
                  <from>
                    <xdr:col>8</xdr:col>
                    <xdr:colOff>19050</xdr:colOff>
                    <xdr:row>13</xdr:row>
                    <xdr:rowOff>209550</xdr:rowOff>
                  </from>
                  <to>
                    <xdr:col>8</xdr:col>
                    <xdr:colOff>1143000</xdr:colOff>
                    <xdr:row>14</xdr:row>
                    <xdr:rowOff>209550</xdr:rowOff>
                  </to>
                </anchor>
              </controlPr>
            </control>
          </mc:Choice>
        </mc:AlternateContent>
        <mc:AlternateContent xmlns:mc="http://schemas.openxmlformats.org/markup-compatibility/2006">
          <mc:Choice Requires="x14">
            <control shapeId="5125" r:id="rId12" name="Check Box 5">
              <controlPr defaultSize="0" autoFill="0" autoLine="0" autoPict="0">
                <anchor moveWithCells="1">
                  <from>
                    <xdr:col>8</xdr:col>
                    <xdr:colOff>19050</xdr:colOff>
                    <xdr:row>15</xdr:row>
                    <xdr:rowOff>0</xdr:rowOff>
                  </from>
                  <to>
                    <xdr:col>8</xdr:col>
                    <xdr:colOff>1143000</xdr:colOff>
                    <xdr:row>15</xdr:row>
                    <xdr:rowOff>219075</xdr:rowOff>
                  </to>
                </anchor>
              </controlPr>
            </control>
          </mc:Choice>
        </mc:AlternateContent>
        <mc:AlternateContent xmlns:mc="http://schemas.openxmlformats.org/markup-compatibility/2006">
          <mc:Choice Requires="x14">
            <control shapeId="5126" r:id="rId13" name="Check Box 6">
              <controlPr defaultSize="0" autoFill="0" autoLine="0" autoPict="0">
                <anchor moveWithCells="1">
                  <from>
                    <xdr:col>3</xdr:col>
                    <xdr:colOff>9525</xdr:colOff>
                    <xdr:row>21</xdr:row>
                    <xdr:rowOff>85725</xdr:rowOff>
                  </from>
                  <to>
                    <xdr:col>4</xdr:col>
                    <xdr:colOff>704850</xdr:colOff>
                    <xdr:row>23</xdr:row>
                    <xdr:rowOff>0</xdr:rowOff>
                  </to>
                </anchor>
              </controlPr>
            </control>
          </mc:Choice>
        </mc:AlternateContent>
        <mc:AlternateContent xmlns:mc="http://schemas.openxmlformats.org/markup-compatibility/2006">
          <mc:Choice Requires="x14">
            <control shapeId="5127" r:id="rId14" name="Button 7">
              <controlPr defaultSize="0" autoFill="0" autoPict="0" macro="[0]!Print_Full_SOP">
                <anchor moveWithCells="1" sizeWithCells="1">
                  <from>
                    <xdr:col>7</xdr:col>
                    <xdr:colOff>390525</xdr:colOff>
                    <xdr:row>2</xdr:row>
                    <xdr:rowOff>123825</xdr:rowOff>
                  </from>
                  <to>
                    <xdr:col>10</xdr:col>
                    <xdr:colOff>285750</xdr:colOff>
                    <xdr:row>6</xdr:row>
                    <xdr:rowOff>142875</xdr:rowOff>
                  </to>
                </anchor>
              </controlPr>
            </control>
          </mc:Choice>
        </mc:AlternateContent>
        <mc:AlternateContent xmlns:mc="http://schemas.openxmlformats.org/markup-compatibility/2006">
          <mc:Choice Requires="x14">
            <control shapeId="5128" r:id="rId15" name="Button 8">
              <controlPr defaultSize="0" autoFill="0" autoPict="0" macro="[0]!Clear_Form">
                <anchor moveWithCells="1" sizeWithCells="1">
                  <from>
                    <xdr:col>4</xdr:col>
                    <xdr:colOff>495300</xdr:colOff>
                    <xdr:row>2</xdr:row>
                    <xdr:rowOff>123825</xdr:rowOff>
                  </from>
                  <to>
                    <xdr:col>7</xdr:col>
                    <xdr:colOff>295275</xdr:colOff>
                    <xdr:row>6</xdr:row>
                    <xdr:rowOff>142875</xdr:rowOff>
                  </to>
                </anchor>
              </controlPr>
            </control>
          </mc:Choice>
        </mc:AlternateContent>
        <mc:AlternateContent xmlns:mc="http://schemas.openxmlformats.org/markup-compatibility/2006">
          <mc:Choice Requires="x14">
            <control shapeId="5129" r:id="rId16" name="Button 9">
              <controlPr defaultSize="0" autoFill="0" autoPict="0" macro="[0]!print_PP_format">
                <anchor moveWithCells="1" sizeWithCells="1">
                  <from>
                    <xdr:col>10</xdr:col>
                    <xdr:colOff>381000</xdr:colOff>
                    <xdr:row>2</xdr:row>
                    <xdr:rowOff>123825</xdr:rowOff>
                  </from>
                  <to>
                    <xdr:col>16</xdr:col>
                    <xdr:colOff>85725</xdr:colOff>
                    <xdr:row>6</xdr:row>
                    <xdr:rowOff>133350</xdr:rowOff>
                  </to>
                </anchor>
              </controlPr>
            </control>
          </mc:Choice>
        </mc:AlternateContent>
        <mc:AlternateContent xmlns:mc="http://schemas.openxmlformats.org/markup-compatibility/2006">
          <mc:Choice Requires="x14">
            <control shapeId="5130" r:id="rId17" name="Button 10">
              <controlPr defaultSize="0" autoFill="0" autoPict="0" macro="[0]!Print_Blank_SOP">
                <anchor moveWithCells="1" sizeWithCells="1">
                  <from>
                    <xdr:col>7</xdr:col>
                    <xdr:colOff>390525</xdr:colOff>
                    <xdr:row>7</xdr:row>
                    <xdr:rowOff>38100</xdr:rowOff>
                  </from>
                  <to>
                    <xdr:col>10</xdr:col>
                    <xdr:colOff>295275</xdr:colOff>
                    <xdr:row>8</xdr:row>
                    <xdr:rowOff>171450</xdr:rowOff>
                  </to>
                </anchor>
              </controlPr>
            </control>
          </mc:Choice>
        </mc:AlternateContent>
        <mc:AlternateContent xmlns:mc="http://schemas.openxmlformats.org/markup-compatibility/2006">
          <mc:Choice Requires="x14">
            <control shapeId="5131" r:id="rId18" name="Button 11">
              <controlPr defaultSize="0" autoFill="0" autoPict="0" macro="[0]!print_blank_PP_format">
                <anchor moveWithCells="1" sizeWithCells="1">
                  <from>
                    <xdr:col>10</xdr:col>
                    <xdr:colOff>390525</xdr:colOff>
                    <xdr:row>7</xdr:row>
                    <xdr:rowOff>38100</xdr:rowOff>
                  </from>
                  <to>
                    <xdr:col>16</xdr:col>
                    <xdr:colOff>85725</xdr:colOff>
                    <xdr:row>8</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E9EB712E-A087-48DE-8278-DEA74B18A718}">
          <x14:formula1>
            <xm:f>Charts!$I$2:$I$8</xm:f>
          </x14:formula1>
          <xm:sqref>D3</xm:sqref>
        </x14:dataValidation>
        <x14:dataValidation type="list" allowBlank="1" showInputMessage="1" showErrorMessage="1" xr:uid="{925B0880-6446-4647-A5E9-BD9DECF9CEB6}">
          <x14:formula1>
            <xm:f>machines!$B$5:$B$19</xm:f>
          </x14:formula1>
          <xm:sqref>D6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tabColor rgb="FF7030A0"/>
  </sheetPr>
  <dimension ref="A1:S104"/>
  <sheetViews>
    <sheetView topLeftCell="N1" zoomScaleNormal="100" workbookViewId="0">
      <selection activeCell="S3" sqref="S3"/>
    </sheetView>
  </sheetViews>
  <sheetFormatPr defaultRowHeight="13.5" customHeight="1" x14ac:dyDescent="0.25"/>
  <cols>
    <col min="1" max="1" width="4" style="95" customWidth="1"/>
    <col min="2" max="2" width="5" style="22" customWidth="1"/>
    <col min="3" max="3" width="10.7109375" style="22" customWidth="1"/>
    <col min="4" max="5" width="9.140625" style="22" customWidth="1"/>
    <col min="6" max="7" width="9" style="22" customWidth="1"/>
    <col min="8" max="8" width="9" style="19" customWidth="1"/>
    <col min="9" max="9" width="1.5703125" style="19" customWidth="1"/>
    <col min="10" max="10" width="4" style="19" customWidth="1"/>
    <col min="11" max="11" width="5" style="19" customWidth="1"/>
    <col min="12" max="12" width="10.7109375" style="19" customWidth="1"/>
    <col min="13" max="13" width="9.140625" style="19" customWidth="1"/>
    <col min="14" max="14" width="9.140625" style="19"/>
    <col min="15" max="16" width="9" style="19" customWidth="1"/>
    <col min="17" max="17" width="9.140625" style="19" customWidth="1"/>
    <col min="18" max="16384" width="9.140625" style="19"/>
  </cols>
  <sheetData>
    <row r="1" spans="1:17" ht="12.95" customHeight="1" x14ac:dyDescent="0.2">
      <c r="A1" s="164"/>
      <c r="B1" s="3287" t="s">
        <v>763</v>
      </c>
      <c r="C1" s="3288"/>
      <c r="D1" s="3281" t="str">
        <f>IF(ISBLANK('Job Entry'!D4),"",'Job Entry'!D4)</f>
        <v/>
      </c>
      <c r="E1" s="3282"/>
      <c r="F1" s="164"/>
      <c r="G1" s="164"/>
      <c r="H1" s="416"/>
      <c r="L1" s="3291" t="s">
        <v>545</v>
      </c>
      <c r="M1" s="3291"/>
      <c r="N1" s="3291"/>
      <c r="O1" s="3291"/>
      <c r="P1" s="3290" t="s">
        <v>546</v>
      </c>
      <c r="Q1" s="3290"/>
    </row>
    <row r="2" spans="1:17" ht="6.6" customHeight="1" x14ac:dyDescent="0.25">
      <c r="B2" s="3287"/>
      <c r="C2" s="3288"/>
      <c r="D2" s="3283"/>
      <c r="E2" s="3284"/>
      <c r="H2" s="3317" t="s">
        <v>2</v>
      </c>
      <c r="L2" s="3299"/>
      <c r="M2" s="3311"/>
      <c r="N2" s="3311"/>
      <c r="O2" s="3300"/>
      <c r="P2" s="3305"/>
      <c r="Q2" s="3306"/>
    </row>
    <row r="3" spans="1:17" ht="6.6" customHeight="1" x14ac:dyDescent="0.25">
      <c r="B3" s="3287"/>
      <c r="C3" s="3288"/>
      <c r="D3" s="3285"/>
      <c r="E3" s="3286"/>
      <c r="H3" s="3318"/>
      <c r="L3" s="3301"/>
      <c r="M3" s="3312"/>
      <c r="N3" s="3312"/>
      <c r="O3" s="3302"/>
      <c r="P3" s="3307"/>
      <c r="Q3" s="3308"/>
    </row>
    <row r="4" spans="1:17" ht="6.6" customHeight="1" x14ac:dyDescent="0.25">
      <c r="B4" s="3287" t="s">
        <v>773</v>
      </c>
      <c r="C4" s="3288"/>
      <c r="D4" s="3323" t="str">
        <f>IF(ISBLANK('Job Entry'!D5),"",'Job Entry'!D5)</f>
        <v/>
      </c>
      <c r="E4" s="3324"/>
      <c r="F4" s="3298" t="s">
        <v>768</v>
      </c>
      <c r="G4" s="3287"/>
      <c r="H4" s="3314" t="e">
        <f>'Format Info'!B6</f>
        <v>#N/A</v>
      </c>
      <c r="L4" s="3303"/>
      <c r="M4" s="3313"/>
      <c r="N4" s="3313"/>
      <c r="O4" s="3304"/>
      <c r="P4" s="3309"/>
      <c r="Q4" s="3310"/>
    </row>
    <row r="5" spans="1:17" ht="6.6" customHeight="1" x14ac:dyDescent="0.25">
      <c r="B5" s="3287"/>
      <c r="C5" s="3288"/>
      <c r="D5" s="3325"/>
      <c r="E5" s="3326"/>
      <c r="F5" s="3298"/>
      <c r="G5" s="3287"/>
      <c r="H5" s="3315"/>
      <c r="I5" s="152"/>
      <c r="L5" s="3299"/>
      <c r="M5" s="3311"/>
      <c r="N5" s="3311"/>
      <c r="O5" s="3300"/>
      <c r="P5" s="3299"/>
      <c r="Q5" s="3300"/>
    </row>
    <row r="6" spans="1:17" ht="6.6" customHeight="1" x14ac:dyDescent="0.25">
      <c r="B6" s="3287"/>
      <c r="C6" s="3288"/>
      <c r="D6" s="3325"/>
      <c r="E6" s="3326"/>
      <c r="F6" s="3298"/>
      <c r="G6" s="3287"/>
      <c r="H6" s="3315"/>
      <c r="I6" s="152"/>
      <c r="L6" s="3301"/>
      <c r="M6" s="3312"/>
      <c r="N6" s="3312"/>
      <c r="O6" s="3302"/>
      <c r="P6" s="3301"/>
      <c r="Q6" s="3302"/>
    </row>
    <row r="7" spans="1:17" ht="6.6" customHeight="1" x14ac:dyDescent="0.25">
      <c r="B7" s="3287"/>
      <c r="C7" s="3288"/>
      <c r="D7" s="3327"/>
      <c r="E7" s="3328"/>
      <c r="F7" s="3298"/>
      <c r="G7" s="3287"/>
      <c r="H7" s="3316"/>
      <c r="I7" s="152"/>
      <c r="L7" s="3303"/>
      <c r="M7" s="3313"/>
      <c r="N7" s="3313"/>
      <c r="O7" s="3304"/>
      <c r="P7" s="3303"/>
      <c r="Q7" s="3304"/>
    </row>
    <row r="8" spans="1:17" ht="6.6" customHeight="1" x14ac:dyDescent="0.25">
      <c r="A8" s="315"/>
      <c r="B8" s="3287" t="s">
        <v>762</v>
      </c>
      <c r="C8" s="3288"/>
      <c r="D8" s="3323" t="str">
        <f>IF('Job Entry'!D6="","",'Job Entry'!D6)</f>
        <v/>
      </c>
      <c r="E8" s="3324"/>
      <c r="F8" s="3298" t="s">
        <v>769</v>
      </c>
      <c r="G8" s="3288"/>
      <c r="H8" s="3314">
        <f>'Format Info'!B7</f>
        <v>0</v>
      </c>
      <c r="L8" s="3299"/>
      <c r="M8" s="3311"/>
      <c r="N8" s="3311"/>
      <c r="O8" s="3300"/>
      <c r="P8" s="3299"/>
      <c r="Q8" s="3300"/>
    </row>
    <row r="9" spans="1:17" ht="6.6" customHeight="1" x14ac:dyDescent="0.25">
      <c r="A9" s="156"/>
      <c r="B9" s="3287"/>
      <c r="C9" s="3288"/>
      <c r="D9" s="3325"/>
      <c r="E9" s="3326"/>
      <c r="F9" s="3298"/>
      <c r="G9" s="3288"/>
      <c r="H9" s="3315"/>
      <c r="L9" s="3301"/>
      <c r="M9" s="3312"/>
      <c r="N9" s="3312"/>
      <c r="O9" s="3302"/>
      <c r="P9" s="3301"/>
      <c r="Q9" s="3302"/>
    </row>
    <row r="10" spans="1:17" ht="6.6" customHeight="1" x14ac:dyDescent="0.25">
      <c r="A10" s="156"/>
      <c r="B10" s="3287"/>
      <c r="C10" s="3288"/>
      <c r="D10" s="3325"/>
      <c r="E10" s="3326"/>
      <c r="F10" s="3298"/>
      <c r="G10" s="3288"/>
      <c r="H10" s="3315"/>
      <c r="L10" s="3303"/>
      <c r="M10" s="3313"/>
      <c r="N10" s="3313"/>
      <c r="O10" s="3304"/>
      <c r="P10" s="3303"/>
      <c r="Q10" s="3304"/>
    </row>
    <row r="11" spans="1:17" ht="6.6" customHeight="1" x14ac:dyDescent="0.25">
      <c r="A11" s="156"/>
      <c r="B11" s="3287"/>
      <c r="C11" s="3288"/>
      <c r="D11" s="3327"/>
      <c r="E11" s="3328"/>
      <c r="F11" s="3298"/>
      <c r="G11" s="3288"/>
      <c r="H11" s="3316"/>
      <c r="L11" s="3299"/>
      <c r="M11" s="3311"/>
      <c r="N11" s="3311"/>
      <c r="O11" s="3300"/>
      <c r="P11" s="3299"/>
      <c r="Q11" s="3300"/>
    </row>
    <row r="12" spans="1:17" ht="6.6" customHeight="1" x14ac:dyDescent="0.25">
      <c r="A12" s="3287" t="s">
        <v>875</v>
      </c>
      <c r="B12" s="3287"/>
      <c r="C12" s="3288"/>
      <c r="D12" s="3292" t="str">
        <f>IFERROR('Format Info'!B11,"NO KNIFE INFO")</f>
        <v>NO KNIFE INFO</v>
      </c>
      <c r="E12" s="3293"/>
      <c r="F12" s="3298" t="s">
        <v>771</v>
      </c>
      <c r="G12" s="3288"/>
      <c r="H12" s="3314" t="str">
        <f>'Format Info'!B36</f>
        <v>-</v>
      </c>
      <c r="L12" s="3301"/>
      <c r="M12" s="3312"/>
      <c r="N12" s="3312"/>
      <c r="O12" s="3302"/>
      <c r="P12" s="3301"/>
      <c r="Q12" s="3302"/>
    </row>
    <row r="13" spans="1:17" ht="6.6" customHeight="1" x14ac:dyDescent="0.25">
      <c r="A13" s="3287"/>
      <c r="B13" s="3287"/>
      <c r="C13" s="3288"/>
      <c r="D13" s="3294"/>
      <c r="E13" s="3295"/>
      <c r="F13" s="3298"/>
      <c r="G13" s="3288"/>
      <c r="H13" s="3315"/>
      <c r="L13" s="3303"/>
      <c r="M13" s="3313"/>
      <c r="N13" s="3313"/>
      <c r="O13" s="3304"/>
      <c r="P13" s="3303"/>
      <c r="Q13" s="3304"/>
    </row>
    <row r="14" spans="1:17" ht="6.6" customHeight="1" x14ac:dyDescent="0.25">
      <c r="A14" s="3287"/>
      <c r="B14" s="3287"/>
      <c r="C14" s="3288"/>
      <c r="D14" s="3294"/>
      <c r="E14" s="3295"/>
      <c r="F14" s="3298"/>
      <c r="G14" s="3288"/>
      <c r="H14" s="3315"/>
      <c r="P14" s="3332" t="s">
        <v>751</v>
      </c>
      <c r="Q14" s="3330">
        <f>'Job Entry'!B31</f>
        <v>44795</v>
      </c>
    </row>
    <row r="15" spans="1:17" ht="6.6" customHeight="1" x14ac:dyDescent="0.25">
      <c r="A15" s="3287"/>
      <c r="B15" s="3287"/>
      <c r="C15" s="3288"/>
      <c r="D15" s="3296"/>
      <c r="E15" s="3297"/>
      <c r="F15" s="3298"/>
      <c r="G15" s="3288"/>
      <c r="H15" s="3316"/>
      <c r="P15" s="3333"/>
      <c r="Q15" s="3331"/>
    </row>
    <row r="16" spans="1:17" ht="12.95" customHeight="1" x14ac:dyDescent="0.25">
      <c r="B16" s="3287" t="s">
        <v>766</v>
      </c>
      <c r="C16" s="3288"/>
      <c r="D16" s="3344">
        <f>'Format Info'!B3</f>
        <v>0</v>
      </c>
      <c r="E16" s="3344"/>
      <c r="F16" s="3298" t="s">
        <v>772</v>
      </c>
      <c r="G16" s="3288"/>
      <c r="H16" s="3314" t="str">
        <f>'Format Info'!B37</f>
        <v>-</v>
      </c>
      <c r="J16" s="293" t="s">
        <v>237</v>
      </c>
      <c r="K16" s="142" t="s">
        <v>719</v>
      </c>
      <c r="L16" s="143"/>
      <c r="M16" s="143"/>
      <c r="N16" s="143"/>
      <c r="O16" s="143"/>
      <c r="P16" s="143"/>
      <c r="Q16" s="144"/>
    </row>
    <row r="17" spans="1:18" ht="12.95" customHeight="1" x14ac:dyDescent="0.25">
      <c r="A17" s="173"/>
      <c r="B17" s="3287"/>
      <c r="C17" s="3288"/>
      <c r="D17" s="3344"/>
      <c r="E17" s="3344"/>
      <c r="F17" s="3298"/>
      <c r="G17" s="3288"/>
      <c r="H17" s="3316"/>
      <c r="J17" s="98" t="s">
        <v>85</v>
      </c>
      <c r="K17" s="91" t="s">
        <v>722</v>
      </c>
      <c r="L17" s="128" t="s">
        <v>171</v>
      </c>
      <c r="M17" s="26"/>
      <c r="N17" s="26"/>
      <c r="O17" s="26"/>
      <c r="P17" s="26"/>
      <c r="Q17" s="29"/>
    </row>
    <row r="18" spans="1:18" ht="12.95" customHeight="1" x14ac:dyDescent="0.25">
      <c r="A18" s="174"/>
      <c r="B18" s="3287" t="s">
        <v>767</v>
      </c>
      <c r="C18" s="3288"/>
      <c r="D18" s="3292" t="e">
        <f>'Format Info'!B4</f>
        <v>#N/A</v>
      </c>
      <c r="E18" s="3293"/>
      <c r="F18" s="3298" t="s">
        <v>872</v>
      </c>
      <c r="G18" s="3288"/>
      <c r="H18" s="3314">
        <f>'Format Info'!D8</f>
        <v>0</v>
      </c>
      <c r="J18" s="99" t="s">
        <v>85</v>
      </c>
      <c r="K18" s="106" t="s">
        <v>723</v>
      </c>
      <c r="L18" s="130" t="s">
        <v>82</v>
      </c>
      <c r="M18" s="32"/>
      <c r="N18" s="32"/>
      <c r="O18" s="32"/>
      <c r="P18" s="32"/>
      <c r="Q18" s="30"/>
    </row>
    <row r="19" spans="1:18" ht="12.95" customHeight="1" x14ac:dyDescent="0.25">
      <c r="A19" s="174"/>
      <c r="B19" s="3287"/>
      <c r="C19" s="3288"/>
      <c r="D19" s="3296"/>
      <c r="E19" s="3297"/>
      <c r="F19" s="3298"/>
      <c r="G19" s="3288"/>
      <c r="H19" s="3329"/>
      <c r="J19" s="96" t="s">
        <v>85</v>
      </c>
      <c r="K19" s="103">
        <v>3.3</v>
      </c>
      <c r="L19" s="129" t="s">
        <v>95</v>
      </c>
      <c r="M19" s="23"/>
      <c r="N19" s="23"/>
      <c r="O19" s="23"/>
      <c r="P19" s="162"/>
      <c r="Q19" s="24">
        <f>'Format Info'!C7</f>
        <v>0</v>
      </c>
    </row>
    <row r="20" spans="1:18" ht="12.95" customHeight="1" x14ac:dyDescent="0.25">
      <c r="A20" s="174"/>
      <c r="B20" s="3287" t="s">
        <v>876</v>
      </c>
      <c r="C20" s="3287"/>
      <c r="D20" s="3351">
        <f>'Format Info'!B8</f>
        <v>0</v>
      </c>
      <c r="E20" s="3352"/>
      <c r="F20" s="3298" t="s">
        <v>873</v>
      </c>
      <c r="G20" s="3288"/>
      <c r="H20" s="3314" t="e">
        <f>'Format Info'!H21</f>
        <v>#N/A</v>
      </c>
      <c r="J20" s="99" t="s">
        <v>85</v>
      </c>
      <c r="K20" s="103">
        <v>3.4</v>
      </c>
      <c r="L20" s="130" t="s">
        <v>96</v>
      </c>
      <c r="M20" s="32"/>
      <c r="N20" s="32"/>
      <c r="O20" s="32"/>
      <c r="P20" s="109"/>
      <c r="Q20" s="24">
        <f>'Format Info'!C7</f>
        <v>0</v>
      </c>
    </row>
    <row r="21" spans="1:18" ht="12.95" customHeight="1" x14ac:dyDescent="0.25">
      <c r="A21" s="174"/>
      <c r="B21" s="3287"/>
      <c r="C21" s="3287"/>
      <c r="D21" s="3353"/>
      <c r="E21" s="3354"/>
      <c r="F21" s="3298"/>
      <c r="G21" s="3288"/>
      <c r="H21" s="3316"/>
      <c r="J21" s="99" t="s">
        <v>85</v>
      </c>
      <c r="K21" s="103">
        <v>3.5</v>
      </c>
      <c r="L21" s="130" t="s">
        <v>285</v>
      </c>
      <c r="M21" s="32"/>
      <c r="N21" s="32"/>
      <c r="O21" s="32"/>
      <c r="P21" s="109"/>
      <c r="Q21" s="24" t="e">
        <f>'Format Info'!B51</f>
        <v>#N/A</v>
      </c>
    </row>
    <row r="22" spans="1:18" ht="12.95" customHeight="1" x14ac:dyDescent="0.15">
      <c r="G22" s="419"/>
      <c r="H22" s="418"/>
      <c r="J22" s="99" t="s">
        <v>85</v>
      </c>
      <c r="K22" s="93" t="s">
        <v>724</v>
      </c>
      <c r="L22" s="130" t="s">
        <v>439</v>
      </c>
      <c r="M22" s="32"/>
      <c r="N22" s="32"/>
      <c r="O22" s="32"/>
      <c r="P22" s="32"/>
      <c r="Q22" s="31"/>
    </row>
    <row r="23" spans="1:18" ht="12.95" customHeight="1" x14ac:dyDescent="0.25">
      <c r="A23" s="171" t="s">
        <v>131</v>
      </c>
      <c r="B23" s="142"/>
      <c r="C23" s="143"/>
      <c r="D23" s="143"/>
      <c r="E23" s="143"/>
      <c r="F23" s="143"/>
      <c r="G23" s="143"/>
      <c r="H23" s="149"/>
      <c r="J23" s="99" t="s">
        <v>85</v>
      </c>
      <c r="K23" s="93" t="s">
        <v>725</v>
      </c>
      <c r="L23" s="130" t="s">
        <v>914</v>
      </c>
      <c r="M23" s="32"/>
      <c r="N23" s="32"/>
      <c r="O23" s="32"/>
      <c r="P23" s="32"/>
      <c r="Q23" s="31"/>
    </row>
    <row r="24" spans="1:18" ht="12.95" customHeight="1" x14ac:dyDescent="0.25">
      <c r="A24" s="3345" t="str">
        <f>IFERROR(IF(ISBLANK(LOOKUP('Job Entry'!D7,'side knives'!K:K,'side knives'!AF:AF)),"",LOOKUP('Job Entry'!D7,'side knives'!K:K,'side knives'!AF:AF)),"")</f>
        <v/>
      </c>
      <c r="B24" s="3346"/>
      <c r="C24" s="3346"/>
      <c r="D24" s="3346"/>
      <c r="E24" s="3346"/>
      <c r="F24" s="3346"/>
      <c r="G24" s="3346"/>
      <c r="H24" s="3347"/>
      <c r="J24" s="99" t="s">
        <v>85</v>
      </c>
      <c r="K24" s="93" t="s">
        <v>726</v>
      </c>
      <c r="L24" s="129" t="s">
        <v>276</v>
      </c>
      <c r="M24" s="32"/>
      <c r="N24" s="32"/>
      <c r="O24" s="32"/>
      <c r="P24" s="32"/>
      <c r="Q24" s="24" t="e">
        <f>'Format Info'!C6</f>
        <v>#N/A</v>
      </c>
    </row>
    <row r="25" spans="1:18" ht="12.95" customHeight="1" x14ac:dyDescent="0.25">
      <c r="A25" s="3348"/>
      <c r="B25" s="3349"/>
      <c r="C25" s="3349"/>
      <c r="D25" s="3349"/>
      <c r="E25" s="3349"/>
      <c r="F25" s="3349"/>
      <c r="G25" s="3349"/>
      <c r="H25" s="3350"/>
      <c r="J25" s="96" t="s">
        <v>85</v>
      </c>
      <c r="K25" s="93" t="s">
        <v>727</v>
      </c>
      <c r="L25" s="129" t="s">
        <v>915</v>
      </c>
      <c r="M25" s="23"/>
      <c r="N25" s="23"/>
      <c r="O25" s="23"/>
      <c r="P25" s="32"/>
      <c r="Q25" s="24" t="e">
        <f>'decollator index'!G1</f>
        <v>#N/A</v>
      </c>
    </row>
    <row r="26" spans="1:18" ht="12.95" customHeight="1" x14ac:dyDescent="0.25">
      <c r="A26" s="3355" t="str">
        <f>IF(ISBLANK('Job Entry'!G19),"",'Job Entry'!G19)</f>
        <v/>
      </c>
      <c r="B26" s="3356"/>
      <c r="C26" s="3356"/>
      <c r="D26" s="3356"/>
      <c r="E26" s="3356"/>
      <c r="F26" s="3356"/>
      <c r="G26" s="3356"/>
      <c r="H26" s="3357"/>
      <c r="J26" s="96" t="s">
        <v>85</v>
      </c>
      <c r="K26" s="93" t="s">
        <v>728</v>
      </c>
      <c r="L26" s="129" t="s">
        <v>89</v>
      </c>
      <c r="M26" s="23"/>
      <c r="N26" s="23"/>
      <c r="O26" s="23"/>
      <c r="P26" s="23"/>
      <c r="Q26" s="24">
        <f>'Format Info'!C7</f>
        <v>0</v>
      </c>
    </row>
    <row r="27" spans="1:18" ht="12.95" customHeight="1" x14ac:dyDescent="0.25">
      <c r="A27" s="3355"/>
      <c r="B27" s="3356"/>
      <c r="C27" s="3356"/>
      <c r="D27" s="3356"/>
      <c r="E27" s="3356"/>
      <c r="F27" s="3356"/>
      <c r="G27" s="3356"/>
      <c r="H27" s="3357"/>
      <c r="J27" s="96" t="s">
        <v>85</v>
      </c>
      <c r="K27" s="93" t="s">
        <v>729</v>
      </c>
      <c r="L27" s="129" t="s">
        <v>381</v>
      </c>
      <c r="M27" s="23"/>
      <c r="N27" s="23"/>
      <c r="O27" s="23"/>
      <c r="P27" s="23"/>
      <c r="Q27" s="24" t="e">
        <f>'Format Info'!B55</f>
        <v>#N/A</v>
      </c>
      <c r="R27" s="422"/>
    </row>
    <row r="28" spans="1:18" ht="12.95" customHeight="1" x14ac:dyDescent="0.25">
      <c r="A28" s="3355"/>
      <c r="B28" s="3356"/>
      <c r="C28" s="3356"/>
      <c r="D28" s="3356"/>
      <c r="E28" s="3356"/>
      <c r="F28" s="3356"/>
      <c r="G28" s="3356"/>
      <c r="H28" s="3357"/>
      <c r="J28" s="96" t="s">
        <v>85</v>
      </c>
      <c r="K28" s="93" t="s">
        <v>730</v>
      </c>
      <c r="L28" s="129" t="s">
        <v>91</v>
      </c>
      <c r="M28" s="23"/>
      <c r="N28" s="23"/>
      <c r="O28" s="23"/>
      <c r="P28" s="23"/>
      <c r="Q28" s="24">
        <f>'Format Info'!C7</f>
        <v>0</v>
      </c>
    </row>
    <row r="29" spans="1:18" ht="12.95" customHeight="1" x14ac:dyDescent="0.25">
      <c r="A29" s="3355"/>
      <c r="B29" s="3356"/>
      <c r="C29" s="3356"/>
      <c r="D29" s="3356"/>
      <c r="E29" s="3356"/>
      <c r="F29" s="3356"/>
      <c r="G29" s="3356"/>
      <c r="H29" s="3357"/>
      <c r="J29" s="96" t="s">
        <v>85</v>
      </c>
      <c r="K29" s="93" t="s">
        <v>731</v>
      </c>
      <c r="L29" s="129" t="s">
        <v>92</v>
      </c>
      <c r="M29" s="32"/>
      <c r="N29" s="32"/>
      <c r="O29" s="32"/>
      <c r="P29" s="32"/>
      <c r="Q29" s="24">
        <f>'Format Info'!C7</f>
        <v>0</v>
      </c>
    </row>
    <row r="30" spans="1:18" ht="12.95" customHeight="1" x14ac:dyDescent="0.25">
      <c r="A30" s="3355"/>
      <c r="B30" s="3356"/>
      <c r="C30" s="3356"/>
      <c r="D30" s="3356"/>
      <c r="E30" s="3356"/>
      <c r="F30" s="3356"/>
      <c r="G30" s="3356"/>
      <c r="H30" s="3357"/>
      <c r="J30" s="99" t="s">
        <v>85</v>
      </c>
      <c r="K30" s="93" t="s">
        <v>732</v>
      </c>
      <c r="L30" s="130" t="s">
        <v>97</v>
      </c>
      <c r="M30" s="23"/>
      <c r="N30" s="23"/>
      <c r="O30" s="23"/>
      <c r="P30" s="23"/>
      <c r="Q30" s="24">
        <f>'Format Info'!B87</f>
        <v>41.5</v>
      </c>
    </row>
    <row r="31" spans="1:18" ht="12.95" customHeight="1" x14ac:dyDescent="0.25">
      <c r="A31" s="3358"/>
      <c r="B31" s="3359"/>
      <c r="C31" s="3359"/>
      <c r="D31" s="3359"/>
      <c r="E31" s="3359"/>
      <c r="F31" s="3359"/>
      <c r="G31" s="3359"/>
      <c r="H31" s="3360"/>
      <c r="J31" s="96" t="s">
        <v>85</v>
      </c>
      <c r="K31" s="93" t="s">
        <v>733</v>
      </c>
      <c r="L31" s="129" t="s">
        <v>277</v>
      </c>
      <c r="M31" s="23"/>
      <c r="N31" s="23"/>
      <c r="O31" s="23"/>
      <c r="P31" s="23"/>
      <c r="Q31" s="24" t="e">
        <f>'Format Info'!C6</f>
        <v>#N/A</v>
      </c>
    </row>
    <row r="32" spans="1:18" ht="12.95" customHeight="1" x14ac:dyDescent="0.25">
      <c r="J32" s="96" t="s">
        <v>85</v>
      </c>
      <c r="K32" s="93" t="s">
        <v>734</v>
      </c>
      <c r="L32" s="129" t="s">
        <v>774</v>
      </c>
      <c r="M32" s="23"/>
      <c r="N32" s="23"/>
      <c r="O32" s="23"/>
      <c r="P32" s="23"/>
      <c r="Q32" s="24" t="e">
        <f>'Format Info'!C6</f>
        <v>#N/A</v>
      </c>
    </row>
    <row r="33" spans="1:17" ht="12.95" customHeight="1" x14ac:dyDescent="0.25">
      <c r="A33" s="293" t="s">
        <v>235</v>
      </c>
      <c r="B33" s="148" t="s">
        <v>879</v>
      </c>
      <c r="C33" s="143"/>
      <c r="D33" s="143"/>
      <c r="E33" s="143"/>
      <c r="F33" s="143"/>
      <c r="G33" s="143"/>
      <c r="H33" s="149"/>
      <c r="J33" s="96" t="s">
        <v>85</v>
      </c>
      <c r="K33" s="93" t="s">
        <v>735</v>
      </c>
      <c r="L33" s="129" t="s">
        <v>273</v>
      </c>
      <c r="M33" s="23"/>
      <c r="N33" s="23"/>
      <c r="O33" s="23"/>
      <c r="P33" s="23"/>
      <c r="Q33" s="24">
        <f>'Format Info'!C7</f>
        <v>0</v>
      </c>
    </row>
    <row r="34" spans="1:17" ht="12.95" customHeight="1" x14ac:dyDescent="0.25">
      <c r="A34" s="98" t="s">
        <v>85</v>
      </c>
      <c r="B34" s="91" t="s">
        <v>227</v>
      </c>
      <c r="C34" s="128" t="s">
        <v>98</v>
      </c>
      <c r="D34" s="26"/>
      <c r="E34" s="26"/>
      <c r="F34" s="26"/>
      <c r="G34" s="26"/>
      <c r="H34" s="27"/>
      <c r="J34" s="96" t="s">
        <v>85</v>
      </c>
      <c r="K34" s="93" t="s">
        <v>736</v>
      </c>
      <c r="L34" s="129" t="s">
        <v>709</v>
      </c>
      <c r="M34" s="23"/>
      <c r="N34" s="23"/>
      <c r="O34" s="23"/>
      <c r="P34" s="23"/>
      <c r="Q34" s="24">
        <f>'Format Info'!C7</f>
        <v>0</v>
      </c>
    </row>
    <row r="35" spans="1:17" ht="12.95" customHeight="1" x14ac:dyDescent="0.25">
      <c r="A35" s="99" t="s">
        <v>85</v>
      </c>
      <c r="B35" s="106" t="s">
        <v>228</v>
      </c>
      <c r="C35" s="130" t="s">
        <v>99</v>
      </c>
      <c r="D35" s="32"/>
      <c r="E35" s="32"/>
      <c r="F35" s="32"/>
      <c r="G35" s="32"/>
      <c r="H35" s="346"/>
      <c r="J35" s="96" t="s">
        <v>85</v>
      </c>
      <c r="K35" s="93" t="s">
        <v>737</v>
      </c>
      <c r="L35" s="129" t="s">
        <v>80</v>
      </c>
      <c r="M35" s="23"/>
      <c r="N35" s="23"/>
      <c r="O35" s="23"/>
      <c r="P35" s="23"/>
      <c r="Q35" s="150"/>
    </row>
    <row r="36" spans="1:17" ht="12.95" customHeight="1" x14ac:dyDescent="0.25">
      <c r="A36" s="99" t="s">
        <v>85</v>
      </c>
      <c r="B36" s="106" t="s">
        <v>540</v>
      </c>
      <c r="C36" s="130" t="s">
        <v>639</v>
      </c>
      <c r="D36" s="130"/>
      <c r="E36" s="130"/>
      <c r="F36" s="130"/>
      <c r="G36" s="130"/>
      <c r="H36" s="347"/>
      <c r="J36" s="99" t="s">
        <v>85</v>
      </c>
      <c r="K36" s="93" t="s">
        <v>738</v>
      </c>
      <c r="L36" s="130" t="s">
        <v>707</v>
      </c>
      <c r="M36" s="32"/>
      <c r="N36" s="32"/>
      <c r="O36" s="32"/>
      <c r="P36" s="32"/>
      <c r="Q36" s="35"/>
    </row>
    <row r="37" spans="1:17" ht="12.95" customHeight="1" x14ac:dyDescent="0.25">
      <c r="A37" s="101" t="s">
        <v>85</v>
      </c>
      <c r="B37" s="94" t="s">
        <v>541</v>
      </c>
      <c r="C37" s="132" t="s">
        <v>715</v>
      </c>
      <c r="D37" s="132"/>
      <c r="E37" s="132"/>
      <c r="F37" s="132"/>
      <c r="G37" s="132"/>
      <c r="H37" s="348"/>
      <c r="J37" s="99" t="s">
        <v>85</v>
      </c>
      <c r="K37" s="93" t="s">
        <v>739</v>
      </c>
      <c r="L37" s="139" t="s">
        <v>278</v>
      </c>
      <c r="M37" s="140"/>
      <c r="N37" s="140"/>
      <c r="O37" s="140"/>
      <c r="P37" s="140"/>
      <c r="Q37" s="24" t="e">
        <f>'Format Info'!C6</f>
        <v>#N/A</v>
      </c>
    </row>
    <row r="38" spans="1:17" ht="12.95" customHeight="1" x14ac:dyDescent="0.25">
      <c r="H38" s="21"/>
      <c r="J38" s="99" t="s">
        <v>85</v>
      </c>
      <c r="K38" s="93" t="s">
        <v>740</v>
      </c>
      <c r="L38" s="139" t="s">
        <v>761</v>
      </c>
      <c r="M38" s="140"/>
      <c r="N38" s="140"/>
      <c r="O38" s="140"/>
      <c r="P38" s="140"/>
      <c r="Q38" s="25" t="e">
        <f>'Format Info'!B81</f>
        <v>#N/A</v>
      </c>
    </row>
    <row r="39" spans="1:17" ht="12.95" customHeight="1" x14ac:dyDescent="0.2">
      <c r="A39" s="293" t="s">
        <v>236</v>
      </c>
      <c r="B39" s="148" t="s">
        <v>720</v>
      </c>
      <c r="C39" s="143"/>
      <c r="D39" s="143"/>
      <c r="E39" s="409"/>
      <c r="F39" s="409"/>
      <c r="G39" s="409" t="s">
        <v>866</v>
      </c>
      <c r="H39" s="410" t="s">
        <v>865</v>
      </c>
      <c r="J39" s="138" t="s">
        <v>85</v>
      </c>
      <c r="K39" s="93" t="s">
        <v>741</v>
      </c>
      <c r="L39" s="139" t="s">
        <v>760</v>
      </c>
      <c r="M39" s="140"/>
      <c r="N39" s="140"/>
      <c r="O39" s="140"/>
      <c r="P39" s="32"/>
      <c r="Q39" s="421" t="e">
        <f>'Format Info'!B82</f>
        <v>#N/A</v>
      </c>
    </row>
    <row r="40" spans="1:17" ht="12.95" customHeight="1" x14ac:dyDescent="0.25">
      <c r="A40" s="172" t="s">
        <v>85</v>
      </c>
      <c r="B40" s="104" t="s">
        <v>229</v>
      </c>
      <c r="C40" s="572" t="s">
        <v>900</v>
      </c>
      <c r="D40" s="38"/>
      <c r="E40" s="38"/>
      <c r="F40" s="233"/>
      <c r="G40" s="403" t="e">
        <f>'Format Info'!C11</f>
        <v>#N/A</v>
      </c>
      <c r="H40" s="181" t="e">
        <f>'Format Info'!B11</f>
        <v>#N/A</v>
      </c>
      <c r="J40" s="430" t="s">
        <v>264</v>
      </c>
      <c r="K40" s="104"/>
      <c r="L40" s="158"/>
      <c r="M40" s="38"/>
      <c r="N40" s="38"/>
      <c r="O40" s="38"/>
      <c r="P40" s="3321" t="s">
        <v>187</v>
      </c>
      <c r="Q40" s="3322"/>
    </row>
    <row r="41" spans="1:17" ht="12.95" customHeight="1" x14ac:dyDescent="0.2">
      <c r="A41" s="100"/>
      <c r="B41" s="105"/>
      <c r="C41" s="131" t="s">
        <v>861</v>
      </c>
      <c r="D41" s="33"/>
      <c r="E41" s="33"/>
      <c r="F41" s="574"/>
      <c r="G41" s="411" t="s">
        <v>863</v>
      </c>
      <c r="H41" s="578" t="s">
        <v>864</v>
      </c>
      <c r="J41" s="96"/>
      <c r="K41" s="93"/>
      <c r="L41" s="129"/>
      <c r="M41" s="23"/>
      <c r="N41" s="23"/>
      <c r="O41" s="23"/>
      <c r="P41" s="407" t="s">
        <v>262</v>
      </c>
      <c r="Q41" s="408" t="s">
        <v>263</v>
      </c>
    </row>
    <row r="42" spans="1:17" ht="12.95" customHeight="1" x14ac:dyDescent="0.25">
      <c r="A42" s="97"/>
      <c r="B42" s="92"/>
      <c r="C42" s="135" t="s">
        <v>862</v>
      </c>
      <c r="D42" s="28"/>
      <c r="E42" s="28"/>
      <c r="F42" s="577"/>
      <c r="G42" s="403" t="e">
        <f>'Format Info'!C11</f>
        <v>#N/A</v>
      </c>
      <c r="H42" s="403" t="e">
        <f>'Format Info'!D11</f>
        <v>#N/A</v>
      </c>
      <c r="J42" s="100" t="s">
        <v>85</v>
      </c>
      <c r="K42" s="93" t="s">
        <v>743</v>
      </c>
      <c r="L42" s="129"/>
      <c r="M42" s="23"/>
      <c r="N42" s="23"/>
      <c r="O42" s="159" t="s">
        <v>189</v>
      </c>
      <c r="P42" s="25" t="e">
        <f>'Format Info'!B74</f>
        <v>#N/A</v>
      </c>
      <c r="Q42" s="184"/>
    </row>
    <row r="43" spans="1:17" ht="12.95" customHeight="1" x14ac:dyDescent="0.2">
      <c r="A43" s="96"/>
      <c r="B43" s="93"/>
      <c r="C43" s="129"/>
      <c r="D43" s="23"/>
      <c r="E43" s="23"/>
      <c r="F43" s="411" t="s">
        <v>3</v>
      </c>
      <c r="G43" s="412" t="s">
        <v>47</v>
      </c>
      <c r="H43" s="573" t="s">
        <v>48</v>
      </c>
      <c r="J43" s="138" t="s">
        <v>85</v>
      </c>
      <c r="K43" s="93" t="s">
        <v>744</v>
      </c>
      <c r="L43" s="129"/>
      <c r="M43" s="23"/>
      <c r="N43" s="23"/>
      <c r="O43" s="159" t="s">
        <v>271</v>
      </c>
      <c r="P43" s="25" t="e">
        <f>'Format Info'!B75</f>
        <v>#N/A</v>
      </c>
      <c r="Q43" s="185"/>
    </row>
    <row r="44" spans="1:17" ht="12.95" customHeight="1" x14ac:dyDescent="0.25">
      <c r="A44" s="96" t="s">
        <v>85</v>
      </c>
      <c r="B44" s="93" t="s">
        <v>232</v>
      </c>
      <c r="C44" s="133" t="s">
        <v>83</v>
      </c>
      <c r="D44" s="23"/>
      <c r="E44" s="162"/>
      <c r="F44" s="24" t="e">
        <f>'Format Info'!B46</f>
        <v>#N/A</v>
      </c>
      <c r="G44" s="24" t="e">
        <f>'Format Info'!C46</f>
        <v>#N/A</v>
      </c>
      <c r="H44" s="24" t="e">
        <f>'Format Info'!D46</f>
        <v>#N/A</v>
      </c>
      <c r="J44" s="138" t="s">
        <v>85</v>
      </c>
      <c r="K44" s="93" t="s">
        <v>745</v>
      </c>
      <c r="L44" s="129"/>
      <c r="M44" s="23"/>
      <c r="N44" s="23"/>
      <c r="O44" s="159" t="s">
        <v>191</v>
      </c>
      <c r="P44" s="25" t="e">
        <f>'Format Info'!B76</f>
        <v>#N/A</v>
      </c>
      <c r="Q44" s="24" t="e">
        <f>'Format Info'!C76</f>
        <v>#N/A</v>
      </c>
    </row>
    <row r="45" spans="1:17" ht="12.95" customHeight="1" x14ac:dyDescent="0.25">
      <c r="A45" s="96" t="s">
        <v>85</v>
      </c>
      <c r="B45" s="93" t="s">
        <v>230</v>
      </c>
      <c r="C45" s="133" t="s">
        <v>324</v>
      </c>
      <c r="D45" s="23"/>
      <c r="E45" s="162"/>
      <c r="F45" s="200" t="e">
        <f>IF(AND(windows!K2=FALSE,windows!K3=FALSE,windows!K4=FALSE),'Format Info'!C48,"USE")</f>
        <v>#N/A</v>
      </c>
      <c r="G45" s="24" t="e">
        <f>IF(AND(windows!K2=FALSE,windows!K3=FALSE,windows!K4=FALSE),'Format Info'!D48,"CHART")</f>
        <v>#N/A</v>
      </c>
      <c r="H45" s="24" t="e">
        <f>IF(AND(windows!K2=FALSE,windows!K3=FALSE,windows!K4=FALSE),'Format Info'!E48,"")</f>
        <v>#N/A</v>
      </c>
      <c r="J45" s="101" t="s">
        <v>85</v>
      </c>
      <c r="K45" s="92" t="s">
        <v>746</v>
      </c>
      <c r="L45" s="135"/>
      <c r="M45" s="28"/>
      <c r="N45" s="28"/>
      <c r="O45" s="157" t="s">
        <v>272</v>
      </c>
      <c r="P45" s="25" t="e">
        <f>'Format Info'!B77</f>
        <v>#N/A</v>
      </c>
      <c r="Q45" s="24" t="e">
        <f>'Format Info'!C77</f>
        <v>#N/A</v>
      </c>
    </row>
    <row r="46" spans="1:17" ht="12.95" customHeight="1" x14ac:dyDescent="0.25">
      <c r="A46" s="96" t="s">
        <v>85</v>
      </c>
      <c r="B46" s="93" t="s">
        <v>231</v>
      </c>
      <c r="C46" s="133" t="s">
        <v>169</v>
      </c>
      <c r="D46" s="23"/>
      <c r="E46" s="584"/>
      <c r="F46" s="200" t="str">
        <f>'Format Info'!C36</f>
        <v>-</v>
      </c>
      <c r="G46" s="24" t="str">
        <f>'Format Info'!D36</f>
        <v>-</v>
      </c>
      <c r="H46" s="24" t="str">
        <f>'Format Info'!E36</f>
        <v>-</v>
      </c>
      <c r="J46" s="96" t="s">
        <v>85</v>
      </c>
      <c r="K46" s="93" t="s">
        <v>747</v>
      </c>
      <c r="L46" s="129" t="s">
        <v>775</v>
      </c>
      <c r="M46" s="23"/>
      <c r="N46" s="23"/>
      <c r="O46" s="23"/>
      <c r="P46" s="23"/>
      <c r="Q46" s="43"/>
    </row>
    <row r="47" spans="1:17" ht="12.95" customHeight="1" x14ac:dyDescent="0.25">
      <c r="A47" s="101" t="s">
        <v>85</v>
      </c>
      <c r="B47" s="94" t="s">
        <v>323</v>
      </c>
      <c r="C47" s="405" t="s">
        <v>170</v>
      </c>
      <c r="D47" s="36"/>
      <c r="E47" s="577"/>
      <c r="F47" s="200" t="str">
        <f>'Format Info'!C37</f>
        <v>-</v>
      </c>
      <c r="G47" s="24" t="str">
        <f>'Format Info'!D37</f>
        <v>-</v>
      </c>
      <c r="H47" s="24" t="str">
        <f>'Format Info'!E37</f>
        <v>-</v>
      </c>
      <c r="J47" s="99" t="s">
        <v>85</v>
      </c>
      <c r="K47" s="93" t="s">
        <v>748</v>
      </c>
      <c r="L47" s="130" t="s">
        <v>777</v>
      </c>
      <c r="M47" s="32"/>
      <c r="N47" s="32"/>
      <c r="O47" s="32"/>
      <c r="P47" s="32"/>
      <c r="Q47" s="24" t="e">
        <f>'Format Info'!B58</f>
        <v>#N/A</v>
      </c>
    </row>
    <row r="48" spans="1:17" ht="12.95" customHeight="1" x14ac:dyDescent="0.25">
      <c r="A48" s="102"/>
      <c r="B48" s="105"/>
      <c r="C48" s="131"/>
      <c r="D48" s="33"/>
      <c r="E48" s="564"/>
      <c r="F48" s="563"/>
      <c r="G48" s="563"/>
      <c r="H48" s="323"/>
      <c r="J48" s="101" t="s">
        <v>85</v>
      </c>
      <c r="K48" s="94" t="s">
        <v>752</v>
      </c>
      <c r="L48" s="132" t="s">
        <v>776</v>
      </c>
      <c r="M48" s="36"/>
      <c r="N48" s="36"/>
      <c r="O48" s="36"/>
      <c r="P48" s="36"/>
      <c r="Q48" s="24" t="e">
        <f>'Format Info'!B59</f>
        <v>#N/A</v>
      </c>
    </row>
    <row r="49" spans="1:19" ht="12.95" customHeight="1" x14ac:dyDescent="0.25">
      <c r="A49" s="102"/>
      <c r="B49" s="105"/>
      <c r="C49" s="131"/>
      <c r="D49" s="33"/>
      <c r="E49" s="323"/>
      <c r="F49" s="563"/>
      <c r="G49" s="563"/>
      <c r="H49" s="323"/>
      <c r="J49" s="102"/>
      <c r="K49" s="105"/>
      <c r="L49" s="131"/>
      <c r="M49" s="33"/>
      <c r="N49" s="33"/>
      <c r="O49" s="33"/>
      <c r="P49" s="33"/>
      <c r="Q49" s="565"/>
    </row>
    <row r="50" spans="1:19" ht="12.95" customHeight="1" x14ac:dyDescent="0.25">
      <c r="A50" s="102"/>
      <c r="B50" s="105"/>
      <c r="C50" s="131"/>
      <c r="D50" s="28"/>
      <c r="E50" s="566"/>
      <c r="F50" s="563"/>
      <c r="G50" s="563"/>
      <c r="H50" s="323"/>
      <c r="J50" s="567"/>
      <c r="K50" s="92"/>
      <c r="L50" s="135"/>
      <c r="M50" s="28"/>
      <c r="N50" s="28"/>
      <c r="O50" s="28"/>
      <c r="P50" s="28"/>
      <c r="Q50" s="568"/>
    </row>
    <row r="51" spans="1:19" ht="12.95" customHeight="1" x14ac:dyDescent="0.25">
      <c r="B51" s="3287" t="s">
        <v>763</v>
      </c>
      <c r="C51" s="3287"/>
      <c r="D51" s="3343" t="str">
        <f>D1</f>
        <v/>
      </c>
      <c r="E51" s="3343"/>
      <c r="F51" s="19"/>
      <c r="G51" s="19"/>
      <c r="J51" s="293" t="s">
        <v>239</v>
      </c>
      <c r="K51" s="142" t="s">
        <v>5</v>
      </c>
      <c r="L51" s="147"/>
      <c r="M51" s="147"/>
      <c r="N51" s="147"/>
      <c r="O51" s="147"/>
      <c r="P51" s="147"/>
      <c r="Q51" s="153"/>
    </row>
    <row r="52" spans="1:19" ht="12.95" customHeight="1" x14ac:dyDescent="0.25">
      <c r="B52" s="3287"/>
      <c r="C52" s="3287"/>
      <c r="D52" s="3343"/>
      <c r="E52" s="3343"/>
      <c r="F52" s="19"/>
      <c r="G52" s="19"/>
      <c r="J52" s="98" t="s">
        <v>85</v>
      </c>
      <c r="K52" s="91" t="s">
        <v>509</v>
      </c>
      <c r="L52" s="128" t="s">
        <v>718</v>
      </c>
      <c r="M52" s="26"/>
      <c r="N52" s="26"/>
      <c r="O52" s="26"/>
      <c r="P52" s="26"/>
      <c r="Q52" s="29"/>
    </row>
    <row r="53" spans="1:19" ht="12.95" customHeight="1" x14ac:dyDescent="0.25">
      <c r="B53" s="3287" t="s">
        <v>773</v>
      </c>
      <c r="C53" s="3288"/>
      <c r="D53" s="3289" t="str">
        <f>D4</f>
        <v/>
      </c>
      <c r="E53" s="3289"/>
      <c r="F53" s="19"/>
      <c r="G53" s="19"/>
      <c r="J53" s="430" t="s">
        <v>264</v>
      </c>
      <c r="K53" s="104"/>
      <c r="L53" s="158"/>
      <c r="M53" s="38"/>
      <c r="N53" s="38"/>
      <c r="O53" s="3319" t="s">
        <v>187</v>
      </c>
      <c r="P53" s="3319"/>
      <c r="Q53" s="3320"/>
    </row>
    <row r="54" spans="1:19" ht="12.95" customHeight="1" x14ac:dyDescent="0.25">
      <c r="B54" s="3287"/>
      <c r="C54" s="3288"/>
      <c r="D54" s="3289"/>
      <c r="E54" s="3289"/>
      <c r="F54" s="19"/>
      <c r="G54" s="19"/>
      <c r="J54" s="96"/>
      <c r="K54" s="93"/>
      <c r="L54" s="129"/>
      <c r="M54" s="23"/>
      <c r="N54" s="23"/>
      <c r="O54" s="407" t="s">
        <v>262</v>
      </c>
      <c r="P54" s="407" t="s">
        <v>396</v>
      </c>
      <c r="Q54" s="413" t="s">
        <v>263</v>
      </c>
    </row>
    <row r="55" spans="1:19" ht="12.95" customHeight="1" x14ac:dyDescent="0.25">
      <c r="B55" s="315"/>
      <c r="C55" s="315"/>
      <c r="D55" s="331"/>
      <c r="E55" s="331"/>
      <c r="F55" s="19"/>
      <c r="G55" s="19"/>
      <c r="J55" s="100" t="s">
        <v>85</v>
      </c>
      <c r="K55" s="103">
        <v>5.2</v>
      </c>
      <c r="L55" s="129"/>
      <c r="M55" s="23"/>
      <c r="N55" s="159" t="s">
        <v>270</v>
      </c>
      <c r="O55" s="25" t="e">
        <f>'Format Info'!B62</f>
        <v>#N/A</v>
      </c>
      <c r="P55" s="25" t="e">
        <f>'Format Info'!D62</f>
        <v>#N/A</v>
      </c>
      <c r="Q55" s="242"/>
    </row>
    <row r="56" spans="1:19" ht="12.95" customHeight="1" x14ac:dyDescent="0.25">
      <c r="B56" s="315"/>
      <c r="C56" s="315"/>
      <c r="D56" s="331"/>
      <c r="E56" s="331"/>
      <c r="F56" s="19"/>
      <c r="G56" s="19"/>
      <c r="J56" s="138" t="s">
        <v>85</v>
      </c>
      <c r="K56" s="103">
        <v>5.3</v>
      </c>
      <c r="L56" s="129"/>
      <c r="M56" s="23"/>
      <c r="N56" s="159" t="s">
        <v>201</v>
      </c>
      <c r="O56" s="25" t="e">
        <f>'Format Info'!B63</f>
        <v>#N/A</v>
      </c>
      <c r="P56" s="25" t="e">
        <f>'Format Info'!D63</f>
        <v>#N/A</v>
      </c>
      <c r="Q56" s="242"/>
    </row>
    <row r="57" spans="1:19" ht="12.95" customHeight="1" x14ac:dyDescent="0.25">
      <c r="B57" s="315"/>
      <c r="C57" s="315"/>
      <c r="D57" s="331"/>
      <c r="E57" s="331"/>
      <c r="F57" s="19"/>
      <c r="G57" s="19"/>
      <c r="J57" s="138" t="s">
        <v>85</v>
      </c>
      <c r="K57" s="103">
        <v>5.4</v>
      </c>
      <c r="L57" s="129"/>
      <c r="M57" s="23"/>
      <c r="N57" s="159" t="s">
        <v>202</v>
      </c>
      <c r="O57" s="25" t="e">
        <f>'Format Info'!B64</f>
        <v>#N/A</v>
      </c>
      <c r="P57" s="25" t="e">
        <f>'Format Info'!D64</f>
        <v>#N/A</v>
      </c>
      <c r="Q57" s="242"/>
    </row>
    <row r="58" spans="1:19" ht="12.95" customHeight="1" x14ac:dyDescent="0.25">
      <c r="B58" s="315"/>
      <c r="C58" s="315"/>
      <c r="D58" s="331"/>
      <c r="E58" s="331"/>
      <c r="F58" s="19"/>
      <c r="G58" s="19"/>
      <c r="J58" s="138" t="s">
        <v>85</v>
      </c>
      <c r="K58" s="103">
        <v>5.5</v>
      </c>
      <c r="L58" s="129"/>
      <c r="M58" s="23"/>
      <c r="N58" s="159" t="s">
        <v>203</v>
      </c>
      <c r="O58" s="25" t="e">
        <f>'Format Info'!B65</f>
        <v>#N/A</v>
      </c>
      <c r="P58" s="25" t="e">
        <f>'Format Info'!D65</f>
        <v>#N/A</v>
      </c>
      <c r="Q58" s="243"/>
      <c r="S58" s="131"/>
    </row>
    <row r="59" spans="1:19" ht="12.95" customHeight="1" x14ac:dyDescent="0.25">
      <c r="A59" s="293" t="s">
        <v>238</v>
      </c>
      <c r="B59" s="142" t="s">
        <v>721</v>
      </c>
      <c r="C59" s="143"/>
      <c r="D59" s="143"/>
      <c r="E59" s="143"/>
      <c r="F59" s="143"/>
      <c r="G59" s="143"/>
      <c r="H59" s="153"/>
      <c r="J59" s="138" t="s">
        <v>85</v>
      </c>
      <c r="K59" s="103">
        <v>5.6</v>
      </c>
      <c r="L59" s="129"/>
      <c r="M59" s="23"/>
      <c r="N59" s="159" t="s">
        <v>280</v>
      </c>
      <c r="O59" s="25" t="e">
        <f>'Format Info'!B66</f>
        <v>#N/A</v>
      </c>
      <c r="P59" s="25" t="e">
        <f>'Format Info'!D66</f>
        <v>#N/A</v>
      </c>
      <c r="Q59" s="25" t="e">
        <f>'Format Info'!C66</f>
        <v>#N/A</v>
      </c>
    </row>
    <row r="60" spans="1:19" ht="12.95" customHeight="1" x14ac:dyDescent="0.25">
      <c r="A60" s="98" t="s">
        <v>85</v>
      </c>
      <c r="B60" s="91" t="s">
        <v>482</v>
      </c>
      <c r="C60" s="128" t="s">
        <v>778</v>
      </c>
      <c r="D60" s="26"/>
      <c r="E60" s="26"/>
      <c r="F60" s="26"/>
      <c r="G60" s="26"/>
      <c r="H60" s="551"/>
      <c r="J60" s="138" t="s">
        <v>85</v>
      </c>
      <c r="K60" s="103">
        <v>5.7</v>
      </c>
      <c r="L60" s="129"/>
      <c r="M60" s="23"/>
      <c r="N60" s="159" t="s">
        <v>281</v>
      </c>
      <c r="O60" s="25" t="e">
        <f>'Format Info'!B68</f>
        <v>#N/A</v>
      </c>
      <c r="P60" s="25" t="e">
        <f>'Format Info'!D68</f>
        <v>#N/A</v>
      </c>
      <c r="Q60" s="25" t="e">
        <f>'Format Info'!C68</f>
        <v>#N/A</v>
      </c>
    </row>
    <row r="61" spans="1:19" ht="12.95" customHeight="1" x14ac:dyDescent="0.25">
      <c r="A61" s="96" t="s">
        <v>85</v>
      </c>
      <c r="B61" s="93" t="s">
        <v>483</v>
      </c>
      <c r="C61" s="129" t="s">
        <v>443</v>
      </c>
      <c r="D61" s="436"/>
      <c r="E61" s="436"/>
      <c r="F61" s="436"/>
      <c r="G61" s="436"/>
      <c r="H61" s="550">
        <f>'Format Info'!B8</f>
        <v>0</v>
      </c>
      <c r="J61" s="138" t="s">
        <v>85</v>
      </c>
      <c r="K61" s="103">
        <v>5.8</v>
      </c>
      <c r="L61" s="129"/>
      <c r="M61" s="23"/>
      <c r="N61" s="159" t="s">
        <v>282</v>
      </c>
      <c r="O61" s="25" t="e">
        <f>'Format Info'!B69</f>
        <v>#N/A</v>
      </c>
      <c r="P61" s="25" t="e">
        <f>'Format Info'!D69</f>
        <v>#N/A</v>
      </c>
      <c r="Q61" s="241"/>
    </row>
    <row r="62" spans="1:19" ht="12.95" customHeight="1" x14ac:dyDescent="0.25">
      <c r="A62" s="96" t="s">
        <v>85</v>
      </c>
      <c r="B62" s="93" t="s">
        <v>484</v>
      </c>
      <c r="C62" s="130" t="s">
        <v>813</v>
      </c>
      <c r="D62" s="23"/>
      <c r="E62" s="23"/>
      <c r="F62" s="23"/>
      <c r="G62" s="23"/>
      <c r="H62" s="43"/>
      <c r="J62" s="138" t="s">
        <v>85</v>
      </c>
      <c r="K62" s="103">
        <v>5.9</v>
      </c>
      <c r="L62" s="129"/>
      <c r="M62" s="23"/>
      <c r="N62" s="159" t="s">
        <v>283</v>
      </c>
      <c r="O62" s="25" t="e">
        <f>'Format Info'!B70</f>
        <v>#N/A</v>
      </c>
      <c r="P62" s="25" t="e">
        <f>'Format Info'!D70</f>
        <v>#N/A</v>
      </c>
      <c r="Q62" s="242"/>
    </row>
    <row r="63" spans="1:19" ht="12.95" customHeight="1" x14ac:dyDescent="0.25">
      <c r="A63" s="138" t="s">
        <v>85</v>
      </c>
      <c r="B63" s="105" t="s">
        <v>485</v>
      </c>
      <c r="C63" s="130" t="s">
        <v>221</v>
      </c>
      <c r="D63" s="140"/>
      <c r="E63" s="140"/>
      <c r="F63" s="140"/>
      <c r="G63" s="140"/>
      <c r="H63" s="437"/>
      <c r="J63" s="138" t="s">
        <v>85</v>
      </c>
      <c r="K63" s="106" t="s">
        <v>240</v>
      </c>
      <c r="L63" s="129"/>
      <c r="M63" s="23"/>
      <c r="N63" s="159" t="s">
        <v>284</v>
      </c>
      <c r="O63" s="25" t="e">
        <f>'Format Info'!B71</f>
        <v>#N/A</v>
      </c>
      <c r="P63" s="25" t="e">
        <f>'Format Info'!D71</f>
        <v>#N/A</v>
      </c>
      <c r="Q63" s="242"/>
    </row>
    <row r="64" spans="1:19" ht="12.95" customHeight="1" x14ac:dyDescent="0.25">
      <c r="A64" s="430" t="s">
        <v>0</v>
      </c>
      <c r="B64" s="104"/>
      <c r="C64" s="158"/>
      <c r="D64" s="38"/>
      <c r="E64" s="38"/>
      <c r="F64" s="38"/>
      <c r="G64" s="38"/>
      <c r="H64" s="183"/>
      <c r="J64" s="101" t="s">
        <v>85</v>
      </c>
      <c r="K64" s="110">
        <v>5.1100000000000003</v>
      </c>
      <c r="L64" s="132"/>
      <c r="M64" s="113"/>
      <c r="N64" s="324" t="s">
        <v>209</v>
      </c>
      <c r="O64" s="25" t="e">
        <f>'Format Info'!B72</f>
        <v>#N/A</v>
      </c>
      <c r="P64" s="25" t="e">
        <f>'Format Info'!D72</f>
        <v>#N/A</v>
      </c>
      <c r="Q64" s="243"/>
    </row>
    <row r="65" spans="1:17" ht="12.95" customHeight="1" x14ac:dyDescent="0.25">
      <c r="A65" s="96" t="s">
        <v>85</v>
      </c>
      <c r="B65" s="93" t="s">
        <v>486</v>
      </c>
      <c r="C65" s="129" t="s">
        <v>118</v>
      </c>
      <c r="D65" s="23"/>
      <c r="E65" s="23"/>
      <c r="F65" s="23"/>
      <c r="G65" s="23"/>
      <c r="H65" s="42"/>
      <c r="J65" s="96" t="s">
        <v>85</v>
      </c>
      <c r="K65" s="103">
        <v>5.12</v>
      </c>
      <c r="L65" s="130" t="s">
        <v>94</v>
      </c>
      <c r="M65" s="32"/>
      <c r="N65" s="32"/>
      <c r="O65" s="32"/>
      <c r="P65" s="109"/>
      <c r="Q65" s="24">
        <f>'Format Info'!C7</f>
        <v>0</v>
      </c>
    </row>
    <row r="66" spans="1:17" ht="12.95" customHeight="1" x14ac:dyDescent="0.25">
      <c r="A66" s="99" t="s">
        <v>85</v>
      </c>
      <c r="B66" s="106" t="s">
        <v>487</v>
      </c>
      <c r="C66" s="130" t="s">
        <v>101</v>
      </c>
      <c r="D66" s="32"/>
      <c r="E66" s="32"/>
      <c r="F66" s="32"/>
      <c r="G66" s="32"/>
      <c r="H66" s="34"/>
      <c r="J66" s="96" t="s">
        <v>85</v>
      </c>
      <c r="K66" s="103">
        <v>5.13</v>
      </c>
      <c r="L66" s="130" t="s">
        <v>787</v>
      </c>
      <c r="M66" s="140"/>
      <c r="N66" s="140"/>
      <c r="O66" s="140"/>
      <c r="P66" s="435"/>
      <c r="Q66" s="24">
        <f>'Format Info'!C7</f>
        <v>0</v>
      </c>
    </row>
    <row r="67" spans="1:17" ht="12.95" customHeight="1" x14ac:dyDescent="0.25">
      <c r="A67" s="99" t="s">
        <v>85</v>
      </c>
      <c r="B67" s="106" t="s">
        <v>488</v>
      </c>
      <c r="C67" s="130" t="s">
        <v>779</v>
      </c>
      <c r="D67" s="32"/>
      <c r="E67" s="32"/>
      <c r="F67" s="32"/>
      <c r="G67" s="32"/>
      <c r="H67" s="34"/>
      <c r="J67" s="96" t="s">
        <v>85</v>
      </c>
      <c r="K67" s="103">
        <v>5.14</v>
      </c>
      <c r="L67" s="130" t="s">
        <v>412</v>
      </c>
      <c r="M67" s="32"/>
      <c r="N67" s="32"/>
      <c r="O67" s="32"/>
      <c r="P67" s="109"/>
      <c r="Q67" s="24" t="e">
        <f>'Format Info'!C6</f>
        <v>#N/A</v>
      </c>
    </row>
    <row r="68" spans="1:17" ht="12.95" customHeight="1" x14ac:dyDescent="0.25">
      <c r="A68" s="138" t="s">
        <v>85</v>
      </c>
      <c r="B68" s="312" t="s">
        <v>489</v>
      </c>
      <c r="C68" s="139" t="s">
        <v>102</v>
      </c>
      <c r="D68" s="140"/>
      <c r="E68" s="140"/>
      <c r="F68" s="140"/>
      <c r="G68" s="140"/>
      <c r="H68" s="37"/>
      <c r="J68" s="96" t="s">
        <v>85</v>
      </c>
      <c r="K68" s="154">
        <v>5.15</v>
      </c>
      <c r="L68" s="129" t="s">
        <v>289</v>
      </c>
      <c r="M68" s="112"/>
      <c r="N68" s="112"/>
      <c r="O68" s="112"/>
      <c r="P68" s="112"/>
      <c r="Q68" s="155"/>
    </row>
    <row r="69" spans="1:17" ht="12.95" customHeight="1" x14ac:dyDescent="0.25">
      <c r="A69" s="138" t="s">
        <v>85</v>
      </c>
      <c r="B69" s="312" t="s">
        <v>490</v>
      </c>
      <c r="C69" s="139" t="s">
        <v>441</v>
      </c>
      <c r="D69" s="140"/>
      <c r="E69" s="140"/>
      <c r="F69" s="140"/>
      <c r="G69" s="140"/>
      <c r="H69" s="170"/>
      <c r="J69" s="99" t="s">
        <v>85</v>
      </c>
      <c r="K69" s="103">
        <v>5.16</v>
      </c>
      <c r="L69" s="130" t="s">
        <v>290</v>
      </c>
      <c r="M69" s="39"/>
      <c r="N69" s="39"/>
      <c r="O69" s="39"/>
      <c r="P69" s="39"/>
      <c r="Q69" s="114"/>
    </row>
    <row r="70" spans="1:17" ht="12.95" customHeight="1" x14ac:dyDescent="0.25">
      <c r="A70" s="100"/>
      <c r="B70" s="105"/>
      <c r="C70" s="131"/>
      <c r="D70" s="33"/>
      <c r="E70" s="33"/>
      <c r="F70" s="33"/>
      <c r="G70" s="332" t="s">
        <v>435</v>
      </c>
      <c r="H70" s="24" t="e">
        <f>'Format Info'!B11</f>
        <v>#N/A</v>
      </c>
      <c r="J70" s="96" t="s">
        <v>85</v>
      </c>
      <c r="K70" s="103">
        <v>5.17</v>
      </c>
      <c r="L70" s="130" t="s">
        <v>291</v>
      </c>
      <c r="M70" s="39"/>
      <c r="N70" s="39"/>
      <c r="O70" s="39"/>
      <c r="P70" s="39"/>
      <c r="Q70" s="114"/>
    </row>
    <row r="71" spans="1:17" ht="12.95" customHeight="1" x14ac:dyDescent="0.25">
      <c r="A71" s="96"/>
      <c r="B71" s="93"/>
      <c r="C71" s="129"/>
      <c r="D71" s="23"/>
      <c r="E71" s="23"/>
      <c r="F71" s="23"/>
      <c r="G71" s="159" t="s">
        <v>436</v>
      </c>
      <c r="H71" s="24" t="e">
        <f>'Format Info'!B17</f>
        <v>#N/A</v>
      </c>
      <c r="J71" s="97" t="s">
        <v>85</v>
      </c>
      <c r="K71" s="110">
        <v>5.18</v>
      </c>
      <c r="L71" s="132" t="s">
        <v>297</v>
      </c>
      <c r="M71" s="113"/>
      <c r="N71" s="113"/>
      <c r="O71" s="113"/>
      <c r="P71" s="113"/>
      <c r="Q71" s="115"/>
    </row>
    <row r="72" spans="1:17" ht="12.95" customHeight="1" x14ac:dyDescent="0.25">
      <c r="A72" s="99" t="s">
        <v>85</v>
      </c>
      <c r="B72" s="106" t="s">
        <v>491</v>
      </c>
      <c r="C72" s="130" t="s">
        <v>186</v>
      </c>
      <c r="D72" s="32"/>
      <c r="E72" s="32"/>
      <c r="F72" s="32"/>
      <c r="G72" s="32"/>
      <c r="H72" s="42"/>
      <c r="J72" s="172" t="s">
        <v>85</v>
      </c>
      <c r="K72" s="189">
        <v>5.19</v>
      </c>
      <c r="L72" s="431" t="s">
        <v>288</v>
      </c>
      <c r="M72" s="191"/>
      <c r="N72" s="322"/>
      <c r="O72" s="323"/>
      <c r="P72" s="323"/>
      <c r="Q72" s="246" t="s">
        <v>478</v>
      </c>
    </row>
    <row r="73" spans="1:17" ht="12.95" customHeight="1" x14ac:dyDescent="0.25">
      <c r="A73" s="99" t="s">
        <v>85</v>
      </c>
      <c r="B73" s="106" t="s">
        <v>492</v>
      </c>
      <c r="C73" s="130" t="s">
        <v>661</v>
      </c>
      <c r="D73" s="32"/>
      <c r="E73" s="32"/>
      <c r="F73" s="32"/>
      <c r="G73" s="32"/>
      <c r="H73" s="34"/>
      <c r="J73" s="96"/>
      <c r="K73" s="154"/>
      <c r="L73" s="129"/>
      <c r="M73" s="112"/>
      <c r="N73" s="325"/>
      <c r="O73" s="326"/>
      <c r="P73" s="327" t="s">
        <v>481</v>
      </c>
      <c r="Q73" s="25" t="str">
        <f>IFERROR('Format Info'!B28&amp;" &amp; "&amp;'Format Info'!C28,"-")</f>
        <v>-</v>
      </c>
    </row>
    <row r="74" spans="1:17" ht="12.95" customHeight="1" x14ac:dyDescent="0.25">
      <c r="A74" s="99" t="s">
        <v>85</v>
      </c>
      <c r="B74" s="106" t="s">
        <v>493</v>
      </c>
      <c r="C74" s="130" t="s">
        <v>185</v>
      </c>
      <c r="D74" s="32"/>
      <c r="E74" s="32"/>
      <c r="F74" s="32"/>
      <c r="G74" s="32"/>
      <c r="H74" s="34"/>
      <c r="J74" s="100"/>
      <c r="K74" s="189"/>
      <c r="L74" s="190"/>
      <c r="M74" s="191"/>
      <c r="N74" s="191"/>
      <c r="O74" s="191"/>
      <c r="P74" s="406" t="s">
        <v>315</v>
      </c>
      <c r="Q74" s="414" t="s">
        <v>316</v>
      </c>
    </row>
    <row r="75" spans="1:17" ht="12.95" customHeight="1" x14ac:dyDescent="0.25">
      <c r="A75" s="101" t="s">
        <v>85</v>
      </c>
      <c r="B75" s="94" t="s">
        <v>494</v>
      </c>
      <c r="C75" s="132" t="s">
        <v>660</v>
      </c>
      <c r="D75" s="36"/>
      <c r="E75" s="36"/>
      <c r="F75" s="36"/>
      <c r="G75" s="36"/>
      <c r="H75" s="141"/>
      <c r="J75" s="3334" t="s">
        <v>812</v>
      </c>
      <c r="K75" s="3335"/>
      <c r="L75" s="3336"/>
      <c r="M75" s="39"/>
      <c r="N75" s="39"/>
      <c r="O75" s="192" t="s">
        <v>331</v>
      </c>
      <c r="P75" s="24" t="str">
        <f>'Format Info'!B30</f>
        <v>-</v>
      </c>
      <c r="Q75" s="24" t="str">
        <f>'Format Info'!C30</f>
        <v>-</v>
      </c>
    </row>
    <row r="76" spans="1:17" ht="12.95" customHeight="1" x14ac:dyDescent="0.25">
      <c r="A76" s="430" t="s">
        <v>1</v>
      </c>
      <c r="B76" s="182"/>
      <c r="C76" s="158"/>
      <c r="D76" s="38"/>
      <c r="E76" s="38"/>
      <c r="F76" s="38"/>
      <c r="G76" s="38"/>
      <c r="H76" s="183"/>
      <c r="J76" s="3337"/>
      <c r="K76" s="3338"/>
      <c r="L76" s="3339"/>
      <c r="M76" s="39"/>
      <c r="N76" s="39"/>
      <c r="O76" s="192" t="s">
        <v>317</v>
      </c>
      <c r="P76" s="24" t="str">
        <f>'Format Info'!B31</f>
        <v>-</v>
      </c>
      <c r="Q76" s="24" t="str">
        <f>'Format Info'!C31</f>
        <v>-</v>
      </c>
    </row>
    <row r="77" spans="1:17" ht="12.95" customHeight="1" x14ac:dyDescent="0.25">
      <c r="A77" s="96" t="s">
        <v>85</v>
      </c>
      <c r="B77" s="93" t="s">
        <v>495</v>
      </c>
      <c r="C77" s="129" t="s">
        <v>120</v>
      </c>
      <c r="D77" s="23"/>
      <c r="E77" s="23"/>
      <c r="F77" s="23"/>
      <c r="G77" s="23"/>
      <c r="H77" s="42"/>
      <c r="J77" s="3337"/>
      <c r="K77" s="3338"/>
      <c r="L77" s="3339"/>
      <c r="M77" s="39"/>
      <c r="N77" s="39"/>
      <c r="O77" s="192" t="s">
        <v>318</v>
      </c>
      <c r="P77" s="24" t="str">
        <f>'Format Info'!B32</f>
        <v>-</v>
      </c>
      <c r="Q77" s="24" t="str">
        <f>'Format Info'!C32</f>
        <v>-</v>
      </c>
    </row>
    <row r="78" spans="1:17" ht="12.95" customHeight="1" x14ac:dyDescent="0.25">
      <c r="A78" s="99" t="s">
        <v>85</v>
      </c>
      <c r="B78" s="106" t="s">
        <v>496</v>
      </c>
      <c r="C78" s="130" t="s">
        <v>101</v>
      </c>
      <c r="D78" s="32"/>
      <c r="E78" s="32"/>
      <c r="F78" s="32"/>
      <c r="G78" s="32"/>
      <c r="H78" s="34"/>
      <c r="J78" s="3337"/>
      <c r="K78" s="3338"/>
      <c r="L78" s="3339"/>
      <c r="M78" s="39"/>
      <c r="N78" s="39"/>
      <c r="O78" s="192" t="s">
        <v>458</v>
      </c>
      <c r="P78" s="24" t="str">
        <f>'Format Info'!F33</f>
        <v>-</v>
      </c>
      <c r="Q78" s="24" t="str">
        <f>'Format Info'!G33</f>
        <v>-</v>
      </c>
    </row>
    <row r="79" spans="1:17" ht="12.95" customHeight="1" x14ac:dyDescent="0.25">
      <c r="A79" s="99" t="s">
        <v>85</v>
      </c>
      <c r="B79" s="106" t="s">
        <v>497</v>
      </c>
      <c r="C79" s="130" t="s">
        <v>779</v>
      </c>
      <c r="D79" s="32"/>
      <c r="E79" s="32"/>
      <c r="F79" s="32"/>
      <c r="G79" s="32"/>
      <c r="H79" s="34"/>
      <c r="J79" s="3340"/>
      <c r="K79" s="3341"/>
      <c r="L79" s="3342"/>
      <c r="M79" s="39"/>
      <c r="N79" s="39"/>
      <c r="O79" s="288" t="s">
        <v>459</v>
      </c>
      <c r="P79" s="24" t="str">
        <f>'Format Info'!F34</f>
        <v>-</v>
      </c>
      <c r="Q79" s="24" t="str">
        <f>'Format Info'!G34</f>
        <v>-</v>
      </c>
    </row>
    <row r="80" spans="1:17" ht="12.95" customHeight="1" x14ac:dyDescent="0.2">
      <c r="A80" s="99" t="s">
        <v>85</v>
      </c>
      <c r="B80" s="106" t="s">
        <v>498</v>
      </c>
      <c r="C80" s="130" t="s">
        <v>121</v>
      </c>
      <c r="D80" s="32"/>
      <c r="E80" s="32"/>
      <c r="F80" s="32"/>
      <c r="G80" s="32"/>
      <c r="H80" s="34"/>
      <c r="J80" s="96"/>
      <c r="K80" s="154"/>
      <c r="L80" s="289"/>
      <c r="M80" s="112"/>
      <c r="N80" s="112"/>
      <c r="O80" s="159"/>
      <c r="P80" s="290"/>
      <c r="Q80" s="415" t="s">
        <v>3</v>
      </c>
    </row>
    <row r="81" spans="1:17" ht="12.95" customHeight="1" x14ac:dyDescent="0.25">
      <c r="A81" s="138" t="s">
        <v>85</v>
      </c>
      <c r="B81" s="312" t="s">
        <v>499</v>
      </c>
      <c r="C81" s="139" t="s">
        <v>441</v>
      </c>
      <c r="D81" s="140"/>
      <c r="E81" s="140"/>
      <c r="F81" s="140"/>
      <c r="G81" s="140"/>
      <c r="H81" s="311"/>
      <c r="J81" s="101"/>
      <c r="K81" s="110"/>
      <c r="L81" s="291"/>
      <c r="M81" s="113"/>
      <c r="N81" s="113"/>
      <c r="O81" s="292"/>
      <c r="P81" s="316" t="s">
        <v>535</v>
      </c>
      <c r="Q81" s="24">
        <f>'Format Info'!E25</f>
        <v>0</v>
      </c>
    </row>
    <row r="82" spans="1:17" ht="12.95" customHeight="1" x14ac:dyDescent="0.25">
      <c r="A82" s="100"/>
      <c r="B82" s="105"/>
      <c r="C82" s="131"/>
      <c r="D82" s="33"/>
      <c r="E82" s="33"/>
      <c r="F82" s="33"/>
      <c r="G82" s="322" t="s">
        <v>435</v>
      </c>
      <c r="H82" s="24" t="e">
        <f>'Format Info'!B11</f>
        <v>#N/A</v>
      </c>
    </row>
    <row r="83" spans="1:17" ht="12.95" customHeight="1" x14ac:dyDescent="0.25">
      <c r="A83" s="96"/>
      <c r="B83" s="93"/>
      <c r="C83" s="129"/>
      <c r="D83" s="23"/>
      <c r="E83" s="23"/>
      <c r="F83" s="23"/>
      <c r="G83" s="159" t="s">
        <v>436</v>
      </c>
      <c r="H83" s="24" t="e">
        <f>'Format Info'!B17</f>
        <v>#N/A</v>
      </c>
      <c r="J83" s="293" t="s">
        <v>255</v>
      </c>
      <c r="K83" s="142" t="s">
        <v>310</v>
      </c>
      <c r="L83" s="143"/>
      <c r="M83" s="143"/>
      <c r="N83" s="143"/>
      <c r="O83" s="143"/>
      <c r="P83" s="143"/>
      <c r="Q83" s="153"/>
    </row>
    <row r="84" spans="1:17" ht="12.95" customHeight="1" x14ac:dyDescent="0.25">
      <c r="A84" s="99" t="s">
        <v>85</v>
      </c>
      <c r="B84" s="106" t="s">
        <v>500</v>
      </c>
      <c r="C84" s="130" t="s">
        <v>186</v>
      </c>
      <c r="D84" s="32"/>
      <c r="E84" s="32"/>
      <c r="F84" s="32"/>
      <c r="G84" s="32"/>
      <c r="H84" s="42"/>
      <c r="J84" s="98" t="s">
        <v>85</v>
      </c>
      <c r="K84" s="107">
        <v>6.1</v>
      </c>
      <c r="L84" s="128" t="s">
        <v>293</v>
      </c>
      <c r="M84" s="26"/>
      <c r="N84" s="26"/>
      <c r="O84" s="26"/>
      <c r="P84" s="26"/>
      <c r="Q84" s="29"/>
    </row>
    <row r="85" spans="1:17" ht="12.95" customHeight="1" x14ac:dyDescent="0.25">
      <c r="A85" s="99" t="s">
        <v>85</v>
      </c>
      <c r="B85" s="106" t="s">
        <v>501</v>
      </c>
      <c r="C85" s="130" t="s">
        <v>661</v>
      </c>
      <c r="D85" s="32"/>
      <c r="E85" s="32"/>
      <c r="F85" s="32"/>
      <c r="G85" s="32"/>
      <c r="H85" s="34"/>
      <c r="J85" s="99" t="s">
        <v>85</v>
      </c>
      <c r="K85" s="103">
        <v>6.2</v>
      </c>
      <c r="L85" s="130" t="s">
        <v>749</v>
      </c>
      <c r="M85" s="32"/>
      <c r="N85" s="32"/>
      <c r="O85" s="32"/>
      <c r="P85" s="32"/>
      <c r="Q85" s="169"/>
    </row>
    <row r="86" spans="1:17" ht="12.95" customHeight="1" x14ac:dyDescent="0.25">
      <c r="A86" s="101" t="s">
        <v>85</v>
      </c>
      <c r="B86" s="94" t="s">
        <v>502</v>
      </c>
      <c r="C86" s="132" t="s">
        <v>660</v>
      </c>
      <c r="D86" s="36"/>
      <c r="E86" s="36"/>
      <c r="F86" s="36"/>
      <c r="G86" s="36"/>
      <c r="H86" s="141"/>
      <c r="J86" s="99" t="s">
        <v>85</v>
      </c>
      <c r="K86" s="103">
        <v>6.3</v>
      </c>
      <c r="L86" s="130" t="s">
        <v>295</v>
      </c>
      <c r="M86" s="32"/>
      <c r="N86" s="32"/>
      <c r="O86" s="32"/>
      <c r="P86" s="32"/>
      <c r="Q86" s="169"/>
    </row>
    <row r="87" spans="1:17" ht="12.95" customHeight="1" x14ac:dyDescent="0.25">
      <c r="A87" s="96" t="s">
        <v>85</v>
      </c>
      <c r="B87" s="93" t="s">
        <v>503</v>
      </c>
      <c r="C87" s="137" t="s">
        <v>437</v>
      </c>
      <c r="D87" s="44"/>
      <c r="E87" s="44"/>
      <c r="F87" s="44"/>
      <c r="G87" s="44"/>
      <c r="H87" s="43"/>
      <c r="J87" s="99" t="s">
        <v>85</v>
      </c>
      <c r="K87" s="154">
        <v>6.4</v>
      </c>
      <c r="L87" s="130" t="s">
        <v>296</v>
      </c>
      <c r="M87" s="32"/>
      <c r="N87" s="32"/>
      <c r="O87" s="32"/>
      <c r="P87" s="32"/>
      <c r="Q87" s="169"/>
    </row>
    <row r="88" spans="1:17" ht="12.95" customHeight="1" x14ac:dyDescent="0.25">
      <c r="A88" s="99" t="s">
        <v>85</v>
      </c>
      <c r="B88" s="106" t="s">
        <v>504</v>
      </c>
      <c r="C88" s="136" t="s">
        <v>544</v>
      </c>
      <c r="D88" s="40"/>
      <c r="E88" s="40"/>
      <c r="F88" s="40"/>
      <c r="G88" s="40"/>
      <c r="H88" s="24" t="e">
        <f>'Format Info'!B13</f>
        <v>#N/A</v>
      </c>
      <c r="J88" s="96" t="s">
        <v>85</v>
      </c>
      <c r="K88" s="103">
        <v>6.5</v>
      </c>
      <c r="L88" s="139" t="s">
        <v>397</v>
      </c>
      <c r="M88" s="32"/>
      <c r="N88" s="32"/>
      <c r="O88" s="32"/>
      <c r="P88" s="32"/>
      <c r="Q88" s="169"/>
    </row>
    <row r="89" spans="1:17" ht="12.95" customHeight="1" x14ac:dyDescent="0.25">
      <c r="A89" s="99" t="s">
        <v>85</v>
      </c>
      <c r="B89" s="106" t="s">
        <v>505</v>
      </c>
      <c r="C89" s="136" t="s">
        <v>678</v>
      </c>
      <c r="D89" s="40"/>
      <c r="E89" s="40"/>
      <c r="F89" s="40"/>
      <c r="G89" s="40"/>
      <c r="H89" s="24" t="e">
        <f>'Format Info'!B15</f>
        <v>#N/A</v>
      </c>
      <c r="J89" s="100" t="s">
        <v>85</v>
      </c>
      <c r="K89" s="178">
        <v>6.6</v>
      </c>
      <c r="L89" s="130" t="s">
        <v>357</v>
      </c>
      <c r="M89" s="140"/>
      <c r="N89" s="140"/>
      <c r="O89" s="140"/>
      <c r="P89" s="36"/>
      <c r="Q89" s="552"/>
    </row>
    <row r="90" spans="1:17" ht="12.95" customHeight="1" x14ac:dyDescent="0.25">
      <c r="A90" s="99" t="s">
        <v>85</v>
      </c>
      <c r="B90" s="106" t="s">
        <v>506</v>
      </c>
      <c r="C90" s="136" t="s">
        <v>123</v>
      </c>
      <c r="D90" s="40"/>
      <c r="E90" s="40"/>
      <c r="F90" s="40"/>
      <c r="G90" s="40"/>
      <c r="H90" s="41"/>
      <c r="J90" s="166" t="s">
        <v>85</v>
      </c>
      <c r="K90" s="167">
        <v>6.7</v>
      </c>
      <c r="L90" s="432" t="s">
        <v>311</v>
      </c>
      <c r="M90" s="180"/>
      <c r="N90" s="180"/>
      <c r="O90" s="180"/>
      <c r="P90" s="28"/>
      <c r="Q90" s="177"/>
    </row>
    <row r="91" spans="1:17" ht="12.95" customHeight="1" x14ac:dyDescent="0.2">
      <c r="A91" s="99" t="s">
        <v>85</v>
      </c>
      <c r="B91" s="106" t="s">
        <v>507</v>
      </c>
      <c r="C91" s="136" t="s">
        <v>679</v>
      </c>
      <c r="D91" s="40"/>
      <c r="E91" s="40"/>
      <c r="F91" s="40"/>
      <c r="G91" s="40"/>
      <c r="H91" s="24" t="e">
        <f>'Format Info'!B14</f>
        <v>#N/A</v>
      </c>
      <c r="J91" s="556"/>
      <c r="K91" s="555"/>
      <c r="L91" s="555"/>
      <c r="M91" s="555"/>
      <c r="N91" s="555"/>
      <c r="O91" s="555"/>
      <c r="P91" s="553" t="s">
        <v>2</v>
      </c>
      <c r="Q91" s="554" t="s">
        <v>3</v>
      </c>
    </row>
    <row r="92" spans="1:17" ht="12.95" customHeight="1" x14ac:dyDescent="0.25">
      <c r="A92" s="99" t="s">
        <v>85</v>
      </c>
      <c r="B92" s="106" t="s">
        <v>508</v>
      </c>
      <c r="C92" s="136" t="s">
        <v>122</v>
      </c>
      <c r="D92" s="40"/>
      <c r="E92" s="40"/>
      <c r="F92" s="40"/>
      <c r="G92" s="40"/>
      <c r="H92" s="43"/>
      <c r="J92" s="96" t="s">
        <v>85</v>
      </c>
      <c r="K92" s="154">
        <v>6.8</v>
      </c>
      <c r="L92" s="129" t="s">
        <v>817</v>
      </c>
      <c r="M92" s="33"/>
      <c r="N92" s="33"/>
      <c r="O92" s="33"/>
      <c r="P92" s="550">
        <f>'Format Info'!B42</f>
        <v>-1.75</v>
      </c>
      <c r="Q92" s="145">
        <f>'Format Info'!C42</f>
        <v>-44.45</v>
      </c>
    </row>
    <row r="93" spans="1:17" ht="12.95" customHeight="1" x14ac:dyDescent="0.25">
      <c r="A93" s="97" t="s">
        <v>85</v>
      </c>
      <c r="B93" s="94" t="s">
        <v>789</v>
      </c>
      <c r="C93" s="203" t="s">
        <v>717</v>
      </c>
      <c r="D93" s="204"/>
      <c r="E93" s="204"/>
      <c r="F93" s="204"/>
      <c r="G93" s="204"/>
      <c r="H93" s="202" t="e">
        <f>'Format Info'!B23</f>
        <v>#N/A</v>
      </c>
      <c r="J93" s="97" t="s">
        <v>85</v>
      </c>
      <c r="K93" s="110">
        <v>6.9</v>
      </c>
      <c r="L93" s="135" t="s">
        <v>716</v>
      </c>
      <c r="M93" s="36"/>
      <c r="N93" s="36"/>
      <c r="O93" s="36"/>
      <c r="P93" s="28"/>
      <c r="Q93" s="177"/>
    </row>
    <row r="94" spans="1:17" ht="9.75" customHeight="1" x14ac:dyDescent="0.25">
      <c r="P94" s="433"/>
      <c r="Q94" s="420"/>
    </row>
    <row r="102" spans="1:8" ht="13.5" customHeight="1" x14ac:dyDescent="0.25">
      <c r="A102" s="102"/>
      <c r="B102" s="105"/>
      <c r="C102" s="330"/>
      <c r="D102" s="89"/>
      <c r="E102" s="89"/>
      <c r="F102" s="89"/>
      <c r="G102" s="89"/>
      <c r="H102" s="90"/>
    </row>
    <row r="103" spans="1:8" ht="13.5" customHeight="1" x14ac:dyDescent="0.25">
      <c r="A103" s="102"/>
      <c r="B103" s="88"/>
      <c r="C103" s="89"/>
      <c r="D103" s="89"/>
      <c r="E103" s="89"/>
      <c r="F103" s="89"/>
      <c r="G103" s="89"/>
      <c r="H103" s="90"/>
    </row>
    <row r="104" spans="1:8" ht="13.5" customHeight="1" x14ac:dyDescent="0.25">
      <c r="A104" s="19"/>
      <c r="B104" s="19"/>
      <c r="C104" s="19"/>
      <c r="D104" s="19"/>
      <c r="E104" s="19"/>
      <c r="F104" s="19"/>
      <c r="G104" s="19"/>
    </row>
  </sheetData>
  <customSheetViews>
    <customSheetView guid="{0B791748-0704-4F0F-8AD8-1A23F5A28D58}" showGridLines="0">
      <selection activeCell="S3" sqref="S3"/>
      <rowBreaks count="1" manualBreakCount="1">
        <brk id="41" max="16" man="1"/>
      </rowBreaks>
      <pageMargins left="0.25" right="0.25" top="0.59" bottom="0.6" header="0.19" footer="0.3"/>
      <printOptions horizontalCentered="1"/>
      <pageSetup scale="97" fitToHeight="4" orientation="landscape" r:id="rId1"/>
      <headerFooter differentOddEven="1">
        <oddHeader>&amp;C&amp;"Arial Black,Regular"&amp;18 527 WEB - SIZE CHANGE SOP</oddHeader>
        <oddFooter>&amp;CPage &amp;P of &amp;N&amp;R&amp;D - &amp;T</oddFooter>
        <evenFooter>&amp;CPage &amp;P of &amp;N</evenFooter>
      </headerFooter>
    </customSheetView>
  </customSheetViews>
  <mergeCells count="48">
    <mergeCell ref="P14:P15"/>
    <mergeCell ref="J75:L79"/>
    <mergeCell ref="B8:C11"/>
    <mergeCell ref="D51:E52"/>
    <mergeCell ref="B16:C17"/>
    <mergeCell ref="D16:E17"/>
    <mergeCell ref="B51:C52"/>
    <mergeCell ref="B18:C19"/>
    <mergeCell ref="D18:E19"/>
    <mergeCell ref="A24:H25"/>
    <mergeCell ref="D20:E21"/>
    <mergeCell ref="B20:C21"/>
    <mergeCell ref="H20:H21"/>
    <mergeCell ref="F20:G21"/>
    <mergeCell ref="A12:C15"/>
    <mergeCell ref="A26:H31"/>
    <mergeCell ref="H2:H3"/>
    <mergeCell ref="O53:Q53"/>
    <mergeCell ref="P40:Q40"/>
    <mergeCell ref="D8:E11"/>
    <mergeCell ref="H16:H17"/>
    <mergeCell ref="F12:G15"/>
    <mergeCell ref="H12:H15"/>
    <mergeCell ref="F8:G11"/>
    <mergeCell ref="H8:H11"/>
    <mergeCell ref="P11:Q13"/>
    <mergeCell ref="P8:Q10"/>
    <mergeCell ref="F18:G19"/>
    <mergeCell ref="H18:H19"/>
    <mergeCell ref="F16:G17"/>
    <mergeCell ref="D4:E7"/>
    <mergeCell ref="Q14:Q15"/>
    <mergeCell ref="D1:E3"/>
    <mergeCell ref="B4:C7"/>
    <mergeCell ref="B53:C54"/>
    <mergeCell ref="D53:E54"/>
    <mergeCell ref="P1:Q1"/>
    <mergeCell ref="L1:O1"/>
    <mergeCell ref="B1:C3"/>
    <mergeCell ref="D12:E15"/>
    <mergeCell ref="F4:G7"/>
    <mergeCell ref="P5:Q7"/>
    <mergeCell ref="P2:Q4"/>
    <mergeCell ref="L11:O13"/>
    <mergeCell ref="L8:O10"/>
    <mergeCell ref="L5:O7"/>
    <mergeCell ref="L2:O4"/>
    <mergeCell ref="H4:H7"/>
  </mergeCells>
  <phoneticPr fontId="79" type="noConversion"/>
  <conditionalFormatting sqref="F45">
    <cfRule type="containsText" dxfId="18" priority="4" operator="containsText" text="USE">
      <formula>NOT(ISERROR(SEARCH("USE",F45)))</formula>
    </cfRule>
  </conditionalFormatting>
  <conditionalFormatting sqref="G45">
    <cfRule type="containsText" dxfId="17" priority="3" operator="containsText" text="CHART">
      <formula>NOT(ISERROR(SEARCH("CHART",G45)))</formula>
    </cfRule>
  </conditionalFormatting>
  <conditionalFormatting sqref="H45">
    <cfRule type="containsBlanks" dxfId="16" priority="2">
      <formula>LEN(TRIM(H45))=0</formula>
    </cfRule>
  </conditionalFormatting>
  <printOptions horizontalCentered="1"/>
  <pageMargins left="0.25" right="0.25" top="0.57999999999999996" bottom="0.36" header="0.17" footer="0.16"/>
  <pageSetup scale="96" fitToHeight="2" orientation="landscape" r:id="rId2"/>
  <headerFooter differentOddEven="1">
    <oddHeader>&amp;C&amp;"Arial Black,Regular"&amp;18 527 WEB - SIZE CHANGE FORMAT &amp;&amp; PROCEDURE</oddHeader>
    <oddFooter>&amp;L© 2014,2019, Tension Corp.&amp;CPage &amp;P of &amp;N&amp;R&amp;D - &amp;T</oddFooter>
    <evenFooter>&amp;L© 2014,2019, Tension Corp.&amp;CPage &amp;P of &amp;N</evenFooter>
  </headerFooter>
  <rowBreaks count="1" manualBreakCount="1">
    <brk id="50" max="16"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tabColor theme="9"/>
  </sheetPr>
  <dimension ref="A1:Q91"/>
  <sheetViews>
    <sheetView zoomScaleNormal="100" workbookViewId="0">
      <selection activeCell="S3" sqref="S3"/>
    </sheetView>
  </sheetViews>
  <sheetFormatPr defaultRowHeight="13.5" customHeight="1" x14ac:dyDescent="0.25"/>
  <cols>
    <col min="1" max="1" width="4" style="95" customWidth="1"/>
    <col min="2" max="2" width="5" style="22" customWidth="1"/>
    <col min="3" max="3" width="10.28515625" style="22" customWidth="1"/>
    <col min="4" max="7" width="9.140625" style="22" customWidth="1"/>
    <col min="8" max="8" width="9.140625" style="19" customWidth="1"/>
    <col min="9" max="9" width="1.5703125" style="19" customWidth="1"/>
    <col min="10" max="10" width="4" style="19" customWidth="1"/>
    <col min="11" max="11" width="5" style="19" customWidth="1"/>
    <col min="12" max="12" width="10.28515625" style="19" customWidth="1"/>
    <col min="13" max="13" width="9.140625" style="19" customWidth="1"/>
    <col min="14" max="16384" width="9.140625" style="19"/>
  </cols>
  <sheetData>
    <row r="1" spans="1:17" ht="13.5" customHeight="1" x14ac:dyDescent="0.2">
      <c r="A1" s="164"/>
      <c r="B1" s="3287" t="s">
        <v>172</v>
      </c>
      <c r="C1" s="3288"/>
      <c r="D1" s="3281"/>
      <c r="E1" s="3282"/>
      <c r="F1" s="164"/>
      <c r="G1" s="164"/>
      <c r="H1" s="161" t="s">
        <v>2</v>
      </c>
      <c r="M1" s="3291" t="s">
        <v>545</v>
      </c>
      <c r="N1" s="3291"/>
      <c r="O1" s="3291"/>
      <c r="P1" s="3291"/>
      <c r="Q1" s="3290" t="s">
        <v>546</v>
      </c>
    </row>
    <row r="2" spans="1:17" ht="13.5" customHeight="1" x14ac:dyDescent="0.25">
      <c r="B2" s="3287"/>
      <c r="C2" s="3288"/>
      <c r="D2" s="3285"/>
      <c r="E2" s="3286"/>
      <c r="F2" s="3298" t="s">
        <v>266</v>
      </c>
      <c r="G2" s="3288"/>
      <c r="H2" s="3314"/>
      <c r="M2" s="3291"/>
      <c r="N2" s="3291"/>
      <c r="O2" s="3291"/>
      <c r="P2" s="3291"/>
      <c r="Q2" s="3362"/>
    </row>
    <row r="3" spans="1:17" ht="13.5" customHeight="1" x14ac:dyDescent="0.25">
      <c r="B3" s="3287" t="s">
        <v>173</v>
      </c>
      <c r="C3" s="3288"/>
      <c r="D3" s="3323"/>
      <c r="E3" s="3324"/>
      <c r="F3" s="3298"/>
      <c r="G3" s="3288"/>
      <c r="H3" s="3316"/>
      <c r="M3" s="3361"/>
      <c r="N3" s="3361"/>
      <c r="O3" s="3361"/>
      <c r="P3" s="3361"/>
      <c r="Q3" s="3361"/>
    </row>
    <row r="4" spans="1:17" ht="13.5" customHeight="1" x14ac:dyDescent="0.25">
      <c r="B4" s="3287"/>
      <c r="C4" s="3288"/>
      <c r="D4" s="3327"/>
      <c r="E4" s="3328"/>
      <c r="F4" s="3298" t="s">
        <v>267</v>
      </c>
      <c r="G4" s="3288"/>
      <c r="H4" s="3374"/>
      <c r="I4" s="152"/>
      <c r="M4" s="3361"/>
      <c r="N4" s="3361"/>
      <c r="O4" s="3361"/>
      <c r="P4" s="3361"/>
      <c r="Q4" s="3361"/>
    </row>
    <row r="5" spans="1:17" ht="13.5" customHeight="1" x14ac:dyDescent="0.25">
      <c r="A5" s="315"/>
      <c r="B5" s="3287" t="s">
        <v>314</v>
      </c>
      <c r="C5" s="3288"/>
      <c r="D5" s="3375"/>
      <c r="E5" s="3376"/>
      <c r="F5" s="3298"/>
      <c r="G5" s="3288"/>
      <c r="H5" s="3374"/>
      <c r="M5" s="3361"/>
      <c r="N5" s="3361"/>
      <c r="O5" s="3361"/>
      <c r="P5" s="3361"/>
      <c r="Q5" s="3361"/>
    </row>
    <row r="6" spans="1:17" ht="13.5" customHeight="1" x14ac:dyDescent="0.25">
      <c r="A6" s="156"/>
      <c r="B6" s="3287"/>
      <c r="C6" s="3288"/>
      <c r="D6" s="3377"/>
      <c r="E6" s="3378"/>
      <c r="F6" s="3298" t="s">
        <v>268</v>
      </c>
      <c r="G6" s="3288"/>
      <c r="H6" s="3315"/>
      <c r="M6" s="3361"/>
      <c r="N6" s="3361"/>
      <c r="O6" s="3361"/>
      <c r="P6" s="3361"/>
      <c r="Q6" s="3361"/>
    </row>
    <row r="7" spans="1:17" ht="13.5" customHeight="1" x14ac:dyDescent="0.25">
      <c r="A7" s="175"/>
      <c r="B7" s="3287" t="s">
        <v>300</v>
      </c>
      <c r="C7" s="3288"/>
      <c r="D7" s="3292"/>
      <c r="E7" s="3382"/>
      <c r="F7" s="3298"/>
      <c r="G7" s="3288"/>
      <c r="H7" s="3316"/>
      <c r="M7" s="3361"/>
      <c r="N7" s="3361"/>
      <c r="O7" s="3361"/>
      <c r="P7" s="3361"/>
      <c r="Q7" s="3361"/>
    </row>
    <row r="8" spans="1:17" ht="13.5" customHeight="1" x14ac:dyDescent="0.25">
      <c r="A8" s="175"/>
      <c r="B8" s="3287"/>
      <c r="C8" s="3288"/>
      <c r="D8" s="3383"/>
      <c r="E8" s="3384"/>
      <c r="F8" s="3298" t="s">
        <v>312</v>
      </c>
      <c r="G8" s="3288"/>
      <c r="H8" s="3314"/>
      <c r="M8" s="3361"/>
      <c r="N8" s="3361"/>
      <c r="O8" s="3361"/>
      <c r="P8" s="3361"/>
      <c r="Q8" s="3361"/>
    </row>
    <row r="9" spans="1:17" ht="13.5" customHeight="1" x14ac:dyDescent="0.25">
      <c r="B9" s="3287" t="s">
        <v>265</v>
      </c>
      <c r="C9" s="3288"/>
      <c r="D9" s="3344"/>
      <c r="E9" s="3344"/>
      <c r="F9" s="3298"/>
      <c r="G9" s="3288"/>
      <c r="H9" s="3316"/>
      <c r="M9" s="3361"/>
      <c r="N9" s="3361"/>
      <c r="O9" s="3361"/>
      <c r="P9" s="3361"/>
      <c r="Q9" s="3361"/>
    </row>
    <row r="10" spans="1:17" ht="13.5" customHeight="1" x14ac:dyDescent="0.25">
      <c r="A10" s="173"/>
      <c r="B10" s="3287"/>
      <c r="C10" s="3288"/>
      <c r="D10" s="3344"/>
      <c r="E10" s="3344"/>
      <c r="F10" s="3287" t="s">
        <v>313</v>
      </c>
      <c r="G10" s="3288"/>
      <c r="H10" s="3374"/>
      <c r="M10" s="3361"/>
      <c r="N10" s="3361"/>
      <c r="O10" s="3361"/>
      <c r="P10" s="3361"/>
      <c r="Q10" s="3361"/>
    </row>
    <row r="11" spans="1:17" ht="13.5" customHeight="1" x14ac:dyDescent="0.25">
      <c r="A11" s="174"/>
      <c r="B11" s="3287" t="s">
        <v>301</v>
      </c>
      <c r="C11" s="3288"/>
      <c r="D11" s="3292"/>
      <c r="E11" s="3293"/>
      <c r="F11" s="3287"/>
      <c r="G11" s="3288"/>
      <c r="H11" s="3374"/>
    </row>
    <row r="12" spans="1:17" ht="13.5" customHeight="1" x14ac:dyDescent="0.2">
      <c r="A12" s="174"/>
      <c r="B12" s="3287"/>
      <c r="C12" s="3288"/>
      <c r="D12" s="3296"/>
      <c r="E12" s="3297"/>
      <c r="F12" s="175"/>
      <c r="H12" s="201"/>
      <c r="J12" s="293" t="s">
        <v>238</v>
      </c>
      <c r="K12" s="142" t="s">
        <v>6</v>
      </c>
      <c r="L12" s="143"/>
      <c r="M12" s="143"/>
      <c r="N12" s="143"/>
      <c r="O12" s="143"/>
      <c r="P12" s="143"/>
      <c r="Q12" s="144"/>
    </row>
    <row r="13" spans="1:17" ht="13.5" customHeight="1" x14ac:dyDescent="0.25">
      <c r="J13" s="98" t="s">
        <v>85</v>
      </c>
      <c r="K13" s="186" t="s">
        <v>482</v>
      </c>
      <c r="L13" s="128" t="s">
        <v>171</v>
      </c>
      <c r="M13" s="26"/>
      <c r="N13" s="26"/>
      <c r="O13" s="26"/>
      <c r="P13" s="26"/>
      <c r="Q13" s="29"/>
    </row>
    <row r="14" spans="1:17" ht="13.5" customHeight="1" x14ac:dyDescent="0.25">
      <c r="A14" s="171" t="s">
        <v>131</v>
      </c>
      <c r="B14" s="142"/>
      <c r="C14" s="143"/>
      <c r="D14" s="143"/>
      <c r="E14" s="143"/>
      <c r="F14" s="143"/>
      <c r="G14" s="143"/>
      <c r="H14" s="149"/>
      <c r="J14" s="96" t="s">
        <v>85</v>
      </c>
      <c r="K14" s="187" t="s">
        <v>483</v>
      </c>
      <c r="L14" s="129" t="s">
        <v>82</v>
      </c>
      <c r="M14" s="23"/>
      <c r="N14" s="23"/>
      <c r="O14" s="23"/>
      <c r="P14" s="23"/>
      <c r="Q14" s="30"/>
    </row>
    <row r="15" spans="1:17" ht="13.5" customHeight="1" x14ac:dyDescent="0.25">
      <c r="A15" s="3363"/>
      <c r="B15" s="3364"/>
      <c r="C15" s="3364"/>
      <c r="D15" s="3364"/>
      <c r="E15" s="3364"/>
      <c r="F15" s="3364"/>
      <c r="G15" s="3364"/>
      <c r="H15" s="3365"/>
      <c r="J15" s="99" t="s">
        <v>85</v>
      </c>
      <c r="K15" s="187" t="s">
        <v>484</v>
      </c>
      <c r="L15" s="130" t="s">
        <v>439</v>
      </c>
      <c r="M15" s="32"/>
      <c r="N15" s="32"/>
      <c r="O15" s="32"/>
      <c r="P15" s="32"/>
      <c r="Q15" s="31"/>
    </row>
    <row r="16" spans="1:17" ht="13.5" customHeight="1" x14ac:dyDescent="0.25">
      <c r="A16" s="3366"/>
      <c r="B16" s="3367"/>
      <c r="C16" s="3367"/>
      <c r="D16" s="3367"/>
      <c r="E16" s="3367"/>
      <c r="F16" s="3367"/>
      <c r="G16" s="3367"/>
      <c r="H16" s="3368"/>
      <c r="J16" s="99" t="s">
        <v>85</v>
      </c>
      <c r="K16" s="187" t="s">
        <v>485</v>
      </c>
      <c r="L16" s="130" t="s">
        <v>81</v>
      </c>
      <c r="M16" s="32"/>
      <c r="N16" s="32"/>
      <c r="O16" s="32"/>
      <c r="P16" s="32"/>
      <c r="Q16" s="31"/>
    </row>
    <row r="17" spans="1:17" ht="13.5" customHeight="1" x14ac:dyDescent="0.25">
      <c r="A17" s="3366"/>
      <c r="B17" s="3367"/>
      <c r="C17" s="3367"/>
      <c r="D17" s="3367"/>
      <c r="E17" s="3367"/>
      <c r="F17" s="3367"/>
      <c r="G17" s="3367"/>
      <c r="H17" s="3368"/>
      <c r="J17" s="99" t="s">
        <v>85</v>
      </c>
      <c r="K17" s="187" t="s">
        <v>486</v>
      </c>
      <c r="L17" s="130" t="s">
        <v>275</v>
      </c>
      <c r="M17" s="32"/>
      <c r="N17" s="32"/>
      <c r="O17" s="32"/>
      <c r="P17" s="32"/>
      <c r="Q17" s="35"/>
    </row>
    <row r="18" spans="1:17" ht="13.5" customHeight="1" x14ac:dyDescent="0.25">
      <c r="A18" s="3366"/>
      <c r="B18" s="3367"/>
      <c r="C18" s="3367"/>
      <c r="D18" s="3367"/>
      <c r="E18" s="3367"/>
      <c r="F18" s="3367"/>
      <c r="G18" s="3367"/>
      <c r="H18" s="3368"/>
      <c r="J18" s="96" t="s">
        <v>85</v>
      </c>
      <c r="K18" s="187" t="s">
        <v>487</v>
      </c>
      <c r="L18" s="129" t="s">
        <v>274</v>
      </c>
      <c r="M18" s="23"/>
      <c r="N18" s="23"/>
      <c r="O18" s="23"/>
      <c r="P18" s="32"/>
      <c r="Q18" s="24"/>
    </row>
    <row r="19" spans="1:17" ht="13.5" customHeight="1" x14ac:dyDescent="0.25">
      <c r="A19" s="3366"/>
      <c r="B19" s="3367"/>
      <c r="C19" s="3367"/>
      <c r="D19" s="3367"/>
      <c r="E19" s="3367"/>
      <c r="F19" s="3367"/>
      <c r="G19" s="3367"/>
      <c r="H19" s="3368"/>
      <c r="J19" s="96" t="s">
        <v>85</v>
      </c>
      <c r="K19" s="187" t="s">
        <v>488</v>
      </c>
      <c r="L19" s="129" t="s">
        <v>89</v>
      </c>
      <c r="M19" s="23"/>
      <c r="N19" s="23"/>
      <c r="O19" s="23"/>
      <c r="P19" s="23"/>
      <c r="Q19" s="24"/>
    </row>
    <row r="20" spans="1:17" ht="13.5" customHeight="1" x14ac:dyDescent="0.25">
      <c r="A20" s="3369"/>
      <c r="B20" s="3370"/>
      <c r="C20" s="3370"/>
      <c r="D20" s="3370"/>
      <c r="E20" s="3370"/>
      <c r="F20" s="3370"/>
      <c r="G20" s="3370"/>
      <c r="H20" s="3371"/>
      <c r="J20" s="96" t="s">
        <v>85</v>
      </c>
      <c r="K20" s="187" t="s">
        <v>489</v>
      </c>
      <c r="L20" s="129" t="s">
        <v>276</v>
      </c>
      <c r="M20" s="23"/>
      <c r="N20" s="23"/>
      <c r="O20" s="23"/>
      <c r="P20" s="23"/>
      <c r="Q20" s="24"/>
    </row>
    <row r="21" spans="1:17" ht="13.5" customHeight="1" x14ac:dyDescent="0.25">
      <c r="A21" s="349"/>
      <c r="B21" s="349"/>
      <c r="C21" s="349"/>
      <c r="D21" s="349"/>
      <c r="E21" s="349"/>
      <c r="F21" s="349"/>
      <c r="G21" s="349"/>
      <c r="H21" s="349"/>
      <c r="J21" s="96" t="s">
        <v>85</v>
      </c>
      <c r="K21" s="187" t="s">
        <v>490</v>
      </c>
      <c r="L21" s="129" t="s">
        <v>381</v>
      </c>
      <c r="M21" s="23"/>
      <c r="N21" s="23"/>
      <c r="O21" s="23"/>
      <c r="P21" s="23"/>
      <c r="Q21" s="24"/>
    </row>
    <row r="22" spans="1:17" ht="13.5" customHeight="1" x14ac:dyDescent="0.25">
      <c r="A22" s="293" t="s">
        <v>235</v>
      </c>
      <c r="B22" s="148" t="s">
        <v>539</v>
      </c>
      <c r="C22" s="143"/>
      <c r="D22" s="143"/>
      <c r="E22" s="143"/>
      <c r="F22" s="143"/>
      <c r="G22" s="143"/>
      <c r="H22" s="149"/>
      <c r="J22" s="96" t="s">
        <v>85</v>
      </c>
      <c r="K22" s="187" t="s">
        <v>491</v>
      </c>
      <c r="L22" s="129" t="s">
        <v>91</v>
      </c>
      <c r="M22" s="23"/>
      <c r="N22" s="23"/>
      <c r="O22" s="23"/>
      <c r="P22" s="23"/>
      <c r="Q22" s="24"/>
    </row>
    <row r="23" spans="1:17" ht="13.5" customHeight="1" x14ac:dyDescent="0.25">
      <c r="A23" s="98" t="s">
        <v>85</v>
      </c>
      <c r="B23" s="91" t="s">
        <v>227</v>
      </c>
      <c r="C23" s="128" t="s">
        <v>98</v>
      </c>
      <c r="D23" s="26"/>
      <c r="E23" s="26"/>
      <c r="F23" s="26"/>
      <c r="G23" s="26"/>
      <c r="H23" s="27"/>
      <c r="J23" s="96" t="s">
        <v>85</v>
      </c>
      <c r="K23" s="187" t="s">
        <v>492</v>
      </c>
      <c r="L23" s="129" t="s">
        <v>92</v>
      </c>
      <c r="M23" s="32"/>
      <c r="N23" s="32"/>
      <c r="O23" s="32"/>
      <c r="P23" s="32"/>
      <c r="Q23" s="24"/>
    </row>
    <row r="24" spans="1:17" ht="13.5" customHeight="1" x14ac:dyDescent="0.25">
      <c r="A24" s="99" t="s">
        <v>85</v>
      </c>
      <c r="B24" s="106" t="s">
        <v>228</v>
      </c>
      <c r="C24" s="130" t="s">
        <v>99</v>
      </c>
      <c r="D24" s="32"/>
      <c r="E24" s="32"/>
      <c r="F24" s="32"/>
      <c r="G24" s="32"/>
      <c r="H24" s="346"/>
      <c r="J24" s="99" t="s">
        <v>85</v>
      </c>
      <c r="K24" s="187" t="s">
        <v>493</v>
      </c>
      <c r="L24" s="130" t="s">
        <v>97</v>
      </c>
      <c r="M24" s="23"/>
      <c r="N24" s="23"/>
      <c r="O24" s="23"/>
      <c r="P24" s="23"/>
      <c r="Q24" s="24"/>
    </row>
    <row r="25" spans="1:17" ht="13.5" customHeight="1" x14ac:dyDescent="0.25">
      <c r="A25" s="99" t="s">
        <v>85</v>
      </c>
      <c r="B25" s="106" t="s">
        <v>540</v>
      </c>
      <c r="C25" s="130" t="s">
        <v>542</v>
      </c>
      <c r="D25" s="130"/>
      <c r="E25" s="130"/>
      <c r="F25" s="130"/>
      <c r="G25" s="130"/>
      <c r="H25" s="347"/>
      <c r="J25" s="96" t="s">
        <v>85</v>
      </c>
      <c r="K25" s="187" t="s">
        <v>494</v>
      </c>
      <c r="L25" s="129" t="s">
        <v>277</v>
      </c>
      <c r="M25" s="23"/>
      <c r="N25" s="23"/>
      <c r="O25" s="23"/>
      <c r="P25" s="23"/>
      <c r="Q25" s="24"/>
    </row>
    <row r="26" spans="1:17" ht="13.5" customHeight="1" x14ac:dyDescent="0.25">
      <c r="A26" s="101" t="s">
        <v>85</v>
      </c>
      <c r="B26" s="94" t="s">
        <v>541</v>
      </c>
      <c r="C26" s="132" t="s">
        <v>543</v>
      </c>
      <c r="D26" s="132"/>
      <c r="E26" s="132"/>
      <c r="F26" s="132"/>
      <c r="G26" s="132"/>
      <c r="H26" s="348"/>
      <c r="J26" s="96" t="s">
        <v>85</v>
      </c>
      <c r="K26" s="187" t="s">
        <v>495</v>
      </c>
      <c r="L26" s="129" t="s">
        <v>90</v>
      </c>
      <c r="M26" s="23"/>
      <c r="N26" s="23"/>
      <c r="O26" s="23"/>
      <c r="P26" s="23"/>
      <c r="Q26" s="24"/>
    </row>
    <row r="27" spans="1:17" ht="13.5" customHeight="1" x14ac:dyDescent="0.25">
      <c r="H27" s="21"/>
      <c r="J27" s="96" t="s">
        <v>85</v>
      </c>
      <c r="K27" s="187" t="s">
        <v>496</v>
      </c>
      <c r="L27" s="129" t="s">
        <v>273</v>
      </c>
      <c r="M27" s="23"/>
      <c r="N27" s="23"/>
      <c r="O27" s="23"/>
      <c r="P27" s="23"/>
      <c r="Q27" s="24"/>
    </row>
    <row r="28" spans="1:17" ht="13.5" customHeight="1" x14ac:dyDescent="0.2">
      <c r="A28" s="293" t="s">
        <v>236</v>
      </c>
      <c r="B28" s="148" t="s">
        <v>256</v>
      </c>
      <c r="C28" s="143"/>
      <c r="D28" s="143"/>
      <c r="E28" s="146"/>
      <c r="F28" s="146" t="s">
        <v>3</v>
      </c>
      <c r="G28" s="146" t="s">
        <v>47</v>
      </c>
      <c r="H28" s="400" t="s">
        <v>48</v>
      </c>
      <c r="J28" s="96" t="s">
        <v>85</v>
      </c>
      <c r="K28" s="187" t="s">
        <v>497</v>
      </c>
      <c r="L28" s="129" t="s">
        <v>709</v>
      </c>
      <c r="M28" s="23"/>
      <c r="N28" s="23"/>
      <c r="O28" s="23"/>
      <c r="P28" s="23"/>
      <c r="Q28" s="24"/>
    </row>
    <row r="29" spans="1:17" ht="13.5" customHeight="1" x14ac:dyDescent="0.2">
      <c r="A29" s="96" t="s">
        <v>85</v>
      </c>
      <c r="B29" s="93" t="s">
        <v>229</v>
      </c>
      <c r="C29" s="129" t="s">
        <v>84</v>
      </c>
      <c r="D29" s="23"/>
      <c r="E29" s="162"/>
      <c r="F29" s="145"/>
      <c r="G29" s="24"/>
      <c r="H29" s="401"/>
      <c r="J29" s="96" t="s">
        <v>85</v>
      </c>
      <c r="K29" s="187" t="s">
        <v>498</v>
      </c>
      <c r="L29" s="129" t="s">
        <v>80</v>
      </c>
      <c r="M29" s="23"/>
      <c r="N29" s="23"/>
      <c r="O29" s="23"/>
      <c r="P29" s="23"/>
      <c r="Q29" s="150"/>
    </row>
    <row r="30" spans="1:17" ht="13.5" customHeight="1" x14ac:dyDescent="0.25">
      <c r="A30" s="96" t="s">
        <v>85</v>
      </c>
      <c r="B30" s="93" t="s">
        <v>232</v>
      </c>
      <c r="C30" s="133" t="s">
        <v>83</v>
      </c>
      <c r="D30" s="23"/>
      <c r="E30" s="162"/>
      <c r="F30" s="24"/>
      <c r="G30" s="24"/>
      <c r="H30" s="24"/>
      <c r="J30" s="100" t="s">
        <v>85</v>
      </c>
      <c r="K30" s="187" t="s">
        <v>499</v>
      </c>
      <c r="L30" s="130" t="s">
        <v>707</v>
      </c>
      <c r="M30" s="32"/>
      <c r="N30" s="32"/>
      <c r="O30" s="32"/>
      <c r="P30" s="32"/>
      <c r="Q30" s="402"/>
    </row>
    <row r="31" spans="1:17" ht="13.5" customHeight="1" x14ac:dyDescent="0.25">
      <c r="A31" s="96" t="s">
        <v>85</v>
      </c>
      <c r="B31" s="93" t="s">
        <v>230</v>
      </c>
      <c r="C31" s="133" t="s">
        <v>169</v>
      </c>
      <c r="D31" s="23"/>
      <c r="E31" s="162"/>
      <c r="F31" s="25"/>
      <c r="G31" s="24"/>
      <c r="H31" s="24"/>
      <c r="J31" s="99" t="s">
        <v>85</v>
      </c>
      <c r="K31" s="187" t="s">
        <v>500</v>
      </c>
      <c r="L31" s="139" t="s">
        <v>708</v>
      </c>
      <c r="M31" s="140"/>
      <c r="N31" s="140"/>
      <c r="O31" s="140"/>
      <c r="P31" s="140"/>
      <c r="Q31" s="35"/>
    </row>
    <row r="32" spans="1:17" ht="13.5" customHeight="1" x14ac:dyDescent="0.25">
      <c r="A32" s="99" t="s">
        <v>85</v>
      </c>
      <c r="B32" s="106" t="s">
        <v>231</v>
      </c>
      <c r="C32" s="195" t="s">
        <v>170</v>
      </c>
      <c r="D32" s="32"/>
      <c r="E32" s="109"/>
      <c r="F32" s="25"/>
      <c r="G32" s="24"/>
      <c r="H32" s="24"/>
      <c r="J32" s="138" t="s">
        <v>85</v>
      </c>
      <c r="K32" s="188" t="s">
        <v>501</v>
      </c>
      <c r="L32" s="139" t="s">
        <v>278</v>
      </c>
      <c r="M32" s="140"/>
      <c r="N32" s="140"/>
      <c r="O32" s="140"/>
      <c r="P32" s="32"/>
      <c r="Q32" s="24"/>
    </row>
    <row r="33" spans="1:17" ht="13.5" customHeight="1" x14ac:dyDescent="0.25">
      <c r="A33" s="97" t="s">
        <v>85</v>
      </c>
      <c r="B33" s="92" t="s">
        <v>323</v>
      </c>
      <c r="C33" s="134" t="s">
        <v>324</v>
      </c>
      <c r="D33" s="28"/>
      <c r="E33" s="28"/>
      <c r="F33" s="200"/>
      <c r="G33" s="24"/>
      <c r="H33" s="24"/>
      <c r="J33" s="163" t="s">
        <v>264</v>
      </c>
      <c r="K33" s="104"/>
      <c r="L33" s="158"/>
      <c r="M33" s="38"/>
      <c r="N33" s="38"/>
      <c r="O33" s="38"/>
      <c r="P33" s="3372" t="s">
        <v>187</v>
      </c>
      <c r="Q33" s="3373"/>
    </row>
    <row r="34" spans="1:17" ht="13.5" customHeight="1" x14ac:dyDescent="0.25">
      <c r="B34" s="20"/>
      <c r="C34" s="20"/>
      <c r="D34" s="20"/>
      <c r="E34" s="20"/>
      <c r="F34" s="20"/>
      <c r="G34" s="20"/>
      <c r="H34" s="20"/>
      <c r="J34" s="96"/>
      <c r="K34" s="93"/>
      <c r="L34" s="129"/>
      <c r="M34" s="23"/>
      <c r="N34" s="23"/>
      <c r="O34" s="23"/>
      <c r="P34" s="160" t="s">
        <v>262</v>
      </c>
      <c r="Q34" s="165" t="s">
        <v>263</v>
      </c>
    </row>
    <row r="35" spans="1:17" ht="13.5" customHeight="1" x14ac:dyDescent="0.25">
      <c r="A35" s="293" t="s">
        <v>237</v>
      </c>
      <c r="B35" s="142" t="s">
        <v>422</v>
      </c>
      <c r="C35" s="143"/>
      <c r="D35" s="143"/>
      <c r="E35" s="143"/>
      <c r="F35" s="143"/>
      <c r="G35" s="143"/>
      <c r="H35" s="153"/>
      <c r="J35" s="100" t="s">
        <v>85</v>
      </c>
      <c r="K35" s="93" t="s">
        <v>502</v>
      </c>
      <c r="L35" s="129"/>
      <c r="M35" s="23"/>
      <c r="N35" s="23"/>
      <c r="O35" s="159" t="s">
        <v>189</v>
      </c>
      <c r="P35" s="25"/>
      <c r="Q35" s="184"/>
    </row>
    <row r="36" spans="1:17" ht="13.5" customHeight="1" x14ac:dyDescent="0.25">
      <c r="A36" s="98" t="s">
        <v>85</v>
      </c>
      <c r="B36" s="107">
        <v>3.1</v>
      </c>
      <c r="C36" s="130" t="s">
        <v>95</v>
      </c>
      <c r="D36" s="26"/>
      <c r="E36" s="26"/>
      <c r="F36" s="26"/>
      <c r="G36" s="108"/>
      <c r="H36" s="24"/>
      <c r="J36" s="138" t="s">
        <v>85</v>
      </c>
      <c r="K36" s="93" t="s">
        <v>503</v>
      </c>
      <c r="L36" s="129"/>
      <c r="M36" s="23"/>
      <c r="N36" s="23"/>
      <c r="O36" s="159" t="s">
        <v>271</v>
      </c>
      <c r="P36" s="25"/>
      <c r="Q36" s="185"/>
    </row>
    <row r="37" spans="1:17" ht="13.5" customHeight="1" x14ac:dyDescent="0.25">
      <c r="A37" s="99" t="s">
        <v>85</v>
      </c>
      <c r="B37" s="103">
        <v>3.2</v>
      </c>
      <c r="C37" s="130" t="s">
        <v>96</v>
      </c>
      <c r="D37" s="32"/>
      <c r="E37" s="32"/>
      <c r="F37" s="32"/>
      <c r="G37" s="109"/>
      <c r="H37" s="24"/>
      <c r="J37" s="138" t="s">
        <v>85</v>
      </c>
      <c r="K37" s="93" t="s">
        <v>504</v>
      </c>
      <c r="L37" s="129"/>
      <c r="M37" s="23"/>
      <c r="N37" s="23"/>
      <c r="O37" s="159" t="s">
        <v>191</v>
      </c>
      <c r="P37" s="25"/>
      <c r="Q37" s="24"/>
    </row>
    <row r="38" spans="1:17" ht="13.5" customHeight="1" x14ac:dyDescent="0.25">
      <c r="A38" s="99" t="s">
        <v>85</v>
      </c>
      <c r="B38" s="103">
        <v>3.3</v>
      </c>
      <c r="C38" s="130" t="s">
        <v>285</v>
      </c>
      <c r="D38" s="32"/>
      <c r="E38" s="32"/>
      <c r="F38" s="32"/>
      <c r="G38" s="109"/>
      <c r="H38" s="24"/>
      <c r="J38" s="101" t="s">
        <v>85</v>
      </c>
      <c r="K38" s="92" t="s">
        <v>505</v>
      </c>
      <c r="L38" s="135"/>
      <c r="M38" s="28"/>
      <c r="N38" s="28"/>
      <c r="O38" s="157" t="s">
        <v>272</v>
      </c>
      <c r="P38" s="25"/>
      <c r="Q38" s="24"/>
    </row>
    <row r="39" spans="1:17" ht="13.5" customHeight="1" x14ac:dyDescent="0.25">
      <c r="A39" s="99" t="s">
        <v>85</v>
      </c>
      <c r="B39" s="103">
        <v>3.4</v>
      </c>
      <c r="C39" s="129" t="s">
        <v>93</v>
      </c>
      <c r="D39" s="23"/>
      <c r="E39" s="23"/>
      <c r="F39" s="32"/>
      <c r="G39" s="109"/>
      <c r="H39" s="24"/>
      <c r="J39" s="96" t="s">
        <v>85</v>
      </c>
      <c r="K39" s="93" t="s">
        <v>506</v>
      </c>
      <c r="L39" s="129" t="s">
        <v>279</v>
      </c>
      <c r="M39" s="23"/>
      <c r="N39" s="23"/>
      <c r="O39" s="23"/>
      <c r="P39" s="23"/>
      <c r="Q39" s="43"/>
    </row>
    <row r="40" spans="1:17" ht="13.5" customHeight="1" x14ac:dyDescent="0.25">
      <c r="A40" s="96" t="s">
        <v>85</v>
      </c>
      <c r="B40" s="103">
        <v>3.5</v>
      </c>
      <c r="C40" s="130" t="s">
        <v>94</v>
      </c>
      <c r="D40" s="32"/>
      <c r="E40" s="32"/>
      <c r="F40" s="32"/>
      <c r="G40" s="109"/>
      <c r="H40" s="24"/>
      <c r="J40" s="99" t="s">
        <v>85</v>
      </c>
      <c r="K40" s="93" t="s">
        <v>507</v>
      </c>
      <c r="L40" s="130" t="s">
        <v>233</v>
      </c>
      <c r="M40" s="32"/>
      <c r="N40" s="32"/>
      <c r="O40" s="32"/>
      <c r="P40" s="32"/>
      <c r="Q40" s="24"/>
    </row>
    <row r="41" spans="1:17" ht="13.5" customHeight="1" x14ac:dyDescent="0.25">
      <c r="A41" s="97" t="s">
        <v>85</v>
      </c>
      <c r="B41" s="110">
        <v>3.6</v>
      </c>
      <c r="C41" s="132" t="s">
        <v>412</v>
      </c>
      <c r="D41" s="36"/>
      <c r="E41" s="36"/>
      <c r="F41" s="36"/>
      <c r="G41" s="111"/>
      <c r="H41" s="24"/>
      <c r="J41" s="101" t="s">
        <v>85</v>
      </c>
      <c r="K41" s="94" t="s">
        <v>508</v>
      </c>
      <c r="L41" s="132" t="s">
        <v>234</v>
      </c>
      <c r="M41" s="36"/>
      <c r="N41" s="36"/>
      <c r="O41" s="36"/>
      <c r="P41" s="36"/>
      <c r="Q41" s="24"/>
    </row>
    <row r="42" spans="1:17" ht="13.5" customHeight="1" x14ac:dyDescent="0.25">
      <c r="B42" s="3287" t="s">
        <v>172</v>
      </c>
      <c r="C42" s="3287"/>
      <c r="D42" s="3343"/>
      <c r="E42" s="3343"/>
      <c r="F42" s="19"/>
      <c r="G42" s="19"/>
      <c r="J42" s="293" t="s">
        <v>255</v>
      </c>
      <c r="K42" s="142" t="s">
        <v>5</v>
      </c>
      <c r="L42" s="147"/>
      <c r="M42" s="147"/>
      <c r="N42" s="147"/>
      <c r="O42" s="147"/>
      <c r="P42" s="147"/>
      <c r="Q42" s="153"/>
    </row>
    <row r="43" spans="1:17" ht="13.5" customHeight="1" x14ac:dyDescent="0.25">
      <c r="B43" s="3287"/>
      <c r="C43" s="3287"/>
      <c r="D43" s="3343"/>
      <c r="E43" s="3343"/>
      <c r="F43" s="19"/>
      <c r="G43" s="19"/>
      <c r="J43" s="98" t="s">
        <v>85</v>
      </c>
      <c r="K43" s="91" t="s">
        <v>287</v>
      </c>
      <c r="L43" s="128" t="s">
        <v>440</v>
      </c>
      <c r="M43" s="26"/>
      <c r="N43" s="26"/>
      <c r="O43" s="26"/>
      <c r="P43" s="26"/>
      <c r="Q43" s="29"/>
    </row>
    <row r="44" spans="1:17" ht="13.5" customHeight="1" x14ac:dyDescent="0.25">
      <c r="B44" s="3287" t="s">
        <v>173</v>
      </c>
      <c r="C44" s="3288"/>
      <c r="D44" s="3289"/>
      <c r="E44" s="3289"/>
      <c r="F44" s="19"/>
      <c r="G44" s="19"/>
      <c r="J44" s="163" t="s">
        <v>264</v>
      </c>
      <c r="K44" s="104"/>
      <c r="L44" s="158"/>
      <c r="M44" s="38"/>
      <c r="N44" s="38"/>
      <c r="O44" s="3379" t="s">
        <v>187</v>
      </c>
      <c r="P44" s="3380"/>
      <c r="Q44" s="3381"/>
    </row>
    <row r="45" spans="1:17" ht="13.5" customHeight="1" x14ac:dyDescent="0.25">
      <c r="B45" s="3287"/>
      <c r="C45" s="3288"/>
      <c r="D45" s="3289"/>
      <c r="E45" s="3289"/>
      <c r="F45" s="19"/>
      <c r="G45" s="19"/>
      <c r="J45" s="96"/>
      <c r="K45" s="93"/>
      <c r="L45" s="129"/>
      <c r="M45" s="23"/>
      <c r="N45" s="23"/>
      <c r="O45" s="160" t="s">
        <v>262</v>
      </c>
      <c r="P45" s="328" t="s">
        <v>396</v>
      </c>
      <c r="Q45" s="329" t="s">
        <v>263</v>
      </c>
    </row>
    <row r="46" spans="1:17" ht="13.5" customHeight="1" x14ac:dyDescent="0.25">
      <c r="B46" s="315"/>
      <c r="C46" s="315"/>
      <c r="D46" s="331"/>
      <c r="E46" s="331"/>
      <c r="F46" s="19"/>
      <c r="G46" s="19"/>
      <c r="J46" s="100" t="s">
        <v>85</v>
      </c>
      <c r="K46" s="103">
        <v>6.2</v>
      </c>
      <c r="L46" s="129"/>
      <c r="M46" s="23"/>
      <c r="N46" s="159" t="s">
        <v>270</v>
      </c>
      <c r="O46" s="25"/>
      <c r="P46" s="25"/>
      <c r="Q46" s="242"/>
    </row>
    <row r="47" spans="1:17" ht="13.5" customHeight="1" x14ac:dyDescent="0.25">
      <c r="A47" s="293" t="s">
        <v>239</v>
      </c>
      <c r="B47" s="142" t="s">
        <v>4</v>
      </c>
      <c r="C47" s="143"/>
      <c r="D47" s="143"/>
      <c r="E47" s="143"/>
      <c r="F47" s="143"/>
      <c r="G47" s="143"/>
      <c r="H47" s="153"/>
      <c r="J47" s="138" t="s">
        <v>85</v>
      </c>
      <c r="K47" s="103">
        <v>6.3</v>
      </c>
      <c r="L47" s="129"/>
      <c r="M47" s="23"/>
      <c r="N47" s="159" t="s">
        <v>201</v>
      </c>
      <c r="O47" s="25"/>
      <c r="P47" s="25"/>
      <c r="Q47" s="242"/>
    </row>
    <row r="48" spans="1:17" ht="13.5" customHeight="1" x14ac:dyDescent="0.25">
      <c r="A48" s="98" t="s">
        <v>85</v>
      </c>
      <c r="B48" s="91" t="s">
        <v>509</v>
      </c>
      <c r="C48" s="131" t="s">
        <v>348</v>
      </c>
      <c r="D48" s="82"/>
      <c r="E48" s="82"/>
      <c r="F48" s="82"/>
      <c r="G48" s="82"/>
      <c r="H48" s="83"/>
      <c r="J48" s="138" t="s">
        <v>85</v>
      </c>
      <c r="K48" s="103">
        <v>6.4</v>
      </c>
      <c r="L48" s="129"/>
      <c r="M48" s="23"/>
      <c r="N48" s="159" t="s">
        <v>202</v>
      </c>
      <c r="O48" s="25"/>
      <c r="P48" s="25"/>
      <c r="Q48" s="242"/>
    </row>
    <row r="49" spans="1:17" ht="13.5" customHeight="1" x14ac:dyDescent="0.25">
      <c r="A49" s="96" t="s">
        <v>85</v>
      </c>
      <c r="B49" s="93" t="s">
        <v>667</v>
      </c>
      <c r="C49" s="130" t="s">
        <v>221</v>
      </c>
      <c r="D49" s="23"/>
      <c r="E49" s="23"/>
      <c r="F49" s="23"/>
      <c r="G49" s="23"/>
      <c r="H49" s="43"/>
      <c r="J49" s="138" t="s">
        <v>85</v>
      </c>
      <c r="K49" s="103">
        <v>6.5</v>
      </c>
      <c r="L49" s="129"/>
      <c r="M49" s="23"/>
      <c r="N49" s="159" t="s">
        <v>203</v>
      </c>
      <c r="O49" s="25"/>
      <c r="P49" s="25"/>
      <c r="Q49" s="243"/>
    </row>
    <row r="50" spans="1:17" ht="13.5" customHeight="1" x14ac:dyDescent="0.25">
      <c r="A50" s="138" t="s">
        <v>85</v>
      </c>
      <c r="B50" s="105" t="s">
        <v>668</v>
      </c>
      <c r="C50" s="139" t="s">
        <v>443</v>
      </c>
      <c r="D50" s="140"/>
      <c r="E50" s="140"/>
      <c r="F50" s="140"/>
      <c r="G50" s="140"/>
      <c r="H50" s="151"/>
      <c r="J50" s="138" t="s">
        <v>85</v>
      </c>
      <c r="K50" s="103">
        <v>6.6</v>
      </c>
      <c r="L50" s="129"/>
      <c r="M50" s="23"/>
      <c r="N50" s="159" t="s">
        <v>280</v>
      </c>
      <c r="O50" s="25"/>
      <c r="P50" s="25"/>
      <c r="Q50" s="25"/>
    </row>
    <row r="51" spans="1:17" ht="13.5" customHeight="1" x14ac:dyDescent="0.25">
      <c r="A51" s="163" t="s">
        <v>0</v>
      </c>
      <c r="B51" s="104"/>
      <c r="C51" s="158"/>
      <c r="D51" s="38"/>
      <c r="E51" s="38"/>
      <c r="F51" s="38"/>
      <c r="G51" s="38"/>
      <c r="H51" s="183"/>
      <c r="J51" s="138" t="s">
        <v>85</v>
      </c>
      <c r="K51" s="103">
        <v>6.7</v>
      </c>
      <c r="L51" s="129"/>
      <c r="M51" s="23"/>
      <c r="N51" s="159" t="s">
        <v>281</v>
      </c>
      <c r="O51" s="25"/>
      <c r="P51" s="25"/>
      <c r="Q51" s="25"/>
    </row>
    <row r="52" spans="1:17" ht="13.5" customHeight="1" x14ac:dyDescent="0.25">
      <c r="A52" s="96" t="s">
        <v>85</v>
      </c>
      <c r="B52" s="93" t="s">
        <v>669</v>
      </c>
      <c r="C52" s="129" t="s">
        <v>118</v>
      </c>
      <c r="D52" s="23"/>
      <c r="E52" s="23"/>
      <c r="F52" s="23"/>
      <c r="G52" s="23"/>
      <c r="H52" s="42"/>
      <c r="J52" s="138" t="s">
        <v>85</v>
      </c>
      <c r="K52" s="103">
        <v>6.8</v>
      </c>
      <c r="L52" s="129"/>
      <c r="M52" s="23"/>
      <c r="N52" s="159" t="s">
        <v>282</v>
      </c>
      <c r="O52" s="25"/>
      <c r="P52" s="25"/>
      <c r="Q52" s="241"/>
    </row>
    <row r="53" spans="1:17" ht="13.5" customHeight="1" x14ac:dyDescent="0.25">
      <c r="A53" s="99" t="s">
        <v>85</v>
      </c>
      <c r="B53" s="106" t="s">
        <v>670</v>
      </c>
      <c r="C53" s="130" t="s">
        <v>101</v>
      </c>
      <c r="D53" s="32"/>
      <c r="E53" s="32"/>
      <c r="F53" s="32"/>
      <c r="G53" s="32"/>
      <c r="H53" s="34"/>
      <c r="J53" s="138" t="s">
        <v>85</v>
      </c>
      <c r="K53" s="103">
        <v>6.9</v>
      </c>
      <c r="L53" s="129"/>
      <c r="M53" s="23"/>
      <c r="N53" s="159" t="s">
        <v>283</v>
      </c>
      <c r="O53" s="25"/>
      <c r="P53" s="25"/>
      <c r="Q53" s="242"/>
    </row>
    <row r="54" spans="1:17" ht="13.5" customHeight="1" x14ac:dyDescent="0.25">
      <c r="A54" s="99" t="s">
        <v>85</v>
      </c>
      <c r="B54" s="106" t="s">
        <v>671</v>
      </c>
      <c r="C54" s="130" t="s">
        <v>100</v>
      </c>
      <c r="D54" s="32"/>
      <c r="E54" s="32"/>
      <c r="F54" s="32"/>
      <c r="G54" s="32"/>
      <c r="H54" s="34"/>
      <c r="J54" s="138" t="s">
        <v>85</v>
      </c>
      <c r="K54" s="106" t="s">
        <v>286</v>
      </c>
      <c r="L54" s="129"/>
      <c r="M54" s="23"/>
      <c r="N54" s="159" t="s">
        <v>284</v>
      </c>
      <c r="O54" s="25"/>
      <c r="P54" s="25"/>
      <c r="Q54" s="242"/>
    </row>
    <row r="55" spans="1:17" ht="13.5" customHeight="1" x14ac:dyDescent="0.25">
      <c r="A55" s="138" t="s">
        <v>85</v>
      </c>
      <c r="B55" s="312" t="s">
        <v>672</v>
      </c>
      <c r="C55" s="139" t="s">
        <v>102</v>
      </c>
      <c r="D55" s="140"/>
      <c r="E55" s="140"/>
      <c r="F55" s="140"/>
      <c r="G55" s="140"/>
      <c r="H55" s="37"/>
      <c r="J55" s="99" t="s">
        <v>85</v>
      </c>
      <c r="K55" s="110">
        <v>6.11</v>
      </c>
      <c r="L55" s="132"/>
      <c r="M55" s="113"/>
      <c r="N55" s="324" t="s">
        <v>209</v>
      </c>
      <c r="O55" s="25"/>
      <c r="P55" s="25"/>
      <c r="Q55" s="243"/>
    </row>
    <row r="56" spans="1:17" ht="13.5" customHeight="1" x14ac:dyDescent="0.25">
      <c r="A56" s="138" t="s">
        <v>85</v>
      </c>
      <c r="B56" s="312" t="s">
        <v>673</v>
      </c>
      <c r="C56" s="139" t="s">
        <v>441</v>
      </c>
      <c r="D56" s="140"/>
      <c r="E56" s="140"/>
      <c r="F56" s="140"/>
      <c r="G56" s="140"/>
      <c r="H56" s="170"/>
      <c r="J56" s="172" t="s">
        <v>85</v>
      </c>
      <c r="K56" s="189">
        <v>6.12</v>
      </c>
      <c r="L56" s="190" t="s">
        <v>288</v>
      </c>
      <c r="M56" s="191"/>
      <c r="N56" s="322"/>
      <c r="O56" s="323"/>
      <c r="P56" s="323"/>
      <c r="Q56" s="246" t="s">
        <v>478</v>
      </c>
    </row>
    <row r="57" spans="1:17" ht="13.5" customHeight="1" x14ac:dyDescent="0.25">
      <c r="A57" s="100"/>
      <c r="B57" s="105"/>
      <c r="C57" s="131"/>
      <c r="D57" s="33"/>
      <c r="E57" s="33"/>
      <c r="F57" s="33"/>
      <c r="G57" s="332" t="s">
        <v>435</v>
      </c>
      <c r="H57" s="24"/>
      <c r="J57" s="96"/>
      <c r="K57" s="154"/>
      <c r="L57" s="129"/>
      <c r="M57" s="112"/>
      <c r="N57" s="325"/>
      <c r="O57" s="326"/>
      <c r="P57" s="327" t="s">
        <v>481</v>
      </c>
      <c r="Q57" s="25"/>
    </row>
    <row r="58" spans="1:17" ht="13.5" customHeight="1" x14ac:dyDescent="0.25">
      <c r="A58" s="96"/>
      <c r="B58" s="93"/>
      <c r="C58" s="129"/>
      <c r="D58" s="23"/>
      <c r="E58" s="23"/>
      <c r="F58" s="23"/>
      <c r="G58" s="159" t="s">
        <v>436</v>
      </c>
      <c r="H58" s="24"/>
      <c r="J58" s="100"/>
      <c r="K58" s="189"/>
      <c r="L58" s="190"/>
      <c r="M58" s="191"/>
      <c r="N58" s="191"/>
      <c r="O58" s="191"/>
      <c r="P58" s="194" t="s">
        <v>315</v>
      </c>
      <c r="Q58" s="193" t="s">
        <v>316</v>
      </c>
    </row>
    <row r="59" spans="1:17" ht="13.5" customHeight="1" x14ac:dyDescent="0.25">
      <c r="A59" s="99" t="s">
        <v>85</v>
      </c>
      <c r="B59" s="106" t="s">
        <v>674</v>
      </c>
      <c r="C59" s="130" t="s">
        <v>186</v>
      </c>
      <c r="D59" s="32"/>
      <c r="E59" s="32"/>
      <c r="F59" s="32"/>
      <c r="G59" s="32"/>
      <c r="H59" s="42"/>
      <c r="J59" s="99"/>
      <c r="K59" s="103"/>
      <c r="L59" s="176"/>
      <c r="M59" s="39"/>
      <c r="N59" s="39"/>
      <c r="O59" s="192" t="s">
        <v>331</v>
      </c>
      <c r="P59" s="24"/>
      <c r="Q59" s="24"/>
    </row>
    <row r="60" spans="1:17" ht="13.5" customHeight="1" x14ac:dyDescent="0.25">
      <c r="A60" s="99" t="s">
        <v>85</v>
      </c>
      <c r="B60" s="106" t="s">
        <v>240</v>
      </c>
      <c r="C60" s="130" t="s">
        <v>661</v>
      </c>
      <c r="D60" s="32"/>
      <c r="E60" s="32"/>
      <c r="F60" s="32"/>
      <c r="G60" s="32"/>
      <c r="H60" s="34"/>
      <c r="J60" s="99"/>
      <c r="K60" s="103"/>
      <c r="L60" s="176"/>
      <c r="M60" s="39"/>
      <c r="N60" s="39"/>
      <c r="O60" s="192" t="s">
        <v>479</v>
      </c>
      <c r="P60" s="24"/>
      <c r="Q60" s="24"/>
    </row>
    <row r="61" spans="1:17" ht="13.5" customHeight="1" x14ac:dyDescent="0.25">
      <c r="A61" s="99" t="s">
        <v>85</v>
      </c>
      <c r="B61" s="106" t="s">
        <v>675</v>
      </c>
      <c r="C61" s="130" t="s">
        <v>185</v>
      </c>
      <c r="D61" s="32"/>
      <c r="E61" s="32"/>
      <c r="F61" s="32"/>
      <c r="G61" s="32"/>
      <c r="H61" s="34"/>
      <c r="J61" s="99"/>
      <c r="K61" s="103"/>
      <c r="L61" s="176"/>
      <c r="M61" s="39"/>
      <c r="N61" s="39"/>
      <c r="O61" s="192" t="s">
        <v>480</v>
      </c>
      <c r="P61" s="24"/>
      <c r="Q61" s="24"/>
    </row>
    <row r="62" spans="1:17" ht="13.5" customHeight="1" x14ac:dyDescent="0.25">
      <c r="A62" s="101" t="s">
        <v>85</v>
      </c>
      <c r="B62" s="94" t="s">
        <v>676</v>
      </c>
      <c r="C62" s="132" t="s">
        <v>660</v>
      </c>
      <c r="D62" s="36"/>
      <c r="E62" s="36"/>
      <c r="F62" s="36"/>
      <c r="G62" s="36"/>
      <c r="H62" s="141"/>
      <c r="J62" s="99"/>
      <c r="K62" s="103"/>
      <c r="L62" s="176"/>
      <c r="M62" s="39"/>
      <c r="N62" s="39"/>
      <c r="O62" s="192" t="s">
        <v>458</v>
      </c>
      <c r="P62" s="24"/>
      <c r="Q62" s="24"/>
    </row>
    <row r="63" spans="1:17" ht="13.5" customHeight="1" x14ac:dyDescent="0.25">
      <c r="A63" s="163" t="s">
        <v>1</v>
      </c>
      <c r="B63" s="182"/>
      <c r="C63" s="158"/>
      <c r="D63" s="38"/>
      <c r="E63" s="38"/>
      <c r="F63" s="38"/>
      <c r="G63" s="38"/>
      <c r="H63" s="183"/>
      <c r="J63" s="99"/>
      <c r="K63" s="103"/>
      <c r="L63" s="176"/>
      <c r="M63" s="39"/>
      <c r="N63" s="39"/>
      <c r="O63" s="288" t="s">
        <v>459</v>
      </c>
      <c r="P63" s="24"/>
      <c r="Q63" s="24"/>
    </row>
    <row r="64" spans="1:17" ht="13.5" customHeight="1" x14ac:dyDescent="0.2">
      <c r="A64" s="96" t="s">
        <v>85</v>
      </c>
      <c r="B64" s="93" t="s">
        <v>241</v>
      </c>
      <c r="C64" s="129" t="s">
        <v>120</v>
      </c>
      <c r="D64" s="23"/>
      <c r="E64" s="23"/>
      <c r="F64" s="23"/>
      <c r="G64" s="23"/>
      <c r="H64" s="42"/>
      <c r="J64" s="96"/>
      <c r="K64" s="154"/>
      <c r="L64" s="289"/>
      <c r="M64" s="112"/>
      <c r="N64" s="112"/>
      <c r="O64" s="159"/>
      <c r="P64" s="290"/>
      <c r="Q64" s="199" t="s">
        <v>3</v>
      </c>
    </row>
    <row r="65" spans="1:17" ht="13.5" customHeight="1" x14ac:dyDescent="0.25">
      <c r="A65" s="99" t="s">
        <v>85</v>
      </c>
      <c r="B65" s="106" t="s">
        <v>242</v>
      </c>
      <c r="C65" s="130" t="s">
        <v>101</v>
      </c>
      <c r="D65" s="32"/>
      <c r="E65" s="32"/>
      <c r="F65" s="32"/>
      <c r="G65" s="32"/>
      <c r="H65" s="34"/>
      <c r="J65" s="101"/>
      <c r="K65" s="110"/>
      <c r="L65" s="291"/>
      <c r="M65" s="113"/>
      <c r="N65" s="113"/>
      <c r="O65" s="292"/>
      <c r="P65" s="316" t="s">
        <v>535</v>
      </c>
      <c r="Q65" s="24"/>
    </row>
    <row r="66" spans="1:17" ht="13.5" customHeight="1" x14ac:dyDescent="0.25">
      <c r="A66" s="99" t="s">
        <v>85</v>
      </c>
      <c r="B66" s="106" t="s">
        <v>243</v>
      </c>
      <c r="C66" s="130" t="s">
        <v>100</v>
      </c>
      <c r="D66" s="32"/>
      <c r="E66" s="32"/>
      <c r="F66" s="32"/>
      <c r="G66" s="32"/>
      <c r="H66" s="34"/>
      <c r="J66" s="96" t="s">
        <v>85</v>
      </c>
      <c r="K66" s="154">
        <v>6.13</v>
      </c>
      <c r="L66" s="129" t="s">
        <v>289</v>
      </c>
      <c r="M66" s="112"/>
      <c r="N66" s="112"/>
      <c r="O66" s="112"/>
      <c r="P66" s="112"/>
      <c r="Q66" s="155"/>
    </row>
    <row r="67" spans="1:17" ht="13.5" customHeight="1" x14ac:dyDescent="0.25">
      <c r="A67" s="99" t="s">
        <v>85</v>
      </c>
      <c r="B67" s="106" t="s">
        <v>244</v>
      </c>
      <c r="C67" s="130" t="s">
        <v>121</v>
      </c>
      <c r="D67" s="32"/>
      <c r="E67" s="32"/>
      <c r="F67" s="32"/>
      <c r="G67" s="32"/>
      <c r="H67" s="34"/>
      <c r="J67" s="99" t="s">
        <v>85</v>
      </c>
      <c r="K67" s="103">
        <v>6.14</v>
      </c>
      <c r="L67" s="130" t="s">
        <v>290</v>
      </c>
      <c r="M67" s="39"/>
      <c r="N67" s="39"/>
      <c r="O67" s="39"/>
      <c r="P67" s="39"/>
      <c r="Q67" s="114"/>
    </row>
    <row r="68" spans="1:17" ht="13.5" customHeight="1" x14ac:dyDescent="0.25">
      <c r="A68" s="138" t="s">
        <v>85</v>
      </c>
      <c r="B68" s="312" t="s">
        <v>245</v>
      </c>
      <c r="C68" s="139" t="s">
        <v>441</v>
      </c>
      <c r="D68" s="140"/>
      <c r="E68" s="140"/>
      <c r="F68" s="140"/>
      <c r="G68" s="140"/>
      <c r="H68" s="311"/>
      <c r="J68" s="96" t="s">
        <v>85</v>
      </c>
      <c r="K68" s="103">
        <v>6.15</v>
      </c>
      <c r="L68" s="130" t="s">
        <v>291</v>
      </c>
      <c r="M68" s="39"/>
      <c r="N68" s="39"/>
      <c r="O68" s="39"/>
      <c r="P68" s="39"/>
      <c r="Q68" s="114"/>
    </row>
    <row r="69" spans="1:17" ht="13.5" customHeight="1" x14ac:dyDescent="0.25">
      <c r="A69" s="100"/>
      <c r="B69" s="105"/>
      <c r="C69" s="131"/>
      <c r="D69" s="33"/>
      <c r="E69" s="33"/>
      <c r="F69" s="33"/>
      <c r="G69" s="322" t="s">
        <v>435</v>
      </c>
      <c r="H69" s="24"/>
      <c r="J69" s="97" t="s">
        <v>85</v>
      </c>
      <c r="K69" s="110">
        <v>6.16</v>
      </c>
      <c r="L69" s="132" t="s">
        <v>297</v>
      </c>
      <c r="M69" s="113"/>
      <c r="N69" s="113"/>
      <c r="O69" s="113"/>
      <c r="P69" s="113"/>
      <c r="Q69" s="115"/>
    </row>
    <row r="70" spans="1:17" ht="13.5" customHeight="1" x14ac:dyDescent="0.25">
      <c r="A70" s="96"/>
      <c r="B70" s="93"/>
      <c r="C70" s="129"/>
      <c r="D70" s="23"/>
      <c r="E70" s="23"/>
      <c r="F70" s="23"/>
      <c r="G70" s="159" t="s">
        <v>436</v>
      </c>
      <c r="H70" s="24"/>
    </row>
    <row r="71" spans="1:17" ht="13.5" customHeight="1" x14ac:dyDescent="0.25">
      <c r="A71" s="99" t="s">
        <v>85</v>
      </c>
      <c r="B71" s="106" t="s">
        <v>246</v>
      </c>
      <c r="C71" s="130" t="s">
        <v>186</v>
      </c>
      <c r="D71" s="32"/>
      <c r="E71" s="32"/>
      <c r="F71" s="32"/>
      <c r="G71" s="32"/>
      <c r="H71" s="42"/>
      <c r="J71" s="293" t="s">
        <v>292</v>
      </c>
      <c r="K71" s="142" t="s">
        <v>310</v>
      </c>
      <c r="L71" s="143"/>
      <c r="M71" s="143"/>
      <c r="N71" s="143"/>
      <c r="O71" s="143"/>
      <c r="P71" s="143"/>
      <c r="Q71" s="153"/>
    </row>
    <row r="72" spans="1:17" ht="13.5" customHeight="1" x14ac:dyDescent="0.25">
      <c r="A72" s="99" t="s">
        <v>85</v>
      </c>
      <c r="B72" s="106" t="s">
        <v>247</v>
      </c>
      <c r="C72" s="130" t="s">
        <v>661</v>
      </c>
      <c r="D72" s="32"/>
      <c r="E72" s="32"/>
      <c r="F72" s="32"/>
      <c r="G72" s="32"/>
      <c r="H72" s="34"/>
      <c r="J72" s="98" t="s">
        <v>85</v>
      </c>
      <c r="K72" s="107">
        <v>7.1</v>
      </c>
      <c r="L72" s="128" t="s">
        <v>293</v>
      </c>
      <c r="M72" s="26"/>
      <c r="N72" s="26"/>
      <c r="O72" s="26"/>
      <c r="P72" s="26"/>
      <c r="Q72" s="29"/>
    </row>
    <row r="73" spans="1:17" ht="13.5" customHeight="1" x14ac:dyDescent="0.25">
      <c r="A73" s="101" t="s">
        <v>85</v>
      </c>
      <c r="B73" s="94" t="s">
        <v>248</v>
      </c>
      <c r="C73" s="132" t="s">
        <v>660</v>
      </c>
      <c r="D73" s="36"/>
      <c r="E73" s="36"/>
      <c r="F73" s="36"/>
      <c r="G73" s="36"/>
      <c r="H73" s="141"/>
      <c r="J73" s="99" t="s">
        <v>85</v>
      </c>
      <c r="K73" s="103">
        <v>7.2</v>
      </c>
      <c r="L73" s="130" t="s">
        <v>294</v>
      </c>
      <c r="M73" s="32"/>
      <c r="N73" s="32"/>
      <c r="O73" s="32"/>
      <c r="P73" s="32"/>
      <c r="Q73" s="169"/>
    </row>
    <row r="74" spans="1:17" ht="13.5" customHeight="1" x14ac:dyDescent="0.25">
      <c r="A74" s="96" t="s">
        <v>85</v>
      </c>
      <c r="B74" s="93" t="s">
        <v>249</v>
      </c>
      <c r="C74" s="137" t="s">
        <v>437</v>
      </c>
      <c r="D74" s="44"/>
      <c r="E74" s="44"/>
      <c r="F74" s="44"/>
      <c r="G74" s="44"/>
      <c r="H74" s="43"/>
      <c r="J74" s="99" t="s">
        <v>85</v>
      </c>
      <c r="K74" s="103">
        <v>7.3</v>
      </c>
      <c r="L74" s="130" t="s">
        <v>295</v>
      </c>
      <c r="M74" s="32"/>
      <c r="N74" s="32"/>
      <c r="O74" s="32"/>
      <c r="P74" s="32"/>
      <c r="Q74" s="169"/>
    </row>
    <row r="75" spans="1:17" ht="13.5" customHeight="1" x14ac:dyDescent="0.25">
      <c r="A75" s="99" t="s">
        <v>85</v>
      </c>
      <c r="B75" s="106" t="s">
        <v>677</v>
      </c>
      <c r="C75" s="136" t="s">
        <v>544</v>
      </c>
      <c r="D75" s="40"/>
      <c r="E75" s="40"/>
      <c r="F75" s="40"/>
      <c r="G75" s="40"/>
      <c r="H75" s="24"/>
      <c r="J75" s="99" t="s">
        <v>85</v>
      </c>
      <c r="K75" s="154">
        <v>7.4</v>
      </c>
      <c r="L75" s="130" t="s">
        <v>296</v>
      </c>
      <c r="M75" s="32"/>
      <c r="N75" s="32"/>
      <c r="O75" s="32"/>
      <c r="P75" s="32"/>
      <c r="Q75" s="169"/>
    </row>
    <row r="76" spans="1:17" ht="13.5" customHeight="1" x14ac:dyDescent="0.25">
      <c r="A76" s="99" t="s">
        <v>85</v>
      </c>
      <c r="B76" s="106" t="s">
        <v>250</v>
      </c>
      <c r="C76" s="136" t="s">
        <v>678</v>
      </c>
      <c r="D76" s="40"/>
      <c r="E76" s="40"/>
      <c r="F76" s="40"/>
      <c r="G76" s="40"/>
      <c r="H76" s="24"/>
      <c r="J76" s="96" t="s">
        <v>85</v>
      </c>
      <c r="K76" s="103">
        <v>7.5</v>
      </c>
      <c r="L76" s="139" t="s">
        <v>397</v>
      </c>
      <c r="M76" s="32"/>
      <c r="N76" s="32"/>
      <c r="O76" s="32"/>
      <c r="P76" s="32"/>
      <c r="Q76" s="169"/>
    </row>
    <row r="77" spans="1:17" ht="13.5" customHeight="1" x14ac:dyDescent="0.25">
      <c r="A77" s="99" t="s">
        <v>85</v>
      </c>
      <c r="B77" s="106" t="s">
        <v>251</v>
      </c>
      <c r="C77" s="136" t="s">
        <v>123</v>
      </c>
      <c r="D77" s="40"/>
      <c r="E77" s="40"/>
      <c r="F77" s="40"/>
      <c r="G77" s="40"/>
      <c r="H77" s="41"/>
      <c r="J77" s="100" t="s">
        <v>85</v>
      </c>
      <c r="K77" s="178">
        <v>7.6</v>
      </c>
      <c r="L77" s="130" t="s">
        <v>357</v>
      </c>
      <c r="M77" s="140"/>
      <c r="N77" s="140"/>
      <c r="O77" s="140"/>
      <c r="P77" s="140"/>
      <c r="Q77" s="170"/>
    </row>
    <row r="78" spans="1:17" ht="13.5" customHeight="1" x14ac:dyDescent="0.25">
      <c r="A78" s="99" t="s">
        <v>85</v>
      </c>
      <c r="B78" s="106" t="s">
        <v>252</v>
      </c>
      <c r="C78" s="136" t="s">
        <v>679</v>
      </c>
      <c r="D78" s="40"/>
      <c r="E78" s="40"/>
      <c r="F78" s="40"/>
      <c r="G78" s="40"/>
      <c r="H78" s="24"/>
      <c r="J78" s="166" t="s">
        <v>85</v>
      </c>
      <c r="K78" s="167">
        <v>7.7</v>
      </c>
      <c r="L78" s="168" t="s">
        <v>311</v>
      </c>
      <c r="M78" s="180"/>
      <c r="N78" s="180"/>
      <c r="O78" s="180"/>
      <c r="P78" s="180"/>
      <c r="Q78" s="181"/>
    </row>
    <row r="79" spans="1:17" ht="13.5" customHeight="1" x14ac:dyDescent="0.25">
      <c r="A79" s="99" t="s">
        <v>85</v>
      </c>
      <c r="B79" s="106" t="s">
        <v>253</v>
      </c>
      <c r="C79" s="136" t="s">
        <v>122</v>
      </c>
      <c r="D79" s="40"/>
      <c r="E79" s="40"/>
      <c r="F79" s="40"/>
      <c r="G79" s="40"/>
      <c r="H79" s="43"/>
      <c r="J79" s="96" t="s">
        <v>85</v>
      </c>
      <c r="K79" s="154">
        <v>7.8</v>
      </c>
      <c r="L79" s="129" t="s">
        <v>442</v>
      </c>
      <c r="M79" s="33"/>
      <c r="N79" s="33"/>
      <c r="O79" s="33"/>
      <c r="P79" s="33"/>
      <c r="Q79" s="179"/>
    </row>
    <row r="80" spans="1:17" ht="13.5" customHeight="1" x14ac:dyDescent="0.25">
      <c r="A80" s="97" t="s">
        <v>85</v>
      </c>
      <c r="B80" s="94" t="s">
        <v>254</v>
      </c>
      <c r="C80" s="203" t="s">
        <v>269</v>
      </c>
      <c r="D80" s="204"/>
      <c r="E80" s="204"/>
      <c r="F80" s="204"/>
      <c r="G80" s="204"/>
      <c r="H80" s="202"/>
      <c r="J80" s="97" t="s">
        <v>85</v>
      </c>
      <c r="K80" s="110">
        <v>7.9</v>
      </c>
      <c r="L80" s="135" t="s">
        <v>322</v>
      </c>
      <c r="M80" s="36"/>
      <c r="N80" s="36"/>
      <c r="O80" s="36"/>
      <c r="P80" s="36"/>
      <c r="Q80" s="177"/>
    </row>
    <row r="89" spans="1:8" ht="13.5" customHeight="1" x14ac:dyDescent="0.25">
      <c r="A89" s="102"/>
      <c r="B89" s="105"/>
      <c r="C89" s="330"/>
      <c r="D89" s="89"/>
      <c r="E89" s="89"/>
      <c r="F89" s="89"/>
      <c r="G89" s="89"/>
      <c r="H89" s="90"/>
    </row>
    <row r="90" spans="1:8" ht="13.5" customHeight="1" x14ac:dyDescent="0.25">
      <c r="A90" s="102"/>
      <c r="B90" s="88"/>
      <c r="C90" s="89"/>
      <c r="D90" s="89"/>
      <c r="E90" s="89"/>
      <c r="F90" s="89"/>
      <c r="G90" s="89"/>
      <c r="H90" s="90"/>
    </row>
    <row r="91" spans="1:8" ht="13.5" customHeight="1" x14ac:dyDescent="0.25">
      <c r="A91" s="19"/>
      <c r="B91" s="19"/>
      <c r="C91" s="19"/>
      <c r="D91" s="19"/>
      <c r="E91" s="19"/>
      <c r="F91" s="19"/>
      <c r="G91" s="19"/>
    </row>
  </sheetData>
  <sheetProtection algorithmName="SHA-512" hashValue="Ut6X3eRa4Zi3WC8njxLiAhdXFO1y9siCvgXrRnczN0acxJ3ZuFEUXj9YoZXLQcxJDPb3HHaErqngT+FpglrEQQ==" saltValue="PrD+dzs4hY4lBSgR3yweRg==" spinCount="100000" sheet="1" objects="1" scenarios="1"/>
  <customSheetViews>
    <customSheetView guid="{0B791748-0704-4F0F-8AD8-1A23F5A28D58}" state="hidden">
      <selection activeCell="S3" sqref="S3"/>
      <rowBreaks count="1" manualBreakCount="1">
        <brk id="38" max="16" man="1"/>
      </rowBreaks>
      <pageMargins left="0.25" right="0.25" top="0.59" bottom="0.6" header="0.19" footer="0.3"/>
      <printOptions horizontalCentered="1"/>
      <pageSetup fitToHeight="4" orientation="landscape" r:id="rId1"/>
      <headerFooter differentOddEven="1">
        <oddHeader>&amp;C&amp;"Arial Black,Regular"&amp;18 527 WEB - SIZE CHANGE SOP</oddHeader>
        <oddFooter>&amp;CPage &amp;P of &amp;N&amp;R&amp;D - &amp;T</oddFooter>
        <evenFooter>&amp;CPage &amp;P of &amp;N</evenFooter>
      </headerFooter>
    </customSheetView>
  </customSheetViews>
  <mergeCells count="39">
    <mergeCell ref="B44:C45"/>
    <mergeCell ref="D44:E45"/>
    <mergeCell ref="O44:Q44"/>
    <mergeCell ref="F6:G7"/>
    <mergeCell ref="H6:H7"/>
    <mergeCell ref="B7:C8"/>
    <mergeCell ref="D7:E8"/>
    <mergeCell ref="F8:G9"/>
    <mergeCell ref="H8:H9"/>
    <mergeCell ref="B9:C10"/>
    <mergeCell ref="D9:E10"/>
    <mergeCell ref="F10:G11"/>
    <mergeCell ref="H10:H11"/>
    <mergeCell ref="B11:C12"/>
    <mergeCell ref="D11:E12"/>
    <mergeCell ref="M7:P8"/>
    <mergeCell ref="A15:H20"/>
    <mergeCell ref="P33:Q33"/>
    <mergeCell ref="B42:C43"/>
    <mergeCell ref="D42:E43"/>
    <mergeCell ref="B1:C2"/>
    <mergeCell ref="D1:E2"/>
    <mergeCell ref="F2:G3"/>
    <mergeCell ref="H2:H3"/>
    <mergeCell ref="B3:C4"/>
    <mergeCell ref="D3:E4"/>
    <mergeCell ref="F4:G5"/>
    <mergeCell ref="H4:H5"/>
    <mergeCell ref="B5:C6"/>
    <mergeCell ref="D5:E6"/>
    <mergeCell ref="Q7:Q8"/>
    <mergeCell ref="M9:P10"/>
    <mergeCell ref="Q9:Q10"/>
    <mergeCell ref="M1:P2"/>
    <mergeCell ref="M3:P4"/>
    <mergeCell ref="Q3:Q4"/>
    <mergeCell ref="M5:P6"/>
    <mergeCell ref="Q5:Q6"/>
    <mergeCell ref="Q1:Q2"/>
  </mergeCells>
  <conditionalFormatting sqref="F38">
    <cfRule type="containsText" dxfId="15" priority="12" operator="containsText" text="USE">
      <formula>NOT(ISERROR(SEARCH("USE",F38)))</formula>
    </cfRule>
  </conditionalFormatting>
  <conditionalFormatting sqref="G38">
    <cfRule type="containsText" dxfId="14" priority="11" operator="containsText" text="CHART">
      <formula>NOT(ISERROR(SEARCH("CHART",G38)))</formula>
    </cfRule>
  </conditionalFormatting>
  <conditionalFormatting sqref="F33">
    <cfRule type="containsText" dxfId="13" priority="9" operator="containsText" text="USE">
      <formula>NOT(ISERROR(SEARCH("USE",F33)))</formula>
    </cfRule>
  </conditionalFormatting>
  <conditionalFormatting sqref="G33">
    <cfRule type="containsText" dxfId="12" priority="8" operator="containsText" text="CHART">
      <formula>NOT(ISERROR(SEARCH("CHART",G33)))</formula>
    </cfRule>
  </conditionalFormatting>
  <conditionalFormatting sqref="F33">
    <cfRule type="containsText" dxfId="11" priority="6" operator="containsText" text="USE">
      <formula>NOT(ISERROR(SEARCH("USE",F33)))</formula>
    </cfRule>
  </conditionalFormatting>
  <conditionalFormatting sqref="G33">
    <cfRule type="containsText" dxfId="10" priority="5" operator="containsText" text="CHART">
      <formula>NOT(ISERROR(SEARCH("CHART",G33)))</formula>
    </cfRule>
  </conditionalFormatting>
  <conditionalFormatting sqref="F33">
    <cfRule type="containsText" dxfId="9" priority="3" operator="containsText" text="USE">
      <formula>NOT(ISERROR(SEARCH("USE",F33)))</formula>
    </cfRule>
  </conditionalFormatting>
  <conditionalFormatting sqref="G33">
    <cfRule type="containsText" dxfId="8" priority="2" operator="containsText" text="CHART">
      <formula>NOT(ISERROR(SEARCH("CHART",G33)))</formula>
    </cfRule>
  </conditionalFormatting>
  <printOptions horizontalCentered="1"/>
  <pageMargins left="0.25" right="0.25" top="0.59" bottom="0.6" header="0.19" footer="0.3"/>
  <pageSetup scale="97" fitToHeight="4" orientation="landscape" r:id="rId2"/>
  <headerFooter differentOddEven="1">
    <oddHeader>&amp;C&amp;"Arial Black,Regular"&amp;18 527 WEB - SIZE CHANGE SOP</oddHeader>
    <oddFooter>&amp;CPage &amp;P of &amp;N&amp;R&amp;D - &amp;T</oddFooter>
    <evenFooter>&amp;CPage &amp;P of &amp;N</evenFooter>
  </headerFooter>
  <rowBreaks count="1" manualBreakCount="1">
    <brk id="41" max="16" man="1"/>
  </row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6">
    <tabColor theme="9"/>
  </sheetPr>
  <dimension ref="A1:H55"/>
  <sheetViews>
    <sheetView zoomScaleNormal="100" workbookViewId="0">
      <selection activeCell="S3" sqref="S3"/>
    </sheetView>
  </sheetViews>
  <sheetFormatPr defaultRowHeight="13.5" customHeight="1" x14ac:dyDescent="0.25"/>
  <cols>
    <col min="1" max="1" width="19.7109375" style="22" customWidth="1"/>
    <col min="2" max="2" width="10.28515625" style="22" customWidth="1"/>
    <col min="3" max="6" width="9.140625" style="22" customWidth="1"/>
    <col min="7" max="7" width="9.140625" style="19" customWidth="1"/>
    <col min="8" max="8" width="1.5703125" style="19" customWidth="1"/>
    <col min="9" max="9" width="4" style="19" customWidth="1"/>
    <col min="10" max="10" width="5" style="19" customWidth="1"/>
    <col min="11" max="11" width="10.28515625" style="19" customWidth="1"/>
    <col min="12" max="12" width="9.140625" style="19" customWidth="1"/>
    <col min="13" max="16384" width="9.140625" style="19"/>
  </cols>
  <sheetData>
    <row r="1" spans="1:8" ht="13.5" customHeight="1" x14ac:dyDescent="0.2">
      <c r="E1" s="164"/>
      <c r="F1" s="164"/>
      <c r="G1" s="161" t="s">
        <v>2</v>
      </c>
    </row>
    <row r="2" spans="1:8" ht="13.5" customHeight="1" x14ac:dyDescent="0.25">
      <c r="A2" s="3287" t="s">
        <v>172</v>
      </c>
      <c r="B2" s="3288"/>
      <c r="C2" s="3281"/>
      <c r="D2" s="3282"/>
      <c r="E2" s="3298" t="s">
        <v>266</v>
      </c>
      <c r="F2" s="3288"/>
      <c r="G2" s="3314"/>
    </row>
    <row r="3" spans="1:8" ht="13.5" customHeight="1" x14ac:dyDescent="0.25">
      <c r="A3" s="3287"/>
      <c r="B3" s="3288"/>
      <c r="C3" s="3285"/>
      <c r="D3" s="3286"/>
      <c r="E3" s="3298"/>
      <c r="F3" s="3288"/>
      <c r="G3" s="3316"/>
    </row>
    <row r="4" spans="1:8" ht="13.5" customHeight="1" x14ac:dyDescent="0.25">
      <c r="A4" s="3287" t="s">
        <v>173</v>
      </c>
      <c r="B4" s="3288"/>
      <c r="C4" s="3385"/>
      <c r="D4" s="3386"/>
      <c r="E4" s="3298" t="s">
        <v>267</v>
      </c>
      <c r="F4" s="3288"/>
      <c r="G4" s="3314"/>
    </row>
    <row r="5" spans="1:8" ht="13.5" customHeight="1" x14ac:dyDescent="0.25">
      <c r="A5" s="3287"/>
      <c r="B5" s="3288"/>
      <c r="C5" s="3387"/>
      <c r="D5" s="3388"/>
      <c r="E5" s="3298"/>
      <c r="F5" s="3288"/>
      <c r="G5" s="3316"/>
      <c r="H5" s="152"/>
    </row>
    <row r="6" spans="1:8" ht="13.5" customHeight="1" x14ac:dyDescent="0.25">
      <c r="A6" s="3287" t="s">
        <v>314</v>
      </c>
      <c r="B6" s="3288"/>
      <c r="C6" s="3323"/>
      <c r="D6" s="3324"/>
      <c r="E6" s="3298" t="s">
        <v>312</v>
      </c>
      <c r="F6" s="3288"/>
      <c r="G6" s="3314"/>
    </row>
    <row r="7" spans="1:8" ht="13.5" customHeight="1" x14ac:dyDescent="0.25">
      <c r="A7" s="3287"/>
      <c r="B7" s="3288"/>
      <c r="C7" s="3327"/>
      <c r="D7" s="3328"/>
      <c r="E7" s="3298"/>
      <c r="F7" s="3288"/>
      <c r="G7" s="3316"/>
    </row>
    <row r="8" spans="1:8" ht="13.5" customHeight="1" x14ac:dyDescent="0.25">
      <c r="A8" s="3287" t="s">
        <v>265</v>
      </c>
      <c r="B8" s="3398"/>
      <c r="C8" s="3400"/>
      <c r="D8" s="3401"/>
      <c r="E8" s="3298" t="s">
        <v>313</v>
      </c>
      <c r="F8" s="3288"/>
      <c r="G8" s="3314"/>
    </row>
    <row r="9" spans="1:8" ht="13.5" customHeight="1" x14ac:dyDescent="0.25">
      <c r="A9" s="3399"/>
      <c r="B9" s="3398"/>
      <c r="C9" s="3402"/>
      <c r="D9" s="3403"/>
      <c r="E9" s="3298"/>
      <c r="F9" s="3288"/>
      <c r="G9" s="3316"/>
    </row>
    <row r="10" spans="1:8" ht="13.5" customHeight="1" x14ac:dyDescent="0.25">
      <c r="D10" s="233"/>
      <c r="E10" s="19"/>
      <c r="F10" s="19"/>
    </row>
    <row r="12" spans="1:8" s="209" customFormat="1" ht="18" customHeight="1" x14ac:dyDescent="0.25">
      <c r="A12" s="205" t="s">
        <v>349</v>
      </c>
      <c r="B12" s="207"/>
      <c r="C12" s="207"/>
      <c r="D12" s="207"/>
      <c r="E12" s="207"/>
      <c r="F12" s="207"/>
      <c r="G12" s="208"/>
    </row>
    <row r="13" spans="1:8" s="209" customFormat="1" ht="15" customHeight="1" x14ac:dyDescent="0.2">
      <c r="A13" s="337"/>
      <c r="E13" s="338" t="s">
        <v>3</v>
      </c>
      <c r="F13" s="339" t="s">
        <v>47</v>
      </c>
      <c r="G13" s="224" t="s">
        <v>48</v>
      </c>
    </row>
    <row r="14" spans="1:8" s="212" customFormat="1" ht="15" customHeight="1" x14ac:dyDescent="0.25">
      <c r="A14" s="229"/>
      <c r="B14" s="219"/>
      <c r="C14" s="219"/>
      <c r="D14" s="285" t="s">
        <v>350</v>
      </c>
      <c r="E14" s="396"/>
      <c r="F14" s="220"/>
      <c r="G14" s="220"/>
    </row>
    <row r="15" spans="1:8" s="212" customFormat="1" ht="15" customHeight="1" x14ac:dyDescent="0.25">
      <c r="A15" s="343"/>
      <c r="B15" s="344"/>
      <c r="C15" s="344"/>
      <c r="D15" s="345" t="s">
        <v>351</v>
      </c>
      <c r="E15" s="221"/>
      <c r="F15" s="222"/>
      <c r="G15" s="222"/>
    </row>
    <row r="16" spans="1:8" s="212" customFormat="1" ht="15" customHeight="1" x14ac:dyDescent="0.25">
      <c r="A16" s="340"/>
      <c r="B16" s="341"/>
      <c r="C16" s="341"/>
      <c r="D16" s="341"/>
      <c r="E16" s="334"/>
      <c r="F16" s="334"/>
      <c r="G16" s="246" t="s">
        <v>478</v>
      </c>
    </row>
    <row r="17" spans="1:7" s="212" customFormat="1" ht="15" customHeight="1" x14ac:dyDescent="0.25">
      <c r="A17" s="335"/>
      <c r="B17" s="336"/>
      <c r="C17" s="336"/>
      <c r="D17" s="336"/>
      <c r="E17" s="336"/>
      <c r="F17" s="342" t="s">
        <v>538</v>
      </c>
      <c r="G17" s="25"/>
    </row>
    <row r="18" spans="1:7" s="212" customFormat="1" ht="15" customHeight="1" x14ac:dyDescent="0.25">
      <c r="A18" s="230"/>
      <c r="B18" s="214"/>
      <c r="C18" s="215"/>
      <c r="D18" s="215"/>
      <c r="E18" s="216"/>
      <c r="F18" s="194" t="s">
        <v>315</v>
      </c>
      <c r="G18" s="193" t="s">
        <v>316</v>
      </c>
    </row>
    <row r="19" spans="1:7" s="212" customFormat="1" ht="15" customHeight="1" x14ac:dyDescent="0.25">
      <c r="A19" s="231"/>
      <c r="B19" s="217"/>
      <c r="C19" s="213"/>
      <c r="D19" s="213"/>
      <c r="E19" s="286" t="s">
        <v>331</v>
      </c>
      <c r="F19" s="222"/>
      <c r="G19" s="222"/>
    </row>
    <row r="20" spans="1:7" s="212" customFormat="1" ht="15" customHeight="1" x14ac:dyDescent="0.25">
      <c r="A20" s="231"/>
      <c r="B20" s="217"/>
      <c r="C20" s="213"/>
      <c r="D20" s="213"/>
      <c r="E20" s="286" t="s">
        <v>317</v>
      </c>
      <c r="F20" s="222"/>
      <c r="G20" s="222"/>
    </row>
    <row r="21" spans="1:7" s="212" customFormat="1" ht="15" customHeight="1" x14ac:dyDescent="0.25">
      <c r="A21" s="231"/>
      <c r="B21" s="217"/>
      <c r="C21" s="213"/>
      <c r="D21" s="213"/>
      <c r="E21" s="286" t="s">
        <v>318</v>
      </c>
      <c r="F21" s="222"/>
      <c r="G21" s="222"/>
    </row>
    <row r="22" spans="1:7" s="212" customFormat="1" ht="15" customHeight="1" x14ac:dyDescent="0.25">
      <c r="A22" s="231"/>
      <c r="B22" s="217"/>
      <c r="C22" s="213"/>
      <c r="D22" s="213"/>
      <c r="E22" s="286" t="s">
        <v>319</v>
      </c>
      <c r="F22" s="222"/>
      <c r="G22" s="222"/>
    </row>
    <row r="23" spans="1:7" s="212" customFormat="1" ht="15" customHeight="1" x14ac:dyDescent="0.25">
      <c r="A23" s="231"/>
      <c r="B23" s="217"/>
      <c r="C23" s="213"/>
      <c r="D23" s="213"/>
      <c r="E23" s="284" t="s">
        <v>320</v>
      </c>
      <c r="F23" s="222"/>
      <c r="G23" s="222"/>
    </row>
    <row r="24" spans="1:7" s="212" customFormat="1" ht="15" customHeight="1" x14ac:dyDescent="0.2">
      <c r="A24" s="232"/>
      <c r="B24" s="218"/>
      <c r="C24" s="219"/>
      <c r="D24" s="219"/>
      <c r="E24" s="287"/>
      <c r="F24" s="234"/>
      <c r="G24" s="223" t="s">
        <v>3</v>
      </c>
    </row>
    <row r="25" spans="1:7" s="212" customFormat="1" ht="15" customHeight="1" x14ac:dyDescent="0.25">
      <c r="A25" s="318"/>
      <c r="B25" s="225"/>
      <c r="C25" s="226"/>
      <c r="D25" s="226"/>
      <c r="E25" s="227"/>
      <c r="F25" s="333" t="s">
        <v>537</v>
      </c>
      <c r="G25" s="222"/>
    </row>
    <row r="26" spans="1:7" s="209" customFormat="1" ht="13.5" customHeight="1" x14ac:dyDescent="0.25">
      <c r="A26" s="225"/>
      <c r="B26" s="225"/>
      <c r="C26" s="226"/>
      <c r="D26" s="226"/>
      <c r="E26" s="227"/>
      <c r="F26" s="228"/>
      <c r="G26" s="317"/>
    </row>
    <row r="27" spans="1:7" ht="18" customHeight="1" x14ac:dyDescent="0.25">
      <c r="A27" s="210" t="s">
        <v>131</v>
      </c>
      <c r="B27" s="206"/>
      <c r="C27" s="206"/>
      <c r="D27" s="206"/>
      <c r="E27" s="206"/>
      <c r="F27" s="206"/>
      <c r="G27" s="211"/>
    </row>
    <row r="28" spans="1:7" ht="9.75" customHeight="1" x14ac:dyDescent="0.25">
      <c r="A28" s="3389"/>
      <c r="B28" s="3390"/>
      <c r="C28" s="3390"/>
      <c r="D28" s="3390"/>
      <c r="E28" s="3390"/>
      <c r="F28" s="3390"/>
      <c r="G28" s="3391"/>
    </row>
    <row r="29" spans="1:7" ht="9.75" customHeight="1" x14ac:dyDescent="0.25">
      <c r="A29" s="3392"/>
      <c r="B29" s="3393"/>
      <c r="C29" s="3393"/>
      <c r="D29" s="3393"/>
      <c r="E29" s="3393"/>
      <c r="F29" s="3393"/>
      <c r="G29" s="3394"/>
    </row>
    <row r="30" spans="1:7" ht="9.75" customHeight="1" x14ac:dyDescent="0.25">
      <c r="A30" s="3392"/>
      <c r="B30" s="3393"/>
      <c r="C30" s="3393"/>
      <c r="D30" s="3393"/>
      <c r="E30" s="3393"/>
      <c r="F30" s="3393"/>
      <c r="G30" s="3394"/>
    </row>
    <row r="31" spans="1:7" ht="9.75" customHeight="1" x14ac:dyDescent="0.25">
      <c r="A31" s="3392"/>
      <c r="B31" s="3393"/>
      <c r="C31" s="3393"/>
      <c r="D31" s="3393"/>
      <c r="E31" s="3393"/>
      <c r="F31" s="3393"/>
      <c r="G31" s="3394"/>
    </row>
    <row r="32" spans="1:7" ht="9.75" customHeight="1" x14ac:dyDescent="0.25">
      <c r="A32" s="3392"/>
      <c r="B32" s="3393"/>
      <c r="C32" s="3393"/>
      <c r="D32" s="3393"/>
      <c r="E32" s="3393"/>
      <c r="F32" s="3393"/>
      <c r="G32" s="3394"/>
    </row>
    <row r="33" spans="1:7" ht="9.75" customHeight="1" x14ac:dyDescent="0.25">
      <c r="A33" s="3392"/>
      <c r="B33" s="3393"/>
      <c r="C33" s="3393"/>
      <c r="D33" s="3393"/>
      <c r="E33" s="3393"/>
      <c r="F33" s="3393"/>
      <c r="G33" s="3394"/>
    </row>
    <row r="34" spans="1:7" ht="9.75" customHeight="1" x14ac:dyDescent="0.25">
      <c r="A34" s="3392"/>
      <c r="B34" s="3393"/>
      <c r="C34" s="3393"/>
      <c r="D34" s="3393"/>
      <c r="E34" s="3393"/>
      <c r="F34" s="3393"/>
      <c r="G34" s="3394"/>
    </row>
    <row r="35" spans="1:7" ht="9.75" customHeight="1" x14ac:dyDescent="0.25">
      <c r="A35" s="3392"/>
      <c r="B35" s="3393"/>
      <c r="C35" s="3393"/>
      <c r="D35" s="3393"/>
      <c r="E35" s="3393"/>
      <c r="F35" s="3393"/>
      <c r="G35" s="3394"/>
    </row>
    <row r="36" spans="1:7" ht="9.75" customHeight="1" x14ac:dyDescent="0.25">
      <c r="A36" s="3392"/>
      <c r="B36" s="3393"/>
      <c r="C36" s="3393"/>
      <c r="D36" s="3393"/>
      <c r="E36" s="3393"/>
      <c r="F36" s="3393"/>
      <c r="G36" s="3394"/>
    </row>
    <row r="37" spans="1:7" ht="9.75" customHeight="1" x14ac:dyDescent="0.25">
      <c r="A37" s="3392"/>
      <c r="B37" s="3393"/>
      <c r="C37" s="3393"/>
      <c r="D37" s="3393"/>
      <c r="E37" s="3393"/>
      <c r="F37" s="3393"/>
      <c r="G37" s="3394"/>
    </row>
    <row r="38" spans="1:7" ht="9.75" customHeight="1" x14ac:dyDescent="0.25">
      <c r="A38" s="3392"/>
      <c r="B38" s="3393"/>
      <c r="C38" s="3393"/>
      <c r="D38" s="3393"/>
      <c r="E38" s="3393"/>
      <c r="F38" s="3393"/>
      <c r="G38" s="3394"/>
    </row>
    <row r="39" spans="1:7" ht="9.75" customHeight="1" x14ac:dyDescent="0.25">
      <c r="A39" s="3392"/>
      <c r="B39" s="3393"/>
      <c r="C39" s="3393"/>
      <c r="D39" s="3393"/>
      <c r="E39" s="3393"/>
      <c r="F39" s="3393"/>
      <c r="G39" s="3394"/>
    </row>
    <row r="40" spans="1:7" ht="13.5" customHeight="1" x14ac:dyDescent="0.25">
      <c r="A40" s="3395"/>
      <c r="B40" s="3396"/>
      <c r="C40" s="3396"/>
      <c r="D40" s="3396"/>
      <c r="E40" s="3396"/>
      <c r="F40" s="3396"/>
      <c r="G40" s="3397"/>
    </row>
    <row r="41" spans="1:7" ht="13.5" customHeight="1" x14ac:dyDescent="0.25">
      <c r="A41" s="19"/>
      <c r="B41" s="19"/>
      <c r="C41" s="19"/>
      <c r="D41" s="19"/>
      <c r="E41" s="19"/>
      <c r="F41" s="19"/>
    </row>
    <row r="42" spans="1:7" ht="13.5" customHeight="1" x14ac:dyDescent="0.25">
      <c r="A42" s="19"/>
      <c r="B42" s="19"/>
      <c r="C42" s="19"/>
      <c r="D42" s="19"/>
      <c r="E42" s="19"/>
      <c r="F42" s="19"/>
    </row>
    <row r="43" spans="1:7" ht="13.5" customHeight="1" x14ac:dyDescent="0.25">
      <c r="A43" s="19"/>
      <c r="B43" s="19"/>
      <c r="C43" s="19"/>
      <c r="D43" s="19"/>
      <c r="E43" s="19"/>
      <c r="F43" s="19"/>
    </row>
    <row r="44" spans="1:7" ht="13.5" customHeight="1" x14ac:dyDescent="0.25">
      <c r="A44" s="19"/>
      <c r="B44" s="19"/>
      <c r="C44" s="19"/>
      <c r="D44" s="19"/>
      <c r="E44" s="19"/>
      <c r="F44" s="19"/>
    </row>
    <row r="45" spans="1:7" ht="13.5" customHeight="1" x14ac:dyDescent="0.25">
      <c r="A45" s="19"/>
      <c r="B45" s="19"/>
      <c r="C45" s="19"/>
      <c r="D45" s="19"/>
      <c r="E45" s="19"/>
      <c r="F45" s="19"/>
    </row>
    <row r="46" spans="1:7" ht="13.5" customHeight="1" x14ac:dyDescent="0.25">
      <c r="A46" s="19"/>
      <c r="B46" s="19"/>
      <c r="C46" s="19"/>
      <c r="D46" s="19"/>
      <c r="E46" s="19"/>
      <c r="F46" s="19"/>
    </row>
    <row r="47" spans="1:7" ht="13.5" customHeight="1" x14ac:dyDescent="0.25">
      <c r="A47" s="19"/>
      <c r="B47" s="19"/>
      <c r="C47" s="19"/>
      <c r="D47" s="19"/>
      <c r="E47" s="19"/>
      <c r="F47" s="19"/>
    </row>
    <row r="48" spans="1:7" ht="13.5" customHeight="1" x14ac:dyDescent="0.25">
      <c r="A48" s="19"/>
      <c r="B48" s="19"/>
      <c r="C48" s="19"/>
      <c r="D48" s="19"/>
      <c r="E48" s="19"/>
      <c r="F48" s="19"/>
    </row>
    <row r="49" s="19" customFormat="1" ht="13.5" customHeight="1" x14ac:dyDescent="0.25"/>
    <row r="50" s="19" customFormat="1" ht="13.5" customHeight="1" x14ac:dyDescent="0.25"/>
    <row r="51" s="19" customFormat="1" ht="13.5" customHeight="1" x14ac:dyDescent="0.25"/>
    <row r="52" s="19" customFormat="1" ht="13.5" customHeight="1" x14ac:dyDescent="0.25"/>
    <row r="53" s="19" customFormat="1" ht="13.5" customHeight="1" x14ac:dyDescent="0.25"/>
    <row r="54" s="19" customFormat="1" ht="13.5" customHeight="1" x14ac:dyDescent="0.25"/>
    <row r="55" s="19" customFormat="1" ht="13.5" customHeight="1" x14ac:dyDescent="0.25"/>
  </sheetData>
  <sheetProtection algorithmName="SHA-512" hashValue="KGkbH5slkqDkX/AWixxRTiNf9nH/k1lDIvvCBFH3xE+yuDFrlB1BHb64e4OwKS6lt53SFTUGPmF7+avTjBa6kQ==" saltValue="lncZ92goG4dM0x76NRhOpA==" spinCount="100000" sheet="1" objects="1" scenarios="1"/>
  <customSheetViews>
    <customSheetView guid="{0B791748-0704-4F0F-8AD8-1A23F5A28D58}" state="hidden">
      <selection activeCell="S3" sqref="S3"/>
      <pageMargins left="0.25" right="0.25" top="0.81" bottom="0.6" header="0.19" footer="0.3"/>
      <printOptions horizontalCentered="1"/>
      <pageSetup fitToHeight="4" orientation="portrait" r:id="rId1"/>
      <headerFooter differentOddEven="1">
        <oddHeader>&amp;C&amp;"Arial Black,Regular"&amp;18 527 - PANEL &amp;&amp; PATCH CHANGE FORMAT SHEET</oddHeader>
        <oddFooter>&amp;CPage &amp;P of &amp;N&amp;R&amp;D - &amp;T</oddFooter>
        <evenFooter>&amp;CPage &amp;P of &amp;N</evenFooter>
      </headerFooter>
    </customSheetView>
  </customSheetViews>
  <mergeCells count="17">
    <mergeCell ref="A28:G40"/>
    <mergeCell ref="A6:B7"/>
    <mergeCell ref="C6:D7"/>
    <mergeCell ref="E6:F7"/>
    <mergeCell ref="G6:G7"/>
    <mergeCell ref="A8:B9"/>
    <mergeCell ref="C8:D9"/>
    <mergeCell ref="E8:F9"/>
    <mergeCell ref="G8:G9"/>
    <mergeCell ref="A2:B3"/>
    <mergeCell ref="C2:D3"/>
    <mergeCell ref="E2:F3"/>
    <mergeCell ref="G2:G3"/>
    <mergeCell ref="A4:B5"/>
    <mergeCell ref="C4:D5"/>
    <mergeCell ref="E4:F5"/>
    <mergeCell ref="G4:G5"/>
  </mergeCells>
  <printOptions horizontalCentered="1"/>
  <pageMargins left="0.25" right="0.25" top="0.81" bottom="0.6" header="0.19" footer="0.3"/>
  <pageSetup fitToHeight="4" orientation="portrait" r:id="rId2"/>
  <headerFooter differentOddEven="1">
    <oddHeader>&amp;C&amp;"Arial Black,Regular"&amp;18 527 - PANEL &amp;&amp; PATCH CHANGE FORMAT SHEET</oddHeader>
    <oddFooter>&amp;CPage &amp;P of &amp;N&amp;R&amp;D - &amp;T</oddFooter>
    <evenFooter>&amp;CPage &amp;P of &amp;N</even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0070C0"/>
  </sheetPr>
  <dimension ref="A1:H57"/>
  <sheetViews>
    <sheetView showGridLines="0" zoomScaleNormal="100" workbookViewId="0">
      <selection activeCell="S3" sqref="S3"/>
    </sheetView>
  </sheetViews>
  <sheetFormatPr defaultRowHeight="13.5" customHeight="1" x14ac:dyDescent="0.25"/>
  <cols>
    <col min="1" max="1" width="18.85546875" style="22" customWidth="1"/>
    <col min="2" max="2" width="10.28515625" style="22" customWidth="1"/>
    <col min="3" max="6" width="9.140625" style="22" customWidth="1"/>
    <col min="7" max="7" width="10" style="19" customWidth="1"/>
    <col min="8" max="8" width="1.5703125" style="19" customWidth="1"/>
    <col min="9" max="9" width="4" style="19" customWidth="1"/>
    <col min="10" max="10" width="5" style="19" customWidth="1"/>
    <col min="11" max="11" width="10.28515625" style="19" customWidth="1"/>
    <col min="12" max="12" width="9.140625" style="19" customWidth="1"/>
    <col min="13" max="16384" width="9.140625" style="19"/>
  </cols>
  <sheetData>
    <row r="1" spans="1:8" ht="13.5" customHeight="1" x14ac:dyDescent="0.2">
      <c r="E1" s="164"/>
      <c r="F1" s="164"/>
      <c r="G1" s="161" t="s">
        <v>2</v>
      </c>
    </row>
    <row r="2" spans="1:8" ht="13.5" customHeight="1" x14ac:dyDescent="0.25">
      <c r="A2" s="3287" t="s">
        <v>763</v>
      </c>
      <c r="B2" s="3288"/>
      <c r="C2" s="3281">
        <f>'Job Entry'!D4</f>
        <v>0</v>
      </c>
      <c r="D2" s="3282"/>
      <c r="E2" s="3298" t="s">
        <v>768</v>
      </c>
      <c r="F2" s="3288"/>
      <c r="G2" s="3314" t="e">
        <f>'Format Info'!B6</f>
        <v>#N/A</v>
      </c>
    </row>
    <row r="3" spans="1:8" ht="13.5" customHeight="1" x14ac:dyDescent="0.25">
      <c r="A3" s="3287"/>
      <c r="B3" s="3288"/>
      <c r="C3" s="3285"/>
      <c r="D3" s="3286"/>
      <c r="E3" s="3298"/>
      <c r="F3" s="3288"/>
      <c r="G3" s="3316"/>
    </row>
    <row r="4" spans="1:8" ht="13.5" customHeight="1" x14ac:dyDescent="0.25">
      <c r="A4" s="3287" t="s">
        <v>764</v>
      </c>
      <c r="B4" s="3288"/>
      <c r="C4" s="3385">
        <f>'Job Entry'!D5</f>
        <v>0</v>
      </c>
      <c r="D4" s="3386"/>
      <c r="E4" s="3298" t="s">
        <v>769</v>
      </c>
      <c r="F4" s="3288"/>
      <c r="G4" s="3314">
        <f>'Format Info'!B7</f>
        <v>0</v>
      </c>
    </row>
    <row r="5" spans="1:8" ht="13.5" customHeight="1" x14ac:dyDescent="0.25">
      <c r="A5" s="3287"/>
      <c r="B5" s="3288"/>
      <c r="C5" s="3387"/>
      <c r="D5" s="3388"/>
      <c r="E5" s="3298"/>
      <c r="F5" s="3288"/>
      <c r="G5" s="3316"/>
      <c r="H5" s="152"/>
    </row>
    <row r="6" spans="1:8" ht="13.5" customHeight="1" x14ac:dyDescent="0.25">
      <c r="A6" s="3287" t="s">
        <v>762</v>
      </c>
      <c r="B6" s="3288"/>
      <c r="C6" s="3323">
        <f>IFERROR(LOOKUP('Job Entry'!D6,machines!#REF!,machines!#REF!),'Job Entry'!D6)</f>
        <v>0</v>
      </c>
      <c r="D6" s="3324"/>
      <c r="E6" s="3298" t="s">
        <v>771</v>
      </c>
      <c r="F6" s="3288"/>
      <c r="G6" s="3314" t="str">
        <f>'Format Info'!B36</f>
        <v>-</v>
      </c>
    </row>
    <row r="7" spans="1:8" ht="13.5" customHeight="1" x14ac:dyDescent="0.25">
      <c r="A7" s="3287"/>
      <c r="B7" s="3288"/>
      <c r="C7" s="3327"/>
      <c r="D7" s="3328"/>
      <c r="E7" s="3298"/>
      <c r="F7" s="3288"/>
      <c r="G7" s="3316"/>
    </row>
    <row r="8" spans="1:8" ht="13.5" customHeight="1" x14ac:dyDescent="0.25">
      <c r="A8" s="3287" t="s">
        <v>766</v>
      </c>
      <c r="B8" s="3398"/>
      <c r="C8" s="3400">
        <f>'Format Info'!B3</f>
        <v>0</v>
      </c>
      <c r="D8" s="3401"/>
      <c r="E8" s="3298" t="s">
        <v>772</v>
      </c>
      <c r="F8" s="3288"/>
      <c r="G8" s="3314" t="str">
        <f>'Format Info'!B37</f>
        <v>-</v>
      </c>
    </row>
    <row r="9" spans="1:8" ht="13.5" customHeight="1" x14ac:dyDescent="0.25">
      <c r="A9" s="3399"/>
      <c r="B9" s="3398"/>
      <c r="C9" s="3402"/>
      <c r="D9" s="3403"/>
      <c r="E9" s="3298"/>
      <c r="F9" s="3288"/>
      <c r="G9" s="3316"/>
    </row>
    <row r="10" spans="1:8" ht="13.5" customHeight="1" x14ac:dyDescent="0.25">
      <c r="D10" s="233"/>
      <c r="E10" s="19"/>
      <c r="F10" s="19"/>
    </row>
    <row r="12" spans="1:8" s="209" customFormat="1" ht="18" customHeight="1" x14ac:dyDescent="0.25">
      <c r="A12" s="205" t="s">
        <v>349</v>
      </c>
      <c r="B12" s="207"/>
      <c r="C12" s="207"/>
      <c r="D12" s="207"/>
      <c r="E12" s="207"/>
      <c r="F12" s="207"/>
      <c r="G12" s="208"/>
    </row>
    <row r="13" spans="1:8" s="209" customFormat="1" ht="15" customHeight="1" x14ac:dyDescent="0.2">
      <c r="A13" s="337"/>
      <c r="D13" s="338" t="s">
        <v>3</v>
      </c>
      <c r="E13" s="339" t="s">
        <v>47</v>
      </c>
      <c r="F13" s="548" t="s">
        <v>48</v>
      </c>
      <c r="G13" s="549" t="s">
        <v>750</v>
      </c>
    </row>
    <row r="14" spans="1:8" s="212" customFormat="1" ht="15" customHeight="1" x14ac:dyDescent="0.25">
      <c r="A14" s="229"/>
      <c r="B14" s="219"/>
      <c r="C14" s="285" t="s">
        <v>350</v>
      </c>
      <c r="D14" s="570" t="str">
        <f>'Format Info'!C36</f>
        <v>-</v>
      </c>
      <c r="E14" s="220" t="str">
        <f>'Format Info'!D36</f>
        <v>-</v>
      </c>
      <c r="F14" s="220" t="str">
        <f>'Format Info'!E36</f>
        <v>-</v>
      </c>
      <c r="G14" s="547" t="str">
        <f>'Format Info'!G36</f>
        <v>-</v>
      </c>
    </row>
    <row r="15" spans="1:8" s="212" customFormat="1" ht="15" customHeight="1" x14ac:dyDescent="0.25">
      <c r="A15" s="343"/>
      <c r="B15" s="344"/>
      <c r="C15" s="345" t="s">
        <v>351</v>
      </c>
      <c r="D15" s="571" t="str">
        <f>'Format Info'!C37</f>
        <v>-</v>
      </c>
      <c r="E15" s="222" t="str">
        <f>'Format Info'!D37</f>
        <v>-</v>
      </c>
      <c r="F15" s="222" t="str">
        <f>'Format Info'!E37</f>
        <v>-</v>
      </c>
      <c r="G15" s="547" t="str">
        <f>'Format Info'!G37</f>
        <v>-</v>
      </c>
    </row>
    <row r="16" spans="1:8" s="209" customFormat="1" ht="18" customHeight="1" x14ac:dyDescent="0.25">
      <c r="A16" s="340"/>
      <c r="B16" s="341"/>
      <c r="C16" s="341"/>
      <c r="D16" s="341"/>
      <c r="E16" s="334"/>
      <c r="F16" s="334"/>
      <c r="G16" s="246" t="s">
        <v>478</v>
      </c>
    </row>
    <row r="17" spans="1:7" s="209" customFormat="1" ht="18" customHeight="1" x14ac:dyDescent="0.25">
      <c r="A17" s="335"/>
      <c r="B17" s="336"/>
      <c r="C17" s="336"/>
      <c r="D17" s="336"/>
      <c r="E17" s="336"/>
      <c r="F17" s="342" t="s">
        <v>538</v>
      </c>
      <c r="G17" s="25" t="e">
        <f>'Format Info'!B28&amp;" - "&amp;'Format Info'!C28</f>
        <v>#N/A</v>
      </c>
    </row>
    <row r="18" spans="1:7" s="212" customFormat="1" ht="15" customHeight="1" x14ac:dyDescent="0.25">
      <c r="A18" s="230"/>
      <c r="B18" s="214"/>
      <c r="C18" s="215"/>
      <c r="D18" s="215"/>
      <c r="E18" s="216"/>
      <c r="F18" s="194" t="s">
        <v>315</v>
      </c>
      <c r="G18" s="193" t="s">
        <v>316</v>
      </c>
    </row>
    <row r="19" spans="1:7" s="212" customFormat="1" ht="15" customHeight="1" x14ac:dyDescent="0.25">
      <c r="A19" s="3404" t="s">
        <v>812</v>
      </c>
      <c r="B19" s="217"/>
      <c r="C19" s="213"/>
      <c r="D19" s="213"/>
      <c r="E19" s="286" t="s">
        <v>331</v>
      </c>
      <c r="F19" s="222" t="str">
        <f>'Format Info'!B30</f>
        <v>-</v>
      </c>
      <c r="G19" s="222" t="str">
        <f>'Format Info'!C30</f>
        <v>-</v>
      </c>
    </row>
    <row r="20" spans="1:7" s="212" customFormat="1" ht="15" customHeight="1" x14ac:dyDescent="0.25">
      <c r="A20" s="3405"/>
      <c r="B20" s="217"/>
      <c r="C20" s="213"/>
      <c r="D20" s="213"/>
      <c r="E20" s="286" t="s">
        <v>317</v>
      </c>
      <c r="F20" s="222" t="str">
        <f>'Format Info'!B31</f>
        <v>-</v>
      </c>
      <c r="G20" s="222" t="str">
        <f>'Format Info'!C31</f>
        <v>-</v>
      </c>
    </row>
    <row r="21" spans="1:7" s="212" customFormat="1" ht="15" customHeight="1" x14ac:dyDescent="0.25">
      <c r="A21" s="3405"/>
      <c r="B21" s="217"/>
      <c r="C21" s="213"/>
      <c r="D21" s="213"/>
      <c r="E21" s="286" t="s">
        <v>318</v>
      </c>
      <c r="F21" s="222" t="str">
        <f>'Format Info'!B32</f>
        <v>-</v>
      </c>
      <c r="G21" s="222" t="str">
        <f>'Format Info'!C32</f>
        <v>-</v>
      </c>
    </row>
    <row r="22" spans="1:7" s="212" customFormat="1" ht="15" customHeight="1" x14ac:dyDescent="0.25">
      <c r="A22" s="3405"/>
      <c r="B22" s="217"/>
      <c r="C22" s="213"/>
      <c r="D22" s="213"/>
      <c r="E22" s="286" t="s">
        <v>319</v>
      </c>
      <c r="F22" s="222" t="str">
        <f>'Format Info'!F33</f>
        <v>-</v>
      </c>
      <c r="G22" s="222" t="str">
        <f>'Format Info'!G33</f>
        <v>-</v>
      </c>
    </row>
    <row r="23" spans="1:7" s="212" customFormat="1" ht="15" customHeight="1" x14ac:dyDescent="0.25">
      <c r="A23" s="3406"/>
      <c r="B23" s="217"/>
      <c r="C23" s="213"/>
      <c r="D23" s="213"/>
      <c r="E23" s="284" t="s">
        <v>320</v>
      </c>
      <c r="F23" s="222" t="str">
        <f>'Format Info'!F34</f>
        <v>-</v>
      </c>
      <c r="G23" s="222" t="str">
        <f>'Format Info'!G34</f>
        <v>-</v>
      </c>
    </row>
    <row r="24" spans="1:7" s="212" customFormat="1" ht="15" customHeight="1" x14ac:dyDescent="0.2">
      <c r="A24" s="232"/>
      <c r="B24" s="218"/>
      <c r="C24" s="219"/>
      <c r="D24" s="219"/>
      <c r="E24" s="287"/>
      <c r="F24" s="234"/>
      <c r="G24" s="223" t="s">
        <v>3</v>
      </c>
    </row>
    <row r="25" spans="1:7" s="212" customFormat="1" ht="15" customHeight="1" x14ac:dyDescent="0.25">
      <c r="A25" s="318"/>
      <c r="B25" s="225"/>
      <c r="C25" s="226"/>
      <c r="D25" s="226"/>
      <c r="E25" s="227"/>
      <c r="F25" s="333" t="s">
        <v>537</v>
      </c>
      <c r="G25" s="222">
        <f>'Format Info'!E25</f>
        <v>0</v>
      </c>
    </row>
    <row r="26" spans="1:7" s="212" customFormat="1" ht="15" customHeight="1" x14ac:dyDescent="0.25">
      <c r="A26" s="225"/>
      <c r="B26" s="225"/>
      <c r="C26" s="226"/>
      <c r="D26" s="226"/>
      <c r="E26" s="227"/>
      <c r="F26" s="228"/>
      <c r="G26" s="317"/>
    </row>
    <row r="27" spans="1:7" s="212" customFormat="1" ht="15" customHeight="1" x14ac:dyDescent="0.25">
      <c r="A27" s="210" t="s">
        <v>131</v>
      </c>
      <c r="B27" s="206"/>
      <c r="C27" s="206"/>
      <c r="D27" s="206"/>
      <c r="E27" s="206"/>
      <c r="F27" s="206"/>
      <c r="G27" s="211"/>
    </row>
    <row r="28" spans="1:7" s="209" customFormat="1" ht="13.5" customHeight="1" x14ac:dyDescent="0.25">
      <c r="A28" s="3345" t="str">
        <f>IFERROR(IF(ISBLANK(LOOKUP('Job Entry'!D7,'side knives'!K:K,'side knives'!AF:AF)),"",LOOKUP('Job Entry'!D7,'side knives'!K:K,'side knives'!AF:AF)),"")</f>
        <v/>
      </c>
      <c r="B28" s="3346"/>
      <c r="C28" s="3346"/>
      <c r="D28" s="3346"/>
      <c r="E28" s="3346"/>
      <c r="F28" s="3346"/>
      <c r="G28" s="3347"/>
    </row>
    <row r="29" spans="1:7" ht="13.5" customHeight="1" x14ac:dyDescent="0.25">
      <c r="A29" s="3348"/>
      <c r="B29" s="3349"/>
      <c r="C29" s="3349"/>
      <c r="D29" s="3349"/>
      <c r="E29" s="3349"/>
      <c r="F29" s="3349"/>
      <c r="G29" s="3350"/>
    </row>
    <row r="30" spans="1:7" ht="13.5" customHeight="1" x14ac:dyDescent="0.25">
      <c r="A30" s="3366" t="str">
        <f>IF(ISBLANK('Job Entry'!G19),"",'Job Entry'!G19)</f>
        <v/>
      </c>
      <c r="B30" s="3367"/>
      <c r="C30" s="3367"/>
      <c r="D30" s="3367"/>
      <c r="E30" s="3367"/>
      <c r="F30" s="3367"/>
      <c r="G30" s="3368"/>
    </row>
    <row r="31" spans="1:7" ht="13.5" customHeight="1" x14ac:dyDescent="0.25">
      <c r="A31" s="3366"/>
      <c r="B31" s="3367"/>
      <c r="C31" s="3367"/>
      <c r="D31" s="3367"/>
      <c r="E31" s="3367"/>
      <c r="F31" s="3367"/>
      <c r="G31" s="3368"/>
    </row>
    <row r="32" spans="1:7" ht="13.5" customHeight="1" x14ac:dyDescent="0.25">
      <c r="A32" s="3366"/>
      <c r="B32" s="3367"/>
      <c r="C32" s="3367"/>
      <c r="D32" s="3367"/>
      <c r="E32" s="3367"/>
      <c r="F32" s="3367"/>
      <c r="G32" s="3368"/>
    </row>
    <row r="33" spans="1:7" ht="13.5" customHeight="1" x14ac:dyDescent="0.25">
      <c r="A33" s="3366"/>
      <c r="B33" s="3367"/>
      <c r="C33" s="3367"/>
      <c r="D33" s="3367"/>
      <c r="E33" s="3367"/>
      <c r="F33" s="3367"/>
      <c r="G33" s="3368"/>
    </row>
    <row r="34" spans="1:7" ht="13.5" customHeight="1" x14ac:dyDescent="0.25">
      <c r="A34" s="3366"/>
      <c r="B34" s="3367"/>
      <c r="C34" s="3367"/>
      <c r="D34" s="3367"/>
      <c r="E34" s="3367"/>
      <c r="F34" s="3367"/>
      <c r="G34" s="3368"/>
    </row>
    <row r="35" spans="1:7" ht="13.5" customHeight="1" x14ac:dyDescent="0.25">
      <c r="A35" s="3366"/>
      <c r="B35" s="3367"/>
      <c r="C35" s="3367"/>
      <c r="D35" s="3367"/>
      <c r="E35" s="3367"/>
      <c r="F35" s="3367"/>
      <c r="G35" s="3368"/>
    </row>
    <row r="36" spans="1:7" ht="13.5" customHeight="1" x14ac:dyDescent="0.25">
      <c r="A36" s="3366"/>
      <c r="B36" s="3367"/>
      <c r="C36" s="3367"/>
      <c r="D36" s="3367"/>
      <c r="E36" s="3367"/>
      <c r="F36" s="3367"/>
      <c r="G36" s="3368"/>
    </row>
    <row r="37" spans="1:7" ht="13.5" customHeight="1" x14ac:dyDescent="0.25">
      <c r="A37" s="3366"/>
      <c r="B37" s="3367"/>
      <c r="C37" s="3367"/>
      <c r="D37" s="3367"/>
      <c r="E37" s="3367"/>
      <c r="F37" s="3367"/>
      <c r="G37" s="3368"/>
    </row>
    <row r="38" spans="1:7" ht="13.5" customHeight="1" x14ac:dyDescent="0.25">
      <c r="A38" s="3366"/>
      <c r="B38" s="3367"/>
      <c r="C38" s="3367"/>
      <c r="D38" s="3367"/>
      <c r="E38" s="3367"/>
      <c r="F38" s="3367"/>
      <c r="G38" s="3368"/>
    </row>
    <row r="39" spans="1:7" ht="13.5" customHeight="1" x14ac:dyDescent="0.25">
      <c r="A39" s="3366"/>
      <c r="B39" s="3367"/>
      <c r="C39" s="3367"/>
      <c r="D39" s="3367"/>
      <c r="E39" s="3367"/>
      <c r="F39" s="3367"/>
      <c r="G39" s="3368"/>
    </row>
    <row r="40" spans="1:7" ht="13.5" customHeight="1" x14ac:dyDescent="0.25">
      <c r="A40" s="3369"/>
      <c r="B40" s="3370"/>
      <c r="C40" s="3370"/>
      <c r="D40" s="3370"/>
      <c r="E40" s="3370"/>
      <c r="F40" s="3370"/>
      <c r="G40" s="3371"/>
    </row>
    <row r="41" spans="1:7" ht="9.75" customHeight="1" x14ac:dyDescent="0.25">
      <c r="A41" s="420"/>
      <c r="B41" s="20"/>
      <c r="C41" s="20"/>
      <c r="D41" s="20"/>
      <c r="E41" s="20"/>
      <c r="F41" s="433" t="s">
        <v>751</v>
      </c>
      <c r="G41" s="434">
        <f>'Job Entry'!B31</f>
        <v>44795</v>
      </c>
    </row>
    <row r="43" spans="1:7" ht="13.5" customHeight="1" x14ac:dyDescent="0.25">
      <c r="A43" s="19"/>
      <c r="B43" s="19"/>
      <c r="C43" s="19"/>
      <c r="D43" s="19"/>
      <c r="E43" s="19"/>
      <c r="F43" s="19"/>
    </row>
    <row r="44" spans="1:7" ht="13.5" customHeight="1" x14ac:dyDescent="0.25">
      <c r="A44" s="19"/>
      <c r="B44" s="19"/>
      <c r="C44" s="19"/>
      <c r="D44" s="19"/>
      <c r="E44" s="19"/>
      <c r="F44" s="19"/>
    </row>
    <row r="45" spans="1:7" ht="13.5" customHeight="1" x14ac:dyDescent="0.25">
      <c r="A45" s="19"/>
      <c r="B45" s="19"/>
      <c r="C45" s="19"/>
      <c r="D45" s="19"/>
      <c r="E45" s="19"/>
      <c r="F45" s="19"/>
    </row>
    <row r="46" spans="1:7" ht="13.5" customHeight="1" x14ac:dyDescent="0.25">
      <c r="A46" s="19"/>
      <c r="B46" s="19"/>
      <c r="C46" s="19"/>
      <c r="D46" s="19"/>
      <c r="E46" s="19"/>
      <c r="F46" s="19"/>
    </row>
    <row r="47" spans="1:7" ht="13.5" customHeight="1" x14ac:dyDescent="0.25">
      <c r="A47" s="19"/>
      <c r="B47" s="19"/>
      <c r="C47" s="19"/>
      <c r="D47" s="19"/>
      <c r="E47" s="19"/>
      <c r="F47" s="19"/>
    </row>
    <row r="48" spans="1:7" ht="13.5" customHeight="1" x14ac:dyDescent="0.25">
      <c r="A48" s="19"/>
      <c r="B48" s="19"/>
      <c r="C48" s="19"/>
      <c r="D48" s="19"/>
      <c r="E48" s="19"/>
      <c r="F48" s="19"/>
    </row>
    <row r="49" s="19" customFormat="1" ht="13.5" customHeight="1" x14ac:dyDescent="0.25"/>
    <row r="50" s="19" customFormat="1" ht="13.5" customHeight="1" x14ac:dyDescent="0.25"/>
    <row r="51" s="19" customFormat="1" ht="13.5" customHeight="1" x14ac:dyDescent="0.25"/>
    <row r="52" s="19" customFormat="1" ht="13.5" customHeight="1" x14ac:dyDescent="0.25"/>
    <row r="53" s="19" customFormat="1" ht="13.5" customHeight="1" x14ac:dyDescent="0.25"/>
    <row r="54" s="19" customFormat="1" ht="13.5" customHeight="1" x14ac:dyDescent="0.25"/>
    <row r="55" s="19" customFormat="1" ht="13.5" customHeight="1" x14ac:dyDescent="0.25"/>
    <row r="56" s="19" customFormat="1" ht="13.5" customHeight="1" x14ac:dyDescent="0.25"/>
    <row r="57" s="19" customFormat="1" ht="13.5" customHeight="1" x14ac:dyDescent="0.25"/>
  </sheetData>
  <sheetProtection algorithmName="SHA-512" hashValue="6eEJ7J/cIOCCnL7Z3xJUVRXFbHGUl0ny6qo+opEC1li22ucD6PjENLkGmkkb7aWOcZA3zfcjyNG8mWG0aYaPHw==" saltValue="z+WVvMf+BGzR4vSUnppgkA==" spinCount="100000" sheet="1" objects="1" scenarios="1"/>
  <customSheetViews>
    <customSheetView guid="{0B791748-0704-4F0F-8AD8-1A23F5A28D58}" showPageBreaks="1" showGridLines="0" printArea="1">
      <selection activeCell="S3" sqref="S3"/>
      <pageMargins left="0.25" right="0.25" top="0.81" bottom="0.6" header="0.19" footer="0.3"/>
      <printOptions horizontalCentered="1"/>
      <pageSetup fitToHeight="4" orientation="portrait" r:id="rId1"/>
      <headerFooter differentOddEven="1">
        <oddHeader>&amp;C&amp;"Arial Black,Regular"&amp;18 527 - PANEL &amp;&amp; PATCH CHANGE FORMAT SHEET</oddHeader>
        <oddFooter>&amp;CPage &amp;P of &amp;N&amp;R&amp;D - &amp;T</oddFooter>
        <evenFooter>&amp;CPage &amp;P of &amp;N</evenFooter>
      </headerFooter>
    </customSheetView>
  </customSheetViews>
  <mergeCells count="19">
    <mergeCell ref="G2:G3"/>
    <mergeCell ref="A2:B3"/>
    <mergeCell ref="C2:D3"/>
    <mergeCell ref="A6:B7"/>
    <mergeCell ref="C6:D7"/>
    <mergeCell ref="E2:F3"/>
    <mergeCell ref="A4:B5"/>
    <mergeCell ref="C4:D5"/>
    <mergeCell ref="G6:G7"/>
    <mergeCell ref="G4:G5"/>
    <mergeCell ref="E8:F9"/>
    <mergeCell ref="E6:F7"/>
    <mergeCell ref="E4:F5"/>
    <mergeCell ref="A30:G40"/>
    <mergeCell ref="A28:G29"/>
    <mergeCell ref="A8:B9"/>
    <mergeCell ref="C8:D9"/>
    <mergeCell ref="G8:G9"/>
    <mergeCell ref="A19:A23"/>
  </mergeCells>
  <printOptions horizontalCentered="1"/>
  <pageMargins left="0.25" right="0.25" top="0.81" bottom="0.6" header="0.19" footer="0.3"/>
  <pageSetup orientation="portrait" r:id="rId2"/>
  <headerFooter differentOddEven="1">
    <oddHeader>&amp;C&amp;"Arial Black,Regular"&amp;18 527 - PANEL &amp;&amp; PATCH CHANGE FORMAT SHEET</oddHeader>
    <oddFooter>&amp;L© 2014,2019, Tension Corp.&amp;CPage &amp;P of &amp;N&amp;R&amp;D - &amp;T</oddFooter>
    <evenFooter>&amp;CPage &amp;P of &amp;N</even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40D89-1191-49F8-A893-FDB08DE26BBD}">
  <sheetPr codeName="Sheet25"/>
  <dimension ref="A1:G52"/>
  <sheetViews>
    <sheetView workbookViewId="0">
      <selection activeCell="F4" sqref="F4"/>
    </sheetView>
  </sheetViews>
  <sheetFormatPr defaultRowHeight="15" x14ac:dyDescent="0.25"/>
  <cols>
    <col min="1" max="2" width="9.140625" style="1"/>
  </cols>
  <sheetData>
    <row r="1" spans="1:7" x14ac:dyDescent="0.25">
      <c r="A1" s="1">
        <v>64</v>
      </c>
      <c r="B1" s="1">
        <v>10</v>
      </c>
      <c r="E1" t="s">
        <v>912</v>
      </c>
      <c r="G1" t="e">
        <f>VLOOKUP(F3,A3:B52,2,FALSE)</f>
        <v>#N/A</v>
      </c>
    </row>
    <row r="2" spans="1:7" x14ac:dyDescent="0.25">
      <c r="A2" s="1">
        <v>65</v>
      </c>
      <c r="B2" s="1">
        <v>10</v>
      </c>
    </row>
    <row r="3" spans="1:7" x14ac:dyDescent="0.25">
      <c r="A3" s="1">
        <v>66</v>
      </c>
      <c r="B3" s="1">
        <v>10</v>
      </c>
      <c r="E3" t="s">
        <v>913</v>
      </c>
      <c r="F3" s="11" t="e">
        <f>'Format Info'!B11</f>
        <v>#N/A</v>
      </c>
    </row>
    <row r="4" spans="1:7" x14ac:dyDescent="0.25">
      <c r="A4" s="1">
        <v>67</v>
      </c>
      <c r="B4" s="1">
        <v>10</v>
      </c>
    </row>
    <row r="5" spans="1:7" x14ac:dyDescent="0.25">
      <c r="A5" s="1">
        <v>68</v>
      </c>
      <c r="B5" s="1">
        <v>10</v>
      </c>
    </row>
    <row r="6" spans="1:7" x14ac:dyDescent="0.25">
      <c r="A6" s="1">
        <v>69</v>
      </c>
      <c r="B6" s="1">
        <v>11</v>
      </c>
    </row>
    <row r="7" spans="1:7" x14ac:dyDescent="0.25">
      <c r="A7" s="1">
        <v>70</v>
      </c>
      <c r="B7" s="1">
        <v>11</v>
      </c>
    </row>
    <row r="8" spans="1:7" x14ac:dyDescent="0.25">
      <c r="A8" s="1">
        <v>71</v>
      </c>
      <c r="B8" s="1">
        <v>11</v>
      </c>
    </row>
    <row r="9" spans="1:7" x14ac:dyDescent="0.25">
      <c r="A9" s="1">
        <v>72</v>
      </c>
      <c r="B9" s="1">
        <v>11</v>
      </c>
    </row>
    <row r="10" spans="1:7" x14ac:dyDescent="0.25">
      <c r="A10" s="1">
        <v>73</v>
      </c>
      <c r="B10" s="1">
        <v>11</v>
      </c>
    </row>
    <row r="11" spans="1:7" x14ac:dyDescent="0.25">
      <c r="A11" s="1">
        <v>74</v>
      </c>
      <c r="B11" s="1">
        <v>11</v>
      </c>
    </row>
    <row r="12" spans="1:7" x14ac:dyDescent="0.25">
      <c r="A12" s="1">
        <v>75</v>
      </c>
      <c r="B12" s="1">
        <v>11</v>
      </c>
    </row>
    <row r="13" spans="1:7" x14ac:dyDescent="0.25">
      <c r="A13" s="1">
        <v>76</v>
      </c>
      <c r="B13" s="1">
        <v>11</v>
      </c>
    </row>
    <row r="14" spans="1:7" x14ac:dyDescent="0.25">
      <c r="A14" s="1">
        <v>77</v>
      </c>
      <c r="B14" s="1">
        <v>11</v>
      </c>
    </row>
    <row r="15" spans="1:7" x14ac:dyDescent="0.25">
      <c r="A15" s="1">
        <v>78</v>
      </c>
      <c r="B15" s="1">
        <v>11</v>
      </c>
    </row>
    <row r="16" spans="1:7" x14ac:dyDescent="0.25">
      <c r="A16" s="1">
        <v>79</v>
      </c>
      <c r="B16" s="1">
        <v>11</v>
      </c>
    </row>
    <row r="17" spans="1:2" x14ac:dyDescent="0.25">
      <c r="A17" s="1">
        <v>80</v>
      </c>
      <c r="B17" s="1">
        <v>11</v>
      </c>
    </row>
    <row r="18" spans="1:2" x14ac:dyDescent="0.25">
      <c r="A18" s="1">
        <v>81</v>
      </c>
      <c r="B18" s="1">
        <v>12</v>
      </c>
    </row>
    <row r="19" spans="1:2" x14ac:dyDescent="0.25">
      <c r="A19" s="1">
        <v>82</v>
      </c>
      <c r="B19" s="1">
        <v>12</v>
      </c>
    </row>
    <row r="20" spans="1:2" x14ac:dyDescent="0.25">
      <c r="A20" s="1">
        <v>83</v>
      </c>
      <c r="B20" s="1">
        <v>12</v>
      </c>
    </row>
    <row r="21" spans="1:2" x14ac:dyDescent="0.25">
      <c r="A21" s="1">
        <v>84</v>
      </c>
      <c r="B21" s="1">
        <v>12</v>
      </c>
    </row>
    <row r="22" spans="1:2" x14ac:dyDescent="0.25">
      <c r="A22" s="1">
        <v>85</v>
      </c>
      <c r="B22" s="1">
        <v>12</v>
      </c>
    </row>
    <row r="23" spans="1:2" x14ac:dyDescent="0.25">
      <c r="A23" s="1">
        <v>86</v>
      </c>
      <c r="B23" s="1">
        <v>12</v>
      </c>
    </row>
    <row r="24" spans="1:2" x14ac:dyDescent="0.25">
      <c r="A24" s="1">
        <v>87</v>
      </c>
      <c r="B24" s="1">
        <v>12</v>
      </c>
    </row>
    <row r="25" spans="1:2" x14ac:dyDescent="0.25">
      <c r="A25" s="1">
        <v>88</v>
      </c>
      <c r="B25" s="1">
        <v>12</v>
      </c>
    </row>
    <row r="26" spans="1:2" x14ac:dyDescent="0.25">
      <c r="A26" s="1">
        <v>89</v>
      </c>
      <c r="B26" s="1">
        <v>12</v>
      </c>
    </row>
    <row r="27" spans="1:2" x14ac:dyDescent="0.25">
      <c r="A27" s="1">
        <v>90</v>
      </c>
      <c r="B27" s="1">
        <v>12</v>
      </c>
    </row>
    <row r="28" spans="1:2" x14ac:dyDescent="0.25">
      <c r="A28" s="1">
        <v>91</v>
      </c>
      <c r="B28" s="1">
        <v>12</v>
      </c>
    </row>
    <row r="29" spans="1:2" x14ac:dyDescent="0.25">
      <c r="A29" s="1">
        <v>92</v>
      </c>
      <c r="B29" s="1">
        <v>1</v>
      </c>
    </row>
    <row r="30" spans="1:2" x14ac:dyDescent="0.25">
      <c r="A30" s="1">
        <v>93</v>
      </c>
      <c r="B30" s="1">
        <v>1</v>
      </c>
    </row>
    <row r="31" spans="1:2" x14ac:dyDescent="0.25">
      <c r="A31" s="1">
        <v>94</v>
      </c>
      <c r="B31" s="1">
        <v>1</v>
      </c>
    </row>
    <row r="32" spans="1:2" x14ac:dyDescent="0.25">
      <c r="A32" s="1">
        <v>95</v>
      </c>
      <c r="B32" s="1">
        <v>1</v>
      </c>
    </row>
    <row r="33" spans="1:2" x14ac:dyDescent="0.25">
      <c r="A33" s="1">
        <v>96</v>
      </c>
      <c r="B33" s="1">
        <v>1</v>
      </c>
    </row>
    <row r="34" spans="1:2" x14ac:dyDescent="0.25">
      <c r="A34" s="1">
        <v>97</v>
      </c>
      <c r="B34" s="1">
        <v>1</v>
      </c>
    </row>
    <row r="35" spans="1:2" x14ac:dyDescent="0.25">
      <c r="A35" s="1">
        <v>98</v>
      </c>
      <c r="B35" s="1">
        <v>1</v>
      </c>
    </row>
    <row r="36" spans="1:2" x14ac:dyDescent="0.25">
      <c r="A36" s="1">
        <v>99</v>
      </c>
      <c r="B36" s="1">
        <v>1</v>
      </c>
    </row>
    <row r="37" spans="1:2" x14ac:dyDescent="0.25">
      <c r="A37" s="1">
        <v>100</v>
      </c>
      <c r="B37" s="1">
        <v>1</v>
      </c>
    </row>
    <row r="38" spans="1:2" x14ac:dyDescent="0.25">
      <c r="A38" s="1">
        <v>101</v>
      </c>
      <c r="B38" s="1">
        <v>1</v>
      </c>
    </row>
    <row r="39" spans="1:2" x14ac:dyDescent="0.25">
      <c r="A39" s="1">
        <v>102</v>
      </c>
      <c r="B39" s="1">
        <v>1</v>
      </c>
    </row>
    <row r="40" spans="1:2" x14ac:dyDescent="0.25">
      <c r="A40" s="1">
        <v>103</v>
      </c>
      <c r="B40" s="1">
        <v>2</v>
      </c>
    </row>
    <row r="41" spans="1:2" x14ac:dyDescent="0.25">
      <c r="A41" s="1">
        <v>104</v>
      </c>
      <c r="B41" s="1">
        <v>2</v>
      </c>
    </row>
    <row r="42" spans="1:2" x14ac:dyDescent="0.25">
      <c r="A42" s="1">
        <v>105</v>
      </c>
      <c r="B42" s="1">
        <v>2</v>
      </c>
    </row>
    <row r="43" spans="1:2" x14ac:dyDescent="0.25">
      <c r="A43" s="1">
        <v>106</v>
      </c>
      <c r="B43" s="1">
        <v>2</v>
      </c>
    </row>
    <row r="44" spans="1:2" x14ac:dyDescent="0.25">
      <c r="A44" s="1">
        <v>107</v>
      </c>
      <c r="B44" s="1">
        <v>2</v>
      </c>
    </row>
    <row r="45" spans="1:2" x14ac:dyDescent="0.25">
      <c r="A45" s="1">
        <v>108</v>
      </c>
      <c r="B45" s="1">
        <v>2</v>
      </c>
    </row>
    <row r="46" spans="1:2" x14ac:dyDescent="0.25">
      <c r="A46" s="1">
        <v>109</v>
      </c>
      <c r="B46" s="1">
        <v>2</v>
      </c>
    </row>
    <row r="47" spans="1:2" x14ac:dyDescent="0.25">
      <c r="A47" s="1">
        <v>110</v>
      </c>
      <c r="B47" s="1">
        <v>2</v>
      </c>
    </row>
    <row r="48" spans="1:2" x14ac:dyDescent="0.25">
      <c r="A48" s="1">
        <v>111</v>
      </c>
      <c r="B48" s="1">
        <v>2</v>
      </c>
    </row>
    <row r="49" spans="1:2" x14ac:dyDescent="0.25">
      <c r="A49" s="1">
        <v>112</v>
      </c>
      <c r="B49" s="1">
        <v>3</v>
      </c>
    </row>
    <row r="50" spans="1:2" x14ac:dyDescent="0.25">
      <c r="A50" s="1">
        <v>113</v>
      </c>
      <c r="B50" s="1">
        <v>3</v>
      </c>
    </row>
    <row r="51" spans="1:2" x14ac:dyDescent="0.25">
      <c r="A51" s="1">
        <v>114</v>
      </c>
      <c r="B51" s="1">
        <v>3</v>
      </c>
    </row>
    <row r="52" spans="1:2" x14ac:dyDescent="0.25">
      <c r="A52" s="1">
        <v>115</v>
      </c>
      <c r="B52" s="1">
        <v>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0000"/>
  </sheetPr>
  <dimension ref="A1:M90"/>
  <sheetViews>
    <sheetView topLeftCell="A19" zoomScaleNormal="100" workbookViewId="0">
      <selection activeCell="B36" sqref="B36"/>
    </sheetView>
  </sheetViews>
  <sheetFormatPr defaultRowHeight="16.5" customHeight="1" x14ac:dyDescent="0.25"/>
  <cols>
    <col min="1" max="1" width="47" style="47" customWidth="1"/>
    <col min="2" max="2" width="16.7109375" style="49" customWidth="1"/>
    <col min="3" max="3" width="16.7109375" style="48" customWidth="1"/>
    <col min="4" max="5" width="16.7109375" style="49" customWidth="1"/>
    <col min="6" max="7" width="16.7109375" style="53" customWidth="1"/>
    <col min="8" max="10" width="15.28515625" style="53" customWidth="1"/>
    <col min="11" max="11" width="18" style="53" customWidth="1"/>
    <col min="12" max="13" width="17" style="53" customWidth="1"/>
    <col min="14" max="16384" width="9.140625" style="53"/>
  </cols>
  <sheetData>
    <row r="1" spans="1:13" ht="16.5" customHeight="1" x14ac:dyDescent="0.3">
      <c r="A1" s="47" t="s">
        <v>17</v>
      </c>
      <c r="B1" s="45">
        <f>'Job Entry'!$D$4</f>
        <v>0</v>
      </c>
      <c r="F1" s="50"/>
      <c r="G1" s="51" t="s">
        <v>24</v>
      </c>
      <c r="H1" s="52" t="s">
        <v>25</v>
      </c>
      <c r="I1" s="51" t="s">
        <v>26</v>
      </c>
      <c r="J1" s="51" t="s">
        <v>27</v>
      </c>
      <c r="K1" s="49" t="s">
        <v>35</v>
      </c>
      <c r="L1" s="356" t="s">
        <v>42</v>
      </c>
      <c r="M1" s="356" t="s">
        <v>43</v>
      </c>
    </row>
    <row r="2" spans="1:13" ht="16.5" customHeight="1" x14ac:dyDescent="0.3">
      <c r="A2" s="47" t="s">
        <v>8</v>
      </c>
      <c r="B2" s="45">
        <f>'Job Entry'!$D$5</f>
        <v>0</v>
      </c>
      <c r="F2" s="47" t="s">
        <v>14</v>
      </c>
      <c r="G2" s="54">
        <f>'Job Entry'!D14</f>
        <v>0</v>
      </c>
      <c r="H2" s="54">
        <f>'Job Entry'!E14</f>
        <v>0</v>
      </c>
      <c r="I2" s="54">
        <f>'Job Entry'!F14</f>
        <v>0</v>
      </c>
      <c r="J2" s="54">
        <f>'Job Entry'!H14</f>
        <v>0</v>
      </c>
      <c r="L2" s="352" t="str">
        <f>IF(windows!$I2=TRUE,(IF(windows!$K2=FALSE,windows!$AK2,"-")),"-")</f>
        <v>-</v>
      </c>
      <c r="M2" s="354" t="str">
        <f>IF(windows!$I2=TRUE,(IF(windows!$K2=FALSE,windows!$AA2,"-")),"-")</f>
        <v>-</v>
      </c>
    </row>
    <row r="3" spans="1:13" ht="16.5" customHeight="1" x14ac:dyDescent="0.3">
      <c r="A3" s="47" t="s">
        <v>18</v>
      </c>
      <c r="B3" s="45">
        <f>'Job Entry'!$D$7</f>
        <v>0</v>
      </c>
      <c r="F3" s="47" t="s">
        <v>15</v>
      </c>
      <c r="G3" s="54">
        <f>'Job Entry'!D15</f>
        <v>0</v>
      </c>
      <c r="H3" s="54">
        <f>'Job Entry'!E15</f>
        <v>0</v>
      </c>
      <c r="I3" s="54">
        <f>'Job Entry'!F15</f>
        <v>0</v>
      </c>
      <c r="J3" s="54">
        <f>'Job Entry'!H15</f>
        <v>0</v>
      </c>
      <c r="L3" s="352" t="str">
        <f>IF(windows!$I3=TRUE,(IF(windows!$K3=FALSE,windows!$AK3,"-")),"-")</f>
        <v>-</v>
      </c>
      <c r="M3" s="354" t="str">
        <f>IF(windows!$I3=TRUE,(IF(windows!$K3=FALSE,windows!$AA3,"-")),"-")</f>
        <v>-</v>
      </c>
    </row>
    <row r="4" spans="1:13" s="58" customFormat="1" ht="16.5" customHeight="1" x14ac:dyDescent="0.3">
      <c r="A4" s="47" t="s">
        <v>298</v>
      </c>
      <c r="B4" s="351" t="e">
        <f>LOOKUP($B$3,'side knives'!$K:$K,'side knives'!V:V)</f>
        <v>#N/A</v>
      </c>
      <c r="C4" s="48"/>
      <c r="D4" s="49"/>
      <c r="E4" s="49"/>
      <c r="F4" s="56"/>
      <c r="G4" s="47" t="s">
        <v>50</v>
      </c>
      <c r="H4" s="57"/>
      <c r="J4" s="57"/>
      <c r="L4" s="54" t="str">
        <f>IF(AND(windows!M2=TRUE,'Job Entry'!D15=0),windows!AK6,IF(AND(windows!M2=TRUE,'Job Entry'!D15&gt;0),windows!AK4,""))</f>
        <v/>
      </c>
      <c r="M4" s="69" t="str">
        <f>IF(AND(windows!M2=TRUE,'Job Entry'!D15=0),windows!AA6,IF(AND(windows!M2=TRUE,'Job Entry'!D15&gt;0),windows!AA4,""))</f>
        <v/>
      </c>
    </row>
    <row r="5" spans="1:13" ht="16.5" customHeight="1" x14ac:dyDescent="0.3">
      <c r="A5" s="55"/>
      <c r="B5" s="51" t="s">
        <v>2</v>
      </c>
      <c r="C5" s="52" t="s">
        <v>3</v>
      </c>
      <c r="D5" s="51"/>
      <c r="E5" s="51"/>
      <c r="F5" s="56"/>
      <c r="G5" s="57"/>
      <c r="H5" s="57"/>
      <c r="I5" s="58"/>
      <c r="J5" s="57"/>
      <c r="K5" s="58"/>
      <c r="L5" s="58"/>
      <c r="M5" s="58"/>
    </row>
    <row r="6" spans="1:13" ht="16.5" customHeight="1" x14ac:dyDescent="0.3">
      <c r="A6" s="47" t="s">
        <v>7</v>
      </c>
      <c r="B6" s="54" t="e">
        <f>LOOKUP($B$3,'side knives'!$K:$K,'side knives'!L:L)</f>
        <v>#N/A</v>
      </c>
      <c r="C6" s="59" t="e">
        <f>CONVERT(B6,"in","mm")</f>
        <v>#N/A</v>
      </c>
      <c r="F6" s="47" t="s">
        <v>16</v>
      </c>
      <c r="G6" s="54">
        <f>'Job Entry'!D16</f>
        <v>0</v>
      </c>
      <c r="H6" s="54">
        <f>'Job Entry'!E16</f>
        <v>0</v>
      </c>
      <c r="I6" s="54">
        <f>'Job Entry'!F16</f>
        <v>0</v>
      </c>
      <c r="J6" s="54">
        <f>'Job Entry'!H16</f>
        <v>0</v>
      </c>
      <c r="L6" s="352" t="str">
        <f>IF(windows!$I4=TRUE,(IF(windows!$K4=FALSE,windows!$AK5,"-")),"-")</f>
        <v>-</v>
      </c>
      <c r="M6" s="354" t="str">
        <f>IF(windows!$I4=TRUE,(IF(windows!$K4=FALSE,windows!$AA5,"-")),"-")</f>
        <v>-</v>
      </c>
    </row>
    <row r="7" spans="1:13" ht="16.5" customHeight="1" x14ac:dyDescent="0.3">
      <c r="A7" s="47" t="s">
        <v>9</v>
      </c>
      <c r="B7" s="54">
        <f>'Job Entry'!$D$8</f>
        <v>0</v>
      </c>
      <c r="C7" s="59">
        <f>CONVERT(B7,"in","mm")</f>
        <v>0</v>
      </c>
      <c r="D7" s="52" t="s">
        <v>874</v>
      </c>
      <c r="F7" s="49"/>
    </row>
    <row r="8" spans="1:13" ht="16.5" customHeight="1" x14ac:dyDescent="0.3">
      <c r="A8" s="47" t="s">
        <v>10</v>
      </c>
      <c r="B8" s="54">
        <f>'Job Entry'!$D$9</f>
        <v>0</v>
      </c>
      <c r="C8" s="59">
        <f>CONVERT(B8,"in","mm")</f>
        <v>0</v>
      </c>
      <c r="D8" s="395">
        <f>(B8-B7)/2</f>
        <v>0</v>
      </c>
      <c r="F8" s="49" t="s">
        <v>87</v>
      </c>
    </row>
    <row r="9" spans="1:13" ht="16.5" customHeight="1" x14ac:dyDescent="0.3">
      <c r="A9" s="47" t="s">
        <v>321</v>
      </c>
      <c r="B9" s="54">
        <f>'Job Entry'!D6</f>
        <v>0</v>
      </c>
      <c r="C9" s="399"/>
      <c r="F9" s="49"/>
    </row>
    <row r="10" spans="1:13" ht="16.5" customHeight="1" x14ac:dyDescent="0.25">
      <c r="B10" s="52" t="s">
        <v>3</v>
      </c>
      <c r="C10" s="52" t="s">
        <v>19</v>
      </c>
      <c r="D10" s="52" t="s">
        <v>832</v>
      </c>
      <c r="F10" s="56"/>
    </row>
    <row r="11" spans="1:13" ht="16.5" customHeight="1" x14ac:dyDescent="0.3">
      <c r="A11" s="47" t="s">
        <v>213</v>
      </c>
      <c r="B11" s="59" t="e">
        <f>LOOKUP($B$3,'side knives'!$K:$K,'side knives'!M:M)</f>
        <v>#N/A</v>
      </c>
      <c r="C11" s="69" t="e">
        <f>$B$11*PI()</f>
        <v>#N/A</v>
      </c>
      <c r="D11" s="576" t="e">
        <f>LOOKUP(B11,'Pre-Printed Cycles'!E:E,'Pre-Printed Cycles'!G:G)</f>
        <v>#N/A</v>
      </c>
      <c r="G11" s="47" t="s">
        <v>329</v>
      </c>
      <c r="H11" s="197" t="b">
        <f>B25&gt;C25</f>
        <v>0</v>
      </c>
    </row>
    <row r="12" spans="1:13" ht="16.5" customHeight="1" x14ac:dyDescent="0.25">
      <c r="A12" s="50"/>
      <c r="B12" s="52" t="s">
        <v>260</v>
      </c>
      <c r="C12" s="60"/>
      <c r="D12" s="61"/>
      <c r="E12" s="61"/>
      <c r="G12" s="47" t="s">
        <v>330</v>
      </c>
      <c r="H12" s="196" t="str">
        <f>IF(H11=TRUE,B39,C39)</f>
        <v>-</v>
      </c>
    </row>
    <row r="13" spans="1:13" s="60" customFormat="1" ht="16.5" customHeight="1" x14ac:dyDescent="0.3">
      <c r="A13" s="47" t="s">
        <v>259</v>
      </c>
      <c r="B13" s="59" t="e">
        <f>tower!$A$13</f>
        <v>#N/A</v>
      </c>
      <c r="D13" s="61"/>
      <c r="E13" s="61"/>
      <c r="F13" s="53"/>
      <c r="K13" s="62"/>
      <c r="L13" s="53"/>
    </row>
    <row r="14" spans="1:13" ht="16.5" customHeight="1" x14ac:dyDescent="0.3">
      <c r="A14" s="47" t="s">
        <v>11</v>
      </c>
      <c r="B14" s="59" t="e">
        <f>IF(LOOKUP('Job Entry'!D7,'side knives'!K:K,'side knives'!AE:AE)=FALSE,tower!$A$15,"-")</f>
        <v>#N/A</v>
      </c>
      <c r="F14" s="297" t="str">
        <f>IF(ISBLANK('Job Entry'!D7),"",IF(LOOKUP('Job Entry'!D7,'side knives'!K:K,'side knives'!L:L)&gt;0,TRUE,FALSE))</f>
        <v/>
      </c>
      <c r="G14" s="53" t="s">
        <v>658</v>
      </c>
      <c r="K14" s="60"/>
      <c r="L14" s="60"/>
    </row>
    <row r="15" spans="1:13" ht="16.5" customHeight="1" x14ac:dyDescent="0.3">
      <c r="A15" s="47" t="s">
        <v>12</v>
      </c>
      <c r="B15" s="59" t="e">
        <f>tower!$A$14</f>
        <v>#N/A</v>
      </c>
      <c r="E15" s="61"/>
      <c r="K15" s="60"/>
      <c r="L15" s="60"/>
    </row>
    <row r="16" spans="1:13" ht="16.5" customHeight="1" x14ac:dyDescent="0.25">
      <c r="B16" s="52" t="s">
        <v>3</v>
      </c>
      <c r="E16" s="61"/>
      <c r="K16" s="60"/>
      <c r="L16" s="60"/>
    </row>
    <row r="17" spans="1:12" ht="16.5" customHeight="1" x14ac:dyDescent="0.3">
      <c r="A17" s="47" t="s">
        <v>434</v>
      </c>
      <c r="B17" s="59" t="e">
        <f>-18+($B$11/2)</f>
        <v>#N/A</v>
      </c>
      <c r="C17" s="310" t="s">
        <v>610</v>
      </c>
      <c r="E17" s="48"/>
      <c r="K17" s="60"/>
      <c r="L17" s="60"/>
    </row>
    <row r="18" spans="1:12" ht="16.5" customHeight="1" x14ac:dyDescent="0.25">
      <c r="B18" s="52" t="s">
        <v>3</v>
      </c>
      <c r="E18" s="61"/>
      <c r="F18" s="60"/>
    </row>
    <row r="19" spans="1:12" ht="16.5" customHeight="1" x14ac:dyDescent="0.3">
      <c r="A19" s="47" t="s">
        <v>13</v>
      </c>
      <c r="B19" s="59" t="e">
        <f>$C$7-(LOOKUP($B$3,'side knives'!$K:$K,'side knives'!AI:AI))</f>
        <v>#N/A</v>
      </c>
      <c r="C19" s="51" t="s">
        <v>2</v>
      </c>
      <c r="F19" s="60"/>
    </row>
    <row r="20" spans="1:12" ht="16.5" customHeight="1" x14ac:dyDescent="0.3">
      <c r="A20" s="47" t="s">
        <v>352</v>
      </c>
      <c r="B20" s="59" t="e">
        <f>((C7/2)-(LOOKUP($B$3,'side knives'!$K:$K,'side knives'!P:P)*25.4))*TAN(LOOKUP($B$3,'side knives'!$K:$K,'side knives'!AR:AR))</f>
        <v>#N/A</v>
      </c>
      <c r="C20" s="235" t="e">
        <f>CONVERT(B20,"mm","in")</f>
        <v>#N/A</v>
      </c>
      <c r="D20" s="51" t="s">
        <v>662</v>
      </c>
      <c r="E20" s="51" t="s">
        <v>663</v>
      </c>
      <c r="F20" s="51" t="s">
        <v>664</v>
      </c>
      <c r="G20" s="51" t="s">
        <v>665</v>
      </c>
      <c r="H20" s="51" t="s">
        <v>666</v>
      </c>
    </row>
    <row r="21" spans="1:12" ht="16.5" customHeight="1" x14ac:dyDescent="0.3">
      <c r="A21" s="47" t="s">
        <v>353</v>
      </c>
      <c r="B21" s="59" t="e">
        <f>CONVERT(C21,"in","mm")</f>
        <v>#N/A</v>
      </c>
      <c r="C21" s="235" t="e">
        <f>(LOOKUP($B$3,'side knives'!$K:$K,'side knives'!R:R))+(($B$7/2)-(LOOKUP($B$3,'side knives'!$K:$K,'side knives'!S:S)))*TAN(LOOKUP($B$3,'side knives'!$K:$K,'side knives'!AR:AR))</f>
        <v>#N/A</v>
      </c>
      <c r="D21" s="49" t="e">
        <f>CEILING(C21,0.0625)</f>
        <v>#N/A</v>
      </c>
      <c r="E21" s="49" t="e">
        <f>FLOOR(C21,0.0625)</f>
        <v>#N/A</v>
      </c>
      <c r="F21" s="237" t="e">
        <f>D21-C21</f>
        <v>#N/A</v>
      </c>
      <c r="G21" s="237" t="e">
        <f>C21-E21</f>
        <v>#N/A</v>
      </c>
      <c r="H21" s="395" t="e">
        <f>E21</f>
        <v>#N/A</v>
      </c>
    </row>
    <row r="22" spans="1:12" ht="16.5" customHeight="1" x14ac:dyDescent="0.3">
      <c r="B22" s="63"/>
      <c r="F22" s="60"/>
    </row>
    <row r="23" spans="1:12" ht="16.5" customHeight="1" x14ac:dyDescent="0.3">
      <c r="A23" s="47" t="s">
        <v>183</v>
      </c>
      <c r="B23" s="59" t="e">
        <f>LOOKUP($B$3,'side knives'!$K:$K,'side knives'!AP:AP)</f>
        <v>#N/A</v>
      </c>
    </row>
    <row r="24" spans="1:12" s="60" customFormat="1" ht="16.5" customHeight="1" x14ac:dyDescent="0.25">
      <c r="A24" s="50"/>
      <c r="B24" s="5" t="s">
        <v>148</v>
      </c>
      <c r="C24" s="5" t="s">
        <v>149</v>
      </c>
      <c r="D24" s="5" t="s">
        <v>150</v>
      </c>
      <c r="E24" s="51" t="s">
        <v>536</v>
      </c>
      <c r="K24" s="53"/>
      <c r="L24" s="53"/>
    </row>
    <row r="25" spans="1:12" s="60" customFormat="1" ht="16.5" customHeight="1" x14ac:dyDescent="0.3">
      <c r="A25" s="47" t="s">
        <v>457</v>
      </c>
      <c r="B25" s="64" t="str">
        <f>IF(windows!$I$2=TRUE,(LOOKUP($B$3,'side knives'!$K:$K,'side knives'!$AO:$AO))+(IF(windows!$G$2=FALSE,CONVERT(windows!$V2,"in","mm"),((($C$6-CONVERT(windows!$W2,"in","mm")))))),"-")</f>
        <v>-</v>
      </c>
      <c r="C25" s="64" t="str">
        <f>IF(windows!$I$3=TRUE,(LOOKUP($B$3,'side knives'!$K:$K,'side knives'!$AO:$AO))+(IF(windows!$G$2=FALSE,CONVERT(windows!$V3,"in","mm"),((($C$6-CONVERT(windows!$W3,"in","mm")))))),"-")</f>
        <v>-</v>
      </c>
      <c r="D25" s="59" t="str">
        <f>IF(windows!$I$4=TRUE,(LOOKUP($B$3,'side knives'!$K:$K,'side knives'!$AO:$AO))-(IF(windows!$G$2=FALSE,CONVERT(windows!$W5,"in","mm"),($C$6-CONVERT($J$6,"in","mm")))),"-")</f>
        <v>-</v>
      </c>
      <c r="E25" s="59">
        <f>MIN(B25:D25)</f>
        <v>0</v>
      </c>
      <c r="K25" s="65"/>
      <c r="L25" s="53"/>
    </row>
    <row r="26" spans="1:12" s="60" customFormat="1" ht="16.5" customHeight="1" x14ac:dyDescent="0.3">
      <c r="A26" s="47" t="s">
        <v>461</v>
      </c>
      <c r="B26" s="59" t="str">
        <f>IF(windows!$I$2=TRUE,(LOOKUP($B$3,'side knives'!$K:$K,'side knives'!$AO:$AO))+(IF(windows!$G$2=FALSE,CONVERT(windows!$W2,"in","mm"),((($C$6-CONVERT(windows!$V2,"in","mm")))))),"-")</f>
        <v>-</v>
      </c>
      <c r="C26" s="59" t="str">
        <f>IF(windows!$I$3=TRUE,(LOOKUP($B$3,'side knives'!$K:$K,'side knives'!$AO:$AO))+(IF(windows!$G$2=FALSE,CONVERT(windows!$W3,"in","mm"),((($C$6-CONVERT(windows!$V3,"in","mm")))))),"-")</f>
        <v>-</v>
      </c>
      <c r="D26" s="59" t="str">
        <f>IF(windows!$I$4=TRUE,(LOOKUP($B$3,'side knives'!$K:$K,'side knives'!$AO:$AO))-(IF(windows!$G$2=FALSE,CONVERT(windows!$V5,"in","mm"),($C$6-((CONVERT($J$6,"in","mm"))+CONVERT(windows!U5,"in","mm"))))),"-")</f>
        <v>-</v>
      </c>
      <c r="E26" s="49"/>
      <c r="K26" s="65"/>
      <c r="L26" s="53"/>
    </row>
    <row r="27" spans="1:12" s="60" customFormat="1" ht="16.5" customHeight="1" x14ac:dyDescent="0.3">
      <c r="A27" s="47"/>
      <c r="B27" s="52" t="s">
        <v>476</v>
      </c>
      <c r="C27" s="52" t="s">
        <v>477</v>
      </c>
      <c r="D27" s="63"/>
      <c r="E27" s="49"/>
      <c r="H27" s="561" t="str">
        <f>IF(windows!$BF$2=TRUE,'Format Info'!B33,'Format Info'!D33)</f>
        <v>-</v>
      </c>
      <c r="K27" s="65"/>
      <c r="L27" s="53"/>
    </row>
    <row r="28" spans="1:12" s="60" customFormat="1" ht="16.5" customHeight="1" x14ac:dyDescent="0.3">
      <c r="A28" s="47" t="s">
        <v>475</v>
      </c>
      <c r="B28" s="59" t="e">
        <f>LOOKUP(E25,vacuum!O:O,vacuum!P:P)</f>
        <v>#N/A</v>
      </c>
      <c r="C28" s="59" t="e">
        <f>B28+1</f>
        <v>#N/A</v>
      </c>
      <c r="D28" s="63"/>
      <c r="E28" s="49"/>
      <c r="K28" s="65"/>
      <c r="L28" s="53"/>
    </row>
    <row r="29" spans="1:12" s="60" customFormat="1" ht="16.5" customHeight="1" x14ac:dyDescent="0.25">
      <c r="A29" s="47"/>
      <c r="B29" s="5" t="s">
        <v>128</v>
      </c>
      <c r="C29" s="5" t="s">
        <v>127</v>
      </c>
      <c r="D29" s="49"/>
      <c r="E29" s="49"/>
      <c r="F29" s="53"/>
      <c r="K29" s="65"/>
      <c r="L29" s="53"/>
    </row>
    <row r="30" spans="1:12" s="60" customFormat="1" ht="16.5" customHeight="1" x14ac:dyDescent="0.3">
      <c r="A30" s="47" t="s">
        <v>126</v>
      </c>
      <c r="B30" s="66" t="str">
        <f>IF(windows!G2=FALSE,(IF(windows!$E$34=4,"-",IF(windows!$E$34=1,windows!AZ$2,IF(windows!$E$34=2,windows!AZ$4,IF(windows!$E$34=3,windows!AZ$7,IF(windows!$E$34=5,windows!AZ$6,IF(windows!$E$34=7,windows!AZ$5,"-"))))))),(IF(windows!$E$34=4,"-",IF(windows!$E$34=1,windows!BA$2,IF(windows!$E$34=2,windows!BA$4,IF(windows!$E$34=3,windows!BA$7,IF(windows!$E$34=5,windows!BA$6,IF(windows!$E$34=7,windows!BA$5,"-"))))))))</f>
        <v>-</v>
      </c>
      <c r="C30" s="66" t="str">
        <f>IF(windows!G2=FALSE,(IF(windows!$E$34=4,"-",IF(windows!$E$34=1,windows!BA$2,IF(windows!$E$34=2,windows!BA$4,IF(windows!$E$34=3,windows!BA$7,IF(windows!$E$34=5,windows!BA$6,IF(windows!$E$34=7,windows!BA$5,"-"))))))),(IF(windows!$E$34=4,"-",IF(windows!$E$34=1,windows!AZ$2,IF(windows!$E$34=2,windows!AZ$4,IF(windows!$E$34=3,windows!AZ$7,IF(windows!$E$34=5,windows!AZ$6,IF(windows!$E$34=7,windows!AZ$5,"-"))))))))</f>
        <v>-</v>
      </c>
      <c r="D30" s="51"/>
      <c r="E30" s="49"/>
      <c r="F30" s="53"/>
      <c r="K30" s="65"/>
      <c r="L30" s="53"/>
    </row>
    <row r="31" spans="1:12" s="60" customFormat="1" ht="16.5" customHeight="1" x14ac:dyDescent="0.3">
      <c r="A31" s="47" t="s">
        <v>471</v>
      </c>
      <c r="B31" s="66" t="str">
        <f>IF(windows!G2=FALSE,(IF(windows!$D$34=1,"-",IF(windows!$D$34=2,windows!BB$2,IF(windows!$D$34=3,windows!BB$4,IF(windows!$D$34=4,windows!BB$5,IF(windows!$D$34=5,windows!BB$3,IF(windows!$D$34=8,windows!BB$6,IF(windows!$D$34=6,"ERROR","-")))))))),(IF(windows!$D$34=1,"-",IF(windows!$D$34=2,windows!BD$2,IF(windows!$D$34=3,windows!BD$4,IF(windows!$D$34=4,windows!BD$5,IF(windows!$D$34=5,windows!BD$3,IF(windows!$D$34=8,windows!BD$6,IF(windows!$D$34=6,"ERROR","-")))))))))</f>
        <v>-</v>
      </c>
      <c r="C31" s="66" t="str">
        <f>IF(windows!G2=FALSE,(IF(windows!$D$34=1,"-",IF(windows!$D$34=2,windows!BC$2,IF(windows!$D$34=3,windows!BC$4,IF(windows!$D$34=4,windows!BC$5,IF(windows!$D$34=5,windows!BC$3,IF(windows!$D$34=8,windows!BC$6,IF(windows!$D$34=6,"ERROR","-")))))))),(IF(windows!$D$34=1,"-",IF(windows!$D$34=2,windows!BE$2,IF(windows!$D$34=3,windows!BE$4,IF(windows!$D$34=4,windows!BE$5,IF(windows!$D$34=5,windows!BE$3,IF(windows!$D$34=8,windows!BE$6,IF(windows!$D$34=6,"ERROR","-")))))))))</f>
        <v>-</v>
      </c>
      <c r="D31" s="49"/>
      <c r="E31" s="49"/>
      <c r="F31" s="53"/>
      <c r="K31" s="65"/>
      <c r="L31" s="53"/>
    </row>
    <row r="32" spans="1:12" s="60" customFormat="1" ht="16.5" customHeight="1" x14ac:dyDescent="0.3">
      <c r="A32" s="47" t="s">
        <v>472</v>
      </c>
      <c r="B32" s="66" t="str">
        <f>IF(windows!G2=FALSE,(IF(windows!$F$34=1,windows!BB$3,IF(windows!$F$34=2,windows!BB$5,IF(windows!$F$34=3,"ERROR","-")))),(IF(windows!$F$34=1,windows!BD$3,IF(windows!$F$34=2,windows!BD$5,IF(windows!$F$34=3,"ERROR","-")))))</f>
        <v>-</v>
      </c>
      <c r="C32" s="66" t="str">
        <f>IF(windows!G2=FALSE,(IF(windows!$F$34=1,windows!BC$3,IF(windows!$F$34=2,windows!BC$5,IF(windows!$F$34=3,"ERROR","-")))),(IF(windows!$F$34=1,windows!BE$3,IF(windows!$F$34=2,windows!BE$5,IF(windows!$F$34=3,"ERROR","-")))))</f>
        <v>-</v>
      </c>
      <c r="D32" s="562" t="s">
        <v>830</v>
      </c>
      <c r="E32" s="562" t="s">
        <v>831</v>
      </c>
      <c r="F32" s="3407" t="s">
        <v>828</v>
      </c>
      <c r="G32" s="3407"/>
      <c r="H32" s="61" t="s">
        <v>829</v>
      </c>
      <c r="K32" s="65"/>
      <c r="L32" s="53"/>
    </row>
    <row r="33" spans="1:12" s="60" customFormat="1" ht="16.5" customHeight="1" x14ac:dyDescent="0.3">
      <c r="A33" s="47" t="s">
        <v>129</v>
      </c>
      <c r="B33" s="66" t="str">
        <f>IF(windows!G2=FALSE,(IF(windows!$D$34=1,"-",IF(windows!$D$34=2,windows!AL$2,IF(windows!$D$34=3,windows!AL$4,IF(windows!$D$34=4,windows!AL$5,IF(windows!$D$34=5,windows!AL$3,IF(windows!$D$34=8,windows!AL$6,IF(windows!$D$34=6,"ERROR","-")))))))),(IF(windows!$D$34=1,"-",IF(windows!$D$34=2,windows!AR$2,IF(windows!$D$34=3,windows!AR$4,IF(windows!$D$34=4,windows!AR$5,IF(windows!$D$34=5,windows!AR$3,IF(windows!$D$34=8,windows!AR$6,IF(windows!$D$34=6,"ERROR","-")))))))))</f>
        <v>-</v>
      </c>
      <c r="C33" s="66" t="str">
        <f>IF(windows!G2=FALSE,(IF(windows!$D$34=1,"-",IF(windows!$D$34=2,windows!AM$2,IF(windows!$D$34=3,windows!AM$4,IF(windows!$D$34=4,windows!AM$5,IF(windows!$D$34=5,windows!AM$3,IF(windows!$D$34=8,windows!AM$6,IF(windows!$D$34=6,"ERROR","-")))))))),(IF(windows!$D$34=1,"-",IF(windows!$D$34=2,windows!AS$2,IF(windows!$D$34=3,windows!AS$4,IF(windows!$D$34=4,windows!AS$5,IF(windows!$D$34=5,windows!AS$3,IF(windows!$D$34=8,windows!AS$6,IF(windows!$D$34=6,"ERROR","-")))))))))</f>
        <v>-</v>
      </c>
      <c r="D33" s="560" t="str">
        <f>IF(windows!G2=FALSE,(IF(windows!$D$34=1,"-",IF(windows!$D$34=2,windows!AN$2,IF(windows!$D$34=3,windows!AN$4,IF(windows!$D$34=4,windows!AN$5,IF(windows!$D$34=5,windows!AN$3,IF(windows!$D$34=8,windows!AN$6,IF(windows!$D$34=6,"ERROR","-")))))))),(IF(windows!$D$34=1,"-",IF(windows!$D$34=2,windows!AT$2,IF(windows!$D$34=3,windows!AT$4,IF(windows!$D$34=4,windows!AT$5,IF(windows!$D$34=5,windows!AT$3,IF(windows!$D$34=8,windows!AT$6,IF(windows!$D$34=6,"ERROR","-")))))))))</f>
        <v>-</v>
      </c>
      <c r="E33" s="560" t="str">
        <f>IF(windows!G2=FALSE,(IF(windows!$D$34=1,"-",IF(windows!$D$34=2,windows!AO$2,IF(windows!$D$34=3,windows!AO$4,IF(windows!$D$34=4,windows!AO$5,IF(windows!$D$34=5,windows!AO$3,IF(windows!$D$34=8,windows!AO$6,IF(windows!$D$34=6,"ERROR","-")))))))),(IF(windows!$D$34=1,"-",IF(windows!$D$34=2,windows!AU$2,IF(windows!$D$34=3,windows!AU$4,IF(windows!$D$34=4,windows!AU$5,IF(windows!$D$34=5,windows!AU$3,IF(windows!$D$34=8,windows!AU$6,IF(windows!$D$34=6,"ERROR","-")))))))))</f>
        <v>-</v>
      </c>
      <c r="F33" s="196" t="str">
        <f>IF(windows!$BF$2=TRUE,B33,(IF(H33=TRUE,B33,D33)))</f>
        <v>-</v>
      </c>
      <c r="G33" s="196" t="str">
        <f>IF(windows!$BF$2=TRUE,C33,(IF(H33=TRUE,C33,E33)))</f>
        <v>-</v>
      </c>
      <c r="H33" s="561" t="b">
        <f>ISBLANK('Job Entry'!D27)</f>
        <v>1</v>
      </c>
      <c r="K33" s="65"/>
      <c r="L33" s="53"/>
    </row>
    <row r="34" spans="1:12" ht="16.5" customHeight="1" x14ac:dyDescent="0.3">
      <c r="A34" s="47" t="s">
        <v>130</v>
      </c>
      <c r="B34" s="59" t="str">
        <f>IF(windows!G2=FALSE,(IF(windows!$F$34=1,windows!AL$3,IF(windows!$F$34=2,windows!AL$5,IF(windows!$F$34=3,"ERROR","-")))),(IF(windows!$F$34=1,windows!AR$3,IF(windows!$F$34=2,windows!AR$5,IF(windows!$F$34=3,"ERROR","-")))))</f>
        <v>-</v>
      </c>
      <c r="C34" s="59" t="str">
        <f>IF(windows!G2=FALSE,(IF(windows!$F$34=1,windows!AM$3,IF(windows!$F$34=2,windows!AM$5,IF(windows!$F$34=3,"ERROR","-")))),(IF(windows!$F$34=1,windows!AS$3,IF(windows!$F$34=2,windows!AS$5,IF(windows!$F$34=3,"ERROR","-")))))</f>
        <v>-</v>
      </c>
      <c r="D34" s="560" t="str">
        <f>IF(windows!G2=FALSE,(IF(windows!$F$34=1,windows!AP$3,IF(windows!$F$34=2,windows!AP$5,IF(windows!$F$34=3,"ERROR","-")))),(IF(windows!$F$34=1,windows!AV$3,IF(windows!$F$34=2,windows!AV$5,IF(windows!$F$34=3,"ERROR","-")))))</f>
        <v>-</v>
      </c>
      <c r="E34" s="560" t="str">
        <f>IF(windows!G2=FALSE,(IF(windows!$F$34=1,windows!AQ$3,IF(windows!$F$34=2,windows!AQ$5,IF(windows!$F$34=3,"ERROR","-")))),(IF(windows!$F$34=1,windows!AW$3,IF(windows!$F$34=2,windows!AW$5,IF(windows!$F$34=3,"ERROR","-")))))</f>
        <v>-</v>
      </c>
      <c r="F34" s="196" t="str">
        <f>IF(windows!$BF$2=TRUE,B34,(IF(H34=TRUE,B34,D34)))</f>
        <v>-</v>
      </c>
      <c r="G34" s="196" t="str">
        <f>IF(windows!$BF$2=TRUE,C34,(IF(H34=TRUE,C34,E34)))</f>
        <v>-</v>
      </c>
      <c r="H34" s="561" t="b">
        <f>ISBLANK('Job Entry'!E27)</f>
        <v>1</v>
      </c>
      <c r="K34" s="65"/>
      <c r="L34" s="60"/>
    </row>
    <row r="35" spans="1:12" ht="16.5" customHeight="1" x14ac:dyDescent="0.25">
      <c r="B35" s="51" t="s">
        <v>25</v>
      </c>
      <c r="C35" s="51" t="s">
        <v>77</v>
      </c>
      <c r="D35" s="51" t="s">
        <v>111</v>
      </c>
      <c r="E35" s="51" t="s">
        <v>112</v>
      </c>
      <c r="F35" s="51" t="s">
        <v>460</v>
      </c>
      <c r="G35" s="404" t="s">
        <v>714</v>
      </c>
      <c r="K35" s="65"/>
    </row>
    <row r="36" spans="1:12" ht="16.5" customHeight="1" x14ac:dyDescent="0.3">
      <c r="A36" s="47" t="s">
        <v>51</v>
      </c>
      <c r="B36" s="67" t="str">
        <f>IF(AND(windows!BF2=FALSE,'Job Entry'!D27&gt;0),'Job Entry'!D27,(IF(windows!$D$34=1,"-",IF(windows!$D$34=2,L$2,IF(windows!$D$34=3,L$4,IF(windows!$D$34=4,L$6,IF(windows!$D$34=5,L$3,IF(windows!$D$34=8,L$4,IF(windows!$D$34=6,"-","-")))))))))</f>
        <v>-</v>
      </c>
      <c r="C36" s="68" t="str">
        <f>IF(AND(windows!BF2=FALSE,'Job Entry'!D28&gt;0),'Job Entry'!D28,(IF(windows!$D$34=1,"-",IF(windows!$D$34=2,M$2,IF(windows!$D$34=3,M$4,IF(windows!$D$34=4,M$6,IF(windows!$D$34=5,M$3,IF(windows!$D$34=8,M$4,IF(windows!$D$34=6,"-","-")))))))))</f>
        <v>-</v>
      </c>
      <c r="D36" s="64" t="str">
        <f>IFERROR(LOOKUP($C36,windows!O:O,windows!P:P),"-")</f>
        <v>-</v>
      </c>
      <c r="E36" s="59" t="str">
        <f>IFERROR(LOOKUP($C36,windows!O:O,windows!Q:Q),"-")</f>
        <v>-</v>
      </c>
      <c r="F36" s="198" t="str">
        <f>(IF(windows!$D$34=1,"-",IF(windows!$D$34=2,B39,IF(windows!$D$34=3,H12,IF(windows!$D$34=4,D39,IF(windows!$D$34=5,C39,IF(windows!$D$34=8,B39,IF(windows!$D$34=6,"-","-"))))))))</f>
        <v>-</v>
      </c>
      <c r="G36" s="245" t="str">
        <f>IFERROR(LOOKUP(C36,windows!BJ:BJ,windows!BK:BK),"-")</f>
        <v>-</v>
      </c>
      <c r="K36" s="65"/>
    </row>
    <row r="37" spans="1:12" ht="16.5" customHeight="1" x14ac:dyDescent="0.3">
      <c r="A37" s="47" t="s">
        <v>52</v>
      </c>
      <c r="B37" s="54" t="str">
        <f>IF(AND(windows!BF2=FALSE,'Job Entry'!E27&gt;0),'Job Entry'!E27,(IF(windows!$C$34=8,L3,IF(windows!$C$34=9,L6,IF(windows!$C$34=11,L3,IF(windows!$C$34=17,L6,IF(windows!$C$34=22,"-",IF(windows!$C$34=11,L6,IF(windows!$C$34=12,L6,IF(windows!$C$34=25,L6,IF(windows!$C$34=26,L6,IF(windows!$C$34=27,L6,"-"))))))))))))</f>
        <v>-</v>
      </c>
      <c r="C37" s="69" t="str">
        <f>IF(AND(windows!BF2=FALSE,'Job Entry'!E28&gt;0),'Job Entry'!E28,(IF(windows!$C$34=8,M3,IF(windows!$C$34=9,M6,IF(windows!$C$34=11,M3,IF(windows!$C$34=17,M6,IF(windows!$C$34=22,"-",IF(windows!$C$34=11,M6,IF(windows!$C$34=12,M6,IF(windows!$C$34=25,M6,IF(windows!$C$34=26,M6,IF(windows!$C$34=27,M6,"-"))))))))))))</f>
        <v>-</v>
      </c>
      <c r="D37" s="64" t="str">
        <f>IFERROR(LOOKUP($C37,windows!O:O,windows!P:P),"-")</f>
        <v>-</v>
      </c>
      <c r="E37" s="59" t="str">
        <f>IFERROR(LOOKUP($C37,windows!O:O,windows!Q:Q),"-")</f>
        <v>-</v>
      </c>
      <c r="F37" s="59" t="str">
        <f>(IF(windows!$C$34=8,C39,IF(windows!$C$34=9,D39,IF(windows!$C$34=11,C39,IF(windows!$C$34=17,D39,IF(windows!$C$34=22,"-",IF(windows!$C$34=11,D39,IF(windows!$C$34=12,D39,IF(windows!$C$34=25,D39,IF(windows!$C$34=26,D39,IF(windows!$C$34=27,D39,"-")))))))))))</f>
        <v>-</v>
      </c>
      <c r="G37" s="245" t="str">
        <f>IFERROR(LOOKUP(C37,windows!BJ:BJ,windows!BK:BK),"-")</f>
        <v>-</v>
      </c>
      <c r="K37" s="65"/>
    </row>
    <row r="38" spans="1:12" s="60" customFormat="1" ht="16.5" customHeight="1" x14ac:dyDescent="0.25">
      <c r="A38" s="50"/>
      <c r="B38" s="5" t="s">
        <v>148</v>
      </c>
      <c r="C38" s="5" t="s">
        <v>149</v>
      </c>
      <c r="D38" s="5" t="s">
        <v>150</v>
      </c>
      <c r="E38" s="5" t="s">
        <v>701</v>
      </c>
      <c r="F38" s="5" t="s">
        <v>702</v>
      </c>
      <c r="G38" s="5" t="s">
        <v>703</v>
      </c>
      <c r="H38" s="51" t="s">
        <v>704</v>
      </c>
      <c r="I38" s="51" t="s">
        <v>705</v>
      </c>
      <c r="J38" s="51" t="s">
        <v>706</v>
      </c>
      <c r="K38" s="53"/>
      <c r="L38" s="53"/>
    </row>
    <row r="39" spans="1:12" s="60" customFormat="1" ht="16.5" customHeight="1" x14ac:dyDescent="0.3">
      <c r="A39" s="47" t="s">
        <v>325</v>
      </c>
      <c r="B39" s="59" t="str">
        <f>IF(windows!I2=TRUE,B26+CONVERT(G2,"in","mm")+9,"-")</f>
        <v>-</v>
      </c>
      <c r="C39" s="59" t="str">
        <f>IF(windows!I3=TRUE,C26+CONVERT(G3,"in","mm")+9,"-")</f>
        <v>-</v>
      </c>
      <c r="D39" s="59" t="str">
        <f>IF(windows!I4=TRUE,D26+9,"-")</f>
        <v>-</v>
      </c>
      <c r="E39" s="398" t="e">
        <f>CONVERT(B39,"mm","in")</f>
        <v>#VALUE!</v>
      </c>
      <c r="F39" s="398" t="e">
        <f>CONVERT(C39,"mm","in")</f>
        <v>#VALUE!</v>
      </c>
      <c r="G39" s="398" t="e">
        <f>CONVERT(D39,"mm","in")</f>
        <v>#VALUE!</v>
      </c>
      <c r="K39" s="65"/>
      <c r="L39" s="53"/>
    </row>
    <row r="40" spans="1:12" s="60" customFormat="1" ht="16.5" customHeight="1" x14ac:dyDescent="0.3">
      <c r="A40" s="47" t="s">
        <v>700</v>
      </c>
      <c r="B40" s="59" t="str">
        <f>IF(windows!I2=TRUE,B25-11,"-")</f>
        <v>-</v>
      </c>
      <c r="C40" s="59" t="str">
        <f>IF(windows!I3=TRUE,C25-11,"-")</f>
        <v>-</v>
      </c>
      <c r="D40" s="59" t="str">
        <f>IF(windows!I4=TRUE,D25-11,"-")</f>
        <v>-</v>
      </c>
      <c r="E40" s="398" t="str">
        <f>IFERROR(CONVERT(B40,"mm","in"),"")</f>
        <v/>
      </c>
      <c r="F40" s="398" t="str">
        <f>IFERROR(CONVERT(C40,"mm","in"),"")</f>
        <v/>
      </c>
      <c r="G40" s="398" t="str">
        <f>IFERROR(CONVERT(D40,"mm","in"),"")</f>
        <v/>
      </c>
      <c r="H40" s="297" t="str">
        <f>IFERROR(((LOOKUP((E40-0.118),windows!BH:BH,windows!BG:BG))+1),"-")</f>
        <v>-</v>
      </c>
      <c r="I40" s="297" t="str">
        <f>IFERROR(((LOOKUP((F40-0.118),windows!BH:BH,windows!BG:BG))+1),"-")</f>
        <v>-</v>
      </c>
      <c r="J40" s="297" t="e">
        <f>IF(G40&lt;windows!BH2,1,(LOOKUP((G40-0.118),windows!BH:BH,windows!BG:BG))+1)</f>
        <v>#VALUE!</v>
      </c>
      <c r="K40" s="65"/>
      <c r="L40" s="53"/>
    </row>
    <row r="41" spans="1:12" s="58" customFormat="1" ht="16.5" customHeight="1" x14ac:dyDescent="0.25">
      <c r="A41" s="55"/>
      <c r="B41" s="51" t="s">
        <v>2</v>
      </c>
      <c r="C41" s="52" t="s">
        <v>3</v>
      </c>
      <c r="D41" s="51"/>
      <c r="E41" s="70"/>
      <c r="F41" s="60"/>
      <c r="K41" s="65"/>
      <c r="L41" s="53"/>
    </row>
    <row r="42" spans="1:12" ht="16.5" customHeight="1" x14ac:dyDescent="0.3">
      <c r="A42" s="47" t="s">
        <v>115</v>
      </c>
      <c r="B42" s="352">
        <f>FLOOR((B7-1.75),0.0625)</f>
        <v>-1.75</v>
      </c>
      <c r="C42" s="59">
        <f>CONVERT(B42,"in","mm")</f>
        <v>-44.45</v>
      </c>
      <c r="E42" s="51"/>
      <c r="G42" s="65"/>
      <c r="H42" s="65"/>
      <c r="I42" s="65"/>
      <c r="J42" s="65"/>
      <c r="K42" s="71"/>
      <c r="L42" s="58"/>
    </row>
    <row r="43" spans="1:12" ht="16.5" customHeight="1" x14ac:dyDescent="0.25">
      <c r="B43" s="51" t="s">
        <v>2</v>
      </c>
      <c r="C43" s="52" t="s">
        <v>3</v>
      </c>
      <c r="E43" s="51"/>
      <c r="G43" s="65"/>
      <c r="H43" s="65"/>
      <c r="I43" s="65"/>
      <c r="J43" s="65"/>
      <c r="K43" s="71"/>
      <c r="L43" s="58"/>
    </row>
    <row r="44" spans="1:12" ht="16.5" customHeight="1" x14ac:dyDescent="0.3">
      <c r="A44" s="47" t="s">
        <v>117</v>
      </c>
      <c r="B44" s="54"/>
      <c r="C44" s="59"/>
      <c r="E44" s="51"/>
      <c r="G44" s="65"/>
      <c r="H44" s="65"/>
      <c r="I44" s="65"/>
      <c r="J44" s="65"/>
      <c r="K44" s="71"/>
      <c r="L44" s="58"/>
    </row>
    <row r="45" spans="1:12" ht="16.5" customHeight="1" x14ac:dyDescent="0.3">
      <c r="B45" s="52" t="s">
        <v>3</v>
      </c>
      <c r="C45" s="51" t="s">
        <v>20</v>
      </c>
      <c r="D45" s="51" t="s">
        <v>21</v>
      </c>
      <c r="E45" s="63"/>
      <c r="G45" s="65"/>
      <c r="H45" s="65"/>
      <c r="I45" s="65" t="s">
        <v>28</v>
      </c>
      <c r="J45" s="53" t="s">
        <v>29</v>
      </c>
      <c r="L45" s="53" t="s">
        <v>786</v>
      </c>
    </row>
    <row r="46" spans="1:12" ht="16.5" customHeight="1" x14ac:dyDescent="0.3">
      <c r="A46" s="47" t="s">
        <v>107</v>
      </c>
      <c r="B46" s="354" t="e">
        <f>IF(VLOOKUP(B3,'side knives'!K2:AX4000,38,FALSE)="",VLOOKUP(B3,'side knives'!K2:AX4000,28,FALSE),VLOOKUP(B3,'side knives'!K2:AX4000,38,FALSE))</f>
        <v>#N/A</v>
      </c>
      <c r="C46" s="59" t="e">
        <f>IF(VLOOKUP(B3,'side knives'!K2:AX4000,39,FALSE)="",VLOOKUP(B3,'side knives'!K2:AX4000,29,FALSE),VLOOKUP(B3,'side knives'!K2:AX4000,39,FALSE))</f>
        <v>#N/A</v>
      </c>
      <c r="D46" s="59" t="e">
        <f>IF(VLOOKUP(B3,'side knives'!K2:AX4000,40,FALSE)="",VLOOKUP(B3,'side knives'!K2:AX4000,30,FALSE),VLOOKUP(B3,'side knives'!K2:AX4000,40,FALSE))</f>
        <v>#N/A</v>
      </c>
      <c r="E46" s="3101" t="s">
        <v>15015</v>
      </c>
      <c r="F46" s="63"/>
      <c r="H46" s="47" t="s">
        <v>384</v>
      </c>
      <c r="I46" s="53" t="e">
        <f>C6</f>
        <v>#N/A</v>
      </c>
      <c r="J46" s="53" t="e">
        <f>C6</f>
        <v>#N/A</v>
      </c>
      <c r="L46" s="429" t="e">
        <f>SUM(windows!BL2:BL5)/B46</f>
        <v>#N/A</v>
      </c>
    </row>
    <row r="47" spans="1:12" ht="16.5" customHeight="1" x14ac:dyDescent="0.3">
      <c r="B47" s="51" t="s">
        <v>332</v>
      </c>
      <c r="C47" s="52" t="s">
        <v>335</v>
      </c>
      <c r="D47" s="51" t="s">
        <v>113</v>
      </c>
      <c r="E47" s="51" t="s">
        <v>114</v>
      </c>
      <c r="F47" s="63"/>
      <c r="G47" s="63"/>
      <c r="H47" s="47" t="s">
        <v>385</v>
      </c>
      <c r="I47" s="53" t="e">
        <f>LOOKUP(B3,'side knives'!K:K,'side knives'!AO:AO)</f>
        <v>#N/A</v>
      </c>
      <c r="J47" s="53" t="e">
        <f>LOOKUP(B3,'side knives'!K:K,'side knives'!AO:AO)</f>
        <v>#N/A</v>
      </c>
      <c r="L47" s="429" t="e">
        <f>INT(L46)</f>
        <v>#N/A</v>
      </c>
    </row>
    <row r="48" spans="1:12" ht="16.5" customHeight="1" x14ac:dyDescent="0.3">
      <c r="A48" s="47" t="s">
        <v>333</v>
      </c>
      <c r="B48" s="580" t="e">
        <f>B46+2</f>
        <v>#N/A</v>
      </c>
      <c r="C48" s="69" t="e">
        <f>LOOKUP($B$48,'seal gum'!$F:$F,'seal gum'!G:G)</f>
        <v>#N/A</v>
      </c>
      <c r="D48" s="59" t="e">
        <f>LOOKUP($C$48,'seal gum'!$G:$G,'seal gum'!H:H)</f>
        <v>#N/A</v>
      </c>
      <c r="E48" s="59" t="e">
        <f>LOOKUP($C$48,'seal gum'!$G:$G,'seal gum'!I:I)</f>
        <v>#N/A</v>
      </c>
      <c r="F48" s="63"/>
      <c r="G48" s="63"/>
      <c r="H48" s="47" t="s">
        <v>387</v>
      </c>
      <c r="I48" s="53" t="e">
        <f>(C7/2)-(LOOKUP(B3,'side knives'!K:K,'side knives'!P:P)*25.4)</f>
        <v>#N/A</v>
      </c>
      <c r="L48" s="429" t="e">
        <f>SUM(windows!BL2:BL5)/C48</f>
        <v>#N/A</v>
      </c>
    </row>
    <row r="49" spans="1:12" s="60" customFormat="1" ht="16.5" customHeight="1" x14ac:dyDescent="0.3">
      <c r="A49" s="47" t="s">
        <v>783</v>
      </c>
      <c r="B49" s="426"/>
      <c r="C49" s="427"/>
      <c r="D49" s="428"/>
      <c r="E49" s="428"/>
      <c r="F49" s="53"/>
      <c r="G49" s="53"/>
      <c r="H49" s="47" t="s">
        <v>389</v>
      </c>
      <c r="I49" s="53" t="e">
        <f>(((C7/2)-7.5)-(LOOKUP(B3,'side knives'!K:K,'side knives'!P:P)*25.4))*TAN(LOOKUP(B3,'side knives'!K:K,'side knives'!AR:AR))</f>
        <v>#N/A</v>
      </c>
      <c r="J49" s="53"/>
      <c r="K49" s="53"/>
      <c r="L49" s="429" t="e">
        <f>INT(L48)</f>
        <v>#N/A</v>
      </c>
    </row>
    <row r="50" spans="1:12" ht="16.5" customHeight="1" x14ac:dyDescent="0.3">
      <c r="A50" s="50"/>
      <c r="B50" s="52" t="s">
        <v>3</v>
      </c>
      <c r="C50" s="60"/>
      <c r="D50" s="61"/>
      <c r="E50" s="63"/>
      <c r="H50" s="47" t="s">
        <v>388</v>
      </c>
      <c r="I50" s="53">
        <v>6</v>
      </c>
      <c r="J50" s="53">
        <v>6</v>
      </c>
      <c r="L50" s="429" t="e">
        <f>L49=L47</f>
        <v>#N/A</v>
      </c>
    </row>
    <row r="51" spans="1:12" ht="16.5" customHeight="1" x14ac:dyDescent="0.3">
      <c r="A51" s="47" t="s">
        <v>22</v>
      </c>
      <c r="B51" s="59" t="e" cm="1">
        <f t="array" ref="B51">IF(LOOKUP(B3,'side knives'!K:K,'side knives'!AB:AB&gt;0),C6+(LOOKUP(B3,'side knives'!K:K,'side knives'!AO:AO)-(((C7/2)-7.5)-(LOOKUP(B3,'side knives'!K:K,'side knives'!P:P)*25.4))*TAN(LOOKUP(B3,'side knives'!K:K,'side knives'!AR:AR))-6),C6+(LOOKUP(B3,'side knives'!K:K,'side knives'!AO:AO)-6))</f>
        <v>#N/A</v>
      </c>
      <c r="F51" s="240"/>
      <c r="G51" s="238"/>
      <c r="H51" s="47" t="s">
        <v>386</v>
      </c>
      <c r="I51" s="53" t="e">
        <f>LOOKUP(B3,'side knives'!K:K,'side knives'!R:R)*25.4</f>
        <v>#N/A</v>
      </c>
      <c r="J51" s="53" t="e">
        <f>LOOKUP(B3,'side knives'!K:K,'side knives'!R:R)*25.4</f>
        <v>#N/A</v>
      </c>
    </row>
    <row r="52" spans="1:12" ht="16.5" customHeight="1" x14ac:dyDescent="0.25">
      <c r="B52" s="52" t="s">
        <v>3</v>
      </c>
      <c r="D52" s="238"/>
      <c r="E52" s="238"/>
      <c r="F52" s="238"/>
      <c r="G52" s="238"/>
      <c r="H52" s="47" t="s">
        <v>390</v>
      </c>
      <c r="I52" s="53" t="e">
        <f>(((C7/2)-13)-(LOOKUP(B3,'side knives'!K:K,'side knives'!S:S)*25.4))*TAN(LOOKUP(B3,'side knives'!K:K,'side knives'!AR:AR))</f>
        <v>#N/A</v>
      </c>
    </row>
    <row r="53" spans="1:12" ht="16.5" customHeight="1" x14ac:dyDescent="0.3">
      <c r="A53" s="47" t="s">
        <v>86</v>
      </c>
      <c r="B53" s="59" t="e">
        <f>IF(LOOKUP(B3,'side knives'!K:K,'side knives'!AB:AB&gt;0),C6+(LOOKUP(B3,'side knives'!K:K,'side knives'!AO:AO)-(((C7/2)-7.5)-(LOOKUP(B3,'side knives'!K:K,'side knives'!P:P)*25.4))*TAN(LOOKUP(B3,'side knives'!K:K,'side knives'!AR:AR))-6)+((((LOOKUP(B3,'side knives'!K:K,'side knives'!R:R)*25.4)+(((C7/2)-13)-(LOOKUP(B3,'side knives'!K:K,'side knives'!S:S)*25.4))*TAN(LOOKUP(B3,'side knives'!K:K,'side knives'!AR:AR)))-10)*0.2),C6+(LOOKUP(B3,'side knives'!K:K,'side knives'!AO:AO)-6)+(((LOOKUP(B3,'side knives'!K:K,'side knives'!R:R)*25.4)-10)*0.2))</f>
        <v>#N/A</v>
      </c>
      <c r="D53" s="239"/>
      <c r="E53" s="238"/>
      <c r="H53" s="47" t="s">
        <v>393</v>
      </c>
      <c r="I53" s="53">
        <v>10</v>
      </c>
      <c r="J53" s="53">
        <v>10</v>
      </c>
    </row>
    <row r="54" spans="1:12" ht="16.5" customHeight="1" x14ac:dyDescent="0.25">
      <c r="B54" s="52" t="s">
        <v>46</v>
      </c>
      <c r="D54" s="237"/>
      <c r="E54" s="48"/>
      <c r="H54" s="47" t="s">
        <v>392</v>
      </c>
      <c r="I54" s="53" t="e">
        <f>(((LOOKUP(B3,'side knives'!K:K,'side knives'!R:R)*25.4)+(((C7/2)-13)-(LOOKUP(B3,'side knives'!K:K,'side knives'!S:S)*25.4))*TAN(LOOKUP(B3,'side knives'!K:K,'side knives'!AR:AR)))-10)*0.2</f>
        <v>#N/A</v>
      </c>
      <c r="J54" s="53" t="e">
        <f>((LOOKUP(B3,'side knives'!K:K,'side knives'!R:R)*25.4)-10)*0.2</f>
        <v>#N/A</v>
      </c>
    </row>
    <row r="55" spans="1:12" s="60" customFormat="1" ht="16.5" customHeight="1" x14ac:dyDescent="0.3">
      <c r="A55" s="47" t="s">
        <v>49</v>
      </c>
      <c r="B55" s="59" t="e">
        <f>LOOKUP(B3,'side knives'!K:K,'side knives'!AQ:AQ)</f>
        <v>#N/A</v>
      </c>
      <c r="C55" s="48"/>
      <c r="D55" s="49"/>
      <c r="E55" s="49"/>
      <c r="H55" s="47"/>
      <c r="I55" s="53"/>
      <c r="J55" s="53"/>
      <c r="K55" s="53"/>
      <c r="L55" s="53"/>
    </row>
    <row r="56" spans="1:12" s="60" customFormat="1" ht="16.5" customHeight="1" x14ac:dyDescent="0.25">
      <c r="A56" s="50"/>
      <c r="B56" s="52" t="s">
        <v>3</v>
      </c>
      <c r="D56" s="61"/>
      <c r="E56" s="49"/>
      <c r="H56" s="47" t="s">
        <v>391</v>
      </c>
      <c r="I56" s="297" t="e">
        <f>C6+(LOOKUP(B3,'side knives'!K:K,'side knives'!AO:AO)-(((C7/2)-7.5)-(LOOKUP(B3,'side knives'!K:K,'side knives'!P:P)*25.4))*TAN(LOOKUP(B3,'side knives'!K:K,'side knives'!AR:AR))-6)+((((LOOKUP(B3,'side knives'!K:K,'side knives'!R:R)*25.4)+(((C7/2)-13)-(LOOKUP(B3,'side knives'!K:K,'side knives'!S:S)*25.4))*TAN(LOOKUP(B3,'side knives'!K:K,'side knives'!AR:AR)))-10)*0.2)</f>
        <v>#N/A</v>
      </c>
      <c r="J56" s="297" t="e">
        <f>C6+(LOOKUP(B3,'side knives'!K:K,'side knives'!AO:AO)-6)+(((LOOKUP(B3,'side knives'!K:K,'side knives'!R:R)*25.4)-10)*0.2)</f>
        <v>#N/A</v>
      </c>
      <c r="K56" s="53"/>
      <c r="L56" s="53"/>
    </row>
    <row r="57" spans="1:12" ht="16.5" customHeight="1" x14ac:dyDescent="0.3">
      <c r="A57" s="47" t="s">
        <v>378</v>
      </c>
      <c r="B57" s="59" t="e">
        <f>IF(LOOKUP(B3,'side knives'!K:K,'side knives'!AB:AB&gt;0),(((C7/2)-25.4)-(LOOKUP(B3,'side knives'!K:K,'side knives'!P:P)*25.4))*TAN(LOOKUP(B3,'side knives'!K:K,'side knives'!AR:AR)),0)</f>
        <v>#N/A</v>
      </c>
      <c r="C57" s="60"/>
      <c r="D57" s="61"/>
      <c r="H57" s="47" t="s">
        <v>394</v>
      </c>
      <c r="I57" s="297" t="e">
        <f>C6+(LOOKUP(B3,'side knives'!K:K,'side knives'!AO:AO)-(((C7/2)-7.5)-(LOOKUP(B3,'side knives'!K:K,'side knives'!P:P)*25.4))*TAN(LOOKUP(B3,'side knives'!K:K,'side knives'!AR:AR))-6)</f>
        <v>#N/A</v>
      </c>
      <c r="J57" s="297" t="e">
        <f>C6+(LOOKUP(B3,'side knives'!K:K,'side knives'!AO:AO)-6)</f>
        <v>#N/A</v>
      </c>
      <c r="L57" s="60"/>
    </row>
    <row r="58" spans="1:12" ht="16.5" customHeight="1" x14ac:dyDescent="0.3">
      <c r="A58" s="47" t="s">
        <v>116</v>
      </c>
      <c r="B58" s="59" t="e">
        <f>((LOOKUP($B$3,'side knives'!$K:$K,'side knives'!AO:AO))+12.7)-B57</f>
        <v>#N/A</v>
      </c>
      <c r="E58" s="61"/>
      <c r="F58" s="60"/>
      <c r="H58" s="47" t="s">
        <v>395</v>
      </c>
      <c r="I58" s="297" t="e">
        <f>(((C7/2)-25.4)-(LOOKUP(B3,'side knives'!K:K,'side knives'!P:P)*25.4))*TAN(LOOKUP(B3,'side knives'!K:K,'side knives'!AR:AR))</f>
        <v>#N/A</v>
      </c>
      <c r="J58" s="297">
        <v>0</v>
      </c>
    </row>
    <row r="59" spans="1:12" ht="16.5" customHeight="1" x14ac:dyDescent="0.3">
      <c r="A59" s="47" t="s">
        <v>23</v>
      </c>
      <c r="B59" s="59" t="e">
        <f>(LOOKUP($B$3,'side knives'!$K:$K,'side knives'!AH:AH))-15.7</f>
        <v>#N/A</v>
      </c>
      <c r="F59" s="294"/>
      <c r="G59" s="295"/>
      <c r="H59" s="296"/>
      <c r="I59" s="295"/>
      <c r="J59" s="295"/>
    </row>
    <row r="60" spans="1:12" ht="16.5" customHeight="1" x14ac:dyDescent="0.25">
      <c r="B60" s="51" t="s">
        <v>187</v>
      </c>
      <c r="C60" s="51" t="s">
        <v>187</v>
      </c>
      <c r="D60" s="51" t="s">
        <v>187</v>
      </c>
      <c r="F60" s="60"/>
      <c r="H60" s="47"/>
    </row>
    <row r="61" spans="1:12" ht="16.5" customHeight="1" x14ac:dyDescent="0.25">
      <c r="B61" s="51" t="s">
        <v>197</v>
      </c>
      <c r="C61" s="52" t="s">
        <v>261</v>
      </c>
      <c r="D61" s="51" t="s">
        <v>396</v>
      </c>
      <c r="E61" s="51" t="s">
        <v>411</v>
      </c>
      <c r="F61" s="60"/>
      <c r="H61" s="47"/>
    </row>
    <row r="62" spans="1:12" ht="16.5" customHeight="1" x14ac:dyDescent="0.3">
      <c r="A62" s="47" t="s">
        <v>200</v>
      </c>
      <c r="B62" s="45" t="e">
        <f>LOOKUP(($B$19/2),vacuum!$A:$A,vacuum!$B:$B)</f>
        <v>#N/A</v>
      </c>
      <c r="C62" s="72"/>
      <c r="D62" s="245" t="e">
        <f>I72</f>
        <v>#N/A</v>
      </c>
      <c r="E62" s="49" t="s">
        <v>409</v>
      </c>
      <c r="F62" s="60"/>
      <c r="H62" s="47" t="s">
        <v>398</v>
      </c>
      <c r="I62" s="53">
        <f>CONVERT('Job Entry'!D8,"in","mm")</f>
        <v>0</v>
      </c>
    </row>
    <row r="63" spans="1:12" ht="16.5" customHeight="1" x14ac:dyDescent="0.3">
      <c r="A63" s="47" t="s">
        <v>201</v>
      </c>
      <c r="B63" s="45" t="e">
        <f>LOOKUP(($B$19/2),vacuum!$A:$A,vacuum!$B:$B)</f>
        <v>#N/A</v>
      </c>
      <c r="C63" s="72"/>
      <c r="D63" s="245" t="e">
        <f>I71</f>
        <v>#N/A</v>
      </c>
      <c r="E63" s="49" t="s">
        <v>410</v>
      </c>
      <c r="F63" s="60"/>
      <c r="H63" s="47" t="s">
        <v>399</v>
      </c>
      <c r="I63" s="53" t="e">
        <f>LOOKUP(B3,'side knives'!K:K,'side knives'!P:P)</f>
        <v>#N/A</v>
      </c>
    </row>
    <row r="64" spans="1:12" ht="16.5" customHeight="1" x14ac:dyDescent="0.3">
      <c r="A64" s="47" t="s">
        <v>202</v>
      </c>
      <c r="B64" s="45" t="e">
        <f>LOOKUP(($B$19/2),vacuum!$A:$A,vacuum!$B:$B)</f>
        <v>#N/A</v>
      </c>
      <c r="C64" s="72"/>
      <c r="D64" s="245" t="e">
        <f>I72</f>
        <v>#N/A</v>
      </c>
      <c r="E64" s="49" t="s">
        <v>409</v>
      </c>
      <c r="F64" s="60"/>
      <c r="H64" s="47" t="s">
        <v>400</v>
      </c>
      <c r="I64" s="53" t="e">
        <f>((C7/2)-(LOOKUP(B3,'side knives'!K:K,'side knives'!P:P)*25.4))*TAN(LOOKUP(B3,'side knives'!K:K,'side knives'!AR:AR))</f>
        <v>#N/A</v>
      </c>
    </row>
    <row r="65" spans="1:9" ht="16.5" customHeight="1" x14ac:dyDescent="0.3">
      <c r="A65" s="47" t="s">
        <v>203</v>
      </c>
      <c r="B65" s="45" t="e">
        <f>LOOKUP(($B$19/2),vacuum!$K:$K,vacuum!$L:$L)</f>
        <v>#N/A</v>
      </c>
      <c r="C65" s="72"/>
      <c r="D65" s="245" t="e">
        <f>I71</f>
        <v>#N/A</v>
      </c>
      <c r="E65" s="49" t="s">
        <v>410</v>
      </c>
      <c r="F65" s="60"/>
      <c r="H65" s="47" t="s">
        <v>401</v>
      </c>
      <c r="I65" s="53" t="e">
        <f>(CONVERT('Job Entry'!D8,"in","mm")/2)-LOOKUP(B3,'side knives'!K:K,'side knives'!P:P)</f>
        <v>#N/A</v>
      </c>
    </row>
    <row r="66" spans="1:9" ht="16.5" customHeight="1" x14ac:dyDescent="0.3">
      <c r="A66" s="47" t="s">
        <v>204</v>
      </c>
      <c r="B66" s="45" t="e">
        <f>LOOKUP(($B$19/2),vacuum!$A:$A,vacuum!$B:$B)</f>
        <v>#N/A</v>
      </c>
      <c r="C66" s="244" t="e">
        <f>LOOKUP($C$11,vacuum!$M:$M,vacuum!$N:$N)</f>
        <v>#N/A</v>
      </c>
      <c r="D66" s="245" t="e">
        <f>I72</f>
        <v>#N/A</v>
      </c>
      <c r="E66" s="49" t="s">
        <v>409</v>
      </c>
      <c r="F66" s="60"/>
      <c r="H66" s="47" t="s">
        <v>403</v>
      </c>
      <c r="I66" s="53" t="e">
        <f>(CONVERT('Job Entry'!D8,"in","mm")/2)-LOOKUP(B3,'side knives'!K:K,'side knives'!P:P)-25</f>
        <v>#N/A</v>
      </c>
    </row>
    <row r="67" spans="1:9" ht="16.5" customHeight="1" x14ac:dyDescent="0.3">
      <c r="A67" s="47" t="s">
        <v>188</v>
      </c>
      <c r="B67" s="46"/>
      <c r="D67" s="245"/>
      <c r="E67" s="49" t="s">
        <v>410</v>
      </c>
      <c r="F67" s="60"/>
      <c r="H67" s="47" t="s">
        <v>404</v>
      </c>
      <c r="I67" s="53" t="e">
        <f>(CONVERT('Job Entry'!D8,"in","mm")/2)-LOOKUP(B3,'side knives'!K:K,'side knives'!P:P)-50</f>
        <v>#N/A</v>
      </c>
    </row>
    <row r="68" spans="1:9" ht="16.5" customHeight="1" x14ac:dyDescent="0.3">
      <c r="A68" s="47" t="s">
        <v>205</v>
      </c>
      <c r="B68" s="45" t="e">
        <f>LOOKUP(($B$19/2),vacuum!$A:$A,vacuum!$B:$B)</f>
        <v>#N/A</v>
      </c>
      <c r="C68" s="244" t="e">
        <f>LOOKUP($C$11,vacuum!$M:$M,vacuum!$N:$N)</f>
        <v>#N/A</v>
      </c>
      <c r="D68" s="245" t="e">
        <f>I72</f>
        <v>#N/A</v>
      </c>
      <c r="E68" s="49" t="s">
        <v>409</v>
      </c>
      <c r="F68" s="60"/>
      <c r="H68" s="47" t="s">
        <v>402</v>
      </c>
      <c r="I68" s="297" t="e">
        <f>((C7/2)-(LOOKUP(B3,'side knives'!K:K,'side knives'!P:P)*25.4))*TAN(LOOKUP(B3,'side knives'!K:K,'side knives'!AR:AR))</f>
        <v>#N/A</v>
      </c>
    </row>
    <row r="69" spans="1:9" ht="16.5" customHeight="1" x14ac:dyDescent="0.3">
      <c r="A69" s="47" t="s">
        <v>206</v>
      </c>
      <c r="B69" s="45" t="e">
        <f>LOOKUP(($B$19/2),vacuum!$A:$A,vacuum!$B:$B)</f>
        <v>#N/A</v>
      </c>
      <c r="C69" s="72"/>
      <c r="D69" s="245" t="e">
        <f>I71</f>
        <v>#N/A</v>
      </c>
      <c r="E69" s="49" t="s">
        <v>410</v>
      </c>
      <c r="F69" s="60"/>
      <c r="H69" s="47" t="s">
        <v>405</v>
      </c>
      <c r="I69" s="297" t="e">
        <f>(((C7/2)-25)-(LOOKUP(B3,'side knives'!K:K,'side knives'!P:P)*25.4))*TAN(LOOKUP(B3,'side knives'!K:K,'side knives'!AR:AR))</f>
        <v>#N/A</v>
      </c>
    </row>
    <row r="70" spans="1:9" ht="16.5" customHeight="1" x14ac:dyDescent="0.3">
      <c r="A70" s="47" t="s">
        <v>207</v>
      </c>
      <c r="B70" s="45" t="e">
        <f>LOOKUP(($B$19/2),vacuum!$A:$A,vacuum!$B:$B)</f>
        <v>#N/A</v>
      </c>
      <c r="C70" s="72"/>
      <c r="D70" s="245" t="e">
        <f>I72</f>
        <v>#N/A</v>
      </c>
      <c r="E70" s="49" t="s">
        <v>409</v>
      </c>
      <c r="F70" s="60"/>
      <c r="H70" s="47" t="s">
        <v>406</v>
      </c>
      <c r="I70" s="297" t="e">
        <f>(((C7/2)-50)-(LOOKUP(B3,'side knives'!K:K,'side knives'!P:P)*25.4))*TAN(LOOKUP(B3,'side knives'!K:K,'side knives'!AR:AR))</f>
        <v>#N/A</v>
      </c>
    </row>
    <row r="71" spans="1:9" ht="16.5" customHeight="1" x14ac:dyDescent="0.3">
      <c r="A71" s="47" t="s">
        <v>208</v>
      </c>
      <c r="B71" s="45" t="e">
        <f>LOOKUP(($B$19/2),vacuum!$A:$A,vacuum!$B:$B)</f>
        <v>#N/A</v>
      </c>
      <c r="C71" s="72"/>
      <c r="D71" s="245" t="e">
        <f>I71</f>
        <v>#N/A</v>
      </c>
      <c r="E71" s="49" t="s">
        <v>410</v>
      </c>
      <c r="F71" s="60"/>
      <c r="H71" s="47" t="s">
        <v>407</v>
      </c>
      <c r="I71" s="297" t="e">
        <f>IF(I70&gt;8,"5",IF(I69&gt;8,"3",IF(I68&gt;8,"1","Open")))</f>
        <v>#N/A</v>
      </c>
    </row>
    <row r="72" spans="1:9" ht="16.5" customHeight="1" x14ac:dyDescent="0.3">
      <c r="A72" s="47" t="s">
        <v>209</v>
      </c>
      <c r="B72" s="45" t="e">
        <f>LOOKUP(($B$19/2),vacuum!$A:$A,vacuum!$B:$B)</f>
        <v>#N/A</v>
      </c>
      <c r="C72" s="72"/>
      <c r="D72" s="245" t="e">
        <f>I72</f>
        <v>#N/A</v>
      </c>
      <c r="E72" s="49" t="s">
        <v>409</v>
      </c>
      <c r="F72" s="60"/>
      <c r="H72" s="47" t="s">
        <v>408</v>
      </c>
      <c r="I72" s="297" t="e">
        <f>IF(I70&gt;13,"5",IF(I69&gt;13,"3",IF(I68&gt;13,"1","Open")))</f>
        <v>#N/A</v>
      </c>
    </row>
    <row r="73" spans="1:9" ht="16.5" customHeight="1" x14ac:dyDescent="0.3">
      <c r="A73" s="47" t="s">
        <v>210</v>
      </c>
      <c r="B73" s="127"/>
      <c r="E73" s="49" t="s">
        <v>410</v>
      </c>
      <c r="F73" s="60"/>
      <c r="H73" s="47"/>
    </row>
    <row r="74" spans="1:9" ht="16.5" customHeight="1" x14ac:dyDescent="0.3">
      <c r="A74" s="47" t="s">
        <v>189</v>
      </c>
      <c r="B74" s="45" t="e">
        <f>LOOKUP(($B$19/2),vacuum!$C:$C,vacuum!$D:$D)</f>
        <v>#N/A</v>
      </c>
      <c r="C74" s="72"/>
      <c r="E74" s="49" t="s">
        <v>410</v>
      </c>
      <c r="F74" s="60"/>
      <c r="H74" s="47"/>
    </row>
    <row r="75" spans="1:9" ht="16.5" customHeight="1" x14ac:dyDescent="0.3">
      <c r="A75" s="47" t="s">
        <v>190</v>
      </c>
      <c r="B75" s="45" t="e">
        <f>LOOKUP(($B$19/2),vacuum!$E:$E,vacuum!$F:$F)</f>
        <v>#N/A</v>
      </c>
      <c r="C75" s="72"/>
      <c r="E75" s="49" t="s">
        <v>409</v>
      </c>
      <c r="F75" s="60"/>
      <c r="H75" s="47"/>
    </row>
    <row r="76" spans="1:9" ht="16.5" customHeight="1" x14ac:dyDescent="0.3">
      <c r="A76" s="47" t="s">
        <v>191</v>
      </c>
      <c r="B76" s="45" t="e">
        <f>LOOKUP(($B$19/2),vacuum!$C:$C,vacuum!$D:$D)</f>
        <v>#N/A</v>
      </c>
      <c r="C76" s="45" t="e">
        <f>LOOKUP($C$6,vacuum!$G:$G,vacuum!$H:$H)</f>
        <v>#N/A</v>
      </c>
      <c r="E76" s="49" t="s">
        <v>410</v>
      </c>
      <c r="F76" s="60"/>
      <c r="H76" s="47"/>
    </row>
    <row r="77" spans="1:9" ht="16.5" customHeight="1" x14ac:dyDescent="0.3">
      <c r="A77" s="47" t="s">
        <v>192</v>
      </c>
      <c r="B77" s="45" t="e">
        <f>LOOKUP(($B$19/2),vacuum!$E:$E,vacuum!$F:$F)</f>
        <v>#N/A</v>
      </c>
      <c r="C77" s="45" t="e">
        <f>LOOKUP($C$6,vacuum!$I:$I,vacuum!$J:$J)</f>
        <v>#N/A</v>
      </c>
      <c r="E77" s="49" t="s">
        <v>409</v>
      </c>
      <c r="F77" s="60"/>
      <c r="H77" s="47"/>
    </row>
    <row r="78" spans="1:9" ht="16.5" customHeight="1" x14ac:dyDescent="0.25">
      <c r="B78" s="52" t="s">
        <v>3</v>
      </c>
      <c r="F78" s="60"/>
      <c r="H78" s="47"/>
    </row>
    <row r="79" spans="1:9" ht="16.5" customHeight="1" x14ac:dyDescent="0.3">
      <c r="A79" s="47" t="s">
        <v>211</v>
      </c>
      <c r="B79" s="59">
        <f>$C$7</f>
        <v>0</v>
      </c>
      <c r="E79" s="49" t="s">
        <v>409</v>
      </c>
      <c r="F79" s="60"/>
      <c r="H79" s="47"/>
    </row>
    <row r="80" spans="1:9" ht="16.5" customHeight="1" x14ac:dyDescent="0.25">
      <c r="F80" s="60"/>
      <c r="H80" s="47"/>
    </row>
    <row r="81" spans="1:8" ht="16.5" customHeight="1" x14ac:dyDescent="0.3">
      <c r="A81" s="47" t="s">
        <v>758</v>
      </c>
      <c r="B81" s="45" t="e">
        <f>LOOKUP(C6,'score cyl'!A:A,'score cyl'!B:B)</f>
        <v>#N/A</v>
      </c>
      <c r="F81" s="60"/>
      <c r="H81" s="47"/>
    </row>
    <row r="82" spans="1:8" ht="16.5" customHeight="1" x14ac:dyDescent="0.3">
      <c r="A82" s="47" t="s">
        <v>759</v>
      </c>
      <c r="B82" s="45" t="e">
        <f>LOOKUP(C6,'score cyl'!A:A,'score cyl'!C:C)</f>
        <v>#N/A</v>
      </c>
      <c r="F82" s="60"/>
      <c r="H82" s="47"/>
    </row>
    <row r="83" spans="1:8" ht="16.5" customHeight="1" x14ac:dyDescent="0.25">
      <c r="F83" s="60"/>
      <c r="H83" s="47"/>
    </row>
    <row r="84" spans="1:8" ht="16.5" customHeight="1" x14ac:dyDescent="0.25">
      <c r="A84" s="47" t="s">
        <v>818</v>
      </c>
      <c r="B84" s="557" t="s">
        <v>29</v>
      </c>
      <c r="F84" s="60"/>
      <c r="H84" s="47"/>
    </row>
    <row r="85" spans="1:8" ht="16.5" customHeight="1" x14ac:dyDescent="0.25">
      <c r="B85" s="558" t="s">
        <v>28</v>
      </c>
      <c r="F85" s="60"/>
      <c r="H85" s="47"/>
    </row>
    <row r="86" spans="1:8" ht="16.5" customHeight="1" x14ac:dyDescent="0.25">
      <c r="F86" s="60"/>
    </row>
    <row r="87" spans="1:8" ht="16.5" customHeight="1" x14ac:dyDescent="0.25">
      <c r="A87" s="47" t="s">
        <v>867</v>
      </c>
      <c r="B87" s="579">
        <f>((C7/2)-E87)+41.5</f>
        <v>41.5</v>
      </c>
      <c r="D87" s="56">
        <f>((B8-B7)/2)/2</f>
        <v>0</v>
      </c>
      <c r="E87" s="49">
        <f>CONVERT(D87,"in","mm")</f>
        <v>0</v>
      </c>
      <c r="F87" s="60"/>
    </row>
    <row r="88" spans="1:8" ht="16.5" customHeight="1" x14ac:dyDescent="0.25">
      <c r="F88" s="60"/>
    </row>
    <row r="89" spans="1:8" ht="16.5" customHeight="1" x14ac:dyDescent="0.25">
      <c r="A89" s="47" t="s">
        <v>898</v>
      </c>
      <c r="B89" s="582" t="e">
        <f>LOOKUP($B$3,'side knives'!K:K,'side knives'!AT:AT)</f>
        <v>#N/A</v>
      </c>
      <c r="F89" s="60"/>
    </row>
    <row r="90" spans="1:8" ht="16.5" customHeight="1" x14ac:dyDescent="0.25">
      <c r="A90" s="47" t="s">
        <v>899</v>
      </c>
      <c r="B90" s="583" t="e">
        <f>LOOKUP($B$3,'side knives'!K:K,'side knives'!AU:AU)</f>
        <v>#N/A</v>
      </c>
      <c r="F90" s="60"/>
    </row>
  </sheetData>
  <sheetProtection selectLockedCells="1"/>
  <customSheetViews>
    <customSheetView guid="{0B791748-0704-4F0F-8AD8-1A23F5A28D58}" state="hidden">
      <selection activeCell="F13" sqref="F13"/>
      <pageMargins left="0.7" right="0.7" top="0.75" bottom="0.75" header="0.3" footer="0.3"/>
      <pageSetup orientation="portrait" r:id="rId1"/>
    </customSheetView>
  </customSheetViews>
  <mergeCells count="1">
    <mergeCell ref="F32:G32"/>
  </mergeCells>
  <conditionalFormatting sqref="D36:E37 B37:C37 F37">
    <cfRule type="expression" dxfId="7" priority="3">
      <formula>#N/A</formula>
    </cfRule>
  </conditionalFormatting>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Check Box 1">
              <controlPr defaultSize="0" autoFill="0" autoLine="0" autoPict="0">
                <anchor moveWithCells="1">
                  <from>
                    <xdr:col>7</xdr:col>
                    <xdr:colOff>9525</xdr:colOff>
                    <xdr:row>2</xdr:row>
                    <xdr:rowOff>190500</xdr:rowOff>
                  </from>
                  <to>
                    <xdr:col>8</xdr:col>
                    <xdr:colOff>809625</xdr:colOff>
                    <xdr:row>3</xdr:row>
                    <xdr:rowOff>200025</xdr:rowOff>
                  </to>
                </anchor>
              </controlPr>
            </control>
          </mc:Choice>
        </mc:AlternateContent>
        <mc:AlternateContent xmlns:mc="http://schemas.openxmlformats.org/markup-compatibility/2006">
          <mc:Choice Requires="x14">
            <control shapeId="2050" r:id="rId6" name="Check Box 2">
              <controlPr defaultSize="0" autoFill="0" autoLine="0" autoPict="0">
                <anchor moveWithCells="1">
                  <from>
                    <xdr:col>10</xdr:col>
                    <xdr:colOff>19050</xdr:colOff>
                    <xdr:row>0</xdr:row>
                    <xdr:rowOff>200025</xdr:rowOff>
                  </from>
                  <to>
                    <xdr:col>10</xdr:col>
                    <xdr:colOff>1143000</xdr:colOff>
                    <xdr:row>2</xdr:row>
                    <xdr:rowOff>0</xdr:rowOff>
                  </to>
                </anchor>
              </controlPr>
            </control>
          </mc:Choice>
        </mc:AlternateContent>
        <mc:AlternateContent xmlns:mc="http://schemas.openxmlformats.org/markup-compatibility/2006">
          <mc:Choice Requires="x14">
            <control shapeId="2051" r:id="rId7" name="Check Box 3">
              <controlPr defaultSize="0" autoFill="0" autoLine="0" autoPict="0">
                <anchor moveWithCells="1">
                  <from>
                    <xdr:col>10</xdr:col>
                    <xdr:colOff>19050</xdr:colOff>
                    <xdr:row>1</xdr:row>
                    <xdr:rowOff>190500</xdr:rowOff>
                  </from>
                  <to>
                    <xdr:col>10</xdr:col>
                    <xdr:colOff>1143000</xdr:colOff>
                    <xdr:row>2</xdr:row>
                    <xdr:rowOff>200025</xdr:rowOff>
                  </to>
                </anchor>
              </controlPr>
            </control>
          </mc:Choice>
        </mc:AlternateContent>
        <mc:AlternateContent xmlns:mc="http://schemas.openxmlformats.org/markup-compatibility/2006">
          <mc:Choice Requires="x14">
            <control shapeId="2052" r:id="rId8" name="Check Box 4">
              <controlPr defaultSize="0" autoFill="0" autoLine="0" autoPict="0">
                <anchor moveWithCells="1">
                  <from>
                    <xdr:col>10</xdr:col>
                    <xdr:colOff>9525</xdr:colOff>
                    <xdr:row>4</xdr:row>
                    <xdr:rowOff>200025</xdr:rowOff>
                  </from>
                  <to>
                    <xdr:col>10</xdr:col>
                    <xdr:colOff>1133475</xdr:colOff>
                    <xdr:row>6</xdr:row>
                    <xdr:rowOff>0</xdr:rowOff>
                  </to>
                </anchor>
              </controlPr>
            </control>
          </mc:Choice>
        </mc:AlternateContent>
        <mc:AlternateContent xmlns:mc="http://schemas.openxmlformats.org/markup-compatibility/2006">
          <mc:Choice Requires="x14">
            <control shapeId="2053" r:id="rId9" name="Check Box 5">
              <controlPr defaultSize="0" autoFill="0" autoLine="0" autoPict="0">
                <anchor moveWithCells="1">
                  <from>
                    <xdr:col>6</xdr:col>
                    <xdr:colOff>9525</xdr:colOff>
                    <xdr:row>6</xdr:row>
                    <xdr:rowOff>200025</xdr:rowOff>
                  </from>
                  <to>
                    <xdr:col>7</xdr:col>
                    <xdr:colOff>28575</xdr:colOff>
                    <xdr:row>8</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8"/>
  <dimension ref="A1:G70"/>
  <sheetViews>
    <sheetView workbookViewId="0">
      <selection activeCell="K6" sqref="K6"/>
    </sheetView>
  </sheetViews>
  <sheetFormatPr defaultRowHeight="15" x14ac:dyDescent="0.25"/>
  <cols>
    <col min="1" max="1" width="10.7109375" bestFit="1" customWidth="1"/>
    <col min="2" max="2" width="10.85546875" bestFit="1" customWidth="1"/>
    <col min="3" max="4" width="12.140625" bestFit="1" customWidth="1"/>
    <col min="6" max="7" width="9.140625" style="3"/>
  </cols>
  <sheetData>
    <row r="1" spans="1:7" s="9" customFormat="1" ht="45" x14ac:dyDescent="0.25">
      <c r="A1" s="9" t="s">
        <v>833</v>
      </c>
      <c r="B1" s="9" t="s">
        <v>834</v>
      </c>
      <c r="C1" s="9" t="s">
        <v>835</v>
      </c>
      <c r="D1" s="9" t="s">
        <v>836</v>
      </c>
      <c r="E1" s="9" t="s">
        <v>837</v>
      </c>
      <c r="F1" s="18" t="s">
        <v>838</v>
      </c>
      <c r="G1" s="18" t="s">
        <v>859</v>
      </c>
    </row>
    <row r="2" spans="1:7" x14ac:dyDescent="0.25">
      <c r="A2">
        <v>14</v>
      </c>
      <c r="B2" s="3">
        <f t="shared" ref="B2:B7" si="0">CONVERT(A2,"in","mm")</f>
        <v>355.6</v>
      </c>
      <c r="C2" s="3">
        <f t="shared" ref="C2:C7" si="1">B2/2</f>
        <v>177.8</v>
      </c>
      <c r="D2" s="569">
        <f t="shared" ref="D2:D7" si="2">B2/3</f>
        <v>118.53333333333335</v>
      </c>
      <c r="E2">
        <v>57</v>
      </c>
      <c r="F2" s="3">
        <f>E2*PI()</f>
        <v>179.0707812546182</v>
      </c>
      <c r="G2" s="575">
        <v>177.8</v>
      </c>
    </row>
    <row r="3" spans="1:7" x14ac:dyDescent="0.25">
      <c r="A3">
        <v>17</v>
      </c>
      <c r="B3" s="569">
        <f t="shared" si="0"/>
        <v>431.8</v>
      </c>
      <c r="C3" s="3">
        <f t="shared" si="1"/>
        <v>215.9</v>
      </c>
      <c r="D3" s="569">
        <f t="shared" si="2"/>
        <v>143.93333333333334</v>
      </c>
      <c r="E3">
        <v>58</v>
      </c>
      <c r="F3" s="3">
        <f t="shared" ref="F3:F66" si="3">E3*PI()</f>
        <v>182.21237390820801</v>
      </c>
      <c r="G3" s="3">
        <v>182.21237390820801</v>
      </c>
    </row>
    <row r="4" spans="1:7" x14ac:dyDescent="0.25">
      <c r="A4">
        <v>22</v>
      </c>
      <c r="B4" s="569">
        <f t="shared" si="0"/>
        <v>558.79999999999995</v>
      </c>
      <c r="C4" s="3">
        <f t="shared" si="1"/>
        <v>279.39999999999998</v>
      </c>
      <c r="D4" s="3">
        <f t="shared" si="2"/>
        <v>186.26666666666665</v>
      </c>
      <c r="E4">
        <v>59</v>
      </c>
      <c r="F4" s="3">
        <f t="shared" si="3"/>
        <v>185.35396656179779</v>
      </c>
      <c r="G4" s="575">
        <v>186.3</v>
      </c>
    </row>
    <row r="5" spans="1:7" x14ac:dyDescent="0.25">
      <c r="A5">
        <v>24</v>
      </c>
      <c r="B5" s="569">
        <f t="shared" si="0"/>
        <v>609.6</v>
      </c>
      <c r="C5" s="3">
        <f t="shared" si="1"/>
        <v>304.8</v>
      </c>
      <c r="D5" s="3">
        <f t="shared" si="2"/>
        <v>203.20000000000002</v>
      </c>
      <c r="E5">
        <v>60</v>
      </c>
      <c r="F5" s="3">
        <f t="shared" si="3"/>
        <v>188.49555921538757</v>
      </c>
      <c r="G5" s="3">
        <v>188.49555921538757</v>
      </c>
    </row>
    <row r="6" spans="1:7" x14ac:dyDescent="0.25">
      <c r="A6">
        <v>26</v>
      </c>
      <c r="B6" s="569">
        <f t="shared" si="0"/>
        <v>660.4</v>
      </c>
      <c r="C6" s="3">
        <f t="shared" si="1"/>
        <v>330.2</v>
      </c>
      <c r="D6" s="3">
        <f t="shared" si="2"/>
        <v>220.13333333333333</v>
      </c>
      <c r="E6">
        <v>61</v>
      </c>
      <c r="F6" s="3">
        <f t="shared" si="3"/>
        <v>191.63715186897738</v>
      </c>
      <c r="G6" s="3">
        <v>191.63715186897738</v>
      </c>
    </row>
    <row r="7" spans="1:7" x14ac:dyDescent="0.25">
      <c r="A7">
        <v>28</v>
      </c>
      <c r="B7" s="569">
        <f t="shared" si="0"/>
        <v>711.2</v>
      </c>
      <c r="C7" s="3">
        <f t="shared" si="1"/>
        <v>355.6</v>
      </c>
      <c r="D7" s="3">
        <f t="shared" si="2"/>
        <v>237.06666666666669</v>
      </c>
      <c r="E7">
        <v>62</v>
      </c>
      <c r="F7" s="3">
        <f t="shared" si="3"/>
        <v>194.77874452256717</v>
      </c>
      <c r="G7" s="3">
        <v>194.77874452256717</v>
      </c>
    </row>
    <row r="8" spans="1:7" x14ac:dyDescent="0.25">
      <c r="E8">
        <v>63</v>
      </c>
      <c r="F8" s="3">
        <f t="shared" si="3"/>
        <v>197.92033717615698</v>
      </c>
      <c r="G8" s="3">
        <v>197.92033717615698</v>
      </c>
    </row>
    <row r="9" spans="1:7" x14ac:dyDescent="0.25">
      <c r="A9" t="s">
        <v>860</v>
      </c>
      <c r="E9">
        <v>64</v>
      </c>
      <c r="F9" s="3">
        <f t="shared" si="3"/>
        <v>201.06192982974676</v>
      </c>
      <c r="G9" s="3">
        <v>201.06192982974676</v>
      </c>
    </row>
    <row r="10" spans="1:7" x14ac:dyDescent="0.25">
      <c r="E10">
        <v>65</v>
      </c>
      <c r="F10" s="3">
        <f t="shared" si="3"/>
        <v>204.20352248333654</v>
      </c>
      <c r="G10" s="575">
        <v>203.2</v>
      </c>
    </row>
    <row r="11" spans="1:7" x14ac:dyDescent="0.25">
      <c r="E11">
        <v>66</v>
      </c>
      <c r="F11" s="3">
        <f t="shared" si="3"/>
        <v>207.34511513692635</v>
      </c>
      <c r="G11" s="3">
        <v>207.34511513692635</v>
      </c>
    </row>
    <row r="12" spans="1:7" x14ac:dyDescent="0.25">
      <c r="E12">
        <v>67</v>
      </c>
      <c r="F12" s="3">
        <f t="shared" si="3"/>
        <v>210.48670779051614</v>
      </c>
      <c r="G12" s="3">
        <v>210.48670779051614</v>
      </c>
    </row>
    <row r="13" spans="1:7" x14ac:dyDescent="0.25">
      <c r="E13">
        <v>68</v>
      </c>
      <c r="F13" s="3">
        <f t="shared" si="3"/>
        <v>213.62830044410595</v>
      </c>
      <c r="G13" s="3">
        <v>213.62830044410595</v>
      </c>
    </row>
    <row r="14" spans="1:7" x14ac:dyDescent="0.25">
      <c r="E14" s="80">
        <v>69</v>
      </c>
      <c r="F14" s="3">
        <f t="shared" si="3"/>
        <v>216.76989309769573</v>
      </c>
      <c r="G14" s="575">
        <v>215.9</v>
      </c>
    </row>
    <row r="15" spans="1:7" x14ac:dyDescent="0.25">
      <c r="E15">
        <v>70</v>
      </c>
      <c r="F15" s="3">
        <f t="shared" si="3"/>
        <v>219.91148575128551</v>
      </c>
      <c r="G15" s="575">
        <v>220.1</v>
      </c>
    </row>
    <row r="16" spans="1:7" x14ac:dyDescent="0.25">
      <c r="E16">
        <v>71</v>
      </c>
      <c r="F16" s="3">
        <f t="shared" si="3"/>
        <v>223.05307840487532</v>
      </c>
      <c r="G16" s="3">
        <v>223.05307840487532</v>
      </c>
    </row>
    <row r="17" spans="5:7" x14ac:dyDescent="0.25">
      <c r="E17">
        <v>72</v>
      </c>
      <c r="F17" s="3">
        <f t="shared" si="3"/>
        <v>226.1946710584651</v>
      </c>
      <c r="G17" s="3">
        <v>226.1946710584651</v>
      </c>
    </row>
    <row r="18" spans="5:7" x14ac:dyDescent="0.25">
      <c r="E18">
        <v>73</v>
      </c>
      <c r="F18" s="3">
        <f t="shared" si="3"/>
        <v>229.33626371205489</v>
      </c>
      <c r="G18" s="3">
        <v>229.33626371205489</v>
      </c>
    </row>
    <row r="19" spans="5:7" x14ac:dyDescent="0.25">
      <c r="E19">
        <v>74</v>
      </c>
      <c r="F19" s="3">
        <f t="shared" si="3"/>
        <v>232.4778563656447</v>
      </c>
      <c r="G19" s="3">
        <v>232.4778563656447</v>
      </c>
    </row>
    <row r="20" spans="5:7" x14ac:dyDescent="0.25">
      <c r="E20" s="80">
        <v>75</v>
      </c>
      <c r="F20" s="3">
        <f t="shared" si="3"/>
        <v>235.61944901923448</v>
      </c>
      <c r="G20" s="575">
        <v>237.1</v>
      </c>
    </row>
    <row r="21" spans="5:7" x14ac:dyDescent="0.25">
      <c r="E21">
        <v>76</v>
      </c>
      <c r="F21" s="3">
        <f t="shared" si="3"/>
        <v>238.76104167282426</v>
      </c>
      <c r="G21" s="3">
        <v>238.76104167282426</v>
      </c>
    </row>
    <row r="22" spans="5:7" x14ac:dyDescent="0.25">
      <c r="E22">
        <v>77</v>
      </c>
      <c r="F22" s="3">
        <f t="shared" si="3"/>
        <v>241.90263432641407</v>
      </c>
      <c r="G22" s="3">
        <v>241.90263432641407</v>
      </c>
    </row>
    <row r="23" spans="5:7" x14ac:dyDescent="0.25">
      <c r="E23">
        <v>78</v>
      </c>
      <c r="F23" s="3">
        <f t="shared" si="3"/>
        <v>245.04422698000386</v>
      </c>
      <c r="G23" s="3">
        <v>245.04422698000386</v>
      </c>
    </row>
    <row r="24" spans="5:7" x14ac:dyDescent="0.25">
      <c r="E24">
        <v>79</v>
      </c>
      <c r="F24" s="3">
        <f t="shared" si="3"/>
        <v>248.18581963359367</v>
      </c>
      <c r="G24" s="3">
        <v>248.18581963359367</v>
      </c>
    </row>
    <row r="25" spans="5:7" x14ac:dyDescent="0.25">
      <c r="E25">
        <v>80</v>
      </c>
      <c r="F25" s="3">
        <f t="shared" si="3"/>
        <v>251.32741228718345</v>
      </c>
      <c r="G25" s="3">
        <v>251.32741228718345</v>
      </c>
    </row>
    <row r="26" spans="5:7" x14ac:dyDescent="0.25">
      <c r="E26">
        <v>81</v>
      </c>
      <c r="F26" s="3">
        <f t="shared" si="3"/>
        <v>254.46900494077323</v>
      </c>
      <c r="G26" s="3">
        <v>254.46900494077323</v>
      </c>
    </row>
    <row r="27" spans="5:7" x14ac:dyDescent="0.25">
      <c r="E27">
        <v>82</v>
      </c>
      <c r="F27" s="3">
        <f t="shared" si="3"/>
        <v>257.61059759436301</v>
      </c>
      <c r="G27" s="3">
        <v>257.61059759436301</v>
      </c>
    </row>
    <row r="28" spans="5:7" x14ac:dyDescent="0.25">
      <c r="E28">
        <v>83</v>
      </c>
      <c r="F28" s="3">
        <f t="shared" si="3"/>
        <v>260.75219024795285</v>
      </c>
      <c r="G28" s="3">
        <v>260.75219024795285</v>
      </c>
    </row>
    <row r="29" spans="5:7" x14ac:dyDescent="0.25">
      <c r="E29">
        <v>84</v>
      </c>
      <c r="F29" s="3">
        <f t="shared" si="3"/>
        <v>263.89378290154264</v>
      </c>
      <c r="G29" s="3">
        <v>263.89378290154264</v>
      </c>
    </row>
    <row r="30" spans="5:7" x14ac:dyDescent="0.25">
      <c r="E30">
        <v>85</v>
      </c>
      <c r="F30" s="3">
        <f t="shared" si="3"/>
        <v>267.03537555513242</v>
      </c>
      <c r="G30" s="3">
        <v>267.03537555513242</v>
      </c>
    </row>
    <row r="31" spans="5:7" x14ac:dyDescent="0.25">
      <c r="E31">
        <v>86</v>
      </c>
      <c r="F31" s="3">
        <f t="shared" si="3"/>
        <v>270.1769682087222</v>
      </c>
      <c r="G31" s="3">
        <v>270.1769682087222</v>
      </c>
    </row>
    <row r="32" spans="5:7" x14ac:dyDescent="0.25">
      <c r="E32">
        <v>87</v>
      </c>
      <c r="F32" s="3">
        <f t="shared" si="3"/>
        <v>273.31856086231198</v>
      </c>
      <c r="G32" s="3">
        <v>273.31856086231198</v>
      </c>
    </row>
    <row r="33" spans="5:7" x14ac:dyDescent="0.25">
      <c r="E33">
        <v>88</v>
      </c>
      <c r="F33" s="3">
        <f t="shared" si="3"/>
        <v>276.46015351590177</v>
      </c>
      <c r="G33" s="3">
        <v>276.46015351590177</v>
      </c>
    </row>
    <row r="34" spans="5:7" x14ac:dyDescent="0.25">
      <c r="E34" s="80">
        <v>89</v>
      </c>
      <c r="F34" s="3">
        <f t="shared" si="3"/>
        <v>279.60174616949161</v>
      </c>
      <c r="G34" s="575">
        <v>279.39999999999998</v>
      </c>
    </row>
    <row r="35" spans="5:7" x14ac:dyDescent="0.25">
      <c r="E35">
        <v>90</v>
      </c>
      <c r="F35" s="3">
        <f t="shared" si="3"/>
        <v>282.74333882308139</v>
      </c>
      <c r="G35" s="3">
        <v>282.74333882308139</v>
      </c>
    </row>
    <row r="36" spans="5:7" x14ac:dyDescent="0.25">
      <c r="E36">
        <v>91</v>
      </c>
      <c r="F36" s="3">
        <f t="shared" si="3"/>
        <v>285.88493147667117</v>
      </c>
      <c r="G36" s="3">
        <v>285.88493147667117</v>
      </c>
    </row>
    <row r="37" spans="5:7" x14ac:dyDescent="0.25">
      <c r="E37">
        <v>92</v>
      </c>
      <c r="F37" s="3">
        <f t="shared" si="3"/>
        <v>289.02652413026095</v>
      </c>
      <c r="G37" s="3">
        <v>289.02652413026095</v>
      </c>
    </row>
    <row r="38" spans="5:7" x14ac:dyDescent="0.25">
      <c r="E38">
        <v>93</v>
      </c>
      <c r="F38" s="3">
        <f t="shared" si="3"/>
        <v>292.16811678385073</v>
      </c>
      <c r="G38" s="3">
        <v>292.16811678385073</v>
      </c>
    </row>
    <row r="39" spans="5:7" x14ac:dyDescent="0.25">
      <c r="E39">
        <v>94</v>
      </c>
      <c r="F39" s="3">
        <f t="shared" si="3"/>
        <v>295.30970943744057</v>
      </c>
      <c r="G39" s="3">
        <v>295.30970943744057</v>
      </c>
    </row>
    <row r="40" spans="5:7" x14ac:dyDescent="0.25">
      <c r="E40">
        <v>95</v>
      </c>
      <c r="F40" s="3">
        <f t="shared" si="3"/>
        <v>298.45130209103036</v>
      </c>
      <c r="G40" s="3">
        <v>298.45130209103036</v>
      </c>
    </row>
    <row r="41" spans="5:7" x14ac:dyDescent="0.25">
      <c r="E41">
        <v>96</v>
      </c>
      <c r="F41" s="3">
        <f t="shared" si="3"/>
        <v>301.59289474462014</v>
      </c>
      <c r="G41" s="3">
        <v>301.59289474462014</v>
      </c>
    </row>
    <row r="42" spans="5:7" x14ac:dyDescent="0.25">
      <c r="E42" s="80">
        <v>97</v>
      </c>
      <c r="F42" s="3">
        <f t="shared" si="3"/>
        <v>304.73448739820992</v>
      </c>
      <c r="G42" s="575">
        <v>304.8</v>
      </c>
    </row>
    <row r="43" spans="5:7" x14ac:dyDescent="0.25">
      <c r="E43">
        <v>98</v>
      </c>
      <c r="F43" s="3">
        <f t="shared" si="3"/>
        <v>307.8760800517997</v>
      </c>
      <c r="G43" s="3">
        <v>307.8760800517997</v>
      </c>
    </row>
    <row r="44" spans="5:7" x14ac:dyDescent="0.25">
      <c r="E44">
        <v>99</v>
      </c>
      <c r="F44" s="3">
        <f t="shared" si="3"/>
        <v>311.01767270538954</v>
      </c>
      <c r="G44" s="3">
        <v>311.01767270538954</v>
      </c>
    </row>
    <row r="45" spans="5:7" x14ac:dyDescent="0.25">
      <c r="E45">
        <v>100</v>
      </c>
      <c r="F45" s="3">
        <f t="shared" si="3"/>
        <v>314.15926535897933</v>
      </c>
      <c r="G45" s="3">
        <v>314.15926535897933</v>
      </c>
    </row>
    <row r="46" spans="5:7" x14ac:dyDescent="0.25">
      <c r="E46">
        <v>101</v>
      </c>
      <c r="F46" s="3">
        <f t="shared" si="3"/>
        <v>317.30085801256911</v>
      </c>
      <c r="G46" s="3">
        <v>317.30085801256911</v>
      </c>
    </row>
    <row r="47" spans="5:7" x14ac:dyDescent="0.25">
      <c r="E47">
        <v>102</v>
      </c>
      <c r="F47" s="3">
        <f t="shared" si="3"/>
        <v>320.44245066615889</v>
      </c>
      <c r="G47" s="3">
        <v>320.44245066615889</v>
      </c>
    </row>
    <row r="48" spans="5:7" x14ac:dyDescent="0.25">
      <c r="E48">
        <v>103</v>
      </c>
      <c r="F48" s="3">
        <f t="shared" si="3"/>
        <v>323.58404331974867</v>
      </c>
      <c r="G48" s="3">
        <v>323.58404331974867</v>
      </c>
    </row>
    <row r="49" spans="5:7" x14ac:dyDescent="0.25">
      <c r="E49">
        <v>104</v>
      </c>
      <c r="F49" s="3">
        <f t="shared" si="3"/>
        <v>326.72563597333851</v>
      </c>
      <c r="G49" s="3">
        <v>326.72563597333851</v>
      </c>
    </row>
    <row r="50" spans="5:7" x14ac:dyDescent="0.25">
      <c r="E50" s="80">
        <v>105</v>
      </c>
      <c r="F50" s="3">
        <f t="shared" si="3"/>
        <v>329.86722862692829</v>
      </c>
      <c r="G50" s="575">
        <v>330.2</v>
      </c>
    </row>
    <row r="51" spans="5:7" x14ac:dyDescent="0.25">
      <c r="E51">
        <v>106</v>
      </c>
      <c r="F51" s="3">
        <f t="shared" si="3"/>
        <v>333.00882128051808</v>
      </c>
      <c r="G51" s="3">
        <v>333.00882128051808</v>
      </c>
    </row>
    <row r="52" spans="5:7" x14ac:dyDescent="0.25">
      <c r="E52">
        <v>107</v>
      </c>
      <c r="F52" s="3">
        <f t="shared" si="3"/>
        <v>336.15041393410786</v>
      </c>
      <c r="G52" s="3">
        <v>336.15041393410786</v>
      </c>
    </row>
    <row r="53" spans="5:7" x14ac:dyDescent="0.25">
      <c r="E53">
        <v>108</v>
      </c>
      <c r="F53" s="3">
        <f t="shared" si="3"/>
        <v>339.29200658769764</v>
      </c>
      <c r="G53" s="3">
        <v>339.29200658769764</v>
      </c>
    </row>
    <row r="54" spans="5:7" x14ac:dyDescent="0.25">
      <c r="E54">
        <v>109</v>
      </c>
      <c r="F54" s="3">
        <f t="shared" si="3"/>
        <v>342.43359924128742</v>
      </c>
      <c r="G54" s="3">
        <v>342.43359924128742</v>
      </c>
    </row>
    <row r="55" spans="5:7" x14ac:dyDescent="0.25">
      <c r="E55">
        <v>110</v>
      </c>
      <c r="F55" s="3">
        <f t="shared" si="3"/>
        <v>345.57519189487726</v>
      </c>
      <c r="G55" s="3">
        <v>345.57519189487726</v>
      </c>
    </row>
    <row r="56" spans="5:7" x14ac:dyDescent="0.25">
      <c r="E56">
        <v>111</v>
      </c>
      <c r="F56" s="3">
        <f t="shared" si="3"/>
        <v>348.71678454846705</v>
      </c>
      <c r="G56" s="3">
        <v>348.71678454846705</v>
      </c>
    </row>
    <row r="57" spans="5:7" x14ac:dyDescent="0.25">
      <c r="E57">
        <v>112</v>
      </c>
      <c r="F57" s="3">
        <f t="shared" si="3"/>
        <v>351.85837720205683</v>
      </c>
      <c r="G57" s="3">
        <v>351.85837720205683</v>
      </c>
    </row>
    <row r="58" spans="5:7" x14ac:dyDescent="0.25">
      <c r="E58">
        <v>113</v>
      </c>
      <c r="F58" s="3">
        <f t="shared" si="3"/>
        <v>354.99996985564661</v>
      </c>
      <c r="G58" s="575">
        <v>355.6</v>
      </c>
    </row>
    <row r="59" spans="5:7" x14ac:dyDescent="0.25">
      <c r="E59">
        <v>114</v>
      </c>
      <c r="F59" s="3">
        <f t="shared" si="3"/>
        <v>358.14156250923639</v>
      </c>
      <c r="G59" s="3">
        <v>358.14156250923639</v>
      </c>
    </row>
    <row r="60" spans="5:7" x14ac:dyDescent="0.25">
      <c r="E60">
        <v>115</v>
      </c>
      <c r="F60" s="3">
        <f t="shared" si="3"/>
        <v>361.28315516282623</v>
      </c>
      <c r="G60" s="3">
        <v>361.28315516282623</v>
      </c>
    </row>
    <row r="61" spans="5:7" x14ac:dyDescent="0.25">
      <c r="E61">
        <v>116</v>
      </c>
      <c r="F61" s="3">
        <f t="shared" si="3"/>
        <v>364.42474781641602</v>
      </c>
      <c r="G61" s="3">
        <v>364.42474781641602</v>
      </c>
    </row>
    <row r="62" spans="5:7" x14ac:dyDescent="0.25">
      <c r="E62">
        <v>117</v>
      </c>
      <c r="F62" s="3">
        <f t="shared" si="3"/>
        <v>367.5663404700058</v>
      </c>
      <c r="G62" s="3">
        <v>367.5663404700058</v>
      </c>
    </row>
    <row r="63" spans="5:7" x14ac:dyDescent="0.25">
      <c r="E63">
        <v>118</v>
      </c>
      <c r="F63" s="3">
        <f t="shared" si="3"/>
        <v>370.70793312359558</v>
      </c>
      <c r="G63" s="3">
        <v>370.70793312359558</v>
      </c>
    </row>
    <row r="64" spans="5:7" x14ac:dyDescent="0.25">
      <c r="E64">
        <v>119</v>
      </c>
      <c r="F64" s="3">
        <f t="shared" si="3"/>
        <v>373.84952577718536</v>
      </c>
      <c r="G64" s="3">
        <v>373.84952577718536</v>
      </c>
    </row>
    <row r="65" spans="5:7" x14ac:dyDescent="0.25">
      <c r="E65">
        <v>120</v>
      </c>
      <c r="F65" s="3">
        <f t="shared" si="3"/>
        <v>376.99111843077515</v>
      </c>
      <c r="G65" s="3">
        <v>376.99111843077515</v>
      </c>
    </row>
    <row r="66" spans="5:7" x14ac:dyDescent="0.25">
      <c r="E66">
        <v>121</v>
      </c>
      <c r="F66" s="3">
        <f t="shared" si="3"/>
        <v>380.13271108436498</v>
      </c>
      <c r="G66" s="3">
        <v>380.13271108436498</v>
      </c>
    </row>
    <row r="67" spans="5:7" x14ac:dyDescent="0.25">
      <c r="E67">
        <v>122</v>
      </c>
      <c r="F67" s="3">
        <f>E67*PI()</f>
        <v>383.27430373795477</v>
      </c>
      <c r="G67" s="3">
        <v>383.27430373795477</v>
      </c>
    </row>
    <row r="68" spans="5:7" x14ac:dyDescent="0.25">
      <c r="E68">
        <v>123</v>
      </c>
      <c r="F68" s="3">
        <f>E68*PI()</f>
        <v>386.41589639154455</v>
      </c>
      <c r="G68" s="3">
        <v>386.41589639154455</v>
      </c>
    </row>
    <row r="69" spans="5:7" x14ac:dyDescent="0.25">
      <c r="E69">
        <v>124</v>
      </c>
      <c r="F69" s="3">
        <f>E69*PI()</f>
        <v>389.55748904513433</v>
      </c>
      <c r="G69" s="3">
        <v>389.55748904513433</v>
      </c>
    </row>
    <row r="70" spans="5:7" x14ac:dyDescent="0.25">
      <c r="E70">
        <v>125</v>
      </c>
      <c r="F70" s="3">
        <f>E70*PI()</f>
        <v>392.69908169872411</v>
      </c>
      <c r="G70" s="3">
        <v>392.69908169872411</v>
      </c>
    </row>
  </sheetData>
  <sheetProtection algorithmName="SHA-512" hashValue="Jr5Y2c8Fmln9I2quJOMBOJyLaZ27JpqoIlPrpgFW2JawSYA8u0EcDO4LwiPfz5O91NrMiNUuC9sh6TJgfE4Kdg==" saltValue="3+DheUDK8X8iE7kr4OYOLw==" spinCount="100000"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FF0000"/>
  </sheetPr>
  <dimension ref="A1:AZ535"/>
  <sheetViews>
    <sheetView topLeftCell="K1" zoomScaleNormal="100" workbookViewId="0">
      <pane ySplit="1" topLeftCell="A356" activePane="bottomLeft" state="frozen"/>
      <selection activeCell="G10" sqref="G10"/>
      <selection pane="bottomLeft" sqref="A1:XFD1048576"/>
    </sheetView>
  </sheetViews>
  <sheetFormatPr defaultRowHeight="15" x14ac:dyDescent="0.25"/>
  <cols>
    <col min="1" max="1" width="9.140625" style="595"/>
    <col min="2" max="3" width="3.28515625" style="595" customWidth="1"/>
    <col min="4" max="4" width="4" style="595" customWidth="1"/>
    <col min="5" max="5" width="3.85546875" style="595" customWidth="1"/>
    <col min="6" max="6" width="3" style="595" customWidth="1"/>
    <col min="7" max="7" width="3.85546875" style="595" customWidth="1"/>
    <col min="8" max="8" width="3.140625" style="595" customWidth="1"/>
    <col min="9" max="9" width="7.85546875" style="595" customWidth="1"/>
    <col min="10" max="10" width="5.5703125" style="595" customWidth="1"/>
    <col min="11" max="27" width="11.7109375" style="601" customWidth="1"/>
    <col min="28" max="28" width="11.7109375" style="595" customWidth="1"/>
    <col min="29" max="29" width="10.28515625" style="595" customWidth="1"/>
    <col min="30" max="30" width="8.85546875" style="595" customWidth="1"/>
    <col min="31" max="31" width="7.7109375" style="595" customWidth="1"/>
    <col min="32" max="32" width="40" style="595" customWidth="1"/>
    <col min="33" max="33" width="10.42578125" style="2771" customWidth="1"/>
    <col min="34" max="34" width="10.5703125" style="2772" customWidth="1"/>
    <col min="35" max="35" width="10.28515625" style="2772" customWidth="1"/>
    <col min="36" max="36" width="17.28515625" style="2772" customWidth="1"/>
    <col min="37" max="37" width="13.85546875" style="2772" customWidth="1"/>
    <col min="38" max="38" width="8.85546875" style="2772" customWidth="1"/>
    <col min="39" max="39" width="6.28515625" style="2772" customWidth="1"/>
    <col min="40" max="40" width="6.7109375" style="2772" customWidth="1"/>
    <col min="41" max="41" width="10" style="2772" customWidth="1"/>
    <col min="42" max="42" width="9.5703125" style="2772" customWidth="1"/>
    <col min="43" max="43" width="6.7109375" style="2772" customWidth="1"/>
    <col min="44" max="44" width="12" style="2772" customWidth="1"/>
    <col min="45" max="45" width="7" style="2772" customWidth="1"/>
    <col min="46" max="46" width="9.140625" style="2772"/>
    <col min="47" max="47" width="9.140625" style="2773"/>
    <col min="48" max="50" width="9.28515625" style="2772" customWidth="1"/>
    <col min="53" max="16384" width="9.140625" style="1"/>
  </cols>
  <sheetData>
    <row r="1" spans="1:50" s="17" customFormat="1" ht="90.75" thickBot="1" x14ac:dyDescent="0.3">
      <c r="A1" s="600" t="s">
        <v>1040</v>
      </c>
      <c r="B1" s="600" t="s">
        <v>449</v>
      </c>
      <c r="C1" s="600" t="s">
        <v>448</v>
      </c>
      <c r="D1" s="600" t="s">
        <v>447</v>
      </c>
      <c r="E1" s="600" t="s">
        <v>446</v>
      </c>
      <c r="F1" s="600" t="s">
        <v>445</v>
      </c>
      <c r="G1" s="600" t="s">
        <v>450</v>
      </c>
      <c r="H1" s="600" t="s">
        <v>451</v>
      </c>
      <c r="I1" s="600" t="s">
        <v>788</v>
      </c>
      <c r="J1" s="600" t="s">
        <v>456</v>
      </c>
      <c r="K1" s="600" t="s">
        <v>359</v>
      </c>
      <c r="L1" s="600" t="s">
        <v>1041</v>
      </c>
      <c r="M1" s="600" t="s">
        <v>178</v>
      </c>
      <c r="N1" s="600" t="s">
        <v>360</v>
      </c>
      <c r="O1" s="600" t="s">
        <v>1042</v>
      </c>
      <c r="P1" s="600" t="s">
        <v>1043</v>
      </c>
      <c r="Q1" s="600" t="s">
        <v>1044</v>
      </c>
      <c r="R1" s="600" t="s">
        <v>1045</v>
      </c>
      <c r="S1" s="600" t="s">
        <v>1046</v>
      </c>
      <c r="T1" s="600" t="s">
        <v>1047</v>
      </c>
      <c r="U1" s="600" t="s">
        <v>851</v>
      </c>
      <c r="V1" s="600" t="s">
        <v>819</v>
      </c>
      <c r="W1" s="600" t="s">
        <v>852</v>
      </c>
      <c r="X1" s="600" t="s">
        <v>853</v>
      </c>
      <c r="Y1" s="600" t="s">
        <v>854</v>
      </c>
      <c r="Z1" s="600" t="s">
        <v>855</v>
      </c>
      <c r="AA1" s="600" t="s">
        <v>840</v>
      </c>
      <c r="AB1" s="600" t="s">
        <v>1048</v>
      </c>
      <c r="AC1" s="600" t="s">
        <v>1049</v>
      </c>
      <c r="AD1" s="600" t="s">
        <v>1050</v>
      </c>
      <c r="AE1" s="600" t="s">
        <v>423</v>
      </c>
      <c r="AF1" s="600" t="s">
        <v>1051</v>
      </c>
      <c r="AG1" s="2774" t="s">
        <v>212</v>
      </c>
      <c r="AH1" s="2775" t="s">
        <v>379</v>
      </c>
      <c r="AI1" s="2775" t="s">
        <v>547</v>
      </c>
      <c r="AJ1" s="2775" t="s">
        <v>361</v>
      </c>
      <c r="AK1" s="2775" t="s">
        <v>429</v>
      </c>
      <c r="AL1" s="2775" t="s">
        <v>430</v>
      </c>
      <c r="AM1" s="2775" t="s">
        <v>431</v>
      </c>
      <c r="AN1" s="2775" t="s">
        <v>432</v>
      </c>
      <c r="AO1" s="2775" t="s">
        <v>362</v>
      </c>
      <c r="AP1" s="2775" t="s">
        <v>184</v>
      </c>
      <c r="AQ1" s="2775" t="s">
        <v>380</v>
      </c>
      <c r="AR1" s="2775" t="s">
        <v>1165</v>
      </c>
      <c r="AS1" s="2775" t="s">
        <v>455</v>
      </c>
      <c r="AT1" s="2775" t="s">
        <v>897</v>
      </c>
      <c r="AU1" s="2776" t="s">
        <v>896</v>
      </c>
      <c r="AV1" s="2775"/>
      <c r="AW1" s="2775"/>
      <c r="AX1" s="2775"/>
    </row>
    <row r="2" spans="1:50" x14ac:dyDescent="0.25">
      <c r="A2" s="595">
        <v>1</v>
      </c>
      <c r="D2" s="595">
        <v>1</v>
      </c>
      <c r="I2" s="595">
        <v>1</v>
      </c>
      <c r="K2" s="601">
        <v>63513</v>
      </c>
      <c r="L2" s="601">
        <v>3.25</v>
      </c>
      <c r="M2" s="601">
        <v>60</v>
      </c>
      <c r="N2" s="601" t="s">
        <v>29</v>
      </c>
      <c r="O2" s="601">
        <v>2.9723000000000002</v>
      </c>
      <c r="P2" s="601">
        <v>0.63800000000000001</v>
      </c>
      <c r="Q2" s="601">
        <v>7.5899999999999995E-2</v>
      </c>
      <c r="R2" s="601">
        <v>1.2008000000000001</v>
      </c>
      <c r="S2" s="601">
        <v>0.63800000000000001</v>
      </c>
      <c r="T2" s="601">
        <v>0.75</v>
      </c>
      <c r="U2" s="601" t="s">
        <v>710</v>
      </c>
      <c r="V2" s="601" t="s">
        <v>710</v>
      </c>
      <c r="W2" s="601" t="s">
        <v>710</v>
      </c>
      <c r="X2" s="601" t="s">
        <v>710</v>
      </c>
      <c r="Y2" s="601" t="s">
        <v>710</v>
      </c>
      <c r="Z2" s="601" t="s">
        <v>710</v>
      </c>
      <c r="AA2" s="601" t="s">
        <v>710</v>
      </c>
      <c r="AB2" s="595">
        <v>0</v>
      </c>
      <c r="AE2" s="595" t="b">
        <v>0</v>
      </c>
      <c r="AF2" s="612"/>
      <c r="AG2" s="2771">
        <v>82.550003051757813</v>
      </c>
      <c r="AH2" s="2772">
        <v>75.496420000000001</v>
      </c>
      <c r="AI2" s="2772">
        <v>3.8557199999999998</v>
      </c>
      <c r="AJ2" s="2772">
        <v>188.4955592153874</v>
      </c>
      <c r="AK2" s="2771">
        <v>23</v>
      </c>
      <c r="AL2" s="2772">
        <v>14</v>
      </c>
      <c r="AM2" s="2772">
        <v>33</v>
      </c>
      <c r="AN2" s="2772">
        <v>90</v>
      </c>
      <c r="AO2" s="2772">
        <v>75</v>
      </c>
      <c r="AP2" s="2772" t="s">
        <v>4809</v>
      </c>
      <c r="AQ2" s="2772" t="s">
        <v>4809</v>
      </c>
      <c r="AR2" s="2772">
        <v>0</v>
      </c>
      <c r="AS2" s="2771" t="s">
        <v>4810</v>
      </c>
      <c r="AT2" s="2772">
        <v>66</v>
      </c>
      <c r="AU2" s="2773">
        <v>15</v>
      </c>
    </row>
    <row r="3" spans="1:50" x14ac:dyDescent="0.25">
      <c r="A3" s="595">
        <v>2</v>
      </c>
      <c r="C3" s="595">
        <v>1</v>
      </c>
      <c r="D3" s="595">
        <v>1</v>
      </c>
      <c r="I3" s="595">
        <v>2</v>
      </c>
      <c r="K3" s="601">
        <v>63528</v>
      </c>
      <c r="L3" s="601">
        <v>3.5625</v>
      </c>
      <c r="M3" s="601">
        <v>64</v>
      </c>
      <c r="N3" s="601" t="s">
        <v>28</v>
      </c>
      <c r="O3" s="601">
        <v>3.3323999999999998</v>
      </c>
      <c r="P3" s="601">
        <v>0.74329999999999996</v>
      </c>
      <c r="Q3" s="601">
        <v>0.27610000000000001</v>
      </c>
      <c r="R3" s="601">
        <v>1.0265</v>
      </c>
      <c r="S3" s="601">
        <v>0.91059999999999997</v>
      </c>
      <c r="T3" s="601">
        <v>0.875</v>
      </c>
      <c r="U3" s="601" t="s">
        <v>839</v>
      </c>
      <c r="V3" s="601" t="s">
        <v>839</v>
      </c>
      <c r="W3" s="601" t="s">
        <v>839</v>
      </c>
      <c r="X3" s="601" t="s">
        <v>839</v>
      </c>
      <c r="Y3" s="601" t="s">
        <v>839</v>
      </c>
      <c r="Z3" s="601" t="s">
        <v>839</v>
      </c>
      <c r="AA3" s="601" t="s">
        <v>839</v>
      </c>
      <c r="AB3" s="595">
        <v>8</v>
      </c>
      <c r="AE3" s="595" t="b">
        <v>0</v>
      </c>
      <c r="AG3" s="2771">
        <v>90.487503051757813</v>
      </c>
      <c r="AH3" s="2772">
        <v>84.642960000000002</v>
      </c>
      <c r="AI3" s="2772">
        <v>14.025880000000001</v>
      </c>
      <c r="AJ3" s="2772">
        <v>201.06192982974656</v>
      </c>
      <c r="AK3" s="2771">
        <v>20</v>
      </c>
      <c r="AL3" s="2772">
        <v>14</v>
      </c>
      <c r="AM3" s="2772">
        <v>33</v>
      </c>
      <c r="AN3" s="2772">
        <v>90</v>
      </c>
      <c r="AO3" s="2772">
        <v>85</v>
      </c>
      <c r="AP3" s="2772" t="s">
        <v>4809</v>
      </c>
      <c r="AQ3" s="2772" t="s">
        <v>4809</v>
      </c>
      <c r="AR3" s="2772">
        <v>0</v>
      </c>
      <c r="AS3" s="2771" t="s">
        <v>4810</v>
      </c>
      <c r="AT3" s="2772">
        <v>66</v>
      </c>
      <c r="AU3" s="2773">
        <v>15</v>
      </c>
    </row>
    <row r="4" spans="1:50" x14ac:dyDescent="0.25">
      <c r="A4" s="595">
        <v>3</v>
      </c>
      <c r="C4" s="595">
        <v>1</v>
      </c>
      <c r="I4" s="595">
        <v>1</v>
      </c>
      <c r="K4" s="601">
        <v>63533</v>
      </c>
      <c r="L4" s="601">
        <v>3.625</v>
      </c>
      <c r="M4" s="601">
        <v>65</v>
      </c>
      <c r="N4" s="601" t="s">
        <v>29</v>
      </c>
      <c r="O4" s="601">
        <v>3.1644000000000001</v>
      </c>
      <c r="P4" s="601">
        <v>0.51049999999999995</v>
      </c>
      <c r="Q4" s="601">
        <v>0.17299999999999999</v>
      </c>
      <c r="R4" s="601">
        <v>1.25</v>
      </c>
      <c r="S4" s="601">
        <v>0.51049999999999995</v>
      </c>
      <c r="T4" s="601">
        <v>0.875</v>
      </c>
      <c r="U4" s="601" t="s">
        <v>299</v>
      </c>
      <c r="V4" s="601" t="s">
        <v>299</v>
      </c>
      <c r="W4" s="601" t="s">
        <v>299</v>
      </c>
      <c r="X4" s="601" t="s">
        <v>299</v>
      </c>
      <c r="Y4" s="601" t="s">
        <v>299</v>
      </c>
      <c r="Z4" s="601" t="s">
        <v>299</v>
      </c>
      <c r="AA4" s="601" t="s">
        <v>299</v>
      </c>
      <c r="AB4" s="595">
        <v>0</v>
      </c>
      <c r="AE4" s="595" t="b">
        <v>0</v>
      </c>
      <c r="AG4" s="2771">
        <v>92.074996948242188</v>
      </c>
      <c r="AH4" s="2772">
        <v>80.37576</v>
      </c>
      <c r="AI4" s="2772">
        <v>8.7883999999999993</v>
      </c>
      <c r="AJ4" s="2772">
        <v>204.20352248333637</v>
      </c>
      <c r="AK4" s="2771">
        <v>20</v>
      </c>
      <c r="AL4" s="2772">
        <v>14</v>
      </c>
      <c r="AM4" s="2772">
        <v>33</v>
      </c>
      <c r="AN4" s="2772">
        <v>90</v>
      </c>
      <c r="AO4" s="2772">
        <v>80</v>
      </c>
      <c r="AP4" s="2772" t="s">
        <v>4809</v>
      </c>
      <c r="AQ4" s="2772" t="s">
        <v>4809</v>
      </c>
      <c r="AR4" s="2772">
        <v>0</v>
      </c>
      <c r="AS4" s="2771" t="s">
        <v>4810</v>
      </c>
      <c r="AT4" s="2772">
        <v>66</v>
      </c>
      <c r="AU4" s="2773">
        <v>15</v>
      </c>
    </row>
    <row r="5" spans="1:50" x14ac:dyDescent="0.25">
      <c r="A5" s="595">
        <v>4</v>
      </c>
      <c r="B5" s="595">
        <v>1</v>
      </c>
      <c r="E5" s="595">
        <v>1</v>
      </c>
      <c r="F5" s="595">
        <v>1</v>
      </c>
      <c r="I5" s="595">
        <v>3</v>
      </c>
      <c r="K5" s="601">
        <v>63540</v>
      </c>
      <c r="L5" s="601">
        <v>3.625</v>
      </c>
      <c r="M5" s="601">
        <v>66</v>
      </c>
      <c r="N5" s="601" t="s">
        <v>29</v>
      </c>
      <c r="O5" s="601">
        <v>3.1634000000000002</v>
      </c>
      <c r="P5" s="601">
        <v>0.55820000000000003</v>
      </c>
      <c r="Q5" s="601">
        <v>8.0199999999999994E-2</v>
      </c>
      <c r="R5" s="601">
        <v>1.3779999999999999</v>
      </c>
      <c r="S5" s="601">
        <v>0.55820000000000003</v>
      </c>
      <c r="T5" s="601">
        <v>0.75</v>
      </c>
      <c r="U5" s="601" t="s">
        <v>299</v>
      </c>
      <c r="V5" s="601" t="s">
        <v>299</v>
      </c>
      <c r="W5" s="601" t="s">
        <v>299</v>
      </c>
      <c r="X5" s="601" t="s">
        <v>299</v>
      </c>
      <c r="Y5" s="601" t="s">
        <v>299</v>
      </c>
      <c r="Z5" s="601" t="s">
        <v>299</v>
      </c>
      <c r="AA5" s="601" t="s">
        <v>299</v>
      </c>
      <c r="AB5" s="595">
        <v>0</v>
      </c>
      <c r="AE5" s="595" t="b">
        <v>0</v>
      </c>
      <c r="AG5" s="2771">
        <v>92.074996948242188</v>
      </c>
      <c r="AH5" s="2772">
        <v>80.350359999999995</v>
      </c>
      <c r="AI5" s="2772">
        <v>4.07416</v>
      </c>
      <c r="AJ5" s="2772">
        <v>207.34511513692615</v>
      </c>
      <c r="AK5" s="2771">
        <v>23</v>
      </c>
      <c r="AL5" s="2772">
        <v>14</v>
      </c>
      <c r="AM5" s="2772">
        <v>33</v>
      </c>
      <c r="AN5" s="2772">
        <v>90</v>
      </c>
      <c r="AO5" s="2772">
        <v>80</v>
      </c>
      <c r="AP5" s="2772" t="s">
        <v>4809</v>
      </c>
      <c r="AQ5" s="2772" t="s">
        <v>4809</v>
      </c>
      <c r="AR5" s="2772">
        <v>0</v>
      </c>
      <c r="AS5" s="2771" t="s">
        <v>4810</v>
      </c>
      <c r="AT5" s="2772">
        <v>66</v>
      </c>
      <c r="AU5" s="2773">
        <v>15</v>
      </c>
    </row>
    <row r="6" spans="1:50" x14ac:dyDescent="0.25">
      <c r="A6" s="595">
        <v>5</v>
      </c>
      <c r="B6" s="595">
        <v>1</v>
      </c>
      <c r="G6" s="595">
        <v>1</v>
      </c>
      <c r="I6" s="595">
        <v>2</v>
      </c>
      <c r="K6" s="601">
        <v>63541</v>
      </c>
      <c r="L6" s="601">
        <v>3.75</v>
      </c>
      <c r="M6" s="601">
        <v>66</v>
      </c>
      <c r="N6" s="601" t="s">
        <v>29</v>
      </c>
      <c r="O6" s="601">
        <v>3.1539999999999999</v>
      </c>
      <c r="P6" s="601">
        <v>0.39350000000000002</v>
      </c>
      <c r="Q6" s="601">
        <v>8.1000000000000003E-2</v>
      </c>
      <c r="R6" s="601">
        <v>1.2589999999999999</v>
      </c>
      <c r="S6" s="601">
        <v>0.6361</v>
      </c>
      <c r="T6" s="601">
        <v>0.625</v>
      </c>
      <c r="U6" s="601" t="s">
        <v>299</v>
      </c>
      <c r="V6" s="601" t="s">
        <v>299</v>
      </c>
      <c r="W6" s="601" t="s">
        <v>299</v>
      </c>
      <c r="X6" s="601" t="s">
        <v>299</v>
      </c>
      <c r="Y6" s="601" t="s">
        <v>299</v>
      </c>
      <c r="Z6" s="601" t="s">
        <v>299</v>
      </c>
      <c r="AA6" s="601" t="s">
        <v>299</v>
      </c>
      <c r="AB6" s="595">
        <v>0</v>
      </c>
      <c r="AE6" s="595" t="b">
        <v>0</v>
      </c>
      <c r="AG6" s="2771">
        <v>95.25</v>
      </c>
      <c r="AH6" s="2772">
        <v>80.111599999999996</v>
      </c>
      <c r="AI6" s="2772">
        <v>4.1147999999999998</v>
      </c>
      <c r="AJ6" s="2772">
        <v>207.34511513692615</v>
      </c>
      <c r="AK6" s="2771">
        <v>17</v>
      </c>
      <c r="AL6" s="2772">
        <v>14</v>
      </c>
      <c r="AM6" s="2772">
        <v>33</v>
      </c>
      <c r="AN6" s="2772">
        <v>90</v>
      </c>
      <c r="AO6" s="2772">
        <v>80</v>
      </c>
      <c r="AP6" s="2772" t="s">
        <v>4809</v>
      </c>
      <c r="AQ6" s="2772" t="s">
        <v>4809</v>
      </c>
      <c r="AR6" s="2772">
        <v>0</v>
      </c>
      <c r="AS6" s="2771" t="s">
        <v>4810</v>
      </c>
      <c r="AT6" s="2772">
        <v>66</v>
      </c>
      <c r="AU6" s="2773">
        <v>15</v>
      </c>
    </row>
    <row r="7" spans="1:50" x14ac:dyDescent="0.25">
      <c r="A7" s="595">
        <v>6</v>
      </c>
      <c r="B7" s="595">
        <v>1</v>
      </c>
      <c r="I7" s="595">
        <v>1</v>
      </c>
      <c r="K7" s="601">
        <v>63548</v>
      </c>
      <c r="L7" s="601">
        <v>3.75</v>
      </c>
      <c r="M7" s="601">
        <v>68</v>
      </c>
      <c r="N7" s="601" t="s">
        <v>29</v>
      </c>
      <c r="O7" s="601">
        <v>3.4106000000000001</v>
      </c>
      <c r="P7" s="601">
        <v>0.55310000000000004</v>
      </c>
      <c r="Q7" s="601">
        <v>8.5199999999999998E-2</v>
      </c>
      <c r="R7" s="601">
        <v>1.2598</v>
      </c>
      <c r="S7" s="601">
        <v>0.55310000000000004</v>
      </c>
      <c r="T7" s="601">
        <v>0.875</v>
      </c>
      <c r="U7" s="601" t="s">
        <v>299</v>
      </c>
      <c r="V7" s="601" t="s">
        <v>299</v>
      </c>
      <c r="W7" s="601" t="s">
        <v>299</v>
      </c>
      <c r="X7" s="601" t="s">
        <v>299</v>
      </c>
      <c r="Y7" s="601" t="s">
        <v>299</v>
      </c>
      <c r="Z7" s="601" t="s">
        <v>299</v>
      </c>
      <c r="AA7" s="601" t="s">
        <v>299</v>
      </c>
      <c r="AB7" s="595">
        <v>0</v>
      </c>
      <c r="AE7" s="595" t="b">
        <v>0</v>
      </c>
      <c r="AG7" s="2771">
        <v>95.25</v>
      </c>
      <c r="AH7" s="2772">
        <v>86.629239999999996</v>
      </c>
      <c r="AI7" s="2772">
        <v>4.3281599999999996</v>
      </c>
      <c r="AJ7" s="2772">
        <v>213.62830044410572</v>
      </c>
      <c r="AK7" s="2771">
        <v>23</v>
      </c>
      <c r="AL7" s="2772">
        <v>14</v>
      </c>
      <c r="AM7" s="2772">
        <v>33</v>
      </c>
      <c r="AN7" s="2772">
        <v>90</v>
      </c>
      <c r="AO7" s="2772">
        <v>87</v>
      </c>
      <c r="AP7" s="2772" t="s">
        <v>4809</v>
      </c>
      <c r="AQ7" s="2772" t="s">
        <v>4809</v>
      </c>
      <c r="AR7" s="2772">
        <v>0</v>
      </c>
      <c r="AS7" s="2771" t="s">
        <v>4810</v>
      </c>
      <c r="AT7" s="2772">
        <v>75</v>
      </c>
      <c r="AU7" s="2773">
        <v>20</v>
      </c>
    </row>
    <row r="8" spans="1:50" x14ac:dyDescent="0.25">
      <c r="A8" s="595">
        <v>7</v>
      </c>
      <c r="D8" s="595">
        <v>1</v>
      </c>
      <c r="I8" s="595">
        <v>1</v>
      </c>
      <c r="K8" s="601">
        <v>63563</v>
      </c>
      <c r="L8" s="601">
        <v>3.875</v>
      </c>
      <c r="M8" s="601">
        <v>70</v>
      </c>
      <c r="N8" s="601" t="s">
        <v>28</v>
      </c>
      <c r="O8" s="601">
        <v>3.6718000000000002</v>
      </c>
      <c r="P8" s="601">
        <v>0.79679999999999995</v>
      </c>
      <c r="Q8" s="601">
        <v>0.33260000000000001</v>
      </c>
      <c r="R8" s="601">
        <v>1.129</v>
      </c>
      <c r="S8" s="601">
        <v>1.0940000000000001</v>
      </c>
      <c r="T8" s="601">
        <v>0.875</v>
      </c>
      <c r="U8" s="601" t="s">
        <v>842</v>
      </c>
      <c r="V8" s="601" t="s">
        <v>842</v>
      </c>
      <c r="W8" s="601" t="s">
        <v>842</v>
      </c>
      <c r="X8" s="601" t="s">
        <v>842</v>
      </c>
      <c r="Y8" s="601" t="s">
        <v>842</v>
      </c>
      <c r="Z8" s="601" t="s">
        <v>842</v>
      </c>
      <c r="AA8" s="601" t="s">
        <v>842</v>
      </c>
      <c r="AB8" s="595">
        <v>7</v>
      </c>
      <c r="AE8" s="595" t="b">
        <v>0</v>
      </c>
      <c r="AG8" s="2771">
        <v>98.425003051757813</v>
      </c>
      <c r="AH8" s="2772">
        <v>93.263720000000006</v>
      </c>
      <c r="AI8" s="2772">
        <v>16.896080000000001</v>
      </c>
      <c r="AJ8" s="2772">
        <v>219.91148575128528</v>
      </c>
      <c r="AK8" s="2771">
        <v>23</v>
      </c>
      <c r="AL8" s="2772">
        <v>14</v>
      </c>
      <c r="AM8" s="2772">
        <v>33</v>
      </c>
      <c r="AN8" s="2772">
        <v>90</v>
      </c>
      <c r="AO8" s="2772">
        <v>93</v>
      </c>
      <c r="AP8" s="2772" t="s">
        <v>4809</v>
      </c>
      <c r="AQ8" s="2772" t="s">
        <v>4809</v>
      </c>
      <c r="AR8" s="2772">
        <v>0</v>
      </c>
      <c r="AS8" s="2771" t="s">
        <v>4810</v>
      </c>
      <c r="AT8" s="2772">
        <v>75</v>
      </c>
      <c r="AU8" s="2773">
        <v>20</v>
      </c>
    </row>
    <row r="9" spans="1:50" x14ac:dyDescent="0.25">
      <c r="A9" s="595">
        <v>8</v>
      </c>
      <c r="D9" s="595">
        <v>1</v>
      </c>
      <c r="I9" s="595">
        <v>1</v>
      </c>
      <c r="K9" s="601">
        <v>63564</v>
      </c>
      <c r="L9" s="601">
        <v>3.875</v>
      </c>
      <c r="M9" s="601">
        <v>71</v>
      </c>
      <c r="N9" s="601" t="s">
        <v>29</v>
      </c>
      <c r="O9" s="601">
        <v>3.6280999999999999</v>
      </c>
      <c r="P9" s="601">
        <v>0.53759999999999997</v>
      </c>
      <c r="Q9" s="601">
        <v>8.9099999999999999E-2</v>
      </c>
      <c r="R9" s="601">
        <v>1.2598</v>
      </c>
      <c r="S9" s="601">
        <v>0.55310000000000004</v>
      </c>
      <c r="T9" s="601">
        <v>0.875</v>
      </c>
      <c r="U9" s="601" t="s">
        <v>299</v>
      </c>
      <c r="V9" s="601" t="s">
        <v>299</v>
      </c>
      <c r="W9" s="601" t="s">
        <v>299</v>
      </c>
      <c r="X9" s="601" t="s">
        <v>299</v>
      </c>
      <c r="Y9" s="601" t="s">
        <v>299</v>
      </c>
      <c r="Z9" s="601" t="s">
        <v>299</v>
      </c>
      <c r="AA9" s="601" t="s">
        <v>299</v>
      </c>
      <c r="AB9" s="595">
        <v>0</v>
      </c>
      <c r="AE9" s="595" t="b">
        <v>0</v>
      </c>
      <c r="AG9" s="2771">
        <v>98.425003051757813</v>
      </c>
      <c r="AH9" s="2772">
        <v>92.153739999999999</v>
      </c>
      <c r="AI9" s="2772">
        <v>4.5262799999999999</v>
      </c>
      <c r="AJ9" s="2772">
        <v>223.05307840487507</v>
      </c>
      <c r="AK9" s="2771">
        <v>26</v>
      </c>
      <c r="AL9" s="2772">
        <v>14</v>
      </c>
      <c r="AM9" s="2772">
        <v>33</v>
      </c>
      <c r="AN9" s="2772">
        <v>90</v>
      </c>
      <c r="AO9" s="2772">
        <v>92</v>
      </c>
      <c r="AP9" s="2772" t="s">
        <v>4809</v>
      </c>
      <c r="AQ9" s="2772" t="s">
        <v>4809</v>
      </c>
      <c r="AR9" s="2772">
        <v>0</v>
      </c>
      <c r="AS9" s="2771" t="s">
        <v>4810</v>
      </c>
      <c r="AT9" s="2772">
        <v>75</v>
      </c>
      <c r="AU9" s="2773">
        <v>20</v>
      </c>
    </row>
    <row r="10" spans="1:50" x14ac:dyDescent="0.25">
      <c r="A10" s="595">
        <v>9</v>
      </c>
      <c r="H10" s="595" t="s">
        <v>235</v>
      </c>
      <c r="I10" s="595">
        <v>1</v>
      </c>
      <c r="K10" s="601">
        <v>63565</v>
      </c>
      <c r="L10" s="601">
        <v>3.875</v>
      </c>
      <c r="M10" s="601">
        <v>71</v>
      </c>
      <c r="N10" s="601" t="s">
        <v>29</v>
      </c>
      <c r="O10" s="601">
        <v>3.6436999999999999</v>
      </c>
      <c r="P10" s="601">
        <v>0.62190000000000001</v>
      </c>
      <c r="Q10" s="601">
        <v>9.01E-2</v>
      </c>
      <c r="R10" s="601">
        <v>1.2598</v>
      </c>
      <c r="S10" s="601">
        <v>0.62829999999999997</v>
      </c>
      <c r="T10" s="601">
        <v>0.875</v>
      </c>
      <c r="U10" s="601" t="s">
        <v>299</v>
      </c>
      <c r="V10" s="601" t="s">
        <v>299</v>
      </c>
      <c r="W10" s="601" t="s">
        <v>299</v>
      </c>
      <c r="X10" s="601" t="s">
        <v>299</v>
      </c>
      <c r="Y10" s="601" t="s">
        <v>299</v>
      </c>
      <c r="Z10" s="601" t="s">
        <v>299</v>
      </c>
      <c r="AA10" s="601" t="s">
        <v>299</v>
      </c>
      <c r="AB10" s="595">
        <v>0</v>
      </c>
      <c r="AE10" s="595" t="b">
        <v>0</v>
      </c>
      <c r="AG10" s="2771">
        <v>98.425003051757813</v>
      </c>
      <c r="AH10" s="2772">
        <v>92.549980000000005</v>
      </c>
      <c r="AI10" s="2772">
        <v>4.5770799999999996</v>
      </c>
      <c r="AJ10" s="2772">
        <v>223.05307840487507</v>
      </c>
      <c r="AK10" s="2771">
        <v>26</v>
      </c>
      <c r="AL10" s="2772">
        <v>14</v>
      </c>
      <c r="AM10" s="2772">
        <v>33</v>
      </c>
      <c r="AN10" s="2772">
        <v>90</v>
      </c>
      <c r="AO10" s="2772">
        <v>93</v>
      </c>
      <c r="AP10" s="2772" t="s">
        <v>4809</v>
      </c>
      <c r="AQ10" s="2772" t="s">
        <v>4809</v>
      </c>
      <c r="AR10" s="2772">
        <v>0</v>
      </c>
      <c r="AS10" s="2771" t="s">
        <v>4810</v>
      </c>
      <c r="AT10" s="2772">
        <v>75</v>
      </c>
      <c r="AU10" s="2773">
        <v>20</v>
      </c>
    </row>
    <row r="11" spans="1:50" x14ac:dyDescent="0.25">
      <c r="A11" s="595">
        <v>10</v>
      </c>
      <c r="B11" s="595">
        <v>1</v>
      </c>
      <c r="D11" s="595">
        <v>1</v>
      </c>
      <c r="I11" s="595">
        <v>2</v>
      </c>
      <c r="K11" s="601">
        <v>63571</v>
      </c>
      <c r="L11" s="601">
        <v>4</v>
      </c>
      <c r="M11" s="601">
        <v>71</v>
      </c>
      <c r="N11" s="601" t="s">
        <v>28</v>
      </c>
      <c r="O11" s="601">
        <v>3.7052999999999998</v>
      </c>
      <c r="P11" s="601">
        <v>0.70899999999999996</v>
      </c>
      <c r="Q11" s="601">
        <v>0.3594</v>
      </c>
      <c r="R11" s="601">
        <v>1.0952</v>
      </c>
      <c r="S11" s="601">
        <v>1.0819000000000001</v>
      </c>
      <c r="T11" s="601">
        <v>0.875</v>
      </c>
      <c r="U11" s="601" t="s">
        <v>839</v>
      </c>
      <c r="V11" s="601" t="s">
        <v>839</v>
      </c>
      <c r="W11" s="601" t="s">
        <v>839</v>
      </c>
      <c r="X11" s="601" t="s">
        <v>839</v>
      </c>
      <c r="Y11" s="601" t="s">
        <v>839</v>
      </c>
      <c r="Z11" s="601" t="s">
        <v>839</v>
      </c>
      <c r="AA11" s="601" t="s">
        <v>839</v>
      </c>
      <c r="AB11" s="595">
        <v>8</v>
      </c>
      <c r="AE11" s="595" t="b">
        <v>0</v>
      </c>
      <c r="AG11" s="2771">
        <v>101.59999847412109</v>
      </c>
      <c r="AH11" s="2772">
        <v>94.114620000000002</v>
      </c>
      <c r="AI11" s="2772">
        <v>18.25752</v>
      </c>
      <c r="AJ11" s="2772">
        <v>223.05307840487507</v>
      </c>
      <c r="AK11" s="2771">
        <v>20</v>
      </c>
      <c r="AL11" s="2772">
        <v>14</v>
      </c>
      <c r="AM11" s="2772">
        <v>33</v>
      </c>
      <c r="AN11" s="2772">
        <v>90</v>
      </c>
      <c r="AO11" s="2772">
        <v>94</v>
      </c>
      <c r="AP11" s="2772" t="s">
        <v>4809</v>
      </c>
      <c r="AQ11" s="2772" t="s">
        <v>4809</v>
      </c>
      <c r="AR11" s="2772">
        <v>0</v>
      </c>
      <c r="AS11" s="2771" t="s">
        <v>4810</v>
      </c>
      <c r="AT11" s="2772">
        <v>75</v>
      </c>
      <c r="AU11" s="2773">
        <v>20</v>
      </c>
    </row>
    <row r="12" spans="1:50" x14ac:dyDescent="0.25">
      <c r="A12" s="595">
        <v>11</v>
      </c>
      <c r="B12" s="595">
        <v>1</v>
      </c>
      <c r="C12" s="595">
        <v>1</v>
      </c>
      <c r="D12" s="595">
        <v>1</v>
      </c>
      <c r="H12" s="595" t="s">
        <v>235</v>
      </c>
      <c r="I12" s="595">
        <v>4</v>
      </c>
      <c r="K12" s="601">
        <v>63573</v>
      </c>
      <c r="L12" s="601">
        <v>4</v>
      </c>
      <c r="M12" s="601">
        <v>72</v>
      </c>
      <c r="N12" s="601" t="s">
        <v>29</v>
      </c>
      <c r="O12" s="601">
        <v>3.6473</v>
      </c>
      <c r="P12" s="601">
        <v>0.67069999999999996</v>
      </c>
      <c r="Q12" s="601">
        <v>0.1348</v>
      </c>
      <c r="R12" s="601">
        <v>1.2598</v>
      </c>
      <c r="S12" s="601">
        <v>0.68640000000000001</v>
      </c>
      <c r="T12" s="601">
        <v>0.75</v>
      </c>
      <c r="U12" s="601" t="s">
        <v>299</v>
      </c>
      <c r="V12" s="601" t="s">
        <v>299</v>
      </c>
      <c r="W12" s="601" t="s">
        <v>299</v>
      </c>
      <c r="X12" s="601" t="s">
        <v>299</v>
      </c>
      <c r="Y12" s="601" t="s">
        <v>299</v>
      </c>
      <c r="Z12" s="601" t="s">
        <v>299</v>
      </c>
      <c r="AA12" s="601" t="s">
        <v>299</v>
      </c>
      <c r="AB12" s="595">
        <v>0</v>
      </c>
      <c r="AE12" s="595" t="b">
        <v>0</v>
      </c>
      <c r="AG12" s="2771">
        <v>101.59999847412109</v>
      </c>
      <c r="AH12" s="2772">
        <v>92.641419999999997</v>
      </c>
      <c r="AI12" s="2772">
        <v>6.8478399999999997</v>
      </c>
      <c r="AJ12" s="2772">
        <v>226.19467105846488</v>
      </c>
      <c r="AK12" s="2771">
        <v>23</v>
      </c>
      <c r="AL12" s="2772">
        <v>14</v>
      </c>
      <c r="AM12" s="2772">
        <v>33</v>
      </c>
      <c r="AN12" s="2772">
        <v>90</v>
      </c>
      <c r="AO12" s="2772">
        <v>93</v>
      </c>
      <c r="AP12" s="2772" t="s">
        <v>4809</v>
      </c>
      <c r="AQ12" s="2772" t="s">
        <v>4809</v>
      </c>
      <c r="AR12" s="2772">
        <v>0</v>
      </c>
      <c r="AS12" s="2771" t="s">
        <v>4810</v>
      </c>
      <c r="AT12" s="2772">
        <v>75</v>
      </c>
      <c r="AU12" s="2773">
        <v>20</v>
      </c>
    </row>
    <row r="13" spans="1:50" x14ac:dyDescent="0.25">
      <c r="A13" s="595">
        <v>12</v>
      </c>
      <c r="B13" s="595">
        <v>1</v>
      </c>
      <c r="G13" s="595">
        <v>1</v>
      </c>
      <c r="I13" s="595">
        <v>2</v>
      </c>
      <c r="K13" s="601">
        <v>63578</v>
      </c>
      <c r="L13" s="601">
        <v>4.125</v>
      </c>
      <c r="M13" s="601">
        <v>72</v>
      </c>
      <c r="N13" s="601" t="s">
        <v>28</v>
      </c>
      <c r="O13" s="601">
        <v>3.9861</v>
      </c>
      <c r="P13" s="601">
        <v>0.51149999999999995</v>
      </c>
      <c r="Q13" s="601">
        <v>0.1231</v>
      </c>
      <c r="R13" s="601">
        <v>0.77949999999999997</v>
      </c>
      <c r="S13" s="601">
        <v>0.51149999999999995</v>
      </c>
      <c r="T13" s="601">
        <v>0.75</v>
      </c>
      <c r="U13" s="601" t="s">
        <v>844</v>
      </c>
      <c r="V13" s="601" t="s">
        <v>844</v>
      </c>
      <c r="W13" s="601" t="s">
        <v>844</v>
      </c>
      <c r="X13" s="601" t="s">
        <v>844</v>
      </c>
      <c r="Y13" s="601" t="s">
        <v>844</v>
      </c>
      <c r="Z13" s="601" t="s">
        <v>844</v>
      </c>
      <c r="AA13" s="601" t="s">
        <v>844</v>
      </c>
      <c r="AB13" s="595">
        <v>11</v>
      </c>
      <c r="AE13" s="595" t="b">
        <v>0</v>
      </c>
      <c r="AG13" s="2771">
        <v>104.77500152587891</v>
      </c>
      <c r="AH13" s="2772">
        <v>101.24694</v>
      </c>
      <c r="AI13" s="2772">
        <v>6.2534799999999997</v>
      </c>
      <c r="AJ13" s="2772">
        <v>226.19467105846488</v>
      </c>
      <c r="AK13" s="2771">
        <v>17</v>
      </c>
      <c r="AL13" s="2772">
        <v>14</v>
      </c>
      <c r="AM13" s="2772">
        <v>33</v>
      </c>
      <c r="AN13" s="2772">
        <v>90</v>
      </c>
      <c r="AO13" s="2772">
        <v>101</v>
      </c>
      <c r="AP13" s="2772" t="s">
        <v>4809</v>
      </c>
      <c r="AQ13" s="2772" t="s">
        <v>4809</v>
      </c>
      <c r="AR13" s="2772">
        <v>0</v>
      </c>
      <c r="AS13" s="2771" t="s">
        <v>4810</v>
      </c>
      <c r="AT13" s="2772">
        <v>75</v>
      </c>
      <c r="AU13" s="2773">
        <v>20</v>
      </c>
    </row>
    <row r="14" spans="1:50" x14ac:dyDescent="0.25">
      <c r="A14" s="595">
        <v>13</v>
      </c>
      <c r="H14" s="595" t="s">
        <v>235</v>
      </c>
      <c r="I14" s="595">
        <v>1</v>
      </c>
      <c r="K14" s="601">
        <v>63580</v>
      </c>
      <c r="L14" s="601">
        <v>3.625</v>
      </c>
      <c r="M14" s="601">
        <v>73</v>
      </c>
      <c r="N14" s="601" t="s">
        <v>29</v>
      </c>
      <c r="O14" s="601">
        <v>3.4041000000000001</v>
      </c>
      <c r="P14" s="601">
        <v>0.43120000000000003</v>
      </c>
      <c r="Q14" s="601">
        <v>0.1187</v>
      </c>
      <c r="R14" s="601">
        <v>2</v>
      </c>
      <c r="S14" s="601">
        <v>0.88260000000000005</v>
      </c>
      <c r="T14" s="601">
        <v>0.875</v>
      </c>
      <c r="U14" s="601" t="s">
        <v>299</v>
      </c>
      <c r="V14" s="601" t="s">
        <v>299</v>
      </c>
      <c r="W14" s="601" t="s">
        <v>299</v>
      </c>
      <c r="X14" s="601" t="s">
        <v>299</v>
      </c>
      <c r="Y14" s="601" t="s">
        <v>299</v>
      </c>
      <c r="Z14" s="601" t="s">
        <v>299</v>
      </c>
      <c r="AA14" s="601" t="s">
        <v>299</v>
      </c>
      <c r="AB14" s="595">
        <v>0</v>
      </c>
      <c r="AE14" s="595" t="b">
        <v>0</v>
      </c>
      <c r="AG14" s="2771">
        <v>92.074996948242188</v>
      </c>
      <c r="AH14" s="2772">
        <v>86.46414</v>
      </c>
      <c r="AI14" s="2772">
        <v>6.02996</v>
      </c>
      <c r="AJ14" s="2772">
        <v>229.33626371205469</v>
      </c>
      <c r="AK14" s="2771">
        <v>45</v>
      </c>
      <c r="AL14" s="2772">
        <v>14</v>
      </c>
      <c r="AM14" s="2772">
        <v>33</v>
      </c>
      <c r="AN14" s="2772">
        <v>90</v>
      </c>
      <c r="AO14" s="2772">
        <v>86</v>
      </c>
      <c r="AP14" s="2772" t="s">
        <v>4809</v>
      </c>
      <c r="AQ14" s="2772" t="s">
        <v>4809</v>
      </c>
      <c r="AR14" s="2772">
        <v>0</v>
      </c>
      <c r="AS14" s="2771" t="s">
        <v>4810</v>
      </c>
      <c r="AT14" s="2772">
        <v>75</v>
      </c>
      <c r="AU14" s="2773">
        <v>20</v>
      </c>
    </row>
    <row r="15" spans="1:50" x14ac:dyDescent="0.25">
      <c r="A15" s="595">
        <v>14</v>
      </c>
      <c r="B15" s="595">
        <v>1</v>
      </c>
      <c r="F15" s="595">
        <v>1</v>
      </c>
      <c r="I15" s="595">
        <v>2</v>
      </c>
      <c r="K15" s="601">
        <v>63586</v>
      </c>
      <c r="L15" s="601">
        <v>4.125</v>
      </c>
      <c r="M15" s="601">
        <v>73</v>
      </c>
      <c r="N15" s="601" t="s">
        <v>29</v>
      </c>
      <c r="O15" s="601">
        <v>3.6354000000000002</v>
      </c>
      <c r="P15" s="601">
        <v>0.69340000000000002</v>
      </c>
      <c r="Q15" s="601">
        <v>8.9099999999999999E-2</v>
      </c>
      <c r="R15" s="601">
        <v>1.2598</v>
      </c>
      <c r="S15" s="601">
        <v>0.69340000000000002</v>
      </c>
      <c r="T15" s="601">
        <v>0.75</v>
      </c>
      <c r="U15" s="601" t="s">
        <v>299</v>
      </c>
      <c r="V15" s="601" t="s">
        <v>299</v>
      </c>
      <c r="W15" s="601" t="s">
        <v>299</v>
      </c>
      <c r="X15" s="601" t="s">
        <v>299</v>
      </c>
      <c r="Y15" s="601" t="s">
        <v>299</v>
      </c>
      <c r="Z15" s="601" t="s">
        <v>299</v>
      </c>
      <c r="AA15" s="601" t="s">
        <v>299</v>
      </c>
      <c r="AB15" s="595">
        <v>0</v>
      </c>
      <c r="AE15" s="595" t="b">
        <v>0</v>
      </c>
      <c r="AG15" s="2771">
        <v>104.77500152587891</v>
      </c>
      <c r="AH15" s="2772">
        <v>92.339160000000007</v>
      </c>
      <c r="AI15" s="2772">
        <v>4.5262799999999999</v>
      </c>
      <c r="AJ15" s="2772">
        <v>229.33626371205469</v>
      </c>
      <c r="AK15" s="2771">
        <v>20</v>
      </c>
      <c r="AL15" s="2772">
        <v>16</v>
      </c>
      <c r="AM15" s="2772">
        <v>37</v>
      </c>
      <c r="AN15" s="2772">
        <v>86</v>
      </c>
      <c r="AO15" s="2772">
        <v>92</v>
      </c>
      <c r="AP15" s="2772" t="s">
        <v>4809</v>
      </c>
      <c r="AQ15" s="2772" t="s">
        <v>4809</v>
      </c>
      <c r="AR15" s="2772">
        <v>0</v>
      </c>
      <c r="AS15" s="2771" t="s">
        <v>4810</v>
      </c>
      <c r="AT15" s="2772">
        <v>75</v>
      </c>
      <c r="AU15" s="2773">
        <v>20</v>
      </c>
    </row>
    <row r="16" spans="1:50" x14ac:dyDescent="0.25">
      <c r="A16" s="595">
        <v>15</v>
      </c>
      <c r="B16" s="595">
        <v>1</v>
      </c>
      <c r="I16" s="595">
        <v>1</v>
      </c>
      <c r="K16" s="601">
        <v>63587</v>
      </c>
      <c r="L16" s="601">
        <v>4.125</v>
      </c>
      <c r="M16" s="601">
        <v>73</v>
      </c>
      <c r="N16" s="601" t="s">
        <v>29</v>
      </c>
      <c r="O16" s="601">
        <v>3.6442000000000001</v>
      </c>
      <c r="P16" s="601">
        <v>0.9163</v>
      </c>
      <c r="Q16" s="601">
        <v>0.68420000000000003</v>
      </c>
      <c r="R16" s="601">
        <v>1.2598</v>
      </c>
      <c r="S16" s="601">
        <v>0.6149</v>
      </c>
      <c r="T16" s="601">
        <v>0.875</v>
      </c>
      <c r="U16" s="601" t="s">
        <v>299</v>
      </c>
      <c r="V16" s="601" t="s">
        <v>299</v>
      </c>
      <c r="W16" s="601" t="s">
        <v>299</v>
      </c>
      <c r="X16" s="601" t="s">
        <v>299</v>
      </c>
      <c r="Y16" s="601" t="s">
        <v>299</v>
      </c>
      <c r="Z16" s="601" t="s">
        <v>299</v>
      </c>
      <c r="AA16" s="601" t="s">
        <v>299</v>
      </c>
      <c r="AB16" s="595">
        <v>0</v>
      </c>
      <c r="AE16" s="595" t="b">
        <v>0</v>
      </c>
      <c r="AG16" s="2771">
        <v>104.77500152587891</v>
      </c>
      <c r="AH16" s="2772">
        <v>92.56268</v>
      </c>
      <c r="AI16" s="2772">
        <v>34.757359999999998</v>
      </c>
      <c r="AJ16" s="2772">
        <v>229.33626371205469</v>
      </c>
      <c r="AK16" s="2771">
        <v>20</v>
      </c>
      <c r="AL16" s="2772">
        <v>16</v>
      </c>
      <c r="AM16" s="2772">
        <v>37</v>
      </c>
      <c r="AN16" s="2772">
        <v>86</v>
      </c>
      <c r="AO16" s="2772">
        <v>93</v>
      </c>
      <c r="AP16" s="2772" t="s">
        <v>4809</v>
      </c>
      <c r="AQ16" s="2772" t="s">
        <v>4809</v>
      </c>
      <c r="AR16" s="2772">
        <v>0</v>
      </c>
      <c r="AS16" s="2771" t="s">
        <v>4810</v>
      </c>
      <c r="AT16" s="2772">
        <v>75</v>
      </c>
      <c r="AU16" s="2773">
        <v>20</v>
      </c>
    </row>
    <row r="17" spans="1:47" x14ac:dyDescent="0.25">
      <c r="A17" s="595">
        <v>16</v>
      </c>
      <c r="C17" s="595">
        <v>1</v>
      </c>
      <c r="D17" s="595">
        <v>1</v>
      </c>
      <c r="E17" s="595">
        <v>1</v>
      </c>
      <c r="H17" s="595" t="s">
        <v>235</v>
      </c>
      <c r="I17" s="595">
        <v>4</v>
      </c>
      <c r="K17" s="601">
        <v>63597</v>
      </c>
      <c r="L17" s="601">
        <v>4.125</v>
      </c>
      <c r="M17" s="601">
        <v>74</v>
      </c>
      <c r="N17" s="601" t="s">
        <v>29</v>
      </c>
      <c r="O17" s="601">
        <v>3.5226999999999999</v>
      </c>
      <c r="P17" s="601">
        <v>0.57609999999999995</v>
      </c>
      <c r="Q17" s="601">
        <v>8.405E-2</v>
      </c>
      <c r="R17" s="601">
        <v>1.4807999999999999</v>
      </c>
      <c r="S17" s="601">
        <v>0.83919999999999995</v>
      </c>
      <c r="T17" s="601">
        <v>0.875</v>
      </c>
      <c r="U17" s="601" t="s">
        <v>299</v>
      </c>
      <c r="V17" s="601" t="s">
        <v>299</v>
      </c>
      <c r="W17" s="601" t="s">
        <v>299</v>
      </c>
      <c r="X17" s="601" t="s">
        <v>299</v>
      </c>
      <c r="Y17" s="601" t="s">
        <v>299</v>
      </c>
      <c r="Z17" s="601" t="s">
        <v>299</v>
      </c>
      <c r="AA17" s="601" t="s">
        <v>299</v>
      </c>
      <c r="AB17" s="595">
        <v>0</v>
      </c>
      <c r="AE17" s="595" t="b">
        <v>0</v>
      </c>
      <c r="AG17" s="2771">
        <v>104.77500152587891</v>
      </c>
      <c r="AH17" s="2772">
        <v>89.476579999999998</v>
      </c>
      <c r="AI17" s="2772">
        <v>4.2697399999999996</v>
      </c>
      <c r="AJ17" s="2772">
        <v>232.47785636564447</v>
      </c>
      <c r="AK17" s="2771">
        <v>23</v>
      </c>
      <c r="AL17" s="2772">
        <v>16</v>
      </c>
      <c r="AM17" s="2772">
        <v>37</v>
      </c>
      <c r="AN17" s="2772">
        <v>86</v>
      </c>
      <c r="AO17" s="2772">
        <v>89</v>
      </c>
      <c r="AP17" s="2772" t="s">
        <v>4809</v>
      </c>
      <c r="AQ17" s="2772" t="s">
        <v>4809</v>
      </c>
      <c r="AR17" s="2772">
        <v>0</v>
      </c>
      <c r="AS17" s="2771" t="s">
        <v>4810</v>
      </c>
      <c r="AT17" s="2772">
        <v>75</v>
      </c>
      <c r="AU17" s="2773">
        <v>20</v>
      </c>
    </row>
    <row r="18" spans="1:47" x14ac:dyDescent="0.25">
      <c r="A18" s="595">
        <v>17</v>
      </c>
      <c r="B18" s="595">
        <v>1</v>
      </c>
      <c r="C18" s="595">
        <v>1</v>
      </c>
      <c r="D18" s="595">
        <v>1</v>
      </c>
      <c r="E18" s="595">
        <v>1</v>
      </c>
      <c r="F18" s="595">
        <v>1</v>
      </c>
      <c r="G18" s="595">
        <v>1</v>
      </c>
      <c r="H18" s="595" t="s">
        <v>235</v>
      </c>
      <c r="I18" s="595">
        <v>7</v>
      </c>
      <c r="J18" s="595" t="s">
        <v>1052</v>
      </c>
      <c r="K18" s="601">
        <v>63600</v>
      </c>
      <c r="L18" s="601">
        <v>4.125</v>
      </c>
      <c r="M18" s="601">
        <v>74</v>
      </c>
      <c r="N18" s="601" t="s">
        <v>28</v>
      </c>
      <c r="O18" s="601">
        <v>3.9327999999999999</v>
      </c>
      <c r="P18" s="601">
        <v>0.61639999999999995</v>
      </c>
      <c r="Q18" s="601">
        <v>0.27279999999999999</v>
      </c>
      <c r="R18" s="601">
        <v>1.1855</v>
      </c>
      <c r="S18" s="601">
        <v>1.3381000000000001</v>
      </c>
      <c r="T18" s="601">
        <v>0.75</v>
      </c>
      <c r="U18" s="601" t="s">
        <v>841</v>
      </c>
      <c r="V18" s="601" t="s">
        <v>841</v>
      </c>
      <c r="W18" s="601" t="s">
        <v>841</v>
      </c>
      <c r="X18" s="601" t="s">
        <v>841</v>
      </c>
      <c r="Y18" s="601" t="s">
        <v>841</v>
      </c>
      <c r="Z18" s="601" t="s">
        <v>841</v>
      </c>
      <c r="AA18" s="601" t="s">
        <v>841</v>
      </c>
      <c r="AB18" s="595">
        <v>7.5</v>
      </c>
      <c r="AE18" s="595" t="b">
        <v>0</v>
      </c>
      <c r="AG18" s="2771">
        <v>104.77500152587891</v>
      </c>
      <c r="AH18" s="2772">
        <v>99.893119999999996</v>
      </c>
      <c r="AI18" s="2772">
        <v>13.85824</v>
      </c>
      <c r="AJ18" s="2772">
        <v>232.47785636564447</v>
      </c>
      <c r="AK18" s="2771">
        <v>23</v>
      </c>
      <c r="AL18" s="2772">
        <v>16</v>
      </c>
      <c r="AM18" s="2772">
        <v>37</v>
      </c>
      <c r="AN18" s="2772">
        <v>86</v>
      </c>
      <c r="AO18" s="2772">
        <v>100</v>
      </c>
      <c r="AP18" s="2772" t="s">
        <v>4809</v>
      </c>
      <c r="AQ18" s="2772" t="s">
        <v>4809</v>
      </c>
      <c r="AR18" s="2772">
        <v>0</v>
      </c>
      <c r="AS18" s="2771" t="s">
        <v>4810</v>
      </c>
      <c r="AT18" s="2772">
        <v>75</v>
      </c>
      <c r="AU18" s="2773">
        <v>20</v>
      </c>
    </row>
    <row r="19" spans="1:47" x14ac:dyDescent="0.25">
      <c r="A19" s="595">
        <v>18</v>
      </c>
      <c r="E19" s="595">
        <v>1</v>
      </c>
      <c r="I19" s="595">
        <v>1</v>
      </c>
      <c r="K19" s="601">
        <v>63601</v>
      </c>
      <c r="L19" s="601">
        <v>4.125</v>
      </c>
      <c r="M19" s="601">
        <v>75</v>
      </c>
      <c r="N19" s="601" t="s">
        <v>29</v>
      </c>
      <c r="O19" s="601">
        <v>3.8673999999999999</v>
      </c>
      <c r="P19" s="601">
        <v>0.40029999999999999</v>
      </c>
      <c r="Q19" s="601">
        <v>0.1191</v>
      </c>
      <c r="R19" s="601">
        <v>1.25</v>
      </c>
      <c r="S19" s="601">
        <v>0.62429999999999997</v>
      </c>
      <c r="T19" s="601">
        <v>0.875</v>
      </c>
      <c r="U19" s="601" t="s">
        <v>299</v>
      </c>
      <c r="V19" s="601" t="s">
        <v>299</v>
      </c>
      <c r="W19" s="601" t="s">
        <v>299</v>
      </c>
      <c r="X19" s="601" t="s">
        <v>299</v>
      </c>
      <c r="Y19" s="601" t="s">
        <v>299</v>
      </c>
      <c r="Z19" s="601" t="s">
        <v>299</v>
      </c>
      <c r="AA19" s="601" t="s">
        <v>299</v>
      </c>
      <c r="AB19" s="595">
        <v>0</v>
      </c>
      <c r="AE19" s="595" t="b">
        <v>0</v>
      </c>
      <c r="AG19" s="2771">
        <v>104.77500152587891</v>
      </c>
      <c r="AH19" s="2772">
        <v>98.231960000000001</v>
      </c>
      <c r="AI19" s="2772">
        <v>6.0502799999999999</v>
      </c>
      <c r="AJ19" s="2772">
        <v>235.61944901923425</v>
      </c>
      <c r="AK19" s="2771">
        <v>26</v>
      </c>
      <c r="AL19" s="2772">
        <v>16</v>
      </c>
      <c r="AM19" s="2772">
        <v>37</v>
      </c>
      <c r="AN19" s="2772">
        <v>86</v>
      </c>
      <c r="AO19" s="2772">
        <v>98</v>
      </c>
      <c r="AP19" s="2772" t="s">
        <v>4809</v>
      </c>
      <c r="AQ19" s="2772" t="s">
        <v>4809</v>
      </c>
      <c r="AR19" s="2772">
        <v>0</v>
      </c>
      <c r="AS19" s="2771" t="s">
        <v>4810</v>
      </c>
      <c r="AT19" s="2772">
        <v>75</v>
      </c>
      <c r="AU19" s="2773">
        <v>20</v>
      </c>
    </row>
    <row r="20" spans="1:47" x14ac:dyDescent="0.25">
      <c r="A20" s="595">
        <v>19</v>
      </c>
      <c r="D20" s="595">
        <v>1</v>
      </c>
      <c r="I20" s="595">
        <v>1</v>
      </c>
      <c r="J20" s="595" t="s">
        <v>1053</v>
      </c>
      <c r="K20" s="601">
        <v>63603</v>
      </c>
      <c r="L20" s="601">
        <v>4.125</v>
      </c>
      <c r="M20" s="601">
        <v>75</v>
      </c>
      <c r="N20" s="601" t="s">
        <v>29</v>
      </c>
      <c r="O20" s="601">
        <v>3.6514000000000002</v>
      </c>
      <c r="P20" s="601">
        <v>0.432</v>
      </c>
      <c r="Q20" s="601">
        <v>0.1195</v>
      </c>
      <c r="R20" s="601">
        <v>1.5</v>
      </c>
      <c r="S20" s="601">
        <v>0.66900000000000004</v>
      </c>
      <c r="T20" s="601">
        <v>0.75</v>
      </c>
      <c r="U20" s="601" t="s">
        <v>299</v>
      </c>
      <c r="V20" s="601" t="s">
        <v>299</v>
      </c>
      <c r="W20" s="601" t="s">
        <v>299</v>
      </c>
      <c r="X20" s="601" t="s">
        <v>299</v>
      </c>
      <c r="Y20" s="601" t="s">
        <v>299</v>
      </c>
      <c r="Z20" s="601" t="s">
        <v>299</v>
      </c>
      <c r="AA20" s="601" t="s">
        <v>299</v>
      </c>
      <c r="AB20" s="595">
        <v>0</v>
      </c>
      <c r="AE20" s="595" t="b">
        <v>0</v>
      </c>
      <c r="AG20" s="2771">
        <v>104.77500152587891</v>
      </c>
      <c r="AH20" s="2772">
        <v>92.745559999999998</v>
      </c>
      <c r="AI20" s="2772">
        <v>6.0705999999999998</v>
      </c>
      <c r="AJ20" s="2772">
        <v>235.61944901923425</v>
      </c>
      <c r="AK20" s="2771">
        <v>26</v>
      </c>
      <c r="AL20" s="2772">
        <v>16</v>
      </c>
      <c r="AM20" s="2772">
        <v>37</v>
      </c>
      <c r="AN20" s="2772">
        <v>86</v>
      </c>
      <c r="AO20" s="2772">
        <v>93</v>
      </c>
      <c r="AP20" s="2772" t="s">
        <v>4809</v>
      </c>
      <c r="AQ20" s="2772" t="s">
        <v>4809</v>
      </c>
      <c r="AR20" s="2772">
        <v>0</v>
      </c>
      <c r="AS20" s="2771" t="s">
        <v>4810</v>
      </c>
      <c r="AT20" s="2772">
        <v>75</v>
      </c>
      <c r="AU20" s="2773">
        <v>20</v>
      </c>
    </row>
    <row r="21" spans="1:47" x14ac:dyDescent="0.25">
      <c r="A21" s="595">
        <v>20</v>
      </c>
      <c r="C21" s="595">
        <v>1</v>
      </c>
      <c r="F21" s="595">
        <v>1</v>
      </c>
      <c r="I21" s="595">
        <v>2</v>
      </c>
      <c r="J21" s="595" t="s">
        <v>1054</v>
      </c>
      <c r="K21" s="601">
        <v>63613</v>
      </c>
      <c r="L21" s="601">
        <v>4.125</v>
      </c>
      <c r="M21" s="601">
        <v>76</v>
      </c>
      <c r="N21" s="601" t="s">
        <v>29</v>
      </c>
      <c r="O21" s="601">
        <v>3.9</v>
      </c>
      <c r="P21" s="601">
        <v>0.64349999999999996</v>
      </c>
      <c r="Q21" s="601">
        <v>0.14365</v>
      </c>
      <c r="R21" s="601">
        <v>1.375</v>
      </c>
      <c r="S21" s="601">
        <v>0.99650000000000005</v>
      </c>
      <c r="T21" s="601">
        <v>0.875</v>
      </c>
      <c r="U21" s="601" t="s">
        <v>299</v>
      </c>
      <c r="V21" s="601" t="s">
        <v>299</v>
      </c>
      <c r="W21" s="601" t="s">
        <v>299</v>
      </c>
      <c r="X21" s="601" t="s">
        <v>299</v>
      </c>
      <c r="Y21" s="601" t="s">
        <v>299</v>
      </c>
      <c r="Z21" s="601" t="s">
        <v>299</v>
      </c>
      <c r="AA21" s="601" t="s">
        <v>299</v>
      </c>
      <c r="AB21" s="595">
        <v>0</v>
      </c>
      <c r="AE21" s="595" t="b">
        <v>0</v>
      </c>
      <c r="AG21" s="2771">
        <v>104.77500152587891</v>
      </c>
      <c r="AH21" s="2772">
        <v>99.06</v>
      </c>
      <c r="AI21" s="2772">
        <v>7.2974199999999998</v>
      </c>
      <c r="AJ21" s="2772">
        <v>238.76104167282404</v>
      </c>
      <c r="AK21" s="2771">
        <v>29</v>
      </c>
      <c r="AL21" s="2772">
        <v>16</v>
      </c>
      <c r="AM21" s="2772">
        <v>37</v>
      </c>
      <c r="AN21" s="2772">
        <v>86</v>
      </c>
      <c r="AO21" s="2772">
        <v>99</v>
      </c>
      <c r="AP21" s="2772" t="s">
        <v>4809</v>
      </c>
      <c r="AQ21" s="2772" t="s">
        <v>4809</v>
      </c>
      <c r="AR21" s="2772">
        <v>0</v>
      </c>
      <c r="AS21" s="2771" t="s">
        <v>4810</v>
      </c>
      <c r="AT21" s="2772">
        <v>75</v>
      </c>
      <c r="AU21" s="2773">
        <v>20</v>
      </c>
    </row>
    <row r="22" spans="1:47" x14ac:dyDescent="0.25">
      <c r="A22" s="595">
        <v>21</v>
      </c>
      <c r="B22" s="595">
        <v>1</v>
      </c>
      <c r="I22" s="595">
        <v>1</v>
      </c>
      <c r="K22" s="601">
        <v>63614</v>
      </c>
      <c r="L22" s="601">
        <v>4.125</v>
      </c>
      <c r="M22" s="601">
        <v>76</v>
      </c>
      <c r="N22" s="601" t="s">
        <v>29</v>
      </c>
      <c r="O22" s="601">
        <v>3.7700999999999998</v>
      </c>
      <c r="P22" s="601">
        <v>0.62980000000000003</v>
      </c>
      <c r="Q22" s="601">
        <v>9.1399999999999995E-2</v>
      </c>
      <c r="R22" s="601">
        <v>1.4961</v>
      </c>
      <c r="S22" s="601">
        <v>0.62980000000000003</v>
      </c>
      <c r="T22" s="601">
        <v>0.75</v>
      </c>
      <c r="U22" s="601" t="s">
        <v>299</v>
      </c>
      <c r="V22" s="601" t="s">
        <v>299</v>
      </c>
      <c r="W22" s="601" t="s">
        <v>299</v>
      </c>
      <c r="X22" s="601" t="s">
        <v>299</v>
      </c>
      <c r="Y22" s="601" t="s">
        <v>299</v>
      </c>
      <c r="Z22" s="601" t="s">
        <v>299</v>
      </c>
      <c r="AA22" s="601" t="s">
        <v>299</v>
      </c>
      <c r="AB22" s="595">
        <v>0</v>
      </c>
      <c r="AE22" s="595" t="b">
        <v>0</v>
      </c>
      <c r="AG22" s="2771">
        <v>104.77500152587891</v>
      </c>
      <c r="AH22" s="2772">
        <v>95.760540000000006</v>
      </c>
      <c r="AI22" s="2772">
        <v>4.6431199999999997</v>
      </c>
      <c r="AJ22" s="2772">
        <v>238.76104167282404</v>
      </c>
      <c r="AK22" s="2771">
        <v>29</v>
      </c>
      <c r="AL22" s="2772">
        <v>16</v>
      </c>
      <c r="AM22" s="2772">
        <v>37</v>
      </c>
      <c r="AN22" s="2772">
        <v>86</v>
      </c>
      <c r="AO22" s="2772">
        <v>96</v>
      </c>
      <c r="AP22" s="2772" t="s">
        <v>4809</v>
      </c>
      <c r="AQ22" s="2772" t="s">
        <v>4809</v>
      </c>
      <c r="AR22" s="2772">
        <v>0</v>
      </c>
      <c r="AS22" s="2771" t="s">
        <v>4810</v>
      </c>
      <c r="AT22" s="2772">
        <v>75</v>
      </c>
      <c r="AU22" s="2773">
        <v>20</v>
      </c>
    </row>
    <row r="23" spans="1:47" x14ac:dyDescent="0.25">
      <c r="A23" s="595">
        <v>22</v>
      </c>
      <c r="B23" s="595">
        <v>1</v>
      </c>
      <c r="D23" s="595">
        <v>1</v>
      </c>
      <c r="I23" s="595">
        <v>2</v>
      </c>
      <c r="K23" s="601">
        <v>63634</v>
      </c>
      <c r="L23" s="601">
        <v>4.375</v>
      </c>
      <c r="M23" s="601">
        <v>80</v>
      </c>
      <c r="N23" s="601" t="s">
        <v>29</v>
      </c>
      <c r="O23" s="601">
        <v>4.2697000000000003</v>
      </c>
      <c r="P23" s="601">
        <v>0.42980000000000002</v>
      </c>
      <c r="Q23" s="601">
        <v>9.9099999999999994E-2</v>
      </c>
      <c r="R23" s="601">
        <v>1.25</v>
      </c>
      <c r="S23" s="601">
        <v>0.64559999999999995</v>
      </c>
      <c r="T23" s="601">
        <v>0.75</v>
      </c>
      <c r="U23" s="601" t="s">
        <v>299</v>
      </c>
      <c r="V23" s="601" t="s">
        <v>299</v>
      </c>
      <c r="W23" s="601" t="s">
        <v>299</v>
      </c>
      <c r="X23" s="601" t="s">
        <v>299</v>
      </c>
      <c r="Y23" s="601" t="s">
        <v>299</v>
      </c>
      <c r="Z23" s="601" t="s">
        <v>299</v>
      </c>
      <c r="AA23" s="601" t="s">
        <v>299</v>
      </c>
      <c r="AB23" s="595">
        <v>0</v>
      </c>
      <c r="AE23" s="595" t="b">
        <v>0</v>
      </c>
      <c r="AG23" s="2771">
        <v>111.125</v>
      </c>
      <c r="AH23" s="2772">
        <v>108.45038</v>
      </c>
      <c r="AI23" s="2772">
        <v>5.0342799999999999</v>
      </c>
      <c r="AJ23" s="2772">
        <v>251.32741228718319</v>
      </c>
      <c r="AK23" s="2771">
        <v>29</v>
      </c>
      <c r="AL23" s="2772">
        <v>16</v>
      </c>
      <c r="AM23" s="2772">
        <v>37</v>
      </c>
      <c r="AN23" s="2772">
        <v>86</v>
      </c>
      <c r="AO23" s="2772">
        <v>108</v>
      </c>
      <c r="AP23" s="2772" t="s">
        <v>4809</v>
      </c>
      <c r="AQ23" s="2772" t="s">
        <v>4809</v>
      </c>
      <c r="AR23" s="2772">
        <v>0</v>
      </c>
      <c r="AS23" s="2771" t="s">
        <v>4810</v>
      </c>
      <c r="AT23" s="2772">
        <v>86</v>
      </c>
      <c r="AU23" s="2773">
        <v>25</v>
      </c>
    </row>
    <row r="24" spans="1:47" x14ac:dyDescent="0.25">
      <c r="A24" s="595">
        <v>23</v>
      </c>
      <c r="D24" s="595">
        <v>1</v>
      </c>
      <c r="I24" s="595">
        <v>1</v>
      </c>
      <c r="K24" s="601">
        <v>63636</v>
      </c>
      <c r="L24" s="601">
        <v>4.5</v>
      </c>
      <c r="M24" s="601">
        <v>80</v>
      </c>
      <c r="N24" s="601" t="s">
        <v>29</v>
      </c>
      <c r="O24" s="601">
        <v>4.1448999999999998</v>
      </c>
      <c r="P24" s="601">
        <v>0.54990000000000006</v>
      </c>
      <c r="Q24" s="601">
        <v>6.4500000000000002E-2</v>
      </c>
      <c r="R24" s="601">
        <v>1.25</v>
      </c>
      <c r="S24" s="601">
        <v>0.54990000000000006</v>
      </c>
      <c r="T24" s="601">
        <v>0.875</v>
      </c>
      <c r="U24" s="601" t="s">
        <v>299</v>
      </c>
      <c r="V24" s="601" t="s">
        <v>299</v>
      </c>
      <c r="W24" s="601" t="s">
        <v>299</v>
      </c>
      <c r="X24" s="601" t="s">
        <v>299</v>
      </c>
      <c r="Y24" s="601" t="s">
        <v>299</v>
      </c>
      <c r="Z24" s="601" t="s">
        <v>299</v>
      </c>
      <c r="AA24" s="601" t="s">
        <v>299</v>
      </c>
      <c r="AB24" s="595">
        <v>0</v>
      </c>
      <c r="AE24" s="595" t="b">
        <v>0</v>
      </c>
      <c r="AG24" s="2771">
        <v>114.30000305175781</v>
      </c>
      <c r="AH24" s="2772">
        <v>105.28046000000001</v>
      </c>
      <c r="AI24" s="2772">
        <v>3.2766000000000002</v>
      </c>
      <c r="AJ24" s="2772">
        <v>251.32741228718319</v>
      </c>
      <c r="AK24" s="2771">
        <v>23</v>
      </c>
      <c r="AL24" s="2772">
        <v>16</v>
      </c>
      <c r="AM24" s="2772">
        <v>37</v>
      </c>
      <c r="AN24" s="2772">
        <v>86</v>
      </c>
      <c r="AO24" s="2772">
        <v>105</v>
      </c>
      <c r="AP24" s="2772" t="s">
        <v>4809</v>
      </c>
      <c r="AQ24" s="2772" t="s">
        <v>4809</v>
      </c>
      <c r="AR24" s="2772">
        <v>0</v>
      </c>
      <c r="AS24" s="2771" t="s">
        <v>4810</v>
      </c>
      <c r="AT24" s="2772">
        <v>86</v>
      </c>
      <c r="AU24" s="2773">
        <v>25</v>
      </c>
    </row>
    <row r="25" spans="1:47" x14ac:dyDescent="0.25">
      <c r="A25" s="595">
        <v>24</v>
      </c>
      <c r="I25" s="595">
        <v>0</v>
      </c>
      <c r="K25" s="601">
        <v>63641</v>
      </c>
      <c r="L25" s="601">
        <v>4.5</v>
      </c>
      <c r="M25" s="601">
        <v>80</v>
      </c>
      <c r="N25" s="601" t="s">
        <v>29</v>
      </c>
      <c r="O25" s="601">
        <v>4.0824999999999996</v>
      </c>
      <c r="P25" s="601">
        <v>0.5585</v>
      </c>
      <c r="Q25" s="601">
        <v>0.121</v>
      </c>
      <c r="R25" s="601">
        <v>1.3125</v>
      </c>
      <c r="S25" s="601">
        <v>0.78410000000000002</v>
      </c>
      <c r="T25" s="601">
        <v>0.875</v>
      </c>
      <c r="U25" s="601" t="s">
        <v>299</v>
      </c>
      <c r="V25" s="601" t="s">
        <v>299</v>
      </c>
      <c r="W25" s="601" t="s">
        <v>299</v>
      </c>
      <c r="X25" s="601" t="s">
        <v>299</v>
      </c>
      <c r="Y25" s="601" t="s">
        <v>299</v>
      </c>
      <c r="Z25" s="601" t="s">
        <v>299</v>
      </c>
      <c r="AA25" s="601" t="s">
        <v>299</v>
      </c>
      <c r="AB25" s="595">
        <v>0</v>
      </c>
      <c r="AE25" s="595" t="b">
        <v>0</v>
      </c>
      <c r="AG25" s="2771">
        <v>114.30000305175781</v>
      </c>
      <c r="AH25" s="2772">
        <v>103.6955</v>
      </c>
      <c r="AI25" s="2772">
        <v>6.1467999999999998</v>
      </c>
      <c r="AJ25" s="2772">
        <v>251.32741228718319</v>
      </c>
      <c r="AK25" s="2771">
        <v>23</v>
      </c>
      <c r="AL25" s="2772">
        <v>16</v>
      </c>
      <c r="AM25" s="2772">
        <v>37</v>
      </c>
      <c r="AN25" s="2772">
        <v>86</v>
      </c>
      <c r="AO25" s="2772">
        <v>104</v>
      </c>
      <c r="AP25" s="2772" t="s">
        <v>4809</v>
      </c>
      <c r="AQ25" s="2772" t="s">
        <v>4809</v>
      </c>
      <c r="AR25" s="2772">
        <v>0</v>
      </c>
      <c r="AS25" s="2771" t="s">
        <v>4810</v>
      </c>
      <c r="AT25" s="2772">
        <v>86</v>
      </c>
      <c r="AU25" s="2773">
        <v>25</v>
      </c>
    </row>
    <row r="26" spans="1:47" x14ac:dyDescent="0.25">
      <c r="A26" s="595">
        <v>25</v>
      </c>
      <c r="B26" s="595">
        <v>1</v>
      </c>
      <c r="I26" s="595">
        <v>1</v>
      </c>
      <c r="K26" s="601">
        <v>63656</v>
      </c>
      <c r="L26" s="601">
        <v>4.75</v>
      </c>
      <c r="M26" s="601">
        <v>83</v>
      </c>
      <c r="N26" s="601" t="s">
        <v>29</v>
      </c>
      <c r="O26" s="601">
        <v>3.0139</v>
      </c>
      <c r="P26" s="601">
        <v>0.32400000000000001</v>
      </c>
      <c r="Q26" s="601">
        <v>7.8700000000000006E-2</v>
      </c>
      <c r="R26" s="601">
        <v>2.5</v>
      </c>
      <c r="S26" s="601">
        <v>0.33429999999999999</v>
      </c>
      <c r="T26" s="601">
        <v>0.875</v>
      </c>
      <c r="U26" s="601" t="s">
        <v>299</v>
      </c>
      <c r="V26" s="601" t="s">
        <v>299</v>
      </c>
      <c r="W26" s="601" t="s">
        <v>299</v>
      </c>
      <c r="X26" s="601" t="s">
        <v>299</v>
      </c>
      <c r="Y26" s="601" t="s">
        <v>299</v>
      </c>
      <c r="Z26" s="601" t="s">
        <v>299</v>
      </c>
      <c r="AA26" s="601" t="s">
        <v>299</v>
      </c>
      <c r="AB26" s="595">
        <v>0</v>
      </c>
      <c r="AE26" s="595" t="b">
        <v>0</v>
      </c>
      <c r="AG26" s="2771">
        <v>120.65000152587891</v>
      </c>
      <c r="AH26" s="2772">
        <v>76.553060000000002</v>
      </c>
      <c r="AI26" s="2772">
        <v>3.99796</v>
      </c>
      <c r="AJ26" s="2772">
        <v>260.75219024795257</v>
      </c>
      <c r="AK26" s="2771">
        <v>19</v>
      </c>
      <c r="AL26" s="2772">
        <v>16</v>
      </c>
      <c r="AM26" s="2772">
        <v>37</v>
      </c>
      <c r="AN26" s="2772">
        <v>86</v>
      </c>
      <c r="AO26" s="2772">
        <v>77</v>
      </c>
      <c r="AP26" s="2772" t="s">
        <v>4809</v>
      </c>
      <c r="AQ26" s="2772" t="s">
        <v>4809</v>
      </c>
      <c r="AR26" s="2772">
        <v>0</v>
      </c>
      <c r="AS26" s="2771" t="s">
        <v>4810</v>
      </c>
      <c r="AT26" s="2772">
        <v>86</v>
      </c>
      <c r="AU26" s="2773">
        <v>25</v>
      </c>
    </row>
    <row r="27" spans="1:47" x14ac:dyDescent="0.25">
      <c r="A27" s="595">
        <v>26</v>
      </c>
      <c r="B27" s="595">
        <v>1</v>
      </c>
      <c r="I27" s="595">
        <v>1</v>
      </c>
      <c r="K27" s="601">
        <v>63681</v>
      </c>
      <c r="L27" s="601">
        <v>5.25</v>
      </c>
      <c r="M27" s="601">
        <v>93</v>
      </c>
      <c r="N27" s="601" t="s">
        <v>29</v>
      </c>
      <c r="O27" s="601">
        <v>3.6232000000000002</v>
      </c>
      <c r="P27" s="601">
        <v>0.307</v>
      </c>
      <c r="Q27" s="601">
        <v>0.307</v>
      </c>
      <c r="R27" s="601">
        <v>2.5</v>
      </c>
      <c r="S27" s="601">
        <v>0.307</v>
      </c>
      <c r="T27" s="601">
        <v>0.875</v>
      </c>
      <c r="U27" s="601" t="s">
        <v>299</v>
      </c>
      <c r="V27" s="601" t="s">
        <v>299</v>
      </c>
      <c r="W27" s="601" t="s">
        <v>299</v>
      </c>
      <c r="X27" s="601" t="s">
        <v>299</v>
      </c>
      <c r="Y27" s="601" t="s">
        <v>299</v>
      </c>
      <c r="Z27" s="601" t="s">
        <v>299</v>
      </c>
      <c r="AA27" s="601" t="s">
        <v>299</v>
      </c>
      <c r="AB27" s="595">
        <v>0</v>
      </c>
      <c r="AE27" s="595" t="b">
        <v>0</v>
      </c>
      <c r="AG27" s="2771">
        <v>133.35000610351563</v>
      </c>
      <c r="AH27" s="2772">
        <v>92.02928</v>
      </c>
      <c r="AI27" s="2772">
        <v>15.595599999999999</v>
      </c>
      <c r="AJ27" s="2772">
        <v>292.16811678385051</v>
      </c>
      <c r="AK27" s="2771">
        <v>25</v>
      </c>
      <c r="AL27" s="2772">
        <v>16</v>
      </c>
      <c r="AM27" s="2772">
        <v>37</v>
      </c>
      <c r="AN27" s="2772">
        <v>86</v>
      </c>
      <c r="AO27" s="2772">
        <v>92</v>
      </c>
      <c r="AP27" s="2772" t="s">
        <v>793</v>
      </c>
      <c r="AQ27" s="2772" t="s">
        <v>4809</v>
      </c>
      <c r="AR27" s="2772">
        <v>0</v>
      </c>
      <c r="AS27" s="2771" t="s">
        <v>4810</v>
      </c>
      <c r="AT27" s="2772">
        <v>96</v>
      </c>
      <c r="AU27" s="2773">
        <v>30</v>
      </c>
    </row>
    <row r="28" spans="1:47" x14ac:dyDescent="0.25">
      <c r="A28" s="595">
        <v>27</v>
      </c>
      <c r="B28" s="595">
        <v>1</v>
      </c>
      <c r="I28" s="595">
        <v>1</v>
      </c>
      <c r="K28" s="601">
        <v>63687</v>
      </c>
      <c r="L28" s="601">
        <v>5.5</v>
      </c>
      <c r="M28" s="601">
        <v>96</v>
      </c>
      <c r="N28" s="601" t="s">
        <v>28</v>
      </c>
      <c r="O28" s="601">
        <v>5.2763999999999998</v>
      </c>
      <c r="P28" s="601">
        <v>0.52149999999999996</v>
      </c>
      <c r="Q28" s="601">
        <v>0.13500000000000001</v>
      </c>
      <c r="R28" s="601">
        <v>1.0872999999999999</v>
      </c>
      <c r="S28" s="601">
        <v>0.52429999999999999</v>
      </c>
      <c r="T28" s="601">
        <v>0.875</v>
      </c>
      <c r="U28" s="601" t="s">
        <v>842</v>
      </c>
      <c r="V28" s="601" t="s">
        <v>842</v>
      </c>
      <c r="W28" s="601" t="s">
        <v>842</v>
      </c>
      <c r="X28" s="601" t="s">
        <v>842</v>
      </c>
      <c r="Y28" s="601" t="s">
        <v>842</v>
      </c>
      <c r="Z28" s="601" t="s">
        <v>842</v>
      </c>
      <c r="AA28" s="601" t="s">
        <v>842</v>
      </c>
      <c r="AB28" s="595">
        <v>7</v>
      </c>
      <c r="AE28" s="595" t="b">
        <v>0</v>
      </c>
      <c r="AG28" s="2771">
        <v>139.69999694824219</v>
      </c>
      <c r="AH28" s="2772">
        <v>134.02055999999999</v>
      </c>
      <c r="AI28" s="2772">
        <v>6.8579999999999997</v>
      </c>
      <c r="AJ28" s="2772">
        <v>301.59289474461985</v>
      </c>
      <c r="AK28" s="2771">
        <v>22</v>
      </c>
      <c r="AL28" s="2772">
        <v>16</v>
      </c>
      <c r="AM28" s="2772">
        <v>37</v>
      </c>
      <c r="AN28" s="2772">
        <v>86</v>
      </c>
      <c r="AO28" s="2772">
        <v>134</v>
      </c>
      <c r="AP28" s="2772" t="s">
        <v>793</v>
      </c>
      <c r="AQ28" s="2772" t="s">
        <v>793</v>
      </c>
      <c r="AR28" s="2772">
        <v>0</v>
      </c>
      <c r="AS28" s="2771" t="s">
        <v>4810</v>
      </c>
      <c r="AT28" s="2772">
        <v>96</v>
      </c>
      <c r="AU28" s="2773">
        <v>30</v>
      </c>
    </row>
    <row r="29" spans="1:47" x14ac:dyDescent="0.25">
      <c r="A29" s="595">
        <v>28</v>
      </c>
      <c r="B29" s="595">
        <v>1</v>
      </c>
      <c r="I29" s="595">
        <v>1</v>
      </c>
      <c r="K29" s="601">
        <v>63693</v>
      </c>
      <c r="L29" s="601">
        <v>5.75</v>
      </c>
      <c r="M29" s="601">
        <v>99</v>
      </c>
      <c r="N29" s="601" t="s">
        <v>29</v>
      </c>
      <c r="O29" s="601">
        <v>5.0007999999999999</v>
      </c>
      <c r="P29" s="601">
        <v>0.62980000000000003</v>
      </c>
      <c r="Q29" s="601">
        <v>0.1129</v>
      </c>
      <c r="R29" s="601">
        <v>1.4961</v>
      </c>
      <c r="S29" s="601">
        <v>0.62980000000000003</v>
      </c>
      <c r="T29" s="601">
        <v>0.875</v>
      </c>
      <c r="U29" s="601" t="s">
        <v>299</v>
      </c>
      <c r="V29" s="601" t="s">
        <v>299</v>
      </c>
      <c r="W29" s="601" t="s">
        <v>299</v>
      </c>
      <c r="X29" s="601" t="s">
        <v>299</v>
      </c>
      <c r="Y29" s="601" t="s">
        <v>299</v>
      </c>
      <c r="Z29" s="601" t="s">
        <v>299</v>
      </c>
      <c r="AA29" s="601" t="s">
        <v>299</v>
      </c>
      <c r="AB29" s="595">
        <v>0</v>
      </c>
      <c r="AE29" s="595" t="b">
        <v>0</v>
      </c>
      <c r="AG29" s="2771">
        <v>146.05000305175781</v>
      </c>
      <c r="AH29" s="2772">
        <v>127.02032</v>
      </c>
      <c r="AI29" s="2772">
        <v>5.7353199999999998</v>
      </c>
      <c r="AJ29" s="2772">
        <v>311.0176727053892</v>
      </c>
      <c r="AK29" s="2771">
        <v>19</v>
      </c>
      <c r="AL29" s="2772">
        <v>16</v>
      </c>
      <c r="AM29" s="2772">
        <v>37</v>
      </c>
      <c r="AN29" s="2772">
        <v>86</v>
      </c>
      <c r="AO29" s="2772">
        <v>127</v>
      </c>
      <c r="AP29" s="2772" t="s">
        <v>793</v>
      </c>
      <c r="AQ29" s="2772" t="s">
        <v>4809</v>
      </c>
      <c r="AR29" s="2772">
        <v>0</v>
      </c>
      <c r="AS29" s="2771" t="s">
        <v>4810</v>
      </c>
      <c r="AT29" s="2772">
        <v>106</v>
      </c>
      <c r="AU29" s="2773">
        <v>35</v>
      </c>
    </row>
    <row r="30" spans="1:47" x14ac:dyDescent="0.25">
      <c r="A30" s="595">
        <v>29</v>
      </c>
      <c r="D30" s="595">
        <v>1</v>
      </c>
      <c r="I30" s="595">
        <v>1</v>
      </c>
      <c r="K30" s="601">
        <v>63695</v>
      </c>
      <c r="L30" s="601">
        <v>5.625</v>
      </c>
      <c r="M30" s="601">
        <v>99</v>
      </c>
      <c r="N30" s="601" t="s">
        <v>29</v>
      </c>
      <c r="O30" s="601">
        <v>5.2370000000000001</v>
      </c>
      <c r="P30" s="601">
        <v>0.38279999999999997</v>
      </c>
      <c r="Q30" s="601">
        <v>0.1459</v>
      </c>
      <c r="R30" s="601">
        <v>1.3779999999999999</v>
      </c>
      <c r="S30" s="601">
        <v>0.38279999999999997</v>
      </c>
      <c r="T30" s="601">
        <v>0.75</v>
      </c>
      <c r="U30" s="601" t="s">
        <v>299</v>
      </c>
      <c r="V30" s="601" t="s">
        <v>299</v>
      </c>
      <c r="W30" s="601" t="s">
        <v>299</v>
      </c>
      <c r="X30" s="601" t="s">
        <v>299</v>
      </c>
      <c r="Y30" s="601" t="s">
        <v>299</v>
      </c>
      <c r="Z30" s="601" t="s">
        <v>299</v>
      </c>
      <c r="AA30" s="601" t="s">
        <v>299</v>
      </c>
      <c r="AB30" s="595">
        <v>0</v>
      </c>
      <c r="AE30" s="595" t="b">
        <v>0</v>
      </c>
      <c r="AG30" s="2771">
        <v>142.875</v>
      </c>
      <c r="AH30" s="2772">
        <v>133.0198</v>
      </c>
      <c r="AI30" s="2772">
        <v>7.4117199999999999</v>
      </c>
      <c r="AJ30" s="2772">
        <v>311.0176727053892</v>
      </c>
      <c r="AK30" s="2771">
        <v>25</v>
      </c>
      <c r="AL30" s="2772">
        <v>16</v>
      </c>
      <c r="AM30" s="2772">
        <v>37</v>
      </c>
      <c r="AN30" s="2772">
        <v>86</v>
      </c>
      <c r="AO30" s="2772">
        <v>133</v>
      </c>
      <c r="AP30" s="2772" t="s">
        <v>793</v>
      </c>
      <c r="AQ30" s="2772" t="s">
        <v>793</v>
      </c>
      <c r="AR30" s="2772">
        <v>0</v>
      </c>
      <c r="AS30" s="2771" t="s">
        <v>4810</v>
      </c>
      <c r="AT30" s="2772">
        <v>106</v>
      </c>
      <c r="AU30" s="2773">
        <v>35</v>
      </c>
    </row>
    <row r="31" spans="1:47" x14ac:dyDescent="0.25">
      <c r="A31" s="595">
        <v>30</v>
      </c>
      <c r="C31" s="595">
        <v>1</v>
      </c>
      <c r="I31" s="595">
        <v>1</v>
      </c>
      <c r="K31" s="601">
        <v>63701</v>
      </c>
      <c r="L31" s="601">
        <v>5.75</v>
      </c>
      <c r="M31" s="601">
        <v>104</v>
      </c>
      <c r="N31" s="601" t="s">
        <v>29</v>
      </c>
      <c r="O31" s="601">
        <v>5.3632</v>
      </c>
      <c r="P31" s="601">
        <v>0.94750000000000001</v>
      </c>
      <c r="Q31" s="601">
        <v>0.54630000000000001</v>
      </c>
      <c r="R31" s="601">
        <v>1.75</v>
      </c>
      <c r="S31" s="601">
        <v>0.84109999999999996</v>
      </c>
      <c r="T31" s="601">
        <v>0.875</v>
      </c>
      <c r="U31" s="601" t="s">
        <v>299</v>
      </c>
      <c r="V31" s="601" t="s">
        <v>299</v>
      </c>
      <c r="W31" s="601" t="s">
        <v>299</v>
      </c>
      <c r="X31" s="601" t="s">
        <v>299</v>
      </c>
      <c r="Y31" s="601" t="s">
        <v>299</v>
      </c>
      <c r="Z31" s="601" t="s">
        <v>299</v>
      </c>
      <c r="AA31" s="601" t="s">
        <v>299</v>
      </c>
      <c r="AB31" s="595">
        <v>0</v>
      </c>
      <c r="AE31" s="595" t="b">
        <v>1</v>
      </c>
      <c r="AG31" s="2771">
        <v>146.05000305175781</v>
      </c>
      <c r="AH31" s="2772">
        <v>136.22528</v>
      </c>
      <c r="AI31" s="2772">
        <v>27.752040000000001</v>
      </c>
      <c r="AJ31" s="2772">
        <v>326.72563597333817</v>
      </c>
      <c r="AK31" s="2771">
        <v>35</v>
      </c>
      <c r="AL31" s="2772">
        <v>16</v>
      </c>
      <c r="AM31" s="2772">
        <v>37</v>
      </c>
      <c r="AN31" s="2772">
        <v>86</v>
      </c>
      <c r="AO31" s="2772">
        <v>136</v>
      </c>
      <c r="AP31" s="2772" t="s">
        <v>793</v>
      </c>
      <c r="AQ31" s="2772" t="s">
        <v>793</v>
      </c>
      <c r="AR31" s="2772">
        <v>0</v>
      </c>
      <c r="AS31" s="2771" t="s">
        <v>4810</v>
      </c>
      <c r="AT31" s="2772">
        <v>106</v>
      </c>
      <c r="AU31" s="2773">
        <v>35</v>
      </c>
    </row>
    <row r="32" spans="1:47" x14ac:dyDescent="0.25">
      <c r="A32" s="595">
        <v>31</v>
      </c>
      <c r="C32" s="595">
        <v>1</v>
      </c>
      <c r="H32" s="595" t="s">
        <v>235</v>
      </c>
      <c r="I32" s="595">
        <v>2</v>
      </c>
      <c r="K32" s="601">
        <v>63702</v>
      </c>
      <c r="L32" s="601">
        <v>6</v>
      </c>
      <c r="M32" s="601">
        <v>104</v>
      </c>
      <c r="N32" s="601" t="s">
        <v>29</v>
      </c>
      <c r="O32" s="601">
        <v>5.6036000000000001</v>
      </c>
      <c r="P32" s="601">
        <v>0.67830000000000001</v>
      </c>
      <c r="Q32" s="601">
        <v>0.14829999999999999</v>
      </c>
      <c r="R32" s="601">
        <v>1.2451000000000001</v>
      </c>
      <c r="S32" s="601">
        <v>0.67789999999999995</v>
      </c>
      <c r="T32" s="601">
        <v>0.875</v>
      </c>
      <c r="U32" s="601" t="s">
        <v>299</v>
      </c>
      <c r="V32" s="601" t="s">
        <v>299</v>
      </c>
      <c r="W32" s="601" t="s">
        <v>299</v>
      </c>
      <c r="X32" s="601" t="s">
        <v>299</v>
      </c>
      <c r="Y32" s="601" t="s">
        <v>299</v>
      </c>
      <c r="Z32" s="601" t="s">
        <v>299</v>
      </c>
      <c r="AA32" s="601" t="s">
        <v>299</v>
      </c>
      <c r="AB32" s="595">
        <v>0</v>
      </c>
      <c r="AE32" s="595" t="b">
        <v>0</v>
      </c>
      <c r="AG32" s="2771">
        <v>152.39999389648438</v>
      </c>
      <c r="AH32" s="2772">
        <v>142.33143999999999</v>
      </c>
      <c r="AI32" s="2772">
        <v>7.5336400000000001</v>
      </c>
      <c r="AJ32" s="2772">
        <v>326.72563597333817</v>
      </c>
      <c r="AK32" s="2771">
        <v>22</v>
      </c>
      <c r="AL32" s="2772">
        <v>16</v>
      </c>
      <c r="AM32" s="2772">
        <v>37</v>
      </c>
      <c r="AN32" s="2772">
        <v>86</v>
      </c>
      <c r="AO32" s="2772">
        <v>142</v>
      </c>
      <c r="AP32" s="2772" t="s">
        <v>793</v>
      </c>
      <c r="AQ32" s="2772" t="s">
        <v>793</v>
      </c>
      <c r="AR32" s="2772">
        <v>0</v>
      </c>
      <c r="AS32" s="2771" t="s">
        <v>4810</v>
      </c>
      <c r="AT32" s="2772">
        <v>106</v>
      </c>
      <c r="AU32" s="2773">
        <v>35</v>
      </c>
    </row>
    <row r="33" spans="1:47" x14ac:dyDescent="0.25">
      <c r="A33" s="595">
        <v>32</v>
      </c>
      <c r="B33" s="595">
        <v>1</v>
      </c>
      <c r="G33" s="595">
        <v>1</v>
      </c>
      <c r="I33" s="595">
        <v>2</v>
      </c>
      <c r="K33" s="601">
        <v>63708</v>
      </c>
      <c r="L33" s="601">
        <v>6</v>
      </c>
      <c r="M33" s="601">
        <v>104</v>
      </c>
      <c r="N33" s="601" t="s">
        <v>29</v>
      </c>
      <c r="O33" s="601">
        <v>5.2256</v>
      </c>
      <c r="P33" s="601">
        <v>0.67459999999999998</v>
      </c>
      <c r="Q33" s="601">
        <v>0.1158</v>
      </c>
      <c r="R33" s="601">
        <v>1.6338999999999999</v>
      </c>
      <c r="S33" s="601">
        <v>0.67459999999999998</v>
      </c>
      <c r="T33" s="601">
        <v>0.875</v>
      </c>
      <c r="U33" s="601" t="s">
        <v>299</v>
      </c>
      <c r="V33" s="601" t="s">
        <v>299</v>
      </c>
      <c r="W33" s="601" t="s">
        <v>299</v>
      </c>
      <c r="X33" s="601" t="s">
        <v>299</v>
      </c>
      <c r="Y33" s="601" t="s">
        <v>299</v>
      </c>
      <c r="Z33" s="601" t="s">
        <v>299</v>
      </c>
      <c r="AA33" s="601" t="s">
        <v>299</v>
      </c>
      <c r="AB33" s="595">
        <v>0</v>
      </c>
      <c r="AE33" s="595" t="b">
        <v>0</v>
      </c>
      <c r="AG33" s="2771">
        <v>152.39999389648438</v>
      </c>
      <c r="AH33" s="2772">
        <v>132.73024000000001</v>
      </c>
      <c r="AI33" s="2772">
        <v>5.8826400000000003</v>
      </c>
      <c r="AJ33" s="2772">
        <v>326.72563597333817</v>
      </c>
      <c r="AK33" s="2771">
        <v>22</v>
      </c>
      <c r="AL33" s="2772">
        <v>16</v>
      </c>
      <c r="AM33" s="2772">
        <v>37</v>
      </c>
      <c r="AN33" s="2772">
        <v>86</v>
      </c>
      <c r="AO33" s="2772">
        <v>133</v>
      </c>
      <c r="AP33" s="2772" t="s">
        <v>793</v>
      </c>
      <c r="AQ33" s="2772" t="s">
        <v>793</v>
      </c>
      <c r="AR33" s="2772">
        <v>0</v>
      </c>
      <c r="AS33" s="2771" t="s">
        <v>4810</v>
      </c>
      <c r="AT33" s="2772">
        <v>106</v>
      </c>
      <c r="AU33" s="2773">
        <v>35</v>
      </c>
    </row>
    <row r="34" spans="1:47" x14ac:dyDescent="0.25">
      <c r="A34" s="595">
        <v>33</v>
      </c>
      <c r="C34" s="595">
        <v>1</v>
      </c>
      <c r="I34" s="595">
        <v>1</v>
      </c>
      <c r="J34" s="595" t="s">
        <v>1055</v>
      </c>
      <c r="K34" s="601">
        <v>63712</v>
      </c>
      <c r="L34" s="601">
        <v>6.125</v>
      </c>
      <c r="M34" s="601">
        <v>105</v>
      </c>
      <c r="N34" s="601" t="s">
        <v>29</v>
      </c>
      <c r="O34" s="601">
        <v>5.5937999999999999</v>
      </c>
      <c r="P34" s="601">
        <v>0.4259</v>
      </c>
      <c r="Q34" s="601">
        <v>0.17599999999999999</v>
      </c>
      <c r="R34" s="601">
        <v>1.25</v>
      </c>
      <c r="S34" s="601">
        <v>0.60750000000000004</v>
      </c>
      <c r="T34" s="601">
        <v>0.875</v>
      </c>
      <c r="U34" s="601" t="s">
        <v>299</v>
      </c>
      <c r="V34" s="601" t="s">
        <v>299</v>
      </c>
      <c r="W34" s="601" t="s">
        <v>299</v>
      </c>
      <c r="X34" s="601" t="s">
        <v>299</v>
      </c>
      <c r="Y34" s="601" t="s">
        <v>299</v>
      </c>
      <c r="Z34" s="601" t="s">
        <v>299</v>
      </c>
      <c r="AA34" s="601" t="s">
        <v>299</v>
      </c>
      <c r="AB34" s="595">
        <v>0</v>
      </c>
      <c r="AE34" s="595" t="b">
        <v>0</v>
      </c>
      <c r="AG34" s="2771">
        <v>155.57499694824219</v>
      </c>
      <c r="AH34" s="2772">
        <v>142.08251999999999</v>
      </c>
      <c r="AI34" s="2772">
        <v>8.9407999999999994</v>
      </c>
      <c r="AJ34" s="2772">
        <v>329.86722862692795</v>
      </c>
      <c r="AK34" s="2771">
        <v>19</v>
      </c>
      <c r="AL34" s="2772">
        <v>18</v>
      </c>
      <c r="AM34" s="2772">
        <v>40</v>
      </c>
      <c r="AN34" s="2772">
        <v>83</v>
      </c>
      <c r="AO34" s="2772">
        <v>142</v>
      </c>
      <c r="AP34" s="2772" t="s">
        <v>793</v>
      </c>
      <c r="AQ34" s="2772" t="s">
        <v>793</v>
      </c>
      <c r="AR34" s="2772">
        <v>0</v>
      </c>
      <c r="AS34" s="2771" t="s">
        <v>4810</v>
      </c>
      <c r="AT34" s="2772">
        <v>106</v>
      </c>
      <c r="AU34" s="2773">
        <v>35</v>
      </c>
    </row>
    <row r="35" spans="1:47" x14ac:dyDescent="0.25">
      <c r="A35" s="595">
        <v>34</v>
      </c>
      <c r="B35" s="595">
        <v>1</v>
      </c>
      <c r="I35" s="595">
        <v>1</v>
      </c>
      <c r="K35" s="601">
        <v>63714</v>
      </c>
      <c r="L35" s="601">
        <v>6</v>
      </c>
      <c r="M35" s="601">
        <v>106</v>
      </c>
      <c r="N35" s="601" t="s">
        <v>29</v>
      </c>
      <c r="O35" s="601">
        <v>5.5960000000000001</v>
      </c>
      <c r="P35" s="601">
        <v>0.93979999999999997</v>
      </c>
      <c r="Q35" s="601">
        <v>0.85570000000000002</v>
      </c>
      <c r="R35" s="601">
        <v>1.4961</v>
      </c>
      <c r="S35" s="601">
        <v>0.98319999999999996</v>
      </c>
      <c r="T35" s="601">
        <v>1.25</v>
      </c>
      <c r="U35" s="601" t="s">
        <v>299</v>
      </c>
      <c r="V35" s="601" t="s">
        <v>299</v>
      </c>
      <c r="W35" s="601" t="s">
        <v>299</v>
      </c>
      <c r="X35" s="601" t="s">
        <v>299</v>
      </c>
      <c r="Y35" s="601" t="s">
        <v>299</v>
      </c>
      <c r="Z35" s="601" t="s">
        <v>299</v>
      </c>
      <c r="AA35" s="601" t="s">
        <v>299</v>
      </c>
      <c r="AB35" s="595">
        <v>0</v>
      </c>
      <c r="AE35" s="595" t="b">
        <v>0</v>
      </c>
      <c r="AG35" s="2771">
        <v>152.39999389648438</v>
      </c>
      <c r="AH35" s="2772">
        <v>142.13839999999999</v>
      </c>
      <c r="AI35" s="2772">
        <v>43.469560000000001</v>
      </c>
      <c r="AJ35" s="2772">
        <v>333.00882128051774</v>
      </c>
      <c r="AK35" s="2771">
        <v>28</v>
      </c>
      <c r="AL35" s="2772">
        <v>16</v>
      </c>
      <c r="AM35" s="2772">
        <v>37</v>
      </c>
      <c r="AN35" s="2772">
        <v>86</v>
      </c>
      <c r="AO35" s="2772">
        <v>142</v>
      </c>
      <c r="AP35" s="2772" t="s">
        <v>793</v>
      </c>
      <c r="AQ35" s="2772" t="s">
        <v>793</v>
      </c>
      <c r="AR35" s="2772">
        <v>0</v>
      </c>
      <c r="AS35" s="2771" t="s">
        <v>4810</v>
      </c>
      <c r="AT35" s="2772">
        <v>106</v>
      </c>
      <c r="AU35" s="2773">
        <v>35</v>
      </c>
    </row>
    <row r="36" spans="1:47" x14ac:dyDescent="0.25">
      <c r="A36" s="595">
        <v>35</v>
      </c>
      <c r="B36" s="595">
        <v>1</v>
      </c>
      <c r="I36" s="595">
        <v>1</v>
      </c>
      <c r="K36" s="601">
        <v>63724</v>
      </c>
      <c r="L36" s="601">
        <v>5.25</v>
      </c>
      <c r="M36" s="601">
        <v>111</v>
      </c>
      <c r="N36" s="601" t="s">
        <v>29</v>
      </c>
      <c r="O36" s="601">
        <v>3.9495</v>
      </c>
      <c r="P36" s="601">
        <v>0.6452</v>
      </c>
      <c r="Q36" s="601">
        <v>0.1215</v>
      </c>
      <c r="R36" s="601">
        <v>4.4927999999999999</v>
      </c>
      <c r="S36" s="601">
        <v>0.63190000000000002</v>
      </c>
      <c r="T36" s="601">
        <v>1</v>
      </c>
      <c r="U36" s="601" t="s">
        <v>299</v>
      </c>
      <c r="V36" s="601" t="s">
        <v>299</v>
      </c>
      <c r="W36" s="601" t="s">
        <v>299</v>
      </c>
      <c r="X36" s="601" t="s">
        <v>299</v>
      </c>
      <c r="Y36" s="601" t="s">
        <v>299</v>
      </c>
      <c r="Z36" s="601" t="s">
        <v>299</v>
      </c>
      <c r="AA36" s="601" t="s">
        <v>299</v>
      </c>
      <c r="AB36" s="595">
        <v>0</v>
      </c>
      <c r="AE36" s="595" t="b">
        <v>0</v>
      </c>
      <c r="AG36" s="2771">
        <v>133.35000610351563</v>
      </c>
      <c r="AH36" s="2772">
        <v>100.3173</v>
      </c>
      <c r="AI36" s="2772">
        <v>6.1722000000000001</v>
      </c>
      <c r="AJ36" s="2772">
        <v>348.71678454846671</v>
      </c>
      <c r="AK36" s="2771">
        <v>82</v>
      </c>
      <c r="AL36" s="2772">
        <v>16</v>
      </c>
      <c r="AM36" s="2772">
        <v>37</v>
      </c>
      <c r="AN36" s="2772">
        <v>86</v>
      </c>
      <c r="AO36" s="2772">
        <v>100</v>
      </c>
      <c r="AP36" s="2772" t="s">
        <v>793</v>
      </c>
      <c r="AQ36" s="2772" t="s">
        <v>4809</v>
      </c>
      <c r="AR36" s="2772">
        <v>0</v>
      </c>
      <c r="AS36" s="2771" t="s">
        <v>4810</v>
      </c>
      <c r="AT36" s="2772">
        <v>111</v>
      </c>
      <c r="AU36" s="2773">
        <v>38</v>
      </c>
    </row>
    <row r="37" spans="1:47" x14ac:dyDescent="0.25">
      <c r="A37" s="595">
        <v>36</v>
      </c>
      <c r="B37" s="595">
        <v>1</v>
      </c>
      <c r="C37" s="595">
        <v>1</v>
      </c>
      <c r="D37" s="595">
        <v>1</v>
      </c>
      <c r="E37" s="595">
        <v>1</v>
      </c>
      <c r="F37" s="595">
        <v>1</v>
      </c>
      <c r="G37" s="595">
        <v>1</v>
      </c>
      <c r="I37" s="595">
        <v>6</v>
      </c>
      <c r="J37" s="595" t="s">
        <v>1056</v>
      </c>
      <c r="K37" s="601">
        <v>63839</v>
      </c>
      <c r="L37" s="601">
        <v>3.875</v>
      </c>
      <c r="M37" s="601">
        <v>69</v>
      </c>
      <c r="N37" s="601" t="s">
        <v>28</v>
      </c>
      <c r="O37" s="601">
        <v>3.7208000000000001</v>
      </c>
      <c r="P37" s="601">
        <v>0.63090000000000002</v>
      </c>
      <c r="Q37" s="601">
        <v>0.27644999999999997</v>
      </c>
      <c r="R37" s="601">
        <v>0.97460000000000002</v>
      </c>
      <c r="S37" s="601">
        <v>1.0159</v>
      </c>
      <c r="T37" s="601">
        <v>0.75</v>
      </c>
      <c r="U37" s="601" t="s">
        <v>841</v>
      </c>
      <c r="V37" s="601" t="s">
        <v>684</v>
      </c>
      <c r="W37" s="601" t="s">
        <v>841</v>
      </c>
      <c r="X37" s="601" t="s">
        <v>841</v>
      </c>
      <c r="Y37" s="601" t="s">
        <v>841</v>
      </c>
      <c r="Z37" s="601" t="s">
        <v>841</v>
      </c>
      <c r="AA37" s="601" t="s">
        <v>841</v>
      </c>
      <c r="AB37" s="595">
        <v>7.5</v>
      </c>
      <c r="AE37" s="595" t="b">
        <v>0</v>
      </c>
      <c r="AG37" s="2771">
        <v>98.425003051757813</v>
      </c>
      <c r="AH37" s="2772">
        <v>94.508319999999998</v>
      </c>
      <c r="AI37" s="2772">
        <v>14.043659999999999</v>
      </c>
      <c r="AJ37" s="2772">
        <v>216.76989309769553</v>
      </c>
      <c r="AK37" s="2771">
        <v>20</v>
      </c>
      <c r="AL37" s="2772">
        <v>14</v>
      </c>
      <c r="AM37" s="2772">
        <v>33</v>
      </c>
      <c r="AN37" s="2772">
        <v>90</v>
      </c>
      <c r="AO37" s="2772">
        <v>95</v>
      </c>
      <c r="AP37" s="2772" t="s">
        <v>4809</v>
      </c>
      <c r="AQ37" s="2772" t="s">
        <v>4809</v>
      </c>
      <c r="AR37" s="2772">
        <v>0</v>
      </c>
      <c r="AS37" s="2771" t="s">
        <v>4810</v>
      </c>
      <c r="AT37" s="2772">
        <v>75</v>
      </c>
      <c r="AU37" s="2773">
        <v>20</v>
      </c>
    </row>
    <row r="38" spans="1:47" x14ac:dyDescent="0.25">
      <c r="A38" s="595">
        <v>37</v>
      </c>
      <c r="I38" s="595">
        <v>0</v>
      </c>
      <c r="K38" s="601">
        <v>65075</v>
      </c>
      <c r="L38" s="601">
        <v>4.125</v>
      </c>
      <c r="M38" s="601">
        <v>72</v>
      </c>
      <c r="N38" s="601" t="s">
        <v>28</v>
      </c>
      <c r="O38" s="601">
        <v>3.9241999999999999</v>
      </c>
      <c r="P38" s="601">
        <v>0.43169999999999997</v>
      </c>
      <c r="Q38" s="601">
        <v>0.1358</v>
      </c>
      <c r="R38" s="601">
        <v>0.83230000000000004</v>
      </c>
      <c r="S38" s="601">
        <v>0.44850000000000001</v>
      </c>
      <c r="T38" s="601">
        <v>0.75</v>
      </c>
      <c r="U38" s="601" t="s">
        <v>844</v>
      </c>
      <c r="V38" s="601" t="s">
        <v>844</v>
      </c>
      <c r="W38" s="601" t="s">
        <v>844</v>
      </c>
      <c r="X38" s="601" t="s">
        <v>844</v>
      </c>
      <c r="Y38" s="601" t="s">
        <v>844</v>
      </c>
      <c r="Z38" s="601" t="s">
        <v>844</v>
      </c>
      <c r="AA38" s="601" t="s">
        <v>844</v>
      </c>
      <c r="AB38" s="595">
        <v>11</v>
      </c>
      <c r="AE38" s="595" t="b">
        <v>0</v>
      </c>
      <c r="AG38" s="2771">
        <v>104.77500152587891</v>
      </c>
      <c r="AH38" s="2772">
        <v>99.674679999999995</v>
      </c>
      <c r="AI38" s="2772">
        <v>6.8986400000000003</v>
      </c>
      <c r="AJ38" s="2772">
        <v>226.19467105846488</v>
      </c>
      <c r="AK38" s="2771">
        <v>17</v>
      </c>
      <c r="AL38" s="2772">
        <v>14</v>
      </c>
      <c r="AM38" s="2772">
        <v>33</v>
      </c>
      <c r="AN38" s="2772">
        <v>90</v>
      </c>
      <c r="AO38" s="2772">
        <v>100</v>
      </c>
      <c r="AP38" s="2772" t="s">
        <v>4809</v>
      </c>
      <c r="AQ38" s="2772" t="s">
        <v>4809</v>
      </c>
      <c r="AR38" s="2772">
        <v>0</v>
      </c>
      <c r="AS38" s="2771" t="s">
        <v>4810</v>
      </c>
      <c r="AT38" s="2772">
        <v>75</v>
      </c>
      <c r="AU38" s="2773">
        <v>20</v>
      </c>
    </row>
    <row r="39" spans="1:47" x14ac:dyDescent="0.25">
      <c r="A39" s="595">
        <v>38</v>
      </c>
      <c r="B39" s="595">
        <v>1</v>
      </c>
      <c r="I39" s="595">
        <v>1</v>
      </c>
      <c r="K39" s="601">
        <v>67769</v>
      </c>
      <c r="L39" s="601">
        <v>3.875</v>
      </c>
      <c r="M39" s="601">
        <v>69</v>
      </c>
      <c r="N39" s="601" t="s">
        <v>28</v>
      </c>
      <c r="O39" s="601">
        <v>3.7088000000000001</v>
      </c>
      <c r="P39" s="601">
        <v>0.53469999999999995</v>
      </c>
      <c r="Q39" s="601">
        <v>0.24590000000000001</v>
      </c>
      <c r="R39" s="601">
        <v>0.84019999999999995</v>
      </c>
      <c r="S39" s="601">
        <v>0.70469999999999999</v>
      </c>
      <c r="T39" s="601">
        <v>0.625</v>
      </c>
      <c r="U39" s="601" t="s">
        <v>856</v>
      </c>
      <c r="V39" s="601" t="s">
        <v>856</v>
      </c>
      <c r="W39" s="601" t="s">
        <v>856</v>
      </c>
      <c r="X39" s="601" t="s">
        <v>856</v>
      </c>
      <c r="Y39" s="601" t="s">
        <v>856</v>
      </c>
      <c r="Z39" s="601" t="s">
        <v>856</v>
      </c>
      <c r="AA39" s="601" t="s">
        <v>856</v>
      </c>
      <c r="AB39" s="595">
        <v>4.5</v>
      </c>
      <c r="AE39" s="595" t="b">
        <v>0</v>
      </c>
      <c r="AG39" s="2771">
        <v>98.425003051757813</v>
      </c>
      <c r="AH39" s="2772">
        <v>94.203519999999997</v>
      </c>
      <c r="AI39" s="2772">
        <v>12.491720000000001</v>
      </c>
      <c r="AJ39" s="2772">
        <v>216.76989309769553</v>
      </c>
      <c r="AK39" s="2771">
        <v>20</v>
      </c>
      <c r="AL39" s="2772">
        <v>14</v>
      </c>
      <c r="AM39" s="2772">
        <v>33</v>
      </c>
      <c r="AN39" s="2772">
        <v>90</v>
      </c>
      <c r="AO39" s="2772">
        <v>94</v>
      </c>
      <c r="AP39" s="2772" t="s">
        <v>4809</v>
      </c>
      <c r="AQ39" s="2772" t="s">
        <v>4809</v>
      </c>
      <c r="AR39" s="2772">
        <v>0</v>
      </c>
      <c r="AS39" s="2771" t="s">
        <v>4810</v>
      </c>
      <c r="AT39" s="2772">
        <v>75</v>
      </c>
      <c r="AU39" s="2773">
        <v>20</v>
      </c>
    </row>
    <row r="40" spans="1:47" x14ac:dyDescent="0.25">
      <c r="A40" s="595">
        <v>39</v>
      </c>
      <c r="B40" s="595">
        <v>1</v>
      </c>
      <c r="D40" s="595">
        <v>1</v>
      </c>
      <c r="I40" s="595">
        <v>2</v>
      </c>
      <c r="K40" s="601">
        <v>67770</v>
      </c>
      <c r="L40" s="601">
        <v>6</v>
      </c>
      <c r="M40" s="601">
        <v>105</v>
      </c>
      <c r="N40" s="601" t="s">
        <v>28</v>
      </c>
      <c r="O40" s="601">
        <v>5.8467000000000002</v>
      </c>
      <c r="P40" s="601">
        <v>0.59109999999999996</v>
      </c>
      <c r="Q40" s="601">
        <v>0.24429999999999999</v>
      </c>
      <c r="R40" s="601">
        <v>1.2261</v>
      </c>
      <c r="S40" s="601">
        <v>1.1397999999999999</v>
      </c>
      <c r="T40" s="601">
        <v>0.75</v>
      </c>
      <c r="U40" s="601" t="s">
        <v>841</v>
      </c>
      <c r="V40" s="601" t="s">
        <v>841</v>
      </c>
      <c r="W40" s="601" t="s">
        <v>841</v>
      </c>
      <c r="X40" s="601" t="s">
        <v>841</v>
      </c>
      <c r="Y40" s="601" t="s">
        <v>841</v>
      </c>
      <c r="Z40" s="601" t="s">
        <v>841</v>
      </c>
      <c r="AA40" s="601" t="s">
        <v>841</v>
      </c>
      <c r="AB40" s="595">
        <v>7.5</v>
      </c>
      <c r="AE40" s="595" t="b">
        <v>0</v>
      </c>
      <c r="AG40" s="2771">
        <v>152.39999389648438</v>
      </c>
      <c r="AH40" s="2772">
        <v>148.50618</v>
      </c>
      <c r="AI40" s="2772">
        <v>12.410439999999999</v>
      </c>
      <c r="AJ40" s="2772">
        <v>329.86722862692795</v>
      </c>
      <c r="AK40" s="2771">
        <v>25</v>
      </c>
      <c r="AL40" s="2772">
        <v>16</v>
      </c>
      <c r="AM40" s="2772">
        <v>37</v>
      </c>
      <c r="AN40" s="2772">
        <v>86</v>
      </c>
      <c r="AO40" s="2772">
        <v>149</v>
      </c>
      <c r="AP40" s="2772" t="s">
        <v>793</v>
      </c>
      <c r="AQ40" s="2772" t="s">
        <v>793</v>
      </c>
      <c r="AR40" s="2772">
        <v>0</v>
      </c>
      <c r="AS40" s="2771" t="s">
        <v>4810</v>
      </c>
      <c r="AT40" s="2772">
        <v>106</v>
      </c>
      <c r="AU40" s="2773">
        <v>35</v>
      </c>
    </row>
    <row r="41" spans="1:47" x14ac:dyDescent="0.25">
      <c r="A41" s="595">
        <v>40</v>
      </c>
      <c r="B41" s="595">
        <v>1</v>
      </c>
      <c r="C41" s="595">
        <v>1</v>
      </c>
      <c r="D41" s="595">
        <v>1</v>
      </c>
      <c r="E41" s="595">
        <v>1</v>
      </c>
      <c r="F41" s="595">
        <v>1</v>
      </c>
      <c r="G41" s="595">
        <v>1</v>
      </c>
      <c r="H41" s="595" t="s">
        <v>235</v>
      </c>
      <c r="I41" s="595">
        <v>7</v>
      </c>
      <c r="K41" s="601">
        <v>68535</v>
      </c>
      <c r="L41" s="601">
        <v>4.125</v>
      </c>
      <c r="M41" s="601">
        <v>75</v>
      </c>
      <c r="N41" s="601" t="s">
        <v>29</v>
      </c>
      <c r="O41" s="601">
        <v>3.9870999999999999</v>
      </c>
      <c r="P41" s="601">
        <v>0.62770000000000004</v>
      </c>
      <c r="Q41" s="601">
        <v>0.27400000000000002</v>
      </c>
      <c r="R41" s="601">
        <v>1.214</v>
      </c>
      <c r="S41" s="601">
        <v>0.62770000000000004</v>
      </c>
      <c r="T41" s="601">
        <v>0.75</v>
      </c>
      <c r="U41" s="601" t="s">
        <v>299</v>
      </c>
      <c r="V41" s="601" t="s">
        <v>299</v>
      </c>
      <c r="W41" s="601" t="s">
        <v>299</v>
      </c>
      <c r="X41" s="601" t="s">
        <v>299</v>
      </c>
      <c r="Y41" s="601" t="s">
        <v>299</v>
      </c>
      <c r="Z41" s="601" t="s">
        <v>299</v>
      </c>
      <c r="AA41" s="601" t="s">
        <v>299</v>
      </c>
      <c r="AB41" s="595">
        <v>0</v>
      </c>
      <c r="AE41" s="595" t="b">
        <v>0</v>
      </c>
      <c r="AG41" s="2771">
        <v>104.77500152587891</v>
      </c>
      <c r="AH41" s="2772">
        <v>101.27234</v>
      </c>
      <c r="AI41" s="2772">
        <v>13.9192</v>
      </c>
      <c r="AJ41" s="2772">
        <v>235.61944901923425</v>
      </c>
      <c r="AK41" s="2771">
        <v>26</v>
      </c>
      <c r="AL41" s="2772">
        <v>18</v>
      </c>
      <c r="AM41" s="2772">
        <v>40</v>
      </c>
      <c r="AN41" s="2772">
        <v>83</v>
      </c>
      <c r="AO41" s="2772">
        <v>101</v>
      </c>
      <c r="AP41" s="2772" t="s">
        <v>4809</v>
      </c>
      <c r="AQ41" s="2772" t="s">
        <v>4809</v>
      </c>
      <c r="AR41" s="2772">
        <v>0</v>
      </c>
      <c r="AS41" s="2771" t="s">
        <v>4810</v>
      </c>
      <c r="AT41" s="2772">
        <v>75</v>
      </c>
      <c r="AU41" s="2773">
        <v>20</v>
      </c>
    </row>
    <row r="42" spans="1:47" x14ac:dyDescent="0.25">
      <c r="A42" s="595">
        <v>41</v>
      </c>
      <c r="C42" s="595">
        <v>1</v>
      </c>
      <c r="I42" s="595">
        <v>1</v>
      </c>
      <c r="K42" s="601">
        <v>69119</v>
      </c>
      <c r="L42" s="601">
        <v>5.75</v>
      </c>
      <c r="M42" s="601">
        <v>100</v>
      </c>
      <c r="N42" s="601" t="s">
        <v>29</v>
      </c>
      <c r="O42" s="601">
        <v>5.2350000000000003</v>
      </c>
      <c r="P42" s="601">
        <v>0.42520000000000002</v>
      </c>
      <c r="Q42" s="601">
        <v>0.14399999999999999</v>
      </c>
      <c r="R42" s="601">
        <v>1.375</v>
      </c>
      <c r="S42" s="601">
        <v>0.69740000000000002</v>
      </c>
      <c r="T42" s="601">
        <v>1</v>
      </c>
      <c r="U42" s="601" t="s">
        <v>299</v>
      </c>
      <c r="V42" s="601" t="s">
        <v>299</v>
      </c>
      <c r="W42" s="601" t="s">
        <v>299</v>
      </c>
      <c r="X42" s="601" t="s">
        <v>299</v>
      </c>
      <c r="Y42" s="601" t="s">
        <v>299</v>
      </c>
      <c r="Z42" s="601" t="s">
        <v>299</v>
      </c>
      <c r="AA42" s="601" t="s">
        <v>299</v>
      </c>
      <c r="AB42" s="595">
        <v>0</v>
      </c>
      <c r="AE42" s="595" t="b">
        <v>0</v>
      </c>
      <c r="AG42" s="2771">
        <v>146.05000305175781</v>
      </c>
      <c r="AH42" s="2772">
        <v>132.96899999999999</v>
      </c>
      <c r="AI42" s="2772">
        <v>7.3151999999999999</v>
      </c>
      <c r="AJ42" s="2772">
        <v>314.15926535897898</v>
      </c>
      <c r="AK42" s="2771">
        <v>22</v>
      </c>
      <c r="AL42" s="2772">
        <v>16</v>
      </c>
      <c r="AM42" s="2772">
        <v>37</v>
      </c>
      <c r="AN42" s="2772">
        <v>86</v>
      </c>
      <c r="AO42" s="2772">
        <v>133</v>
      </c>
      <c r="AP42" s="2772" t="s">
        <v>793</v>
      </c>
      <c r="AQ42" s="2772" t="s">
        <v>793</v>
      </c>
      <c r="AR42" s="2772">
        <v>0</v>
      </c>
      <c r="AS42" s="2771" t="s">
        <v>4810</v>
      </c>
      <c r="AT42" s="2772">
        <v>106</v>
      </c>
      <c r="AU42" s="2773">
        <v>35</v>
      </c>
    </row>
    <row r="43" spans="1:47" x14ac:dyDescent="0.25">
      <c r="A43" s="595">
        <v>42</v>
      </c>
      <c r="F43" s="595">
        <v>1</v>
      </c>
      <c r="I43" s="595">
        <v>1</v>
      </c>
      <c r="K43" s="601">
        <v>69126</v>
      </c>
      <c r="L43" s="601">
        <v>3.875</v>
      </c>
      <c r="M43" s="601">
        <v>71</v>
      </c>
      <c r="N43" s="601" t="s">
        <v>29</v>
      </c>
      <c r="O43" s="601">
        <v>3.5846</v>
      </c>
      <c r="P43" s="601">
        <v>0.76739999999999997</v>
      </c>
      <c r="Q43" s="601">
        <v>0.1106</v>
      </c>
      <c r="R43" s="601">
        <v>1.3189</v>
      </c>
      <c r="S43" s="601">
        <v>0.76739999999999997</v>
      </c>
      <c r="T43" s="601">
        <v>0.75</v>
      </c>
      <c r="U43" s="601" t="s">
        <v>299</v>
      </c>
      <c r="V43" s="601" t="s">
        <v>299</v>
      </c>
      <c r="W43" s="601" t="s">
        <v>299</v>
      </c>
      <c r="X43" s="601" t="s">
        <v>299</v>
      </c>
      <c r="Y43" s="601" t="s">
        <v>299</v>
      </c>
      <c r="Z43" s="601" t="s">
        <v>299</v>
      </c>
      <c r="AA43" s="601" t="s">
        <v>299</v>
      </c>
      <c r="AB43" s="595">
        <v>0</v>
      </c>
      <c r="AE43" s="595" t="b">
        <v>0</v>
      </c>
      <c r="AG43" s="2771">
        <v>98.425003051757813</v>
      </c>
      <c r="AH43" s="2772">
        <v>91.048839999999998</v>
      </c>
      <c r="AI43" s="2772">
        <v>5.6184799999999999</v>
      </c>
      <c r="AJ43" s="2772">
        <v>223.05307840487507</v>
      </c>
      <c r="AK43" s="2771">
        <v>26</v>
      </c>
      <c r="AL43" s="2772">
        <v>14</v>
      </c>
      <c r="AM43" s="2772">
        <v>33</v>
      </c>
      <c r="AN43" s="2772">
        <v>90</v>
      </c>
      <c r="AO43" s="2772">
        <v>91</v>
      </c>
      <c r="AP43" s="2772" t="s">
        <v>4809</v>
      </c>
      <c r="AQ43" s="2772" t="s">
        <v>4809</v>
      </c>
      <c r="AR43" s="2772">
        <v>0</v>
      </c>
      <c r="AS43" s="2771" t="s">
        <v>4810</v>
      </c>
      <c r="AT43" s="2772">
        <v>75</v>
      </c>
      <c r="AU43" s="2773">
        <v>20</v>
      </c>
    </row>
    <row r="44" spans="1:47" x14ac:dyDescent="0.25">
      <c r="A44" s="595">
        <v>43</v>
      </c>
      <c r="D44" s="595">
        <v>1</v>
      </c>
      <c r="I44" s="595">
        <v>1</v>
      </c>
      <c r="K44" s="601">
        <v>69146</v>
      </c>
      <c r="L44" s="601">
        <v>3.75</v>
      </c>
      <c r="M44" s="601">
        <v>68</v>
      </c>
      <c r="N44" s="601" t="s">
        <v>29</v>
      </c>
      <c r="O44" s="601">
        <v>3.4106000000000001</v>
      </c>
      <c r="P44" s="601">
        <v>0.7399</v>
      </c>
      <c r="Q44" s="601">
        <v>0.13350000000000001</v>
      </c>
      <c r="R44" s="601">
        <v>1.2598</v>
      </c>
      <c r="S44" s="601">
        <v>0.7399</v>
      </c>
      <c r="T44" s="601">
        <v>0.75</v>
      </c>
      <c r="U44" s="601" t="s">
        <v>299</v>
      </c>
      <c r="V44" s="601" t="s">
        <v>299</v>
      </c>
      <c r="W44" s="601" t="s">
        <v>299</v>
      </c>
      <c r="X44" s="601" t="s">
        <v>299</v>
      </c>
      <c r="Y44" s="601" t="s">
        <v>299</v>
      </c>
      <c r="Z44" s="601" t="s">
        <v>299</v>
      </c>
      <c r="AA44" s="601" t="s">
        <v>299</v>
      </c>
      <c r="AB44" s="595">
        <v>0</v>
      </c>
      <c r="AE44" s="595" t="b">
        <v>0</v>
      </c>
      <c r="AG44" s="2771">
        <v>95.25</v>
      </c>
      <c r="AH44" s="2772">
        <v>86.629239999999996</v>
      </c>
      <c r="AI44" s="2772">
        <v>6.7817999999999996</v>
      </c>
      <c r="AJ44" s="2772">
        <v>213.62830044410572</v>
      </c>
      <c r="AK44" s="2771">
        <v>23</v>
      </c>
      <c r="AL44" s="2772">
        <v>14</v>
      </c>
      <c r="AM44" s="2772">
        <v>33</v>
      </c>
      <c r="AN44" s="2772">
        <v>90</v>
      </c>
      <c r="AO44" s="2772">
        <v>87</v>
      </c>
      <c r="AP44" s="2772" t="s">
        <v>4809</v>
      </c>
      <c r="AQ44" s="2772" t="s">
        <v>4809</v>
      </c>
      <c r="AR44" s="2772">
        <v>0</v>
      </c>
      <c r="AS44" s="2771" t="s">
        <v>4810</v>
      </c>
      <c r="AT44" s="2772">
        <v>75</v>
      </c>
      <c r="AU44" s="2773">
        <v>20</v>
      </c>
    </row>
    <row r="45" spans="1:47" x14ac:dyDescent="0.25">
      <c r="A45" s="595">
        <v>44</v>
      </c>
      <c r="D45" s="595">
        <v>1</v>
      </c>
      <c r="E45" s="595">
        <v>1</v>
      </c>
      <c r="I45" s="595">
        <v>2</v>
      </c>
      <c r="K45" s="601">
        <v>69149</v>
      </c>
      <c r="L45" s="601">
        <v>3.625</v>
      </c>
      <c r="M45" s="601">
        <v>100</v>
      </c>
      <c r="N45" s="601" t="s">
        <v>29</v>
      </c>
      <c r="O45" s="601">
        <v>3.5038999999999998</v>
      </c>
      <c r="P45" s="601">
        <v>0.5373</v>
      </c>
      <c r="Q45" s="601">
        <v>0.1434</v>
      </c>
      <c r="R45" s="601">
        <v>1.2598</v>
      </c>
      <c r="S45" s="601">
        <v>0.55310000000000004</v>
      </c>
      <c r="T45" s="601">
        <v>0.875</v>
      </c>
      <c r="U45" s="601" t="s">
        <v>299</v>
      </c>
      <c r="V45" s="601" t="s">
        <v>299</v>
      </c>
      <c r="W45" s="601" t="s">
        <v>299</v>
      </c>
      <c r="X45" s="601" t="s">
        <v>299</v>
      </c>
      <c r="Y45" s="601" t="s">
        <v>299</v>
      </c>
      <c r="Z45" s="601" t="s">
        <v>299</v>
      </c>
      <c r="AA45" s="601" t="s">
        <v>299</v>
      </c>
      <c r="AB45" s="595">
        <v>0</v>
      </c>
      <c r="AC45" s="595" t="s">
        <v>1057</v>
      </c>
      <c r="AD45" s="595" t="s">
        <v>1058</v>
      </c>
      <c r="AE45" s="595" t="b">
        <v>0</v>
      </c>
      <c r="AG45" s="2771">
        <v>92.074996948242188</v>
      </c>
      <c r="AH45" s="2772">
        <v>88.99906</v>
      </c>
      <c r="AI45" s="2772">
        <v>7.2847200000000001</v>
      </c>
      <c r="AJ45" s="2772">
        <v>314.15926535897898</v>
      </c>
      <c r="AK45" s="2771">
        <v>29</v>
      </c>
      <c r="AL45" s="2772">
        <v>14</v>
      </c>
      <c r="AM45" s="2772">
        <v>33</v>
      </c>
      <c r="AN45" s="2772">
        <v>90</v>
      </c>
      <c r="AO45" s="2772">
        <v>171</v>
      </c>
      <c r="AP45" s="2772" t="s">
        <v>793</v>
      </c>
      <c r="AQ45" s="2772" t="s">
        <v>793</v>
      </c>
      <c r="AR45" s="2772">
        <v>0</v>
      </c>
      <c r="AS45" s="2771" t="s">
        <v>4810</v>
      </c>
      <c r="AT45" s="2772">
        <v>106</v>
      </c>
      <c r="AU45" s="2773">
        <v>35</v>
      </c>
    </row>
    <row r="46" spans="1:47" x14ac:dyDescent="0.25">
      <c r="A46" s="595">
        <v>45</v>
      </c>
      <c r="C46" s="595">
        <v>1</v>
      </c>
      <c r="I46" s="595">
        <v>1</v>
      </c>
      <c r="K46" s="601">
        <v>69163</v>
      </c>
      <c r="L46" s="601">
        <v>4.375</v>
      </c>
      <c r="M46" s="601">
        <v>79</v>
      </c>
      <c r="N46" s="601" t="s">
        <v>29</v>
      </c>
      <c r="O46" s="601">
        <v>4.1459999999999999</v>
      </c>
      <c r="P46" s="601">
        <v>0.3125</v>
      </c>
      <c r="Q46" s="601">
        <v>6.25E-2</v>
      </c>
      <c r="R46" s="601">
        <v>1.25</v>
      </c>
      <c r="S46" s="601">
        <v>0.76590000000000003</v>
      </c>
      <c r="T46" s="601">
        <v>0.875</v>
      </c>
      <c r="U46" s="601" t="s">
        <v>299</v>
      </c>
      <c r="V46" s="601" t="s">
        <v>299</v>
      </c>
      <c r="W46" s="601" t="s">
        <v>299</v>
      </c>
      <c r="X46" s="601" t="s">
        <v>299</v>
      </c>
      <c r="Y46" s="601" t="s">
        <v>299</v>
      </c>
      <c r="Z46" s="601" t="s">
        <v>299</v>
      </c>
      <c r="AA46" s="601" t="s">
        <v>299</v>
      </c>
      <c r="AB46" s="595">
        <v>0</v>
      </c>
      <c r="AE46" s="595" t="b">
        <v>0</v>
      </c>
      <c r="AG46" s="2771">
        <v>111.125</v>
      </c>
      <c r="AH46" s="2772">
        <v>105.30840000000001</v>
      </c>
      <c r="AI46" s="2772">
        <v>3.1749999999999998</v>
      </c>
      <c r="AJ46" s="2772">
        <v>248.18581963359341</v>
      </c>
      <c r="AK46" s="2771">
        <v>26</v>
      </c>
      <c r="AL46" s="2772">
        <v>16</v>
      </c>
      <c r="AM46" s="2772">
        <v>37</v>
      </c>
      <c r="AN46" s="2772">
        <v>86</v>
      </c>
      <c r="AO46" s="2772">
        <v>105</v>
      </c>
      <c r="AP46" s="2772" t="s">
        <v>4809</v>
      </c>
      <c r="AQ46" s="2772" t="s">
        <v>4809</v>
      </c>
      <c r="AR46" s="2772">
        <v>0</v>
      </c>
      <c r="AS46" s="2771" t="s">
        <v>4810</v>
      </c>
      <c r="AT46" s="2772">
        <v>86</v>
      </c>
      <c r="AU46" s="2773">
        <v>25</v>
      </c>
    </row>
    <row r="47" spans="1:47" x14ac:dyDescent="0.25">
      <c r="A47" s="595">
        <v>46</v>
      </c>
      <c r="B47" s="595">
        <v>1</v>
      </c>
      <c r="I47" s="595">
        <v>1</v>
      </c>
      <c r="K47" s="601">
        <v>69170</v>
      </c>
      <c r="L47" s="601">
        <v>6</v>
      </c>
      <c r="M47" s="601">
        <v>105</v>
      </c>
      <c r="N47" s="601" t="s">
        <v>29</v>
      </c>
      <c r="O47" s="601">
        <v>5.6051000000000002</v>
      </c>
      <c r="P47" s="601">
        <v>0.78500000000000003</v>
      </c>
      <c r="Q47" s="601">
        <v>0.15240000000000001</v>
      </c>
      <c r="R47" s="601">
        <v>1.3778999999999999</v>
      </c>
      <c r="S47" s="601">
        <v>0.78500000000000003</v>
      </c>
      <c r="T47" s="601">
        <v>0.75</v>
      </c>
      <c r="U47" s="601" t="s">
        <v>299</v>
      </c>
      <c r="V47" s="601" t="s">
        <v>299</v>
      </c>
      <c r="W47" s="601" t="s">
        <v>299</v>
      </c>
      <c r="X47" s="601" t="s">
        <v>299</v>
      </c>
      <c r="Y47" s="601" t="s">
        <v>299</v>
      </c>
      <c r="Z47" s="601" t="s">
        <v>299</v>
      </c>
      <c r="AA47" s="601" t="s">
        <v>299</v>
      </c>
      <c r="AB47" s="595">
        <v>0</v>
      </c>
      <c r="AE47" s="595" t="b">
        <v>0</v>
      </c>
      <c r="AG47" s="2771">
        <v>152.39999389648438</v>
      </c>
      <c r="AH47" s="2772">
        <v>142.36954</v>
      </c>
      <c r="AI47" s="2772">
        <v>7.7419200000000004</v>
      </c>
      <c r="AJ47" s="2772">
        <v>329.86722862692795</v>
      </c>
      <c r="AK47" s="2771">
        <v>25</v>
      </c>
      <c r="AL47" s="2772">
        <v>16</v>
      </c>
      <c r="AM47" s="2772">
        <v>37</v>
      </c>
      <c r="AN47" s="2772">
        <v>86</v>
      </c>
      <c r="AO47" s="2772">
        <v>142</v>
      </c>
      <c r="AP47" s="2772" t="s">
        <v>793</v>
      </c>
      <c r="AQ47" s="2772" t="s">
        <v>793</v>
      </c>
      <c r="AR47" s="2772">
        <v>0</v>
      </c>
      <c r="AS47" s="2771" t="s">
        <v>4810</v>
      </c>
      <c r="AT47" s="2772">
        <v>106</v>
      </c>
      <c r="AU47" s="2773">
        <v>35</v>
      </c>
    </row>
    <row r="48" spans="1:47" x14ac:dyDescent="0.25">
      <c r="A48" s="595">
        <v>47</v>
      </c>
      <c r="D48" s="595">
        <v>1</v>
      </c>
      <c r="I48" s="595">
        <v>1</v>
      </c>
      <c r="K48" s="601">
        <v>69173</v>
      </c>
      <c r="L48" s="601">
        <v>5.75</v>
      </c>
      <c r="M48" s="601">
        <v>107</v>
      </c>
      <c r="N48" s="601" t="s">
        <v>29</v>
      </c>
      <c r="O48" s="601">
        <v>5.4696999999999996</v>
      </c>
      <c r="P48" s="601">
        <v>0.99819999999999998</v>
      </c>
      <c r="Q48" s="601">
        <v>0.2059</v>
      </c>
      <c r="R48" s="601">
        <v>2.0047000000000001</v>
      </c>
      <c r="S48" s="601">
        <v>0.99819999999999998</v>
      </c>
      <c r="T48" s="601">
        <v>0.875</v>
      </c>
      <c r="U48" s="601" t="s">
        <v>299</v>
      </c>
      <c r="V48" s="601" t="s">
        <v>299</v>
      </c>
      <c r="W48" s="601" t="s">
        <v>299</v>
      </c>
      <c r="X48" s="601" t="s">
        <v>299</v>
      </c>
      <c r="Y48" s="601" t="s">
        <v>299</v>
      </c>
      <c r="Z48" s="601" t="s">
        <v>299</v>
      </c>
      <c r="AA48" s="601" t="s">
        <v>299</v>
      </c>
      <c r="AB48" s="595">
        <v>0</v>
      </c>
      <c r="AE48" s="595" t="b">
        <v>0</v>
      </c>
      <c r="AG48" s="2771">
        <v>146.05000305175781</v>
      </c>
      <c r="AH48" s="2772">
        <v>138.93038000000001</v>
      </c>
      <c r="AI48" s="2772">
        <v>10.459720000000001</v>
      </c>
      <c r="AJ48" s="2772">
        <v>336.15041393410752</v>
      </c>
      <c r="AK48" s="2771">
        <v>44</v>
      </c>
      <c r="AL48" s="2772">
        <v>16</v>
      </c>
      <c r="AM48" s="2772">
        <v>37</v>
      </c>
      <c r="AN48" s="2772">
        <v>86</v>
      </c>
      <c r="AO48" s="2772">
        <v>139</v>
      </c>
      <c r="AP48" s="2772" t="s">
        <v>793</v>
      </c>
      <c r="AQ48" s="2772" t="s">
        <v>793</v>
      </c>
      <c r="AR48" s="2772">
        <v>0</v>
      </c>
      <c r="AS48" s="2771" t="s">
        <v>4810</v>
      </c>
      <c r="AT48" s="2772">
        <v>106</v>
      </c>
      <c r="AU48" s="2773">
        <v>35</v>
      </c>
    </row>
    <row r="49" spans="1:47" x14ac:dyDescent="0.25">
      <c r="A49" s="595">
        <v>48</v>
      </c>
      <c r="B49" s="595">
        <v>1</v>
      </c>
      <c r="F49" s="595">
        <v>1</v>
      </c>
      <c r="G49" s="595">
        <v>1</v>
      </c>
      <c r="I49" s="595">
        <v>3</v>
      </c>
      <c r="K49" s="601">
        <v>69177</v>
      </c>
      <c r="L49" s="601">
        <v>3.625</v>
      </c>
      <c r="M49" s="601">
        <v>66</v>
      </c>
      <c r="N49" s="601" t="s">
        <v>29</v>
      </c>
      <c r="O49" s="601">
        <v>3.2814999999999999</v>
      </c>
      <c r="P49" s="601">
        <v>0.55310000000000004</v>
      </c>
      <c r="Q49" s="601">
        <v>8.2900000000000001E-2</v>
      </c>
      <c r="R49" s="601">
        <v>1.2447999999999999</v>
      </c>
      <c r="S49" s="601">
        <v>0.54210000000000003</v>
      </c>
      <c r="T49" s="601">
        <v>0.75</v>
      </c>
      <c r="U49" s="601" t="s">
        <v>299</v>
      </c>
      <c r="V49" s="601" t="s">
        <v>299</v>
      </c>
      <c r="W49" s="601" t="s">
        <v>299</v>
      </c>
      <c r="X49" s="601" t="s">
        <v>299</v>
      </c>
      <c r="Y49" s="601" t="s">
        <v>299</v>
      </c>
      <c r="Z49" s="601" t="s">
        <v>299</v>
      </c>
      <c r="AA49" s="601" t="s">
        <v>299</v>
      </c>
      <c r="AB49" s="595">
        <v>0</v>
      </c>
      <c r="AE49" s="595" t="b">
        <v>0</v>
      </c>
      <c r="AG49" s="2771">
        <v>92.074996948242188</v>
      </c>
      <c r="AH49" s="2772">
        <v>83.350099999999998</v>
      </c>
      <c r="AI49" s="2772">
        <v>4.2113199999999997</v>
      </c>
      <c r="AJ49" s="2772">
        <v>207.34511513692615</v>
      </c>
      <c r="AK49" s="2771">
        <v>23</v>
      </c>
      <c r="AL49" s="2772">
        <v>14</v>
      </c>
      <c r="AM49" s="2772">
        <v>33</v>
      </c>
      <c r="AN49" s="2772">
        <v>90</v>
      </c>
      <c r="AO49" s="2772">
        <v>83</v>
      </c>
      <c r="AP49" s="2772" t="s">
        <v>4809</v>
      </c>
      <c r="AQ49" s="2772" t="s">
        <v>4809</v>
      </c>
      <c r="AR49" s="2772">
        <v>0</v>
      </c>
      <c r="AS49" s="2771" t="s">
        <v>4810</v>
      </c>
      <c r="AT49" s="2772">
        <v>66</v>
      </c>
      <c r="AU49" s="2773">
        <v>15</v>
      </c>
    </row>
    <row r="50" spans="1:47" x14ac:dyDescent="0.25">
      <c r="A50" s="595">
        <v>49</v>
      </c>
      <c r="D50" s="595">
        <v>1</v>
      </c>
      <c r="I50" s="595">
        <v>1</v>
      </c>
      <c r="K50" s="601">
        <v>69185</v>
      </c>
      <c r="L50" s="601">
        <v>5.125</v>
      </c>
      <c r="M50" s="601">
        <v>92</v>
      </c>
      <c r="N50" s="601" t="s">
        <v>29</v>
      </c>
      <c r="O50" s="601">
        <v>4.8673000000000002</v>
      </c>
      <c r="P50" s="601">
        <v>0.87849999999999995</v>
      </c>
      <c r="Q50" s="601">
        <v>0.19059999999999999</v>
      </c>
      <c r="R50" s="601">
        <v>1.3779999999999999</v>
      </c>
      <c r="S50" s="601">
        <v>0.89390000000000003</v>
      </c>
      <c r="T50" s="601">
        <v>0.625</v>
      </c>
      <c r="U50" s="601" t="s">
        <v>299</v>
      </c>
      <c r="V50" s="601" t="s">
        <v>299</v>
      </c>
      <c r="W50" s="601" t="s">
        <v>299</v>
      </c>
      <c r="X50" s="601" t="s">
        <v>299</v>
      </c>
      <c r="Y50" s="601" t="s">
        <v>299</v>
      </c>
      <c r="Z50" s="601" t="s">
        <v>299</v>
      </c>
      <c r="AA50" s="601" t="s">
        <v>299</v>
      </c>
      <c r="AB50" s="595">
        <v>0</v>
      </c>
      <c r="AE50" s="595" t="b">
        <v>0</v>
      </c>
      <c r="AG50" s="2771">
        <v>130.17500305175781</v>
      </c>
      <c r="AH50" s="2772">
        <v>123.62942</v>
      </c>
      <c r="AI50" s="2772">
        <v>9.68248</v>
      </c>
      <c r="AJ50" s="2772">
        <v>289.02652413026067</v>
      </c>
      <c r="AK50" s="2771">
        <v>29</v>
      </c>
      <c r="AL50" s="2772">
        <v>16</v>
      </c>
      <c r="AM50" s="2772">
        <v>37</v>
      </c>
      <c r="AN50" s="2772">
        <v>86</v>
      </c>
      <c r="AO50" s="2772">
        <v>124</v>
      </c>
      <c r="AP50" s="2772" t="s">
        <v>793</v>
      </c>
      <c r="AQ50" s="2772" t="s">
        <v>4809</v>
      </c>
      <c r="AR50" s="2772">
        <v>0</v>
      </c>
      <c r="AS50" s="2771" t="s">
        <v>4810</v>
      </c>
      <c r="AT50" s="2772">
        <v>96</v>
      </c>
      <c r="AU50" s="2773">
        <v>30</v>
      </c>
    </row>
    <row r="51" spans="1:47" x14ac:dyDescent="0.25">
      <c r="A51" s="595">
        <v>50</v>
      </c>
      <c r="F51" s="595">
        <v>1</v>
      </c>
      <c r="I51" s="595">
        <v>1</v>
      </c>
      <c r="K51" s="601">
        <v>69217</v>
      </c>
      <c r="L51" s="601">
        <v>4.625</v>
      </c>
      <c r="M51" s="601">
        <v>83</v>
      </c>
      <c r="N51" s="601" t="s">
        <v>29</v>
      </c>
      <c r="O51" s="601">
        <v>4.3731</v>
      </c>
      <c r="P51" s="601">
        <v>0.55220000000000002</v>
      </c>
      <c r="Q51" s="601">
        <v>0.1019</v>
      </c>
      <c r="R51" s="601">
        <v>1.2579</v>
      </c>
      <c r="S51" s="601">
        <v>0.55220000000000002</v>
      </c>
      <c r="T51" s="601">
        <v>0.75</v>
      </c>
      <c r="U51" s="601" t="s">
        <v>299</v>
      </c>
      <c r="V51" s="601" t="s">
        <v>299</v>
      </c>
      <c r="W51" s="601" t="s">
        <v>299</v>
      </c>
      <c r="X51" s="601" t="s">
        <v>299</v>
      </c>
      <c r="Y51" s="601" t="s">
        <v>299</v>
      </c>
      <c r="Z51" s="601" t="s">
        <v>299</v>
      </c>
      <c r="AA51" s="601" t="s">
        <v>299</v>
      </c>
      <c r="AB51" s="595">
        <v>0</v>
      </c>
      <c r="AE51" s="595" t="b">
        <v>0</v>
      </c>
      <c r="AG51" s="2771">
        <v>117.47499847412109</v>
      </c>
      <c r="AH51" s="2772">
        <v>111.07674</v>
      </c>
      <c r="AI51" s="2772">
        <v>5.17652</v>
      </c>
      <c r="AJ51" s="2772">
        <v>260.75219024795257</v>
      </c>
      <c r="AK51" s="2771">
        <v>26</v>
      </c>
      <c r="AL51" s="2772">
        <v>16</v>
      </c>
      <c r="AM51" s="2772">
        <v>37</v>
      </c>
      <c r="AN51" s="2772">
        <v>86</v>
      </c>
      <c r="AO51" s="2772">
        <v>111</v>
      </c>
      <c r="AP51" s="2772" t="s">
        <v>4809</v>
      </c>
      <c r="AQ51" s="2772" t="s">
        <v>4809</v>
      </c>
      <c r="AR51" s="2772">
        <v>0</v>
      </c>
      <c r="AS51" s="2771" t="s">
        <v>4810</v>
      </c>
      <c r="AT51" s="2772">
        <v>86</v>
      </c>
      <c r="AU51" s="2773">
        <v>25</v>
      </c>
    </row>
    <row r="52" spans="1:47" x14ac:dyDescent="0.25">
      <c r="A52" s="595">
        <v>51</v>
      </c>
      <c r="C52" s="595">
        <v>1</v>
      </c>
      <c r="D52" s="595">
        <v>1</v>
      </c>
      <c r="H52" s="595" t="s">
        <v>235</v>
      </c>
      <c r="I52" s="595">
        <v>3</v>
      </c>
      <c r="K52" s="601">
        <v>69218</v>
      </c>
      <c r="L52" s="601">
        <v>6</v>
      </c>
      <c r="M52" s="601">
        <v>104</v>
      </c>
      <c r="N52" s="601" t="s">
        <v>29</v>
      </c>
      <c r="O52" s="601">
        <v>5.4813000000000001</v>
      </c>
      <c r="P52" s="601">
        <v>0.57999999999999996</v>
      </c>
      <c r="Q52" s="601">
        <v>0.11724999999999999</v>
      </c>
      <c r="R52" s="601">
        <v>1.3779999999999999</v>
      </c>
      <c r="S52" s="601">
        <v>0.72430000000000005</v>
      </c>
      <c r="T52" s="601">
        <v>0.875</v>
      </c>
      <c r="U52" s="601" t="s">
        <v>299</v>
      </c>
      <c r="V52" s="601" t="s">
        <v>299</v>
      </c>
      <c r="W52" s="601" t="s">
        <v>299</v>
      </c>
      <c r="X52" s="601" t="s">
        <v>299</v>
      </c>
      <c r="Y52" s="601" t="s">
        <v>299</v>
      </c>
      <c r="Z52" s="601" t="s">
        <v>299</v>
      </c>
      <c r="AA52" s="601" t="s">
        <v>299</v>
      </c>
      <c r="AB52" s="595">
        <v>0</v>
      </c>
      <c r="AE52" s="595" t="b">
        <v>0</v>
      </c>
      <c r="AG52" s="2771">
        <v>152.39999389648438</v>
      </c>
      <c r="AH52" s="2772">
        <v>139.22502</v>
      </c>
      <c r="AI52" s="2772">
        <v>5.9562999999999997</v>
      </c>
      <c r="AJ52" s="2772">
        <v>326.72563597333817</v>
      </c>
      <c r="AK52" s="2771">
        <v>22</v>
      </c>
      <c r="AL52" s="2772">
        <v>16</v>
      </c>
      <c r="AM52" s="2772">
        <v>37</v>
      </c>
      <c r="AN52" s="2772">
        <v>86</v>
      </c>
      <c r="AO52" s="2772">
        <v>139</v>
      </c>
      <c r="AP52" s="2772" t="s">
        <v>793</v>
      </c>
      <c r="AQ52" s="2772" t="s">
        <v>793</v>
      </c>
      <c r="AR52" s="2772">
        <v>0</v>
      </c>
      <c r="AS52" s="2771" t="s">
        <v>4810</v>
      </c>
      <c r="AT52" s="2772">
        <v>106</v>
      </c>
      <c r="AU52" s="2773">
        <v>35</v>
      </c>
    </row>
    <row r="53" spans="1:47" x14ac:dyDescent="0.25">
      <c r="A53" s="595">
        <v>52</v>
      </c>
      <c r="C53" s="595">
        <v>1</v>
      </c>
      <c r="I53" s="595">
        <v>1</v>
      </c>
      <c r="K53" s="601">
        <v>69235</v>
      </c>
      <c r="L53" s="601">
        <v>4.125</v>
      </c>
      <c r="M53" s="601">
        <v>77</v>
      </c>
      <c r="N53" s="601" t="s">
        <v>29</v>
      </c>
      <c r="O53" s="601">
        <v>3.8936999999999999</v>
      </c>
      <c r="P53" s="601">
        <v>0.61409999999999998</v>
      </c>
      <c r="Q53" s="601">
        <v>9.3600000000000003E-2</v>
      </c>
      <c r="R53" s="601">
        <v>1.4961</v>
      </c>
      <c r="S53" s="601">
        <v>0.62980000000000003</v>
      </c>
      <c r="T53" s="601">
        <v>0.875</v>
      </c>
      <c r="U53" s="601" t="s">
        <v>299</v>
      </c>
      <c r="V53" s="601" t="s">
        <v>299</v>
      </c>
      <c r="W53" s="601" t="s">
        <v>299</v>
      </c>
      <c r="X53" s="601" t="s">
        <v>299</v>
      </c>
      <c r="Y53" s="601" t="s">
        <v>299</v>
      </c>
      <c r="Z53" s="601" t="s">
        <v>299</v>
      </c>
      <c r="AA53" s="601" t="s">
        <v>299</v>
      </c>
      <c r="AB53" s="595">
        <v>0</v>
      </c>
      <c r="AE53" s="595" t="b">
        <v>0</v>
      </c>
      <c r="AG53" s="2771">
        <v>104.77500152587891</v>
      </c>
      <c r="AH53" s="2772">
        <v>98.899979999999999</v>
      </c>
      <c r="AI53" s="2772">
        <v>4.75488</v>
      </c>
      <c r="AJ53" s="2772">
        <v>241.90263432641385</v>
      </c>
      <c r="AK53" s="2771">
        <v>32</v>
      </c>
      <c r="AL53" s="2772">
        <v>16</v>
      </c>
      <c r="AM53" s="2772">
        <v>37</v>
      </c>
      <c r="AN53" s="2772">
        <v>86</v>
      </c>
      <c r="AO53" s="2772">
        <v>99</v>
      </c>
      <c r="AP53" s="2772" t="s">
        <v>4809</v>
      </c>
      <c r="AQ53" s="2772" t="s">
        <v>4809</v>
      </c>
      <c r="AR53" s="2772">
        <v>0</v>
      </c>
      <c r="AS53" s="2771" t="s">
        <v>4810</v>
      </c>
      <c r="AT53" s="2772">
        <v>86</v>
      </c>
      <c r="AU53" s="2773">
        <v>25</v>
      </c>
    </row>
    <row r="54" spans="1:47" x14ac:dyDescent="0.25">
      <c r="A54" s="595">
        <v>53</v>
      </c>
      <c r="C54" s="595">
        <v>1</v>
      </c>
      <c r="I54" s="595">
        <v>1</v>
      </c>
      <c r="K54" s="601">
        <v>69236</v>
      </c>
      <c r="L54" s="601">
        <v>4.5</v>
      </c>
      <c r="M54" s="601">
        <v>88</v>
      </c>
      <c r="N54" s="601" t="s">
        <v>29</v>
      </c>
      <c r="O54" s="601">
        <v>4.38</v>
      </c>
      <c r="P54" s="601">
        <v>0.91859999999999997</v>
      </c>
      <c r="Q54" s="601">
        <v>0.1249</v>
      </c>
      <c r="R54" s="601">
        <v>2</v>
      </c>
      <c r="S54" s="601">
        <v>0.91859999999999997</v>
      </c>
      <c r="T54" s="601">
        <v>0.875</v>
      </c>
      <c r="U54" s="601" t="s">
        <v>299</v>
      </c>
      <c r="V54" s="601" t="s">
        <v>299</v>
      </c>
      <c r="W54" s="601" t="s">
        <v>299</v>
      </c>
      <c r="X54" s="601" t="s">
        <v>299</v>
      </c>
      <c r="Y54" s="601" t="s">
        <v>299</v>
      </c>
      <c r="Z54" s="601" t="s">
        <v>299</v>
      </c>
      <c r="AA54" s="601" t="s">
        <v>299</v>
      </c>
      <c r="AB54" s="595">
        <v>0</v>
      </c>
      <c r="AE54" s="595" t="b">
        <v>0</v>
      </c>
      <c r="AG54" s="2771">
        <v>114.30000305175781</v>
      </c>
      <c r="AH54" s="2772">
        <v>111.252</v>
      </c>
      <c r="AI54" s="2772">
        <v>6.3449200000000001</v>
      </c>
      <c r="AJ54" s="2772">
        <v>276.46015351590154</v>
      </c>
      <c r="AK54" s="2771">
        <v>48</v>
      </c>
      <c r="AL54" s="2772">
        <v>16</v>
      </c>
      <c r="AM54" s="2772">
        <v>37</v>
      </c>
      <c r="AN54" s="2772">
        <v>86</v>
      </c>
      <c r="AO54" s="2772">
        <v>111</v>
      </c>
      <c r="AP54" s="2772" t="s">
        <v>793</v>
      </c>
      <c r="AQ54" s="2772" t="s">
        <v>4809</v>
      </c>
      <c r="AR54" s="2772">
        <v>0</v>
      </c>
      <c r="AS54" s="2771" t="s">
        <v>4810</v>
      </c>
      <c r="AT54" s="2772">
        <v>96</v>
      </c>
      <c r="AU54" s="2773">
        <v>30</v>
      </c>
    </row>
    <row r="55" spans="1:47" x14ac:dyDescent="0.25">
      <c r="A55" s="595">
        <v>54</v>
      </c>
      <c r="C55" s="595">
        <v>1</v>
      </c>
      <c r="I55" s="595">
        <v>1</v>
      </c>
      <c r="K55" s="601">
        <v>69241</v>
      </c>
      <c r="L55" s="601">
        <v>3.5</v>
      </c>
      <c r="M55" s="601">
        <v>64</v>
      </c>
      <c r="N55" s="601" t="s">
        <v>29</v>
      </c>
      <c r="O55" s="601">
        <v>3.1520000000000001</v>
      </c>
      <c r="P55" s="601">
        <v>0.55310000000000004</v>
      </c>
      <c r="Q55" s="601">
        <v>8.2299999999999998E-2</v>
      </c>
      <c r="R55" s="601">
        <v>1.2598</v>
      </c>
      <c r="S55" s="601">
        <v>0.55310000000000004</v>
      </c>
      <c r="T55" s="601">
        <v>0.875</v>
      </c>
      <c r="U55" s="601" t="s">
        <v>299</v>
      </c>
      <c r="V55" s="601" t="s">
        <v>299</v>
      </c>
      <c r="W55" s="601" t="s">
        <v>299</v>
      </c>
      <c r="X55" s="601" t="s">
        <v>299</v>
      </c>
      <c r="Y55" s="601" t="s">
        <v>299</v>
      </c>
      <c r="Z55" s="601" t="s">
        <v>299</v>
      </c>
      <c r="AA55" s="601" t="s">
        <v>299</v>
      </c>
      <c r="AB55" s="595">
        <v>0</v>
      </c>
      <c r="AE55" s="595" t="b">
        <v>0</v>
      </c>
      <c r="AG55" s="2771">
        <v>88.900001525878906</v>
      </c>
      <c r="AH55" s="2772">
        <v>80.0608</v>
      </c>
      <c r="AI55" s="2772">
        <v>4.1808399999999999</v>
      </c>
      <c r="AJ55" s="2772">
        <v>201.06192982974656</v>
      </c>
      <c r="AK55" s="2771">
        <v>23</v>
      </c>
      <c r="AL55" s="2772">
        <v>14</v>
      </c>
      <c r="AM55" s="2772">
        <v>33</v>
      </c>
      <c r="AN55" s="2772">
        <v>90</v>
      </c>
      <c r="AO55" s="2772">
        <v>80</v>
      </c>
      <c r="AP55" s="2772" t="s">
        <v>4809</v>
      </c>
      <c r="AQ55" s="2772" t="s">
        <v>4809</v>
      </c>
      <c r="AR55" s="2772">
        <v>0</v>
      </c>
      <c r="AS55" s="2771" t="s">
        <v>4810</v>
      </c>
      <c r="AT55" s="2772">
        <v>66</v>
      </c>
      <c r="AU55" s="2773">
        <v>15</v>
      </c>
    </row>
    <row r="56" spans="1:47" x14ac:dyDescent="0.25">
      <c r="A56" s="595">
        <v>55</v>
      </c>
      <c r="C56" s="595">
        <v>1</v>
      </c>
      <c r="I56" s="595">
        <v>1</v>
      </c>
      <c r="K56" s="601">
        <v>69244</v>
      </c>
      <c r="L56" s="601">
        <v>5</v>
      </c>
      <c r="M56" s="601">
        <v>89</v>
      </c>
      <c r="N56" s="601" t="s">
        <v>29</v>
      </c>
      <c r="O56" s="601">
        <v>4.7480000000000002</v>
      </c>
      <c r="P56" s="601">
        <v>0.4481</v>
      </c>
      <c r="Q56" s="601">
        <v>0.1086</v>
      </c>
      <c r="R56" s="601">
        <v>1.2598</v>
      </c>
      <c r="S56" s="601">
        <v>0.4481</v>
      </c>
      <c r="T56" s="601">
        <v>0.875</v>
      </c>
      <c r="U56" s="601" t="s">
        <v>299</v>
      </c>
      <c r="V56" s="601" t="s">
        <v>299</v>
      </c>
      <c r="W56" s="601" t="s">
        <v>299</v>
      </c>
      <c r="X56" s="601" t="s">
        <v>299</v>
      </c>
      <c r="Y56" s="601" t="s">
        <v>299</v>
      </c>
      <c r="Z56" s="601" t="s">
        <v>299</v>
      </c>
      <c r="AA56" s="601" t="s">
        <v>299</v>
      </c>
      <c r="AB56" s="595">
        <v>0</v>
      </c>
      <c r="AE56" s="595" t="b">
        <v>0</v>
      </c>
      <c r="AG56" s="2771">
        <v>127</v>
      </c>
      <c r="AH56" s="2772">
        <v>120.5992</v>
      </c>
      <c r="AI56" s="2772">
        <v>5.5168799999999996</v>
      </c>
      <c r="AJ56" s="2772">
        <v>279.60174616949132</v>
      </c>
      <c r="AK56" s="2771">
        <v>26</v>
      </c>
      <c r="AL56" s="2772">
        <v>16</v>
      </c>
      <c r="AM56" s="2772">
        <v>37</v>
      </c>
      <c r="AN56" s="2772">
        <v>86</v>
      </c>
      <c r="AO56" s="2772">
        <v>121</v>
      </c>
      <c r="AP56" s="2772" t="s">
        <v>793</v>
      </c>
      <c r="AQ56" s="2772" t="s">
        <v>4809</v>
      </c>
      <c r="AR56" s="2772">
        <v>0</v>
      </c>
      <c r="AS56" s="2771" t="s">
        <v>4810</v>
      </c>
      <c r="AT56" s="2772">
        <v>96</v>
      </c>
      <c r="AU56" s="2773">
        <v>30</v>
      </c>
    </row>
    <row r="57" spans="1:47" x14ac:dyDescent="0.25">
      <c r="A57" s="595">
        <v>56</v>
      </c>
      <c r="I57" s="595">
        <v>0</v>
      </c>
      <c r="K57" s="601">
        <v>69249</v>
      </c>
      <c r="L57" s="601">
        <v>4</v>
      </c>
      <c r="M57" s="601">
        <v>71</v>
      </c>
      <c r="N57" s="601" t="s">
        <v>28</v>
      </c>
      <c r="O57" s="601">
        <v>3.9258000000000002</v>
      </c>
      <c r="P57" s="601">
        <v>0.51380000000000003</v>
      </c>
      <c r="Q57" s="601">
        <v>0.14940000000000001</v>
      </c>
      <c r="R57" s="601">
        <v>0.85629999999999995</v>
      </c>
      <c r="S57" s="601">
        <v>0.47199999999999998</v>
      </c>
      <c r="T57" s="601">
        <v>0.80710000000000004</v>
      </c>
      <c r="U57" s="601" t="s">
        <v>911</v>
      </c>
      <c r="V57" s="601" t="s">
        <v>911</v>
      </c>
      <c r="W57" s="601" t="s">
        <v>911</v>
      </c>
      <c r="X57" s="601" t="s">
        <v>911</v>
      </c>
      <c r="Y57" s="601" t="s">
        <v>911</v>
      </c>
      <c r="Z57" s="601" t="s">
        <v>911</v>
      </c>
      <c r="AA57" s="601" t="s">
        <v>911</v>
      </c>
      <c r="AB57" s="595">
        <v>9.5</v>
      </c>
      <c r="AE57" s="595" t="b">
        <v>0</v>
      </c>
      <c r="AG57" s="2771">
        <v>101.59999847412109</v>
      </c>
      <c r="AH57" s="2772">
        <v>99.715320000000006</v>
      </c>
      <c r="AI57" s="2772">
        <v>7.5895200000000003</v>
      </c>
      <c r="AJ57" s="2772">
        <v>223.05307840487507</v>
      </c>
      <c r="AK57" s="2771">
        <v>20</v>
      </c>
      <c r="AL57" s="2772">
        <v>14</v>
      </c>
      <c r="AM57" s="2772">
        <v>33</v>
      </c>
      <c r="AN57" s="2772">
        <v>90</v>
      </c>
      <c r="AO57" s="2772">
        <v>100</v>
      </c>
      <c r="AP57" s="2772" t="s">
        <v>4809</v>
      </c>
      <c r="AQ57" s="2772" t="s">
        <v>4809</v>
      </c>
      <c r="AR57" s="2772">
        <v>0</v>
      </c>
      <c r="AS57" s="2771" t="s">
        <v>4810</v>
      </c>
      <c r="AT57" s="2772">
        <v>75</v>
      </c>
      <c r="AU57" s="2773">
        <v>20</v>
      </c>
    </row>
    <row r="58" spans="1:47" x14ac:dyDescent="0.25">
      <c r="A58" s="595">
        <v>57</v>
      </c>
      <c r="F58" s="595">
        <v>1</v>
      </c>
      <c r="I58" s="595">
        <v>1</v>
      </c>
      <c r="K58" s="601">
        <v>69253</v>
      </c>
      <c r="L58" s="601">
        <v>5.625</v>
      </c>
      <c r="M58" s="601">
        <v>97</v>
      </c>
      <c r="N58" s="601" t="s">
        <v>29</v>
      </c>
      <c r="O58" s="601">
        <v>4.8712999999999997</v>
      </c>
      <c r="P58" s="601">
        <v>0.82809999999999995</v>
      </c>
      <c r="Q58" s="601">
        <v>0.1356</v>
      </c>
      <c r="R58" s="601">
        <v>1.4961</v>
      </c>
      <c r="S58" s="601">
        <v>0.82809999999999995</v>
      </c>
      <c r="T58" s="601">
        <v>0.875</v>
      </c>
      <c r="U58" s="601" t="s">
        <v>299</v>
      </c>
      <c r="V58" s="601" t="s">
        <v>299</v>
      </c>
      <c r="W58" s="601" t="s">
        <v>299</v>
      </c>
      <c r="X58" s="601" t="s">
        <v>299</v>
      </c>
      <c r="Y58" s="601" t="s">
        <v>299</v>
      </c>
      <c r="Z58" s="601" t="s">
        <v>299</v>
      </c>
      <c r="AA58" s="601" t="s">
        <v>299</v>
      </c>
      <c r="AB58" s="595">
        <v>0</v>
      </c>
      <c r="AE58" s="595" t="b">
        <v>0</v>
      </c>
      <c r="AG58" s="2771">
        <v>142.875</v>
      </c>
      <c r="AH58" s="2772">
        <v>123.73102</v>
      </c>
      <c r="AI58" s="2772">
        <v>6.8884800000000004</v>
      </c>
      <c r="AJ58" s="2772">
        <v>304.73448739820964</v>
      </c>
      <c r="AK58" s="2771">
        <v>19</v>
      </c>
      <c r="AL58" s="2772">
        <v>16</v>
      </c>
      <c r="AM58" s="2772">
        <v>37</v>
      </c>
      <c r="AN58" s="2772">
        <v>86</v>
      </c>
      <c r="AO58" s="2772">
        <v>124</v>
      </c>
      <c r="AP58" s="2772" t="s">
        <v>793</v>
      </c>
      <c r="AQ58" s="2772" t="s">
        <v>4809</v>
      </c>
      <c r="AR58" s="2772">
        <v>0</v>
      </c>
      <c r="AS58" s="2771" t="s">
        <v>4810</v>
      </c>
      <c r="AT58" s="2772">
        <v>96</v>
      </c>
      <c r="AU58" s="2773">
        <v>30</v>
      </c>
    </row>
    <row r="59" spans="1:47" x14ac:dyDescent="0.25">
      <c r="A59" s="595">
        <v>58</v>
      </c>
      <c r="C59" s="595">
        <v>1</v>
      </c>
      <c r="I59" s="595">
        <v>1</v>
      </c>
      <c r="K59" s="601">
        <v>69266</v>
      </c>
      <c r="L59" s="601">
        <v>3.875</v>
      </c>
      <c r="M59" s="601">
        <v>70</v>
      </c>
      <c r="N59" s="601" t="s">
        <v>29</v>
      </c>
      <c r="O59" s="601">
        <v>3.6579000000000002</v>
      </c>
      <c r="P59" s="601">
        <v>0.54020000000000001</v>
      </c>
      <c r="Q59" s="601">
        <v>0.14929999999999999</v>
      </c>
      <c r="R59" s="601">
        <v>1.1220000000000001</v>
      </c>
      <c r="S59" s="601">
        <v>0.55589999999999995</v>
      </c>
      <c r="T59" s="601">
        <v>0.75</v>
      </c>
      <c r="U59" s="601" t="s">
        <v>299</v>
      </c>
      <c r="V59" s="601" t="s">
        <v>299</v>
      </c>
      <c r="W59" s="601" t="s">
        <v>299</v>
      </c>
      <c r="X59" s="601" t="s">
        <v>299</v>
      </c>
      <c r="Y59" s="601" t="s">
        <v>299</v>
      </c>
      <c r="Z59" s="601" t="s">
        <v>299</v>
      </c>
      <c r="AA59" s="601" t="s">
        <v>299</v>
      </c>
      <c r="AB59" s="595">
        <v>0</v>
      </c>
      <c r="AE59" s="595" t="b">
        <v>0</v>
      </c>
      <c r="AG59" s="2771">
        <v>98.425003051757813</v>
      </c>
      <c r="AH59" s="2772">
        <v>92.910659999999993</v>
      </c>
      <c r="AI59" s="2772">
        <v>7.5844399999999998</v>
      </c>
      <c r="AJ59" s="2772">
        <v>219.91148575128528</v>
      </c>
      <c r="AK59" s="2771">
        <v>23</v>
      </c>
      <c r="AL59" s="2772">
        <v>14</v>
      </c>
      <c r="AM59" s="2772">
        <v>33</v>
      </c>
      <c r="AN59" s="2772">
        <v>90</v>
      </c>
      <c r="AO59" s="2772">
        <v>93</v>
      </c>
      <c r="AP59" s="2772" t="s">
        <v>4809</v>
      </c>
      <c r="AQ59" s="2772" t="s">
        <v>4809</v>
      </c>
      <c r="AR59" s="2772">
        <v>0</v>
      </c>
      <c r="AS59" s="2771" t="s">
        <v>4810</v>
      </c>
      <c r="AT59" s="2772">
        <v>75</v>
      </c>
      <c r="AU59" s="2773">
        <v>20</v>
      </c>
    </row>
    <row r="60" spans="1:47" x14ac:dyDescent="0.25">
      <c r="A60" s="595">
        <v>59</v>
      </c>
      <c r="C60" s="595">
        <v>1</v>
      </c>
      <c r="I60" s="595">
        <v>1</v>
      </c>
      <c r="K60" s="601">
        <v>69269</v>
      </c>
      <c r="L60" s="601">
        <v>6.125</v>
      </c>
      <c r="M60" s="601">
        <v>105</v>
      </c>
      <c r="N60" s="601" t="s">
        <v>29</v>
      </c>
      <c r="O60" s="601">
        <v>5.6254999999999997</v>
      </c>
      <c r="P60" s="601">
        <v>0.46350000000000002</v>
      </c>
      <c r="Q60" s="601">
        <v>0.15490000000000001</v>
      </c>
      <c r="R60" s="601">
        <v>1.2601</v>
      </c>
      <c r="S60" s="601">
        <v>0.46350000000000002</v>
      </c>
      <c r="T60" s="601">
        <v>0.875</v>
      </c>
      <c r="U60" s="601" t="s">
        <v>299</v>
      </c>
      <c r="V60" s="601" t="s">
        <v>299</v>
      </c>
      <c r="W60" s="601" t="s">
        <v>299</v>
      </c>
      <c r="X60" s="601" t="s">
        <v>299</v>
      </c>
      <c r="Y60" s="601" t="s">
        <v>299</v>
      </c>
      <c r="Z60" s="601" t="s">
        <v>299</v>
      </c>
      <c r="AA60" s="601" t="s">
        <v>299</v>
      </c>
      <c r="AB60" s="595">
        <v>0</v>
      </c>
      <c r="AE60" s="595" t="b">
        <v>0</v>
      </c>
      <c r="AG60" s="2771">
        <v>155.57499694824219</v>
      </c>
      <c r="AH60" s="2772">
        <v>142.8877</v>
      </c>
      <c r="AI60" s="2772">
        <v>7.8689200000000001</v>
      </c>
      <c r="AJ60" s="2772">
        <v>329.86722862692795</v>
      </c>
      <c r="AK60" s="2771">
        <v>19</v>
      </c>
      <c r="AL60" s="2772">
        <v>18</v>
      </c>
      <c r="AM60" s="2772">
        <v>40</v>
      </c>
      <c r="AN60" s="2772">
        <v>83</v>
      </c>
      <c r="AO60" s="2772">
        <v>143</v>
      </c>
      <c r="AP60" s="2772" t="s">
        <v>793</v>
      </c>
      <c r="AQ60" s="2772" t="s">
        <v>793</v>
      </c>
      <c r="AR60" s="2772">
        <v>0</v>
      </c>
      <c r="AS60" s="2771" t="s">
        <v>4810</v>
      </c>
      <c r="AT60" s="2772">
        <v>106</v>
      </c>
      <c r="AU60" s="2773">
        <v>35</v>
      </c>
    </row>
    <row r="61" spans="1:47" x14ac:dyDescent="0.25">
      <c r="A61" s="595">
        <v>60</v>
      </c>
      <c r="C61" s="595">
        <v>1</v>
      </c>
      <c r="I61" s="595">
        <v>1</v>
      </c>
      <c r="K61" s="601">
        <v>69278</v>
      </c>
      <c r="L61" s="601">
        <v>4.125</v>
      </c>
      <c r="M61" s="601">
        <v>74</v>
      </c>
      <c r="N61" s="601" t="s">
        <v>29</v>
      </c>
      <c r="O61" s="601">
        <v>3.7589999999999999</v>
      </c>
      <c r="P61" s="601">
        <v>0.95399999999999996</v>
      </c>
      <c r="Q61" s="601">
        <v>0.58140000000000003</v>
      </c>
      <c r="R61" s="601">
        <v>1.2598</v>
      </c>
      <c r="S61" s="601">
        <v>0.96830000000000005</v>
      </c>
      <c r="T61" s="601">
        <v>0.875</v>
      </c>
      <c r="U61" s="601" t="s">
        <v>299</v>
      </c>
      <c r="V61" s="601" t="s">
        <v>299</v>
      </c>
      <c r="W61" s="601" t="s">
        <v>299</v>
      </c>
      <c r="X61" s="601" t="s">
        <v>299</v>
      </c>
      <c r="Y61" s="601" t="s">
        <v>299</v>
      </c>
      <c r="Z61" s="601" t="s">
        <v>299</v>
      </c>
      <c r="AA61" s="601" t="s">
        <v>299</v>
      </c>
      <c r="AB61" s="595">
        <v>0</v>
      </c>
      <c r="AE61" s="595" t="b">
        <v>0</v>
      </c>
      <c r="AG61" s="2771">
        <v>104.77500152587891</v>
      </c>
      <c r="AH61" s="2772">
        <v>95.4786</v>
      </c>
      <c r="AI61" s="2772">
        <v>29.535119999999999</v>
      </c>
      <c r="AJ61" s="2772">
        <v>232.47785636564447</v>
      </c>
      <c r="AK61" s="2771">
        <v>23</v>
      </c>
      <c r="AL61" s="2772">
        <v>16</v>
      </c>
      <c r="AM61" s="2772">
        <v>37</v>
      </c>
      <c r="AN61" s="2772">
        <v>86</v>
      </c>
      <c r="AO61" s="2772">
        <v>95</v>
      </c>
      <c r="AP61" s="2772" t="s">
        <v>4809</v>
      </c>
      <c r="AQ61" s="2772" t="s">
        <v>4809</v>
      </c>
      <c r="AR61" s="2772">
        <v>0</v>
      </c>
      <c r="AS61" s="2771" t="s">
        <v>4810</v>
      </c>
      <c r="AT61" s="2772">
        <v>75</v>
      </c>
      <c r="AU61" s="2773">
        <v>20</v>
      </c>
    </row>
    <row r="62" spans="1:47" x14ac:dyDescent="0.25">
      <c r="A62" s="595">
        <v>61</v>
      </c>
      <c r="E62" s="595">
        <v>1</v>
      </c>
      <c r="I62" s="595">
        <v>1</v>
      </c>
      <c r="K62" s="601">
        <v>69279</v>
      </c>
      <c r="L62" s="601">
        <v>5.75</v>
      </c>
      <c r="M62" s="601">
        <v>99</v>
      </c>
      <c r="N62" s="601" t="s">
        <v>28</v>
      </c>
      <c r="O62" s="601">
        <v>5.4531999999999998</v>
      </c>
      <c r="P62" s="601">
        <v>0.77190000000000003</v>
      </c>
      <c r="Q62" s="601">
        <v>0.41249999999999998</v>
      </c>
      <c r="R62" s="601">
        <v>1.0411999999999999</v>
      </c>
      <c r="S62" s="601">
        <v>0.75629999999999997</v>
      </c>
      <c r="T62" s="601">
        <v>1</v>
      </c>
      <c r="U62" s="601" t="s">
        <v>791</v>
      </c>
      <c r="V62" s="601" t="s">
        <v>791</v>
      </c>
      <c r="W62" s="601" t="s">
        <v>791</v>
      </c>
      <c r="X62" s="601" t="s">
        <v>791</v>
      </c>
      <c r="Y62" s="601" t="s">
        <v>791</v>
      </c>
      <c r="Z62" s="601" t="s">
        <v>791</v>
      </c>
      <c r="AA62" s="601" t="s">
        <v>791</v>
      </c>
      <c r="AB62" s="595">
        <v>9</v>
      </c>
      <c r="AE62" s="595" t="b">
        <v>0</v>
      </c>
      <c r="AG62" s="2771">
        <v>146.05000305175781</v>
      </c>
      <c r="AH62" s="2772">
        <v>138.51128</v>
      </c>
      <c r="AI62" s="2772">
        <v>20.954999999999998</v>
      </c>
      <c r="AJ62" s="2772">
        <v>311.0176727053892</v>
      </c>
      <c r="AK62" s="2771">
        <v>19</v>
      </c>
      <c r="AL62" s="2772">
        <v>16</v>
      </c>
      <c r="AM62" s="2772">
        <v>37</v>
      </c>
      <c r="AN62" s="2772">
        <v>86</v>
      </c>
      <c r="AO62" s="2772">
        <v>139</v>
      </c>
      <c r="AP62" s="2772" t="s">
        <v>793</v>
      </c>
      <c r="AQ62" s="2772" t="s">
        <v>793</v>
      </c>
      <c r="AR62" s="2772">
        <v>0</v>
      </c>
      <c r="AS62" s="2771" t="s">
        <v>4810</v>
      </c>
      <c r="AT62" s="2772">
        <v>106</v>
      </c>
      <c r="AU62" s="2773">
        <v>35</v>
      </c>
    </row>
    <row r="63" spans="1:47" x14ac:dyDescent="0.25">
      <c r="A63" s="595">
        <v>62</v>
      </c>
      <c r="I63" s="595">
        <v>0</v>
      </c>
      <c r="K63" s="601">
        <v>69283</v>
      </c>
      <c r="L63" s="601">
        <v>4.125</v>
      </c>
      <c r="M63" s="601">
        <v>74</v>
      </c>
      <c r="N63" s="601" t="s">
        <v>28</v>
      </c>
      <c r="O63" s="601">
        <v>4.0631000000000004</v>
      </c>
      <c r="P63" s="601">
        <v>0.44919999999999999</v>
      </c>
      <c r="Q63" s="601">
        <v>0.1246</v>
      </c>
      <c r="R63" s="601">
        <v>0.93930000000000002</v>
      </c>
      <c r="S63" s="601">
        <v>0.46539999999999998</v>
      </c>
      <c r="T63" s="601">
        <v>0.75</v>
      </c>
      <c r="U63" s="601" t="s">
        <v>849</v>
      </c>
      <c r="V63" s="601" t="s">
        <v>849</v>
      </c>
      <c r="W63" s="601" t="s">
        <v>849</v>
      </c>
      <c r="X63" s="601" t="s">
        <v>849</v>
      </c>
      <c r="Y63" s="601" t="s">
        <v>849</v>
      </c>
      <c r="Z63" s="601" t="s">
        <v>849</v>
      </c>
      <c r="AA63" s="601" t="s">
        <v>849</v>
      </c>
      <c r="AB63" s="595">
        <v>10</v>
      </c>
      <c r="AE63" s="595" t="b">
        <v>0</v>
      </c>
      <c r="AG63" s="2771">
        <v>104.77500152587891</v>
      </c>
      <c r="AH63" s="2772">
        <v>103.20274000000001</v>
      </c>
      <c r="AI63" s="2772">
        <v>6.3296799999999998</v>
      </c>
      <c r="AJ63" s="2772">
        <v>232.47785636564447</v>
      </c>
      <c r="AK63" s="2771">
        <v>23</v>
      </c>
      <c r="AL63" s="2772">
        <v>16</v>
      </c>
      <c r="AM63" s="2772">
        <v>37</v>
      </c>
      <c r="AN63" s="2772">
        <v>86</v>
      </c>
      <c r="AO63" s="2772">
        <v>103</v>
      </c>
      <c r="AP63" s="2772" t="s">
        <v>4809</v>
      </c>
      <c r="AQ63" s="2772" t="s">
        <v>4809</v>
      </c>
      <c r="AR63" s="2772">
        <v>0</v>
      </c>
      <c r="AS63" s="2771" t="s">
        <v>4810</v>
      </c>
      <c r="AT63" s="2772">
        <v>75</v>
      </c>
      <c r="AU63" s="2773">
        <v>20</v>
      </c>
    </row>
    <row r="64" spans="1:47" x14ac:dyDescent="0.25">
      <c r="A64" s="595">
        <v>63</v>
      </c>
      <c r="D64" s="595">
        <v>1</v>
      </c>
      <c r="G64" s="595">
        <v>1</v>
      </c>
      <c r="H64" s="595" t="s">
        <v>235</v>
      </c>
      <c r="I64" s="595">
        <v>3</v>
      </c>
      <c r="K64" s="601">
        <v>69292</v>
      </c>
      <c r="L64" s="601">
        <v>4.25</v>
      </c>
      <c r="M64" s="601">
        <v>76</v>
      </c>
      <c r="N64" s="601" t="s">
        <v>28</v>
      </c>
      <c r="O64" s="601">
        <v>4.0471000000000004</v>
      </c>
      <c r="P64" s="601">
        <v>1.0339</v>
      </c>
      <c r="Q64" s="601">
        <v>0.33910000000000001</v>
      </c>
      <c r="R64" s="601">
        <v>1.1197999999999999</v>
      </c>
      <c r="S64" s="601">
        <v>1.0517000000000001</v>
      </c>
      <c r="T64" s="601">
        <v>0.875</v>
      </c>
      <c r="U64" s="601" t="s">
        <v>839</v>
      </c>
      <c r="V64" s="601" t="s">
        <v>839</v>
      </c>
      <c r="W64" s="601" t="s">
        <v>839</v>
      </c>
      <c r="X64" s="601" t="s">
        <v>839</v>
      </c>
      <c r="Y64" s="601" t="s">
        <v>839</v>
      </c>
      <c r="Z64" s="601" t="s">
        <v>839</v>
      </c>
      <c r="AA64" s="601" t="s">
        <v>884</v>
      </c>
      <c r="AB64" s="595">
        <v>8</v>
      </c>
      <c r="AE64" s="595" t="b">
        <v>0</v>
      </c>
      <c r="AG64" s="2771">
        <v>107.94999694824219</v>
      </c>
      <c r="AH64" s="2772">
        <v>102.79634</v>
      </c>
      <c r="AI64" s="2772">
        <v>17.226279999999999</v>
      </c>
      <c r="AJ64" s="2772">
        <v>238.76104167282404</v>
      </c>
      <c r="AK64" s="2771">
        <v>23</v>
      </c>
      <c r="AL64" s="2772">
        <v>16</v>
      </c>
      <c r="AM64" s="2772">
        <v>37</v>
      </c>
      <c r="AN64" s="2772">
        <v>86</v>
      </c>
      <c r="AO64" s="2772">
        <v>103</v>
      </c>
      <c r="AP64" s="2772" t="s">
        <v>4809</v>
      </c>
      <c r="AQ64" s="2772" t="s">
        <v>4809</v>
      </c>
      <c r="AR64" s="2772">
        <v>0</v>
      </c>
      <c r="AS64" s="2771" t="s">
        <v>4810</v>
      </c>
      <c r="AT64" s="2772">
        <v>75</v>
      </c>
      <c r="AU64" s="2773">
        <v>20</v>
      </c>
    </row>
    <row r="65" spans="1:47" x14ac:dyDescent="0.25">
      <c r="A65" s="595">
        <v>64</v>
      </c>
      <c r="D65" s="595">
        <v>1</v>
      </c>
      <c r="G65" s="595">
        <v>1</v>
      </c>
      <c r="I65" s="595">
        <v>2</v>
      </c>
      <c r="K65" s="601">
        <v>69293</v>
      </c>
      <c r="L65" s="601">
        <v>3.875</v>
      </c>
      <c r="M65" s="601">
        <v>69</v>
      </c>
      <c r="N65" s="601" t="s">
        <v>28</v>
      </c>
      <c r="O65" s="601">
        <v>3.6785000000000001</v>
      </c>
      <c r="P65" s="601">
        <v>0.79690000000000005</v>
      </c>
      <c r="Q65" s="601">
        <v>0.33279999999999998</v>
      </c>
      <c r="R65" s="601">
        <v>0.98080000000000001</v>
      </c>
      <c r="S65" s="601">
        <v>0.98050000000000004</v>
      </c>
      <c r="T65" s="601">
        <v>0.875</v>
      </c>
      <c r="U65" s="601" t="s">
        <v>842</v>
      </c>
      <c r="V65" s="601" t="s">
        <v>842</v>
      </c>
      <c r="W65" s="601" t="s">
        <v>842</v>
      </c>
      <c r="X65" s="601" t="s">
        <v>842</v>
      </c>
      <c r="Y65" s="601" t="s">
        <v>842</v>
      </c>
      <c r="Z65" s="601" t="s">
        <v>842</v>
      </c>
      <c r="AA65" s="601" t="s">
        <v>842</v>
      </c>
      <c r="AB65" s="595">
        <v>7</v>
      </c>
      <c r="AE65" s="595" t="b">
        <v>0</v>
      </c>
      <c r="AG65" s="2771">
        <v>98.425003051757813</v>
      </c>
      <c r="AH65" s="2772">
        <v>93.433899999999994</v>
      </c>
      <c r="AI65" s="2772">
        <v>16.90624</v>
      </c>
      <c r="AJ65" s="2772">
        <v>216.76989309769553</v>
      </c>
      <c r="AK65" s="2771">
        <v>20</v>
      </c>
      <c r="AL65" s="2772">
        <v>14</v>
      </c>
      <c r="AM65" s="2772">
        <v>33</v>
      </c>
      <c r="AN65" s="2772">
        <v>90</v>
      </c>
      <c r="AO65" s="2772">
        <v>93</v>
      </c>
      <c r="AP65" s="2772" t="s">
        <v>4809</v>
      </c>
      <c r="AQ65" s="2772" t="s">
        <v>4809</v>
      </c>
      <c r="AR65" s="2772">
        <v>0</v>
      </c>
      <c r="AS65" s="2771" t="s">
        <v>4810</v>
      </c>
      <c r="AT65" s="2772">
        <v>75</v>
      </c>
      <c r="AU65" s="2773">
        <v>20</v>
      </c>
    </row>
    <row r="66" spans="1:47" x14ac:dyDescent="0.25">
      <c r="A66" s="595">
        <v>65</v>
      </c>
      <c r="C66" s="595">
        <v>1</v>
      </c>
      <c r="I66" s="595">
        <v>1</v>
      </c>
      <c r="K66" s="601">
        <v>69294</v>
      </c>
      <c r="L66" s="601">
        <v>4.125</v>
      </c>
      <c r="M66" s="601">
        <v>74</v>
      </c>
      <c r="N66" s="601" t="s">
        <v>28</v>
      </c>
      <c r="O66" s="601">
        <v>3.9285000000000001</v>
      </c>
      <c r="P66" s="601">
        <v>0.63400000000000001</v>
      </c>
      <c r="Q66" s="601">
        <v>0.27939999999999998</v>
      </c>
      <c r="R66" s="601">
        <v>1.2210000000000001</v>
      </c>
      <c r="S66" s="601">
        <v>1.0654999999999999</v>
      </c>
      <c r="T66" s="601">
        <v>0.875</v>
      </c>
      <c r="U66" s="601" t="s">
        <v>842</v>
      </c>
      <c r="V66" s="601" t="s">
        <v>842</v>
      </c>
      <c r="W66" s="601" t="s">
        <v>842</v>
      </c>
      <c r="X66" s="601" t="s">
        <v>842</v>
      </c>
      <c r="Y66" s="601" t="s">
        <v>842</v>
      </c>
      <c r="Z66" s="601" t="s">
        <v>842</v>
      </c>
      <c r="AA66" s="601" t="s">
        <v>842</v>
      </c>
      <c r="AB66" s="595">
        <v>7</v>
      </c>
      <c r="AE66" s="595" t="b">
        <v>0</v>
      </c>
      <c r="AG66" s="2771">
        <v>104.77500152587891</v>
      </c>
      <c r="AH66" s="2772">
        <v>99.783900000000003</v>
      </c>
      <c r="AI66" s="2772">
        <v>14.193519999999999</v>
      </c>
      <c r="AJ66" s="2772">
        <v>232.47785636564447</v>
      </c>
      <c r="AK66" s="2771">
        <v>23</v>
      </c>
      <c r="AL66" s="2772">
        <v>16</v>
      </c>
      <c r="AM66" s="2772">
        <v>37</v>
      </c>
      <c r="AN66" s="2772">
        <v>86</v>
      </c>
      <c r="AO66" s="2772">
        <v>100</v>
      </c>
      <c r="AP66" s="2772" t="s">
        <v>4809</v>
      </c>
      <c r="AQ66" s="2772" t="s">
        <v>4809</v>
      </c>
      <c r="AR66" s="2772">
        <v>0</v>
      </c>
      <c r="AS66" s="2771" t="s">
        <v>4810</v>
      </c>
      <c r="AT66" s="2772">
        <v>75</v>
      </c>
      <c r="AU66" s="2773">
        <v>20</v>
      </c>
    </row>
    <row r="67" spans="1:47" x14ac:dyDescent="0.25">
      <c r="A67" s="595">
        <v>66</v>
      </c>
      <c r="F67" s="595">
        <v>1</v>
      </c>
      <c r="I67" s="595">
        <v>1</v>
      </c>
      <c r="K67" s="601">
        <v>69296</v>
      </c>
      <c r="L67" s="601">
        <v>4.25</v>
      </c>
      <c r="M67" s="601">
        <v>76</v>
      </c>
      <c r="N67" s="601" t="s">
        <v>28</v>
      </c>
      <c r="O67" s="601">
        <v>4.0785</v>
      </c>
      <c r="P67" s="601">
        <v>0.58530000000000004</v>
      </c>
      <c r="Q67" s="601">
        <v>0.109</v>
      </c>
      <c r="R67" s="601">
        <v>1.0663</v>
      </c>
      <c r="S67" s="601">
        <v>0.5625</v>
      </c>
      <c r="T67" s="601">
        <v>0.875</v>
      </c>
      <c r="U67" s="601" t="s">
        <v>839</v>
      </c>
      <c r="V67" s="601" t="s">
        <v>839</v>
      </c>
      <c r="W67" s="601" t="s">
        <v>839</v>
      </c>
      <c r="X67" s="601" t="s">
        <v>839</v>
      </c>
      <c r="Y67" s="601" t="s">
        <v>839</v>
      </c>
      <c r="Z67" s="601" t="s">
        <v>839</v>
      </c>
      <c r="AA67" s="601" t="s">
        <v>839</v>
      </c>
      <c r="AB67" s="595">
        <v>8</v>
      </c>
      <c r="AE67" s="595" t="b">
        <v>0</v>
      </c>
      <c r="AG67" s="2771">
        <v>107.94999694824219</v>
      </c>
      <c r="AH67" s="2772">
        <v>103.5939</v>
      </c>
      <c r="AI67" s="2772">
        <v>5.5372000000000003</v>
      </c>
      <c r="AJ67" s="2772">
        <v>238.76104167282404</v>
      </c>
      <c r="AK67" s="2771">
        <v>23</v>
      </c>
      <c r="AL67" s="2772">
        <v>16</v>
      </c>
      <c r="AM67" s="2772">
        <v>37</v>
      </c>
      <c r="AN67" s="2772">
        <v>86</v>
      </c>
      <c r="AO67" s="2772">
        <v>104</v>
      </c>
      <c r="AP67" s="2772" t="s">
        <v>4809</v>
      </c>
      <c r="AQ67" s="2772" t="s">
        <v>4809</v>
      </c>
      <c r="AR67" s="2772">
        <v>0</v>
      </c>
      <c r="AS67" s="2771" t="s">
        <v>4810</v>
      </c>
      <c r="AT67" s="2772">
        <v>75</v>
      </c>
      <c r="AU67" s="2773">
        <v>20</v>
      </c>
    </row>
    <row r="68" spans="1:47" x14ac:dyDescent="0.25">
      <c r="A68" s="595">
        <v>67</v>
      </c>
      <c r="C68" s="595">
        <v>1</v>
      </c>
      <c r="D68" s="595">
        <v>1</v>
      </c>
      <c r="F68" s="595">
        <v>1</v>
      </c>
      <c r="I68" s="595">
        <v>3</v>
      </c>
      <c r="K68" s="601">
        <v>69297</v>
      </c>
      <c r="L68" s="601">
        <v>4.0625</v>
      </c>
      <c r="M68" s="601">
        <v>73</v>
      </c>
      <c r="N68" s="601" t="s">
        <v>28</v>
      </c>
      <c r="O68" s="601">
        <v>3.8837000000000002</v>
      </c>
      <c r="P68" s="601">
        <v>0.57040000000000002</v>
      </c>
      <c r="Q68" s="601">
        <v>0.1086</v>
      </c>
      <c r="R68" s="601">
        <v>1.0901000000000001</v>
      </c>
      <c r="S68" s="601">
        <v>0.57040000000000002</v>
      </c>
      <c r="T68" s="601">
        <v>0.875</v>
      </c>
      <c r="U68" s="601" t="s">
        <v>839</v>
      </c>
      <c r="V68" s="601" t="s">
        <v>839</v>
      </c>
      <c r="W68" s="601" t="s">
        <v>839</v>
      </c>
      <c r="X68" s="601" t="s">
        <v>839</v>
      </c>
      <c r="Y68" s="601" t="s">
        <v>839</v>
      </c>
      <c r="Z68" s="601" t="s">
        <v>839</v>
      </c>
      <c r="AA68" s="601" t="s">
        <v>839</v>
      </c>
      <c r="AB68" s="595">
        <v>8</v>
      </c>
      <c r="AE68" s="595" t="b">
        <v>0</v>
      </c>
      <c r="AG68" s="2771">
        <v>103.1875</v>
      </c>
      <c r="AH68" s="2772">
        <v>98.645979999999994</v>
      </c>
      <c r="AI68" s="2772">
        <v>5.5168799999999996</v>
      </c>
      <c r="AJ68" s="2772">
        <v>229.33626371205469</v>
      </c>
      <c r="AK68" s="2771">
        <v>23</v>
      </c>
      <c r="AL68" s="2772">
        <v>16</v>
      </c>
      <c r="AM68" s="2772">
        <v>37</v>
      </c>
      <c r="AN68" s="2772">
        <v>86</v>
      </c>
      <c r="AO68" s="2772">
        <v>99</v>
      </c>
      <c r="AP68" s="2772" t="s">
        <v>4809</v>
      </c>
      <c r="AQ68" s="2772" t="s">
        <v>4809</v>
      </c>
      <c r="AR68" s="2772">
        <v>0</v>
      </c>
      <c r="AS68" s="2771" t="s">
        <v>4810</v>
      </c>
      <c r="AT68" s="2772">
        <v>75</v>
      </c>
      <c r="AU68" s="2773">
        <v>20</v>
      </c>
    </row>
    <row r="69" spans="1:47" x14ac:dyDescent="0.25">
      <c r="A69" s="595">
        <v>68</v>
      </c>
      <c r="D69" s="595">
        <v>1</v>
      </c>
      <c r="I69" s="595">
        <v>1</v>
      </c>
      <c r="K69" s="601">
        <v>69649</v>
      </c>
      <c r="L69" s="601">
        <v>3.5625</v>
      </c>
      <c r="M69" s="601">
        <v>65</v>
      </c>
      <c r="N69" s="601" t="s">
        <v>29</v>
      </c>
      <c r="O69" s="601">
        <v>3.2252000000000001</v>
      </c>
      <c r="P69" s="601">
        <v>0.63719999999999999</v>
      </c>
      <c r="Q69" s="601">
        <v>8.1900000000000001E-2</v>
      </c>
      <c r="R69" s="601">
        <v>1.2579</v>
      </c>
      <c r="S69" s="601">
        <v>0.55220000000000002</v>
      </c>
      <c r="T69" s="601">
        <v>0.875</v>
      </c>
      <c r="U69" s="601" t="s">
        <v>299</v>
      </c>
      <c r="V69" s="601" t="s">
        <v>299</v>
      </c>
      <c r="W69" s="601" t="s">
        <v>299</v>
      </c>
      <c r="X69" s="601" t="s">
        <v>299</v>
      </c>
      <c r="Y69" s="601" t="s">
        <v>299</v>
      </c>
      <c r="Z69" s="601" t="s">
        <v>299</v>
      </c>
      <c r="AA69" s="601" t="s">
        <v>299</v>
      </c>
      <c r="AB69" s="595">
        <v>0</v>
      </c>
      <c r="AE69" s="595" t="b">
        <v>0</v>
      </c>
      <c r="AG69" s="2771">
        <v>90.487503051757813</v>
      </c>
      <c r="AH69" s="2772">
        <v>81.920079999999999</v>
      </c>
      <c r="AI69" s="2772">
        <v>4.16052</v>
      </c>
      <c r="AJ69" s="2772">
        <v>204.20352248333637</v>
      </c>
      <c r="AK69" s="2771">
        <v>23</v>
      </c>
      <c r="AL69" s="2772">
        <v>14</v>
      </c>
      <c r="AM69" s="2772">
        <v>33</v>
      </c>
      <c r="AN69" s="2772">
        <v>90</v>
      </c>
      <c r="AO69" s="2772">
        <v>82</v>
      </c>
      <c r="AP69" s="2772" t="s">
        <v>4809</v>
      </c>
      <c r="AQ69" s="2772" t="s">
        <v>4809</v>
      </c>
      <c r="AR69" s="2772">
        <v>0</v>
      </c>
      <c r="AS69" s="2771" t="s">
        <v>4810</v>
      </c>
      <c r="AT69" s="2772">
        <v>66</v>
      </c>
      <c r="AU69" s="2773">
        <v>15</v>
      </c>
    </row>
    <row r="70" spans="1:47" x14ac:dyDescent="0.25">
      <c r="A70" s="595">
        <v>69</v>
      </c>
      <c r="C70" s="595">
        <v>1</v>
      </c>
      <c r="D70" s="595">
        <v>1</v>
      </c>
      <c r="I70" s="595">
        <v>2</v>
      </c>
      <c r="K70" s="601">
        <v>69650</v>
      </c>
      <c r="L70" s="601">
        <v>3.625</v>
      </c>
      <c r="M70" s="601">
        <v>65</v>
      </c>
      <c r="N70" s="601" t="s">
        <v>29</v>
      </c>
      <c r="O70" s="601">
        <v>3.1576</v>
      </c>
      <c r="P70" s="601">
        <v>0.55310000000000004</v>
      </c>
      <c r="Q70" s="601">
        <v>8.0799999999999997E-2</v>
      </c>
      <c r="R70" s="601">
        <v>1.2598</v>
      </c>
      <c r="S70" s="601">
        <v>0.55310000000000004</v>
      </c>
      <c r="T70" s="601">
        <v>0.875</v>
      </c>
      <c r="U70" s="601" t="s">
        <v>299</v>
      </c>
      <c r="V70" s="601" t="s">
        <v>299</v>
      </c>
      <c r="W70" s="601" t="s">
        <v>299</v>
      </c>
      <c r="X70" s="601" t="s">
        <v>299</v>
      </c>
      <c r="Y70" s="601" t="s">
        <v>299</v>
      </c>
      <c r="Z70" s="601" t="s">
        <v>299</v>
      </c>
      <c r="AA70" s="601" t="s">
        <v>299</v>
      </c>
      <c r="AB70" s="595">
        <v>0</v>
      </c>
      <c r="AE70" s="595" t="b">
        <v>0</v>
      </c>
      <c r="AG70" s="2771">
        <v>92.074996948242188</v>
      </c>
      <c r="AH70" s="2772">
        <v>80.203040000000001</v>
      </c>
      <c r="AI70" s="2772">
        <v>4.1046399999999998</v>
      </c>
      <c r="AJ70" s="2772">
        <v>204.20352248333637</v>
      </c>
      <c r="AK70" s="2771">
        <v>20</v>
      </c>
      <c r="AL70" s="2772">
        <v>14</v>
      </c>
      <c r="AM70" s="2772">
        <v>33</v>
      </c>
      <c r="AN70" s="2772">
        <v>90</v>
      </c>
      <c r="AO70" s="2772">
        <v>80</v>
      </c>
      <c r="AP70" s="2772" t="s">
        <v>4809</v>
      </c>
      <c r="AQ70" s="2772" t="s">
        <v>4809</v>
      </c>
      <c r="AR70" s="2772">
        <v>0</v>
      </c>
      <c r="AS70" s="2771" t="s">
        <v>4810</v>
      </c>
      <c r="AT70" s="2772">
        <v>66</v>
      </c>
      <c r="AU70" s="2773">
        <v>15</v>
      </c>
    </row>
    <row r="71" spans="1:47" x14ac:dyDescent="0.25">
      <c r="A71" s="595">
        <v>70</v>
      </c>
      <c r="I71" s="595">
        <v>0</v>
      </c>
      <c r="K71" s="601">
        <v>69651</v>
      </c>
      <c r="L71" s="601">
        <v>3.75</v>
      </c>
      <c r="M71" s="601">
        <v>66</v>
      </c>
      <c r="N71" s="601" t="s">
        <v>29</v>
      </c>
      <c r="O71" s="601">
        <v>3.3012000000000001</v>
      </c>
      <c r="P71" s="601">
        <v>0.62629999999999997</v>
      </c>
      <c r="Q71" s="601">
        <v>0.109</v>
      </c>
      <c r="R71" s="601">
        <v>1.1220000000000001</v>
      </c>
      <c r="S71" s="601">
        <v>0.32400000000000001</v>
      </c>
      <c r="T71" s="601">
        <v>0.875</v>
      </c>
      <c r="U71" s="601" t="s">
        <v>299</v>
      </c>
      <c r="V71" s="601" t="s">
        <v>299</v>
      </c>
      <c r="W71" s="601" t="s">
        <v>299</v>
      </c>
      <c r="X71" s="601" t="s">
        <v>299</v>
      </c>
      <c r="Y71" s="601" t="s">
        <v>299</v>
      </c>
      <c r="Z71" s="601" t="s">
        <v>299</v>
      </c>
      <c r="AA71" s="601" t="s">
        <v>299</v>
      </c>
      <c r="AB71" s="595">
        <v>0</v>
      </c>
      <c r="AE71" s="595" t="b">
        <v>0</v>
      </c>
      <c r="AG71" s="2771">
        <v>95.25</v>
      </c>
      <c r="AH71" s="2772">
        <v>83.850480000000005</v>
      </c>
      <c r="AI71" s="2772">
        <v>5.5372000000000003</v>
      </c>
      <c r="AJ71" s="2772">
        <v>207.34511513692615</v>
      </c>
      <c r="AK71" s="2771">
        <v>17</v>
      </c>
      <c r="AL71" s="2772">
        <v>14</v>
      </c>
      <c r="AM71" s="2772">
        <v>33</v>
      </c>
      <c r="AN71" s="2772">
        <v>90</v>
      </c>
      <c r="AO71" s="2772">
        <v>84</v>
      </c>
      <c r="AP71" s="2772" t="s">
        <v>4809</v>
      </c>
      <c r="AQ71" s="2772" t="s">
        <v>4809</v>
      </c>
      <c r="AR71" s="2772">
        <v>0</v>
      </c>
      <c r="AS71" s="2771" t="s">
        <v>4810</v>
      </c>
      <c r="AT71" s="2772">
        <v>66</v>
      </c>
      <c r="AU71" s="2773">
        <v>15</v>
      </c>
    </row>
    <row r="72" spans="1:47" x14ac:dyDescent="0.25">
      <c r="A72" s="595">
        <v>71</v>
      </c>
      <c r="B72" s="595">
        <v>1</v>
      </c>
      <c r="C72" s="595">
        <v>1</v>
      </c>
      <c r="D72" s="595">
        <v>1</v>
      </c>
      <c r="E72" s="595">
        <v>1</v>
      </c>
      <c r="F72" s="595">
        <v>1</v>
      </c>
      <c r="G72" s="595">
        <v>1</v>
      </c>
      <c r="H72" s="595" t="s">
        <v>235</v>
      </c>
      <c r="I72" s="595">
        <v>7</v>
      </c>
      <c r="J72" s="595" t="s">
        <v>1059</v>
      </c>
      <c r="K72" s="601">
        <v>69652</v>
      </c>
      <c r="L72" s="601">
        <v>3.875</v>
      </c>
      <c r="M72" s="601">
        <v>69</v>
      </c>
      <c r="N72" s="601" t="s">
        <v>29</v>
      </c>
      <c r="O72" s="601">
        <v>3.4093</v>
      </c>
      <c r="P72" s="601">
        <v>0.87919999999999998</v>
      </c>
      <c r="Q72" s="601">
        <v>0.27079999999999999</v>
      </c>
      <c r="R72" s="601">
        <v>1.25</v>
      </c>
      <c r="S72" s="601">
        <v>0.87919999999999998</v>
      </c>
      <c r="T72" s="601">
        <v>0.75</v>
      </c>
      <c r="U72" s="601" t="s">
        <v>299</v>
      </c>
      <c r="V72" s="601" t="s">
        <v>299</v>
      </c>
      <c r="W72" s="601" t="s">
        <v>299</v>
      </c>
      <c r="X72" s="601" t="s">
        <v>299</v>
      </c>
      <c r="Y72" s="601" t="s">
        <v>299</v>
      </c>
      <c r="Z72" s="601" t="s">
        <v>299</v>
      </c>
      <c r="AA72" s="601" t="s">
        <v>299</v>
      </c>
      <c r="AB72" s="595">
        <v>0</v>
      </c>
      <c r="AE72" s="595" t="b">
        <v>0</v>
      </c>
      <c r="AG72" s="2771">
        <v>98.425003051757813</v>
      </c>
      <c r="AH72" s="2772">
        <v>86.596220000000002</v>
      </c>
      <c r="AI72" s="2772">
        <v>13.756640000000001</v>
      </c>
      <c r="AJ72" s="2772">
        <v>216.76989309769553</v>
      </c>
      <c r="AK72" s="2771">
        <v>20</v>
      </c>
      <c r="AL72" s="2772">
        <v>14</v>
      </c>
      <c r="AM72" s="2772">
        <v>33</v>
      </c>
      <c r="AN72" s="2772">
        <v>90</v>
      </c>
      <c r="AO72" s="2772">
        <v>87</v>
      </c>
      <c r="AP72" s="2772" t="s">
        <v>4809</v>
      </c>
      <c r="AQ72" s="2772" t="s">
        <v>4809</v>
      </c>
      <c r="AR72" s="2772">
        <v>0</v>
      </c>
      <c r="AS72" s="2771" t="s">
        <v>4810</v>
      </c>
      <c r="AT72" s="2772">
        <v>75</v>
      </c>
      <c r="AU72" s="2773">
        <v>20</v>
      </c>
    </row>
    <row r="73" spans="1:47" x14ac:dyDescent="0.25">
      <c r="A73" s="595">
        <v>72</v>
      </c>
      <c r="D73" s="595">
        <v>1</v>
      </c>
      <c r="I73" s="595">
        <v>1</v>
      </c>
      <c r="K73" s="601">
        <v>69653</v>
      </c>
      <c r="L73" s="601">
        <v>3.875</v>
      </c>
      <c r="M73" s="601">
        <v>71</v>
      </c>
      <c r="N73" s="601" t="s">
        <v>29</v>
      </c>
      <c r="O73" s="601">
        <v>3.6379999999999999</v>
      </c>
      <c r="P73" s="601">
        <v>0.68730000000000002</v>
      </c>
      <c r="Q73" s="601">
        <v>0.19819999999999999</v>
      </c>
      <c r="R73" s="601">
        <v>1.2579</v>
      </c>
      <c r="S73" s="601">
        <v>0.68730000000000002</v>
      </c>
      <c r="T73" s="601">
        <v>0.875</v>
      </c>
      <c r="U73" s="601" t="s">
        <v>299</v>
      </c>
      <c r="V73" s="601" t="s">
        <v>299</v>
      </c>
      <c r="W73" s="601" t="s">
        <v>299</v>
      </c>
      <c r="X73" s="601" t="s">
        <v>299</v>
      </c>
      <c r="Y73" s="601" t="s">
        <v>299</v>
      </c>
      <c r="Z73" s="601" t="s">
        <v>299</v>
      </c>
      <c r="AA73" s="601" t="s">
        <v>299</v>
      </c>
      <c r="AB73" s="595">
        <v>0</v>
      </c>
      <c r="AE73" s="595" t="b">
        <v>0</v>
      </c>
      <c r="AG73" s="2771">
        <v>98.425003051757813</v>
      </c>
      <c r="AH73" s="2772">
        <v>92.405199999999994</v>
      </c>
      <c r="AI73" s="2772">
        <v>10.06856</v>
      </c>
      <c r="AJ73" s="2772">
        <v>223.05307840487507</v>
      </c>
      <c r="AK73" s="2771">
        <v>26</v>
      </c>
      <c r="AL73" s="2772">
        <v>14</v>
      </c>
      <c r="AM73" s="2772">
        <v>33</v>
      </c>
      <c r="AN73" s="2772">
        <v>90</v>
      </c>
      <c r="AO73" s="2772">
        <v>92</v>
      </c>
      <c r="AP73" s="2772" t="s">
        <v>4809</v>
      </c>
      <c r="AQ73" s="2772" t="s">
        <v>4809</v>
      </c>
      <c r="AR73" s="2772">
        <v>0</v>
      </c>
      <c r="AS73" s="2771" t="s">
        <v>4810</v>
      </c>
      <c r="AT73" s="2772">
        <v>75</v>
      </c>
      <c r="AU73" s="2773">
        <v>20</v>
      </c>
    </row>
    <row r="74" spans="1:47" x14ac:dyDescent="0.25">
      <c r="A74" s="595">
        <v>73</v>
      </c>
      <c r="D74" s="595">
        <v>1</v>
      </c>
      <c r="I74" s="595">
        <v>1</v>
      </c>
      <c r="K74" s="601">
        <v>69655</v>
      </c>
      <c r="L74" s="601">
        <v>4</v>
      </c>
      <c r="M74" s="601">
        <v>74</v>
      </c>
      <c r="N74" s="601" t="s">
        <v>29</v>
      </c>
      <c r="O74" s="601">
        <v>3.7042000000000002</v>
      </c>
      <c r="P74" s="601">
        <v>0.8337</v>
      </c>
      <c r="Q74" s="601">
        <v>0.2001</v>
      </c>
      <c r="R74" s="601">
        <v>1.4375</v>
      </c>
      <c r="S74" s="601">
        <v>0.92859999999999998</v>
      </c>
      <c r="T74" s="601">
        <v>0.875</v>
      </c>
      <c r="U74" s="601" t="s">
        <v>299</v>
      </c>
      <c r="V74" s="601" t="s">
        <v>299</v>
      </c>
      <c r="W74" s="601" t="s">
        <v>299</v>
      </c>
      <c r="X74" s="601" t="s">
        <v>299</v>
      </c>
      <c r="Y74" s="601" t="s">
        <v>299</v>
      </c>
      <c r="Z74" s="601" t="s">
        <v>299</v>
      </c>
      <c r="AA74" s="601" t="s">
        <v>299</v>
      </c>
      <c r="AB74" s="595">
        <v>0</v>
      </c>
      <c r="AE74" s="595" t="b">
        <v>0</v>
      </c>
      <c r="AG74" s="2771">
        <v>101.59999847412109</v>
      </c>
      <c r="AH74" s="2772">
        <v>94.086680000000001</v>
      </c>
      <c r="AI74" s="2772">
        <v>10.16508</v>
      </c>
      <c r="AJ74" s="2772">
        <v>232.47785636564447</v>
      </c>
      <c r="AK74" s="2771">
        <v>29</v>
      </c>
      <c r="AL74" s="2772">
        <v>14</v>
      </c>
      <c r="AM74" s="2772">
        <v>33</v>
      </c>
      <c r="AN74" s="2772">
        <v>90</v>
      </c>
      <c r="AO74" s="2772">
        <v>94</v>
      </c>
      <c r="AP74" s="2772" t="s">
        <v>4809</v>
      </c>
      <c r="AQ74" s="2772" t="s">
        <v>4809</v>
      </c>
      <c r="AR74" s="2772">
        <v>0</v>
      </c>
      <c r="AS74" s="2771" t="s">
        <v>4810</v>
      </c>
      <c r="AT74" s="2772">
        <v>75</v>
      </c>
      <c r="AU74" s="2773">
        <v>20</v>
      </c>
    </row>
    <row r="75" spans="1:47" x14ac:dyDescent="0.25">
      <c r="A75" s="595">
        <v>74</v>
      </c>
      <c r="C75" s="595">
        <v>1</v>
      </c>
      <c r="D75" s="595">
        <v>1</v>
      </c>
      <c r="I75" s="595">
        <v>2</v>
      </c>
      <c r="K75" s="601">
        <v>69656</v>
      </c>
      <c r="L75" s="601">
        <v>4.125</v>
      </c>
      <c r="M75" s="601">
        <v>75</v>
      </c>
      <c r="N75" s="601" t="s">
        <v>29</v>
      </c>
      <c r="O75" s="601">
        <v>3.7646000000000002</v>
      </c>
      <c r="P75" s="601">
        <v>0.63700000000000001</v>
      </c>
      <c r="Q75" s="601">
        <v>0.7097</v>
      </c>
      <c r="R75" s="601">
        <v>1.3779999999999999</v>
      </c>
      <c r="S75" s="601">
        <v>0.63700000000000001</v>
      </c>
      <c r="T75" s="601">
        <v>0.875</v>
      </c>
      <c r="U75" s="601" t="s">
        <v>299</v>
      </c>
      <c r="V75" s="601" t="s">
        <v>299</v>
      </c>
      <c r="W75" s="601" t="s">
        <v>299</v>
      </c>
      <c r="X75" s="601" t="s">
        <v>299</v>
      </c>
      <c r="Y75" s="601" t="s">
        <v>299</v>
      </c>
      <c r="Z75" s="601" t="s">
        <v>299</v>
      </c>
      <c r="AA75" s="601" t="s">
        <v>299</v>
      </c>
      <c r="AB75" s="595">
        <v>0</v>
      </c>
      <c r="AE75" s="595" t="b">
        <v>0</v>
      </c>
      <c r="AG75" s="2771">
        <v>104.77500152587891</v>
      </c>
      <c r="AH75" s="2772">
        <v>95.620840000000001</v>
      </c>
      <c r="AI75" s="2772">
        <v>36.052759999999999</v>
      </c>
      <c r="AJ75" s="2772">
        <v>235.61944901923425</v>
      </c>
      <c r="AK75" s="2771">
        <v>26</v>
      </c>
      <c r="AL75" s="2772">
        <v>16</v>
      </c>
      <c r="AM75" s="2772">
        <v>37</v>
      </c>
      <c r="AN75" s="2772">
        <v>86</v>
      </c>
      <c r="AO75" s="2772">
        <v>96</v>
      </c>
      <c r="AP75" s="2772" t="s">
        <v>4809</v>
      </c>
      <c r="AQ75" s="2772" t="s">
        <v>4809</v>
      </c>
      <c r="AR75" s="2772">
        <v>0</v>
      </c>
      <c r="AS75" s="2771" t="s">
        <v>4810</v>
      </c>
      <c r="AT75" s="2772">
        <v>75</v>
      </c>
      <c r="AU75" s="2773">
        <v>20</v>
      </c>
    </row>
    <row r="76" spans="1:47" x14ac:dyDescent="0.25">
      <c r="A76" s="595">
        <v>75</v>
      </c>
      <c r="D76" s="595">
        <v>1</v>
      </c>
      <c r="I76" s="595">
        <v>1</v>
      </c>
      <c r="K76" s="601">
        <v>69658</v>
      </c>
      <c r="L76" s="601">
        <v>4.125</v>
      </c>
      <c r="M76" s="601">
        <v>77</v>
      </c>
      <c r="N76" s="601" t="s">
        <v>29</v>
      </c>
      <c r="O76" s="601">
        <v>3.8936999999999999</v>
      </c>
      <c r="P76" s="601">
        <v>0.90139999999999998</v>
      </c>
      <c r="Q76" s="601">
        <v>0.185</v>
      </c>
      <c r="R76" s="601">
        <v>1.4961</v>
      </c>
      <c r="S76" s="601">
        <v>0.90139999999999998</v>
      </c>
      <c r="T76" s="601">
        <v>0.875</v>
      </c>
      <c r="U76" s="601" t="s">
        <v>299</v>
      </c>
      <c r="V76" s="601" t="s">
        <v>299</v>
      </c>
      <c r="W76" s="601" t="s">
        <v>299</v>
      </c>
      <c r="X76" s="601" t="s">
        <v>299</v>
      </c>
      <c r="Y76" s="601" t="s">
        <v>299</v>
      </c>
      <c r="Z76" s="601" t="s">
        <v>299</v>
      </c>
      <c r="AA76" s="601" t="s">
        <v>299</v>
      </c>
      <c r="AB76" s="595">
        <v>0</v>
      </c>
      <c r="AE76" s="595" t="b">
        <v>0</v>
      </c>
      <c r="AG76" s="2771">
        <v>104.77500152587891</v>
      </c>
      <c r="AH76" s="2772">
        <v>98.899979999999999</v>
      </c>
      <c r="AI76" s="2772">
        <v>9.3979999999999997</v>
      </c>
      <c r="AJ76" s="2772">
        <v>241.90263432641385</v>
      </c>
      <c r="AK76" s="2771">
        <v>32</v>
      </c>
      <c r="AL76" s="2772">
        <v>16</v>
      </c>
      <c r="AM76" s="2772">
        <v>37</v>
      </c>
      <c r="AN76" s="2772">
        <v>86</v>
      </c>
      <c r="AO76" s="2772">
        <v>99</v>
      </c>
      <c r="AP76" s="2772" t="s">
        <v>4809</v>
      </c>
      <c r="AQ76" s="2772" t="s">
        <v>4809</v>
      </c>
      <c r="AR76" s="2772">
        <v>0</v>
      </c>
      <c r="AS76" s="2771" t="s">
        <v>4810</v>
      </c>
      <c r="AT76" s="2772">
        <v>86</v>
      </c>
      <c r="AU76" s="2773">
        <v>25</v>
      </c>
    </row>
    <row r="77" spans="1:47" x14ac:dyDescent="0.25">
      <c r="A77" s="595">
        <v>76</v>
      </c>
      <c r="D77" s="595">
        <v>1</v>
      </c>
      <c r="I77" s="595">
        <v>1</v>
      </c>
      <c r="K77" s="601">
        <v>69660</v>
      </c>
      <c r="L77" s="601">
        <v>4.5</v>
      </c>
      <c r="M77" s="601">
        <v>83</v>
      </c>
      <c r="N77" s="601" t="s">
        <v>29</v>
      </c>
      <c r="O77" s="601">
        <v>4.2618</v>
      </c>
      <c r="P77" s="601">
        <v>0.8</v>
      </c>
      <c r="Q77" s="601">
        <v>0.2</v>
      </c>
      <c r="R77" s="601">
        <v>1.4961</v>
      </c>
      <c r="S77" s="601">
        <v>0.8</v>
      </c>
      <c r="T77" s="601">
        <v>0.875</v>
      </c>
      <c r="U77" s="601" t="s">
        <v>299</v>
      </c>
      <c r="V77" s="601" t="s">
        <v>299</v>
      </c>
      <c r="W77" s="601" t="s">
        <v>299</v>
      </c>
      <c r="X77" s="601" t="s">
        <v>299</v>
      </c>
      <c r="Y77" s="601" t="s">
        <v>299</v>
      </c>
      <c r="Z77" s="601" t="s">
        <v>299</v>
      </c>
      <c r="AA77" s="601" t="s">
        <v>299</v>
      </c>
      <c r="AB77" s="595">
        <v>0</v>
      </c>
      <c r="AE77" s="595" t="b">
        <v>0</v>
      </c>
      <c r="AG77" s="2771">
        <v>114.30000305175781</v>
      </c>
      <c r="AH77" s="2772">
        <v>108.24972</v>
      </c>
      <c r="AI77" s="2772">
        <v>10.16</v>
      </c>
      <c r="AJ77" s="2772">
        <v>260.75219024795257</v>
      </c>
      <c r="AK77" s="2771">
        <v>32</v>
      </c>
      <c r="AL77" s="2772">
        <v>16</v>
      </c>
      <c r="AM77" s="2772">
        <v>37</v>
      </c>
      <c r="AN77" s="2772">
        <v>86</v>
      </c>
      <c r="AO77" s="2772">
        <v>108</v>
      </c>
      <c r="AP77" s="2772" t="s">
        <v>4809</v>
      </c>
      <c r="AQ77" s="2772" t="s">
        <v>4809</v>
      </c>
      <c r="AR77" s="2772">
        <v>0</v>
      </c>
      <c r="AS77" s="2771" t="s">
        <v>4810</v>
      </c>
      <c r="AT77" s="2772">
        <v>86</v>
      </c>
      <c r="AU77" s="2773">
        <v>25</v>
      </c>
    </row>
    <row r="78" spans="1:47" x14ac:dyDescent="0.25">
      <c r="A78" s="595">
        <v>77</v>
      </c>
      <c r="D78" s="595">
        <v>1</v>
      </c>
      <c r="I78" s="595">
        <v>1</v>
      </c>
      <c r="K78" s="601">
        <v>69661</v>
      </c>
      <c r="L78" s="601">
        <v>4.5</v>
      </c>
      <c r="M78" s="601">
        <v>84</v>
      </c>
      <c r="N78" s="601" t="s">
        <v>29</v>
      </c>
      <c r="O78" s="601">
        <v>4.4843000000000002</v>
      </c>
      <c r="P78" s="601">
        <v>0.54990000000000006</v>
      </c>
      <c r="Q78" s="601">
        <v>0.1181</v>
      </c>
      <c r="R78" s="601">
        <v>1.4961</v>
      </c>
      <c r="S78" s="601">
        <v>0.54990000000000006</v>
      </c>
      <c r="T78" s="601">
        <v>0.875</v>
      </c>
      <c r="U78" s="601" t="s">
        <v>299</v>
      </c>
      <c r="V78" s="601" t="s">
        <v>299</v>
      </c>
      <c r="W78" s="601" t="s">
        <v>299</v>
      </c>
      <c r="X78" s="601" t="s">
        <v>299</v>
      </c>
      <c r="Y78" s="601" t="s">
        <v>299</v>
      </c>
      <c r="Z78" s="601" t="s">
        <v>299</v>
      </c>
      <c r="AA78" s="601" t="s">
        <v>299</v>
      </c>
      <c r="AB78" s="595">
        <v>0</v>
      </c>
      <c r="AE78" s="595" t="b">
        <v>0</v>
      </c>
      <c r="AG78" s="2771">
        <v>114.30000305175781</v>
      </c>
      <c r="AH78" s="2772">
        <v>113.90122</v>
      </c>
      <c r="AI78" s="2772">
        <v>5.9994800000000001</v>
      </c>
      <c r="AJ78" s="2772">
        <v>263.89378290154235</v>
      </c>
      <c r="AK78" s="2771">
        <v>35</v>
      </c>
      <c r="AL78" s="2772">
        <v>16</v>
      </c>
      <c r="AM78" s="2772">
        <v>37</v>
      </c>
      <c r="AN78" s="2772">
        <v>86</v>
      </c>
      <c r="AO78" s="2772">
        <v>114</v>
      </c>
      <c r="AP78" s="2772" t="s">
        <v>4809</v>
      </c>
      <c r="AQ78" s="2772" t="s">
        <v>4809</v>
      </c>
      <c r="AR78" s="2772">
        <v>0</v>
      </c>
      <c r="AS78" s="2771" t="s">
        <v>4810</v>
      </c>
      <c r="AT78" s="2772">
        <v>86</v>
      </c>
      <c r="AU78" s="2773">
        <v>25</v>
      </c>
    </row>
    <row r="79" spans="1:47" x14ac:dyDescent="0.25">
      <c r="A79" s="595">
        <v>78</v>
      </c>
      <c r="C79" s="595">
        <v>1</v>
      </c>
      <c r="D79" s="595">
        <v>1</v>
      </c>
      <c r="I79" s="595">
        <v>2</v>
      </c>
      <c r="K79" s="601">
        <v>69665</v>
      </c>
      <c r="L79" s="601">
        <v>5.75</v>
      </c>
      <c r="M79" s="601">
        <v>101</v>
      </c>
      <c r="N79" s="601" t="s">
        <v>29</v>
      </c>
      <c r="O79" s="601">
        <v>4.4842000000000004</v>
      </c>
      <c r="P79" s="601">
        <v>0.5373</v>
      </c>
      <c r="Q79" s="601">
        <v>0.10475</v>
      </c>
      <c r="R79" s="601">
        <v>1.2598</v>
      </c>
      <c r="S79" s="601">
        <v>0.55310000000000004</v>
      </c>
      <c r="T79" s="601">
        <v>0.875</v>
      </c>
      <c r="U79" s="601" t="s">
        <v>299</v>
      </c>
      <c r="V79" s="601" t="s">
        <v>299</v>
      </c>
      <c r="W79" s="601" t="s">
        <v>299</v>
      </c>
      <c r="X79" s="601" t="s">
        <v>299</v>
      </c>
      <c r="Y79" s="601" t="s">
        <v>299</v>
      </c>
      <c r="Z79" s="601" t="s">
        <v>299</v>
      </c>
      <c r="AA79" s="601" t="s">
        <v>299</v>
      </c>
      <c r="AB79" s="595">
        <v>0</v>
      </c>
      <c r="AE79" s="595" t="b">
        <v>0</v>
      </c>
      <c r="AG79" s="2771">
        <v>146.05000305175781</v>
      </c>
      <c r="AH79" s="2772">
        <v>113.89868</v>
      </c>
      <c r="AI79" s="2772">
        <v>5.3212999999999999</v>
      </c>
      <c r="AJ79" s="2772">
        <v>317.30085801256882</v>
      </c>
      <c r="AK79" s="2771">
        <v>25</v>
      </c>
      <c r="AL79" s="2772">
        <v>16</v>
      </c>
      <c r="AM79" s="2772">
        <v>37</v>
      </c>
      <c r="AN79" s="2772">
        <v>86</v>
      </c>
      <c r="AO79" s="2772">
        <v>114</v>
      </c>
      <c r="AP79" s="2772" t="s">
        <v>793</v>
      </c>
      <c r="AQ79" s="2772" t="s">
        <v>4809</v>
      </c>
      <c r="AR79" s="2772">
        <v>0</v>
      </c>
      <c r="AS79" s="2771" t="s">
        <v>4810</v>
      </c>
      <c r="AT79" s="2772">
        <v>106</v>
      </c>
      <c r="AU79" s="2773">
        <v>35</v>
      </c>
    </row>
    <row r="80" spans="1:47" x14ac:dyDescent="0.25">
      <c r="A80" s="595">
        <v>79</v>
      </c>
      <c r="C80" s="595">
        <v>1</v>
      </c>
      <c r="D80" s="595">
        <v>1</v>
      </c>
      <c r="I80" s="595">
        <v>2</v>
      </c>
      <c r="K80" s="601">
        <v>69666</v>
      </c>
      <c r="L80" s="601">
        <v>6</v>
      </c>
      <c r="M80" s="601">
        <v>109</v>
      </c>
      <c r="N80" s="601" t="s">
        <v>29</v>
      </c>
      <c r="O80" s="601">
        <v>5.7256</v>
      </c>
      <c r="P80" s="601">
        <v>0.67459999999999998</v>
      </c>
      <c r="Q80" s="601">
        <v>0.18410000000000001</v>
      </c>
      <c r="R80" s="601">
        <v>1.752</v>
      </c>
      <c r="S80" s="601">
        <v>1.0346</v>
      </c>
      <c r="T80" s="601">
        <v>0.875</v>
      </c>
      <c r="U80" s="601" t="s">
        <v>299</v>
      </c>
      <c r="V80" s="601" t="s">
        <v>299</v>
      </c>
      <c r="W80" s="601" t="s">
        <v>299</v>
      </c>
      <c r="X80" s="601" t="s">
        <v>299</v>
      </c>
      <c r="Y80" s="601" t="s">
        <v>299</v>
      </c>
      <c r="Z80" s="601" t="s">
        <v>299</v>
      </c>
      <c r="AA80" s="601" t="s">
        <v>299</v>
      </c>
      <c r="AB80" s="595">
        <v>0</v>
      </c>
      <c r="AE80" s="595" t="b">
        <v>0</v>
      </c>
      <c r="AG80" s="2771">
        <v>152.39999389648438</v>
      </c>
      <c r="AH80" s="2772">
        <v>145.43024</v>
      </c>
      <c r="AI80" s="2772">
        <v>9.3522800000000004</v>
      </c>
      <c r="AJ80" s="2772">
        <v>342.43359924128714</v>
      </c>
      <c r="AK80" s="2771">
        <v>38</v>
      </c>
      <c r="AL80" s="2772">
        <v>16</v>
      </c>
      <c r="AM80" s="2772">
        <v>37</v>
      </c>
      <c r="AN80" s="2772">
        <v>86</v>
      </c>
      <c r="AO80" s="2772">
        <v>145</v>
      </c>
      <c r="AP80" s="2772" t="s">
        <v>793</v>
      </c>
      <c r="AQ80" s="2772" t="s">
        <v>793</v>
      </c>
      <c r="AR80" s="2772">
        <v>0</v>
      </c>
      <c r="AS80" s="2771" t="s">
        <v>4810</v>
      </c>
      <c r="AT80" s="2772">
        <v>109</v>
      </c>
      <c r="AU80" s="2773">
        <v>36</v>
      </c>
    </row>
    <row r="81" spans="1:47" x14ac:dyDescent="0.25">
      <c r="A81" s="595">
        <v>80</v>
      </c>
      <c r="D81" s="595">
        <v>1</v>
      </c>
      <c r="I81" s="595">
        <v>1</v>
      </c>
      <c r="K81" s="601">
        <v>69668</v>
      </c>
      <c r="L81" s="601">
        <v>3.625</v>
      </c>
      <c r="M81" s="601">
        <v>65</v>
      </c>
      <c r="N81" s="601" t="s">
        <v>28</v>
      </c>
      <c r="O81" s="601">
        <v>3.4232</v>
      </c>
      <c r="P81" s="601">
        <v>0.74680000000000002</v>
      </c>
      <c r="Q81" s="601">
        <v>0.26929999999999998</v>
      </c>
      <c r="R81" s="601">
        <v>1.0094000000000001</v>
      </c>
      <c r="S81" s="601">
        <v>0.94530000000000003</v>
      </c>
      <c r="T81" s="601">
        <v>0.875</v>
      </c>
      <c r="U81" s="601" t="s">
        <v>791</v>
      </c>
      <c r="V81" s="601" t="s">
        <v>791</v>
      </c>
      <c r="W81" s="601" t="s">
        <v>791</v>
      </c>
      <c r="X81" s="601" t="s">
        <v>791</v>
      </c>
      <c r="Y81" s="601" t="s">
        <v>791</v>
      </c>
      <c r="Z81" s="601" t="s">
        <v>791</v>
      </c>
      <c r="AA81" s="601" t="s">
        <v>791</v>
      </c>
      <c r="AB81" s="595">
        <v>9</v>
      </c>
      <c r="AE81" s="595" t="b">
        <v>0</v>
      </c>
      <c r="AG81" s="2771">
        <v>92.074996948242188</v>
      </c>
      <c r="AH81" s="2772">
        <v>86.949280000000002</v>
      </c>
      <c r="AI81" s="2772">
        <v>13.680440000000001</v>
      </c>
      <c r="AJ81" s="2772">
        <v>204.20352248333637</v>
      </c>
      <c r="AK81" s="2771">
        <v>20</v>
      </c>
      <c r="AL81" s="2772">
        <v>14</v>
      </c>
      <c r="AM81" s="2772">
        <v>33</v>
      </c>
      <c r="AN81" s="2772">
        <v>90</v>
      </c>
      <c r="AO81" s="2772">
        <v>87</v>
      </c>
      <c r="AP81" s="2772" t="s">
        <v>4809</v>
      </c>
      <c r="AQ81" s="2772" t="s">
        <v>4809</v>
      </c>
      <c r="AR81" s="2772">
        <v>0</v>
      </c>
      <c r="AS81" s="2771" t="s">
        <v>4810</v>
      </c>
      <c r="AT81" s="2772">
        <v>66</v>
      </c>
      <c r="AU81" s="2773">
        <v>15</v>
      </c>
    </row>
    <row r="82" spans="1:47" x14ac:dyDescent="0.25">
      <c r="A82" s="595">
        <v>81</v>
      </c>
      <c r="D82" s="595">
        <v>1</v>
      </c>
      <c r="H82" s="595" t="s">
        <v>235</v>
      </c>
      <c r="I82" s="595">
        <v>2</v>
      </c>
      <c r="K82" s="601">
        <v>69670</v>
      </c>
      <c r="L82" s="601">
        <v>4</v>
      </c>
      <c r="M82" s="601">
        <v>73</v>
      </c>
      <c r="N82" s="601" t="s">
        <v>28</v>
      </c>
      <c r="O82" s="601">
        <v>3.8250000000000002</v>
      </c>
      <c r="P82" s="601">
        <v>0.56840000000000002</v>
      </c>
      <c r="Q82" s="601">
        <v>0.10879999999999999</v>
      </c>
      <c r="R82" s="601">
        <v>1.0483</v>
      </c>
      <c r="S82" s="601">
        <v>0.56840000000000002</v>
      </c>
      <c r="T82" s="601">
        <v>0.875</v>
      </c>
      <c r="U82" s="601" t="s">
        <v>839</v>
      </c>
      <c r="V82" s="601" t="s">
        <v>839</v>
      </c>
      <c r="W82" s="601" t="s">
        <v>839</v>
      </c>
      <c r="X82" s="601" t="s">
        <v>839</v>
      </c>
      <c r="Y82" s="601" t="s">
        <v>839</v>
      </c>
      <c r="Z82" s="601" t="s">
        <v>839</v>
      </c>
      <c r="AA82" s="601" t="s">
        <v>839</v>
      </c>
      <c r="AB82" s="595">
        <v>8</v>
      </c>
      <c r="AE82" s="595" t="b">
        <v>0</v>
      </c>
      <c r="AG82" s="2771">
        <v>101.59999847412109</v>
      </c>
      <c r="AH82" s="2772">
        <v>97.155000000000001</v>
      </c>
      <c r="AI82" s="2772">
        <v>5.5270400000000004</v>
      </c>
      <c r="AJ82" s="2772">
        <v>229.33626371205469</v>
      </c>
      <c r="AK82" s="2771">
        <v>26</v>
      </c>
      <c r="AL82" s="2772">
        <v>14</v>
      </c>
      <c r="AM82" s="2772">
        <v>33</v>
      </c>
      <c r="AN82" s="2772">
        <v>90</v>
      </c>
      <c r="AO82" s="2772">
        <v>97</v>
      </c>
      <c r="AP82" s="2772" t="s">
        <v>4809</v>
      </c>
      <c r="AQ82" s="2772" t="s">
        <v>4809</v>
      </c>
      <c r="AR82" s="2772">
        <v>0</v>
      </c>
      <c r="AS82" s="2771" t="s">
        <v>4810</v>
      </c>
      <c r="AT82" s="2772">
        <v>75</v>
      </c>
      <c r="AU82" s="2773">
        <v>20</v>
      </c>
    </row>
    <row r="83" spans="1:47" x14ac:dyDescent="0.25">
      <c r="A83" s="595">
        <v>82</v>
      </c>
      <c r="D83" s="595">
        <v>1</v>
      </c>
      <c r="H83" s="595" t="s">
        <v>235</v>
      </c>
      <c r="I83" s="595">
        <v>2</v>
      </c>
      <c r="K83" s="601">
        <v>69676</v>
      </c>
      <c r="L83" s="601">
        <v>5.5</v>
      </c>
      <c r="M83" s="601">
        <v>97</v>
      </c>
      <c r="N83" s="601" t="s">
        <v>29</v>
      </c>
      <c r="O83" s="601">
        <v>5.2237999999999998</v>
      </c>
      <c r="P83" s="601">
        <v>0.82569999999999999</v>
      </c>
      <c r="Q83" s="601">
        <v>0.1255</v>
      </c>
      <c r="R83" s="601">
        <v>1.25</v>
      </c>
      <c r="S83" s="601">
        <v>0.82579999999999998</v>
      </c>
      <c r="T83" s="601">
        <v>0.75</v>
      </c>
      <c r="U83" s="601" t="s">
        <v>299</v>
      </c>
      <c r="V83" s="601" t="s">
        <v>299</v>
      </c>
      <c r="W83" s="601" t="s">
        <v>299</v>
      </c>
      <c r="X83" s="601" t="s">
        <v>299</v>
      </c>
      <c r="Y83" s="601" t="s">
        <v>299</v>
      </c>
      <c r="Z83" s="601" t="s">
        <v>299</v>
      </c>
      <c r="AA83" s="601" t="s">
        <v>299</v>
      </c>
      <c r="AB83" s="595">
        <v>0</v>
      </c>
      <c r="AE83" s="595" t="b">
        <v>0</v>
      </c>
      <c r="AG83" s="2771">
        <v>139.69999694824219</v>
      </c>
      <c r="AH83" s="2772">
        <v>132.68451999999999</v>
      </c>
      <c r="AI83" s="2772">
        <v>6.3754</v>
      </c>
      <c r="AJ83" s="2772">
        <v>304.73448739820964</v>
      </c>
      <c r="AK83" s="2771">
        <v>25</v>
      </c>
      <c r="AL83" s="2772">
        <v>16</v>
      </c>
      <c r="AM83" s="2772">
        <v>37</v>
      </c>
      <c r="AN83" s="2772">
        <v>86</v>
      </c>
      <c r="AO83" s="2772">
        <v>133</v>
      </c>
      <c r="AP83" s="2772" t="s">
        <v>793</v>
      </c>
      <c r="AQ83" s="2772" t="s">
        <v>793</v>
      </c>
      <c r="AR83" s="2772">
        <v>0</v>
      </c>
      <c r="AS83" s="2771" t="s">
        <v>4810</v>
      </c>
      <c r="AT83" s="2772">
        <v>96</v>
      </c>
      <c r="AU83" s="2773">
        <v>30</v>
      </c>
    </row>
    <row r="84" spans="1:47" x14ac:dyDescent="0.25">
      <c r="A84" s="595">
        <v>83</v>
      </c>
      <c r="D84" s="595">
        <v>1</v>
      </c>
      <c r="I84" s="595">
        <v>1</v>
      </c>
      <c r="J84" s="595" t="s">
        <v>1060</v>
      </c>
      <c r="K84" s="601">
        <v>69685</v>
      </c>
      <c r="L84" s="601">
        <v>4.375</v>
      </c>
      <c r="M84" s="601">
        <v>77</v>
      </c>
      <c r="N84" s="601" t="s">
        <v>29</v>
      </c>
      <c r="O84" s="601">
        <v>3.8980999999999999</v>
      </c>
      <c r="P84" s="601">
        <v>1.0501</v>
      </c>
      <c r="Q84" s="601">
        <v>0.66559999999999997</v>
      </c>
      <c r="R84" s="601">
        <v>1.2505999999999999</v>
      </c>
      <c r="S84" s="601">
        <v>0.62429999999999997</v>
      </c>
      <c r="T84" s="601">
        <v>0.875</v>
      </c>
      <c r="U84" s="601" t="s">
        <v>299</v>
      </c>
      <c r="V84" s="601" t="s">
        <v>299</v>
      </c>
      <c r="W84" s="601" t="s">
        <v>299</v>
      </c>
      <c r="X84" s="601" t="s">
        <v>299</v>
      </c>
      <c r="Y84" s="601" t="s">
        <v>299</v>
      </c>
      <c r="Z84" s="601" t="s">
        <v>299</v>
      </c>
      <c r="AA84" s="601" t="s">
        <v>299</v>
      </c>
      <c r="AB84" s="595">
        <v>0</v>
      </c>
      <c r="AE84" s="595" t="b">
        <v>0</v>
      </c>
      <c r="AG84" s="2771">
        <v>111.125</v>
      </c>
      <c r="AH84" s="2772">
        <v>99.011740000000003</v>
      </c>
      <c r="AI84" s="2772">
        <v>33.812480000000001</v>
      </c>
      <c r="AJ84" s="2772">
        <v>241.90263432641385</v>
      </c>
      <c r="AK84" s="2771">
        <v>20</v>
      </c>
      <c r="AL84" s="2772">
        <v>16</v>
      </c>
      <c r="AM84" s="2772">
        <v>37</v>
      </c>
      <c r="AN84" s="2772">
        <v>86</v>
      </c>
      <c r="AO84" s="2772">
        <v>99</v>
      </c>
      <c r="AP84" s="2772" t="s">
        <v>4809</v>
      </c>
      <c r="AQ84" s="2772" t="s">
        <v>4809</v>
      </c>
      <c r="AR84" s="2772">
        <v>0</v>
      </c>
      <c r="AS84" s="2771" t="s">
        <v>4810</v>
      </c>
      <c r="AT84" s="2772">
        <v>86</v>
      </c>
      <c r="AU84" s="2773">
        <v>25</v>
      </c>
    </row>
    <row r="85" spans="1:47" x14ac:dyDescent="0.25">
      <c r="A85" s="595">
        <v>84</v>
      </c>
      <c r="B85" s="595">
        <v>1</v>
      </c>
      <c r="I85" s="595">
        <v>1</v>
      </c>
      <c r="K85" s="601">
        <v>69701</v>
      </c>
      <c r="L85" s="601">
        <v>5</v>
      </c>
      <c r="M85" s="601">
        <v>92</v>
      </c>
      <c r="N85" s="601" t="s">
        <v>29</v>
      </c>
      <c r="O85" s="601">
        <v>4.8829000000000002</v>
      </c>
      <c r="P85" s="601">
        <v>0.63109999999999999</v>
      </c>
      <c r="Q85" s="601">
        <v>0.1736</v>
      </c>
      <c r="R85" s="601">
        <v>1.4961</v>
      </c>
      <c r="S85" s="601">
        <v>0.63109999999999999</v>
      </c>
      <c r="T85" s="601">
        <v>0.875</v>
      </c>
      <c r="U85" s="601" t="s">
        <v>299</v>
      </c>
      <c r="V85" s="601" t="s">
        <v>299</v>
      </c>
      <c r="W85" s="601" t="s">
        <v>299</v>
      </c>
      <c r="X85" s="601" t="s">
        <v>299</v>
      </c>
      <c r="Y85" s="601" t="s">
        <v>299</v>
      </c>
      <c r="Z85" s="601" t="s">
        <v>299</v>
      </c>
      <c r="AA85" s="601" t="s">
        <v>299</v>
      </c>
      <c r="AB85" s="595">
        <v>0</v>
      </c>
      <c r="AE85" s="595" t="b">
        <v>0</v>
      </c>
      <c r="AG85" s="2771">
        <v>127</v>
      </c>
      <c r="AH85" s="2772">
        <v>124.02566</v>
      </c>
      <c r="AI85" s="2772">
        <v>8.8188800000000001</v>
      </c>
      <c r="AJ85" s="2772">
        <v>289.02652413026067</v>
      </c>
      <c r="AK85" s="2771">
        <v>35</v>
      </c>
      <c r="AL85" s="2772">
        <v>16</v>
      </c>
      <c r="AM85" s="2772">
        <v>37</v>
      </c>
      <c r="AN85" s="2772">
        <v>86</v>
      </c>
      <c r="AO85" s="2772">
        <v>124</v>
      </c>
      <c r="AP85" s="2772" t="s">
        <v>793</v>
      </c>
      <c r="AQ85" s="2772" t="s">
        <v>4809</v>
      </c>
      <c r="AR85" s="2772">
        <v>0</v>
      </c>
      <c r="AS85" s="2771" t="s">
        <v>4810</v>
      </c>
      <c r="AT85" s="2772">
        <v>96</v>
      </c>
      <c r="AU85" s="2773">
        <v>30</v>
      </c>
    </row>
    <row r="86" spans="1:47" x14ac:dyDescent="0.25">
      <c r="A86" s="595">
        <v>85</v>
      </c>
      <c r="C86" s="595">
        <v>1</v>
      </c>
      <c r="E86" s="595">
        <v>1</v>
      </c>
      <c r="H86" s="595" t="s">
        <v>235</v>
      </c>
      <c r="I86" s="595">
        <v>3</v>
      </c>
      <c r="J86" s="595" t="s">
        <v>1061</v>
      </c>
      <c r="K86" s="601">
        <v>69702</v>
      </c>
      <c r="L86" s="601">
        <v>5.75</v>
      </c>
      <c r="M86" s="601">
        <v>99</v>
      </c>
      <c r="N86" s="601" t="s">
        <v>28</v>
      </c>
      <c r="O86" s="601">
        <v>5.3963999999999999</v>
      </c>
      <c r="P86" s="601">
        <v>0.57909999999999995</v>
      </c>
      <c r="Q86" s="601">
        <v>0.15275</v>
      </c>
      <c r="R86" s="601">
        <v>1.0899000000000001</v>
      </c>
      <c r="S86" s="601">
        <v>0.81920000000000004</v>
      </c>
      <c r="T86" s="601">
        <v>0.75</v>
      </c>
      <c r="U86" s="601" t="s">
        <v>839</v>
      </c>
      <c r="V86" s="601" t="s">
        <v>688</v>
      </c>
      <c r="W86" s="601" t="s">
        <v>839</v>
      </c>
      <c r="X86" s="601" t="s">
        <v>839</v>
      </c>
      <c r="Y86" s="601" t="s">
        <v>839</v>
      </c>
      <c r="Z86" s="601" t="s">
        <v>839</v>
      </c>
      <c r="AA86" s="601" t="s">
        <v>839</v>
      </c>
      <c r="AB86" s="595">
        <v>8</v>
      </c>
      <c r="AE86" s="595" t="b">
        <v>0</v>
      </c>
      <c r="AG86" s="2771">
        <v>146.05000305175781</v>
      </c>
      <c r="AH86" s="2772">
        <v>137.06855999999999</v>
      </c>
      <c r="AI86" s="2772">
        <v>7.7596999999999996</v>
      </c>
      <c r="AJ86" s="2772">
        <v>311.0176727053892</v>
      </c>
      <c r="AK86" s="2771">
        <v>19</v>
      </c>
      <c r="AL86" s="2772">
        <v>16</v>
      </c>
      <c r="AM86" s="2772">
        <v>37</v>
      </c>
      <c r="AN86" s="2772">
        <v>86</v>
      </c>
      <c r="AO86" s="2772">
        <v>137</v>
      </c>
      <c r="AP86" s="2772" t="s">
        <v>793</v>
      </c>
      <c r="AQ86" s="2772" t="s">
        <v>793</v>
      </c>
      <c r="AR86" s="2772">
        <v>0</v>
      </c>
      <c r="AS86" s="2771" t="s">
        <v>4810</v>
      </c>
      <c r="AT86" s="2772">
        <v>106</v>
      </c>
      <c r="AU86" s="2773">
        <v>35</v>
      </c>
    </row>
    <row r="87" spans="1:47" x14ac:dyDescent="0.25">
      <c r="A87" s="595">
        <v>86</v>
      </c>
      <c r="C87" s="595">
        <v>1</v>
      </c>
      <c r="F87" s="595">
        <v>1</v>
      </c>
      <c r="I87" s="595">
        <v>2</v>
      </c>
      <c r="J87" s="595" t="s">
        <v>1062</v>
      </c>
      <c r="K87" s="601">
        <v>69703</v>
      </c>
      <c r="L87" s="601">
        <v>6</v>
      </c>
      <c r="M87" s="601">
        <v>104</v>
      </c>
      <c r="N87" s="601" t="s">
        <v>29</v>
      </c>
      <c r="O87" s="601">
        <v>5.4882</v>
      </c>
      <c r="P87" s="601">
        <v>0.43380000000000002</v>
      </c>
      <c r="Q87" s="601">
        <v>0.12130000000000001</v>
      </c>
      <c r="R87" s="601">
        <v>1.375</v>
      </c>
      <c r="S87" s="601">
        <v>0.7117</v>
      </c>
      <c r="T87" s="601">
        <v>0.8125</v>
      </c>
      <c r="U87" s="601" t="s">
        <v>299</v>
      </c>
      <c r="V87" s="601" t="s">
        <v>299</v>
      </c>
      <c r="W87" s="601" t="s">
        <v>299</v>
      </c>
      <c r="X87" s="601" t="s">
        <v>299</v>
      </c>
      <c r="Y87" s="601" t="s">
        <v>299</v>
      </c>
      <c r="Z87" s="601" t="s">
        <v>299</v>
      </c>
      <c r="AA87" s="601" t="s">
        <v>299</v>
      </c>
      <c r="AB87" s="595">
        <v>0</v>
      </c>
      <c r="AE87" s="595" t="b">
        <v>0</v>
      </c>
      <c r="AG87" s="2771">
        <v>152.39999389648438</v>
      </c>
      <c r="AH87" s="2772">
        <v>139.40028000000001</v>
      </c>
      <c r="AI87" s="2772">
        <v>6.1620400000000002</v>
      </c>
      <c r="AJ87" s="2772">
        <v>326.72563597333817</v>
      </c>
      <c r="AK87" s="2771">
        <v>22</v>
      </c>
      <c r="AL87" s="2772">
        <v>16</v>
      </c>
      <c r="AM87" s="2772">
        <v>37</v>
      </c>
      <c r="AN87" s="2772">
        <v>86</v>
      </c>
      <c r="AO87" s="2772">
        <v>139</v>
      </c>
      <c r="AP87" s="2772" t="s">
        <v>793</v>
      </c>
      <c r="AQ87" s="2772" t="s">
        <v>793</v>
      </c>
      <c r="AR87" s="2772">
        <v>0</v>
      </c>
      <c r="AS87" s="2771" t="s">
        <v>4810</v>
      </c>
      <c r="AT87" s="2772">
        <v>106</v>
      </c>
      <c r="AU87" s="2773">
        <v>35</v>
      </c>
    </row>
    <row r="88" spans="1:47" x14ac:dyDescent="0.25">
      <c r="A88" s="595">
        <v>87</v>
      </c>
      <c r="B88" s="595">
        <v>1</v>
      </c>
      <c r="C88" s="595">
        <v>1</v>
      </c>
      <c r="E88" s="595">
        <v>1</v>
      </c>
      <c r="F88" s="595">
        <v>1</v>
      </c>
      <c r="I88" s="595">
        <v>4</v>
      </c>
      <c r="K88" s="601">
        <v>69707</v>
      </c>
      <c r="L88" s="601">
        <v>6</v>
      </c>
      <c r="M88" s="601">
        <v>106</v>
      </c>
      <c r="N88" s="601" t="s">
        <v>29</v>
      </c>
      <c r="O88" s="601">
        <v>5.4728000000000003</v>
      </c>
      <c r="P88" s="601">
        <v>0.43049999999999999</v>
      </c>
      <c r="Q88" s="601">
        <v>0.10435</v>
      </c>
      <c r="R88" s="601">
        <v>1.6338999999999999</v>
      </c>
      <c r="S88" s="601">
        <v>0.75860000000000005</v>
      </c>
      <c r="T88" s="601">
        <v>0.875</v>
      </c>
      <c r="U88" s="601" t="s">
        <v>299</v>
      </c>
      <c r="V88" s="601" t="s">
        <v>299</v>
      </c>
      <c r="W88" s="601" t="s">
        <v>299</v>
      </c>
      <c r="X88" s="601" t="s">
        <v>299</v>
      </c>
      <c r="Y88" s="601" t="s">
        <v>299</v>
      </c>
      <c r="Z88" s="601" t="s">
        <v>299</v>
      </c>
      <c r="AA88" s="601" t="s">
        <v>299</v>
      </c>
      <c r="AB88" s="595">
        <v>0</v>
      </c>
      <c r="AE88" s="595" t="b">
        <v>0</v>
      </c>
      <c r="AG88" s="2771">
        <v>152.39999389648438</v>
      </c>
      <c r="AH88" s="2772">
        <v>139.00912</v>
      </c>
      <c r="AI88" s="2772">
        <v>5.30098</v>
      </c>
      <c r="AJ88" s="2772">
        <v>333.00882128051774</v>
      </c>
      <c r="AK88" s="2771">
        <v>28</v>
      </c>
      <c r="AL88" s="2772">
        <v>16</v>
      </c>
      <c r="AM88" s="2772">
        <v>37</v>
      </c>
      <c r="AN88" s="2772">
        <v>86</v>
      </c>
      <c r="AO88" s="2772">
        <v>139</v>
      </c>
      <c r="AP88" s="2772" t="s">
        <v>793</v>
      </c>
      <c r="AQ88" s="2772" t="s">
        <v>793</v>
      </c>
      <c r="AR88" s="2772">
        <v>0</v>
      </c>
      <c r="AS88" s="2771" t="s">
        <v>4810</v>
      </c>
      <c r="AT88" s="2772">
        <v>106</v>
      </c>
      <c r="AU88" s="2773">
        <v>35</v>
      </c>
    </row>
    <row r="89" spans="1:47" x14ac:dyDescent="0.25">
      <c r="A89" s="595">
        <v>88</v>
      </c>
      <c r="E89" s="595">
        <v>1</v>
      </c>
      <c r="G89" s="595">
        <v>1</v>
      </c>
      <c r="I89" s="595">
        <v>2</v>
      </c>
      <c r="K89" s="601">
        <v>69713</v>
      </c>
      <c r="L89" s="601">
        <v>3.75</v>
      </c>
      <c r="M89" s="601">
        <v>67</v>
      </c>
      <c r="N89" s="601" t="s">
        <v>28</v>
      </c>
      <c r="O89" s="601">
        <v>3.5379999999999998</v>
      </c>
      <c r="P89" s="601">
        <v>0.99219999999999997</v>
      </c>
      <c r="Q89" s="601">
        <v>0.33050000000000002</v>
      </c>
      <c r="R89" s="601">
        <v>1.0087999999999999</v>
      </c>
      <c r="S89" s="601">
        <v>0.99219999999999997</v>
      </c>
      <c r="T89" s="601">
        <v>0.875</v>
      </c>
      <c r="U89" s="601" t="s">
        <v>842</v>
      </c>
      <c r="V89" s="601" t="s">
        <v>842</v>
      </c>
      <c r="W89" s="601" t="s">
        <v>842</v>
      </c>
      <c r="X89" s="601" t="s">
        <v>842</v>
      </c>
      <c r="Y89" s="601" t="s">
        <v>842</v>
      </c>
      <c r="Z89" s="601" t="s">
        <v>842</v>
      </c>
      <c r="AA89" s="601" t="s">
        <v>842</v>
      </c>
      <c r="AB89" s="595">
        <v>7.2826000000000004</v>
      </c>
      <c r="AE89" s="595" t="b">
        <v>0</v>
      </c>
      <c r="AG89" s="2771">
        <v>95.25</v>
      </c>
      <c r="AH89" s="2772">
        <v>89.865200000000002</v>
      </c>
      <c r="AI89" s="2772">
        <v>16.789400000000001</v>
      </c>
      <c r="AJ89" s="2772">
        <v>210.48670779051591</v>
      </c>
      <c r="AK89" s="2771">
        <v>20</v>
      </c>
      <c r="AL89" s="2772">
        <v>14</v>
      </c>
      <c r="AM89" s="2772">
        <v>33</v>
      </c>
      <c r="AN89" s="2772">
        <v>90</v>
      </c>
      <c r="AO89" s="2772">
        <v>90</v>
      </c>
      <c r="AP89" s="2772" t="s">
        <v>4809</v>
      </c>
      <c r="AQ89" s="2772" t="s">
        <v>4809</v>
      </c>
      <c r="AR89" s="2772">
        <v>0</v>
      </c>
      <c r="AS89" s="2771" t="s">
        <v>4810</v>
      </c>
      <c r="AT89" s="2772">
        <v>66</v>
      </c>
      <c r="AU89" s="2773">
        <v>15</v>
      </c>
    </row>
    <row r="90" spans="1:47" x14ac:dyDescent="0.25">
      <c r="A90" s="595">
        <v>89</v>
      </c>
      <c r="H90" s="595" t="s">
        <v>235</v>
      </c>
      <c r="I90" s="595">
        <v>1</v>
      </c>
      <c r="K90" s="601">
        <v>69725</v>
      </c>
      <c r="L90" s="601">
        <v>4.5</v>
      </c>
      <c r="M90" s="601">
        <v>86</v>
      </c>
      <c r="N90" s="601" t="s">
        <v>29</v>
      </c>
      <c r="O90" s="601">
        <v>4.2786999999999997</v>
      </c>
      <c r="P90" s="601">
        <v>0.84150000000000003</v>
      </c>
      <c r="Q90" s="601">
        <v>0.15390000000000001</v>
      </c>
      <c r="R90" s="601">
        <v>1.8504</v>
      </c>
      <c r="S90" s="601">
        <v>0.84150000000000003</v>
      </c>
      <c r="T90" s="601">
        <v>0.875</v>
      </c>
      <c r="U90" s="601" t="s">
        <v>299</v>
      </c>
      <c r="V90" s="601" t="s">
        <v>299</v>
      </c>
      <c r="W90" s="601" t="s">
        <v>299</v>
      </c>
      <c r="X90" s="601" t="s">
        <v>299</v>
      </c>
      <c r="Y90" s="601" t="s">
        <v>299</v>
      </c>
      <c r="Z90" s="601" t="s">
        <v>299</v>
      </c>
      <c r="AA90" s="601" t="s">
        <v>299</v>
      </c>
      <c r="AB90" s="595">
        <v>0</v>
      </c>
      <c r="AE90" s="595" t="b">
        <v>0</v>
      </c>
      <c r="AG90" s="2771">
        <v>114.30000305175781</v>
      </c>
      <c r="AH90" s="2772">
        <v>108.67898</v>
      </c>
      <c r="AI90" s="2772">
        <v>7.8181200000000004</v>
      </c>
      <c r="AJ90" s="2772">
        <v>270.17696820872192</v>
      </c>
      <c r="AK90" s="2771">
        <v>42</v>
      </c>
      <c r="AL90" s="2772">
        <v>16</v>
      </c>
      <c r="AM90" s="2772">
        <v>37</v>
      </c>
      <c r="AN90" s="2772">
        <v>86</v>
      </c>
      <c r="AO90" s="2772">
        <v>109</v>
      </c>
      <c r="AP90" s="2772" t="s">
        <v>4809</v>
      </c>
      <c r="AQ90" s="2772" t="s">
        <v>4809</v>
      </c>
      <c r="AR90" s="2772">
        <v>0</v>
      </c>
      <c r="AS90" s="2771" t="s">
        <v>4810</v>
      </c>
      <c r="AT90" s="2772">
        <v>86</v>
      </c>
      <c r="AU90" s="2773">
        <v>25</v>
      </c>
    </row>
    <row r="91" spans="1:47" x14ac:dyDescent="0.25">
      <c r="A91" s="595">
        <v>90</v>
      </c>
      <c r="C91" s="595">
        <v>1</v>
      </c>
      <c r="E91" s="595">
        <v>1</v>
      </c>
      <c r="I91" s="595">
        <v>2</v>
      </c>
      <c r="J91" s="595" t="s">
        <v>1063</v>
      </c>
      <c r="K91" s="601">
        <v>69726</v>
      </c>
      <c r="L91" s="601">
        <v>4.75</v>
      </c>
      <c r="M91" s="601">
        <v>86</v>
      </c>
      <c r="N91" s="601" t="s">
        <v>29</v>
      </c>
      <c r="O91" s="601">
        <v>4.3967999999999998</v>
      </c>
      <c r="P91" s="601">
        <v>0.62980000000000003</v>
      </c>
      <c r="Q91" s="601">
        <v>9.9400000000000002E-2</v>
      </c>
      <c r="R91" s="601">
        <v>1.4961</v>
      </c>
      <c r="S91" s="601">
        <v>0.62980000000000003</v>
      </c>
      <c r="T91" s="601">
        <v>0.875</v>
      </c>
      <c r="U91" s="601" t="s">
        <v>299</v>
      </c>
      <c r="V91" s="601" t="s">
        <v>299</v>
      </c>
      <c r="W91" s="601" t="s">
        <v>299</v>
      </c>
      <c r="X91" s="601" t="s">
        <v>299</v>
      </c>
      <c r="Y91" s="601" t="s">
        <v>299</v>
      </c>
      <c r="Z91" s="601" t="s">
        <v>299</v>
      </c>
      <c r="AA91" s="601" t="s">
        <v>299</v>
      </c>
      <c r="AB91" s="595">
        <v>0</v>
      </c>
      <c r="AE91" s="595" t="b">
        <v>0</v>
      </c>
      <c r="AG91" s="2771">
        <v>120.65000152587891</v>
      </c>
      <c r="AH91" s="2772">
        <v>111.67872</v>
      </c>
      <c r="AI91" s="2772">
        <v>5.0495200000000002</v>
      </c>
      <c r="AJ91" s="2772">
        <v>270.17696820872192</v>
      </c>
      <c r="AK91" s="2771">
        <v>29</v>
      </c>
      <c r="AL91" s="2772">
        <v>18</v>
      </c>
      <c r="AM91" s="2772">
        <v>40</v>
      </c>
      <c r="AN91" s="2772">
        <v>83</v>
      </c>
      <c r="AO91" s="2772">
        <v>112</v>
      </c>
      <c r="AP91" s="2772" t="s">
        <v>4809</v>
      </c>
      <c r="AQ91" s="2772" t="s">
        <v>4809</v>
      </c>
      <c r="AR91" s="2772">
        <v>0</v>
      </c>
      <c r="AS91" s="2771" t="s">
        <v>4810</v>
      </c>
      <c r="AT91" s="2772">
        <v>86</v>
      </c>
      <c r="AU91" s="2773">
        <v>25</v>
      </c>
    </row>
    <row r="92" spans="1:47" x14ac:dyDescent="0.25">
      <c r="A92" s="595">
        <v>91</v>
      </c>
      <c r="B92" s="595">
        <v>1</v>
      </c>
      <c r="D92" s="595">
        <v>1</v>
      </c>
      <c r="F92" s="595">
        <v>1</v>
      </c>
      <c r="I92" s="595">
        <v>3</v>
      </c>
      <c r="K92" s="601">
        <v>69785</v>
      </c>
      <c r="L92" s="601">
        <v>6</v>
      </c>
      <c r="M92" s="601">
        <v>104</v>
      </c>
      <c r="N92" s="601" t="s">
        <v>29</v>
      </c>
      <c r="O92" s="601">
        <v>5.5</v>
      </c>
      <c r="P92" s="601">
        <v>0.60309999999999997</v>
      </c>
      <c r="Q92" s="601">
        <v>0.29060000000000002</v>
      </c>
      <c r="R92" s="601">
        <v>1.375</v>
      </c>
      <c r="S92" s="601">
        <v>0.72609999999999997</v>
      </c>
      <c r="T92" s="601">
        <v>0.75</v>
      </c>
      <c r="U92" s="601" t="s">
        <v>299</v>
      </c>
      <c r="V92" s="601" t="s">
        <v>299</v>
      </c>
      <c r="W92" s="601" t="s">
        <v>299</v>
      </c>
      <c r="X92" s="601" t="s">
        <v>299</v>
      </c>
      <c r="Y92" s="601" t="s">
        <v>299</v>
      </c>
      <c r="Z92" s="601" t="s">
        <v>299</v>
      </c>
      <c r="AA92" s="601" t="s">
        <v>299</v>
      </c>
      <c r="AB92" s="595">
        <v>0</v>
      </c>
      <c r="AE92" s="595" t="b">
        <v>0</v>
      </c>
      <c r="AG92" s="2771">
        <v>152.39999389648438</v>
      </c>
      <c r="AH92" s="2772">
        <v>139.69999999999999</v>
      </c>
      <c r="AI92" s="2772">
        <v>14.76248</v>
      </c>
      <c r="AJ92" s="2772">
        <v>326.72563597333817</v>
      </c>
      <c r="AK92" s="2771">
        <v>22</v>
      </c>
      <c r="AL92" s="2772">
        <v>16</v>
      </c>
      <c r="AM92" s="2772">
        <v>37</v>
      </c>
      <c r="AN92" s="2772">
        <v>86</v>
      </c>
      <c r="AO92" s="2772">
        <v>140</v>
      </c>
      <c r="AP92" s="2772" t="s">
        <v>793</v>
      </c>
      <c r="AQ92" s="2772" t="s">
        <v>793</v>
      </c>
      <c r="AR92" s="2772">
        <v>0</v>
      </c>
      <c r="AS92" s="2771" t="s">
        <v>4810</v>
      </c>
      <c r="AT92" s="2772">
        <v>106</v>
      </c>
      <c r="AU92" s="2773">
        <v>35</v>
      </c>
    </row>
    <row r="93" spans="1:47" x14ac:dyDescent="0.25">
      <c r="A93" s="595">
        <v>92</v>
      </c>
      <c r="C93" s="595">
        <v>1</v>
      </c>
      <c r="D93" s="595">
        <v>1</v>
      </c>
      <c r="E93" s="595">
        <v>1</v>
      </c>
      <c r="H93" s="595" t="s">
        <v>235</v>
      </c>
      <c r="I93" s="595">
        <v>4</v>
      </c>
      <c r="J93" s="595" t="s">
        <v>1064</v>
      </c>
      <c r="K93" s="601">
        <v>69786</v>
      </c>
      <c r="L93" s="601">
        <v>6</v>
      </c>
      <c r="M93" s="601">
        <v>104</v>
      </c>
      <c r="N93" s="601" t="s">
        <v>28</v>
      </c>
      <c r="O93" s="601">
        <v>5.8474000000000004</v>
      </c>
      <c r="P93" s="601">
        <v>0.59089999999999998</v>
      </c>
      <c r="Q93" s="601">
        <v>0.24429999999999999</v>
      </c>
      <c r="R93" s="601">
        <v>1.0883</v>
      </c>
      <c r="S93" s="601">
        <v>1.1364000000000001</v>
      </c>
      <c r="T93" s="601">
        <v>0.75</v>
      </c>
      <c r="U93" s="601" t="s">
        <v>839</v>
      </c>
      <c r="V93" s="601" t="s">
        <v>839</v>
      </c>
      <c r="W93" s="601" t="s">
        <v>839</v>
      </c>
      <c r="X93" s="601" t="s">
        <v>839</v>
      </c>
      <c r="Y93" s="601" t="s">
        <v>839</v>
      </c>
      <c r="Z93" s="601" t="s">
        <v>839</v>
      </c>
      <c r="AA93" s="601" t="s">
        <v>839</v>
      </c>
      <c r="AB93" s="595">
        <v>8</v>
      </c>
      <c r="AE93" s="595" t="b">
        <v>0</v>
      </c>
      <c r="AG93" s="2771">
        <v>152.39999389648438</v>
      </c>
      <c r="AH93" s="2772">
        <v>148.52395999999999</v>
      </c>
      <c r="AI93" s="2772">
        <v>12.410439999999999</v>
      </c>
      <c r="AJ93" s="2772">
        <v>326.72563597333817</v>
      </c>
      <c r="AK93" s="2771">
        <v>22</v>
      </c>
      <c r="AL93" s="2772">
        <v>16</v>
      </c>
      <c r="AM93" s="2772">
        <v>37</v>
      </c>
      <c r="AN93" s="2772">
        <v>86</v>
      </c>
      <c r="AO93" s="2772">
        <v>149</v>
      </c>
      <c r="AP93" s="2772" t="s">
        <v>793</v>
      </c>
      <c r="AQ93" s="2772" t="s">
        <v>793</v>
      </c>
      <c r="AR93" s="2772">
        <v>0</v>
      </c>
      <c r="AS93" s="2771" t="s">
        <v>4810</v>
      </c>
      <c r="AT93" s="2772">
        <v>106</v>
      </c>
      <c r="AU93" s="2773">
        <v>35</v>
      </c>
    </row>
    <row r="94" spans="1:47" x14ac:dyDescent="0.25">
      <c r="A94" s="595">
        <v>93</v>
      </c>
      <c r="D94" s="595">
        <v>1</v>
      </c>
      <c r="I94" s="595">
        <v>1</v>
      </c>
      <c r="K94" s="601">
        <v>70149</v>
      </c>
      <c r="L94" s="601">
        <v>4.125</v>
      </c>
      <c r="M94" s="601">
        <v>73</v>
      </c>
      <c r="N94" s="601" t="s">
        <v>28</v>
      </c>
      <c r="O94" s="601">
        <v>3.8738999999999999</v>
      </c>
      <c r="P94" s="601">
        <v>0.4123</v>
      </c>
      <c r="Q94" s="601">
        <v>0.14099999999999999</v>
      </c>
      <c r="R94" s="601">
        <v>1.0065999999999999</v>
      </c>
      <c r="S94" s="601">
        <v>0.42580000000000001</v>
      </c>
      <c r="T94" s="601">
        <v>0.75</v>
      </c>
      <c r="U94" s="601" t="s">
        <v>844</v>
      </c>
      <c r="V94" s="601" t="s">
        <v>844</v>
      </c>
      <c r="W94" s="601" t="s">
        <v>844</v>
      </c>
      <c r="X94" s="601" t="s">
        <v>844</v>
      </c>
      <c r="Y94" s="601" t="s">
        <v>844</v>
      </c>
      <c r="Z94" s="601" t="s">
        <v>844</v>
      </c>
      <c r="AA94" s="601" t="s">
        <v>844</v>
      </c>
      <c r="AB94" s="595">
        <v>11</v>
      </c>
      <c r="AE94" s="595" t="b">
        <v>0</v>
      </c>
      <c r="AG94" s="2771">
        <v>104.77500152587891</v>
      </c>
      <c r="AH94" s="2772">
        <v>98.397059999999996</v>
      </c>
      <c r="AI94" s="2772">
        <v>7.1627999999999998</v>
      </c>
      <c r="AJ94" s="2772">
        <v>229.33626371205469</v>
      </c>
      <c r="AK94" s="2771">
        <v>20</v>
      </c>
      <c r="AL94" s="2772">
        <v>16</v>
      </c>
      <c r="AM94" s="2772">
        <v>37</v>
      </c>
      <c r="AN94" s="2772">
        <v>86</v>
      </c>
      <c r="AO94" s="2772">
        <v>98</v>
      </c>
      <c r="AP94" s="2772" t="s">
        <v>4809</v>
      </c>
      <c r="AQ94" s="2772" t="s">
        <v>4809</v>
      </c>
      <c r="AR94" s="2772">
        <v>0</v>
      </c>
      <c r="AS94" s="2771" t="s">
        <v>4810</v>
      </c>
      <c r="AT94" s="2772">
        <v>75</v>
      </c>
      <c r="AU94" s="2773">
        <v>20</v>
      </c>
    </row>
    <row r="95" spans="1:47" x14ac:dyDescent="0.25">
      <c r="A95" s="595">
        <v>94</v>
      </c>
      <c r="B95" s="595">
        <v>1</v>
      </c>
      <c r="C95" s="595">
        <v>1</v>
      </c>
      <c r="D95" s="595">
        <v>1</v>
      </c>
      <c r="E95" s="595">
        <v>1</v>
      </c>
      <c r="G95" s="595">
        <v>1</v>
      </c>
      <c r="I95" s="595">
        <v>5</v>
      </c>
      <c r="K95" s="601">
        <v>70720</v>
      </c>
      <c r="L95" s="601">
        <v>4</v>
      </c>
      <c r="M95" s="601">
        <v>72</v>
      </c>
      <c r="N95" s="601" t="s">
        <v>28</v>
      </c>
      <c r="O95" s="601">
        <v>3.839</v>
      </c>
      <c r="P95" s="601">
        <v>0.6381</v>
      </c>
      <c r="Q95" s="601">
        <v>0.27139999999999997</v>
      </c>
      <c r="R95" s="601">
        <v>1.1106</v>
      </c>
      <c r="S95" s="601">
        <v>0.9698</v>
      </c>
      <c r="T95" s="601">
        <v>0.75</v>
      </c>
      <c r="U95" s="601" t="s">
        <v>791</v>
      </c>
      <c r="V95" s="601" t="s">
        <v>791</v>
      </c>
      <c r="W95" s="601" t="s">
        <v>791</v>
      </c>
      <c r="X95" s="601" t="s">
        <v>791</v>
      </c>
      <c r="Y95" s="601" t="s">
        <v>791</v>
      </c>
      <c r="Z95" s="601" t="s">
        <v>791</v>
      </c>
      <c r="AA95" s="601" t="s">
        <v>791</v>
      </c>
      <c r="AB95" s="595">
        <v>9</v>
      </c>
      <c r="AE95" s="595" t="b">
        <v>0</v>
      </c>
      <c r="AG95" s="2771">
        <v>101.59999847412109</v>
      </c>
      <c r="AH95" s="2772">
        <v>97.510599999999997</v>
      </c>
      <c r="AI95" s="2772">
        <v>13.78712</v>
      </c>
      <c r="AJ95" s="2772">
        <v>226.19467105846488</v>
      </c>
      <c r="AK95" s="2771">
        <v>23</v>
      </c>
      <c r="AL95" s="2772">
        <v>14</v>
      </c>
      <c r="AM95" s="2772">
        <v>33</v>
      </c>
      <c r="AN95" s="2772">
        <v>90</v>
      </c>
      <c r="AO95" s="2772">
        <v>98</v>
      </c>
      <c r="AP95" s="2772" t="s">
        <v>4809</v>
      </c>
      <c r="AQ95" s="2772" t="s">
        <v>4809</v>
      </c>
      <c r="AR95" s="2772">
        <v>0</v>
      </c>
      <c r="AS95" s="2771" t="s">
        <v>4810</v>
      </c>
      <c r="AT95" s="2772">
        <v>75</v>
      </c>
      <c r="AU95" s="2773">
        <v>20</v>
      </c>
    </row>
    <row r="96" spans="1:47" x14ac:dyDescent="0.25">
      <c r="A96" s="595">
        <v>95</v>
      </c>
      <c r="C96" s="595">
        <v>1</v>
      </c>
      <c r="D96" s="595">
        <v>1</v>
      </c>
      <c r="E96" s="595">
        <v>1</v>
      </c>
      <c r="I96" s="595">
        <v>3</v>
      </c>
      <c r="K96" s="601">
        <v>70824</v>
      </c>
      <c r="L96" s="601">
        <v>3.625</v>
      </c>
      <c r="M96" s="601">
        <v>64</v>
      </c>
      <c r="N96" s="601" t="s">
        <v>29</v>
      </c>
      <c r="O96" s="601">
        <v>3.1442000000000001</v>
      </c>
      <c r="P96" s="601">
        <v>0.80759999999999998</v>
      </c>
      <c r="Q96" s="601">
        <v>0.27074999999999999</v>
      </c>
      <c r="R96" s="601">
        <v>1.125</v>
      </c>
      <c r="S96" s="601">
        <v>0.80989999999999995</v>
      </c>
      <c r="T96" s="601">
        <v>0.75</v>
      </c>
      <c r="U96" s="601" t="s">
        <v>299</v>
      </c>
      <c r="V96" s="601" t="s">
        <v>299</v>
      </c>
      <c r="W96" s="601" t="s">
        <v>299</v>
      </c>
      <c r="X96" s="601" t="s">
        <v>299</v>
      </c>
      <c r="Y96" s="601" t="s">
        <v>299</v>
      </c>
      <c r="Z96" s="601" t="s">
        <v>299</v>
      </c>
      <c r="AA96" s="601" t="s">
        <v>299</v>
      </c>
      <c r="AB96" s="595">
        <v>0</v>
      </c>
      <c r="AE96" s="595" t="b">
        <v>0</v>
      </c>
      <c r="AG96" s="2771">
        <v>92.074996948242188</v>
      </c>
      <c r="AH96" s="2772">
        <v>79.862679999999997</v>
      </c>
      <c r="AI96" s="2772">
        <v>13.754099999999999</v>
      </c>
      <c r="AJ96" s="2772">
        <v>201.06192982974656</v>
      </c>
      <c r="AK96" s="2771">
        <v>17</v>
      </c>
      <c r="AL96" s="2772">
        <v>14</v>
      </c>
      <c r="AM96" s="2772">
        <v>33</v>
      </c>
      <c r="AN96" s="2772">
        <v>90</v>
      </c>
      <c r="AO96" s="2772">
        <v>80</v>
      </c>
      <c r="AP96" s="2772" t="s">
        <v>4809</v>
      </c>
      <c r="AQ96" s="2772" t="s">
        <v>4809</v>
      </c>
      <c r="AR96" s="2772">
        <v>0</v>
      </c>
      <c r="AS96" s="2771" t="s">
        <v>4810</v>
      </c>
      <c r="AT96" s="2772">
        <v>66</v>
      </c>
      <c r="AU96" s="2773">
        <v>15</v>
      </c>
    </row>
    <row r="97" spans="1:47" x14ac:dyDescent="0.25">
      <c r="A97" s="595">
        <v>96</v>
      </c>
      <c r="C97" s="595">
        <v>1</v>
      </c>
      <c r="D97" s="595">
        <v>1</v>
      </c>
      <c r="E97" s="595">
        <v>1</v>
      </c>
      <c r="F97" s="595">
        <v>1</v>
      </c>
      <c r="H97" s="595" t="s">
        <v>235</v>
      </c>
      <c r="I97" s="595">
        <v>5</v>
      </c>
      <c r="K97" s="601">
        <v>70852</v>
      </c>
      <c r="L97" s="601">
        <v>4.5</v>
      </c>
      <c r="M97" s="601">
        <v>81</v>
      </c>
      <c r="N97" s="601" t="s">
        <v>28</v>
      </c>
      <c r="O97" s="601">
        <v>4.3277999999999999</v>
      </c>
      <c r="P97" s="601">
        <v>0.61250000000000004</v>
      </c>
      <c r="Q97" s="601">
        <v>0.27295000000000003</v>
      </c>
      <c r="R97" s="601">
        <v>1.2684</v>
      </c>
      <c r="S97" s="601">
        <v>1.5190999999999999</v>
      </c>
      <c r="T97" s="601">
        <v>0.75</v>
      </c>
      <c r="U97" s="601" t="s">
        <v>841</v>
      </c>
      <c r="V97" s="601" t="s">
        <v>344</v>
      </c>
      <c r="W97" s="601" t="s">
        <v>841</v>
      </c>
      <c r="X97" s="601" t="s">
        <v>841</v>
      </c>
      <c r="Y97" s="601" t="s">
        <v>841</v>
      </c>
      <c r="Z97" s="601" t="s">
        <v>841</v>
      </c>
      <c r="AA97" s="601" t="s">
        <v>886</v>
      </c>
      <c r="AB97" s="595">
        <v>7.41</v>
      </c>
      <c r="AE97" s="595" t="b">
        <v>0</v>
      </c>
      <c r="AG97" s="2771">
        <v>114.30000305175781</v>
      </c>
      <c r="AH97" s="2772">
        <v>109.92612</v>
      </c>
      <c r="AI97" s="2772">
        <v>13.86586</v>
      </c>
      <c r="AJ97" s="2772">
        <v>254.469004940773</v>
      </c>
      <c r="AK97" s="2771">
        <v>26</v>
      </c>
      <c r="AL97" s="2772">
        <v>16</v>
      </c>
      <c r="AM97" s="2772">
        <v>37</v>
      </c>
      <c r="AN97" s="2772">
        <v>86</v>
      </c>
      <c r="AO97" s="2772">
        <v>110</v>
      </c>
      <c r="AP97" s="2772" t="s">
        <v>4809</v>
      </c>
      <c r="AQ97" s="2772" t="s">
        <v>4809</v>
      </c>
      <c r="AR97" s="2772">
        <v>0</v>
      </c>
      <c r="AS97" s="2771" t="s">
        <v>4810</v>
      </c>
      <c r="AT97" s="2772">
        <v>86</v>
      </c>
      <c r="AU97" s="2773">
        <v>25</v>
      </c>
    </row>
    <row r="98" spans="1:47" x14ac:dyDescent="0.25">
      <c r="A98" s="595">
        <v>97</v>
      </c>
      <c r="C98" s="595">
        <v>1</v>
      </c>
      <c r="I98" s="595">
        <v>1</v>
      </c>
      <c r="K98" s="601">
        <v>70911</v>
      </c>
      <c r="L98" s="601">
        <v>3.5625</v>
      </c>
      <c r="M98" s="601">
        <v>93</v>
      </c>
      <c r="N98" s="601" t="s">
        <v>29</v>
      </c>
      <c r="O98" s="601">
        <v>3.4375</v>
      </c>
      <c r="P98" s="601">
        <v>0.51429999999999998</v>
      </c>
      <c r="Q98" s="601">
        <v>0.1394</v>
      </c>
      <c r="R98" s="601">
        <v>1.2598</v>
      </c>
      <c r="S98" s="601">
        <v>0.52080000000000004</v>
      </c>
      <c r="T98" s="601">
        <v>0.875</v>
      </c>
      <c r="U98" s="601" t="s">
        <v>299</v>
      </c>
      <c r="V98" s="601" t="s">
        <v>299</v>
      </c>
      <c r="W98" s="601" t="s">
        <v>299</v>
      </c>
      <c r="X98" s="601" t="s">
        <v>299</v>
      </c>
      <c r="Y98" s="601" t="s">
        <v>299</v>
      </c>
      <c r="Z98" s="601" t="s">
        <v>299</v>
      </c>
      <c r="AA98" s="601" t="s">
        <v>299</v>
      </c>
      <c r="AB98" s="595">
        <v>0</v>
      </c>
      <c r="AC98" s="595" t="s">
        <v>1065</v>
      </c>
      <c r="AD98" s="595" t="s">
        <v>1066</v>
      </c>
      <c r="AE98" s="595" t="b">
        <v>0</v>
      </c>
      <c r="AG98" s="2771">
        <v>90.487503051757813</v>
      </c>
      <c r="AH98" s="2772">
        <v>87.3125</v>
      </c>
      <c r="AI98" s="2772">
        <v>7.0815200000000003</v>
      </c>
      <c r="AJ98" s="2772">
        <v>292.16811678385051</v>
      </c>
      <c r="AK98" s="2771">
        <v>29</v>
      </c>
      <c r="AL98" s="2772">
        <v>14</v>
      </c>
      <c r="AM98" s="2772">
        <v>33</v>
      </c>
      <c r="AN98" s="2772">
        <v>90</v>
      </c>
      <c r="AO98" s="2772">
        <v>170</v>
      </c>
      <c r="AP98" s="2772" t="s">
        <v>793</v>
      </c>
      <c r="AQ98" s="2772" t="s">
        <v>793</v>
      </c>
      <c r="AR98" s="2772">
        <v>0</v>
      </c>
      <c r="AS98" s="2771" t="s">
        <v>4810</v>
      </c>
      <c r="AT98" s="2772">
        <v>96</v>
      </c>
      <c r="AU98" s="2773">
        <v>30</v>
      </c>
    </row>
    <row r="99" spans="1:47" x14ac:dyDescent="0.25">
      <c r="A99" s="595">
        <v>98</v>
      </c>
      <c r="C99" s="595">
        <v>1</v>
      </c>
      <c r="I99" s="595">
        <v>1</v>
      </c>
      <c r="K99" s="601">
        <v>70912</v>
      </c>
      <c r="L99" s="601">
        <v>3.625</v>
      </c>
      <c r="M99" s="601">
        <v>64</v>
      </c>
      <c r="N99" s="601" t="s">
        <v>29</v>
      </c>
      <c r="O99" s="601">
        <v>3.1716000000000002</v>
      </c>
      <c r="P99" s="601">
        <v>0.54379999999999995</v>
      </c>
      <c r="Q99" s="601">
        <v>0.1138</v>
      </c>
      <c r="R99" s="601">
        <v>1.1220000000000001</v>
      </c>
      <c r="S99" s="601">
        <v>0.54379999999999995</v>
      </c>
      <c r="T99" s="601">
        <v>0.625</v>
      </c>
      <c r="U99" s="601" t="s">
        <v>299</v>
      </c>
      <c r="V99" s="601" t="s">
        <v>299</v>
      </c>
      <c r="W99" s="601" t="s">
        <v>299</v>
      </c>
      <c r="X99" s="601" t="s">
        <v>299</v>
      </c>
      <c r="Y99" s="601" t="s">
        <v>299</v>
      </c>
      <c r="Z99" s="601" t="s">
        <v>299</v>
      </c>
      <c r="AA99" s="601" t="s">
        <v>299</v>
      </c>
      <c r="AB99" s="595">
        <v>0</v>
      </c>
      <c r="AE99" s="595" t="b">
        <v>0</v>
      </c>
      <c r="AG99" s="2771">
        <v>92.074996948242188</v>
      </c>
      <c r="AH99" s="2772">
        <v>80.558639999999997</v>
      </c>
      <c r="AI99" s="2772">
        <v>5.78104</v>
      </c>
      <c r="AJ99" s="2772">
        <v>201.06192982974656</v>
      </c>
      <c r="AK99" s="2771">
        <v>17</v>
      </c>
      <c r="AL99" s="2772">
        <v>14</v>
      </c>
      <c r="AM99" s="2772">
        <v>33</v>
      </c>
      <c r="AN99" s="2772">
        <v>90</v>
      </c>
      <c r="AO99" s="2772">
        <v>81</v>
      </c>
      <c r="AP99" s="2772" t="s">
        <v>4809</v>
      </c>
      <c r="AQ99" s="2772" t="s">
        <v>4809</v>
      </c>
      <c r="AR99" s="2772">
        <v>0</v>
      </c>
      <c r="AS99" s="2771" t="s">
        <v>4810</v>
      </c>
      <c r="AT99" s="2772">
        <v>66</v>
      </c>
      <c r="AU99" s="2773">
        <v>15</v>
      </c>
    </row>
    <row r="100" spans="1:47" x14ac:dyDescent="0.25">
      <c r="A100" s="595">
        <v>99</v>
      </c>
      <c r="C100" s="595">
        <v>1</v>
      </c>
      <c r="I100" s="595">
        <v>1</v>
      </c>
      <c r="K100" s="601">
        <v>70914</v>
      </c>
      <c r="L100" s="601">
        <v>3.625</v>
      </c>
      <c r="M100" s="601">
        <v>64</v>
      </c>
      <c r="N100" s="601" t="s">
        <v>29</v>
      </c>
      <c r="O100" s="601">
        <v>2.9260000000000002</v>
      </c>
      <c r="P100" s="601">
        <v>0.33400000000000002</v>
      </c>
      <c r="Q100" s="601">
        <v>7.8200000000000006E-2</v>
      </c>
      <c r="R100" s="601">
        <v>1.2298</v>
      </c>
      <c r="S100" s="601">
        <v>0.65249999999999997</v>
      </c>
      <c r="T100" s="601">
        <v>0.75</v>
      </c>
      <c r="U100" s="601" t="s">
        <v>299</v>
      </c>
      <c r="V100" s="601" t="s">
        <v>299</v>
      </c>
      <c r="W100" s="601" t="s">
        <v>299</v>
      </c>
      <c r="X100" s="601" t="s">
        <v>299</v>
      </c>
      <c r="Y100" s="601" t="s">
        <v>299</v>
      </c>
      <c r="Z100" s="601" t="s">
        <v>299</v>
      </c>
      <c r="AA100" s="601" t="s">
        <v>299</v>
      </c>
      <c r="AB100" s="595">
        <v>0</v>
      </c>
      <c r="AE100" s="595" t="b">
        <v>0</v>
      </c>
      <c r="AG100" s="2771">
        <v>92.074996948242188</v>
      </c>
      <c r="AH100" s="2772">
        <v>74.320400000000006</v>
      </c>
      <c r="AI100" s="2772">
        <v>3.9725600000000001</v>
      </c>
      <c r="AJ100" s="2772">
        <v>201.06192982974656</v>
      </c>
      <c r="AK100" s="2771">
        <v>17</v>
      </c>
      <c r="AL100" s="2772">
        <v>14</v>
      </c>
      <c r="AM100" s="2772">
        <v>33</v>
      </c>
      <c r="AN100" s="2772">
        <v>90</v>
      </c>
      <c r="AO100" s="2772">
        <v>74</v>
      </c>
      <c r="AP100" s="2772" t="s">
        <v>4809</v>
      </c>
      <c r="AQ100" s="2772" t="s">
        <v>4809</v>
      </c>
      <c r="AR100" s="2772">
        <v>0</v>
      </c>
      <c r="AS100" s="2771" t="s">
        <v>4810</v>
      </c>
      <c r="AT100" s="2772">
        <v>66</v>
      </c>
      <c r="AU100" s="2773">
        <v>15</v>
      </c>
    </row>
    <row r="101" spans="1:47" x14ac:dyDescent="0.25">
      <c r="A101" s="595">
        <v>100</v>
      </c>
      <c r="F101" s="595">
        <v>1</v>
      </c>
      <c r="I101" s="595">
        <v>1</v>
      </c>
      <c r="K101" s="601">
        <v>70918</v>
      </c>
      <c r="L101" s="601">
        <v>3.625</v>
      </c>
      <c r="M101" s="601">
        <v>83</v>
      </c>
      <c r="N101" s="601" t="s">
        <v>29</v>
      </c>
      <c r="O101" s="601">
        <v>3.2776000000000001</v>
      </c>
      <c r="P101" s="601">
        <v>0.498</v>
      </c>
      <c r="Q101" s="601">
        <v>8.2900000000000001E-2</v>
      </c>
      <c r="R101" s="601">
        <v>3.3660999999999999</v>
      </c>
      <c r="S101" s="601">
        <v>0.498</v>
      </c>
      <c r="T101" s="601">
        <v>0.75</v>
      </c>
      <c r="U101" s="601" t="s">
        <v>299</v>
      </c>
      <c r="V101" s="601" t="s">
        <v>299</v>
      </c>
      <c r="W101" s="601" t="s">
        <v>299</v>
      </c>
      <c r="X101" s="601" t="s">
        <v>299</v>
      </c>
      <c r="Y101" s="601" t="s">
        <v>299</v>
      </c>
      <c r="Z101" s="601" t="s">
        <v>299</v>
      </c>
      <c r="AA101" s="601" t="s">
        <v>299</v>
      </c>
      <c r="AB101" s="595">
        <v>0</v>
      </c>
      <c r="AE101" s="595" t="b">
        <v>0</v>
      </c>
      <c r="AG101" s="2771">
        <v>92.074996948242188</v>
      </c>
      <c r="AH101" s="2772">
        <v>83.251040000000003</v>
      </c>
      <c r="AI101" s="2772">
        <v>4.2113199999999997</v>
      </c>
      <c r="AJ101" s="2772">
        <v>260.75219024795257</v>
      </c>
      <c r="AK101" s="2771">
        <v>77</v>
      </c>
      <c r="AL101" s="2772">
        <v>14</v>
      </c>
      <c r="AM101" s="2772">
        <v>33</v>
      </c>
      <c r="AN101" s="2772">
        <v>90</v>
      </c>
      <c r="AO101" s="2772">
        <v>83</v>
      </c>
      <c r="AP101" s="2772" t="s">
        <v>4809</v>
      </c>
      <c r="AQ101" s="2772" t="s">
        <v>4809</v>
      </c>
      <c r="AR101" s="2772">
        <v>0</v>
      </c>
      <c r="AS101" s="2771" t="s">
        <v>4810</v>
      </c>
      <c r="AT101" s="2772">
        <v>86</v>
      </c>
      <c r="AU101" s="2773">
        <v>25</v>
      </c>
    </row>
    <row r="102" spans="1:47" x14ac:dyDescent="0.25">
      <c r="A102" s="595">
        <v>101</v>
      </c>
      <c r="H102" s="595" t="s">
        <v>235</v>
      </c>
      <c r="I102" s="595">
        <v>1</v>
      </c>
      <c r="K102" s="601">
        <v>70921</v>
      </c>
      <c r="L102" s="601">
        <v>3.75</v>
      </c>
      <c r="M102" s="601">
        <v>67</v>
      </c>
      <c r="N102" s="601" t="s">
        <v>29</v>
      </c>
      <c r="O102" s="601">
        <v>3.2869999999999999</v>
      </c>
      <c r="P102" s="601">
        <v>0.3906</v>
      </c>
      <c r="Q102" s="601">
        <v>7.8200000000000006E-2</v>
      </c>
      <c r="R102" s="601">
        <v>1.25</v>
      </c>
      <c r="S102" s="601">
        <v>0.71160000000000001</v>
      </c>
      <c r="T102" s="601">
        <v>0.75</v>
      </c>
      <c r="U102" s="601" t="s">
        <v>299</v>
      </c>
      <c r="V102" s="601" t="s">
        <v>299</v>
      </c>
      <c r="W102" s="601" t="s">
        <v>299</v>
      </c>
      <c r="X102" s="601" t="s">
        <v>299</v>
      </c>
      <c r="Y102" s="601" t="s">
        <v>299</v>
      </c>
      <c r="Z102" s="601" t="s">
        <v>299</v>
      </c>
      <c r="AA102" s="601" t="s">
        <v>299</v>
      </c>
      <c r="AB102" s="595">
        <v>0</v>
      </c>
      <c r="AE102" s="595" t="b">
        <v>0</v>
      </c>
      <c r="AG102" s="2771">
        <v>95.25</v>
      </c>
      <c r="AH102" s="2772">
        <v>83.489800000000002</v>
      </c>
      <c r="AI102" s="2772">
        <v>3.9725600000000001</v>
      </c>
      <c r="AJ102" s="2772">
        <v>210.48670779051591</v>
      </c>
      <c r="AK102" s="2771">
        <v>20</v>
      </c>
      <c r="AL102" s="2772">
        <v>14</v>
      </c>
      <c r="AM102" s="2772">
        <v>33</v>
      </c>
      <c r="AN102" s="2772">
        <v>90</v>
      </c>
      <c r="AO102" s="2772">
        <v>83</v>
      </c>
      <c r="AP102" s="2772" t="s">
        <v>4809</v>
      </c>
      <c r="AQ102" s="2772" t="s">
        <v>4809</v>
      </c>
      <c r="AR102" s="2772">
        <v>0</v>
      </c>
      <c r="AS102" s="2771" t="s">
        <v>4810</v>
      </c>
      <c r="AT102" s="2772">
        <v>66</v>
      </c>
      <c r="AU102" s="2773">
        <v>15</v>
      </c>
    </row>
    <row r="103" spans="1:47" x14ac:dyDescent="0.25">
      <c r="A103" s="595">
        <v>102</v>
      </c>
      <c r="F103" s="595">
        <v>1</v>
      </c>
      <c r="I103" s="595">
        <v>1</v>
      </c>
      <c r="K103" s="601">
        <v>70927</v>
      </c>
      <c r="L103" s="601">
        <v>3.8125</v>
      </c>
      <c r="M103" s="601">
        <v>68</v>
      </c>
      <c r="N103" s="601" t="s">
        <v>28</v>
      </c>
      <c r="O103" s="601">
        <v>3.5346000000000002</v>
      </c>
      <c r="P103" s="601">
        <v>0.45400000000000001</v>
      </c>
      <c r="Q103" s="601">
        <v>0.13489999999999999</v>
      </c>
      <c r="R103" s="601">
        <v>1.0375000000000001</v>
      </c>
      <c r="S103" s="601">
        <v>0.45269999999999999</v>
      </c>
      <c r="T103" s="601">
        <v>0.75</v>
      </c>
      <c r="U103" s="601" t="s">
        <v>844</v>
      </c>
      <c r="V103" s="601" t="s">
        <v>844</v>
      </c>
      <c r="W103" s="601" t="s">
        <v>844</v>
      </c>
      <c r="X103" s="601" t="s">
        <v>844</v>
      </c>
      <c r="Y103" s="601" t="s">
        <v>844</v>
      </c>
      <c r="Z103" s="601" t="s">
        <v>844</v>
      </c>
      <c r="AA103" s="601" t="s">
        <v>844</v>
      </c>
      <c r="AB103" s="595">
        <v>11</v>
      </c>
      <c r="AE103" s="595" t="b">
        <v>0</v>
      </c>
      <c r="AG103" s="2771">
        <v>96.837501525878906</v>
      </c>
      <c r="AH103" s="2772">
        <v>89.778840000000002</v>
      </c>
      <c r="AI103" s="2772">
        <v>6.8529200000000001</v>
      </c>
      <c r="AJ103" s="2772">
        <v>213.62830044410572</v>
      </c>
      <c r="AK103" s="2771">
        <v>20</v>
      </c>
      <c r="AL103" s="2772">
        <v>14</v>
      </c>
      <c r="AM103" s="2772">
        <v>33</v>
      </c>
      <c r="AN103" s="2772">
        <v>90</v>
      </c>
      <c r="AO103" s="2772">
        <v>90</v>
      </c>
      <c r="AP103" s="2772" t="s">
        <v>4809</v>
      </c>
      <c r="AQ103" s="2772" t="s">
        <v>4809</v>
      </c>
      <c r="AR103" s="2772">
        <v>0</v>
      </c>
      <c r="AS103" s="2771" t="s">
        <v>4810</v>
      </c>
      <c r="AT103" s="2772">
        <v>75</v>
      </c>
      <c r="AU103" s="2773">
        <v>20</v>
      </c>
    </row>
    <row r="104" spans="1:47" x14ac:dyDescent="0.25">
      <c r="A104" s="595">
        <v>103</v>
      </c>
      <c r="F104" s="595">
        <v>1</v>
      </c>
      <c r="I104" s="595">
        <v>1</v>
      </c>
      <c r="K104" s="601">
        <v>70940</v>
      </c>
      <c r="L104" s="601">
        <v>4</v>
      </c>
      <c r="M104" s="601">
        <v>75</v>
      </c>
      <c r="N104" s="601" t="s">
        <v>29</v>
      </c>
      <c r="O104" s="601">
        <v>3.7970999999999999</v>
      </c>
      <c r="P104" s="601">
        <v>0.39989999999999998</v>
      </c>
      <c r="Q104" s="601">
        <v>8.7499999999999994E-2</v>
      </c>
      <c r="R104" s="601">
        <v>1.5</v>
      </c>
      <c r="S104" s="601">
        <v>1.0324</v>
      </c>
      <c r="T104" s="601">
        <v>0.75</v>
      </c>
      <c r="U104" s="601" t="s">
        <v>299</v>
      </c>
      <c r="V104" s="601" t="s">
        <v>299</v>
      </c>
      <c r="W104" s="601" t="s">
        <v>299</v>
      </c>
      <c r="X104" s="601" t="s">
        <v>299</v>
      </c>
      <c r="Y104" s="601" t="s">
        <v>299</v>
      </c>
      <c r="Z104" s="601" t="s">
        <v>299</v>
      </c>
      <c r="AA104" s="601" t="s">
        <v>299</v>
      </c>
      <c r="AB104" s="595">
        <v>0</v>
      </c>
      <c r="AE104" s="595" t="b">
        <v>0</v>
      </c>
      <c r="AG104" s="2771">
        <v>101.59999847412109</v>
      </c>
      <c r="AH104" s="2772">
        <v>96.446340000000006</v>
      </c>
      <c r="AI104" s="2772">
        <v>4.4450000000000003</v>
      </c>
      <c r="AJ104" s="2772">
        <v>235.61944901923425</v>
      </c>
      <c r="AK104" s="2771">
        <v>32</v>
      </c>
      <c r="AL104" s="2772">
        <v>14</v>
      </c>
      <c r="AM104" s="2772">
        <v>33</v>
      </c>
      <c r="AN104" s="2772">
        <v>90</v>
      </c>
      <c r="AO104" s="2772">
        <v>96</v>
      </c>
      <c r="AP104" s="2772" t="s">
        <v>4809</v>
      </c>
      <c r="AQ104" s="2772" t="s">
        <v>4809</v>
      </c>
      <c r="AR104" s="2772">
        <v>0</v>
      </c>
      <c r="AS104" s="2771" t="s">
        <v>4810</v>
      </c>
      <c r="AT104" s="2772">
        <v>75</v>
      </c>
      <c r="AU104" s="2773">
        <v>20</v>
      </c>
    </row>
    <row r="105" spans="1:47" x14ac:dyDescent="0.25">
      <c r="A105" s="595">
        <v>104</v>
      </c>
      <c r="C105" s="595">
        <v>1</v>
      </c>
      <c r="H105" s="595" t="s">
        <v>235</v>
      </c>
      <c r="I105" s="595">
        <v>2</v>
      </c>
      <c r="K105" s="601">
        <v>70941</v>
      </c>
      <c r="L105" s="601">
        <v>4</v>
      </c>
      <c r="M105" s="601">
        <v>75</v>
      </c>
      <c r="N105" s="601" t="s">
        <v>29</v>
      </c>
      <c r="O105" s="601">
        <v>3.7841999999999998</v>
      </c>
      <c r="P105" s="601">
        <v>0.47349999999999998</v>
      </c>
      <c r="Q105" s="601">
        <v>0.1153</v>
      </c>
      <c r="R105" s="601">
        <v>1.4961</v>
      </c>
      <c r="S105" s="601">
        <v>0.47349999999999998</v>
      </c>
      <c r="T105" s="601">
        <v>0.75</v>
      </c>
      <c r="U105" s="601" t="s">
        <v>299</v>
      </c>
      <c r="V105" s="601" t="s">
        <v>299</v>
      </c>
      <c r="W105" s="601" t="s">
        <v>299</v>
      </c>
      <c r="X105" s="601" t="s">
        <v>299</v>
      </c>
      <c r="Y105" s="601" t="s">
        <v>299</v>
      </c>
      <c r="Z105" s="601" t="s">
        <v>299</v>
      </c>
      <c r="AA105" s="601" t="s">
        <v>299</v>
      </c>
      <c r="AB105" s="595">
        <v>0</v>
      </c>
      <c r="AE105" s="595" t="b">
        <v>0</v>
      </c>
      <c r="AG105" s="2771">
        <v>101.59999847412109</v>
      </c>
      <c r="AH105" s="2772">
        <v>96.118679999999998</v>
      </c>
      <c r="AI105" s="2772">
        <v>5.85724</v>
      </c>
      <c r="AJ105" s="2772">
        <v>235.61944901923425</v>
      </c>
      <c r="AK105" s="2771">
        <v>32</v>
      </c>
      <c r="AL105" s="2772">
        <v>14</v>
      </c>
      <c r="AM105" s="2772">
        <v>33</v>
      </c>
      <c r="AN105" s="2772">
        <v>90</v>
      </c>
      <c r="AO105" s="2772">
        <v>96</v>
      </c>
      <c r="AP105" s="2772" t="s">
        <v>4809</v>
      </c>
      <c r="AQ105" s="2772" t="s">
        <v>4809</v>
      </c>
      <c r="AR105" s="2772">
        <v>0</v>
      </c>
      <c r="AS105" s="2771" t="s">
        <v>4810</v>
      </c>
      <c r="AT105" s="2772">
        <v>75</v>
      </c>
      <c r="AU105" s="2773">
        <v>20</v>
      </c>
    </row>
    <row r="106" spans="1:47" x14ac:dyDescent="0.25">
      <c r="A106" s="595">
        <v>105</v>
      </c>
      <c r="B106" s="595">
        <v>1</v>
      </c>
      <c r="D106" s="595">
        <v>1</v>
      </c>
      <c r="I106" s="595">
        <v>2</v>
      </c>
      <c r="K106" s="601">
        <v>70948</v>
      </c>
      <c r="L106" s="601">
        <v>4.125</v>
      </c>
      <c r="M106" s="601">
        <v>74</v>
      </c>
      <c r="N106" s="601" t="s">
        <v>29</v>
      </c>
      <c r="O106" s="601">
        <v>3.7530999999999999</v>
      </c>
      <c r="P106" s="601">
        <v>0.72499999999999998</v>
      </c>
      <c r="Q106" s="601">
        <v>9.1200000000000003E-2</v>
      </c>
      <c r="R106" s="601">
        <v>1.2579</v>
      </c>
      <c r="S106" s="601">
        <v>0.72499999999999998</v>
      </c>
      <c r="T106" s="601">
        <v>0.75</v>
      </c>
      <c r="U106" s="601" t="s">
        <v>299</v>
      </c>
      <c r="V106" s="601" t="s">
        <v>299</v>
      </c>
      <c r="W106" s="601" t="s">
        <v>299</v>
      </c>
      <c r="X106" s="601" t="s">
        <v>299</v>
      </c>
      <c r="Y106" s="601" t="s">
        <v>299</v>
      </c>
      <c r="Z106" s="601" t="s">
        <v>299</v>
      </c>
      <c r="AA106" s="601" t="s">
        <v>299</v>
      </c>
      <c r="AB106" s="595">
        <v>0</v>
      </c>
      <c r="AE106" s="595" t="b">
        <v>0</v>
      </c>
      <c r="AG106" s="2771">
        <v>104.77500152587891</v>
      </c>
      <c r="AH106" s="2772">
        <v>95.328739999999996</v>
      </c>
      <c r="AI106" s="2772">
        <v>4.6329599999999997</v>
      </c>
      <c r="AJ106" s="2772">
        <v>232.47785636564447</v>
      </c>
      <c r="AK106" s="2771">
        <v>23</v>
      </c>
      <c r="AL106" s="2772">
        <v>16</v>
      </c>
      <c r="AM106" s="2772">
        <v>37</v>
      </c>
      <c r="AN106" s="2772">
        <v>86</v>
      </c>
      <c r="AO106" s="2772">
        <v>95</v>
      </c>
      <c r="AP106" s="2772" t="s">
        <v>4809</v>
      </c>
      <c r="AQ106" s="2772" t="s">
        <v>4809</v>
      </c>
      <c r="AR106" s="2772">
        <v>0</v>
      </c>
      <c r="AS106" s="2771" t="s">
        <v>4810</v>
      </c>
      <c r="AT106" s="2772">
        <v>75</v>
      </c>
      <c r="AU106" s="2773">
        <v>20</v>
      </c>
    </row>
    <row r="107" spans="1:47" x14ac:dyDescent="0.25">
      <c r="A107" s="595">
        <v>106</v>
      </c>
      <c r="F107" s="595">
        <v>1</v>
      </c>
      <c r="I107" s="595">
        <v>1</v>
      </c>
      <c r="K107" s="601">
        <v>70951</v>
      </c>
      <c r="L107" s="601">
        <v>4.125</v>
      </c>
      <c r="M107" s="601">
        <v>74</v>
      </c>
      <c r="N107" s="601" t="s">
        <v>29</v>
      </c>
      <c r="O107" s="601">
        <v>3.8887</v>
      </c>
      <c r="P107" s="601">
        <v>0.53129999999999999</v>
      </c>
      <c r="Q107" s="601">
        <v>0.125</v>
      </c>
      <c r="R107" s="601">
        <v>1.1387</v>
      </c>
      <c r="S107" s="601">
        <v>0.57640000000000002</v>
      </c>
      <c r="T107" s="601">
        <v>0.875</v>
      </c>
      <c r="U107" s="601" t="s">
        <v>299</v>
      </c>
      <c r="V107" s="601" t="s">
        <v>299</v>
      </c>
      <c r="W107" s="601" t="s">
        <v>299</v>
      </c>
      <c r="X107" s="601" t="s">
        <v>299</v>
      </c>
      <c r="Y107" s="601" t="s">
        <v>299</v>
      </c>
      <c r="Z107" s="601" t="s">
        <v>299</v>
      </c>
      <c r="AA107" s="601" t="s">
        <v>299</v>
      </c>
      <c r="AB107" s="595">
        <v>0</v>
      </c>
      <c r="AE107" s="595" t="b">
        <v>0</v>
      </c>
      <c r="AG107" s="2771">
        <v>104.77500152587891</v>
      </c>
      <c r="AH107" s="2772">
        <v>98.772980000000004</v>
      </c>
      <c r="AI107" s="2772">
        <v>6.35</v>
      </c>
      <c r="AJ107" s="2772">
        <v>232.47785636564447</v>
      </c>
      <c r="AK107" s="2771">
        <v>23</v>
      </c>
      <c r="AL107" s="2772">
        <v>16</v>
      </c>
      <c r="AM107" s="2772">
        <v>37</v>
      </c>
      <c r="AN107" s="2772">
        <v>86</v>
      </c>
      <c r="AO107" s="2772">
        <v>99</v>
      </c>
      <c r="AP107" s="2772" t="s">
        <v>4809</v>
      </c>
      <c r="AQ107" s="2772" t="s">
        <v>4809</v>
      </c>
      <c r="AR107" s="2772">
        <v>0</v>
      </c>
      <c r="AS107" s="2771" t="s">
        <v>4810</v>
      </c>
      <c r="AT107" s="2772">
        <v>75</v>
      </c>
      <c r="AU107" s="2773">
        <v>20</v>
      </c>
    </row>
    <row r="108" spans="1:47" x14ac:dyDescent="0.25">
      <c r="A108" s="595">
        <v>107</v>
      </c>
      <c r="F108" s="595">
        <v>1</v>
      </c>
      <c r="I108" s="595">
        <v>1</v>
      </c>
      <c r="K108" s="601">
        <v>70965</v>
      </c>
      <c r="L108" s="601">
        <v>4.25</v>
      </c>
      <c r="M108" s="601">
        <v>75</v>
      </c>
      <c r="N108" s="601" t="s">
        <v>29</v>
      </c>
      <c r="O108" s="601">
        <v>3.7646000000000002</v>
      </c>
      <c r="P108" s="601">
        <v>0.50409999999999999</v>
      </c>
      <c r="Q108" s="601">
        <v>0.1502</v>
      </c>
      <c r="R108" s="601">
        <v>1.2598</v>
      </c>
      <c r="S108" s="601">
        <v>1.0001</v>
      </c>
      <c r="T108" s="601">
        <v>0.75</v>
      </c>
      <c r="U108" s="601" t="s">
        <v>299</v>
      </c>
      <c r="V108" s="601" t="s">
        <v>299</v>
      </c>
      <c r="W108" s="601" t="s">
        <v>299</v>
      </c>
      <c r="X108" s="601" t="s">
        <v>299</v>
      </c>
      <c r="Y108" s="601" t="s">
        <v>299</v>
      </c>
      <c r="Z108" s="601" t="s">
        <v>299</v>
      </c>
      <c r="AA108" s="601" t="s">
        <v>299</v>
      </c>
      <c r="AB108" s="595">
        <v>0</v>
      </c>
      <c r="AE108" s="595" t="b">
        <v>0</v>
      </c>
      <c r="AG108" s="2771">
        <v>107.94999694824219</v>
      </c>
      <c r="AH108" s="2772">
        <v>95.620840000000001</v>
      </c>
      <c r="AI108" s="2772">
        <v>7.6301600000000001</v>
      </c>
      <c r="AJ108" s="2772">
        <v>235.61944901923425</v>
      </c>
      <c r="AK108" s="2771">
        <v>20</v>
      </c>
      <c r="AL108" s="2772">
        <v>16</v>
      </c>
      <c r="AM108" s="2772">
        <v>37</v>
      </c>
      <c r="AN108" s="2772">
        <v>86</v>
      </c>
      <c r="AO108" s="2772">
        <v>96</v>
      </c>
      <c r="AP108" s="2772" t="s">
        <v>4809</v>
      </c>
      <c r="AQ108" s="2772" t="s">
        <v>4809</v>
      </c>
      <c r="AR108" s="2772">
        <v>0</v>
      </c>
      <c r="AS108" s="2771" t="s">
        <v>4810</v>
      </c>
      <c r="AT108" s="2772">
        <v>75</v>
      </c>
      <c r="AU108" s="2773">
        <v>20</v>
      </c>
    </row>
    <row r="109" spans="1:47" x14ac:dyDescent="0.25">
      <c r="A109" s="595">
        <v>108</v>
      </c>
      <c r="C109" s="595">
        <v>1</v>
      </c>
      <c r="I109" s="595">
        <v>1</v>
      </c>
      <c r="J109" s="595" t="s">
        <v>1067</v>
      </c>
      <c r="K109" s="601">
        <v>70971</v>
      </c>
      <c r="L109" s="601">
        <v>4.375</v>
      </c>
      <c r="M109" s="601">
        <v>77</v>
      </c>
      <c r="N109" s="601" t="s">
        <v>28</v>
      </c>
      <c r="O109" s="601">
        <v>4.1497000000000002</v>
      </c>
      <c r="P109" s="601">
        <v>0.77070000000000005</v>
      </c>
      <c r="Q109" s="601">
        <v>0.3125</v>
      </c>
      <c r="R109" s="601">
        <v>1.0328999999999999</v>
      </c>
      <c r="S109" s="601">
        <v>1.0338000000000001</v>
      </c>
      <c r="T109" s="601">
        <v>0.875</v>
      </c>
      <c r="U109" s="601" t="s">
        <v>839</v>
      </c>
      <c r="V109" s="601" t="s">
        <v>691</v>
      </c>
      <c r="W109" s="601" t="s">
        <v>839</v>
      </c>
      <c r="X109" s="601" t="s">
        <v>839</v>
      </c>
      <c r="Y109" s="601" t="s">
        <v>839</v>
      </c>
      <c r="Z109" s="601" t="s">
        <v>839</v>
      </c>
      <c r="AA109" s="601" t="s">
        <v>839</v>
      </c>
      <c r="AB109" s="595">
        <v>8</v>
      </c>
      <c r="AE109" s="595" t="b">
        <v>0</v>
      </c>
      <c r="AG109" s="2771">
        <v>111.125</v>
      </c>
      <c r="AH109" s="2772">
        <v>105.40237999999999</v>
      </c>
      <c r="AI109" s="2772">
        <v>15.875</v>
      </c>
      <c r="AJ109" s="2772">
        <v>241.90263432641385</v>
      </c>
      <c r="AK109" s="2771">
        <v>20</v>
      </c>
      <c r="AL109" s="2772">
        <v>16</v>
      </c>
      <c r="AM109" s="2772">
        <v>37</v>
      </c>
      <c r="AN109" s="2772">
        <v>86</v>
      </c>
      <c r="AO109" s="2772">
        <v>105</v>
      </c>
      <c r="AP109" s="2772" t="s">
        <v>4809</v>
      </c>
      <c r="AQ109" s="2772" t="s">
        <v>4809</v>
      </c>
      <c r="AR109" s="2772">
        <v>0</v>
      </c>
      <c r="AS109" s="2771" t="s">
        <v>4810</v>
      </c>
      <c r="AT109" s="2772">
        <v>86</v>
      </c>
      <c r="AU109" s="2773">
        <v>25</v>
      </c>
    </row>
    <row r="110" spans="1:47" x14ac:dyDescent="0.25">
      <c r="A110" s="595">
        <v>109</v>
      </c>
      <c r="B110" s="595">
        <v>1</v>
      </c>
      <c r="C110" s="595">
        <v>1</v>
      </c>
      <c r="F110" s="595">
        <v>1</v>
      </c>
      <c r="H110" s="595" t="s">
        <v>235</v>
      </c>
      <c r="I110" s="595">
        <v>4</v>
      </c>
      <c r="J110" s="595" t="s">
        <v>1068</v>
      </c>
      <c r="K110" s="601">
        <v>70976</v>
      </c>
      <c r="L110" s="601">
        <v>4.5</v>
      </c>
      <c r="M110" s="601">
        <v>81</v>
      </c>
      <c r="N110" s="601" t="s">
        <v>29</v>
      </c>
      <c r="O110" s="601">
        <v>4.0735999999999999</v>
      </c>
      <c r="P110" s="601">
        <v>0.48320000000000002</v>
      </c>
      <c r="Q110" s="601">
        <v>0.1825</v>
      </c>
      <c r="R110" s="601">
        <v>1.4370000000000001</v>
      </c>
      <c r="S110" s="601">
        <v>0.48320000000000002</v>
      </c>
      <c r="T110" s="601">
        <v>0.75</v>
      </c>
      <c r="U110" s="601" t="s">
        <v>299</v>
      </c>
      <c r="V110" s="601" t="s">
        <v>299</v>
      </c>
      <c r="W110" s="601" t="s">
        <v>299</v>
      </c>
      <c r="X110" s="601" t="s">
        <v>299</v>
      </c>
      <c r="Y110" s="601" t="s">
        <v>299</v>
      </c>
      <c r="Z110" s="601" t="s">
        <v>299</v>
      </c>
      <c r="AA110" s="601" t="s">
        <v>299</v>
      </c>
      <c r="AB110" s="595">
        <v>0</v>
      </c>
      <c r="AE110" s="595" t="b">
        <v>0</v>
      </c>
      <c r="AG110" s="2771">
        <v>114.30000305175781</v>
      </c>
      <c r="AH110" s="2772">
        <v>103.46944000000001</v>
      </c>
      <c r="AI110" s="2772">
        <v>9.2710000000000008</v>
      </c>
      <c r="AJ110" s="2772">
        <v>254.469004940773</v>
      </c>
      <c r="AK110" s="2771">
        <v>26</v>
      </c>
      <c r="AL110" s="2772">
        <v>16</v>
      </c>
      <c r="AM110" s="2772">
        <v>37</v>
      </c>
      <c r="AN110" s="2772">
        <v>86</v>
      </c>
      <c r="AO110" s="2772">
        <v>103</v>
      </c>
      <c r="AP110" s="2772" t="s">
        <v>4809</v>
      </c>
      <c r="AQ110" s="2772" t="s">
        <v>4809</v>
      </c>
      <c r="AR110" s="2772">
        <v>0</v>
      </c>
      <c r="AS110" s="2771" t="s">
        <v>4810</v>
      </c>
      <c r="AT110" s="2772">
        <v>86</v>
      </c>
      <c r="AU110" s="2773">
        <v>25</v>
      </c>
    </row>
    <row r="111" spans="1:47" x14ac:dyDescent="0.25">
      <c r="A111" s="595">
        <v>110</v>
      </c>
      <c r="F111" s="595">
        <v>1</v>
      </c>
      <c r="I111" s="595">
        <v>1</v>
      </c>
      <c r="K111" s="601">
        <v>70987</v>
      </c>
      <c r="L111" s="601">
        <v>4.75</v>
      </c>
      <c r="M111" s="601">
        <v>84</v>
      </c>
      <c r="N111" s="601" t="s">
        <v>28</v>
      </c>
      <c r="O111" s="601">
        <v>4.657</v>
      </c>
      <c r="P111" s="601">
        <v>0.4385</v>
      </c>
      <c r="Q111" s="601">
        <v>0.1123</v>
      </c>
      <c r="R111" s="601">
        <v>0.97209999999999996</v>
      </c>
      <c r="S111" s="601">
        <v>0.44769999999999999</v>
      </c>
      <c r="T111" s="601">
        <v>0.75</v>
      </c>
      <c r="U111" s="601" t="s">
        <v>849</v>
      </c>
      <c r="V111" s="601" t="s">
        <v>849</v>
      </c>
      <c r="W111" s="601" t="s">
        <v>849</v>
      </c>
      <c r="X111" s="601" t="s">
        <v>849</v>
      </c>
      <c r="Y111" s="601" t="s">
        <v>849</v>
      </c>
      <c r="Z111" s="601" t="s">
        <v>849</v>
      </c>
      <c r="AA111" s="601" t="s">
        <v>849</v>
      </c>
      <c r="AB111" s="595">
        <v>10</v>
      </c>
      <c r="AE111" s="595" t="b">
        <v>0</v>
      </c>
      <c r="AG111" s="2771">
        <v>120.65000152587891</v>
      </c>
      <c r="AH111" s="2772">
        <v>118.2878</v>
      </c>
      <c r="AI111" s="2772">
        <v>5.7048399999999999</v>
      </c>
      <c r="AJ111" s="2772">
        <v>263.89378290154235</v>
      </c>
      <c r="AK111" s="2771">
        <v>23</v>
      </c>
      <c r="AL111" s="2772">
        <v>16</v>
      </c>
      <c r="AM111" s="2772">
        <v>37</v>
      </c>
      <c r="AN111" s="2772">
        <v>86</v>
      </c>
      <c r="AO111" s="2772">
        <v>118</v>
      </c>
      <c r="AP111" s="2772" t="s">
        <v>4809</v>
      </c>
      <c r="AQ111" s="2772" t="s">
        <v>4809</v>
      </c>
      <c r="AR111" s="2772">
        <v>0</v>
      </c>
      <c r="AS111" s="2771" t="s">
        <v>4810</v>
      </c>
      <c r="AT111" s="2772">
        <v>86</v>
      </c>
      <c r="AU111" s="2773">
        <v>25</v>
      </c>
    </row>
    <row r="112" spans="1:47" x14ac:dyDescent="0.25">
      <c r="A112" s="595">
        <v>111</v>
      </c>
      <c r="C112" s="595">
        <v>1</v>
      </c>
      <c r="F112" s="595">
        <v>1</v>
      </c>
      <c r="I112" s="595">
        <v>2</v>
      </c>
      <c r="J112" s="595" t="s">
        <v>1069</v>
      </c>
      <c r="K112" s="601">
        <v>70988</v>
      </c>
      <c r="L112" s="601">
        <v>4.75</v>
      </c>
      <c r="M112" s="601">
        <v>85</v>
      </c>
      <c r="N112" s="601" t="s">
        <v>29</v>
      </c>
      <c r="O112" s="601">
        <v>4.3098000000000001</v>
      </c>
      <c r="P112" s="601">
        <v>0.50129999999999997</v>
      </c>
      <c r="Q112" s="601">
        <v>0.17899999999999999</v>
      </c>
      <c r="R112" s="601">
        <v>1.4375</v>
      </c>
      <c r="S112" s="601">
        <v>0.58379999999999999</v>
      </c>
      <c r="T112" s="601">
        <v>0.75</v>
      </c>
      <c r="U112" s="601" t="s">
        <v>299</v>
      </c>
      <c r="V112" s="601" t="s">
        <v>299</v>
      </c>
      <c r="W112" s="601" t="s">
        <v>299</v>
      </c>
      <c r="X112" s="601" t="s">
        <v>299</v>
      </c>
      <c r="Y112" s="601" t="s">
        <v>299</v>
      </c>
      <c r="Z112" s="601" t="s">
        <v>299</v>
      </c>
      <c r="AA112" s="601" t="s">
        <v>299</v>
      </c>
      <c r="AB112" s="595">
        <v>0</v>
      </c>
      <c r="AE112" s="595" t="b">
        <v>0</v>
      </c>
      <c r="AG112" s="2771">
        <v>120.65000152587891</v>
      </c>
      <c r="AH112" s="2772">
        <v>109.46892</v>
      </c>
      <c r="AI112" s="2772">
        <v>9.0931999999999995</v>
      </c>
      <c r="AJ112" s="2772">
        <v>267.03537555513213</v>
      </c>
      <c r="AK112" s="2771">
        <v>26</v>
      </c>
      <c r="AL112" s="2772">
        <v>16</v>
      </c>
      <c r="AM112" s="2772">
        <v>37</v>
      </c>
      <c r="AN112" s="2772">
        <v>86</v>
      </c>
      <c r="AO112" s="2772">
        <v>109</v>
      </c>
      <c r="AP112" s="2772" t="s">
        <v>4809</v>
      </c>
      <c r="AQ112" s="2772" t="s">
        <v>4809</v>
      </c>
      <c r="AR112" s="2772">
        <v>0</v>
      </c>
      <c r="AS112" s="2771" t="s">
        <v>4810</v>
      </c>
      <c r="AT112" s="2772">
        <v>86</v>
      </c>
      <c r="AU112" s="2773">
        <v>25</v>
      </c>
    </row>
    <row r="113" spans="1:47" x14ac:dyDescent="0.25">
      <c r="A113" s="595">
        <v>112</v>
      </c>
      <c r="F113" s="595">
        <v>1</v>
      </c>
      <c r="I113" s="595">
        <v>1</v>
      </c>
      <c r="K113" s="601">
        <v>70990</v>
      </c>
      <c r="L113" s="601">
        <v>4.75</v>
      </c>
      <c r="M113" s="601">
        <v>92</v>
      </c>
      <c r="N113" s="601" t="s">
        <v>29</v>
      </c>
      <c r="O113" s="601">
        <v>4.3643999999999998</v>
      </c>
      <c r="P113" s="601">
        <v>0.56610000000000005</v>
      </c>
      <c r="Q113" s="601">
        <v>0.18679999999999999</v>
      </c>
      <c r="R113" s="601">
        <v>2.2406000000000001</v>
      </c>
      <c r="S113" s="601">
        <v>0.56610000000000005</v>
      </c>
      <c r="T113" s="601">
        <v>0.75</v>
      </c>
      <c r="U113" s="601" t="s">
        <v>299</v>
      </c>
      <c r="V113" s="601" t="s">
        <v>299</v>
      </c>
      <c r="W113" s="601" t="s">
        <v>299</v>
      </c>
      <c r="X113" s="601" t="s">
        <v>299</v>
      </c>
      <c r="Y113" s="601" t="s">
        <v>299</v>
      </c>
      <c r="Z113" s="601" t="s">
        <v>299</v>
      </c>
      <c r="AA113" s="601" t="s">
        <v>299</v>
      </c>
      <c r="AB113" s="595">
        <v>0</v>
      </c>
      <c r="AE113" s="595" t="b">
        <v>0</v>
      </c>
      <c r="AG113" s="2771">
        <v>120.65000152587891</v>
      </c>
      <c r="AH113" s="2772">
        <v>110.85576</v>
      </c>
      <c r="AI113" s="2772">
        <v>9.4894400000000001</v>
      </c>
      <c r="AJ113" s="2772">
        <v>289.02652413026067</v>
      </c>
      <c r="AK113" s="2771">
        <v>48</v>
      </c>
      <c r="AL113" s="2772">
        <v>16</v>
      </c>
      <c r="AM113" s="2772">
        <v>37</v>
      </c>
      <c r="AN113" s="2772">
        <v>86</v>
      </c>
      <c r="AO113" s="2772">
        <v>111</v>
      </c>
      <c r="AP113" s="2772" t="s">
        <v>793</v>
      </c>
      <c r="AQ113" s="2772" t="s">
        <v>4809</v>
      </c>
      <c r="AR113" s="2772">
        <v>0</v>
      </c>
      <c r="AS113" s="2771" t="s">
        <v>4810</v>
      </c>
      <c r="AT113" s="2772">
        <v>96</v>
      </c>
      <c r="AU113" s="2773">
        <v>30</v>
      </c>
    </row>
    <row r="114" spans="1:47" x14ac:dyDescent="0.25">
      <c r="A114" s="595">
        <v>113</v>
      </c>
      <c r="B114" s="595">
        <v>1</v>
      </c>
      <c r="I114" s="595">
        <v>1</v>
      </c>
      <c r="K114" s="601">
        <v>70994</v>
      </c>
      <c r="L114" s="601">
        <v>4.875</v>
      </c>
      <c r="M114" s="601">
        <v>86</v>
      </c>
      <c r="N114" s="601" t="s">
        <v>29</v>
      </c>
      <c r="O114" s="601">
        <v>4.5007999999999999</v>
      </c>
      <c r="P114" s="601">
        <v>0.45979999999999999</v>
      </c>
      <c r="Q114" s="601">
        <v>0.11169999999999999</v>
      </c>
      <c r="R114" s="601">
        <v>1.2598</v>
      </c>
      <c r="S114" s="601">
        <v>0.59870000000000001</v>
      </c>
      <c r="T114" s="601">
        <v>0.75</v>
      </c>
      <c r="U114" s="601" t="s">
        <v>299</v>
      </c>
      <c r="V114" s="601" t="s">
        <v>299</v>
      </c>
      <c r="W114" s="601" t="s">
        <v>299</v>
      </c>
      <c r="X114" s="601" t="s">
        <v>299</v>
      </c>
      <c r="Y114" s="601" t="s">
        <v>299</v>
      </c>
      <c r="Z114" s="601" t="s">
        <v>299</v>
      </c>
      <c r="AA114" s="601" t="s">
        <v>299</v>
      </c>
      <c r="AB114" s="595">
        <v>0</v>
      </c>
      <c r="AE114" s="595" t="b">
        <v>0</v>
      </c>
      <c r="AG114" s="2771">
        <v>123.82499694824219</v>
      </c>
      <c r="AH114" s="2772">
        <v>114.32032</v>
      </c>
      <c r="AI114" s="2772">
        <v>5.6743600000000001</v>
      </c>
      <c r="AJ114" s="2772">
        <v>270.17696820872192</v>
      </c>
      <c r="AK114" s="2771">
        <v>23</v>
      </c>
      <c r="AL114" s="2772">
        <v>16</v>
      </c>
      <c r="AM114" s="2772">
        <v>37</v>
      </c>
      <c r="AN114" s="2772">
        <v>86</v>
      </c>
      <c r="AO114" s="2772">
        <v>114</v>
      </c>
      <c r="AP114" s="2772" t="s">
        <v>4809</v>
      </c>
      <c r="AQ114" s="2772" t="s">
        <v>4809</v>
      </c>
      <c r="AR114" s="2772">
        <v>0</v>
      </c>
      <c r="AS114" s="2771" t="s">
        <v>4810</v>
      </c>
      <c r="AT114" s="2772">
        <v>86</v>
      </c>
      <c r="AU114" s="2773">
        <v>25</v>
      </c>
    </row>
    <row r="115" spans="1:47" x14ac:dyDescent="0.25">
      <c r="A115" s="595">
        <v>114</v>
      </c>
      <c r="C115" s="595">
        <v>1</v>
      </c>
      <c r="I115" s="595">
        <v>1</v>
      </c>
      <c r="K115" s="601">
        <v>70999</v>
      </c>
      <c r="L115" s="601">
        <v>5.25</v>
      </c>
      <c r="M115" s="601">
        <v>93</v>
      </c>
      <c r="N115" s="601" t="s">
        <v>29</v>
      </c>
      <c r="O115" s="601">
        <v>4.7507999999999999</v>
      </c>
      <c r="P115" s="601">
        <v>0.71079999999999999</v>
      </c>
      <c r="Q115" s="601">
        <v>0.1241</v>
      </c>
      <c r="R115" s="601">
        <v>1.4809000000000001</v>
      </c>
      <c r="S115" s="601">
        <v>0.76190000000000002</v>
      </c>
      <c r="T115" s="601">
        <v>0.75</v>
      </c>
      <c r="U115" s="601" t="s">
        <v>299</v>
      </c>
      <c r="V115" s="601" t="s">
        <v>299</v>
      </c>
      <c r="W115" s="601" t="s">
        <v>299</v>
      </c>
      <c r="X115" s="601" t="s">
        <v>299</v>
      </c>
      <c r="Y115" s="601" t="s">
        <v>299</v>
      </c>
      <c r="Z115" s="601" t="s">
        <v>299</v>
      </c>
      <c r="AA115" s="601" t="s">
        <v>299</v>
      </c>
      <c r="AB115" s="595">
        <v>0</v>
      </c>
      <c r="AE115" s="595" t="b">
        <v>0</v>
      </c>
      <c r="AG115" s="2771">
        <v>133.35000610351563</v>
      </c>
      <c r="AH115" s="2772">
        <v>120.67032</v>
      </c>
      <c r="AI115" s="2772">
        <v>6.3042800000000003</v>
      </c>
      <c r="AJ115" s="2772">
        <v>292.16811678385051</v>
      </c>
      <c r="AK115" s="2771">
        <v>25</v>
      </c>
      <c r="AL115" s="2772">
        <v>16</v>
      </c>
      <c r="AM115" s="2772">
        <v>37</v>
      </c>
      <c r="AN115" s="2772">
        <v>86</v>
      </c>
      <c r="AO115" s="2772">
        <v>121</v>
      </c>
      <c r="AP115" s="2772" t="s">
        <v>793</v>
      </c>
      <c r="AQ115" s="2772" t="s">
        <v>4809</v>
      </c>
      <c r="AR115" s="2772">
        <v>0</v>
      </c>
      <c r="AS115" s="2771" t="s">
        <v>4810</v>
      </c>
      <c r="AT115" s="2772">
        <v>96</v>
      </c>
      <c r="AU115" s="2773">
        <v>30</v>
      </c>
    </row>
    <row r="116" spans="1:47" x14ac:dyDescent="0.25">
      <c r="A116" s="595">
        <v>115</v>
      </c>
      <c r="F116" s="595">
        <v>1</v>
      </c>
      <c r="I116" s="595">
        <v>1</v>
      </c>
      <c r="K116" s="601">
        <v>71005</v>
      </c>
      <c r="L116" s="601">
        <v>5.75</v>
      </c>
      <c r="M116" s="601">
        <v>99</v>
      </c>
      <c r="N116" s="601" t="s">
        <v>29</v>
      </c>
      <c r="O116" s="601">
        <v>5.2369000000000003</v>
      </c>
      <c r="P116" s="601">
        <v>0.68899999999999995</v>
      </c>
      <c r="Q116" s="601">
        <v>0.13189999999999999</v>
      </c>
      <c r="R116" s="601">
        <v>1.2598</v>
      </c>
      <c r="S116" s="601">
        <v>0.72460000000000002</v>
      </c>
      <c r="T116" s="601">
        <v>0.75</v>
      </c>
      <c r="U116" s="601" t="s">
        <v>299</v>
      </c>
      <c r="V116" s="601" t="s">
        <v>299</v>
      </c>
      <c r="W116" s="601" t="s">
        <v>299</v>
      </c>
      <c r="X116" s="601" t="s">
        <v>299</v>
      </c>
      <c r="Y116" s="601" t="s">
        <v>299</v>
      </c>
      <c r="Z116" s="601" t="s">
        <v>299</v>
      </c>
      <c r="AA116" s="601" t="s">
        <v>299</v>
      </c>
      <c r="AB116" s="595">
        <v>0</v>
      </c>
      <c r="AE116" s="595" t="b">
        <v>0</v>
      </c>
      <c r="AG116" s="2771">
        <v>146.05000305175781</v>
      </c>
      <c r="AH116" s="2772">
        <v>133.01725999999999</v>
      </c>
      <c r="AI116" s="2772">
        <v>6.70052</v>
      </c>
      <c r="AJ116" s="2772">
        <v>311.0176727053892</v>
      </c>
      <c r="AK116" s="2771">
        <v>19</v>
      </c>
      <c r="AL116" s="2772">
        <v>16</v>
      </c>
      <c r="AM116" s="2772">
        <v>37</v>
      </c>
      <c r="AN116" s="2772">
        <v>86</v>
      </c>
      <c r="AO116" s="2772">
        <v>133</v>
      </c>
      <c r="AP116" s="2772" t="s">
        <v>793</v>
      </c>
      <c r="AQ116" s="2772" t="s">
        <v>793</v>
      </c>
      <c r="AR116" s="2772">
        <v>0</v>
      </c>
      <c r="AS116" s="2771" t="s">
        <v>4810</v>
      </c>
      <c r="AT116" s="2772">
        <v>106</v>
      </c>
      <c r="AU116" s="2773">
        <v>35</v>
      </c>
    </row>
    <row r="117" spans="1:47" x14ac:dyDescent="0.25">
      <c r="A117" s="595">
        <v>116</v>
      </c>
      <c r="F117" s="595">
        <v>1</v>
      </c>
      <c r="I117" s="595">
        <v>1</v>
      </c>
      <c r="K117" s="601">
        <v>71009</v>
      </c>
      <c r="L117" s="601">
        <v>6</v>
      </c>
      <c r="M117" s="601">
        <v>105</v>
      </c>
      <c r="N117" s="601" t="s">
        <v>28</v>
      </c>
      <c r="O117" s="601">
        <v>5.8429000000000002</v>
      </c>
      <c r="P117" s="601">
        <v>0.54520000000000002</v>
      </c>
      <c r="Q117" s="601">
        <v>0.15260000000000001</v>
      </c>
      <c r="R117" s="601">
        <v>1.1295999999999999</v>
      </c>
      <c r="S117" s="601">
        <v>0.55110000000000003</v>
      </c>
      <c r="T117" s="601">
        <v>0.875</v>
      </c>
      <c r="U117" s="601" t="s">
        <v>842</v>
      </c>
      <c r="V117" s="601" t="s">
        <v>842</v>
      </c>
      <c r="W117" s="601" t="s">
        <v>842</v>
      </c>
      <c r="X117" s="601" t="s">
        <v>842</v>
      </c>
      <c r="Y117" s="601" t="s">
        <v>842</v>
      </c>
      <c r="Z117" s="601" t="s">
        <v>842</v>
      </c>
      <c r="AA117" s="601" t="s">
        <v>842</v>
      </c>
      <c r="AB117" s="595">
        <v>7</v>
      </c>
      <c r="AE117" s="595" t="b">
        <v>0</v>
      </c>
      <c r="AG117" s="2771">
        <v>152.39999389648438</v>
      </c>
      <c r="AH117" s="2772">
        <v>148.40966</v>
      </c>
      <c r="AI117" s="2772">
        <v>7.7520800000000003</v>
      </c>
      <c r="AJ117" s="2772">
        <v>329.86722862692795</v>
      </c>
      <c r="AK117" s="2771">
        <v>25</v>
      </c>
      <c r="AL117" s="2772">
        <v>16</v>
      </c>
      <c r="AM117" s="2772">
        <v>37</v>
      </c>
      <c r="AN117" s="2772">
        <v>86</v>
      </c>
      <c r="AO117" s="2772">
        <v>148</v>
      </c>
      <c r="AP117" s="2772" t="s">
        <v>793</v>
      </c>
      <c r="AQ117" s="2772" t="s">
        <v>793</v>
      </c>
      <c r="AR117" s="2772">
        <v>0</v>
      </c>
      <c r="AS117" s="2771" t="s">
        <v>4810</v>
      </c>
      <c r="AT117" s="2772">
        <v>106</v>
      </c>
      <c r="AU117" s="2773">
        <v>35</v>
      </c>
    </row>
    <row r="118" spans="1:47" x14ac:dyDescent="0.25">
      <c r="A118" s="595">
        <v>117</v>
      </c>
      <c r="B118" s="595">
        <v>1</v>
      </c>
      <c r="I118" s="595">
        <v>1</v>
      </c>
      <c r="K118" s="601">
        <v>71010</v>
      </c>
      <c r="L118" s="601">
        <v>6</v>
      </c>
      <c r="M118" s="601">
        <v>105</v>
      </c>
      <c r="N118" s="601" t="s">
        <v>29</v>
      </c>
      <c r="O118" s="601">
        <v>5.7831999999999999</v>
      </c>
      <c r="P118" s="601">
        <v>0.55800000000000005</v>
      </c>
      <c r="Q118" s="601">
        <v>0.1353</v>
      </c>
      <c r="R118" s="601">
        <v>1.3778999999999999</v>
      </c>
      <c r="S118" s="601">
        <v>1.1628000000000001</v>
      </c>
      <c r="T118" s="601">
        <v>0.75</v>
      </c>
      <c r="U118" s="601" t="s">
        <v>710</v>
      </c>
      <c r="V118" s="601" t="s">
        <v>710</v>
      </c>
      <c r="W118" s="601" t="s">
        <v>710</v>
      </c>
      <c r="X118" s="601" t="s">
        <v>710</v>
      </c>
      <c r="Y118" s="601" t="s">
        <v>710</v>
      </c>
      <c r="Z118" s="601" t="s">
        <v>710</v>
      </c>
      <c r="AA118" s="601" t="s">
        <v>710</v>
      </c>
      <c r="AB118" s="595">
        <v>0</v>
      </c>
      <c r="AE118" s="595" t="b">
        <v>0</v>
      </c>
      <c r="AG118" s="2771">
        <v>152.39999389648438</v>
      </c>
      <c r="AH118" s="2772">
        <v>146.89328</v>
      </c>
      <c r="AI118" s="2772">
        <v>6.87324</v>
      </c>
      <c r="AJ118" s="2772">
        <v>329.86722862692795</v>
      </c>
      <c r="AK118" s="2771">
        <v>25</v>
      </c>
      <c r="AL118" s="2772">
        <v>16</v>
      </c>
      <c r="AM118" s="2772">
        <v>37</v>
      </c>
      <c r="AN118" s="2772">
        <v>86</v>
      </c>
      <c r="AO118" s="2772">
        <v>147</v>
      </c>
      <c r="AP118" s="2772" t="s">
        <v>793</v>
      </c>
      <c r="AQ118" s="2772" t="s">
        <v>793</v>
      </c>
      <c r="AR118" s="2772">
        <v>0</v>
      </c>
      <c r="AS118" s="2771" t="s">
        <v>4810</v>
      </c>
      <c r="AT118" s="2772">
        <v>106</v>
      </c>
      <c r="AU118" s="2773">
        <v>35</v>
      </c>
    </row>
    <row r="119" spans="1:47" x14ac:dyDescent="0.25">
      <c r="A119" s="595">
        <v>118</v>
      </c>
      <c r="D119" s="595">
        <v>1</v>
      </c>
      <c r="I119" s="595">
        <v>1</v>
      </c>
      <c r="K119" s="601">
        <v>71012</v>
      </c>
      <c r="L119" s="601">
        <v>6</v>
      </c>
      <c r="M119" s="601">
        <v>111</v>
      </c>
      <c r="N119" s="601" t="s">
        <v>29</v>
      </c>
      <c r="O119" s="601">
        <v>5.7172999999999998</v>
      </c>
      <c r="P119" s="601">
        <v>1.4333</v>
      </c>
      <c r="Q119" s="601">
        <v>0.19270000000000001</v>
      </c>
      <c r="R119" s="601">
        <v>2.0078999999999998</v>
      </c>
      <c r="S119" s="601">
        <v>1.4333</v>
      </c>
      <c r="T119" s="601">
        <v>0.75</v>
      </c>
      <c r="U119" s="601" t="s">
        <v>299</v>
      </c>
      <c r="V119" s="601" t="s">
        <v>299</v>
      </c>
      <c r="W119" s="601" t="s">
        <v>299</v>
      </c>
      <c r="X119" s="601" t="s">
        <v>299</v>
      </c>
      <c r="Y119" s="601" t="s">
        <v>299</v>
      </c>
      <c r="Z119" s="601" t="s">
        <v>299</v>
      </c>
      <c r="AA119" s="601" t="s">
        <v>299</v>
      </c>
      <c r="AB119" s="595">
        <v>0</v>
      </c>
      <c r="AE119" s="595" t="b">
        <v>0</v>
      </c>
      <c r="AG119" s="2771">
        <v>152.39999389648438</v>
      </c>
      <c r="AH119" s="2772">
        <v>145.21942000000001</v>
      </c>
      <c r="AI119" s="2772">
        <v>9.7891600000000007</v>
      </c>
      <c r="AJ119" s="2772">
        <v>348.71678454846671</v>
      </c>
      <c r="AK119" s="2771">
        <v>44</v>
      </c>
      <c r="AL119" s="2772">
        <v>16</v>
      </c>
      <c r="AM119" s="2772">
        <v>37</v>
      </c>
      <c r="AN119" s="2772">
        <v>86</v>
      </c>
      <c r="AO119" s="2772">
        <v>145</v>
      </c>
      <c r="AP119" s="2772" t="s">
        <v>793</v>
      </c>
      <c r="AQ119" s="2772" t="s">
        <v>793</v>
      </c>
      <c r="AR119" s="2772">
        <v>0</v>
      </c>
      <c r="AS119" s="2771" t="s">
        <v>4810</v>
      </c>
      <c r="AT119" s="2772">
        <v>111</v>
      </c>
      <c r="AU119" s="2773">
        <v>38</v>
      </c>
    </row>
    <row r="120" spans="1:47" x14ac:dyDescent="0.25">
      <c r="A120" s="595">
        <v>119</v>
      </c>
      <c r="C120" s="595">
        <v>1</v>
      </c>
      <c r="D120" s="595">
        <v>1</v>
      </c>
      <c r="I120" s="595">
        <v>2</v>
      </c>
      <c r="K120" s="601">
        <v>71126</v>
      </c>
      <c r="L120" s="601">
        <v>3.75</v>
      </c>
      <c r="M120" s="601">
        <v>69</v>
      </c>
      <c r="N120" s="601" t="s">
        <v>29</v>
      </c>
      <c r="O120" s="601">
        <v>3.5493999999999999</v>
      </c>
      <c r="P120" s="601">
        <v>0.5827</v>
      </c>
      <c r="Q120" s="601">
        <v>0.27074999999999999</v>
      </c>
      <c r="R120" s="601">
        <v>1.25</v>
      </c>
      <c r="S120" s="601">
        <v>0.87919999999999998</v>
      </c>
      <c r="T120" s="601">
        <v>0.75</v>
      </c>
      <c r="U120" s="601" t="s">
        <v>299</v>
      </c>
      <c r="V120" s="601" t="s">
        <v>299</v>
      </c>
      <c r="W120" s="601" t="s">
        <v>299</v>
      </c>
      <c r="X120" s="601" t="s">
        <v>299</v>
      </c>
      <c r="Y120" s="601" t="s">
        <v>299</v>
      </c>
      <c r="Z120" s="601" t="s">
        <v>299</v>
      </c>
      <c r="AA120" s="601" t="s">
        <v>299</v>
      </c>
      <c r="AB120" s="595">
        <v>0</v>
      </c>
      <c r="AE120" s="595" t="b">
        <v>0</v>
      </c>
      <c r="AG120" s="2771">
        <v>95.25</v>
      </c>
      <c r="AH120" s="2772">
        <v>90.154759999999996</v>
      </c>
      <c r="AI120" s="2772">
        <v>13.754099999999999</v>
      </c>
      <c r="AJ120" s="2772">
        <v>216.76989309769553</v>
      </c>
      <c r="AK120" s="2771">
        <v>26</v>
      </c>
      <c r="AL120" s="2772">
        <v>14</v>
      </c>
      <c r="AM120" s="2772">
        <v>33</v>
      </c>
      <c r="AN120" s="2772">
        <v>90</v>
      </c>
      <c r="AO120" s="2772">
        <v>90</v>
      </c>
      <c r="AP120" s="2772" t="s">
        <v>4809</v>
      </c>
      <c r="AQ120" s="2772" t="s">
        <v>4809</v>
      </c>
      <c r="AR120" s="2772">
        <v>0</v>
      </c>
      <c r="AS120" s="2771" t="s">
        <v>4810</v>
      </c>
      <c r="AT120" s="2772">
        <v>75</v>
      </c>
      <c r="AU120" s="2773">
        <v>20</v>
      </c>
    </row>
    <row r="121" spans="1:47" x14ac:dyDescent="0.25">
      <c r="A121" s="595">
        <v>120</v>
      </c>
      <c r="C121" s="595">
        <v>1</v>
      </c>
      <c r="D121" s="595">
        <v>1</v>
      </c>
      <c r="I121" s="595">
        <v>2</v>
      </c>
      <c r="K121" s="601">
        <v>71128</v>
      </c>
      <c r="L121" s="601">
        <v>4</v>
      </c>
      <c r="M121" s="601">
        <v>74</v>
      </c>
      <c r="N121" s="601" t="s">
        <v>29</v>
      </c>
      <c r="O121" s="601">
        <v>3.6442000000000001</v>
      </c>
      <c r="P121" s="601">
        <v>0.5827</v>
      </c>
      <c r="Q121" s="601">
        <v>0.31245000000000001</v>
      </c>
      <c r="R121" s="601">
        <v>1.4843999999999999</v>
      </c>
      <c r="S121" s="601">
        <v>0.97770000000000001</v>
      </c>
      <c r="T121" s="601">
        <v>0.75</v>
      </c>
      <c r="U121" s="601" t="s">
        <v>299</v>
      </c>
      <c r="V121" s="601" t="s">
        <v>299</v>
      </c>
      <c r="W121" s="601" t="s">
        <v>299</v>
      </c>
      <c r="X121" s="601" t="s">
        <v>299</v>
      </c>
      <c r="Y121" s="601" t="s">
        <v>299</v>
      </c>
      <c r="Z121" s="601" t="s">
        <v>299</v>
      </c>
      <c r="AA121" s="601" t="s">
        <v>299</v>
      </c>
      <c r="AB121" s="595">
        <v>0</v>
      </c>
      <c r="AE121" s="595" t="b">
        <v>0</v>
      </c>
      <c r="AG121" s="2771">
        <v>101.59999847412109</v>
      </c>
      <c r="AH121" s="2772">
        <v>92.56268</v>
      </c>
      <c r="AI121" s="2772">
        <v>15.87246</v>
      </c>
      <c r="AJ121" s="2772">
        <v>232.47785636564447</v>
      </c>
      <c r="AK121" s="2771">
        <v>29</v>
      </c>
      <c r="AL121" s="2772">
        <v>14</v>
      </c>
      <c r="AM121" s="2772">
        <v>33</v>
      </c>
      <c r="AN121" s="2772">
        <v>90</v>
      </c>
      <c r="AO121" s="2772">
        <v>93</v>
      </c>
      <c r="AP121" s="2772" t="s">
        <v>4809</v>
      </c>
      <c r="AQ121" s="2772" t="s">
        <v>4809</v>
      </c>
      <c r="AR121" s="2772">
        <v>0</v>
      </c>
      <c r="AS121" s="2771" t="s">
        <v>4810</v>
      </c>
      <c r="AT121" s="2772">
        <v>75</v>
      </c>
      <c r="AU121" s="2773">
        <v>20</v>
      </c>
    </row>
    <row r="122" spans="1:47" x14ac:dyDescent="0.25">
      <c r="A122" s="595">
        <v>121</v>
      </c>
      <c r="C122" s="595">
        <v>1</v>
      </c>
      <c r="D122" s="595">
        <v>1</v>
      </c>
      <c r="H122" s="595" t="s">
        <v>235</v>
      </c>
      <c r="I122" s="595">
        <v>3</v>
      </c>
      <c r="K122" s="601">
        <v>71130</v>
      </c>
      <c r="L122" s="601">
        <v>4.25</v>
      </c>
      <c r="M122" s="601">
        <v>75</v>
      </c>
      <c r="N122" s="601" t="s">
        <v>29</v>
      </c>
      <c r="O122" s="601">
        <v>3.7839</v>
      </c>
      <c r="P122" s="601">
        <v>0.59819999999999995</v>
      </c>
      <c r="Q122" s="601">
        <v>0.25869999999999999</v>
      </c>
      <c r="R122" s="601">
        <v>1.25</v>
      </c>
      <c r="S122" s="601">
        <v>0.81389999999999996</v>
      </c>
      <c r="T122" s="601">
        <v>0.75</v>
      </c>
      <c r="U122" s="601" t="s">
        <v>299</v>
      </c>
      <c r="V122" s="601" t="s">
        <v>299</v>
      </c>
      <c r="W122" s="601" t="s">
        <v>299</v>
      </c>
      <c r="X122" s="601" t="s">
        <v>299</v>
      </c>
      <c r="Y122" s="601" t="s">
        <v>299</v>
      </c>
      <c r="Z122" s="601" t="s">
        <v>299</v>
      </c>
      <c r="AA122" s="601" t="s">
        <v>299</v>
      </c>
      <c r="AB122" s="595">
        <v>0</v>
      </c>
      <c r="AE122" s="595" t="b">
        <v>0</v>
      </c>
      <c r="AG122" s="2771">
        <v>107.94999694824219</v>
      </c>
      <c r="AH122" s="2772">
        <v>96.111059999999995</v>
      </c>
      <c r="AI122" s="2772">
        <v>13.141959999999999</v>
      </c>
      <c r="AJ122" s="2772">
        <v>235.61944901923425</v>
      </c>
      <c r="AK122" s="2771">
        <v>20</v>
      </c>
      <c r="AL122" s="2772">
        <v>16</v>
      </c>
      <c r="AM122" s="2772">
        <v>37</v>
      </c>
      <c r="AN122" s="2772">
        <v>86</v>
      </c>
      <c r="AO122" s="2772">
        <v>96</v>
      </c>
      <c r="AP122" s="2772" t="s">
        <v>4809</v>
      </c>
      <c r="AQ122" s="2772" t="s">
        <v>4809</v>
      </c>
      <c r="AR122" s="2772">
        <v>0</v>
      </c>
      <c r="AS122" s="2771" t="s">
        <v>4810</v>
      </c>
      <c r="AT122" s="2772">
        <v>75</v>
      </c>
      <c r="AU122" s="2773">
        <v>20</v>
      </c>
    </row>
    <row r="123" spans="1:47" x14ac:dyDescent="0.25">
      <c r="A123" s="595">
        <v>122</v>
      </c>
      <c r="B123" s="595">
        <v>1</v>
      </c>
      <c r="C123" s="595">
        <v>1</v>
      </c>
      <c r="I123" s="595">
        <v>2</v>
      </c>
      <c r="K123" s="601">
        <v>71133</v>
      </c>
      <c r="L123" s="601">
        <v>4.5</v>
      </c>
      <c r="M123" s="601">
        <v>81</v>
      </c>
      <c r="N123" s="601" t="s">
        <v>29</v>
      </c>
      <c r="O123" s="601">
        <v>4.1589</v>
      </c>
      <c r="P123" s="601">
        <v>0.8518</v>
      </c>
      <c r="Q123" s="601">
        <v>0.28539999999999999</v>
      </c>
      <c r="R123" s="601">
        <v>1.375</v>
      </c>
      <c r="S123" s="601">
        <v>0.93179999999999996</v>
      </c>
      <c r="T123" s="601">
        <v>0.75</v>
      </c>
      <c r="U123" s="601" t="s">
        <v>299</v>
      </c>
      <c r="V123" s="601" t="s">
        <v>299</v>
      </c>
      <c r="W123" s="601" t="s">
        <v>299</v>
      </c>
      <c r="X123" s="601" t="s">
        <v>299</v>
      </c>
      <c r="Y123" s="601" t="s">
        <v>299</v>
      </c>
      <c r="Z123" s="601" t="s">
        <v>299</v>
      </c>
      <c r="AA123" s="601" t="s">
        <v>299</v>
      </c>
      <c r="AB123" s="595">
        <v>0</v>
      </c>
      <c r="AE123" s="595" t="b">
        <v>0</v>
      </c>
      <c r="AG123" s="2771">
        <v>114.30000305175781</v>
      </c>
      <c r="AH123" s="2772">
        <v>105.63606</v>
      </c>
      <c r="AI123" s="2772">
        <v>14.49832</v>
      </c>
      <c r="AJ123" s="2772">
        <v>254.469004940773</v>
      </c>
      <c r="AK123" s="2771">
        <v>26</v>
      </c>
      <c r="AL123" s="2772">
        <v>16</v>
      </c>
      <c r="AM123" s="2772">
        <v>37</v>
      </c>
      <c r="AN123" s="2772">
        <v>86</v>
      </c>
      <c r="AO123" s="2772">
        <v>106</v>
      </c>
      <c r="AP123" s="2772" t="s">
        <v>4809</v>
      </c>
      <c r="AQ123" s="2772" t="s">
        <v>4809</v>
      </c>
      <c r="AR123" s="2772">
        <v>0</v>
      </c>
      <c r="AS123" s="2771" t="s">
        <v>4810</v>
      </c>
      <c r="AT123" s="2772">
        <v>86</v>
      </c>
      <c r="AU123" s="2773">
        <v>25</v>
      </c>
    </row>
    <row r="124" spans="1:47" x14ac:dyDescent="0.25">
      <c r="A124" s="595">
        <v>123</v>
      </c>
      <c r="B124" s="595">
        <v>1</v>
      </c>
      <c r="C124" s="595">
        <v>1</v>
      </c>
      <c r="I124" s="595">
        <v>2</v>
      </c>
      <c r="K124" s="601">
        <v>71135</v>
      </c>
      <c r="L124" s="601">
        <v>5.75</v>
      </c>
      <c r="M124" s="601">
        <v>99</v>
      </c>
      <c r="N124" s="601" t="s">
        <v>29</v>
      </c>
      <c r="O124" s="601">
        <v>5.1276000000000002</v>
      </c>
      <c r="P124" s="601">
        <v>0.93179999999999996</v>
      </c>
      <c r="Q124" s="601">
        <v>0.28539999999999999</v>
      </c>
      <c r="R124" s="601">
        <v>1.375</v>
      </c>
      <c r="S124" s="601">
        <v>0.93179999999999996</v>
      </c>
      <c r="T124" s="601">
        <v>0.75</v>
      </c>
      <c r="U124" s="601" t="s">
        <v>299</v>
      </c>
      <c r="V124" s="601" t="s">
        <v>299</v>
      </c>
      <c r="W124" s="601" t="s">
        <v>299</v>
      </c>
      <c r="X124" s="601" t="s">
        <v>299</v>
      </c>
      <c r="Y124" s="601" t="s">
        <v>299</v>
      </c>
      <c r="Z124" s="601" t="s">
        <v>299</v>
      </c>
      <c r="AA124" s="601" t="s">
        <v>299</v>
      </c>
      <c r="AB124" s="595">
        <v>0</v>
      </c>
      <c r="AE124" s="595" t="b">
        <v>0</v>
      </c>
      <c r="AG124" s="2771">
        <v>146.05000305175781</v>
      </c>
      <c r="AH124" s="2772">
        <v>130.24104</v>
      </c>
      <c r="AI124" s="2772">
        <v>14.49832</v>
      </c>
      <c r="AJ124" s="2772">
        <v>311.0176727053892</v>
      </c>
      <c r="AK124" s="2771">
        <v>19</v>
      </c>
      <c r="AL124" s="2772">
        <v>16</v>
      </c>
      <c r="AM124" s="2772">
        <v>37</v>
      </c>
      <c r="AN124" s="2772">
        <v>86</v>
      </c>
      <c r="AO124" s="2772">
        <v>130</v>
      </c>
      <c r="AP124" s="2772" t="s">
        <v>793</v>
      </c>
      <c r="AQ124" s="2772" t="s">
        <v>793</v>
      </c>
      <c r="AR124" s="2772">
        <v>0</v>
      </c>
      <c r="AS124" s="2771" t="s">
        <v>4810</v>
      </c>
      <c r="AT124" s="2772">
        <v>106</v>
      </c>
      <c r="AU124" s="2773">
        <v>35</v>
      </c>
    </row>
    <row r="125" spans="1:47" x14ac:dyDescent="0.25">
      <c r="A125" s="595">
        <v>124</v>
      </c>
      <c r="B125" s="595">
        <v>1</v>
      </c>
      <c r="C125" s="595">
        <v>1</v>
      </c>
      <c r="D125" s="595">
        <v>1</v>
      </c>
      <c r="E125" s="595">
        <v>1</v>
      </c>
      <c r="G125" s="595">
        <v>1</v>
      </c>
      <c r="I125" s="595">
        <v>5</v>
      </c>
      <c r="K125" s="601">
        <v>71150</v>
      </c>
      <c r="L125" s="601">
        <v>3.625</v>
      </c>
      <c r="M125" s="601">
        <v>64</v>
      </c>
      <c r="N125" s="601" t="s">
        <v>28</v>
      </c>
      <c r="O125" s="601">
        <v>3.4519000000000002</v>
      </c>
      <c r="P125" s="601">
        <v>0.63109999999999999</v>
      </c>
      <c r="Q125" s="601">
        <v>0.27579999999999999</v>
      </c>
      <c r="R125" s="601">
        <v>0.90569999999999995</v>
      </c>
      <c r="S125" s="601">
        <v>1.2432000000000001</v>
      </c>
      <c r="T125" s="601">
        <v>0.75</v>
      </c>
      <c r="U125" s="601" t="s">
        <v>839</v>
      </c>
      <c r="V125" s="601" t="s">
        <v>839</v>
      </c>
      <c r="W125" s="601" t="s">
        <v>839</v>
      </c>
      <c r="X125" s="601" t="s">
        <v>839</v>
      </c>
      <c r="Y125" s="601" t="s">
        <v>839</v>
      </c>
      <c r="Z125" s="601" t="s">
        <v>839</v>
      </c>
      <c r="AA125" s="601" t="s">
        <v>839</v>
      </c>
      <c r="AB125" s="595">
        <v>8</v>
      </c>
      <c r="AE125" s="595" t="b">
        <v>0</v>
      </c>
      <c r="AG125" s="2771">
        <v>92.074996948242188</v>
      </c>
      <c r="AH125" s="2772">
        <v>87.678259999999995</v>
      </c>
      <c r="AI125" s="2772">
        <v>14.01064</v>
      </c>
      <c r="AJ125" s="2772">
        <v>201.06192982974656</v>
      </c>
      <c r="AK125" s="2771">
        <v>17</v>
      </c>
      <c r="AL125" s="2772">
        <v>14</v>
      </c>
      <c r="AM125" s="2772">
        <v>33</v>
      </c>
      <c r="AN125" s="2772">
        <v>90</v>
      </c>
      <c r="AO125" s="2772">
        <v>88</v>
      </c>
      <c r="AP125" s="2772" t="s">
        <v>4809</v>
      </c>
      <c r="AQ125" s="2772" t="s">
        <v>4809</v>
      </c>
      <c r="AR125" s="2772">
        <v>0</v>
      </c>
      <c r="AS125" s="2771" t="s">
        <v>4810</v>
      </c>
      <c r="AT125" s="2772">
        <v>66</v>
      </c>
      <c r="AU125" s="2773">
        <v>15</v>
      </c>
    </row>
    <row r="126" spans="1:47" x14ac:dyDescent="0.25">
      <c r="A126" s="595">
        <v>125</v>
      </c>
      <c r="C126" s="595">
        <v>1</v>
      </c>
      <c r="D126" s="595">
        <v>1</v>
      </c>
      <c r="I126" s="595">
        <v>2</v>
      </c>
      <c r="K126" s="601">
        <v>71152</v>
      </c>
      <c r="L126" s="601">
        <v>5.75</v>
      </c>
      <c r="M126" s="601">
        <v>99</v>
      </c>
      <c r="N126" s="601" t="s">
        <v>28</v>
      </c>
      <c r="O126" s="601">
        <v>5.5928000000000004</v>
      </c>
      <c r="P126" s="601">
        <v>0.61250000000000004</v>
      </c>
      <c r="Q126" s="601">
        <v>0.27300000000000002</v>
      </c>
      <c r="R126" s="601">
        <v>1.0073000000000001</v>
      </c>
      <c r="S126" s="601">
        <v>1.5130999999999999</v>
      </c>
      <c r="T126" s="601">
        <v>0.75</v>
      </c>
      <c r="U126" s="601" t="s">
        <v>791</v>
      </c>
      <c r="V126" s="601" t="s">
        <v>791</v>
      </c>
      <c r="W126" s="601" t="s">
        <v>791</v>
      </c>
      <c r="X126" s="601" t="s">
        <v>791</v>
      </c>
      <c r="Y126" s="601" t="s">
        <v>791</v>
      </c>
      <c r="Z126" s="601" t="s">
        <v>791</v>
      </c>
      <c r="AA126" s="601" t="s">
        <v>791</v>
      </c>
      <c r="AB126" s="595">
        <v>9</v>
      </c>
      <c r="AE126" s="595" t="b">
        <v>0</v>
      </c>
      <c r="AG126" s="2771">
        <v>146.05000305175781</v>
      </c>
      <c r="AH126" s="2772">
        <v>142.05712</v>
      </c>
      <c r="AI126" s="2772">
        <v>13.868399999999999</v>
      </c>
      <c r="AJ126" s="2772">
        <v>311.0176727053892</v>
      </c>
      <c r="AK126" s="2771">
        <v>19</v>
      </c>
      <c r="AL126" s="2772">
        <v>16</v>
      </c>
      <c r="AM126" s="2772">
        <v>37</v>
      </c>
      <c r="AN126" s="2772">
        <v>86</v>
      </c>
      <c r="AO126" s="2772">
        <v>142</v>
      </c>
      <c r="AP126" s="2772" t="s">
        <v>793</v>
      </c>
      <c r="AQ126" s="2772" t="s">
        <v>793</v>
      </c>
      <c r="AR126" s="2772">
        <v>0</v>
      </c>
      <c r="AS126" s="2771" t="s">
        <v>4810</v>
      </c>
      <c r="AT126" s="2772">
        <v>106</v>
      </c>
      <c r="AU126" s="2773">
        <v>35</v>
      </c>
    </row>
    <row r="127" spans="1:47" x14ac:dyDescent="0.25">
      <c r="A127" s="595">
        <v>126</v>
      </c>
      <c r="B127" s="595">
        <v>1</v>
      </c>
      <c r="C127" s="595">
        <v>1</v>
      </c>
      <c r="D127" s="595">
        <v>1</v>
      </c>
      <c r="I127" s="595">
        <v>3</v>
      </c>
      <c r="K127" s="601">
        <v>71154</v>
      </c>
      <c r="L127" s="601">
        <v>4.25</v>
      </c>
      <c r="M127" s="601">
        <v>75</v>
      </c>
      <c r="N127" s="601" t="s">
        <v>28</v>
      </c>
      <c r="O127" s="601">
        <v>4.0928000000000004</v>
      </c>
      <c r="P127" s="601">
        <v>0.6129</v>
      </c>
      <c r="Q127" s="601">
        <v>0.27329999999999999</v>
      </c>
      <c r="R127" s="601">
        <v>1.0228999999999999</v>
      </c>
      <c r="S127" s="601">
        <v>1.4894000000000001</v>
      </c>
      <c r="T127" s="601">
        <v>0.75</v>
      </c>
      <c r="U127" s="601" t="s">
        <v>839</v>
      </c>
      <c r="V127" s="601" t="s">
        <v>839</v>
      </c>
      <c r="W127" s="601" t="s">
        <v>839</v>
      </c>
      <c r="X127" s="601" t="s">
        <v>839</v>
      </c>
      <c r="Y127" s="601" t="s">
        <v>839</v>
      </c>
      <c r="Z127" s="601" t="s">
        <v>839</v>
      </c>
      <c r="AA127" s="601" t="s">
        <v>839</v>
      </c>
      <c r="AB127" s="595">
        <v>8</v>
      </c>
      <c r="AE127" s="595" t="b">
        <v>0</v>
      </c>
      <c r="AG127" s="2771">
        <v>107.94999694824219</v>
      </c>
      <c r="AH127" s="2772">
        <v>103.95712</v>
      </c>
      <c r="AI127" s="2772">
        <v>13.88364</v>
      </c>
      <c r="AJ127" s="2772">
        <v>235.61944901923425</v>
      </c>
      <c r="AK127" s="2771">
        <v>20</v>
      </c>
      <c r="AL127" s="2772">
        <v>16</v>
      </c>
      <c r="AM127" s="2772">
        <v>37</v>
      </c>
      <c r="AN127" s="2772">
        <v>86</v>
      </c>
      <c r="AO127" s="2772">
        <v>104</v>
      </c>
      <c r="AP127" s="2772" t="s">
        <v>4809</v>
      </c>
      <c r="AQ127" s="2772" t="s">
        <v>4809</v>
      </c>
      <c r="AR127" s="2772">
        <v>0</v>
      </c>
      <c r="AS127" s="2771" t="s">
        <v>4810</v>
      </c>
      <c r="AT127" s="2772">
        <v>75</v>
      </c>
      <c r="AU127" s="2773">
        <v>20</v>
      </c>
    </row>
    <row r="128" spans="1:47" x14ac:dyDescent="0.25">
      <c r="A128" s="595">
        <v>127</v>
      </c>
      <c r="B128" s="595">
        <v>1</v>
      </c>
      <c r="C128" s="595">
        <v>1</v>
      </c>
      <c r="D128" s="595">
        <v>1</v>
      </c>
      <c r="E128" s="595">
        <v>1</v>
      </c>
      <c r="F128" s="595">
        <v>1</v>
      </c>
      <c r="H128" s="595" t="s">
        <v>235</v>
      </c>
      <c r="I128" s="595">
        <v>6</v>
      </c>
      <c r="K128" s="601">
        <v>71588</v>
      </c>
      <c r="L128" s="601">
        <v>4.125</v>
      </c>
      <c r="M128" s="601">
        <v>72</v>
      </c>
      <c r="N128" s="601" t="s">
        <v>28</v>
      </c>
      <c r="O128" s="601">
        <v>3.8689</v>
      </c>
      <c r="P128" s="601">
        <v>0.48459999999999998</v>
      </c>
      <c r="Q128" s="601">
        <v>0.13650000000000001</v>
      </c>
      <c r="R128" s="601">
        <v>0.88200000000000001</v>
      </c>
      <c r="S128" s="601">
        <v>0.4945</v>
      </c>
      <c r="T128" s="601">
        <v>0.75</v>
      </c>
      <c r="U128" s="601" t="s">
        <v>843</v>
      </c>
      <c r="V128" s="601" t="s">
        <v>303</v>
      </c>
      <c r="W128" s="601" t="s">
        <v>843</v>
      </c>
      <c r="X128" s="601" t="s">
        <v>843</v>
      </c>
      <c r="Y128" s="601" t="s">
        <v>843</v>
      </c>
      <c r="Z128" s="601" t="s">
        <v>843</v>
      </c>
      <c r="AA128" s="601" t="s">
        <v>882</v>
      </c>
      <c r="AB128" s="595">
        <v>12</v>
      </c>
      <c r="AE128" s="595" t="b">
        <v>0</v>
      </c>
      <c r="AG128" s="2771">
        <v>104.77500152587891</v>
      </c>
      <c r="AH128" s="2772">
        <v>98.270060000000001</v>
      </c>
      <c r="AI128" s="2772">
        <v>6.9341999999999997</v>
      </c>
      <c r="AJ128" s="2772">
        <v>226.19467105846488</v>
      </c>
      <c r="AK128" s="2771">
        <v>17</v>
      </c>
      <c r="AL128" s="2772">
        <v>14</v>
      </c>
      <c r="AM128" s="2772">
        <v>33</v>
      </c>
      <c r="AN128" s="2772">
        <v>90</v>
      </c>
      <c r="AO128" s="2772">
        <v>98</v>
      </c>
      <c r="AP128" s="2772" t="s">
        <v>4809</v>
      </c>
      <c r="AQ128" s="2772" t="s">
        <v>4809</v>
      </c>
      <c r="AR128" s="2772">
        <v>0</v>
      </c>
      <c r="AS128" s="2771" t="s">
        <v>4810</v>
      </c>
      <c r="AT128" s="2772">
        <v>75</v>
      </c>
      <c r="AU128" s="2773">
        <v>20</v>
      </c>
    </row>
    <row r="129" spans="1:47" x14ac:dyDescent="0.25">
      <c r="A129" s="595">
        <v>128</v>
      </c>
      <c r="C129" s="595">
        <v>1</v>
      </c>
      <c r="I129" s="595">
        <v>1</v>
      </c>
      <c r="K129" s="601">
        <v>71589</v>
      </c>
      <c r="L129" s="601">
        <v>4.125</v>
      </c>
      <c r="M129" s="601">
        <v>72</v>
      </c>
      <c r="N129" s="601" t="s">
        <v>28</v>
      </c>
      <c r="O129" s="601">
        <v>3.8184999999999998</v>
      </c>
      <c r="P129" s="601">
        <v>0.62139999999999995</v>
      </c>
      <c r="Q129" s="601">
        <v>0.13020000000000001</v>
      </c>
      <c r="R129" s="601">
        <v>0.95730000000000004</v>
      </c>
      <c r="S129" s="601">
        <v>0.875</v>
      </c>
      <c r="T129" s="601">
        <v>0.75</v>
      </c>
      <c r="U129" s="601" t="s">
        <v>857</v>
      </c>
      <c r="V129" s="601" t="s">
        <v>857</v>
      </c>
      <c r="W129" s="601" t="s">
        <v>857</v>
      </c>
      <c r="X129" s="601" t="s">
        <v>857</v>
      </c>
      <c r="Y129" s="601" t="s">
        <v>857</v>
      </c>
      <c r="Z129" s="601" t="s">
        <v>857</v>
      </c>
      <c r="AA129" s="601" t="s">
        <v>857</v>
      </c>
      <c r="AB129" s="595">
        <v>13</v>
      </c>
      <c r="AE129" s="595" t="b">
        <v>0</v>
      </c>
      <c r="AG129" s="2771">
        <v>104.77500152587891</v>
      </c>
      <c r="AH129" s="2772">
        <v>96.989900000000006</v>
      </c>
      <c r="AI129" s="2772">
        <v>6.61416</v>
      </c>
      <c r="AJ129" s="2772">
        <v>226.19467105846488</v>
      </c>
      <c r="AK129" s="2771">
        <v>17</v>
      </c>
      <c r="AL129" s="2772">
        <v>14</v>
      </c>
      <c r="AM129" s="2772">
        <v>33</v>
      </c>
      <c r="AN129" s="2772">
        <v>90</v>
      </c>
      <c r="AO129" s="2772">
        <v>97</v>
      </c>
      <c r="AP129" s="2772" t="s">
        <v>4809</v>
      </c>
      <c r="AQ129" s="2772" t="s">
        <v>4809</v>
      </c>
      <c r="AR129" s="2772">
        <v>0</v>
      </c>
      <c r="AS129" s="2771" t="s">
        <v>4810</v>
      </c>
      <c r="AT129" s="2772">
        <v>75</v>
      </c>
      <c r="AU129" s="2773">
        <v>20</v>
      </c>
    </row>
    <row r="130" spans="1:47" x14ac:dyDescent="0.25">
      <c r="A130" s="595">
        <v>129</v>
      </c>
      <c r="E130" s="595">
        <v>1</v>
      </c>
      <c r="F130" s="595">
        <v>1</v>
      </c>
      <c r="I130" s="595">
        <v>2</v>
      </c>
      <c r="K130" s="601">
        <v>71606</v>
      </c>
      <c r="L130" s="601">
        <v>4.125</v>
      </c>
      <c r="M130" s="601">
        <v>77</v>
      </c>
      <c r="N130" s="601" t="s">
        <v>28</v>
      </c>
      <c r="O130" s="601">
        <v>3.9207000000000001</v>
      </c>
      <c r="P130" s="601">
        <v>0.4405</v>
      </c>
      <c r="Q130" s="601">
        <v>0.1351</v>
      </c>
      <c r="R130" s="601">
        <v>1.3798999999999999</v>
      </c>
      <c r="S130" s="601">
        <v>0.73260000000000003</v>
      </c>
      <c r="T130" s="601">
        <v>1</v>
      </c>
      <c r="U130" s="601" t="s">
        <v>845</v>
      </c>
      <c r="V130" s="601" t="s">
        <v>845</v>
      </c>
      <c r="W130" s="601" t="s">
        <v>845</v>
      </c>
      <c r="X130" s="601" t="s">
        <v>845</v>
      </c>
      <c r="Y130" s="601" t="s">
        <v>845</v>
      </c>
      <c r="Z130" s="601" t="s">
        <v>845</v>
      </c>
      <c r="AA130" s="601" t="s">
        <v>845</v>
      </c>
      <c r="AB130" s="595">
        <v>5</v>
      </c>
      <c r="AE130" s="595" t="b">
        <v>0</v>
      </c>
      <c r="AG130" s="2771">
        <v>104.77500152587891</v>
      </c>
      <c r="AH130" s="2772">
        <v>99.58578</v>
      </c>
      <c r="AI130" s="2772">
        <v>6.8630800000000001</v>
      </c>
      <c r="AJ130" s="2772">
        <v>241.90263432641385</v>
      </c>
      <c r="AK130" s="2771">
        <v>32</v>
      </c>
      <c r="AL130" s="2772">
        <v>16</v>
      </c>
      <c r="AM130" s="2772">
        <v>37</v>
      </c>
      <c r="AN130" s="2772">
        <v>86</v>
      </c>
      <c r="AO130" s="2772">
        <v>100</v>
      </c>
      <c r="AP130" s="2772" t="s">
        <v>4809</v>
      </c>
      <c r="AQ130" s="2772" t="s">
        <v>4809</v>
      </c>
      <c r="AR130" s="2772">
        <v>0</v>
      </c>
      <c r="AS130" s="2771" t="s">
        <v>4810</v>
      </c>
      <c r="AT130" s="2772">
        <v>86</v>
      </c>
      <c r="AU130" s="2773">
        <v>25</v>
      </c>
    </row>
    <row r="131" spans="1:47" x14ac:dyDescent="0.25">
      <c r="A131" s="595">
        <v>130</v>
      </c>
      <c r="F131" s="595">
        <v>1</v>
      </c>
      <c r="I131" s="595">
        <v>1</v>
      </c>
      <c r="K131" s="601">
        <v>71623</v>
      </c>
      <c r="L131" s="601">
        <v>4.5</v>
      </c>
      <c r="M131" s="601">
        <v>82</v>
      </c>
      <c r="N131" s="601" t="s">
        <v>28</v>
      </c>
      <c r="O131" s="601">
        <v>4.3741000000000003</v>
      </c>
      <c r="P131" s="601">
        <v>0.66849999999999998</v>
      </c>
      <c r="Q131" s="601">
        <v>0.14349999999999999</v>
      </c>
      <c r="R131" s="601">
        <v>1.2830999999999999</v>
      </c>
      <c r="S131" s="601">
        <v>0.70030000000000003</v>
      </c>
      <c r="T131" s="601">
        <v>1</v>
      </c>
      <c r="U131" s="601" t="s">
        <v>846</v>
      </c>
      <c r="V131" s="601" t="s">
        <v>846</v>
      </c>
      <c r="W131" s="601" t="s">
        <v>846</v>
      </c>
      <c r="X131" s="601" t="s">
        <v>846</v>
      </c>
      <c r="Y131" s="601" t="s">
        <v>846</v>
      </c>
      <c r="Z131" s="601" t="s">
        <v>846</v>
      </c>
      <c r="AA131" s="601" t="s">
        <v>846</v>
      </c>
      <c r="AB131" s="595">
        <v>6</v>
      </c>
      <c r="AE131" s="595" t="b">
        <v>0</v>
      </c>
      <c r="AG131" s="2771">
        <v>114.30000305175781</v>
      </c>
      <c r="AH131" s="2772">
        <v>111.10214000000001</v>
      </c>
      <c r="AI131" s="2772">
        <v>7.2897999999999996</v>
      </c>
      <c r="AJ131" s="2772">
        <v>257.61059759436279</v>
      </c>
      <c r="AK131" s="2771">
        <v>29</v>
      </c>
      <c r="AL131" s="2772">
        <v>16</v>
      </c>
      <c r="AM131" s="2772">
        <v>37</v>
      </c>
      <c r="AN131" s="2772">
        <v>86</v>
      </c>
      <c r="AO131" s="2772">
        <v>111</v>
      </c>
      <c r="AP131" s="2772" t="s">
        <v>4809</v>
      </c>
      <c r="AQ131" s="2772" t="s">
        <v>4809</v>
      </c>
      <c r="AR131" s="2772">
        <v>0</v>
      </c>
      <c r="AS131" s="2771" t="s">
        <v>4810</v>
      </c>
      <c r="AT131" s="2772">
        <v>86</v>
      </c>
      <c r="AU131" s="2773">
        <v>25</v>
      </c>
    </row>
    <row r="132" spans="1:47" x14ac:dyDescent="0.25">
      <c r="A132" s="595">
        <v>131</v>
      </c>
      <c r="I132" s="595">
        <v>0</v>
      </c>
      <c r="K132" s="601">
        <v>71664</v>
      </c>
      <c r="L132" s="601">
        <v>3.75</v>
      </c>
      <c r="M132" s="601">
        <v>67</v>
      </c>
      <c r="N132" s="601" t="s">
        <v>29</v>
      </c>
      <c r="O132" s="601">
        <v>3.2869999999999999</v>
      </c>
      <c r="P132" s="601">
        <v>0.39429999999999998</v>
      </c>
      <c r="Q132" s="601">
        <v>0.11310000000000001</v>
      </c>
      <c r="R132" s="601">
        <v>1.25</v>
      </c>
      <c r="S132" s="601">
        <v>0.61050000000000004</v>
      </c>
      <c r="T132" s="601">
        <v>0.875</v>
      </c>
      <c r="U132" s="601" t="s">
        <v>299</v>
      </c>
      <c r="V132" s="601" t="s">
        <v>299</v>
      </c>
      <c r="W132" s="601" t="s">
        <v>299</v>
      </c>
      <c r="X132" s="601" t="s">
        <v>299</v>
      </c>
      <c r="Y132" s="601" t="s">
        <v>299</v>
      </c>
      <c r="Z132" s="601" t="s">
        <v>299</v>
      </c>
      <c r="AA132" s="601" t="s">
        <v>299</v>
      </c>
      <c r="AB132" s="595">
        <v>0</v>
      </c>
      <c r="AE132" s="595" t="b">
        <v>0</v>
      </c>
      <c r="AG132" s="2771">
        <v>95.25</v>
      </c>
      <c r="AH132" s="2772">
        <v>83.489800000000002</v>
      </c>
      <c r="AI132" s="2772">
        <v>5.7454799999999997</v>
      </c>
      <c r="AJ132" s="2772">
        <v>210.48670779051591</v>
      </c>
      <c r="AK132" s="2771">
        <v>20</v>
      </c>
      <c r="AL132" s="2772">
        <v>14</v>
      </c>
      <c r="AM132" s="2772">
        <v>33</v>
      </c>
      <c r="AN132" s="2772">
        <v>90</v>
      </c>
      <c r="AO132" s="2772">
        <v>83</v>
      </c>
      <c r="AP132" s="2772" t="s">
        <v>4809</v>
      </c>
      <c r="AQ132" s="2772" t="s">
        <v>4809</v>
      </c>
      <c r="AR132" s="2772">
        <v>0</v>
      </c>
      <c r="AS132" s="2771" t="s">
        <v>4810</v>
      </c>
      <c r="AT132" s="2772">
        <v>66</v>
      </c>
      <c r="AU132" s="2773">
        <v>15</v>
      </c>
    </row>
    <row r="133" spans="1:47" x14ac:dyDescent="0.25">
      <c r="A133" s="595">
        <v>132</v>
      </c>
      <c r="C133" s="595">
        <v>1</v>
      </c>
      <c r="I133" s="595">
        <v>1</v>
      </c>
      <c r="J133" s="595" t="s">
        <v>1070</v>
      </c>
      <c r="K133" s="601">
        <v>71676</v>
      </c>
      <c r="L133" s="601">
        <v>4</v>
      </c>
      <c r="M133" s="601">
        <v>71</v>
      </c>
      <c r="N133" s="601" t="s">
        <v>28</v>
      </c>
      <c r="O133" s="601">
        <v>3.8567</v>
      </c>
      <c r="P133" s="601">
        <v>0.55820000000000003</v>
      </c>
      <c r="Q133" s="601">
        <v>0.12820000000000001</v>
      </c>
      <c r="R133" s="601">
        <v>0.83640000000000003</v>
      </c>
      <c r="S133" s="601">
        <v>0.44040000000000001</v>
      </c>
      <c r="T133" s="601">
        <v>0.875</v>
      </c>
      <c r="U133" s="601" t="s">
        <v>844</v>
      </c>
      <c r="V133" s="601" t="s">
        <v>685</v>
      </c>
      <c r="W133" s="601" t="s">
        <v>844</v>
      </c>
      <c r="X133" s="601" t="s">
        <v>844</v>
      </c>
      <c r="Y133" s="601" t="s">
        <v>844</v>
      </c>
      <c r="Z133" s="601" t="s">
        <v>844</v>
      </c>
      <c r="AA133" s="601" t="s">
        <v>844</v>
      </c>
      <c r="AB133" s="595">
        <v>11</v>
      </c>
      <c r="AE133" s="595" t="b">
        <v>0</v>
      </c>
      <c r="AG133" s="2771">
        <v>101.59999847412109</v>
      </c>
      <c r="AH133" s="2772">
        <v>97.960179999999994</v>
      </c>
      <c r="AI133" s="2772">
        <v>6.5125599999999997</v>
      </c>
      <c r="AJ133" s="2772">
        <v>223.05307840487507</v>
      </c>
      <c r="AK133" s="2771">
        <v>20</v>
      </c>
      <c r="AL133" s="2772">
        <v>14</v>
      </c>
      <c r="AM133" s="2772">
        <v>33</v>
      </c>
      <c r="AN133" s="2772">
        <v>90</v>
      </c>
      <c r="AO133" s="2772">
        <v>98</v>
      </c>
      <c r="AP133" s="2772" t="s">
        <v>4809</v>
      </c>
      <c r="AQ133" s="2772" t="s">
        <v>4809</v>
      </c>
      <c r="AR133" s="2772">
        <v>0</v>
      </c>
      <c r="AS133" s="2771" t="s">
        <v>4810</v>
      </c>
      <c r="AT133" s="2772">
        <v>75</v>
      </c>
      <c r="AU133" s="2773">
        <v>20</v>
      </c>
    </row>
    <row r="134" spans="1:47" x14ac:dyDescent="0.25">
      <c r="A134" s="595">
        <v>133</v>
      </c>
      <c r="C134" s="595">
        <v>1</v>
      </c>
      <c r="F134" s="595">
        <v>1</v>
      </c>
      <c r="H134" s="595" t="s">
        <v>235</v>
      </c>
      <c r="I134" s="595">
        <v>3</v>
      </c>
      <c r="J134" s="595" t="s">
        <v>1071</v>
      </c>
      <c r="K134" s="601">
        <v>71681</v>
      </c>
      <c r="L134" s="601">
        <v>3.875</v>
      </c>
      <c r="M134" s="601">
        <v>69</v>
      </c>
      <c r="N134" s="601" t="s">
        <v>28</v>
      </c>
      <c r="O134" s="601">
        <v>3.6515</v>
      </c>
      <c r="P134" s="601">
        <v>0.66279999999999994</v>
      </c>
      <c r="Q134" s="601">
        <v>0.25324999999999998</v>
      </c>
      <c r="R134" s="601">
        <v>1.0009999999999999</v>
      </c>
      <c r="S134" s="601">
        <v>0.75170000000000003</v>
      </c>
      <c r="T134" s="601">
        <v>1.0009999999999999</v>
      </c>
      <c r="U134" s="601" t="s">
        <v>791</v>
      </c>
      <c r="V134" s="601" t="s">
        <v>304</v>
      </c>
      <c r="W134" s="601" t="s">
        <v>791</v>
      </c>
      <c r="X134" s="601" t="s">
        <v>791</v>
      </c>
      <c r="Y134" s="601" t="s">
        <v>791</v>
      </c>
      <c r="Z134" s="601" t="s">
        <v>791</v>
      </c>
      <c r="AA134" s="601" t="s">
        <v>880</v>
      </c>
      <c r="AB134" s="595">
        <v>9</v>
      </c>
      <c r="AE134" s="595" t="b">
        <v>0</v>
      </c>
      <c r="AG134" s="2771">
        <v>98.425003051757813</v>
      </c>
      <c r="AH134" s="2772">
        <v>92.748099999999994</v>
      </c>
      <c r="AI134" s="2772">
        <v>12.8651</v>
      </c>
      <c r="AJ134" s="2772">
        <v>216.76989309769553</v>
      </c>
      <c r="AK134" s="2771">
        <v>20</v>
      </c>
      <c r="AL134" s="2772">
        <v>14</v>
      </c>
      <c r="AM134" s="2772">
        <v>33</v>
      </c>
      <c r="AN134" s="2772">
        <v>90</v>
      </c>
      <c r="AO134" s="2772">
        <v>93</v>
      </c>
      <c r="AP134" s="2772" t="s">
        <v>4809</v>
      </c>
      <c r="AQ134" s="2772" t="s">
        <v>4809</v>
      </c>
      <c r="AR134" s="2772">
        <v>0</v>
      </c>
      <c r="AS134" s="2771" t="s">
        <v>4810</v>
      </c>
      <c r="AT134" s="2772">
        <v>75</v>
      </c>
      <c r="AU134" s="2773">
        <v>20</v>
      </c>
    </row>
    <row r="135" spans="1:47" x14ac:dyDescent="0.25">
      <c r="A135" s="595">
        <v>134</v>
      </c>
      <c r="C135" s="595">
        <v>1</v>
      </c>
      <c r="F135" s="595">
        <v>1</v>
      </c>
      <c r="G135" s="595">
        <v>1</v>
      </c>
      <c r="H135" s="595" t="s">
        <v>235</v>
      </c>
      <c r="I135" s="595">
        <v>4</v>
      </c>
      <c r="J135" s="595" t="s">
        <v>1072</v>
      </c>
      <c r="K135" s="601">
        <v>71838</v>
      </c>
      <c r="L135" s="601">
        <v>4.25</v>
      </c>
      <c r="M135" s="601">
        <v>79</v>
      </c>
      <c r="N135" s="601" t="s">
        <v>29</v>
      </c>
      <c r="O135" s="601">
        <v>4.0119999999999996</v>
      </c>
      <c r="P135" s="601">
        <v>0.42980000000000002</v>
      </c>
      <c r="Q135" s="601">
        <v>0.1174</v>
      </c>
      <c r="R135" s="601">
        <v>1.5</v>
      </c>
      <c r="S135" s="601">
        <v>0.68020000000000003</v>
      </c>
      <c r="T135" s="601">
        <v>0.75</v>
      </c>
      <c r="U135" s="601" t="s">
        <v>299</v>
      </c>
      <c r="V135" s="601" t="s">
        <v>299</v>
      </c>
      <c r="W135" s="601" t="s">
        <v>299</v>
      </c>
      <c r="X135" s="601" t="s">
        <v>299</v>
      </c>
      <c r="Y135" s="601" t="s">
        <v>299</v>
      </c>
      <c r="Z135" s="601" t="s">
        <v>299</v>
      </c>
      <c r="AA135" s="601" t="s">
        <v>299</v>
      </c>
      <c r="AB135" s="595">
        <v>0</v>
      </c>
      <c r="AE135" s="595" t="b">
        <v>0</v>
      </c>
      <c r="AG135" s="2771">
        <v>107.94999694824219</v>
      </c>
      <c r="AH135" s="2772">
        <v>101.90479999999999</v>
      </c>
      <c r="AI135" s="2772">
        <v>5.9639199999999999</v>
      </c>
      <c r="AJ135" s="2772">
        <v>248.18581963359341</v>
      </c>
      <c r="AK135" s="2771">
        <v>32</v>
      </c>
      <c r="AL135" s="2772">
        <v>16</v>
      </c>
      <c r="AM135" s="2772">
        <v>37</v>
      </c>
      <c r="AN135" s="2772">
        <v>86</v>
      </c>
      <c r="AO135" s="2772">
        <v>102</v>
      </c>
      <c r="AP135" s="2772" t="s">
        <v>4809</v>
      </c>
      <c r="AQ135" s="2772" t="s">
        <v>4809</v>
      </c>
      <c r="AR135" s="2772">
        <v>0</v>
      </c>
      <c r="AS135" s="2771" t="s">
        <v>4810</v>
      </c>
      <c r="AT135" s="2772">
        <v>86</v>
      </c>
      <c r="AU135" s="2773">
        <v>25</v>
      </c>
    </row>
    <row r="136" spans="1:47" x14ac:dyDescent="0.25">
      <c r="A136" s="595">
        <v>135</v>
      </c>
      <c r="C136" s="595">
        <v>1</v>
      </c>
      <c r="I136" s="595">
        <v>1</v>
      </c>
      <c r="J136" s="595" t="s">
        <v>1073</v>
      </c>
      <c r="K136" s="601">
        <v>71840</v>
      </c>
      <c r="L136" s="601">
        <v>4.5</v>
      </c>
      <c r="M136" s="601">
        <v>80</v>
      </c>
      <c r="N136" s="601" t="s">
        <v>29</v>
      </c>
      <c r="O136" s="601">
        <v>4.0312000000000001</v>
      </c>
      <c r="P136" s="601">
        <v>0.40629999999999999</v>
      </c>
      <c r="Q136" s="601">
        <v>9.3799999999999994E-2</v>
      </c>
      <c r="R136" s="601">
        <v>1.375</v>
      </c>
      <c r="S136" s="601">
        <v>0.64659999999999995</v>
      </c>
      <c r="T136" s="601">
        <v>0.875</v>
      </c>
      <c r="U136" s="601" t="s">
        <v>299</v>
      </c>
      <c r="V136" s="601" t="s">
        <v>299</v>
      </c>
      <c r="W136" s="601" t="s">
        <v>299</v>
      </c>
      <c r="X136" s="601" t="s">
        <v>299</v>
      </c>
      <c r="Y136" s="601" t="s">
        <v>299</v>
      </c>
      <c r="Z136" s="601" t="s">
        <v>299</v>
      </c>
      <c r="AA136" s="601" t="s">
        <v>299</v>
      </c>
      <c r="AB136" s="595">
        <v>0</v>
      </c>
      <c r="AE136" s="595" t="b">
        <v>0</v>
      </c>
      <c r="AG136" s="2771">
        <v>114.30000305175781</v>
      </c>
      <c r="AH136" s="2772">
        <v>102.39248000000001</v>
      </c>
      <c r="AI136" s="2772">
        <v>4.7650399999999999</v>
      </c>
      <c r="AJ136" s="2772">
        <v>251.32741228718319</v>
      </c>
      <c r="AK136" s="2771">
        <v>23</v>
      </c>
      <c r="AL136" s="2772">
        <v>16</v>
      </c>
      <c r="AM136" s="2772">
        <v>37</v>
      </c>
      <c r="AN136" s="2772">
        <v>86</v>
      </c>
      <c r="AO136" s="2772">
        <v>102</v>
      </c>
      <c r="AP136" s="2772" t="s">
        <v>4809</v>
      </c>
      <c r="AQ136" s="2772" t="s">
        <v>4809</v>
      </c>
      <c r="AR136" s="2772">
        <v>0</v>
      </c>
      <c r="AS136" s="2771" t="s">
        <v>4810</v>
      </c>
      <c r="AT136" s="2772">
        <v>86</v>
      </c>
      <c r="AU136" s="2773">
        <v>25</v>
      </c>
    </row>
    <row r="137" spans="1:47" x14ac:dyDescent="0.25">
      <c r="A137" s="595">
        <v>136</v>
      </c>
      <c r="C137" s="595">
        <v>1</v>
      </c>
      <c r="I137" s="595">
        <v>1</v>
      </c>
      <c r="K137" s="601">
        <v>71845</v>
      </c>
      <c r="L137" s="601">
        <v>3.625</v>
      </c>
      <c r="M137" s="601">
        <v>65</v>
      </c>
      <c r="N137" s="601" t="s">
        <v>29</v>
      </c>
      <c r="O137" s="601">
        <v>3.1524999999999999</v>
      </c>
      <c r="P137" s="601">
        <v>0.58740000000000003</v>
      </c>
      <c r="Q137" s="601">
        <v>0.2235</v>
      </c>
      <c r="R137" s="601">
        <v>1.2579</v>
      </c>
      <c r="S137" s="601">
        <v>0.58740000000000003</v>
      </c>
      <c r="T137" s="601">
        <v>0.75</v>
      </c>
      <c r="U137" s="601" t="s">
        <v>299</v>
      </c>
      <c r="V137" s="601" t="s">
        <v>299</v>
      </c>
      <c r="W137" s="601" t="s">
        <v>299</v>
      </c>
      <c r="X137" s="601" t="s">
        <v>299</v>
      </c>
      <c r="Y137" s="601" t="s">
        <v>299</v>
      </c>
      <c r="Z137" s="601" t="s">
        <v>299</v>
      </c>
      <c r="AA137" s="601" t="s">
        <v>299</v>
      </c>
      <c r="AB137" s="595">
        <v>0</v>
      </c>
      <c r="AE137" s="595" t="b">
        <v>0</v>
      </c>
      <c r="AG137" s="2771">
        <v>92.074996948242188</v>
      </c>
      <c r="AH137" s="2772">
        <v>80.073499999999996</v>
      </c>
      <c r="AI137" s="2772">
        <v>11.3538</v>
      </c>
      <c r="AJ137" s="2772">
        <v>204.20352248333637</v>
      </c>
      <c r="AK137" s="2771">
        <v>20</v>
      </c>
      <c r="AL137" s="2772">
        <v>14</v>
      </c>
      <c r="AM137" s="2772">
        <v>33</v>
      </c>
      <c r="AN137" s="2772">
        <v>90</v>
      </c>
      <c r="AO137" s="2772">
        <v>80</v>
      </c>
      <c r="AP137" s="2772" t="s">
        <v>4809</v>
      </c>
      <c r="AQ137" s="2772" t="s">
        <v>4809</v>
      </c>
      <c r="AR137" s="2772">
        <v>0</v>
      </c>
      <c r="AS137" s="2771" t="s">
        <v>4810</v>
      </c>
      <c r="AT137" s="2772">
        <v>66</v>
      </c>
      <c r="AU137" s="2773">
        <v>15</v>
      </c>
    </row>
    <row r="138" spans="1:47" x14ac:dyDescent="0.25">
      <c r="A138" s="595">
        <v>137</v>
      </c>
      <c r="C138" s="595">
        <v>1</v>
      </c>
      <c r="I138" s="595">
        <v>1</v>
      </c>
      <c r="J138" s="595" t="s">
        <v>1074</v>
      </c>
      <c r="K138" s="601">
        <v>71846</v>
      </c>
      <c r="L138" s="601">
        <v>6</v>
      </c>
      <c r="M138" s="601">
        <v>104</v>
      </c>
      <c r="N138" s="601" t="s">
        <v>29</v>
      </c>
      <c r="O138" s="601">
        <v>5.3630000000000004</v>
      </c>
      <c r="P138" s="601">
        <v>0.88390000000000002</v>
      </c>
      <c r="Q138" s="601">
        <v>0.58925000000000005</v>
      </c>
      <c r="R138" s="601">
        <v>1.5</v>
      </c>
      <c r="S138" s="601">
        <v>0.75980000000000003</v>
      </c>
      <c r="T138" s="601">
        <v>0.875</v>
      </c>
      <c r="U138" s="601" t="s">
        <v>299</v>
      </c>
      <c r="V138" s="601" t="s">
        <v>299</v>
      </c>
      <c r="W138" s="601" t="s">
        <v>299</v>
      </c>
      <c r="X138" s="601" t="s">
        <v>299</v>
      </c>
      <c r="Y138" s="601" t="s">
        <v>299</v>
      </c>
      <c r="Z138" s="601" t="s">
        <v>299</v>
      </c>
      <c r="AA138" s="601" t="s">
        <v>299</v>
      </c>
      <c r="AB138" s="595">
        <v>0</v>
      </c>
      <c r="AE138" s="595" t="b">
        <v>0</v>
      </c>
      <c r="AG138" s="2771">
        <v>152.39999389648438</v>
      </c>
      <c r="AH138" s="2772">
        <v>136.22020000000001</v>
      </c>
      <c r="AI138" s="2772">
        <v>29.933900000000001</v>
      </c>
      <c r="AJ138" s="2772">
        <v>326.72563597333817</v>
      </c>
      <c r="AK138" s="2771">
        <v>22</v>
      </c>
      <c r="AL138" s="2772">
        <v>16</v>
      </c>
      <c r="AM138" s="2772">
        <v>37</v>
      </c>
      <c r="AN138" s="2772">
        <v>86</v>
      </c>
      <c r="AO138" s="2772">
        <v>136</v>
      </c>
      <c r="AP138" s="2772" t="s">
        <v>793</v>
      </c>
      <c r="AQ138" s="2772" t="s">
        <v>793</v>
      </c>
      <c r="AR138" s="2772">
        <v>0</v>
      </c>
      <c r="AS138" s="2771" t="s">
        <v>4810</v>
      </c>
      <c r="AT138" s="2772">
        <v>106</v>
      </c>
      <c r="AU138" s="2773">
        <v>35</v>
      </c>
    </row>
    <row r="139" spans="1:47" x14ac:dyDescent="0.25">
      <c r="A139" s="595">
        <v>138</v>
      </c>
      <c r="C139" s="595">
        <v>1</v>
      </c>
      <c r="H139" s="595" t="s">
        <v>235</v>
      </c>
      <c r="I139" s="595">
        <v>2</v>
      </c>
      <c r="J139" s="595" t="s">
        <v>1075</v>
      </c>
      <c r="K139" s="601">
        <v>71848</v>
      </c>
      <c r="L139" s="601">
        <v>4.5</v>
      </c>
      <c r="M139" s="601">
        <v>81</v>
      </c>
      <c r="N139" s="601" t="s">
        <v>29</v>
      </c>
      <c r="O139" s="601">
        <v>4.3064</v>
      </c>
      <c r="P139" s="601">
        <v>0.46550000000000002</v>
      </c>
      <c r="Q139" s="601">
        <v>9.0700000000000003E-2</v>
      </c>
      <c r="R139" s="601">
        <v>1.25</v>
      </c>
      <c r="S139" s="601">
        <v>0.60899999999999999</v>
      </c>
      <c r="T139" s="601">
        <v>0.75</v>
      </c>
      <c r="U139" s="601" t="s">
        <v>299</v>
      </c>
      <c r="V139" s="601" t="s">
        <v>299</v>
      </c>
      <c r="W139" s="601" t="s">
        <v>299</v>
      </c>
      <c r="X139" s="601" t="s">
        <v>299</v>
      </c>
      <c r="Y139" s="601" t="s">
        <v>299</v>
      </c>
      <c r="Z139" s="601" t="s">
        <v>299</v>
      </c>
      <c r="AA139" s="601" t="s">
        <v>299</v>
      </c>
      <c r="AB139" s="595">
        <v>0</v>
      </c>
      <c r="AE139" s="595" t="b">
        <v>0</v>
      </c>
      <c r="AG139" s="2771">
        <v>114.30000305175781</v>
      </c>
      <c r="AH139" s="2772">
        <v>109.38256</v>
      </c>
      <c r="AI139" s="2772">
        <v>4.6075600000000003</v>
      </c>
      <c r="AJ139" s="2772">
        <v>254.469004940773</v>
      </c>
      <c r="AK139" s="2771">
        <v>26</v>
      </c>
      <c r="AL139" s="2772">
        <v>16</v>
      </c>
      <c r="AM139" s="2772">
        <v>37</v>
      </c>
      <c r="AN139" s="2772">
        <v>86</v>
      </c>
      <c r="AO139" s="2772">
        <v>109</v>
      </c>
      <c r="AP139" s="2772" t="s">
        <v>4809</v>
      </c>
      <c r="AQ139" s="2772" t="s">
        <v>4809</v>
      </c>
      <c r="AR139" s="2772">
        <v>0</v>
      </c>
      <c r="AS139" s="2771" t="s">
        <v>4810</v>
      </c>
      <c r="AT139" s="2772">
        <v>86</v>
      </c>
      <c r="AU139" s="2773">
        <v>25</v>
      </c>
    </row>
    <row r="140" spans="1:47" x14ac:dyDescent="0.25">
      <c r="A140" s="595">
        <v>139</v>
      </c>
      <c r="C140" s="595">
        <v>1</v>
      </c>
      <c r="H140" s="595" t="s">
        <v>235</v>
      </c>
      <c r="I140" s="595">
        <v>2</v>
      </c>
      <c r="J140" s="595" t="s">
        <v>1076</v>
      </c>
      <c r="K140" s="601">
        <v>71849</v>
      </c>
      <c r="L140" s="601">
        <v>4.25</v>
      </c>
      <c r="M140" s="601">
        <v>75</v>
      </c>
      <c r="N140" s="601" t="s">
        <v>29</v>
      </c>
      <c r="O140" s="601">
        <v>3.7812000000000001</v>
      </c>
      <c r="P140" s="601">
        <v>0.50129999999999997</v>
      </c>
      <c r="Q140" s="601">
        <v>0.12640000000000001</v>
      </c>
      <c r="R140" s="601">
        <v>1.25</v>
      </c>
      <c r="S140" s="601">
        <v>0.71750000000000003</v>
      </c>
      <c r="T140" s="601">
        <v>0.75</v>
      </c>
      <c r="U140" s="601" t="s">
        <v>299</v>
      </c>
      <c r="V140" s="601" t="s">
        <v>299</v>
      </c>
      <c r="W140" s="601" t="s">
        <v>299</v>
      </c>
      <c r="X140" s="601" t="s">
        <v>299</v>
      </c>
      <c r="Y140" s="601" t="s">
        <v>299</v>
      </c>
      <c r="Z140" s="601" t="s">
        <v>299</v>
      </c>
      <c r="AA140" s="601" t="s">
        <v>299</v>
      </c>
      <c r="AB140" s="595">
        <v>0</v>
      </c>
      <c r="AE140" s="595" t="b">
        <v>0</v>
      </c>
      <c r="AG140" s="2771">
        <v>107.94999694824219</v>
      </c>
      <c r="AH140" s="2772">
        <v>96.042479999999998</v>
      </c>
      <c r="AI140" s="2772">
        <v>6.4211200000000002</v>
      </c>
      <c r="AJ140" s="2772">
        <v>235.61944901923425</v>
      </c>
      <c r="AK140" s="2771">
        <v>20</v>
      </c>
      <c r="AL140" s="2772">
        <v>16</v>
      </c>
      <c r="AM140" s="2772">
        <v>37</v>
      </c>
      <c r="AN140" s="2772">
        <v>86</v>
      </c>
      <c r="AO140" s="2772">
        <v>96</v>
      </c>
      <c r="AP140" s="2772" t="s">
        <v>4809</v>
      </c>
      <c r="AQ140" s="2772" t="s">
        <v>4809</v>
      </c>
      <c r="AR140" s="2772">
        <v>0</v>
      </c>
      <c r="AS140" s="2771" t="s">
        <v>4810</v>
      </c>
      <c r="AT140" s="2772">
        <v>75</v>
      </c>
      <c r="AU140" s="2773">
        <v>20</v>
      </c>
    </row>
    <row r="141" spans="1:47" x14ac:dyDescent="0.25">
      <c r="A141" s="595">
        <v>140</v>
      </c>
      <c r="C141" s="595">
        <v>1</v>
      </c>
      <c r="I141" s="595">
        <v>1</v>
      </c>
      <c r="J141" s="595" t="s">
        <v>1077</v>
      </c>
      <c r="K141" s="601">
        <v>71850</v>
      </c>
      <c r="L141" s="601">
        <v>5.25</v>
      </c>
      <c r="M141" s="601">
        <v>91</v>
      </c>
      <c r="N141" s="601" t="s">
        <v>29</v>
      </c>
      <c r="O141" s="601">
        <v>4.7549999999999999</v>
      </c>
      <c r="P141" s="601">
        <v>1.052</v>
      </c>
      <c r="Q141" s="601">
        <v>0.3508</v>
      </c>
      <c r="R141" s="601">
        <v>1.25</v>
      </c>
      <c r="S141" s="601">
        <v>0.70050000000000001</v>
      </c>
      <c r="T141" s="601">
        <v>0.875</v>
      </c>
      <c r="U141" s="601" t="s">
        <v>299</v>
      </c>
      <c r="V141" s="601" t="s">
        <v>299</v>
      </c>
      <c r="W141" s="601" t="s">
        <v>299</v>
      </c>
      <c r="X141" s="601" t="s">
        <v>299</v>
      </c>
      <c r="Y141" s="601" t="s">
        <v>299</v>
      </c>
      <c r="Z141" s="601" t="s">
        <v>299</v>
      </c>
      <c r="AA141" s="601" t="s">
        <v>299</v>
      </c>
      <c r="AB141" s="595">
        <v>0</v>
      </c>
      <c r="AE141" s="595" t="b">
        <v>0</v>
      </c>
      <c r="AG141" s="2771">
        <v>133.35000610351563</v>
      </c>
      <c r="AH141" s="2772">
        <v>120.777</v>
      </c>
      <c r="AI141" s="2772">
        <v>17.820640000000001</v>
      </c>
      <c r="AJ141" s="2772">
        <v>285.88493147667089</v>
      </c>
      <c r="AK141" s="2771">
        <v>19</v>
      </c>
      <c r="AL141" s="2772">
        <v>16</v>
      </c>
      <c r="AM141" s="2772">
        <v>37</v>
      </c>
      <c r="AN141" s="2772">
        <v>86</v>
      </c>
      <c r="AO141" s="2772">
        <v>121</v>
      </c>
      <c r="AP141" s="2772" t="s">
        <v>793</v>
      </c>
      <c r="AQ141" s="2772" t="s">
        <v>4809</v>
      </c>
      <c r="AR141" s="2772">
        <v>0</v>
      </c>
      <c r="AS141" s="2771" t="s">
        <v>4810</v>
      </c>
      <c r="AT141" s="2772">
        <v>96</v>
      </c>
      <c r="AU141" s="2773">
        <v>30</v>
      </c>
    </row>
    <row r="142" spans="1:47" x14ac:dyDescent="0.25">
      <c r="A142" s="595">
        <v>141</v>
      </c>
      <c r="C142" s="595">
        <v>1</v>
      </c>
      <c r="I142" s="595">
        <v>1</v>
      </c>
      <c r="J142" s="595" t="s">
        <v>1077</v>
      </c>
      <c r="K142" s="601">
        <v>71851</v>
      </c>
      <c r="L142" s="601">
        <v>5.25</v>
      </c>
      <c r="M142" s="601">
        <v>91</v>
      </c>
      <c r="N142" s="601" t="s">
        <v>29</v>
      </c>
      <c r="O142" s="601">
        <v>4.7549999999999999</v>
      </c>
      <c r="P142" s="601">
        <v>1.0516000000000001</v>
      </c>
      <c r="Q142" s="601">
        <v>0.70399999999999996</v>
      </c>
      <c r="R142" s="601">
        <v>1.25</v>
      </c>
      <c r="S142" s="601">
        <v>0.70050000000000001</v>
      </c>
      <c r="T142" s="601">
        <v>0.875</v>
      </c>
      <c r="U142" s="601" t="s">
        <v>299</v>
      </c>
      <c r="V142" s="601" t="s">
        <v>299</v>
      </c>
      <c r="W142" s="601" t="s">
        <v>299</v>
      </c>
      <c r="X142" s="601" t="s">
        <v>299</v>
      </c>
      <c r="Y142" s="601" t="s">
        <v>299</v>
      </c>
      <c r="Z142" s="601" t="s">
        <v>299</v>
      </c>
      <c r="AA142" s="601" t="s">
        <v>299</v>
      </c>
      <c r="AB142" s="595">
        <v>0</v>
      </c>
      <c r="AE142" s="595" t="b">
        <v>0</v>
      </c>
      <c r="AG142" s="2771">
        <v>133.35000610351563</v>
      </c>
      <c r="AH142" s="2772">
        <v>120.777</v>
      </c>
      <c r="AI142" s="2772">
        <v>35.763199999999998</v>
      </c>
      <c r="AJ142" s="2772">
        <v>285.88493147667089</v>
      </c>
      <c r="AK142" s="2771">
        <v>19</v>
      </c>
      <c r="AL142" s="2772">
        <v>16</v>
      </c>
      <c r="AM142" s="2772">
        <v>37</v>
      </c>
      <c r="AN142" s="2772">
        <v>86</v>
      </c>
      <c r="AO142" s="2772">
        <v>121</v>
      </c>
      <c r="AP142" s="2772" t="s">
        <v>793</v>
      </c>
      <c r="AQ142" s="2772" t="s">
        <v>4809</v>
      </c>
      <c r="AR142" s="2772">
        <v>0</v>
      </c>
      <c r="AS142" s="2771" t="s">
        <v>4810</v>
      </c>
      <c r="AT142" s="2772">
        <v>96</v>
      </c>
      <c r="AU142" s="2773">
        <v>30</v>
      </c>
    </row>
    <row r="143" spans="1:47" x14ac:dyDescent="0.25">
      <c r="A143" s="595">
        <v>142</v>
      </c>
      <c r="C143" s="595">
        <v>1</v>
      </c>
      <c r="I143" s="595">
        <v>1</v>
      </c>
      <c r="J143" s="595" t="s">
        <v>1078</v>
      </c>
      <c r="K143" s="601">
        <v>71852</v>
      </c>
      <c r="L143" s="601">
        <v>6</v>
      </c>
      <c r="M143" s="601">
        <v>106</v>
      </c>
      <c r="N143" s="601" t="s">
        <v>28</v>
      </c>
      <c r="O143" s="601">
        <v>5.75</v>
      </c>
      <c r="P143" s="601">
        <v>0.61870000000000003</v>
      </c>
      <c r="Q143" s="601">
        <v>0.18990000000000001</v>
      </c>
      <c r="R143" s="601">
        <v>1.3463000000000001</v>
      </c>
      <c r="S143" s="601">
        <v>0.78790000000000004</v>
      </c>
      <c r="T143" s="601">
        <v>0.875</v>
      </c>
      <c r="U143" s="601" t="s">
        <v>839</v>
      </c>
      <c r="V143" s="601" t="s">
        <v>344</v>
      </c>
      <c r="W143" s="601" t="s">
        <v>839</v>
      </c>
      <c r="X143" s="601" t="s">
        <v>839</v>
      </c>
      <c r="Y143" s="601" t="s">
        <v>839</v>
      </c>
      <c r="Z143" s="601" t="s">
        <v>839</v>
      </c>
      <c r="AA143" s="601" t="s">
        <v>839</v>
      </c>
      <c r="AB143" s="595">
        <v>8</v>
      </c>
      <c r="AE143" s="595" t="b">
        <v>0</v>
      </c>
      <c r="AG143" s="2771">
        <v>152.39999389648438</v>
      </c>
      <c r="AH143" s="2772">
        <v>146.05000000000001</v>
      </c>
      <c r="AI143" s="2772">
        <v>9.6469199999999997</v>
      </c>
      <c r="AJ143" s="2772">
        <v>333.00882128051774</v>
      </c>
      <c r="AK143" s="2771">
        <v>28</v>
      </c>
      <c r="AL143" s="2772">
        <v>16</v>
      </c>
      <c r="AM143" s="2772">
        <v>37</v>
      </c>
      <c r="AN143" s="2772">
        <v>86</v>
      </c>
      <c r="AO143" s="2772">
        <v>146</v>
      </c>
      <c r="AP143" s="2772" t="s">
        <v>793</v>
      </c>
      <c r="AQ143" s="2772" t="s">
        <v>793</v>
      </c>
      <c r="AR143" s="2772">
        <v>0</v>
      </c>
      <c r="AS143" s="2771" t="s">
        <v>4810</v>
      </c>
      <c r="AT143" s="2772">
        <v>106</v>
      </c>
      <c r="AU143" s="2773">
        <v>35</v>
      </c>
    </row>
    <row r="144" spans="1:47" x14ac:dyDescent="0.25">
      <c r="A144" s="595">
        <v>143</v>
      </c>
      <c r="C144" s="595">
        <v>1</v>
      </c>
      <c r="H144" s="595" t="s">
        <v>235</v>
      </c>
      <c r="I144" s="595">
        <v>2</v>
      </c>
      <c r="K144" s="601">
        <v>71853</v>
      </c>
      <c r="L144" s="601">
        <v>4.125</v>
      </c>
      <c r="M144" s="601">
        <v>75</v>
      </c>
      <c r="N144" s="601" t="s">
        <v>29</v>
      </c>
      <c r="O144" s="601">
        <v>3.8826999999999998</v>
      </c>
      <c r="P144" s="601">
        <v>0.80069999999999997</v>
      </c>
      <c r="Q144" s="601">
        <v>0.25690000000000002</v>
      </c>
      <c r="R144" s="601">
        <v>1.2598</v>
      </c>
      <c r="S144" s="601">
        <v>0.80069999999999997</v>
      </c>
      <c r="T144" s="601">
        <v>0.75</v>
      </c>
      <c r="U144" s="601" t="s">
        <v>299</v>
      </c>
      <c r="V144" s="601" t="s">
        <v>299</v>
      </c>
      <c r="W144" s="601" t="s">
        <v>299</v>
      </c>
      <c r="X144" s="601" t="s">
        <v>299</v>
      </c>
      <c r="Y144" s="601" t="s">
        <v>299</v>
      </c>
      <c r="Z144" s="601" t="s">
        <v>299</v>
      </c>
      <c r="AA144" s="601" t="s">
        <v>299</v>
      </c>
      <c r="AB144" s="595">
        <v>0</v>
      </c>
      <c r="AE144" s="595" t="b">
        <v>0</v>
      </c>
      <c r="AG144" s="2771">
        <v>104.77500152587891</v>
      </c>
      <c r="AH144" s="2772">
        <v>98.620580000000004</v>
      </c>
      <c r="AI144" s="2772">
        <v>13.050520000000001</v>
      </c>
      <c r="AJ144" s="2772">
        <v>235.61944901923425</v>
      </c>
      <c r="AK144" s="2771">
        <v>26</v>
      </c>
      <c r="AL144" s="2772">
        <v>16</v>
      </c>
      <c r="AM144" s="2772">
        <v>37</v>
      </c>
      <c r="AN144" s="2772">
        <v>86</v>
      </c>
      <c r="AO144" s="2772">
        <v>99</v>
      </c>
      <c r="AP144" s="2772" t="s">
        <v>4809</v>
      </c>
      <c r="AQ144" s="2772" t="s">
        <v>4809</v>
      </c>
      <c r="AR144" s="2772">
        <v>0</v>
      </c>
      <c r="AS144" s="2771" t="s">
        <v>4810</v>
      </c>
      <c r="AT144" s="2772">
        <v>75</v>
      </c>
      <c r="AU144" s="2773">
        <v>20</v>
      </c>
    </row>
    <row r="145" spans="1:47" x14ac:dyDescent="0.25">
      <c r="A145" s="595">
        <v>144</v>
      </c>
      <c r="B145" s="595">
        <v>1</v>
      </c>
      <c r="C145" s="595">
        <v>1</v>
      </c>
      <c r="I145" s="595">
        <v>2</v>
      </c>
      <c r="J145" s="595" t="s">
        <v>1079</v>
      </c>
      <c r="K145" s="601">
        <v>71855</v>
      </c>
      <c r="L145" s="601">
        <v>5.25</v>
      </c>
      <c r="M145" s="601">
        <v>91</v>
      </c>
      <c r="N145" s="601" t="s">
        <v>29</v>
      </c>
      <c r="O145" s="601">
        <v>4.7549999999999999</v>
      </c>
      <c r="P145" s="601">
        <v>0.49480000000000002</v>
      </c>
      <c r="Q145" s="601">
        <v>0.11990000000000001</v>
      </c>
      <c r="R145" s="601">
        <v>1.25</v>
      </c>
      <c r="S145" s="601">
        <v>0.65400000000000003</v>
      </c>
      <c r="T145" s="601">
        <v>0.75</v>
      </c>
      <c r="U145" s="601" t="s">
        <v>299</v>
      </c>
      <c r="V145" s="601" t="s">
        <v>299</v>
      </c>
      <c r="W145" s="601" t="s">
        <v>299</v>
      </c>
      <c r="X145" s="601" t="s">
        <v>299</v>
      </c>
      <c r="Y145" s="601" t="s">
        <v>299</v>
      </c>
      <c r="Z145" s="601" t="s">
        <v>299</v>
      </c>
      <c r="AA145" s="601" t="s">
        <v>299</v>
      </c>
      <c r="AB145" s="595">
        <v>0</v>
      </c>
      <c r="AE145" s="595" t="b">
        <v>0</v>
      </c>
      <c r="AG145" s="2771">
        <v>133.35000610351563</v>
      </c>
      <c r="AH145" s="2772">
        <v>120.777</v>
      </c>
      <c r="AI145" s="2772">
        <v>6.0909199999999997</v>
      </c>
      <c r="AJ145" s="2772">
        <v>285.88493147667089</v>
      </c>
      <c r="AK145" s="2771">
        <v>19</v>
      </c>
      <c r="AL145" s="2772">
        <v>16</v>
      </c>
      <c r="AM145" s="2772">
        <v>37</v>
      </c>
      <c r="AN145" s="2772">
        <v>86</v>
      </c>
      <c r="AO145" s="2772">
        <v>121</v>
      </c>
      <c r="AP145" s="2772" t="s">
        <v>793</v>
      </c>
      <c r="AQ145" s="2772" t="s">
        <v>4809</v>
      </c>
      <c r="AR145" s="2772">
        <v>0</v>
      </c>
      <c r="AS145" s="2771" t="s">
        <v>4810</v>
      </c>
      <c r="AT145" s="2772">
        <v>96</v>
      </c>
      <c r="AU145" s="2773">
        <v>30</v>
      </c>
    </row>
    <row r="146" spans="1:47" x14ac:dyDescent="0.25">
      <c r="A146" s="595">
        <v>145</v>
      </c>
      <c r="B146" s="595">
        <v>1</v>
      </c>
      <c r="C146" s="595">
        <v>1</v>
      </c>
      <c r="D146" s="595">
        <v>1</v>
      </c>
      <c r="H146" s="595" t="s">
        <v>235</v>
      </c>
      <c r="I146" s="595">
        <v>4</v>
      </c>
      <c r="J146" s="595" t="s">
        <v>1080</v>
      </c>
      <c r="K146" s="601">
        <v>71856</v>
      </c>
      <c r="L146" s="601">
        <v>4.125</v>
      </c>
      <c r="M146" s="601">
        <v>74</v>
      </c>
      <c r="N146" s="601" t="s">
        <v>29</v>
      </c>
      <c r="O146" s="601">
        <v>3.7589999999999999</v>
      </c>
      <c r="P146" s="601">
        <v>0.54100000000000004</v>
      </c>
      <c r="Q146" s="601">
        <v>0.1089</v>
      </c>
      <c r="R146" s="601">
        <v>1.2598</v>
      </c>
      <c r="S146" s="601">
        <v>0.60350000000000004</v>
      </c>
      <c r="T146" s="601">
        <v>0.75</v>
      </c>
      <c r="U146" s="601" t="s">
        <v>299</v>
      </c>
      <c r="V146" s="601" t="s">
        <v>299</v>
      </c>
      <c r="W146" s="601" t="s">
        <v>299</v>
      </c>
      <c r="X146" s="601" t="s">
        <v>299</v>
      </c>
      <c r="Y146" s="601" t="s">
        <v>299</v>
      </c>
      <c r="Z146" s="601" t="s">
        <v>299</v>
      </c>
      <c r="AA146" s="601" t="s">
        <v>299</v>
      </c>
      <c r="AB146" s="595">
        <v>0</v>
      </c>
      <c r="AE146" s="595" t="b">
        <v>0</v>
      </c>
      <c r="AG146" s="2771">
        <v>104.77500152587891</v>
      </c>
      <c r="AH146" s="2772">
        <v>95.4786</v>
      </c>
      <c r="AI146" s="2772">
        <v>5.5321199999999999</v>
      </c>
      <c r="AJ146" s="2772">
        <v>232.47785636564447</v>
      </c>
      <c r="AK146" s="2771">
        <v>23</v>
      </c>
      <c r="AL146" s="2772">
        <v>16</v>
      </c>
      <c r="AM146" s="2772">
        <v>37</v>
      </c>
      <c r="AN146" s="2772">
        <v>86</v>
      </c>
      <c r="AO146" s="2772">
        <v>95</v>
      </c>
      <c r="AP146" s="2772" t="s">
        <v>4809</v>
      </c>
      <c r="AQ146" s="2772" t="s">
        <v>4809</v>
      </c>
      <c r="AR146" s="2772">
        <v>0</v>
      </c>
      <c r="AS146" s="2771" t="s">
        <v>4810</v>
      </c>
      <c r="AT146" s="2772">
        <v>75</v>
      </c>
      <c r="AU146" s="2773">
        <v>20</v>
      </c>
    </row>
    <row r="147" spans="1:47" x14ac:dyDescent="0.25">
      <c r="A147" s="595">
        <v>146</v>
      </c>
      <c r="I147" s="595">
        <v>0</v>
      </c>
      <c r="J147" s="595" t="s">
        <v>1081</v>
      </c>
      <c r="K147" s="601">
        <v>71861</v>
      </c>
      <c r="L147" s="601">
        <v>9</v>
      </c>
      <c r="M147" s="601">
        <v>103</v>
      </c>
      <c r="N147" s="601" t="s">
        <v>28</v>
      </c>
      <c r="O147" s="601">
        <v>5.6654999999999998</v>
      </c>
      <c r="P147" s="601">
        <v>0.45300000000000001</v>
      </c>
      <c r="Q147" s="601">
        <v>0.18310000000000001</v>
      </c>
      <c r="R147" s="601">
        <v>1.3560000000000001</v>
      </c>
      <c r="S147" s="601">
        <v>1.3729</v>
      </c>
      <c r="T147" s="601">
        <v>0.75</v>
      </c>
      <c r="U147" s="601" t="s">
        <v>845</v>
      </c>
      <c r="V147" s="601" t="s">
        <v>845</v>
      </c>
      <c r="W147" s="601" t="s">
        <v>845</v>
      </c>
      <c r="X147" s="601" t="s">
        <v>845</v>
      </c>
      <c r="Y147" s="601" t="s">
        <v>845</v>
      </c>
      <c r="Z147" s="601" t="s">
        <v>845</v>
      </c>
      <c r="AA147" s="601" t="s">
        <v>845</v>
      </c>
      <c r="AB147" s="595">
        <v>5</v>
      </c>
      <c r="AE147" s="595" t="b">
        <v>0</v>
      </c>
      <c r="AG147" s="2771">
        <v>228.60000610351563</v>
      </c>
      <c r="AH147" s="2772">
        <v>143.90369999999999</v>
      </c>
      <c r="AI147" s="2772">
        <v>9.3014799999999997</v>
      </c>
      <c r="AJ147" s="2772">
        <v>323.58404331974833</v>
      </c>
      <c r="AK147" s="2771">
        <v>-134</v>
      </c>
      <c r="AL147" s="2772">
        <v>18</v>
      </c>
      <c r="AM147" s="2772">
        <v>40</v>
      </c>
      <c r="AN147" s="2772">
        <v>83</v>
      </c>
      <c r="AO147" s="2772">
        <v>144</v>
      </c>
      <c r="AP147" s="2772" t="s">
        <v>793</v>
      </c>
      <c r="AQ147" s="2772" t="s">
        <v>793</v>
      </c>
      <c r="AR147" s="2772">
        <v>0</v>
      </c>
      <c r="AS147" s="2771" t="s">
        <v>4810</v>
      </c>
      <c r="AT147" s="2772">
        <v>106</v>
      </c>
      <c r="AU147" s="2773">
        <v>35</v>
      </c>
    </row>
    <row r="148" spans="1:47" x14ac:dyDescent="0.25">
      <c r="A148" s="595">
        <v>147</v>
      </c>
      <c r="C148" s="595">
        <v>1</v>
      </c>
      <c r="I148" s="595">
        <v>1</v>
      </c>
      <c r="J148" s="595" t="s">
        <v>1082</v>
      </c>
      <c r="K148" s="601">
        <v>71864</v>
      </c>
      <c r="L148" s="601">
        <v>3.625</v>
      </c>
      <c r="M148" s="601">
        <v>94</v>
      </c>
      <c r="N148" s="601" t="s">
        <v>29</v>
      </c>
      <c r="O148" s="601">
        <v>3.5038999999999998</v>
      </c>
      <c r="P148" s="601">
        <v>0.4929</v>
      </c>
      <c r="Q148" s="601">
        <v>0.14879999999999999</v>
      </c>
      <c r="R148" s="601">
        <v>1.2598</v>
      </c>
      <c r="S148" s="601">
        <v>0.8145</v>
      </c>
      <c r="T148" s="601">
        <v>0.6875</v>
      </c>
      <c r="U148" s="601" t="s">
        <v>299</v>
      </c>
      <c r="V148" s="601" t="s">
        <v>299</v>
      </c>
      <c r="W148" s="601" t="s">
        <v>299</v>
      </c>
      <c r="X148" s="601" t="s">
        <v>299</v>
      </c>
      <c r="Y148" s="601" t="s">
        <v>299</v>
      </c>
      <c r="Z148" s="601" t="s">
        <v>299</v>
      </c>
      <c r="AA148" s="601" t="s">
        <v>299</v>
      </c>
      <c r="AB148" s="595">
        <v>0</v>
      </c>
      <c r="AC148" s="595" t="s">
        <v>1083</v>
      </c>
      <c r="AD148" s="595" t="s">
        <v>1084</v>
      </c>
      <c r="AE148" s="595" t="b">
        <v>0</v>
      </c>
      <c r="AG148" s="2771">
        <v>92.074996948242188</v>
      </c>
      <c r="AH148" s="2772">
        <v>88.99906</v>
      </c>
      <c r="AI148" s="2772">
        <v>7.5590400000000004</v>
      </c>
      <c r="AJ148" s="2772">
        <v>295.30970943744023</v>
      </c>
      <c r="AK148" s="2771">
        <v>29</v>
      </c>
      <c r="AL148" s="2772">
        <v>14</v>
      </c>
      <c r="AM148" s="2772">
        <v>33</v>
      </c>
      <c r="AN148" s="2772">
        <v>90</v>
      </c>
      <c r="AO148" s="2772">
        <v>171</v>
      </c>
      <c r="AP148" s="2772" t="s">
        <v>793</v>
      </c>
      <c r="AQ148" s="2772" t="s">
        <v>793</v>
      </c>
      <c r="AR148" s="2772">
        <v>0</v>
      </c>
      <c r="AS148" s="2771" t="s">
        <v>4810</v>
      </c>
      <c r="AT148" s="2772">
        <v>96</v>
      </c>
      <c r="AU148" s="2773">
        <v>30</v>
      </c>
    </row>
    <row r="149" spans="1:47" x14ac:dyDescent="0.25">
      <c r="A149" s="595">
        <v>148</v>
      </c>
      <c r="C149" s="595">
        <v>1</v>
      </c>
      <c r="H149" s="595" t="s">
        <v>235</v>
      </c>
      <c r="I149" s="595">
        <v>2</v>
      </c>
      <c r="J149" s="595" t="s">
        <v>1085</v>
      </c>
      <c r="K149" s="601">
        <v>71866</v>
      </c>
      <c r="L149" s="601">
        <v>3.5625</v>
      </c>
      <c r="M149" s="601">
        <v>80</v>
      </c>
      <c r="N149" s="601" t="s">
        <v>28</v>
      </c>
      <c r="O149" s="601">
        <v>3.2444000000000002</v>
      </c>
      <c r="P149" s="601">
        <v>0.40260000000000001</v>
      </c>
      <c r="Q149" s="601">
        <v>0.2137</v>
      </c>
      <c r="R149" s="601">
        <v>3.0872999999999999</v>
      </c>
      <c r="S149" s="601">
        <v>0.40260000000000001</v>
      </c>
      <c r="T149" s="601">
        <v>0.875</v>
      </c>
      <c r="U149" s="601" t="s">
        <v>858</v>
      </c>
      <c r="V149" s="601" t="s">
        <v>858</v>
      </c>
      <c r="W149" s="601" t="s">
        <v>858</v>
      </c>
      <c r="X149" s="601" t="s">
        <v>858</v>
      </c>
      <c r="Y149" s="601" t="s">
        <v>858</v>
      </c>
      <c r="Z149" s="601" t="s">
        <v>858</v>
      </c>
      <c r="AA149" s="601" t="s">
        <v>858</v>
      </c>
      <c r="AB149" s="595">
        <v>4</v>
      </c>
      <c r="AE149" s="595" t="b">
        <v>0</v>
      </c>
      <c r="AG149" s="2771">
        <v>90.487503051757813</v>
      </c>
      <c r="AH149" s="2772">
        <v>82.407759999999996</v>
      </c>
      <c r="AI149" s="2772">
        <v>10.85596</v>
      </c>
      <c r="AJ149" s="2772">
        <v>251.32741228718319</v>
      </c>
      <c r="AK149" s="2771">
        <v>70</v>
      </c>
      <c r="AL149" s="2772">
        <v>14</v>
      </c>
      <c r="AM149" s="2772">
        <v>33</v>
      </c>
      <c r="AN149" s="2772">
        <v>90</v>
      </c>
      <c r="AO149" s="2772">
        <v>82</v>
      </c>
      <c r="AP149" s="2772" t="s">
        <v>4809</v>
      </c>
      <c r="AQ149" s="2772" t="s">
        <v>4809</v>
      </c>
      <c r="AR149" s="2772">
        <v>0</v>
      </c>
      <c r="AS149" s="2771" t="s">
        <v>4810</v>
      </c>
      <c r="AT149" s="2772">
        <v>86</v>
      </c>
      <c r="AU149" s="2773">
        <v>25</v>
      </c>
    </row>
    <row r="150" spans="1:47" x14ac:dyDescent="0.25">
      <c r="A150" s="595">
        <v>149</v>
      </c>
      <c r="C150" s="595">
        <v>1</v>
      </c>
      <c r="I150" s="595">
        <v>1</v>
      </c>
      <c r="J150" s="595" t="s">
        <v>1086</v>
      </c>
      <c r="K150" s="601">
        <v>71868</v>
      </c>
      <c r="L150" s="601">
        <v>5.625</v>
      </c>
      <c r="M150" s="601">
        <v>97</v>
      </c>
      <c r="N150" s="601" t="s">
        <v>29</v>
      </c>
      <c r="O150" s="601">
        <v>5.1203000000000003</v>
      </c>
      <c r="P150" s="601">
        <v>0.46410000000000001</v>
      </c>
      <c r="Q150" s="601">
        <v>0.12035</v>
      </c>
      <c r="R150" s="601">
        <v>1.2598</v>
      </c>
      <c r="S150" s="601">
        <v>0.59730000000000005</v>
      </c>
      <c r="T150" s="601">
        <v>0.75</v>
      </c>
      <c r="U150" s="601" t="s">
        <v>299</v>
      </c>
      <c r="V150" s="601" t="s">
        <v>299</v>
      </c>
      <c r="W150" s="601" t="s">
        <v>299</v>
      </c>
      <c r="X150" s="601" t="s">
        <v>299</v>
      </c>
      <c r="Y150" s="601" t="s">
        <v>299</v>
      </c>
      <c r="Z150" s="601" t="s">
        <v>299</v>
      </c>
      <c r="AA150" s="601" t="s">
        <v>299</v>
      </c>
      <c r="AB150" s="595">
        <v>0</v>
      </c>
      <c r="AE150" s="595" t="b">
        <v>0</v>
      </c>
      <c r="AG150" s="2771">
        <v>142.875</v>
      </c>
      <c r="AH150" s="2772">
        <v>130.05562</v>
      </c>
      <c r="AI150" s="2772">
        <v>6.1137800000000002</v>
      </c>
      <c r="AJ150" s="2772">
        <v>304.73448739820964</v>
      </c>
      <c r="AK150" s="2771">
        <v>19</v>
      </c>
      <c r="AL150" s="2772">
        <v>16</v>
      </c>
      <c r="AM150" s="2772">
        <v>37</v>
      </c>
      <c r="AN150" s="2772">
        <v>86</v>
      </c>
      <c r="AO150" s="2772">
        <v>130</v>
      </c>
      <c r="AP150" s="2772" t="s">
        <v>793</v>
      </c>
      <c r="AQ150" s="2772" t="s">
        <v>793</v>
      </c>
      <c r="AR150" s="2772">
        <v>0</v>
      </c>
      <c r="AS150" s="2771" t="s">
        <v>4810</v>
      </c>
      <c r="AT150" s="2772">
        <v>96</v>
      </c>
      <c r="AU150" s="2773">
        <v>30</v>
      </c>
    </row>
    <row r="151" spans="1:47" x14ac:dyDescent="0.25">
      <c r="A151" s="595">
        <v>150</v>
      </c>
      <c r="C151" s="595">
        <v>1</v>
      </c>
      <c r="H151" s="595" t="s">
        <v>235</v>
      </c>
      <c r="I151" s="595">
        <v>2</v>
      </c>
      <c r="J151" s="595" t="s">
        <v>1087</v>
      </c>
      <c r="K151" s="601">
        <v>71871</v>
      </c>
      <c r="L151" s="601">
        <v>4.125</v>
      </c>
      <c r="M151" s="601">
        <v>77</v>
      </c>
      <c r="N151" s="601" t="s">
        <v>29</v>
      </c>
      <c r="O151" s="601">
        <v>3.6379999999999999</v>
      </c>
      <c r="P151" s="601">
        <v>0.95</v>
      </c>
      <c r="Q151" s="601">
        <v>0.65300000000000002</v>
      </c>
      <c r="R151" s="601">
        <v>1.75</v>
      </c>
      <c r="S151" s="601">
        <v>0.92859999999999998</v>
      </c>
      <c r="T151" s="601">
        <v>0.875</v>
      </c>
      <c r="U151" s="601" t="s">
        <v>299</v>
      </c>
      <c r="V151" s="601" t="s">
        <v>299</v>
      </c>
      <c r="W151" s="601" t="s">
        <v>299</v>
      </c>
      <c r="X151" s="601" t="s">
        <v>299</v>
      </c>
      <c r="Y151" s="601" t="s">
        <v>299</v>
      </c>
      <c r="Z151" s="601" t="s">
        <v>299</v>
      </c>
      <c r="AA151" s="601" t="s">
        <v>299</v>
      </c>
      <c r="AB151" s="595">
        <v>0</v>
      </c>
      <c r="AE151" s="595" t="b">
        <v>0</v>
      </c>
      <c r="AG151" s="2771">
        <v>104.77500152587891</v>
      </c>
      <c r="AH151" s="2772">
        <v>92.405199999999994</v>
      </c>
      <c r="AI151" s="2772">
        <v>33.172400000000003</v>
      </c>
      <c r="AJ151" s="2772">
        <v>241.90263432641385</v>
      </c>
      <c r="AK151" s="2771">
        <v>32</v>
      </c>
      <c r="AL151" s="2772">
        <v>16</v>
      </c>
      <c r="AM151" s="2772">
        <v>37</v>
      </c>
      <c r="AN151" s="2772">
        <v>86</v>
      </c>
      <c r="AO151" s="2772">
        <v>92</v>
      </c>
      <c r="AP151" s="2772" t="s">
        <v>4809</v>
      </c>
      <c r="AQ151" s="2772" t="s">
        <v>4809</v>
      </c>
      <c r="AR151" s="2772">
        <v>0</v>
      </c>
      <c r="AS151" s="2771" t="s">
        <v>4810</v>
      </c>
      <c r="AT151" s="2772">
        <v>86</v>
      </c>
      <c r="AU151" s="2773">
        <v>25</v>
      </c>
    </row>
    <row r="152" spans="1:47" x14ac:dyDescent="0.25">
      <c r="A152" s="595">
        <v>151</v>
      </c>
      <c r="I152" s="595">
        <v>0</v>
      </c>
      <c r="K152" s="601">
        <v>71872</v>
      </c>
      <c r="L152" s="601">
        <v>3.75</v>
      </c>
      <c r="M152" s="601">
        <v>97</v>
      </c>
      <c r="N152" s="601" t="s">
        <v>29</v>
      </c>
      <c r="O152" s="601">
        <v>3.6894999999999998</v>
      </c>
      <c r="P152" s="601">
        <v>0.60389999999999999</v>
      </c>
      <c r="Q152" s="601">
        <v>0.28920000000000001</v>
      </c>
      <c r="R152" s="601">
        <v>1.32</v>
      </c>
      <c r="S152" s="601">
        <v>0.74129999999999996</v>
      </c>
      <c r="T152" s="601">
        <v>0.75</v>
      </c>
      <c r="U152" s="601" t="s">
        <v>299</v>
      </c>
      <c r="V152" s="601" t="s">
        <v>299</v>
      </c>
      <c r="W152" s="601" t="s">
        <v>299</v>
      </c>
      <c r="X152" s="601" t="s">
        <v>299</v>
      </c>
      <c r="Y152" s="601" t="s">
        <v>299</v>
      </c>
      <c r="Z152" s="601" t="s">
        <v>299</v>
      </c>
      <c r="AA152" s="601" t="s">
        <v>299</v>
      </c>
      <c r="AB152" s="595">
        <v>0</v>
      </c>
      <c r="AC152" s="595" t="s">
        <v>1088</v>
      </c>
      <c r="AD152" s="595" t="s">
        <v>1089</v>
      </c>
      <c r="AE152" s="595" t="b">
        <v>0</v>
      </c>
      <c r="AG152" s="2771">
        <v>95.25</v>
      </c>
      <c r="AH152" s="2772">
        <v>93.713300000000004</v>
      </c>
      <c r="AI152" s="2772">
        <v>14.69136</v>
      </c>
      <c r="AJ152" s="2772">
        <v>304.73448739820964</v>
      </c>
      <c r="AK152" s="2771">
        <v>32</v>
      </c>
      <c r="AL152" s="2772">
        <v>14</v>
      </c>
      <c r="AM152" s="2772">
        <v>33</v>
      </c>
      <c r="AN152" s="2772">
        <v>90</v>
      </c>
      <c r="AO152" s="2772">
        <v>176</v>
      </c>
      <c r="AP152" s="2772" t="s">
        <v>793</v>
      </c>
      <c r="AQ152" s="2772" t="s">
        <v>793</v>
      </c>
      <c r="AR152" s="2772">
        <v>0</v>
      </c>
      <c r="AS152" s="2771" t="s">
        <v>4810</v>
      </c>
      <c r="AT152" s="2772">
        <v>96</v>
      </c>
      <c r="AU152" s="2773">
        <v>30</v>
      </c>
    </row>
    <row r="153" spans="1:47" x14ac:dyDescent="0.25">
      <c r="A153" s="595">
        <v>152</v>
      </c>
      <c r="C153" s="595">
        <v>1</v>
      </c>
      <c r="D153" s="595">
        <v>1</v>
      </c>
      <c r="H153" s="595" t="s">
        <v>235</v>
      </c>
      <c r="I153" s="595">
        <v>3</v>
      </c>
      <c r="J153" s="595" t="s">
        <v>1090</v>
      </c>
      <c r="K153" s="601">
        <v>71873</v>
      </c>
      <c r="L153" s="601">
        <v>6</v>
      </c>
      <c r="M153" s="601">
        <v>105</v>
      </c>
      <c r="N153" s="601" t="s">
        <v>28</v>
      </c>
      <c r="O153" s="601">
        <v>5.5754999999999999</v>
      </c>
      <c r="P153" s="601">
        <v>0.73180000000000001</v>
      </c>
      <c r="Q153" s="601">
        <v>0.39624999999999999</v>
      </c>
      <c r="R153" s="601">
        <v>1.4229000000000001</v>
      </c>
      <c r="S153" s="601">
        <v>1.0402</v>
      </c>
      <c r="T153" s="601">
        <v>1.125</v>
      </c>
      <c r="U153" s="601" t="s">
        <v>845</v>
      </c>
      <c r="V153" s="601" t="s">
        <v>305</v>
      </c>
      <c r="W153" s="601" t="s">
        <v>845</v>
      </c>
      <c r="X153" s="601" t="s">
        <v>845</v>
      </c>
      <c r="Y153" s="601" t="s">
        <v>845</v>
      </c>
      <c r="Z153" s="601" t="s">
        <v>845</v>
      </c>
      <c r="AA153" s="601" t="s">
        <v>845</v>
      </c>
      <c r="AB153" s="595">
        <v>5</v>
      </c>
      <c r="AE153" s="595" t="b">
        <v>0</v>
      </c>
      <c r="AG153" s="2771">
        <v>152.39999389648438</v>
      </c>
      <c r="AH153" s="2772">
        <v>141.61770000000001</v>
      </c>
      <c r="AI153" s="2772">
        <v>20.1295</v>
      </c>
      <c r="AJ153" s="2772">
        <v>329.86722862692795</v>
      </c>
      <c r="AK153" s="2771">
        <v>25</v>
      </c>
      <c r="AL153" s="2772">
        <v>16</v>
      </c>
      <c r="AM153" s="2772">
        <v>37</v>
      </c>
      <c r="AN153" s="2772">
        <v>86</v>
      </c>
      <c r="AO153" s="2772">
        <v>142</v>
      </c>
      <c r="AP153" s="2772" t="s">
        <v>793</v>
      </c>
      <c r="AQ153" s="2772" t="s">
        <v>793</v>
      </c>
      <c r="AR153" s="2772">
        <v>0</v>
      </c>
      <c r="AS153" s="2771" t="s">
        <v>4810</v>
      </c>
      <c r="AT153" s="2772">
        <v>106</v>
      </c>
      <c r="AU153" s="2773">
        <v>35</v>
      </c>
    </row>
    <row r="154" spans="1:47" x14ac:dyDescent="0.25">
      <c r="A154" s="595">
        <v>153</v>
      </c>
      <c r="C154" s="595">
        <v>1</v>
      </c>
      <c r="I154" s="595">
        <v>1</v>
      </c>
      <c r="K154" s="601">
        <v>71879</v>
      </c>
      <c r="L154" s="601">
        <v>3.875</v>
      </c>
      <c r="M154" s="601">
        <v>69</v>
      </c>
      <c r="N154" s="601" t="s">
        <v>28</v>
      </c>
      <c r="O154" s="601">
        <v>3.7187999999999999</v>
      </c>
      <c r="P154" s="601">
        <v>0.61519999999999997</v>
      </c>
      <c r="Q154" s="601">
        <v>0.17469999999999999</v>
      </c>
      <c r="R154" s="601">
        <v>0.93700000000000006</v>
      </c>
      <c r="S154" s="601">
        <v>0.74839999999999995</v>
      </c>
      <c r="T154" s="601">
        <v>0.75</v>
      </c>
      <c r="U154" s="601" t="s">
        <v>791</v>
      </c>
      <c r="V154" s="601" t="s">
        <v>791</v>
      </c>
      <c r="W154" s="601" t="s">
        <v>791</v>
      </c>
      <c r="X154" s="601" t="s">
        <v>791</v>
      </c>
      <c r="Y154" s="601" t="s">
        <v>791</v>
      </c>
      <c r="Z154" s="601" t="s">
        <v>791</v>
      </c>
      <c r="AA154" s="601" t="s">
        <v>791</v>
      </c>
      <c r="AB154" s="595">
        <v>9</v>
      </c>
      <c r="AE154" s="595" t="b">
        <v>0</v>
      </c>
      <c r="AG154" s="2771">
        <v>98.425003051757813</v>
      </c>
      <c r="AH154" s="2772">
        <v>94.457520000000002</v>
      </c>
      <c r="AI154" s="2772">
        <v>8.8747600000000002</v>
      </c>
      <c r="AJ154" s="2772">
        <v>216.76989309769553</v>
      </c>
      <c r="AK154" s="2771">
        <v>20</v>
      </c>
      <c r="AL154" s="2772">
        <v>14</v>
      </c>
      <c r="AM154" s="2772">
        <v>33</v>
      </c>
      <c r="AN154" s="2772">
        <v>90</v>
      </c>
      <c r="AO154" s="2772">
        <v>94</v>
      </c>
      <c r="AP154" s="2772" t="s">
        <v>4809</v>
      </c>
      <c r="AQ154" s="2772" t="s">
        <v>4809</v>
      </c>
      <c r="AR154" s="2772">
        <v>0</v>
      </c>
      <c r="AS154" s="2771" t="s">
        <v>4810</v>
      </c>
      <c r="AT154" s="2772">
        <v>75</v>
      </c>
      <c r="AU154" s="2773">
        <v>20</v>
      </c>
    </row>
    <row r="155" spans="1:47" x14ac:dyDescent="0.25">
      <c r="A155" s="595">
        <v>154</v>
      </c>
      <c r="B155" s="595">
        <v>1</v>
      </c>
      <c r="C155" s="595">
        <v>1</v>
      </c>
      <c r="G155" s="595">
        <v>1</v>
      </c>
      <c r="I155" s="595">
        <v>3</v>
      </c>
      <c r="J155" s="595" t="s">
        <v>1091</v>
      </c>
      <c r="K155" s="601">
        <v>71880</v>
      </c>
      <c r="L155" s="601">
        <v>3.875</v>
      </c>
      <c r="M155" s="601">
        <v>98</v>
      </c>
      <c r="N155" s="601" t="s">
        <v>29</v>
      </c>
      <c r="O155" s="601">
        <v>3.75</v>
      </c>
      <c r="P155" s="601">
        <v>0.43049999999999999</v>
      </c>
      <c r="Q155" s="601">
        <v>0.1181</v>
      </c>
      <c r="R155" s="601">
        <v>1.125</v>
      </c>
      <c r="S155" s="601">
        <v>0.71619999999999995</v>
      </c>
      <c r="T155" s="601">
        <v>0.75</v>
      </c>
      <c r="U155" s="601" t="s">
        <v>299</v>
      </c>
      <c r="V155" s="601" t="s">
        <v>299</v>
      </c>
      <c r="W155" s="601" t="s">
        <v>299</v>
      </c>
      <c r="X155" s="601" t="s">
        <v>299</v>
      </c>
      <c r="Y155" s="601" t="s">
        <v>299</v>
      </c>
      <c r="Z155" s="601" t="s">
        <v>299</v>
      </c>
      <c r="AA155" s="601" t="s">
        <v>299</v>
      </c>
      <c r="AB155" s="595">
        <v>0</v>
      </c>
      <c r="AC155" s="595" t="s">
        <v>1092</v>
      </c>
      <c r="AD155" s="595" t="s">
        <v>1093</v>
      </c>
      <c r="AE155" s="595" t="b">
        <v>0</v>
      </c>
      <c r="AG155" s="2771">
        <v>98.425003051757813</v>
      </c>
      <c r="AH155" s="2772">
        <v>95.25</v>
      </c>
      <c r="AI155" s="2772">
        <v>5.9994800000000001</v>
      </c>
      <c r="AJ155" s="2772">
        <v>307.87608005179942</v>
      </c>
      <c r="AK155" s="2771">
        <v>25</v>
      </c>
      <c r="AL155" s="2772">
        <v>14</v>
      </c>
      <c r="AM155" s="2772">
        <v>33</v>
      </c>
      <c r="AN155" s="2772">
        <v>90</v>
      </c>
      <c r="AO155" s="2772">
        <v>182</v>
      </c>
      <c r="AP155" s="2772" t="s">
        <v>793</v>
      </c>
      <c r="AQ155" s="2772" t="s">
        <v>793</v>
      </c>
      <c r="AR155" s="2772">
        <v>0</v>
      </c>
      <c r="AS155" s="2771" t="s">
        <v>4810</v>
      </c>
      <c r="AT155" s="2772">
        <v>106</v>
      </c>
      <c r="AU155" s="2773">
        <v>35</v>
      </c>
    </row>
    <row r="156" spans="1:47" x14ac:dyDescent="0.25">
      <c r="A156" s="595">
        <v>155</v>
      </c>
      <c r="C156" s="595">
        <v>1</v>
      </c>
      <c r="I156" s="595">
        <v>1</v>
      </c>
      <c r="J156" s="595" t="s">
        <v>1094</v>
      </c>
      <c r="K156" s="601">
        <v>71882</v>
      </c>
      <c r="L156" s="601">
        <v>4.125</v>
      </c>
      <c r="M156" s="601">
        <v>74</v>
      </c>
      <c r="N156" s="601" t="s">
        <v>28</v>
      </c>
      <c r="O156" s="601">
        <v>3.8521000000000001</v>
      </c>
      <c r="P156" s="601">
        <v>0.65990000000000004</v>
      </c>
      <c r="Q156" s="601">
        <v>0.12775</v>
      </c>
      <c r="R156" s="601">
        <v>0.98709999999999998</v>
      </c>
      <c r="S156" s="601">
        <v>1.1579999999999999</v>
      </c>
      <c r="T156" s="601">
        <v>1</v>
      </c>
      <c r="U156" s="601" t="s">
        <v>839</v>
      </c>
      <c r="V156" s="601" t="s">
        <v>550</v>
      </c>
      <c r="W156" s="601" t="s">
        <v>839</v>
      </c>
      <c r="X156" s="601" t="s">
        <v>839</v>
      </c>
      <c r="Y156" s="601" t="s">
        <v>839</v>
      </c>
      <c r="Z156" s="601" t="s">
        <v>839</v>
      </c>
      <c r="AA156" s="601" t="s">
        <v>839</v>
      </c>
      <c r="AB156" s="595">
        <v>8</v>
      </c>
      <c r="AE156" s="595" t="b">
        <v>0</v>
      </c>
      <c r="AG156" s="2771">
        <v>104.77500152587891</v>
      </c>
      <c r="AH156" s="2772">
        <v>97.843339999999998</v>
      </c>
      <c r="AI156" s="2772">
        <v>6.4897</v>
      </c>
      <c r="AJ156" s="2772">
        <v>232.47785636564447</v>
      </c>
      <c r="AK156" s="2771">
        <v>23</v>
      </c>
      <c r="AL156" s="2772">
        <v>16</v>
      </c>
      <c r="AM156" s="2772">
        <v>37</v>
      </c>
      <c r="AN156" s="2772">
        <v>86</v>
      </c>
      <c r="AO156" s="2772">
        <v>98</v>
      </c>
      <c r="AP156" s="2772" t="s">
        <v>4809</v>
      </c>
      <c r="AQ156" s="2772" t="s">
        <v>4809</v>
      </c>
      <c r="AR156" s="2772">
        <v>0</v>
      </c>
      <c r="AS156" s="2771" t="s">
        <v>4810</v>
      </c>
      <c r="AT156" s="2772">
        <v>75</v>
      </c>
      <c r="AU156" s="2773">
        <v>20</v>
      </c>
    </row>
    <row r="157" spans="1:47" x14ac:dyDescent="0.25">
      <c r="A157" s="595">
        <v>156</v>
      </c>
      <c r="I157" s="595">
        <v>0</v>
      </c>
      <c r="K157" s="601">
        <v>71883</v>
      </c>
      <c r="L157" s="601">
        <v>4.75</v>
      </c>
      <c r="M157" s="601">
        <v>89</v>
      </c>
      <c r="N157" s="601" t="s">
        <v>29</v>
      </c>
      <c r="O157" s="601">
        <v>4.2660999999999998</v>
      </c>
      <c r="P157" s="601">
        <v>0.59079999999999999</v>
      </c>
      <c r="Q157" s="601">
        <v>0.115</v>
      </c>
      <c r="R157" s="601">
        <v>2.0047000000000001</v>
      </c>
      <c r="S157" s="601">
        <v>0.59079999999999999</v>
      </c>
      <c r="T157" s="601">
        <v>0.75</v>
      </c>
      <c r="U157" s="601" t="s">
        <v>299</v>
      </c>
      <c r="V157" s="601" t="s">
        <v>299</v>
      </c>
      <c r="W157" s="601" t="s">
        <v>299</v>
      </c>
      <c r="X157" s="601" t="s">
        <v>299</v>
      </c>
      <c r="Y157" s="601" t="s">
        <v>299</v>
      </c>
      <c r="Z157" s="601" t="s">
        <v>299</v>
      </c>
      <c r="AA157" s="601" t="s">
        <v>299</v>
      </c>
      <c r="AB157" s="595">
        <v>0</v>
      </c>
      <c r="AE157" s="595" t="b">
        <v>0</v>
      </c>
      <c r="AG157" s="2771">
        <v>120.65000152587891</v>
      </c>
      <c r="AH157" s="2772">
        <v>108.35894</v>
      </c>
      <c r="AI157" s="2772">
        <v>5.8419999999999996</v>
      </c>
      <c r="AJ157" s="2772">
        <v>279.60174616949132</v>
      </c>
      <c r="AK157" s="2771">
        <v>38</v>
      </c>
      <c r="AL157" s="2772">
        <v>16</v>
      </c>
      <c r="AM157" s="2772">
        <v>37</v>
      </c>
      <c r="AN157" s="2772">
        <v>86</v>
      </c>
      <c r="AO157" s="2772">
        <v>108</v>
      </c>
      <c r="AP157" s="2772" t="s">
        <v>793</v>
      </c>
      <c r="AQ157" s="2772" t="s">
        <v>4809</v>
      </c>
      <c r="AR157" s="2772">
        <v>0</v>
      </c>
      <c r="AS157" s="2771" t="s">
        <v>4810</v>
      </c>
      <c r="AT157" s="2772">
        <v>96</v>
      </c>
      <c r="AU157" s="2773">
        <v>30</v>
      </c>
    </row>
    <row r="158" spans="1:47" x14ac:dyDescent="0.25">
      <c r="A158" s="595">
        <v>157</v>
      </c>
      <c r="C158" s="595">
        <v>1</v>
      </c>
      <c r="I158" s="595">
        <v>1</v>
      </c>
      <c r="J158" s="595" t="s">
        <v>1095</v>
      </c>
      <c r="K158" s="601">
        <v>71891</v>
      </c>
      <c r="L158" s="601">
        <v>4.125</v>
      </c>
      <c r="M158" s="601">
        <v>75</v>
      </c>
      <c r="N158" s="601" t="s">
        <v>28</v>
      </c>
      <c r="O158" s="601">
        <v>4.0198999999999998</v>
      </c>
      <c r="P158" s="601">
        <v>0.48309999999999997</v>
      </c>
      <c r="Q158" s="601">
        <v>0.125</v>
      </c>
      <c r="R158" s="601">
        <v>1.1684000000000001</v>
      </c>
      <c r="S158" s="601">
        <v>0.73570000000000002</v>
      </c>
      <c r="T158" s="601">
        <v>0.75</v>
      </c>
      <c r="U158" s="601" t="s">
        <v>839</v>
      </c>
      <c r="V158" s="601" t="s">
        <v>839</v>
      </c>
      <c r="W158" s="601" t="s">
        <v>839</v>
      </c>
      <c r="X158" s="601" t="s">
        <v>839</v>
      </c>
      <c r="Y158" s="601" t="s">
        <v>839</v>
      </c>
      <c r="Z158" s="601" t="s">
        <v>839</v>
      </c>
      <c r="AA158" s="601" t="s">
        <v>839</v>
      </c>
      <c r="AB158" s="595">
        <v>8</v>
      </c>
      <c r="AE158" s="595" t="b">
        <v>0</v>
      </c>
      <c r="AG158" s="2771">
        <v>104.77500152587891</v>
      </c>
      <c r="AH158" s="2772">
        <v>102.10545999999999</v>
      </c>
      <c r="AI158" s="2772">
        <v>6.35</v>
      </c>
      <c r="AJ158" s="2772">
        <v>235.61944901923425</v>
      </c>
      <c r="AK158" s="2771">
        <v>26</v>
      </c>
      <c r="AL158" s="2772">
        <v>16</v>
      </c>
      <c r="AM158" s="2772">
        <v>37</v>
      </c>
      <c r="AN158" s="2772">
        <v>86</v>
      </c>
      <c r="AO158" s="2772">
        <v>102</v>
      </c>
      <c r="AP158" s="2772" t="s">
        <v>4809</v>
      </c>
      <c r="AQ158" s="2772" t="s">
        <v>4809</v>
      </c>
      <c r="AR158" s="2772">
        <v>0</v>
      </c>
      <c r="AS158" s="2771" t="s">
        <v>4810</v>
      </c>
      <c r="AT158" s="2772">
        <v>75</v>
      </c>
      <c r="AU158" s="2773">
        <v>20</v>
      </c>
    </row>
    <row r="159" spans="1:47" x14ac:dyDescent="0.25">
      <c r="A159" s="595">
        <v>158</v>
      </c>
      <c r="C159" s="595">
        <v>1</v>
      </c>
      <c r="I159" s="595">
        <v>1</v>
      </c>
      <c r="J159" s="595" t="s">
        <v>1096</v>
      </c>
      <c r="K159" s="601">
        <v>71892</v>
      </c>
      <c r="L159" s="601">
        <v>4.25</v>
      </c>
      <c r="M159" s="601">
        <v>75</v>
      </c>
      <c r="N159" s="601" t="s">
        <v>28</v>
      </c>
      <c r="O159" s="601">
        <v>3.9695999999999998</v>
      </c>
      <c r="P159" s="601">
        <v>0.8216</v>
      </c>
      <c r="Q159" s="601">
        <v>0.71709999999999996</v>
      </c>
      <c r="R159" s="601">
        <v>1.0283</v>
      </c>
      <c r="S159" s="601">
        <v>0.62780000000000002</v>
      </c>
      <c r="T159" s="601">
        <v>0.875</v>
      </c>
      <c r="U159" s="601" t="s">
        <v>839</v>
      </c>
      <c r="V159" s="601" t="s">
        <v>690</v>
      </c>
      <c r="W159" s="601" t="s">
        <v>839</v>
      </c>
      <c r="X159" s="601" t="s">
        <v>839</v>
      </c>
      <c r="Y159" s="601" t="s">
        <v>839</v>
      </c>
      <c r="Z159" s="601" t="s">
        <v>839</v>
      </c>
      <c r="AA159" s="601" t="s">
        <v>839</v>
      </c>
      <c r="AB159" s="595">
        <v>8</v>
      </c>
      <c r="AE159" s="595" t="b">
        <v>0</v>
      </c>
      <c r="AG159" s="2771">
        <v>107.94999694824219</v>
      </c>
      <c r="AH159" s="2772">
        <v>100.82783999999999</v>
      </c>
      <c r="AI159" s="2772">
        <v>36.42868</v>
      </c>
      <c r="AJ159" s="2772">
        <v>235.61944901923425</v>
      </c>
      <c r="AK159" s="2771">
        <v>20</v>
      </c>
      <c r="AL159" s="2772">
        <v>16</v>
      </c>
      <c r="AM159" s="2772">
        <v>37</v>
      </c>
      <c r="AN159" s="2772">
        <v>86</v>
      </c>
      <c r="AO159" s="2772">
        <v>101</v>
      </c>
      <c r="AP159" s="2772" t="s">
        <v>4809</v>
      </c>
      <c r="AQ159" s="2772" t="s">
        <v>4809</v>
      </c>
      <c r="AR159" s="2772">
        <v>0</v>
      </c>
      <c r="AS159" s="2771" t="s">
        <v>4810</v>
      </c>
      <c r="AT159" s="2772">
        <v>75</v>
      </c>
      <c r="AU159" s="2773">
        <v>20</v>
      </c>
    </row>
    <row r="160" spans="1:47" x14ac:dyDescent="0.25">
      <c r="A160" s="595">
        <v>159</v>
      </c>
      <c r="C160" s="595">
        <v>1</v>
      </c>
      <c r="I160" s="595">
        <v>1</v>
      </c>
      <c r="J160" s="595" t="s">
        <v>1097</v>
      </c>
      <c r="K160" s="601">
        <v>71894</v>
      </c>
      <c r="L160" s="601">
        <v>6</v>
      </c>
      <c r="M160" s="601">
        <v>105</v>
      </c>
      <c r="N160" s="601" t="s">
        <v>28</v>
      </c>
      <c r="O160" s="601">
        <v>5.5430999999999999</v>
      </c>
      <c r="P160" s="601">
        <v>0.71330000000000005</v>
      </c>
      <c r="Q160" s="601">
        <v>0.32090000000000002</v>
      </c>
      <c r="R160" s="601">
        <v>1.4742</v>
      </c>
      <c r="S160" s="601">
        <v>0.99060000000000004</v>
      </c>
      <c r="T160" s="601">
        <v>1.125</v>
      </c>
      <c r="U160" s="601" t="s">
        <v>846</v>
      </c>
      <c r="V160" s="601" t="s">
        <v>694</v>
      </c>
      <c r="W160" s="601" t="s">
        <v>846</v>
      </c>
      <c r="X160" s="601" t="s">
        <v>846</v>
      </c>
      <c r="Y160" s="601" t="s">
        <v>846</v>
      </c>
      <c r="Z160" s="601" t="s">
        <v>846</v>
      </c>
      <c r="AA160" s="601" t="s">
        <v>846</v>
      </c>
      <c r="AB160" s="595">
        <v>6</v>
      </c>
      <c r="AE160" s="595" t="b">
        <v>0</v>
      </c>
      <c r="AG160" s="2771">
        <v>152.39999389648438</v>
      </c>
      <c r="AH160" s="2772">
        <v>140.79473999999999</v>
      </c>
      <c r="AI160" s="2772">
        <v>16.30172</v>
      </c>
      <c r="AJ160" s="2772">
        <v>329.86722862692795</v>
      </c>
      <c r="AK160" s="2771">
        <v>25</v>
      </c>
      <c r="AL160" s="2772">
        <v>16</v>
      </c>
      <c r="AM160" s="2772">
        <v>37</v>
      </c>
      <c r="AN160" s="2772">
        <v>86</v>
      </c>
      <c r="AO160" s="2772">
        <v>141</v>
      </c>
      <c r="AP160" s="2772" t="s">
        <v>793</v>
      </c>
      <c r="AQ160" s="2772" t="s">
        <v>793</v>
      </c>
      <c r="AR160" s="2772">
        <v>0</v>
      </c>
      <c r="AS160" s="2771" t="s">
        <v>4810</v>
      </c>
      <c r="AT160" s="2772">
        <v>106</v>
      </c>
      <c r="AU160" s="2773">
        <v>35</v>
      </c>
    </row>
    <row r="161" spans="1:47" x14ac:dyDescent="0.25">
      <c r="A161" s="595">
        <v>160</v>
      </c>
      <c r="C161" s="595">
        <v>1</v>
      </c>
      <c r="I161" s="595">
        <v>1</v>
      </c>
      <c r="J161" s="595" t="s">
        <v>1098</v>
      </c>
      <c r="K161" s="601">
        <v>71895</v>
      </c>
      <c r="L161" s="601">
        <v>5.75</v>
      </c>
      <c r="M161" s="601">
        <v>99</v>
      </c>
      <c r="N161" s="601" t="s">
        <v>29</v>
      </c>
      <c r="O161" s="601">
        <v>4.9950000000000001</v>
      </c>
      <c r="P161" s="601">
        <v>0.51759999999999995</v>
      </c>
      <c r="Q161" s="601">
        <v>0.13220000000000001</v>
      </c>
      <c r="R161" s="601">
        <v>1.5</v>
      </c>
      <c r="S161" s="601">
        <v>0.96819999999999995</v>
      </c>
      <c r="T161" s="601">
        <v>0.75</v>
      </c>
      <c r="U161" s="601" t="s">
        <v>299</v>
      </c>
      <c r="V161" s="601" t="s">
        <v>299</v>
      </c>
      <c r="W161" s="601" t="s">
        <v>299</v>
      </c>
      <c r="X161" s="601" t="s">
        <v>299</v>
      </c>
      <c r="Y161" s="601" t="s">
        <v>299</v>
      </c>
      <c r="Z161" s="601" t="s">
        <v>299</v>
      </c>
      <c r="AA161" s="601" t="s">
        <v>299</v>
      </c>
      <c r="AB161" s="595">
        <v>0</v>
      </c>
      <c r="AE161" s="595" t="b">
        <v>0</v>
      </c>
      <c r="AG161" s="2771">
        <v>146.05000305175781</v>
      </c>
      <c r="AH161" s="2772">
        <v>126.873</v>
      </c>
      <c r="AI161" s="2772">
        <v>6.7157600000000004</v>
      </c>
      <c r="AJ161" s="2772">
        <v>311.0176727053892</v>
      </c>
      <c r="AK161" s="2771">
        <v>19</v>
      </c>
      <c r="AL161" s="2772">
        <v>16</v>
      </c>
      <c r="AM161" s="2772">
        <v>37</v>
      </c>
      <c r="AN161" s="2772">
        <v>86</v>
      </c>
      <c r="AO161" s="2772">
        <v>127</v>
      </c>
      <c r="AP161" s="2772" t="s">
        <v>793</v>
      </c>
      <c r="AQ161" s="2772" t="s">
        <v>4809</v>
      </c>
      <c r="AR161" s="2772">
        <v>0</v>
      </c>
      <c r="AS161" s="2771" t="s">
        <v>4810</v>
      </c>
      <c r="AT161" s="2772">
        <v>106</v>
      </c>
      <c r="AU161" s="2773">
        <v>35</v>
      </c>
    </row>
    <row r="162" spans="1:47" x14ac:dyDescent="0.25">
      <c r="A162" s="595">
        <v>161</v>
      </c>
      <c r="C162" s="595">
        <v>1</v>
      </c>
      <c r="I162" s="595">
        <v>1</v>
      </c>
      <c r="J162" s="595" t="s">
        <v>1099</v>
      </c>
      <c r="K162" s="601">
        <v>71896</v>
      </c>
      <c r="L162" s="601">
        <v>5.875</v>
      </c>
      <c r="M162" s="601">
        <v>104</v>
      </c>
      <c r="N162" s="601" t="s">
        <v>28</v>
      </c>
      <c r="O162" s="601">
        <v>5.6740000000000004</v>
      </c>
      <c r="P162" s="601">
        <v>0.50770000000000004</v>
      </c>
      <c r="Q162" s="601">
        <v>9.3799999999999994E-2</v>
      </c>
      <c r="R162" s="601">
        <v>1.375</v>
      </c>
      <c r="S162" s="601">
        <v>0.71130000000000004</v>
      </c>
      <c r="T162" s="601">
        <v>0.8125</v>
      </c>
      <c r="U162" s="601" t="s">
        <v>847</v>
      </c>
      <c r="V162" s="601" t="s">
        <v>693</v>
      </c>
      <c r="W162" s="601" t="s">
        <v>847</v>
      </c>
      <c r="X162" s="601" t="s">
        <v>847</v>
      </c>
      <c r="Y162" s="601" t="s">
        <v>847</v>
      </c>
      <c r="Z162" s="601" t="s">
        <v>847</v>
      </c>
      <c r="AA162" s="601" t="s">
        <v>847</v>
      </c>
      <c r="AB162" s="595">
        <v>6.5</v>
      </c>
      <c r="AE162" s="595" t="b">
        <v>0</v>
      </c>
      <c r="AG162" s="2771">
        <v>149.22500610351563</v>
      </c>
      <c r="AH162" s="2772">
        <v>144.11959999999999</v>
      </c>
      <c r="AI162" s="2772">
        <v>4.7650399999999999</v>
      </c>
      <c r="AJ162" s="2772">
        <v>326.72563597333817</v>
      </c>
      <c r="AK162" s="2771">
        <v>28</v>
      </c>
      <c r="AL162" s="2772">
        <v>16</v>
      </c>
      <c r="AM162" s="2772">
        <v>37</v>
      </c>
      <c r="AN162" s="2772">
        <v>86</v>
      </c>
      <c r="AO162" s="2772">
        <v>144</v>
      </c>
      <c r="AP162" s="2772" t="s">
        <v>793</v>
      </c>
      <c r="AQ162" s="2772" t="s">
        <v>793</v>
      </c>
      <c r="AR162" s="2772">
        <v>0</v>
      </c>
      <c r="AS162" s="2771" t="s">
        <v>4810</v>
      </c>
      <c r="AT162" s="2772">
        <v>106</v>
      </c>
      <c r="AU162" s="2773">
        <v>35</v>
      </c>
    </row>
    <row r="163" spans="1:47" x14ac:dyDescent="0.25">
      <c r="A163" s="595">
        <v>162</v>
      </c>
      <c r="C163" s="595">
        <v>1</v>
      </c>
      <c r="I163" s="595">
        <v>1</v>
      </c>
      <c r="J163" s="595" t="s">
        <v>1100</v>
      </c>
      <c r="K163" s="601">
        <v>71898</v>
      </c>
      <c r="L163" s="601">
        <v>5.625</v>
      </c>
      <c r="M163" s="601">
        <v>98</v>
      </c>
      <c r="N163" s="601" t="s">
        <v>29</v>
      </c>
      <c r="O163" s="601">
        <v>5.2460000000000004</v>
      </c>
      <c r="P163" s="601">
        <v>0.1245</v>
      </c>
      <c r="Q163" s="601">
        <v>0.12454999999999999</v>
      </c>
      <c r="R163" s="601">
        <v>1.25</v>
      </c>
      <c r="S163" s="601">
        <v>0.125</v>
      </c>
      <c r="T163" s="601">
        <v>0.875</v>
      </c>
      <c r="U163" s="601" t="s">
        <v>299</v>
      </c>
      <c r="V163" s="601" t="s">
        <v>299</v>
      </c>
      <c r="W163" s="601" t="s">
        <v>299</v>
      </c>
      <c r="X163" s="601" t="s">
        <v>299</v>
      </c>
      <c r="Y163" s="601" t="s">
        <v>299</v>
      </c>
      <c r="Z163" s="601" t="s">
        <v>299</v>
      </c>
      <c r="AA163" s="601" t="s">
        <v>299</v>
      </c>
      <c r="AB163" s="595">
        <v>0</v>
      </c>
      <c r="AE163" s="595" t="b">
        <v>0</v>
      </c>
      <c r="AG163" s="2771">
        <v>142.875</v>
      </c>
      <c r="AH163" s="2772">
        <v>133.2484</v>
      </c>
      <c r="AI163" s="2772">
        <v>6.32714</v>
      </c>
      <c r="AJ163" s="2772">
        <v>307.87608005179942</v>
      </c>
      <c r="AK163" s="2771">
        <v>22</v>
      </c>
      <c r="AL163" s="2772">
        <v>16</v>
      </c>
      <c r="AM163" s="2772">
        <v>37</v>
      </c>
      <c r="AN163" s="2772">
        <v>86</v>
      </c>
      <c r="AO163" s="2772">
        <v>133</v>
      </c>
      <c r="AP163" s="2772" t="s">
        <v>793</v>
      </c>
      <c r="AQ163" s="2772" t="s">
        <v>793</v>
      </c>
      <c r="AR163" s="2772">
        <v>0</v>
      </c>
      <c r="AS163" s="2771" t="s">
        <v>4810</v>
      </c>
      <c r="AT163" s="2772">
        <v>106</v>
      </c>
      <c r="AU163" s="2773">
        <v>35</v>
      </c>
    </row>
    <row r="164" spans="1:47" x14ac:dyDescent="0.25">
      <c r="A164" s="595">
        <v>163</v>
      </c>
      <c r="C164" s="595">
        <v>1</v>
      </c>
      <c r="I164" s="595">
        <v>1</v>
      </c>
      <c r="K164" s="601">
        <v>71903</v>
      </c>
      <c r="L164" s="601">
        <v>5.5</v>
      </c>
      <c r="M164" s="601">
        <v>94</v>
      </c>
      <c r="N164" s="601" t="s">
        <v>29</v>
      </c>
      <c r="O164" s="601">
        <v>4.8743999999999996</v>
      </c>
      <c r="P164" s="601">
        <v>0.96060000000000001</v>
      </c>
      <c r="Q164" s="601">
        <v>0.74960000000000004</v>
      </c>
      <c r="R164" s="601">
        <v>1.2598</v>
      </c>
      <c r="S164" s="601">
        <v>0.96060000000000001</v>
      </c>
      <c r="T164" s="601">
        <v>0.875</v>
      </c>
      <c r="U164" s="601" t="s">
        <v>299</v>
      </c>
      <c r="V164" s="601" t="s">
        <v>299</v>
      </c>
      <c r="W164" s="601" t="s">
        <v>299</v>
      </c>
      <c r="X164" s="601" t="s">
        <v>299</v>
      </c>
      <c r="Y164" s="601" t="s">
        <v>299</v>
      </c>
      <c r="Z164" s="601" t="s">
        <v>299</v>
      </c>
      <c r="AA164" s="601" t="s">
        <v>299</v>
      </c>
      <c r="AB164" s="595">
        <v>0</v>
      </c>
      <c r="AE164" s="595" t="b">
        <v>0</v>
      </c>
      <c r="AG164" s="2771">
        <v>139.69999694824219</v>
      </c>
      <c r="AH164" s="2772">
        <v>123.80976</v>
      </c>
      <c r="AI164" s="2772">
        <v>38.079680000000003</v>
      </c>
      <c r="AJ164" s="2772">
        <v>295.30970943744023</v>
      </c>
      <c r="AK164" s="2771">
        <v>16</v>
      </c>
      <c r="AL164" s="2772">
        <v>12</v>
      </c>
      <c r="AM164" s="2772">
        <v>30</v>
      </c>
      <c r="AN164" s="2772">
        <v>93</v>
      </c>
      <c r="AO164" s="2772">
        <v>124</v>
      </c>
      <c r="AP164" s="2772" t="s">
        <v>793</v>
      </c>
      <c r="AQ164" s="2772" t="s">
        <v>4809</v>
      </c>
      <c r="AR164" s="2772">
        <v>0</v>
      </c>
      <c r="AS164" s="2771" t="s">
        <v>4810</v>
      </c>
      <c r="AT164" s="2772">
        <v>96</v>
      </c>
      <c r="AU164" s="2773">
        <v>30</v>
      </c>
    </row>
    <row r="165" spans="1:47" x14ac:dyDescent="0.25">
      <c r="A165" s="595">
        <v>164</v>
      </c>
      <c r="C165" s="595">
        <v>1</v>
      </c>
      <c r="I165" s="595">
        <v>1</v>
      </c>
      <c r="J165" s="595" t="s">
        <v>1101</v>
      </c>
      <c r="K165" s="601">
        <v>71904</v>
      </c>
      <c r="L165" s="601">
        <v>4.25</v>
      </c>
      <c r="M165" s="601">
        <v>75</v>
      </c>
      <c r="N165" s="601" t="s">
        <v>28</v>
      </c>
      <c r="O165" s="601">
        <v>4.1173999999999999</v>
      </c>
      <c r="P165" s="601">
        <v>0.53700000000000003</v>
      </c>
      <c r="Q165" s="601">
        <v>0.1236</v>
      </c>
      <c r="R165" s="601">
        <v>0.93479999999999996</v>
      </c>
      <c r="S165" s="601">
        <v>0.54049999999999998</v>
      </c>
      <c r="T165" s="601">
        <v>0.75</v>
      </c>
      <c r="U165" s="601" t="s">
        <v>791</v>
      </c>
      <c r="V165" s="601" t="s">
        <v>306</v>
      </c>
      <c r="W165" s="601" t="s">
        <v>791</v>
      </c>
      <c r="X165" s="601" t="s">
        <v>791</v>
      </c>
      <c r="Y165" s="601" t="s">
        <v>791</v>
      </c>
      <c r="Z165" s="601" t="s">
        <v>791</v>
      </c>
      <c r="AA165" s="601" t="s">
        <v>791</v>
      </c>
      <c r="AB165" s="595">
        <v>9</v>
      </c>
      <c r="AE165" s="595" t="b">
        <v>0</v>
      </c>
      <c r="AG165" s="2771">
        <v>107.94999694824219</v>
      </c>
      <c r="AH165" s="2772">
        <v>104.58196</v>
      </c>
      <c r="AI165" s="2772">
        <v>6.27888</v>
      </c>
      <c r="AJ165" s="2772">
        <v>235.61944901923425</v>
      </c>
      <c r="AK165" s="2771">
        <v>20</v>
      </c>
      <c r="AL165" s="2772">
        <v>16</v>
      </c>
      <c r="AM165" s="2772">
        <v>37</v>
      </c>
      <c r="AN165" s="2772">
        <v>86</v>
      </c>
      <c r="AO165" s="2772">
        <v>105</v>
      </c>
      <c r="AP165" s="2772" t="s">
        <v>4809</v>
      </c>
      <c r="AQ165" s="2772" t="s">
        <v>4809</v>
      </c>
      <c r="AR165" s="2772">
        <v>0</v>
      </c>
      <c r="AS165" s="2771" t="s">
        <v>4810</v>
      </c>
      <c r="AT165" s="2772">
        <v>75</v>
      </c>
      <c r="AU165" s="2773">
        <v>20</v>
      </c>
    </row>
    <row r="166" spans="1:47" x14ac:dyDescent="0.25">
      <c r="A166" s="595">
        <v>165</v>
      </c>
      <c r="B166" s="595">
        <v>1</v>
      </c>
      <c r="C166" s="595">
        <v>1</v>
      </c>
      <c r="I166" s="595">
        <v>2</v>
      </c>
      <c r="J166" s="595" t="s">
        <v>1102</v>
      </c>
      <c r="K166" s="601">
        <v>71905</v>
      </c>
      <c r="L166" s="601">
        <v>3.875</v>
      </c>
      <c r="M166" s="601">
        <v>94</v>
      </c>
      <c r="N166" s="601" t="s">
        <v>29</v>
      </c>
      <c r="O166" s="601">
        <v>3.75</v>
      </c>
      <c r="P166" s="601">
        <v>0.53120000000000001</v>
      </c>
      <c r="Q166" s="601">
        <v>0.125</v>
      </c>
      <c r="R166" s="601">
        <v>1</v>
      </c>
      <c r="S166" s="601">
        <v>0.71899999999999997</v>
      </c>
      <c r="T166" s="601">
        <v>0.6875</v>
      </c>
      <c r="U166" s="601" t="s">
        <v>299</v>
      </c>
      <c r="V166" s="601" t="s">
        <v>299</v>
      </c>
      <c r="W166" s="601" t="s">
        <v>299</v>
      </c>
      <c r="X166" s="601" t="s">
        <v>299</v>
      </c>
      <c r="Y166" s="601" t="s">
        <v>299</v>
      </c>
      <c r="Z166" s="601" t="s">
        <v>299</v>
      </c>
      <c r="AA166" s="601" t="s">
        <v>299</v>
      </c>
      <c r="AB166" s="595">
        <v>0</v>
      </c>
      <c r="AC166" s="595" t="s">
        <v>1103</v>
      </c>
      <c r="AD166" s="595" t="s">
        <v>1104</v>
      </c>
      <c r="AE166" s="595" t="b">
        <v>0</v>
      </c>
      <c r="AG166" s="2771">
        <v>98.425003051757813</v>
      </c>
      <c r="AH166" s="2772">
        <v>95.25</v>
      </c>
      <c r="AI166" s="2772">
        <v>6.35</v>
      </c>
      <c r="AJ166" s="2772">
        <v>295.30970943744023</v>
      </c>
      <c r="AK166" s="2771">
        <v>22</v>
      </c>
      <c r="AL166" s="2772">
        <v>14</v>
      </c>
      <c r="AM166" s="2772">
        <v>33</v>
      </c>
      <c r="AN166" s="2772">
        <v>90</v>
      </c>
      <c r="AO166" s="2772">
        <v>171</v>
      </c>
      <c r="AP166" s="2772" t="s">
        <v>793</v>
      </c>
      <c r="AQ166" s="2772" t="s">
        <v>793</v>
      </c>
      <c r="AR166" s="2772">
        <v>0</v>
      </c>
      <c r="AS166" s="2771" t="s">
        <v>4810</v>
      </c>
      <c r="AT166" s="2772">
        <v>96</v>
      </c>
      <c r="AU166" s="2773">
        <v>30</v>
      </c>
    </row>
    <row r="167" spans="1:47" x14ac:dyDescent="0.25">
      <c r="A167" s="595">
        <v>166</v>
      </c>
      <c r="C167" s="595">
        <v>1</v>
      </c>
      <c r="I167" s="595">
        <v>1</v>
      </c>
      <c r="J167" s="595" t="s">
        <v>1105</v>
      </c>
      <c r="K167" s="601">
        <v>71906</v>
      </c>
      <c r="L167" s="601">
        <v>5</v>
      </c>
      <c r="M167" s="601">
        <v>87</v>
      </c>
      <c r="N167" s="601" t="s">
        <v>29</v>
      </c>
      <c r="O167" s="601">
        <v>4.5110000000000001</v>
      </c>
      <c r="P167" s="601">
        <v>0.52170000000000005</v>
      </c>
      <c r="Q167" s="601">
        <v>0.11575000000000001</v>
      </c>
      <c r="R167" s="601">
        <v>1.25</v>
      </c>
      <c r="S167" s="601">
        <v>0.85740000000000005</v>
      </c>
      <c r="T167" s="601">
        <v>0.75</v>
      </c>
      <c r="U167" s="601" t="s">
        <v>299</v>
      </c>
      <c r="V167" s="601" t="s">
        <v>299</v>
      </c>
      <c r="W167" s="601" t="s">
        <v>299</v>
      </c>
      <c r="X167" s="601" t="s">
        <v>299</v>
      </c>
      <c r="Y167" s="601" t="s">
        <v>299</v>
      </c>
      <c r="Z167" s="601" t="s">
        <v>299</v>
      </c>
      <c r="AA167" s="601" t="s">
        <v>299</v>
      </c>
      <c r="AB167" s="595">
        <v>0</v>
      </c>
      <c r="AE167" s="595" t="b">
        <v>0</v>
      </c>
      <c r="AG167" s="2771">
        <v>127</v>
      </c>
      <c r="AH167" s="2772">
        <v>114.57940000000001</v>
      </c>
      <c r="AI167" s="2772">
        <v>5.8800999999999997</v>
      </c>
      <c r="AJ167" s="2772">
        <v>273.3185608623117</v>
      </c>
      <c r="AK167" s="2771">
        <v>19</v>
      </c>
      <c r="AL167" s="2772">
        <v>16</v>
      </c>
      <c r="AM167" s="2772">
        <v>37</v>
      </c>
      <c r="AN167" s="2772">
        <v>86</v>
      </c>
      <c r="AO167" s="2772">
        <v>115</v>
      </c>
      <c r="AP167" s="2772" t="s">
        <v>4809</v>
      </c>
      <c r="AQ167" s="2772" t="s">
        <v>4809</v>
      </c>
      <c r="AR167" s="2772">
        <v>0</v>
      </c>
      <c r="AS167" s="2771" t="s">
        <v>4810</v>
      </c>
      <c r="AT167" s="2772">
        <v>86</v>
      </c>
      <c r="AU167" s="2773">
        <v>25</v>
      </c>
    </row>
    <row r="168" spans="1:47" x14ac:dyDescent="0.25">
      <c r="A168" s="595">
        <v>167</v>
      </c>
      <c r="C168" s="595">
        <v>1</v>
      </c>
      <c r="I168" s="595">
        <v>1</v>
      </c>
      <c r="J168" s="595" t="s">
        <v>1106</v>
      </c>
      <c r="K168" s="601">
        <v>71907</v>
      </c>
      <c r="L168" s="601">
        <v>3.5</v>
      </c>
      <c r="M168" s="601">
        <v>64</v>
      </c>
      <c r="N168" s="601" t="s">
        <v>29</v>
      </c>
      <c r="O168" s="601">
        <v>3.3530000000000002</v>
      </c>
      <c r="P168" s="601">
        <v>0.53049999999999997</v>
      </c>
      <c r="Q168" s="601">
        <v>0.15554999999999999</v>
      </c>
      <c r="R168" s="601">
        <v>1.0629999999999999</v>
      </c>
      <c r="S168" s="601">
        <v>0.82969999999999999</v>
      </c>
      <c r="T168" s="601">
        <v>0.8125</v>
      </c>
      <c r="U168" s="601" t="s">
        <v>299</v>
      </c>
      <c r="V168" s="601" t="s">
        <v>299</v>
      </c>
      <c r="W168" s="601" t="s">
        <v>299</v>
      </c>
      <c r="X168" s="601" t="s">
        <v>299</v>
      </c>
      <c r="Y168" s="601" t="s">
        <v>299</v>
      </c>
      <c r="Z168" s="601" t="s">
        <v>299</v>
      </c>
      <c r="AA168" s="601" t="s">
        <v>299</v>
      </c>
      <c r="AB168" s="595">
        <v>0</v>
      </c>
      <c r="AE168" s="595" t="b">
        <v>0</v>
      </c>
      <c r="AG168" s="2771">
        <v>88.900001525878906</v>
      </c>
      <c r="AH168" s="2772">
        <v>85.166200000000003</v>
      </c>
      <c r="AI168" s="2772">
        <v>7.9019399999999997</v>
      </c>
      <c r="AJ168" s="2772">
        <v>201.06192982974656</v>
      </c>
      <c r="AK168" s="2771">
        <v>23</v>
      </c>
      <c r="AL168" s="2772">
        <v>14</v>
      </c>
      <c r="AM168" s="2772">
        <v>33</v>
      </c>
      <c r="AN168" s="2772">
        <v>90</v>
      </c>
      <c r="AO168" s="2772">
        <v>85</v>
      </c>
      <c r="AP168" s="2772" t="s">
        <v>4809</v>
      </c>
      <c r="AQ168" s="2772" t="s">
        <v>4809</v>
      </c>
      <c r="AR168" s="2772">
        <v>0</v>
      </c>
      <c r="AS168" s="2771" t="s">
        <v>4810</v>
      </c>
      <c r="AT168" s="2772">
        <v>66</v>
      </c>
      <c r="AU168" s="2773">
        <v>15</v>
      </c>
    </row>
    <row r="169" spans="1:47" x14ac:dyDescent="0.25">
      <c r="A169" s="595">
        <v>168</v>
      </c>
      <c r="C169" s="595">
        <v>1</v>
      </c>
      <c r="I169" s="595">
        <v>1</v>
      </c>
      <c r="K169" s="601">
        <v>71908</v>
      </c>
      <c r="L169" s="601">
        <v>4.125</v>
      </c>
      <c r="M169" s="601">
        <v>74</v>
      </c>
      <c r="N169" s="601" t="s">
        <v>29</v>
      </c>
      <c r="O169" s="601">
        <v>3.8879999999999999</v>
      </c>
      <c r="P169" s="601">
        <v>0.50080000000000002</v>
      </c>
      <c r="Q169" s="601">
        <v>0.23760000000000001</v>
      </c>
      <c r="R169" s="601">
        <v>1.1399999999999999</v>
      </c>
      <c r="S169" s="601">
        <v>0.82189999999999996</v>
      </c>
      <c r="T169" s="601">
        <v>0.625</v>
      </c>
      <c r="U169" s="601" t="s">
        <v>299</v>
      </c>
      <c r="V169" s="601" t="s">
        <v>299</v>
      </c>
      <c r="W169" s="601" t="s">
        <v>299</v>
      </c>
      <c r="X169" s="601" t="s">
        <v>299</v>
      </c>
      <c r="Y169" s="601" t="s">
        <v>299</v>
      </c>
      <c r="Z169" s="601" t="s">
        <v>299</v>
      </c>
      <c r="AA169" s="601" t="s">
        <v>299</v>
      </c>
      <c r="AB169" s="595">
        <v>0</v>
      </c>
      <c r="AE169" s="595" t="b">
        <v>0</v>
      </c>
      <c r="AG169" s="2771">
        <v>104.77500152587891</v>
      </c>
      <c r="AH169" s="2772">
        <v>98.755200000000002</v>
      </c>
      <c r="AI169" s="2772">
        <v>12.070080000000001</v>
      </c>
      <c r="AJ169" s="2772">
        <v>232.47785636564447</v>
      </c>
      <c r="AK169" s="2771">
        <v>23</v>
      </c>
      <c r="AL169" s="2772">
        <v>16</v>
      </c>
      <c r="AM169" s="2772">
        <v>37</v>
      </c>
      <c r="AN169" s="2772">
        <v>86</v>
      </c>
      <c r="AO169" s="2772">
        <v>99</v>
      </c>
      <c r="AP169" s="2772" t="s">
        <v>4809</v>
      </c>
      <c r="AQ169" s="2772" t="s">
        <v>4809</v>
      </c>
      <c r="AR169" s="2772">
        <v>0</v>
      </c>
      <c r="AS169" s="2771" t="s">
        <v>4810</v>
      </c>
      <c r="AT169" s="2772">
        <v>75</v>
      </c>
      <c r="AU169" s="2773">
        <v>20</v>
      </c>
    </row>
    <row r="170" spans="1:47" x14ac:dyDescent="0.25">
      <c r="A170" s="595">
        <v>169</v>
      </c>
      <c r="C170" s="595">
        <v>1</v>
      </c>
      <c r="H170" s="595" t="s">
        <v>235</v>
      </c>
      <c r="I170" s="595">
        <v>2</v>
      </c>
      <c r="J170" s="595" t="s">
        <v>1107</v>
      </c>
      <c r="K170" s="601">
        <v>71911</v>
      </c>
      <c r="L170" s="601">
        <v>4.125</v>
      </c>
      <c r="M170" s="601">
        <v>74</v>
      </c>
      <c r="N170" s="601" t="s">
        <v>28</v>
      </c>
      <c r="O170" s="601">
        <v>3.6175000000000002</v>
      </c>
      <c r="P170" s="601">
        <v>0.7087</v>
      </c>
      <c r="Q170" s="601">
        <v>0.31790000000000002</v>
      </c>
      <c r="R170" s="601">
        <v>1.4231</v>
      </c>
      <c r="S170" s="601">
        <v>0.91249999999999998</v>
      </c>
      <c r="T170" s="601">
        <v>1.125</v>
      </c>
      <c r="U170" s="601" t="s">
        <v>846</v>
      </c>
      <c r="V170" s="601" t="s">
        <v>454</v>
      </c>
      <c r="W170" s="601" t="s">
        <v>846</v>
      </c>
      <c r="X170" s="601" t="s">
        <v>846</v>
      </c>
      <c r="Y170" s="601" t="s">
        <v>846</v>
      </c>
      <c r="Z170" s="601" t="s">
        <v>846</v>
      </c>
      <c r="AA170" s="601" t="s">
        <v>883</v>
      </c>
      <c r="AB170" s="595">
        <v>6</v>
      </c>
      <c r="AE170" s="595" t="b">
        <v>0</v>
      </c>
      <c r="AG170" s="2771">
        <v>104.77500152587891</v>
      </c>
      <c r="AH170" s="2772">
        <v>91.884500000000003</v>
      </c>
      <c r="AI170" s="2772">
        <v>16.149319999999999</v>
      </c>
      <c r="AJ170" s="2772">
        <v>232.47785636564447</v>
      </c>
      <c r="AK170" s="2771">
        <v>23</v>
      </c>
      <c r="AL170" s="2772">
        <v>16</v>
      </c>
      <c r="AM170" s="2772">
        <v>37</v>
      </c>
      <c r="AN170" s="2772">
        <v>86</v>
      </c>
      <c r="AO170" s="2772">
        <v>92</v>
      </c>
      <c r="AP170" s="2772" t="s">
        <v>4809</v>
      </c>
      <c r="AQ170" s="2772" t="s">
        <v>4809</v>
      </c>
      <c r="AR170" s="2772">
        <v>0</v>
      </c>
      <c r="AS170" s="2771" t="s">
        <v>4810</v>
      </c>
      <c r="AT170" s="2772">
        <v>75</v>
      </c>
      <c r="AU170" s="2773">
        <v>20</v>
      </c>
    </row>
    <row r="171" spans="1:47" x14ac:dyDescent="0.25">
      <c r="A171" s="595">
        <v>170</v>
      </c>
      <c r="C171" s="595">
        <v>1</v>
      </c>
      <c r="I171" s="595">
        <v>1</v>
      </c>
      <c r="J171" s="595" t="s">
        <v>1108</v>
      </c>
      <c r="K171" s="601">
        <v>71915</v>
      </c>
      <c r="L171" s="601">
        <v>4</v>
      </c>
      <c r="M171" s="601">
        <v>72</v>
      </c>
      <c r="N171" s="601" t="s">
        <v>28</v>
      </c>
      <c r="O171" s="601">
        <v>3.8319999999999999</v>
      </c>
      <c r="P171" s="601">
        <v>0.62839999999999996</v>
      </c>
      <c r="Q171" s="601">
        <v>0.27310000000000001</v>
      </c>
      <c r="R171" s="601">
        <v>1.196</v>
      </c>
      <c r="S171" s="601">
        <v>1.4141999999999999</v>
      </c>
      <c r="T171" s="601">
        <v>0.75</v>
      </c>
      <c r="U171" s="601" t="s">
        <v>839</v>
      </c>
      <c r="V171" s="601" t="s">
        <v>686</v>
      </c>
      <c r="W171" s="601" t="s">
        <v>839</v>
      </c>
      <c r="X171" s="601" t="s">
        <v>839</v>
      </c>
      <c r="Y171" s="601" t="s">
        <v>839</v>
      </c>
      <c r="Z171" s="601" t="s">
        <v>839</v>
      </c>
      <c r="AA171" s="601" t="s">
        <v>839</v>
      </c>
      <c r="AB171" s="595">
        <v>8</v>
      </c>
      <c r="AE171" s="595" t="b">
        <v>0</v>
      </c>
      <c r="AG171" s="2771">
        <v>101.59999847412109</v>
      </c>
      <c r="AH171" s="2772">
        <v>97.332800000000006</v>
      </c>
      <c r="AI171" s="2772">
        <v>13.873480000000001</v>
      </c>
      <c r="AJ171" s="2772">
        <v>226.19467105846488</v>
      </c>
      <c r="AK171" s="2771">
        <v>23</v>
      </c>
      <c r="AL171" s="2772">
        <v>14</v>
      </c>
      <c r="AM171" s="2772">
        <v>33</v>
      </c>
      <c r="AN171" s="2772">
        <v>90</v>
      </c>
      <c r="AO171" s="2772">
        <v>97</v>
      </c>
      <c r="AP171" s="2772" t="s">
        <v>4809</v>
      </c>
      <c r="AQ171" s="2772" t="s">
        <v>4809</v>
      </c>
      <c r="AR171" s="2772">
        <v>0</v>
      </c>
      <c r="AS171" s="2771" t="s">
        <v>4810</v>
      </c>
      <c r="AT171" s="2772">
        <v>75</v>
      </c>
      <c r="AU171" s="2773">
        <v>20</v>
      </c>
    </row>
    <row r="172" spans="1:47" x14ac:dyDescent="0.25">
      <c r="A172" s="595">
        <v>171</v>
      </c>
      <c r="C172" s="595">
        <v>1</v>
      </c>
      <c r="I172" s="595">
        <v>1</v>
      </c>
      <c r="J172" s="595" t="s">
        <v>1109</v>
      </c>
      <c r="K172" s="601">
        <v>71916</v>
      </c>
      <c r="L172" s="601">
        <v>4.125</v>
      </c>
      <c r="M172" s="601">
        <v>74</v>
      </c>
      <c r="N172" s="601" t="s">
        <v>28</v>
      </c>
      <c r="O172" s="601">
        <v>3.7709999999999999</v>
      </c>
      <c r="P172" s="601">
        <v>1.1311</v>
      </c>
      <c r="Q172" s="601">
        <v>0.24525</v>
      </c>
      <c r="R172" s="601">
        <v>1.2347999999999999</v>
      </c>
      <c r="S172" s="601">
        <v>1.0390999999999999</v>
      </c>
      <c r="T172" s="601">
        <v>1.125</v>
      </c>
      <c r="U172" s="601" t="s">
        <v>848</v>
      </c>
      <c r="V172" s="601" t="s">
        <v>356</v>
      </c>
      <c r="W172" s="601" t="s">
        <v>848</v>
      </c>
      <c r="X172" s="601" t="s">
        <v>848</v>
      </c>
      <c r="Y172" s="601" t="s">
        <v>848</v>
      </c>
      <c r="Z172" s="601" t="s">
        <v>848</v>
      </c>
      <c r="AA172" s="601" t="s">
        <v>848</v>
      </c>
      <c r="AB172" s="595">
        <v>10.6</v>
      </c>
      <c r="AE172" s="595" t="b">
        <v>0</v>
      </c>
      <c r="AG172" s="2771">
        <v>104.77500152587891</v>
      </c>
      <c r="AH172" s="2772">
        <v>95.7834</v>
      </c>
      <c r="AI172" s="2772">
        <v>12.4587</v>
      </c>
      <c r="AJ172" s="2772">
        <v>232.47785636564447</v>
      </c>
      <c r="AK172" s="2771">
        <v>23</v>
      </c>
      <c r="AL172" s="2772">
        <v>16</v>
      </c>
      <c r="AM172" s="2772">
        <v>37</v>
      </c>
      <c r="AN172" s="2772">
        <v>86</v>
      </c>
      <c r="AO172" s="2772">
        <v>96</v>
      </c>
      <c r="AP172" s="2772" t="s">
        <v>4809</v>
      </c>
      <c r="AQ172" s="2772" t="s">
        <v>4809</v>
      </c>
      <c r="AR172" s="2772">
        <v>0</v>
      </c>
      <c r="AS172" s="2771" t="s">
        <v>4810</v>
      </c>
      <c r="AT172" s="2772">
        <v>75</v>
      </c>
      <c r="AU172" s="2773">
        <v>20</v>
      </c>
    </row>
    <row r="173" spans="1:47" x14ac:dyDescent="0.25">
      <c r="A173" s="595">
        <v>172</v>
      </c>
      <c r="B173" s="595">
        <v>1</v>
      </c>
      <c r="C173" s="595">
        <v>1</v>
      </c>
      <c r="I173" s="595">
        <v>2</v>
      </c>
      <c r="J173" s="595" t="s">
        <v>1110</v>
      </c>
      <c r="K173" s="601">
        <v>71917</v>
      </c>
      <c r="L173" s="601">
        <v>6</v>
      </c>
      <c r="M173" s="601">
        <v>104</v>
      </c>
      <c r="N173" s="601" t="s">
        <v>28</v>
      </c>
      <c r="O173" s="601">
        <v>5.8410000000000002</v>
      </c>
      <c r="P173" s="601">
        <v>0.64170000000000005</v>
      </c>
      <c r="Q173" s="601">
        <v>0.12185</v>
      </c>
      <c r="R173" s="601">
        <v>1.0189999999999999</v>
      </c>
      <c r="S173" s="601">
        <v>0.62109999999999999</v>
      </c>
      <c r="T173" s="601">
        <v>0.875</v>
      </c>
      <c r="U173" s="601" t="s">
        <v>844</v>
      </c>
      <c r="V173" s="601" t="s">
        <v>307</v>
      </c>
      <c r="W173" s="601" t="s">
        <v>844</v>
      </c>
      <c r="X173" s="601" t="s">
        <v>844</v>
      </c>
      <c r="Y173" s="601" t="s">
        <v>844</v>
      </c>
      <c r="Z173" s="601" t="s">
        <v>844</v>
      </c>
      <c r="AA173" s="601" t="s">
        <v>844</v>
      </c>
      <c r="AB173" s="595">
        <v>10.845000000000001</v>
      </c>
      <c r="AE173" s="595" t="b">
        <v>0</v>
      </c>
      <c r="AG173" s="2771">
        <v>152.39999389648438</v>
      </c>
      <c r="AH173" s="2772">
        <v>148.3614</v>
      </c>
      <c r="AI173" s="2772">
        <v>6.1899800000000003</v>
      </c>
      <c r="AJ173" s="2772">
        <v>326.72563597333817</v>
      </c>
      <c r="AK173" s="2771">
        <v>22</v>
      </c>
      <c r="AL173" s="2772">
        <v>16</v>
      </c>
      <c r="AM173" s="2772">
        <v>37</v>
      </c>
      <c r="AN173" s="2772">
        <v>86</v>
      </c>
      <c r="AO173" s="2772">
        <v>148</v>
      </c>
      <c r="AP173" s="2772" t="s">
        <v>793</v>
      </c>
      <c r="AQ173" s="2772" t="s">
        <v>793</v>
      </c>
      <c r="AR173" s="2772">
        <v>0</v>
      </c>
      <c r="AS173" s="2771" t="s">
        <v>4810</v>
      </c>
      <c r="AT173" s="2772">
        <v>106</v>
      </c>
      <c r="AU173" s="2773">
        <v>35</v>
      </c>
    </row>
    <row r="174" spans="1:47" x14ac:dyDescent="0.25">
      <c r="A174" s="595">
        <v>173</v>
      </c>
      <c r="C174" s="595">
        <v>1</v>
      </c>
      <c r="I174" s="595">
        <v>1</v>
      </c>
      <c r="J174" s="595" t="s">
        <v>1111</v>
      </c>
      <c r="K174" s="601">
        <v>71918</v>
      </c>
      <c r="L174" s="601">
        <v>4.625</v>
      </c>
      <c r="M174" s="601">
        <v>84</v>
      </c>
      <c r="N174" s="601" t="s">
        <v>29</v>
      </c>
      <c r="O174" s="601">
        <v>4.2649999999999997</v>
      </c>
      <c r="P174" s="601">
        <v>0.57140000000000002</v>
      </c>
      <c r="Q174" s="601">
        <v>0.13395000000000001</v>
      </c>
      <c r="R174" s="601">
        <v>1.5</v>
      </c>
      <c r="S174" s="601">
        <v>0.59209999999999996</v>
      </c>
      <c r="T174" s="601">
        <v>0.875</v>
      </c>
      <c r="U174" s="601" t="s">
        <v>299</v>
      </c>
      <c r="V174" s="601" t="s">
        <v>299</v>
      </c>
      <c r="W174" s="601" t="s">
        <v>299</v>
      </c>
      <c r="X174" s="601" t="s">
        <v>299</v>
      </c>
      <c r="Y174" s="601" t="s">
        <v>299</v>
      </c>
      <c r="Z174" s="601" t="s">
        <v>299</v>
      </c>
      <c r="AA174" s="601" t="s">
        <v>299</v>
      </c>
      <c r="AB174" s="595">
        <v>0</v>
      </c>
      <c r="AE174" s="595" t="b">
        <v>0</v>
      </c>
      <c r="AG174" s="2771">
        <v>117.47499847412109</v>
      </c>
      <c r="AH174" s="2772">
        <v>108.331</v>
      </c>
      <c r="AI174" s="2772">
        <v>6.8046600000000002</v>
      </c>
      <c r="AJ174" s="2772">
        <v>263.89378290154235</v>
      </c>
      <c r="AK174" s="2771">
        <v>29</v>
      </c>
      <c r="AL174" s="2772">
        <v>16</v>
      </c>
      <c r="AM174" s="2772">
        <v>37</v>
      </c>
      <c r="AN174" s="2772">
        <v>86</v>
      </c>
      <c r="AO174" s="2772">
        <v>108</v>
      </c>
      <c r="AP174" s="2772" t="s">
        <v>4809</v>
      </c>
      <c r="AQ174" s="2772" t="s">
        <v>4809</v>
      </c>
      <c r="AR174" s="2772">
        <v>0</v>
      </c>
      <c r="AS174" s="2771" t="s">
        <v>4810</v>
      </c>
      <c r="AT174" s="2772">
        <v>86</v>
      </c>
      <c r="AU174" s="2773">
        <v>25</v>
      </c>
    </row>
    <row r="175" spans="1:47" x14ac:dyDescent="0.25">
      <c r="A175" s="595">
        <v>174</v>
      </c>
      <c r="B175" s="595">
        <v>1</v>
      </c>
      <c r="C175" s="595">
        <v>1</v>
      </c>
      <c r="F175" s="595">
        <v>1</v>
      </c>
      <c r="H175" s="595" t="s">
        <v>235</v>
      </c>
      <c r="I175" s="595">
        <v>4</v>
      </c>
      <c r="J175" s="595" t="s">
        <v>1112</v>
      </c>
      <c r="K175" s="601">
        <v>71919</v>
      </c>
      <c r="L175" s="601">
        <v>3.625</v>
      </c>
      <c r="M175" s="601">
        <v>64</v>
      </c>
      <c r="N175" s="601" t="s">
        <v>28</v>
      </c>
      <c r="O175" s="601">
        <v>3.4049</v>
      </c>
      <c r="P175" s="601">
        <v>0.66139999999999999</v>
      </c>
      <c r="Q175" s="601">
        <v>0.17810000000000001</v>
      </c>
      <c r="R175" s="601">
        <v>0.86040000000000005</v>
      </c>
      <c r="S175" s="601">
        <v>0.58130000000000004</v>
      </c>
      <c r="T175" s="601">
        <v>0.625</v>
      </c>
      <c r="U175" s="601" t="s">
        <v>844</v>
      </c>
      <c r="V175" s="601" t="s">
        <v>683</v>
      </c>
      <c r="W175" s="601" t="s">
        <v>844</v>
      </c>
      <c r="X175" s="601" t="s">
        <v>844</v>
      </c>
      <c r="Y175" s="601" t="s">
        <v>844</v>
      </c>
      <c r="Z175" s="601" t="s">
        <v>844</v>
      </c>
      <c r="AA175" s="601" t="s">
        <v>889</v>
      </c>
      <c r="AB175" s="595">
        <v>10.87</v>
      </c>
      <c r="AE175" s="595" t="b">
        <v>0</v>
      </c>
      <c r="AG175" s="2771">
        <v>92.074996948242188</v>
      </c>
      <c r="AH175" s="2772">
        <v>86.484459999999999</v>
      </c>
      <c r="AI175" s="2772">
        <v>9.0474800000000002</v>
      </c>
      <c r="AJ175" s="2772">
        <v>201.06192982974656</v>
      </c>
      <c r="AK175" s="2771">
        <v>17</v>
      </c>
      <c r="AL175" s="2772">
        <v>14</v>
      </c>
      <c r="AM175" s="2772">
        <v>33</v>
      </c>
      <c r="AN175" s="2772">
        <v>90</v>
      </c>
      <c r="AO175" s="2772">
        <v>86</v>
      </c>
      <c r="AP175" s="2772" t="s">
        <v>4809</v>
      </c>
      <c r="AQ175" s="2772" t="s">
        <v>4809</v>
      </c>
      <c r="AR175" s="2772">
        <v>0</v>
      </c>
      <c r="AS175" s="2771" t="s">
        <v>4810</v>
      </c>
      <c r="AT175" s="2772">
        <v>66</v>
      </c>
      <c r="AU175" s="2773">
        <v>15</v>
      </c>
    </row>
    <row r="176" spans="1:47" x14ac:dyDescent="0.25">
      <c r="A176" s="595">
        <v>175</v>
      </c>
      <c r="C176" s="595">
        <v>1</v>
      </c>
      <c r="H176" s="595" t="s">
        <v>235</v>
      </c>
      <c r="I176" s="595">
        <v>2</v>
      </c>
      <c r="J176" s="595" t="s">
        <v>1113</v>
      </c>
      <c r="K176" s="601">
        <v>71920</v>
      </c>
      <c r="L176" s="601">
        <v>3.625</v>
      </c>
      <c r="M176" s="601">
        <v>85</v>
      </c>
      <c r="N176" s="601" t="s">
        <v>29</v>
      </c>
      <c r="O176" s="601">
        <v>3.3879999999999999</v>
      </c>
      <c r="P176" s="601">
        <v>0.38400000000000001</v>
      </c>
      <c r="Q176" s="601">
        <v>7.1499999999999994E-2</v>
      </c>
      <c r="R176" s="601">
        <v>3.5</v>
      </c>
      <c r="S176" s="601">
        <v>0.47089999999999999</v>
      </c>
      <c r="T176" s="601">
        <v>0.75</v>
      </c>
      <c r="U176" s="601" t="s">
        <v>299</v>
      </c>
      <c r="V176" s="601" t="s">
        <v>299</v>
      </c>
      <c r="W176" s="601" t="s">
        <v>299</v>
      </c>
      <c r="X176" s="601" t="s">
        <v>299</v>
      </c>
      <c r="Y176" s="601" t="s">
        <v>299</v>
      </c>
      <c r="Z176" s="601" t="s">
        <v>299</v>
      </c>
      <c r="AA176" s="601" t="s">
        <v>299</v>
      </c>
      <c r="AB176" s="595">
        <v>0</v>
      </c>
      <c r="AE176" s="595" t="b">
        <v>0</v>
      </c>
      <c r="AG176" s="2771">
        <v>92.074996948242188</v>
      </c>
      <c r="AH176" s="2772">
        <v>86.055199999999999</v>
      </c>
      <c r="AI176" s="2772">
        <v>3.6322000000000001</v>
      </c>
      <c r="AJ176" s="2772">
        <v>267.03537555513213</v>
      </c>
      <c r="AK176" s="2771">
        <v>83</v>
      </c>
      <c r="AL176" s="2772">
        <v>14</v>
      </c>
      <c r="AM176" s="2772">
        <v>33</v>
      </c>
      <c r="AN176" s="2772">
        <v>90</v>
      </c>
      <c r="AO176" s="2772">
        <v>86</v>
      </c>
      <c r="AP176" s="2772" t="s">
        <v>4809</v>
      </c>
      <c r="AQ176" s="2772" t="s">
        <v>4809</v>
      </c>
      <c r="AR176" s="2772">
        <v>0</v>
      </c>
      <c r="AS176" s="2771" t="s">
        <v>4810</v>
      </c>
      <c r="AT176" s="2772">
        <v>86</v>
      </c>
      <c r="AU176" s="2773">
        <v>25</v>
      </c>
    </row>
    <row r="177" spans="1:47" x14ac:dyDescent="0.25">
      <c r="A177" s="595">
        <v>176</v>
      </c>
      <c r="C177" s="595">
        <v>1</v>
      </c>
      <c r="I177" s="595">
        <v>1</v>
      </c>
      <c r="J177" s="595" t="s">
        <v>1114</v>
      </c>
      <c r="K177" s="601">
        <v>71921</v>
      </c>
      <c r="L177" s="601">
        <v>3.5625</v>
      </c>
      <c r="M177" s="601">
        <v>64</v>
      </c>
      <c r="N177" s="601" t="s">
        <v>29</v>
      </c>
      <c r="O177" s="601">
        <v>3.1030000000000002</v>
      </c>
      <c r="P177" s="601">
        <v>0.52629999999999999</v>
      </c>
      <c r="Q177" s="601">
        <v>0.15229999999999999</v>
      </c>
      <c r="R177" s="601">
        <v>1.25</v>
      </c>
      <c r="S177" s="601">
        <v>0.93759999999999999</v>
      </c>
      <c r="T177" s="601">
        <v>0.75</v>
      </c>
      <c r="U177" s="601" t="s">
        <v>299</v>
      </c>
      <c r="V177" s="601" t="s">
        <v>299</v>
      </c>
      <c r="W177" s="601" t="s">
        <v>299</v>
      </c>
      <c r="X177" s="601" t="s">
        <v>299</v>
      </c>
      <c r="Y177" s="601" t="s">
        <v>299</v>
      </c>
      <c r="Z177" s="601" t="s">
        <v>299</v>
      </c>
      <c r="AA177" s="601" t="s">
        <v>299</v>
      </c>
      <c r="AB177" s="595">
        <v>0</v>
      </c>
      <c r="AE177" s="595" t="b">
        <v>0</v>
      </c>
      <c r="AG177" s="2771">
        <v>90.487503051757813</v>
      </c>
      <c r="AH177" s="2772">
        <v>78.816199999999995</v>
      </c>
      <c r="AI177" s="2772">
        <v>7.7368399999999999</v>
      </c>
      <c r="AJ177" s="2772">
        <v>201.06192982974656</v>
      </c>
      <c r="AK177" s="2771">
        <v>20</v>
      </c>
      <c r="AL177" s="2772">
        <v>14</v>
      </c>
      <c r="AM177" s="2772">
        <v>33</v>
      </c>
      <c r="AN177" s="2772">
        <v>90</v>
      </c>
      <c r="AO177" s="2772">
        <v>79</v>
      </c>
      <c r="AP177" s="2772" t="s">
        <v>4809</v>
      </c>
      <c r="AQ177" s="2772" t="s">
        <v>4809</v>
      </c>
      <c r="AR177" s="2772">
        <v>0</v>
      </c>
      <c r="AS177" s="2771" t="s">
        <v>4810</v>
      </c>
      <c r="AT177" s="2772">
        <v>66</v>
      </c>
      <c r="AU177" s="2773">
        <v>15</v>
      </c>
    </row>
    <row r="178" spans="1:47" x14ac:dyDescent="0.25">
      <c r="A178" s="595">
        <v>177</v>
      </c>
      <c r="C178" s="595">
        <v>1</v>
      </c>
      <c r="I178" s="595">
        <v>1</v>
      </c>
      <c r="J178" s="595" t="s">
        <v>1115</v>
      </c>
      <c r="K178" s="601">
        <v>71922</v>
      </c>
      <c r="L178" s="601">
        <v>5</v>
      </c>
      <c r="M178" s="601">
        <v>87</v>
      </c>
      <c r="N178" s="601" t="s">
        <v>28</v>
      </c>
      <c r="O178" s="601">
        <v>4.8338999999999999</v>
      </c>
      <c r="P178" s="601">
        <v>0.62009999999999998</v>
      </c>
      <c r="Q178" s="601">
        <v>0.18790000000000001</v>
      </c>
      <c r="R178" s="601">
        <v>0.91390000000000005</v>
      </c>
      <c r="S178" s="601">
        <v>0.5302</v>
      </c>
      <c r="T178" s="601">
        <v>0.75</v>
      </c>
      <c r="U178" s="601" t="s">
        <v>791</v>
      </c>
      <c r="V178" s="601" t="s">
        <v>308</v>
      </c>
      <c r="W178" s="601" t="s">
        <v>791</v>
      </c>
      <c r="X178" s="601" t="s">
        <v>791</v>
      </c>
      <c r="Y178" s="601" t="s">
        <v>791</v>
      </c>
      <c r="Z178" s="601" t="s">
        <v>791</v>
      </c>
      <c r="AA178" s="601" t="s">
        <v>791</v>
      </c>
      <c r="AB178" s="595">
        <v>8.7940000000000005</v>
      </c>
      <c r="AE178" s="595" t="b">
        <v>0</v>
      </c>
      <c r="AG178" s="2771">
        <v>127</v>
      </c>
      <c r="AH178" s="2772">
        <v>122.78106</v>
      </c>
      <c r="AI178" s="2772">
        <v>9.5453200000000002</v>
      </c>
      <c r="AJ178" s="2772">
        <v>273.3185608623117</v>
      </c>
      <c r="AK178" s="2771">
        <v>19</v>
      </c>
      <c r="AL178" s="2772">
        <v>16</v>
      </c>
      <c r="AM178" s="2772">
        <v>37</v>
      </c>
      <c r="AN178" s="2772">
        <v>86</v>
      </c>
      <c r="AO178" s="2772">
        <v>123</v>
      </c>
      <c r="AP178" s="2772" t="s">
        <v>4809</v>
      </c>
      <c r="AQ178" s="2772" t="s">
        <v>4809</v>
      </c>
      <c r="AR178" s="2772">
        <v>0</v>
      </c>
      <c r="AS178" s="2771" t="s">
        <v>4810</v>
      </c>
      <c r="AT178" s="2772">
        <v>86</v>
      </c>
      <c r="AU178" s="2773">
        <v>25</v>
      </c>
    </row>
    <row r="179" spans="1:47" x14ac:dyDescent="0.25">
      <c r="A179" s="595">
        <v>178</v>
      </c>
      <c r="C179" s="595">
        <v>1</v>
      </c>
      <c r="H179" s="595" t="s">
        <v>235</v>
      </c>
      <c r="I179" s="595">
        <v>2</v>
      </c>
      <c r="J179" s="595" t="s">
        <v>1116</v>
      </c>
      <c r="K179" s="601">
        <v>71923</v>
      </c>
      <c r="L179" s="601">
        <v>6</v>
      </c>
      <c r="M179" s="601">
        <v>104</v>
      </c>
      <c r="N179" s="601" t="s">
        <v>29</v>
      </c>
      <c r="O179" s="601">
        <v>5.3630000000000004</v>
      </c>
      <c r="P179" s="601">
        <v>0.67620000000000002</v>
      </c>
      <c r="Q179" s="601">
        <v>0.20774999999999999</v>
      </c>
      <c r="R179" s="601">
        <v>1.5</v>
      </c>
      <c r="S179" s="601">
        <v>0.59799999999999998</v>
      </c>
      <c r="T179" s="601">
        <v>0.875</v>
      </c>
      <c r="U179" s="601" t="s">
        <v>299</v>
      </c>
      <c r="V179" s="601" t="s">
        <v>299</v>
      </c>
      <c r="W179" s="601" t="s">
        <v>299</v>
      </c>
      <c r="X179" s="601" t="s">
        <v>299</v>
      </c>
      <c r="Y179" s="601" t="s">
        <v>299</v>
      </c>
      <c r="Z179" s="601" t="s">
        <v>299</v>
      </c>
      <c r="AA179" s="601" t="s">
        <v>299</v>
      </c>
      <c r="AB179" s="595">
        <v>0</v>
      </c>
      <c r="AE179" s="595" t="b">
        <v>0</v>
      </c>
      <c r="AG179" s="2771">
        <v>152.39999389648438</v>
      </c>
      <c r="AH179" s="2772">
        <v>136.22020000000001</v>
      </c>
      <c r="AI179" s="2772">
        <v>10.553699999999999</v>
      </c>
      <c r="AJ179" s="2772">
        <v>326.72563597333817</v>
      </c>
      <c r="AK179" s="2771">
        <v>22</v>
      </c>
      <c r="AL179" s="2772">
        <v>16</v>
      </c>
      <c r="AM179" s="2772">
        <v>37</v>
      </c>
      <c r="AN179" s="2772">
        <v>86</v>
      </c>
      <c r="AO179" s="2772">
        <v>136</v>
      </c>
      <c r="AP179" s="2772" t="s">
        <v>793</v>
      </c>
      <c r="AQ179" s="2772" t="s">
        <v>793</v>
      </c>
      <c r="AR179" s="2772">
        <v>0</v>
      </c>
      <c r="AS179" s="2771" t="s">
        <v>4810</v>
      </c>
      <c r="AT179" s="2772">
        <v>106</v>
      </c>
      <c r="AU179" s="2773">
        <v>35</v>
      </c>
    </row>
    <row r="180" spans="1:47" x14ac:dyDescent="0.25">
      <c r="A180" s="595">
        <v>179</v>
      </c>
      <c r="H180" s="595" t="s">
        <v>235</v>
      </c>
      <c r="I180" s="595">
        <v>1</v>
      </c>
      <c r="K180" s="601">
        <v>71924</v>
      </c>
      <c r="L180" s="601">
        <v>4.5</v>
      </c>
      <c r="M180" s="601">
        <v>81</v>
      </c>
      <c r="N180" s="601" t="s">
        <v>28</v>
      </c>
      <c r="O180" s="601">
        <v>4.3221999999999996</v>
      </c>
      <c r="P180" s="601">
        <v>0.72160000000000002</v>
      </c>
      <c r="Q180" s="601">
        <v>0.27615000000000001</v>
      </c>
      <c r="R180" s="601">
        <v>1.2314000000000001</v>
      </c>
      <c r="S180" s="601">
        <v>1.272</v>
      </c>
      <c r="T180" s="601">
        <v>1</v>
      </c>
      <c r="U180" s="601" t="s">
        <v>845</v>
      </c>
      <c r="V180" s="601" t="s">
        <v>845</v>
      </c>
      <c r="W180" s="601" t="s">
        <v>845</v>
      </c>
      <c r="X180" s="601" t="s">
        <v>845</v>
      </c>
      <c r="Y180" s="601" t="s">
        <v>845</v>
      </c>
      <c r="Z180" s="601" t="s">
        <v>845</v>
      </c>
      <c r="AA180" s="601" t="s">
        <v>886</v>
      </c>
      <c r="AB180" s="595">
        <v>5</v>
      </c>
      <c r="AE180" s="595" t="b">
        <v>0</v>
      </c>
      <c r="AG180" s="2771">
        <v>114.30000305175781</v>
      </c>
      <c r="AH180" s="2772">
        <v>109.78388</v>
      </c>
      <c r="AI180" s="2772">
        <v>14.028420000000001</v>
      </c>
      <c r="AJ180" s="2772">
        <v>254.469004940773</v>
      </c>
      <c r="AK180" s="2771">
        <v>26</v>
      </c>
      <c r="AL180" s="2772">
        <v>16</v>
      </c>
      <c r="AM180" s="2772">
        <v>37</v>
      </c>
      <c r="AN180" s="2772">
        <v>86</v>
      </c>
      <c r="AO180" s="2772">
        <v>110</v>
      </c>
      <c r="AP180" s="2772" t="s">
        <v>4809</v>
      </c>
      <c r="AQ180" s="2772" t="s">
        <v>4809</v>
      </c>
      <c r="AR180" s="2772">
        <v>0</v>
      </c>
      <c r="AS180" s="2771" t="s">
        <v>4810</v>
      </c>
      <c r="AT180" s="2772">
        <v>86</v>
      </c>
      <c r="AU180" s="2773">
        <v>25</v>
      </c>
    </row>
    <row r="181" spans="1:47" x14ac:dyDescent="0.25">
      <c r="A181" s="595">
        <v>180</v>
      </c>
      <c r="C181" s="595">
        <v>1</v>
      </c>
      <c r="H181" s="595" t="s">
        <v>235</v>
      </c>
      <c r="I181" s="595">
        <v>2</v>
      </c>
      <c r="J181" s="595" t="s">
        <v>1117</v>
      </c>
      <c r="K181" s="601">
        <v>71926</v>
      </c>
      <c r="L181" s="601">
        <v>4.375</v>
      </c>
      <c r="M181" s="601">
        <v>78</v>
      </c>
      <c r="N181" s="601" t="s">
        <v>28</v>
      </c>
      <c r="O181" s="601">
        <v>4.3188000000000004</v>
      </c>
      <c r="P181" s="601">
        <v>0.47870000000000001</v>
      </c>
      <c r="Q181" s="601">
        <v>0.1331</v>
      </c>
      <c r="R181" s="601">
        <v>0.95469999999999999</v>
      </c>
      <c r="S181" s="601">
        <v>0.55259999999999998</v>
      </c>
      <c r="T181" s="601">
        <v>0.75</v>
      </c>
      <c r="U181" s="601" t="s">
        <v>849</v>
      </c>
      <c r="V181" s="601" t="s">
        <v>452</v>
      </c>
      <c r="W181" s="601" t="s">
        <v>849</v>
      </c>
      <c r="X181" s="601" t="s">
        <v>849</v>
      </c>
      <c r="Y181" s="601" t="s">
        <v>849</v>
      </c>
      <c r="Z181" s="601" t="s">
        <v>849</v>
      </c>
      <c r="AA181" s="601" t="s">
        <v>885</v>
      </c>
      <c r="AB181" s="595">
        <v>10</v>
      </c>
      <c r="AE181" s="595" t="b">
        <v>0</v>
      </c>
      <c r="AG181" s="2771">
        <v>111.125</v>
      </c>
      <c r="AH181" s="2772">
        <v>109.69752</v>
      </c>
      <c r="AI181" s="2772">
        <v>6.7614799999999997</v>
      </c>
      <c r="AJ181" s="2772">
        <v>245.0442269800036</v>
      </c>
      <c r="AK181" s="2771">
        <v>23</v>
      </c>
      <c r="AL181" s="2772">
        <v>16</v>
      </c>
      <c r="AM181" s="2772">
        <v>37</v>
      </c>
      <c r="AN181" s="2772">
        <v>86</v>
      </c>
      <c r="AO181" s="2772">
        <v>110</v>
      </c>
      <c r="AP181" s="2772" t="s">
        <v>4809</v>
      </c>
      <c r="AQ181" s="2772" t="s">
        <v>4809</v>
      </c>
      <c r="AR181" s="2772">
        <v>0</v>
      </c>
      <c r="AS181" s="2771" t="s">
        <v>4810</v>
      </c>
      <c r="AT181" s="2772">
        <v>86</v>
      </c>
      <c r="AU181" s="2773">
        <v>25</v>
      </c>
    </row>
    <row r="182" spans="1:47" x14ac:dyDescent="0.25">
      <c r="A182" s="595">
        <v>181</v>
      </c>
      <c r="C182" s="595">
        <v>1</v>
      </c>
      <c r="I182" s="595">
        <v>1</v>
      </c>
      <c r="K182" s="601">
        <v>71930</v>
      </c>
      <c r="L182" s="601">
        <v>3.5</v>
      </c>
      <c r="M182" s="601">
        <v>65</v>
      </c>
      <c r="N182" s="601" t="s">
        <v>29</v>
      </c>
      <c r="O182" s="601">
        <v>3.2704</v>
      </c>
      <c r="P182" s="601">
        <v>0.72619999999999996</v>
      </c>
      <c r="Q182" s="601">
        <v>0.11749999999999999</v>
      </c>
      <c r="R182" s="601">
        <v>1.2579</v>
      </c>
      <c r="S182" s="601">
        <v>0.57850000000000001</v>
      </c>
      <c r="T182" s="601">
        <v>0.75</v>
      </c>
      <c r="U182" s="601" t="s">
        <v>299</v>
      </c>
      <c r="V182" s="601" t="s">
        <v>299</v>
      </c>
      <c r="W182" s="601" t="s">
        <v>299</v>
      </c>
      <c r="X182" s="601" t="s">
        <v>299</v>
      </c>
      <c r="Y182" s="601" t="s">
        <v>299</v>
      </c>
      <c r="Z182" s="601" t="s">
        <v>299</v>
      </c>
      <c r="AA182" s="601" t="s">
        <v>299</v>
      </c>
      <c r="AB182" s="595">
        <v>0</v>
      </c>
      <c r="AE182" s="595" t="b">
        <v>0</v>
      </c>
      <c r="AG182" s="2771">
        <v>88.900001525878906</v>
      </c>
      <c r="AH182" s="2772">
        <v>83.068160000000006</v>
      </c>
      <c r="AI182" s="2772">
        <v>5.9690000000000003</v>
      </c>
      <c r="AJ182" s="2772">
        <v>204.20352248333637</v>
      </c>
      <c r="AK182" s="2771">
        <v>26</v>
      </c>
      <c r="AL182" s="2772">
        <v>14</v>
      </c>
      <c r="AM182" s="2772">
        <v>33</v>
      </c>
      <c r="AN182" s="2772">
        <v>90</v>
      </c>
      <c r="AO182" s="2772">
        <v>83</v>
      </c>
      <c r="AP182" s="2772" t="s">
        <v>4809</v>
      </c>
      <c r="AQ182" s="2772" t="s">
        <v>4809</v>
      </c>
      <c r="AR182" s="2772">
        <v>0</v>
      </c>
      <c r="AS182" s="2771" t="s">
        <v>4810</v>
      </c>
      <c r="AT182" s="2772">
        <v>66</v>
      </c>
      <c r="AU182" s="2773">
        <v>15</v>
      </c>
    </row>
    <row r="183" spans="1:47" x14ac:dyDescent="0.25">
      <c r="A183" s="595">
        <v>182</v>
      </c>
      <c r="B183" s="595">
        <v>1</v>
      </c>
      <c r="H183" s="595" t="s">
        <v>235</v>
      </c>
      <c r="I183" s="595">
        <v>2</v>
      </c>
      <c r="J183" s="595" t="s">
        <v>1118</v>
      </c>
      <c r="K183" s="601">
        <v>71931</v>
      </c>
      <c r="L183" s="601">
        <v>4.125</v>
      </c>
      <c r="M183" s="601">
        <v>79</v>
      </c>
      <c r="N183" s="601" t="s">
        <v>29</v>
      </c>
      <c r="O183" s="601">
        <v>3.8959999999999999</v>
      </c>
      <c r="P183" s="601">
        <v>0.4375</v>
      </c>
      <c r="Q183" s="601">
        <v>0.12509999999999999</v>
      </c>
      <c r="R183" s="601">
        <v>1.7451000000000001</v>
      </c>
      <c r="S183" s="601">
        <v>1.1715</v>
      </c>
      <c r="T183" s="601">
        <v>1</v>
      </c>
      <c r="U183" s="601" t="s">
        <v>299</v>
      </c>
      <c r="V183" s="601" t="s">
        <v>299</v>
      </c>
      <c r="W183" s="601" t="s">
        <v>299</v>
      </c>
      <c r="X183" s="601" t="s">
        <v>299</v>
      </c>
      <c r="Y183" s="601" t="s">
        <v>299</v>
      </c>
      <c r="Z183" s="601" t="s">
        <v>299</v>
      </c>
      <c r="AA183" s="601" t="s">
        <v>299</v>
      </c>
      <c r="AB183" s="595">
        <v>0</v>
      </c>
      <c r="AE183" s="595" t="b">
        <v>0</v>
      </c>
      <c r="AG183" s="2771">
        <v>104.77500152587891</v>
      </c>
      <c r="AH183" s="2772">
        <v>98.958399999999997</v>
      </c>
      <c r="AI183" s="2772">
        <v>6.3550800000000001</v>
      </c>
      <c r="AJ183" s="2772">
        <v>248.18581963359341</v>
      </c>
      <c r="AK183" s="2771">
        <v>39</v>
      </c>
      <c r="AL183" s="2772">
        <v>16</v>
      </c>
      <c r="AM183" s="2772">
        <v>37</v>
      </c>
      <c r="AN183" s="2772">
        <v>86</v>
      </c>
      <c r="AO183" s="2772">
        <v>99</v>
      </c>
      <c r="AP183" s="2772" t="s">
        <v>4809</v>
      </c>
      <c r="AQ183" s="2772" t="s">
        <v>4809</v>
      </c>
      <c r="AR183" s="2772">
        <v>0</v>
      </c>
      <c r="AS183" s="2771" t="s">
        <v>4810</v>
      </c>
      <c r="AT183" s="2772">
        <v>86</v>
      </c>
      <c r="AU183" s="2773">
        <v>25</v>
      </c>
    </row>
    <row r="184" spans="1:47" x14ac:dyDescent="0.25">
      <c r="A184" s="595">
        <v>183</v>
      </c>
      <c r="C184" s="595">
        <v>1</v>
      </c>
      <c r="I184" s="595">
        <v>1</v>
      </c>
      <c r="J184" s="595" t="s">
        <v>1119</v>
      </c>
      <c r="K184" s="601">
        <v>71932</v>
      </c>
      <c r="L184" s="601">
        <v>4.25</v>
      </c>
      <c r="M184" s="601">
        <v>75</v>
      </c>
      <c r="N184" s="601" t="s">
        <v>28</v>
      </c>
      <c r="O184" s="601">
        <v>4.0244999999999997</v>
      </c>
      <c r="P184" s="601">
        <v>0.54149999999999998</v>
      </c>
      <c r="Q184" s="601">
        <v>0.2447</v>
      </c>
      <c r="R184" s="601">
        <v>1.0323</v>
      </c>
      <c r="S184" s="601">
        <v>0.66149999999999998</v>
      </c>
      <c r="T184" s="601">
        <v>0.75</v>
      </c>
      <c r="U184" s="601" t="s">
        <v>844</v>
      </c>
      <c r="V184" s="601" t="s">
        <v>844</v>
      </c>
      <c r="W184" s="601" t="s">
        <v>844</v>
      </c>
      <c r="X184" s="601" t="s">
        <v>844</v>
      </c>
      <c r="Y184" s="601" t="s">
        <v>844</v>
      </c>
      <c r="Z184" s="601" t="s">
        <v>844</v>
      </c>
      <c r="AA184" s="601" t="s">
        <v>844</v>
      </c>
      <c r="AB184" s="595">
        <v>11</v>
      </c>
      <c r="AE184" s="595" t="b">
        <v>0</v>
      </c>
      <c r="AG184" s="2771">
        <v>107.94999694824219</v>
      </c>
      <c r="AH184" s="2772">
        <v>102.2223</v>
      </c>
      <c r="AI184" s="2772">
        <v>12.430759999999999</v>
      </c>
      <c r="AJ184" s="2772">
        <v>235.61944901923425</v>
      </c>
      <c r="AK184" s="2771">
        <v>20</v>
      </c>
      <c r="AL184" s="2772">
        <v>16</v>
      </c>
      <c r="AM184" s="2772">
        <v>37</v>
      </c>
      <c r="AN184" s="2772">
        <v>86</v>
      </c>
      <c r="AO184" s="2772">
        <v>102</v>
      </c>
      <c r="AP184" s="2772" t="s">
        <v>4809</v>
      </c>
      <c r="AQ184" s="2772" t="s">
        <v>4809</v>
      </c>
      <c r="AR184" s="2772">
        <v>0</v>
      </c>
      <c r="AS184" s="2771" t="s">
        <v>4810</v>
      </c>
      <c r="AT184" s="2772">
        <v>75</v>
      </c>
      <c r="AU184" s="2773">
        <v>20</v>
      </c>
    </row>
    <row r="185" spans="1:47" x14ac:dyDescent="0.25">
      <c r="A185" s="595">
        <v>184</v>
      </c>
      <c r="C185" s="595">
        <v>1</v>
      </c>
      <c r="D185" s="595">
        <v>1</v>
      </c>
      <c r="F185" s="595">
        <v>1</v>
      </c>
      <c r="G185" s="595">
        <v>1</v>
      </c>
      <c r="H185" s="595" t="s">
        <v>235</v>
      </c>
      <c r="I185" s="595">
        <v>5</v>
      </c>
      <c r="K185" s="601">
        <v>72599</v>
      </c>
      <c r="L185" s="601">
        <v>4.375</v>
      </c>
      <c r="M185" s="601">
        <v>81</v>
      </c>
      <c r="N185" s="601" t="s">
        <v>29</v>
      </c>
      <c r="O185" s="601">
        <v>3.8982000000000001</v>
      </c>
      <c r="P185" s="601">
        <v>0.58509999999999995</v>
      </c>
      <c r="Q185" s="601">
        <v>0.27310000000000001</v>
      </c>
      <c r="R185" s="601">
        <v>1.75</v>
      </c>
      <c r="S185" s="601">
        <v>1.115</v>
      </c>
      <c r="T185" s="601">
        <v>0.75</v>
      </c>
      <c r="U185" s="601" t="s">
        <v>299</v>
      </c>
      <c r="V185" s="601" t="s">
        <v>299</v>
      </c>
      <c r="W185" s="601" t="s">
        <v>299</v>
      </c>
      <c r="X185" s="601" t="s">
        <v>299</v>
      </c>
      <c r="Y185" s="601" t="s">
        <v>299</v>
      </c>
      <c r="Z185" s="601" t="s">
        <v>299</v>
      </c>
      <c r="AA185" s="601" t="s">
        <v>299</v>
      </c>
      <c r="AB185" s="595">
        <v>0</v>
      </c>
      <c r="AE185" s="595" t="b">
        <v>0</v>
      </c>
      <c r="AG185" s="2771">
        <v>111.125</v>
      </c>
      <c r="AH185" s="2772">
        <v>99.014279999999999</v>
      </c>
      <c r="AI185" s="2772">
        <v>13.873480000000001</v>
      </c>
      <c r="AJ185" s="2772">
        <v>254.469004940773</v>
      </c>
      <c r="AK185" s="2771">
        <v>32</v>
      </c>
      <c r="AL185" s="2772">
        <v>20</v>
      </c>
      <c r="AM185" s="2772">
        <v>43</v>
      </c>
      <c r="AN185" s="2772">
        <v>80</v>
      </c>
      <c r="AO185" s="2772">
        <v>99</v>
      </c>
      <c r="AP185" s="2772" t="s">
        <v>4809</v>
      </c>
      <c r="AQ185" s="2772" t="s">
        <v>4809</v>
      </c>
      <c r="AR185" s="2772">
        <v>0</v>
      </c>
      <c r="AS185" s="2771" t="s">
        <v>4810</v>
      </c>
      <c r="AT185" s="2772">
        <v>86</v>
      </c>
      <c r="AU185" s="2773">
        <v>25</v>
      </c>
    </row>
    <row r="186" spans="1:47" x14ac:dyDescent="0.25">
      <c r="A186" s="595">
        <v>185</v>
      </c>
      <c r="I186" s="595">
        <v>0</v>
      </c>
      <c r="K186" s="601">
        <v>72813</v>
      </c>
      <c r="L186" s="601">
        <v>4.25</v>
      </c>
      <c r="M186" s="601">
        <v>73</v>
      </c>
      <c r="N186" s="601" t="s">
        <v>28</v>
      </c>
      <c r="O186" s="601">
        <v>3.8130000000000002</v>
      </c>
      <c r="P186" s="601">
        <v>0.47889999999999999</v>
      </c>
      <c r="Q186" s="601">
        <v>0.2223</v>
      </c>
      <c r="R186" s="601">
        <v>0.9526</v>
      </c>
      <c r="S186" s="601">
        <v>0.49299999999999999</v>
      </c>
      <c r="T186" s="601">
        <v>0.75</v>
      </c>
      <c r="U186" s="601" t="s">
        <v>878</v>
      </c>
      <c r="V186" s="601" t="s">
        <v>878</v>
      </c>
      <c r="W186" s="601" t="s">
        <v>878</v>
      </c>
      <c r="X186" s="601" t="s">
        <v>878</v>
      </c>
      <c r="Y186" s="601" t="s">
        <v>878</v>
      </c>
      <c r="Z186" s="601" t="s">
        <v>878</v>
      </c>
      <c r="AA186" s="601" t="s">
        <v>878</v>
      </c>
      <c r="AB186" s="595">
        <v>15</v>
      </c>
      <c r="AE186" s="595" t="b">
        <v>0</v>
      </c>
      <c r="AG186" s="2771">
        <v>107.94999694824219</v>
      </c>
      <c r="AH186" s="2772">
        <v>96.850200000000001</v>
      </c>
      <c r="AI186" s="2772">
        <v>11.29284</v>
      </c>
      <c r="AJ186" s="2772">
        <v>229.33626371205469</v>
      </c>
      <c r="AK186" s="2771">
        <v>13</v>
      </c>
      <c r="AL186" s="2772">
        <v>10</v>
      </c>
      <c r="AM186" s="2772">
        <v>27</v>
      </c>
      <c r="AN186" s="2772">
        <v>96</v>
      </c>
      <c r="AO186" s="2772">
        <v>97</v>
      </c>
      <c r="AP186" s="2772" t="s">
        <v>4809</v>
      </c>
      <c r="AQ186" s="2772" t="s">
        <v>4809</v>
      </c>
      <c r="AR186" s="2772">
        <v>0</v>
      </c>
      <c r="AS186" s="2771" t="s">
        <v>4810</v>
      </c>
      <c r="AT186" s="2772">
        <v>75</v>
      </c>
      <c r="AU186" s="2773">
        <v>20</v>
      </c>
    </row>
    <row r="187" spans="1:47" x14ac:dyDescent="0.25">
      <c r="A187" s="595">
        <v>186</v>
      </c>
      <c r="C187" s="595">
        <v>1</v>
      </c>
      <c r="I187" s="595">
        <v>1</v>
      </c>
      <c r="J187" s="595" t="s">
        <v>1120</v>
      </c>
      <c r="K187" s="601">
        <v>72815</v>
      </c>
      <c r="L187" s="601">
        <v>3.75</v>
      </c>
      <c r="M187" s="601">
        <v>69</v>
      </c>
      <c r="N187" s="601" t="s">
        <v>29</v>
      </c>
      <c r="O187" s="601">
        <v>3.4948999999999999</v>
      </c>
      <c r="P187" s="601">
        <v>0.54179999999999995</v>
      </c>
      <c r="Q187" s="601">
        <v>0.10440000000000001</v>
      </c>
      <c r="R187" s="601">
        <v>1.2795000000000001</v>
      </c>
      <c r="S187" s="601">
        <v>0.61639999999999995</v>
      </c>
      <c r="T187" s="601">
        <v>0.875</v>
      </c>
      <c r="U187" s="601" t="s">
        <v>299</v>
      </c>
      <c r="V187" s="601" t="s">
        <v>299</v>
      </c>
      <c r="W187" s="601" t="s">
        <v>299</v>
      </c>
      <c r="X187" s="601" t="s">
        <v>299</v>
      </c>
      <c r="Y187" s="601" t="s">
        <v>299</v>
      </c>
      <c r="Z187" s="601" t="s">
        <v>299</v>
      </c>
      <c r="AA187" s="601" t="s">
        <v>299</v>
      </c>
      <c r="AB187" s="595">
        <v>0</v>
      </c>
      <c r="AE187" s="595" t="b">
        <v>0</v>
      </c>
      <c r="AG187" s="2771">
        <v>95.25</v>
      </c>
      <c r="AH187" s="2772">
        <v>88.77046</v>
      </c>
      <c r="AI187" s="2772">
        <v>5.3035199999999998</v>
      </c>
      <c r="AJ187" s="2772">
        <v>216.76989309769553</v>
      </c>
      <c r="AK187" s="2771">
        <v>26</v>
      </c>
      <c r="AL187" s="2772">
        <v>14</v>
      </c>
      <c r="AM187" s="2772">
        <v>33</v>
      </c>
      <c r="AN187" s="2772">
        <v>90</v>
      </c>
      <c r="AO187" s="2772">
        <v>89</v>
      </c>
      <c r="AP187" s="2772" t="s">
        <v>4809</v>
      </c>
      <c r="AQ187" s="2772" t="s">
        <v>4809</v>
      </c>
      <c r="AR187" s="2772">
        <v>0</v>
      </c>
      <c r="AS187" s="2771" t="s">
        <v>4810</v>
      </c>
      <c r="AT187" s="2772">
        <v>75</v>
      </c>
      <c r="AU187" s="2773">
        <v>20</v>
      </c>
    </row>
    <row r="188" spans="1:47" x14ac:dyDescent="0.25">
      <c r="A188" s="595">
        <v>187</v>
      </c>
      <c r="C188" s="595">
        <v>1</v>
      </c>
      <c r="I188" s="595">
        <v>1</v>
      </c>
      <c r="K188" s="601">
        <v>72816</v>
      </c>
      <c r="L188" s="601">
        <v>5.875</v>
      </c>
      <c r="M188" s="601">
        <v>104</v>
      </c>
      <c r="N188" s="601" t="s">
        <v>29</v>
      </c>
      <c r="O188" s="601">
        <v>5.7382</v>
      </c>
      <c r="P188" s="601">
        <v>0.46560000000000001</v>
      </c>
      <c r="Q188" s="601">
        <v>0.1532</v>
      </c>
      <c r="R188" s="601">
        <v>1.25</v>
      </c>
      <c r="S188" s="601">
        <v>0.66439999999999999</v>
      </c>
      <c r="T188" s="601">
        <v>0.875</v>
      </c>
      <c r="U188" s="601" t="s">
        <v>299</v>
      </c>
      <c r="V188" s="601" t="s">
        <v>299</v>
      </c>
      <c r="W188" s="601" t="s">
        <v>299</v>
      </c>
      <c r="X188" s="601" t="s">
        <v>299</v>
      </c>
      <c r="Y188" s="601" t="s">
        <v>299</v>
      </c>
      <c r="Z188" s="601" t="s">
        <v>299</v>
      </c>
      <c r="AA188" s="601" t="s">
        <v>299</v>
      </c>
      <c r="AB188" s="595">
        <v>0</v>
      </c>
      <c r="AE188" s="595" t="b">
        <v>0</v>
      </c>
      <c r="AG188" s="2771">
        <v>149.22500610351563</v>
      </c>
      <c r="AH188" s="2772">
        <v>145.75028</v>
      </c>
      <c r="AI188" s="2772">
        <v>7.7825600000000001</v>
      </c>
      <c r="AJ188" s="2772">
        <v>326.72563597333817</v>
      </c>
      <c r="AK188" s="2771">
        <v>28</v>
      </c>
      <c r="AL188" s="2772">
        <v>16</v>
      </c>
      <c r="AM188" s="2772">
        <v>37</v>
      </c>
      <c r="AN188" s="2772">
        <v>86</v>
      </c>
      <c r="AO188" s="2772">
        <v>146</v>
      </c>
      <c r="AP188" s="2772" t="s">
        <v>793</v>
      </c>
      <c r="AQ188" s="2772" t="s">
        <v>793</v>
      </c>
      <c r="AR188" s="2772">
        <v>0</v>
      </c>
      <c r="AS188" s="2771" t="s">
        <v>4810</v>
      </c>
      <c r="AT188" s="2772">
        <v>106</v>
      </c>
      <c r="AU188" s="2773">
        <v>35</v>
      </c>
    </row>
    <row r="189" spans="1:47" x14ac:dyDescent="0.25">
      <c r="A189" s="595">
        <v>188</v>
      </c>
      <c r="H189" s="595" t="s">
        <v>235</v>
      </c>
      <c r="I189" s="595">
        <v>1</v>
      </c>
      <c r="J189" s="595" t="s">
        <v>1121</v>
      </c>
      <c r="K189" s="601">
        <v>72884</v>
      </c>
      <c r="L189" s="601">
        <v>5.75</v>
      </c>
      <c r="M189" s="601">
        <v>101</v>
      </c>
      <c r="N189" s="601" t="s">
        <v>29</v>
      </c>
      <c r="O189" s="601">
        <v>5.492</v>
      </c>
      <c r="P189" s="601">
        <v>0.58589999999999998</v>
      </c>
      <c r="Q189" s="601">
        <v>0.14849999999999999</v>
      </c>
      <c r="R189" s="601">
        <v>1.25</v>
      </c>
      <c r="S189" s="601">
        <v>0.85370000000000001</v>
      </c>
      <c r="T189" s="601">
        <v>0.875</v>
      </c>
      <c r="U189" s="601" t="s">
        <v>299</v>
      </c>
      <c r="V189" s="601" t="s">
        <v>299</v>
      </c>
      <c r="W189" s="601" t="s">
        <v>299</v>
      </c>
      <c r="X189" s="601" t="s">
        <v>299</v>
      </c>
      <c r="Y189" s="601" t="s">
        <v>299</v>
      </c>
      <c r="Z189" s="601" t="s">
        <v>299</v>
      </c>
      <c r="AA189" s="601" t="s">
        <v>299</v>
      </c>
      <c r="AB189" s="595">
        <v>0</v>
      </c>
      <c r="AE189" s="595" t="b">
        <v>0</v>
      </c>
      <c r="AG189" s="2771">
        <v>146.05000305175781</v>
      </c>
      <c r="AH189" s="2772">
        <v>139.49680000000001</v>
      </c>
      <c r="AI189" s="2772">
        <v>7.5438000000000001</v>
      </c>
      <c r="AJ189" s="2772">
        <v>317.30085801256882</v>
      </c>
      <c r="AK189" s="2771">
        <v>25</v>
      </c>
      <c r="AL189" s="2772">
        <v>16</v>
      </c>
      <c r="AM189" s="2772">
        <v>37</v>
      </c>
      <c r="AN189" s="2772">
        <v>86</v>
      </c>
      <c r="AO189" s="2772">
        <v>139</v>
      </c>
      <c r="AP189" s="2772" t="s">
        <v>793</v>
      </c>
      <c r="AQ189" s="2772" t="s">
        <v>793</v>
      </c>
      <c r="AR189" s="2772">
        <v>0</v>
      </c>
      <c r="AS189" s="2771" t="s">
        <v>4810</v>
      </c>
      <c r="AT189" s="2772">
        <v>106</v>
      </c>
      <c r="AU189" s="2773">
        <v>35</v>
      </c>
    </row>
    <row r="190" spans="1:47" x14ac:dyDescent="0.25">
      <c r="A190" s="595">
        <v>189</v>
      </c>
      <c r="C190" s="595">
        <v>1</v>
      </c>
      <c r="I190" s="595">
        <v>1</v>
      </c>
      <c r="K190" s="601">
        <v>73291</v>
      </c>
      <c r="L190" s="601">
        <v>4.5</v>
      </c>
      <c r="M190" s="601">
        <v>81</v>
      </c>
      <c r="N190" s="601" t="s">
        <v>28</v>
      </c>
      <c r="O190" s="601">
        <v>4.0110000000000001</v>
      </c>
      <c r="P190" s="601">
        <v>0.69120000000000004</v>
      </c>
      <c r="Q190" s="601">
        <v>0.28039999999999998</v>
      </c>
      <c r="R190" s="601">
        <v>1.4947999999999999</v>
      </c>
      <c r="S190" s="601">
        <v>0.81189999999999996</v>
      </c>
      <c r="T190" s="601">
        <v>1.125</v>
      </c>
      <c r="U190" s="601" t="s">
        <v>846</v>
      </c>
      <c r="V190" s="601" t="s">
        <v>846</v>
      </c>
      <c r="W190" s="601" t="s">
        <v>846</v>
      </c>
      <c r="X190" s="601" t="s">
        <v>846</v>
      </c>
      <c r="Y190" s="601" t="s">
        <v>846</v>
      </c>
      <c r="Z190" s="601" t="s">
        <v>846</v>
      </c>
      <c r="AA190" s="601" t="s">
        <v>846</v>
      </c>
      <c r="AB190" s="595">
        <v>6</v>
      </c>
      <c r="AE190" s="595" t="b">
        <v>0</v>
      </c>
      <c r="AG190" s="2771">
        <v>114.30000305175781</v>
      </c>
      <c r="AH190" s="2772">
        <v>101.8794</v>
      </c>
      <c r="AI190" s="2772">
        <v>14.24432</v>
      </c>
      <c r="AJ190" s="2772">
        <v>254.469004940773</v>
      </c>
      <c r="AK190" s="2771">
        <v>26</v>
      </c>
      <c r="AL190" s="2772">
        <v>16</v>
      </c>
      <c r="AM190" s="2772">
        <v>37</v>
      </c>
      <c r="AN190" s="2772">
        <v>86</v>
      </c>
      <c r="AO190" s="2772">
        <v>102</v>
      </c>
      <c r="AP190" s="2772" t="s">
        <v>4809</v>
      </c>
      <c r="AQ190" s="2772" t="s">
        <v>4809</v>
      </c>
      <c r="AR190" s="2772">
        <v>0</v>
      </c>
      <c r="AS190" s="2771" t="s">
        <v>4810</v>
      </c>
      <c r="AT190" s="2772">
        <v>86</v>
      </c>
      <c r="AU190" s="2773">
        <v>25</v>
      </c>
    </row>
    <row r="191" spans="1:47" x14ac:dyDescent="0.25">
      <c r="A191" s="595">
        <v>190</v>
      </c>
      <c r="C191" s="595">
        <v>1</v>
      </c>
      <c r="I191" s="595">
        <v>1</v>
      </c>
      <c r="K191" s="601">
        <v>73446</v>
      </c>
      <c r="L191" s="601">
        <v>6.5</v>
      </c>
      <c r="M191" s="601">
        <v>117</v>
      </c>
      <c r="N191" s="601" t="s">
        <v>29</v>
      </c>
      <c r="O191" s="601">
        <v>5.9710000000000001</v>
      </c>
      <c r="P191" s="601">
        <v>0.52939999999999998</v>
      </c>
      <c r="Q191" s="601">
        <v>0.15440000000000001</v>
      </c>
      <c r="R191" s="601">
        <v>2</v>
      </c>
      <c r="S191" s="601">
        <v>1.0108999999999999</v>
      </c>
      <c r="T191" s="601">
        <v>1.125</v>
      </c>
      <c r="U191" s="601" t="s">
        <v>299</v>
      </c>
      <c r="V191" s="601" t="s">
        <v>299</v>
      </c>
      <c r="W191" s="601" t="s">
        <v>299</v>
      </c>
      <c r="X191" s="601" t="s">
        <v>299</v>
      </c>
      <c r="Y191" s="601" t="s">
        <v>299</v>
      </c>
      <c r="Z191" s="601" t="s">
        <v>299</v>
      </c>
      <c r="AA191" s="601" t="s">
        <v>299</v>
      </c>
      <c r="AB191" s="595">
        <v>0</v>
      </c>
      <c r="AE191" s="595" t="b">
        <v>0</v>
      </c>
      <c r="AG191" s="2771">
        <v>165.10000610351563</v>
      </c>
      <c r="AH191" s="2772">
        <v>151.6634</v>
      </c>
      <c r="AI191" s="2772">
        <v>7.8435199999999998</v>
      </c>
      <c r="AJ191" s="2772">
        <v>367.56634047000546</v>
      </c>
      <c r="AK191" s="2771">
        <v>37</v>
      </c>
      <c r="AL191" s="2772">
        <v>18</v>
      </c>
      <c r="AM191" s="2772">
        <v>40</v>
      </c>
      <c r="AN191" s="2772">
        <v>83</v>
      </c>
      <c r="AO191" s="2772">
        <v>152</v>
      </c>
      <c r="AP191" s="2772" t="s">
        <v>793</v>
      </c>
      <c r="AQ191" s="2772" t="s">
        <v>793</v>
      </c>
      <c r="AR191" s="2772">
        <v>0</v>
      </c>
      <c r="AS191" s="2771" t="s">
        <v>4810</v>
      </c>
      <c r="AT191" s="2772">
        <v>117</v>
      </c>
      <c r="AU191" s="2773">
        <v>40</v>
      </c>
    </row>
    <row r="192" spans="1:47" x14ac:dyDescent="0.25">
      <c r="A192" s="595">
        <v>191</v>
      </c>
      <c r="C192" s="595">
        <v>1</v>
      </c>
      <c r="I192" s="595">
        <v>1</v>
      </c>
      <c r="J192" s="595" t="s">
        <v>1122</v>
      </c>
      <c r="K192" s="601">
        <v>73881</v>
      </c>
      <c r="L192" s="601">
        <v>5.5</v>
      </c>
      <c r="M192" s="601">
        <v>94</v>
      </c>
      <c r="N192" s="601" t="s">
        <v>29</v>
      </c>
      <c r="O192" s="601">
        <v>4.8760000000000003</v>
      </c>
      <c r="P192" s="601">
        <v>0.52359999999999995</v>
      </c>
      <c r="Q192" s="601">
        <v>0.1487</v>
      </c>
      <c r="R192" s="601">
        <v>1.25</v>
      </c>
      <c r="S192" s="601">
        <v>0.56100000000000005</v>
      </c>
      <c r="T192" s="601">
        <v>0.75</v>
      </c>
      <c r="U192" s="601" t="s">
        <v>299</v>
      </c>
      <c r="V192" s="601" t="s">
        <v>299</v>
      </c>
      <c r="W192" s="601" t="s">
        <v>299</v>
      </c>
      <c r="X192" s="601" t="s">
        <v>299</v>
      </c>
      <c r="Y192" s="601" t="s">
        <v>299</v>
      </c>
      <c r="Z192" s="601" t="s">
        <v>299</v>
      </c>
      <c r="AA192" s="601" t="s">
        <v>299</v>
      </c>
      <c r="AB192" s="595">
        <v>0</v>
      </c>
      <c r="AE192" s="595" t="b">
        <v>0</v>
      </c>
      <c r="AG192" s="2771">
        <v>139.69999694824219</v>
      </c>
      <c r="AH192" s="2772">
        <v>123.85039999999999</v>
      </c>
      <c r="AI192" s="2772">
        <v>7.55396</v>
      </c>
      <c r="AJ192" s="2772">
        <v>295.30970943744023</v>
      </c>
      <c r="AK192" s="2771">
        <v>16</v>
      </c>
      <c r="AL192" s="2772">
        <v>12</v>
      </c>
      <c r="AM192" s="2772">
        <v>30</v>
      </c>
      <c r="AN192" s="2772">
        <v>93</v>
      </c>
      <c r="AO192" s="2772">
        <v>124</v>
      </c>
      <c r="AP192" s="2772" t="s">
        <v>793</v>
      </c>
      <c r="AQ192" s="2772" t="s">
        <v>4809</v>
      </c>
      <c r="AR192" s="2772">
        <v>0</v>
      </c>
      <c r="AS192" s="2771" t="s">
        <v>4810</v>
      </c>
      <c r="AT192" s="2772">
        <v>96</v>
      </c>
      <c r="AU192" s="2773">
        <v>30</v>
      </c>
    </row>
    <row r="193" spans="1:47" x14ac:dyDescent="0.25">
      <c r="A193" s="595">
        <v>192</v>
      </c>
      <c r="C193" s="595">
        <v>1</v>
      </c>
      <c r="I193" s="595">
        <v>1</v>
      </c>
      <c r="J193" s="595" t="s">
        <v>1123</v>
      </c>
      <c r="K193" s="601">
        <v>73885</v>
      </c>
      <c r="L193" s="601">
        <v>4.5</v>
      </c>
      <c r="M193" s="601">
        <v>79</v>
      </c>
      <c r="N193" s="601" t="s">
        <v>28</v>
      </c>
      <c r="O193" s="601">
        <v>4.2717000000000001</v>
      </c>
      <c r="P193" s="601">
        <v>0.496</v>
      </c>
      <c r="Q193" s="601">
        <v>5.2200000000000003E-2</v>
      </c>
      <c r="R193" s="601">
        <v>1.0357000000000001</v>
      </c>
      <c r="S193" s="601">
        <v>0.7177</v>
      </c>
      <c r="T193" s="601">
        <v>0.75</v>
      </c>
      <c r="U193" s="601" t="s">
        <v>849</v>
      </c>
      <c r="V193" s="601" t="s">
        <v>692</v>
      </c>
      <c r="W193" s="601" t="s">
        <v>849</v>
      </c>
      <c r="X193" s="601" t="s">
        <v>849</v>
      </c>
      <c r="Y193" s="601" t="s">
        <v>849</v>
      </c>
      <c r="Z193" s="601" t="s">
        <v>849</v>
      </c>
      <c r="AA193" s="601" t="s">
        <v>849</v>
      </c>
      <c r="AB193" s="595">
        <v>10</v>
      </c>
      <c r="AE193" s="595" t="b">
        <v>0</v>
      </c>
      <c r="AG193" s="2771">
        <v>114.30000305175781</v>
      </c>
      <c r="AH193" s="2772">
        <v>108.50118000000001</v>
      </c>
      <c r="AI193" s="2772">
        <v>2.6517599999999999</v>
      </c>
      <c r="AJ193" s="2772">
        <v>248.18581963359341</v>
      </c>
      <c r="AK193" s="2771">
        <v>20</v>
      </c>
      <c r="AL193" s="2772">
        <v>16</v>
      </c>
      <c r="AM193" s="2772">
        <v>37</v>
      </c>
      <c r="AN193" s="2772">
        <v>86</v>
      </c>
      <c r="AO193" s="2772">
        <v>109</v>
      </c>
      <c r="AP193" s="2772" t="s">
        <v>4809</v>
      </c>
      <c r="AQ193" s="2772" t="s">
        <v>4809</v>
      </c>
      <c r="AR193" s="2772">
        <v>0</v>
      </c>
      <c r="AS193" s="2771" t="s">
        <v>4810</v>
      </c>
      <c r="AT193" s="2772">
        <v>86</v>
      </c>
      <c r="AU193" s="2773">
        <v>25</v>
      </c>
    </row>
    <row r="194" spans="1:47" x14ac:dyDescent="0.25">
      <c r="A194" s="595">
        <v>193</v>
      </c>
      <c r="C194" s="595">
        <v>1</v>
      </c>
      <c r="I194" s="595">
        <v>1</v>
      </c>
      <c r="J194" s="595" t="s">
        <v>1124</v>
      </c>
      <c r="K194" s="601">
        <v>74193</v>
      </c>
      <c r="L194" s="601">
        <v>4.625</v>
      </c>
      <c r="M194" s="601">
        <v>82</v>
      </c>
      <c r="N194" s="601" t="s">
        <v>28</v>
      </c>
      <c r="O194" s="601">
        <v>4.4218999999999999</v>
      </c>
      <c r="P194" s="601">
        <v>0.72660000000000002</v>
      </c>
      <c r="Q194" s="601">
        <v>0.28120000000000001</v>
      </c>
      <c r="R194" s="601">
        <v>1.1416999999999999</v>
      </c>
      <c r="S194" s="601">
        <v>1.1367</v>
      </c>
      <c r="T194" s="601">
        <v>0.875</v>
      </c>
      <c r="U194" s="601" t="s">
        <v>847</v>
      </c>
      <c r="V194" s="601" t="s">
        <v>687</v>
      </c>
      <c r="W194" s="601" t="s">
        <v>847</v>
      </c>
      <c r="X194" s="601" t="s">
        <v>847</v>
      </c>
      <c r="Y194" s="601" t="s">
        <v>847</v>
      </c>
      <c r="Z194" s="601" t="s">
        <v>847</v>
      </c>
      <c r="AA194" s="601" t="s">
        <v>847</v>
      </c>
      <c r="AB194" s="595">
        <v>6.5</v>
      </c>
      <c r="AE194" s="595" t="b">
        <v>0</v>
      </c>
      <c r="AG194" s="2771">
        <v>117.47499847412109</v>
      </c>
      <c r="AH194" s="2772">
        <v>112.31626</v>
      </c>
      <c r="AI194" s="2772">
        <v>14.28496</v>
      </c>
      <c r="AJ194" s="2772">
        <v>257.61059759436279</v>
      </c>
      <c r="AK194" s="2771">
        <v>23</v>
      </c>
      <c r="AL194" s="2772">
        <v>16</v>
      </c>
      <c r="AM194" s="2772">
        <v>37</v>
      </c>
      <c r="AN194" s="2772">
        <v>86</v>
      </c>
      <c r="AO194" s="2772">
        <v>112</v>
      </c>
      <c r="AP194" s="2772" t="s">
        <v>4809</v>
      </c>
      <c r="AQ194" s="2772" t="s">
        <v>4809</v>
      </c>
      <c r="AR194" s="2772">
        <v>0</v>
      </c>
      <c r="AS194" s="2771" t="s">
        <v>4810</v>
      </c>
      <c r="AT194" s="2772">
        <v>86</v>
      </c>
      <c r="AU194" s="2773">
        <v>25</v>
      </c>
    </row>
    <row r="195" spans="1:47" x14ac:dyDescent="0.25">
      <c r="A195" s="595">
        <v>194</v>
      </c>
      <c r="C195" s="595">
        <v>1</v>
      </c>
      <c r="H195" s="595" t="s">
        <v>235</v>
      </c>
      <c r="I195" s="595">
        <v>2</v>
      </c>
      <c r="J195" s="595" t="s">
        <v>1125</v>
      </c>
      <c r="K195" s="601">
        <v>74628</v>
      </c>
      <c r="L195" s="601">
        <v>3.875</v>
      </c>
      <c r="M195" s="601">
        <v>89</v>
      </c>
      <c r="N195" s="601" t="s">
        <v>29</v>
      </c>
      <c r="O195" s="601">
        <v>3.6259999999999999</v>
      </c>
      <c r="P195" s="601">
        <v>0.61860000000000004</v>
      </c>
      <c r="Q195" s="601">
        <v>8.8999999999999996E-2</v>
      </c>
      <c r="R195" s="601">
        <v>3.5038999999999998</v>
      </c>
      <c r="S195" s="601">
        <v>0.68110000000000004</v>
      </c>
      <c r="T195" s="601">
        <v>0.75</v>
      </c>
      <c r="U195" s="601" t="s">
        <v>299</v>
      </c>
      <c r="V195" s="601" t="s">
        <v>299</v>
      </c>
      <c r="W195" s="601" t="s">
        <v>299</v>
      </c>
      <c r="X195" s="601" t="s">
        <v>299</v>
      </c>
      <c r="Y195" s="601" t="s">
        <v>299</v>
      </c>
      <c r="Z195" s="601" t="s">
        <v>299</v>
      </c>
      <c r="AA195" s="601" t="s">
        <v>299</v>
      </c>
      <c r="AB195" s="595">
        <v>0</v>
      </c>
      <c r="AE195" s="595" t="b">
        <v>0</v>
      </c>
      <c r="AG195" s="2771">
        <v>98.425003051757813</v>
      </c>
      <c r="AH195" s="2772">
        <v>92.100399999999993</v>
      </c>
      <c r="AI195" s="2772">
        <v>4.5212000000000003</v>
      </c>
      <c r="AJ195" s="2772">
        <v>279.60174616949132</v>
      </c>
      <c r="AK195" s="2771">
        <v>83</v>
      </c>
      <c r="AL195" s="2772">
        <v>14</v>
      </c>
      <c r="AM195" s="2772">
        <v>33</v>
      </c>
      <c r="AN195" s="2772">
        <v>90</v>
      </c>
      <c r="AO195" s="2772">
        <v>92</v>
      </c>
      <c r="AP195" s="2772" t="s">
        <v>793</v>
      </c>
      <c r="AQ195" s="2772" t="s">
        <v>4809</v>
      </c>
      <c r="AR195" s="2772">
        <v>0</v>
      </c>
      <c r="AS195" s="2771" t="s">
        <v>4810</v>
      </c>
      <c r="AT195" s="2772">
        <v>96</v>
      </c>
      <c r="AU195" s="2773">
        <v>30</v>
      </c>
    </row>
    <row r="196" spans="1:47" x14ac:dyDescent="0.25">
      <c r="A196" s="595">
        <v>195</v>
      </c>
      <c r="C196" s="595">
        <v>1</v>
      </c>
      <c r="H196" s="595" t="s">
        <v>235</v>
      </c>
      <c r="I196" s="595">
        <v>2</v>
      </c>
      <c r="J196" s="595" t="s">
        <v>1126</v>
      </c>
      <c r="K196" s="601">
        <v>74906</v>
      </c>
      <c r="L196" s="601">
        <v>4.375</v>
      </c>
      <c r="M196" s="601">
        <v>76</v>
      </c>
      <c r="N196" s="601" t="s">
        <v>28</v>
      </c>
      <c r="O196" s="601">
        <v>4.194</v>
      </c>
      <c r="P196" s="601">
        <v>0.5736</v>
      </c>
      <c r="Q196" s="601">
        <v>0.11890000000000001</v>
      </c>
      <c r="R196" s="601">
        <v>0.78390000000000004</v>
      </c>
      <c r="S196" s="601">
        <v>0.43640000000000001</v>
      </c>
      <c r="T196" s="601">
        <v>0.875</v>
      </c>
      <c r="U196" s="601" t="s">
        <v>850</v>
      </c>
      <c r="V196" s="601" t="s">
        <v>309</v>
      </c>
      <c r="W196" s="601" t="s">
        <v>850</v>
      </c>
      <c r="X196" s="601" t="s">
        <v>850</v>
      </c>
      <c r="Y196" s="601" t="s">
        <v>850</v>
      </c>
      <c r="Z196" s="601" t="s">
        <v>850</v>
      </c>
      <c r="AA196" s="601" t="s">
        <v>850</v>
      </c>
      <c r="AB196" s="595">
        <v>8.5</v>
      </c>
      <c r="AE196" s="595" t="b">
        <v>0</v>
      </c>
      <c r="AG196" s="2771">
        <v>111.125</v>
      </c>
      <c r="AH196" s="2772">
        <v>106.52760000000001</v>
      </c>
      <c r="AI196" s="2772">
        <v>6.0401199999999999</v>
      </c>
      <c r="AJ196" s="2772">
        <v>238.76104167282404</v>
      </c>
      <c r="AK196" s="2771">
        <v>17</v>
      </c>
      <c r="AL196" s="2772">
        <v>14</v>
      </c>
      <c r="AM196" s="2772">
        <v>33</v>
      </c>
      <c r="AN196" s="2772">
        <v>90</v>
      </c>
      <c r="AO196" s="2772">
        <v>107</v>
      </c>
      <c r="AP196" s="2772" t="s">
        <v>4809</v>
      </c>
      <c r="AQ196" s="2772" t="s">
        <v>4809</v>
      </c>
      <c r="AR196" s="2772">
        <v>0</v>
      </c>
      <c r="AS196" s="2771" t="s">
        <v>4810</v>
      </c>
      <c r="AT196" s="2772">
        <v>75</v>
      </c>
      <c r="AU196" s="2773">
        <v>20</v>
      </c>
    </row>
    <row r="197" spans="1:47" x14ac:dyDescent="0.25">
      <c r="A197" s="595">
        <v>196</v>
      </c>
      <c r="C197" s="595">
        <v>1</v>
      </c>
      <c r="H197" s="595" t="s">
        <v>235</v>
      </c>
      <c r="I197" s="595">
        <v>2</v>
      </c>
      <c r="J197" s="595" t="s">
        <v>1127</v>
      </c>
      <c r="K197" s="601">
        <v>74937</v>
      </c>
      <c r="L197" s="601">
        <v>4.5</v>
      </c>
      <c r="M197" s="601">
        <v>85</v>
      </c>
      <c r="N197" s="601" t="s">
        <v>28</v>
      </c>
      <c r="O197" s="601">
        <v>4.3503999999999996</v>
      </c>
      <c r="P197" s="601">
        <v>0.32879999999999998</v>
      </c>
      <c r="Q197" s="601">
        <v>0.1343</v>
      </c>
      <c r="R197" s="601">
        <v>1.66</v>
      </c>
      <c r="S197" s="601">
        <v>0.74319999999999997</v>
      </c>
      <c r="T197" s="601">
        <v>0.875</v>
      </c>
      <c r="U197" s="601" t="s">
        <v>846</v>
      </c>
      <c r="V197" s="601" t="s">
        <v>358</v>
      </c>
      <c r="W197" s="601" t="s">
        <v>846</v>
      </c>
      <c r="X197" s="601" t="s">
        <v>846</v>
      </c>
      <c r="Y197" s="601" t="s">
        <v>846</v>
      </c>
      <c r="Z197" s="601" t="s">
        <v>846</v>
      </c>
      <c r="AA197" s="601" t="s">
        <v>846</v>
      </c>
      <c r="AB197" s="595">
        <v>6</v>
      </c>
      <c r="AE197" s="595" t="b">
        <v>0</v>
      </c>
      <c r="AG197" s="2771">
        <v>114.30000305175781</v>
      </c>
      <c r="AH197" s="2772">
        <v>110.50015999999999</v>
      </c>
      <c r="AI197" s="2772">
        <v>6.8224400000000003</v>
      </c>
      <c r="AJ197" s="2772">
        <v>267.03537555513213</v>
      </c>
      <c r="AK197" s="2771">
        <v>38</v>
      </c>
      <c r="AL197" s="2772">
        <v>16</v>
      </c>
      <c r="AM197" s="2772">
        <v>37</v>
      </c>
      <c r="AN197" s="2772">
        <v>86</v>
      </c>
      <c r="AO197" s="2772">
        <v>111</v>
      </c>
      <c r="AP197" s="2772" t="s">
        <v>4809</v>
      </c>
      <c r="AQ197" s="2772" t="s">
        <v>4809</v>
      </c>
      <c r="AR197" s="2772">
        <v>0</v>
      </c>
      <c r="AS197" s="2771" t="s">
        <v>4810</v>
      </c>
      <c r="AT197" s="2772">
        <v>86</v>
      </c>
      <c r="AU197" s="2773">
        <v>25</v>
      </c>
    </row>
    <row r="198" spans="1:47" x14ac:dyDescent="0.25">
      <c r="A198" s="595">
        <v>197</v>
      </c>
      <c r="D198" s="595">
        <v>1</v>
      </c>
      <c r="I198" s="595">
        <v>1</v>
      </c>
      <c r="K198" s="601">
        <v>76335</v>
      </c>
      <c r="L198" s="601">
        <v>4.25</v>
      </c>
      <c r="M198" s="601">
        <v>77</v>
      </c>
      <c r="N198" s="601" t="s">
        <v>29</v>
      </c>
      <c r="O198" s="601">
        <v>3.8936999999999999</v>
      </c>
      <c r="P198" s="601">
        <v>0.80089999999999995</v>
      </c>
      <c r="Q198" s="601">
        <v>9.0899999999999995E-2</v>
      </c>
      <c r="R198" s="601">
        <v>1.3779999999999999</v>
      </c>
      <c r="S198" s="601">
        <v>0.80089999999999995</v>
      </c>
      <c r="T198" s="601">
        <v>0.875</v>
      </c>
      <c r="U198" s="601" t="s">
        <v>299</v>
      </c>
      <c r="V198" s="601" t="s">
        <v>299</v>
      </c>
      <c r="W198" s="601" t="s">
        <v>299</v>
      </c>
      <c r="X198" s="601" t="s">
        <v>299</v>
      </c>
      <c r="Y198" s="601" t="s">
        <v>299</v>
      </c>
      <c r="Z198" s="601" t="s">
        <v>299</v>
      </c>
      <c r="AA198" s="601" t="s">
        <v>299</v>
      </c>
      <c r="AB198" s="595">
        <v>0</v>
      </c>
      <c r="AE198" s="595" t="b">
        <v>0</v>
      </c>
      <c r="AG198" s="2771">
        <v>107.94999694824219</v>
      </c>
      <c r="AH198" s="2772">
        <v>98.899979999999999</v>
      </c>
      <c r="AI198" s="2772">
        <v>4.6177200000000003</v>
      </c>
      <c r="AJ198" s="2772">
        <v>241.90263432641385</v>
      </c>
      <c r="AK198" s="2771">
        <v>26</v>
      </c>
      <c r="AL198" s="2772">
        <v>16</v>
      </c>
      <c r="AM198" s="2772">
        <v>37</v>
      </c>
      <c r="AN198" s="2772">
        <v>86</v>
      </c>
      <c r="AO198" s="2772">
        <v>99</v>
      </c>
      <c r="AP198" s="2772" t="s">
        <v>4809</v>
      </c>
      <c r="AQ198" s="2772" t="s">
        <v>4809</v>
      </c>
      <c r="AR198" s="2772">
        <v>0</v>
      </c>
      <c r="AS198" s="2771" t="s">
        <v>4810</v>
      </c>
      <c r="AT198" s="2772">
        <v>86</v>
      </c>
      <c r="AU198" s="2773">
        <v>25</v>
      </c>
    </row>
    <row r="199" spans="1:47" x14ac:dyDescent="0.25">
      <c r="A199" s="595">
        <v>198</v>
      </c>
      <c r="C199" s="595">
        <v>1</v>
      </c>
      <c r="I199" s="595">
        <v>1</v>
      </c>
      <c r="K199" s="601">
        <v>76669</v>
      </c>
      <c r="L199" s="601">
        <v>6</v>
      </c>
      <c r="M199" s="601">
        <v>104</v>
      </c>
      <c r="N199" s="601" t="s">
        <v>29</v>
      </c>
      <c r="O199" s="601">
        <v>5.6256000000000004</v>
      </c>
      <c r="P199" s="601">
        <v>0.52249999999999996</v>
      </c>
      <c r="Q199" s="601">
        <v>0.14760000000000001</v>
      </c>
      <c r="R199" s="601">
        <v>1.2378</v>
      </c>
      <c r="S199" s="601">
        <v>0.54610000000000003</v>
      </c>
      <c r="T199" s="601">
        <v>0.75</v>
      </c>
      <c r="U199" s="601" t="s">
        <v>299</v>
      </c>
      <c r="V199" s="601" t="s">
        <v>299</v>
      </c>
      <c r="W199" s="601" t="s">
        <v>299</v>
      </c>
      <c r="X199" s="601" t="s">
        <v>299</v>
      </c>
      <c r="Y199" s="601" t="s">
        <v>299</v>
      </c>
      <c r="Z199" s="601" t="s">
        <v>299</v>
      </c>
      <c r="AA199" s="601" t="s">
        <v>299</v>
      </c>
      <c r="AB199" s="595">
        <v>0</v>
      </c>
      <c r="AE199" s="595" t="b">
        <v>0</v>
      </c>
      <c r="AG199" s="2771">
        <v>152.39999389648438</v>
      </c>
      <c r="AH199" s="2772">
        <v>142.89024000000001</v>
      </c>
      <c r="AI199" s="2772">
        <v>7.4980799999999999</v>
      </c>
      <c r="AJ199" s="2772">
        <v>326.72563597333817</v>
      </c>
      <c r="AK199" s="2771">
        <v>22</v>
      </c>
      <c r="AL199" s="2772">
        <v>16</v>
      </c>
      <c r="AM199" s="2772">
        <v>37</v>
      </c>
      <c r="AN199" s="2772">
        <v>86</v>
      </c>
      <c r="AO199" s="2772">
        <v>143</v>
      </c>
      <c r="AP199" s="2772" t="s">
        <v>793</v>
      </c>
      <c r="AQ199" s="2772" t="s">
        <v>793</v>
      </c>
      <c r="AR199" s="2772">
        <v>0</v>
      </c>
      <c r="AS199" s="2771" t="s">
        <v>4810</v>
      </c>
      <c r="AT199" s="2772">
        <v>106</v>
      </c>
      <c r="AU199" s="2773">
        <v>35</v>
      </c>
    </row>
    <row r="200" spans="1:47" x14ac:dyDescent="0.25">
      <c r="A200" s="595">
        <v>199</v>
      </c>
      <c r="F200" s="595">
        <v>1</v>
      </c>
      <c r="I200" s="595">
        <v>1</v>
      </c>
      <c r="K200" s="601">
        <v>77145</v>
      </c>
      <c r="L200" s="601">
        <v>3.75</v>
      </c>
      <c r="M200" s="601">
        <v>68</v>
      </c>
      <c r="N200" s="601" t="s">
        <v>29</v>
      </c>
      <c r="O200" s="601">
        <v>3.5484</v>
      </c>
      <c r="P200" s="601">
        <v>0.50870000000000004</v>
      </c>
      <c r="Q200" s="601">
        <v>0.19209999999999999</v>
      </c>
      <c r="R200" s="601">
        <v>1.22</v>
      </c>
      <c r="S200" s="601">
        <v>0.50870000000000004</v>
      </c>
      <c r="T200" s="601">
        <v>0.625</v>
      </c>
      <c r="U200" s="601" t="s">
        <v>299</v>
      </c>
      <c r="V200" s="601" t="s">
        <v>299</v>
      </c>
      <c r="W200" s="601" t="s">
        <v>299</v>
      </c>
      <c r="X200" s="601" t="s">
        <v>299</v>
      </c>
      <c r="Y200" s="601" t="s">
        <v>299</v>
      </c>
      <c r="Z200" s="601" t="s">
        <v>299</v>
      </c>
      <c r="AA200" s="601" t="s">
        <v>299</v>
      </c>
      <c r="AB200" s="595">
        <v>0</v>
      </c>
      <c r="AE200" s="595" t="b">
        <v>0</v>
      </c>
      <c r="AG200" s="2771">
        <v>95.25</v>
      </c>
      <c r="AH200" s="2772">
        <v>90.129360000000005</v>
      </c>
      <c r="AI200" s="2772">
        <v>9.75868</v>
      </c>
      <c r="AJ200" s="2772">
        <v>213.62830044410572</v>
      </c>
      <c r="AK200" s="2771">
        <v>23</v>
      </c>
      <c r="AL200" s="2772">
        <v>14</v>
      </c>
      <c r="AM200" s="2772">
        <v>33</v>
      </c>
      <c r="AN200" s="2772">
        <v>90</v>
      </c>
      <c r="AO200" s="2772">
        <v>90</v>
      </c>
      <c r="AP200" s="2772" t="s">
        <v>4809</v>
      </c>
      <c r="AQ200" s="2772" t="s">
        <v>4809</v>
      </c>
      <c r="AR200" s="2772">
        <v>0</v>
      </c>
      <c r="AS200" s="2771" t="s">
        <v>4810</v>
      </c>
      <c r="AT200" s="2772">
        <v>75</v>
      </c>
      <c r="AU200" s="2773">
        <v>20</v>
      </c>
    </row>
    <row r="201" spans="1:47" x14ac:dyDescent="0.25">
      <c r="A201" s="595">
        <v>200</v>
      </c>
      <c r="C201" s="595">
        <v>1</v>
      </c>
      <c r="I201" s="595">
        <v>1</v>
      </c>
      <c r="J201" s="595" t="s">
        <v>1128</v>
      </c>
      <c r="K201" s="601">
        <v>77359</v>
      </c>
      <c r="L201" s="601">
        <v>4</v>
      </c>
      <c r="M201" s="601">
        <v>70</v>
      </c>
      <c r="N201" s="601" t="s">
        <v>29</v>
      </c>
      <c r="O201" s="601">
        <v>3.4704999999999999</v>
      </c>
      <c r="P201" s="601">
        <v>0.49209999999999998</v>
      </c>
      <c r="Q201" s="601">
        <v>0.1172</v>
      </c>
      <c r="R201" s="601">
        <v>1.1875</v>
      </c>
      <c r="S201" s="601">
        <v>0.60399999999999998</v>
      </c>
      <c r="T201" s="601">
        <v>0.75</v>
      </c>
      <c r="U201" s="601" t="s">
        <v>299</v>
      </c>
      <c r="V201" s="601" t="s">
        <v>299</v>
      </c>
      <c r="W201" s="601" t="s">
        <v>299</v>
      </c>
      <c r="X201" s="601" t="s">
        <v>299</v>
      </c>
      <c r="Y201" s="601" t="s">
        <v>299</v>
      </c>
      <c r="Z201" s="601" t="s">
        <v>299</v>
      </c>
      <c r="AA201" s="601" t="s">
        <v>299</v>
      </c>
      <c r="AB201" s="595">
        <v>0</v>
      </c>
      <c r="AE201" s="595" t="b">
        <v>0</v>
      </c>
      <c r="AG201" s="2771">
        <v>101.59999847412109</v>
      </c>
      <c r="AH201" s="2772">
        <v>88.150700000000001</v>
      </c>
      <c r="AI201" s="2772">
        <v>5.9537599999999999</v>
      </c>
      <c r="AJ201" s="2772">
        <v>219.91148575128528</v>
      </c>
      <c r="AK201" s="2771">
        <v>17</v>
      </c>
      <c r="AL201" s="2772">
        <v>14</v>
      </c>
      <c r="AM201" s="2772">
        <v>33</v>
      </c>
      <c r="AN201" s="2772">
        <v>90</v>
      </c>
      <c r="AO201" s="2772">
        <v>88</v>
      </c>
      <c r="AP201" s="2772" t="s">
        <v>4809</v>
      </c>
      <c r="AQ201" s="2772" t="s">
        <v>4809</v>
      </c>
      <c r="AR201" s="2772">
        <v>0</v>
      </c>
      <c r="AS201" s="2771" t="s">
        <v>4810</v>
      </c>
      <c r="AT201" s="2772">
        <v>75</v>
      </c>
      <c r="AU201" s="2773">
        <v>20</v>
      </c>
    </row>
    <row r="202" spans="1:47" x14ac:dyDescent="0.25">
      <c r="A202" s="595">
        <v>201</v>
      </c>
      <c r="C202" s="595">
        <v>1</v>
      </c>
      <c r="I202" s="595">
        <v>1</v>
      </c>
      <c r="J202" s="595" t="s">
        <v>1129</v>
      </c>
      <c r="K202" s="601">
        <v>78550</v>
      </c>
      <c r="L202" s="601">
        <v>5</v>
      </c>
      <c r="M202" s="601">
        <v>93</v>
      </c>
      <c r="N202" s="601" t="s">
        <v>29</v>
      </c>
      <c r="O202" s="601">
        <v>4.2530000000000001</v>
      </c>
      <c r="P202" s="601">
        <v>0.375</v>
      </c>
      <c r="Q202" s="601">
        <v>6.25E-2</v>
      </c>
      <c r="R202" s="601">
        <v>2.25</v>
      </c>
      <c r="S202" s="601">
        <v>0.8851</v>
      </c>
      <c r="T202" s="601">
        <v>0.75</v>
      </c>
      <c r="U202" s="601" t="s">
        <v>299</v>
      </c>
      <c r="V202" s="601" t="s">
        <v>299</v>
      </c>
      <c r="W202" s="601" t="s">
        <v>299</v>
      </c>
      <c r="X202" s="601" t="s">
        <v>299</v>
      </c>
      <c r="Y202" s="601" t="s">
        <v>299</v>
      </c>
      <c r="Z202" s="601" t="s">
        <v>299</v>
      </c>
      <c r="AA202" s="601" t="s">
        <v>299</v>
      </c>
      <c r="AB202" s="595">
        <v>0</v>
      </c>
      <c r="AE202" s="595" t="b">
        <v>0</v>
      </c>
      <c r="AG202" s="2771">
        <v>127</v>
      </c>
      <c r="AH202" s="2772">
        <v>108.0262</v>
      </c>
      <c r="AI202" s="2772">
        <v>3.1749999999999998</v>
      </c>
      <c r="AJ202" s="2772">
        <v>292.16811678385051</v>
      </c>
      <c r="AK202" s="2771">
        <v>38</v>
      </c>
      <c r="AL202" s="2772">
        <v>16</v>
      </c>
      <c r="AM202" s="2772">
        <v>37</v>
      </c>
      <c r="AN202" s="2772">
        <v>86</v>
      </c>
      <c r="AO202" s="2772">
        <v>108</v>
      </c>
      <c r="AP202" s="2772" t="s">
        <v>793</v>
      </c>
      <c r="AQ202" s="2772" t="s">
        <v>4809</v>
      </c>
      <c r="AR202" s="2772">
        <v>0</v>
      </c>
      <c r="AS202" s="2771" t="s">
        <v>4810</v>
      </c>
      <c r="AT202" s="2772">
        <v>96</v>
      </c>
      <c r="AU202" s="2773">
        <v>30</v>
      </c>
    </row>
    <row r="203" spans="1:47" x14ac:dyDescent="0.25">
      <c r="A203" s="595">
        <v>202</v>
      </c>
      <c r="C203" s="595">
        <v>1</v>
      </c>
      <c r="I203" s="595">
        <v>1</v>
      </c>
      <c r="K203" s="601">
        <v>78950</v>
      </c>
      <c r="L203" s="601">
        <v>3.75</v>
      </c>
      <c r="M203" s="601">
        <v>69</v>
      </c>
      <c r="N203" s="601" t="s">
        <v>29</v>
      </c>
      <c r="O203" s="601">
        <v>3.5421</v>
      </c>
      <c r="P203" s="601">
        <v>0.47549999999999998</v>
      </c>
      <c r="Q203" s="601">
        <v>0.22550000000000001</v>
      </c>
      <c r="R203" s="601">
        <v>1.2598</v>
      </c>
      <c r="S203" s="601">
        <v>0.58169999999999999</v>
      </c>
      <c r="T203" s="601">
        <v>0.625</v>
      </c>
      <c r="U203" s="601" t="s">
        <v>299</v>
      </c>
      <c r="V203" s="601" t="s">
        <v>299</v>
      </c>
      <c r="W203" s="601" t="s">
        <v>299</v>
      </c>
      <c r="X203" s="601" t="s">
        <v>299</v>
      </c>
      <c r="Y203" s="601" t="s">
        <v>299</v>
      </c>
      <c r="Z203" s="601" t="s">
        <v>299</v>
      </c>
      <c r="AA203" s="601" t="s">
        <v>299</v>
      </c>
      <c r="AB203" s="595">
        <v>0</v>
      </c>
      <c r="AE203" s="595" t="b">
        <v>0</v>
      </c>
      <c r="AG203" s="2771">
        <v>95.25</v>
      </c>
      <c r="AH203" s="2772">
        <v>89.969340000000003</v>
      </c>
      <c r="AI203" s="2772">
        <v>11.455399999999999</v>
      </c>
      <c r="AJ203" s="2772">
        <v>216.76989309769553</v>
      </c>
      <c r="AK203" s="2771">
        <v>26</v>
      </c>
      <c r="AL203" s="2772">
        <v>14</v>
      </c>
      <c r="AM203" s="2772">
        <v>33</v>
      </c>
      <c r="AN203" s="2772">
        <v>90</v>
      </c>
      <c r="AO203" s="2772">
        <v>90</v>
      </c>
      <c r="AP203" s="2772" t="s">
        <v>4809</v>
      </c>
      <c r="AQ203" s="2772" t="s">
        <v>4809</v>
      </c>
      <c r="AR203" s="2772">
        <v>0</v>
      </c>
      <c r="AS203" s="2771" t="s">
        <v>4810</v>
      </c>
      <c r="AT203" s="2772">
        <v>75</v>
      </c>
      <c r="AU203" s="2773">
        <v>20</v>
      </c>
    </row>
    <row r="204" spans="1:47" x14ac:dyDescent="0.25">
      <c r="A204" s="595">
        <v>203</v>
      </c>
      <c r="C204" s="595">
        <v>1</v>
      </c>
      <c r="I204" s="595">
        <v>1</v>
      </c>
      <c r="K204" s="601">
        <v>78980</v>
      </c>
      <c r="L204" s="601">
        <v>3.8125</v>
      </c>
      <c r="M204" s="601">
        <v>67</v>
      </c>
      <c r="N204" s="601" t="s">
        <v>28</v>
      </c>
      <c r="O204" s="601">
        <v>3.1002999999999998</v>
      </c>
      <c r="P204" s="601">
        <v>0.73089999999999999</v>
      </c>
      <c r="Q204" s="601">
        <v>0.2346</v>
      </c>
      <c r="R204" s="601">
        <v>1.4347000000000001</v>
      </c>
      <c r="S204" s="601">
        <v>1.1760999999999999</v>
      </c>
      <c r="T204" s="601">
        <v>0.75</v>
      </c>
      <c r="U204" s="601" t="s">
        <v>839</v>
      </c>
      <c r="V204" s="601" t="s">
        <v>696</v>
      </c>
      <c r="W204" s="601" t="s">
        <v>839</v>
      </c>
      <c r="X204" s="601" t="s">
        <v>839</v>
      </c>
      <c r="Y204" s="601" t="s">
        <v>839</v>
      </c>
      <c r="Z204" s="601" t="s">
        <v>839</v>
      </c>
      <c r="AA204" s="601" t="s">
        <v>839</v>
      </c>
      <c r="AB204" s="595">
        <v>8</v>
      </c>
      <c r="AE204" s="595" t="b">
        <v>0</v>
      </c>
      <c r="AG204" s="2771">
        <v>96.837501525878906</v>
      </c>
      <c r="AH204" s="2772">
        <v>78.747619999999998</v>
      </c>
      <c r="AI204" s="2772">
        <v>11.917680000000001</v>
      </c>
      <c r="AJ204" s="2772">
        <v>210.48670779051591</v>
      </c>
      <c r="AK204" s="2771">
        <v>17</v>
      </c>
      <c r="AL204" s="2772">
        <v>14</v>
      </c>
      <c r="AM204" s="2772">
        <v>33</v>
      </c>
      <c r="AN204" s="2772">
        <v>90</v>
      </c>
      <c r="AO204" s="2772">
        <v>79</v>
      </c>
      <c r="AP204" s="2772" t="s">
        <v>4809</v>
      </c>
      <c r="AQ204" s="2772" t="s">
        <v>4809</v>
      </c>
      <c r="AR204" s="2772">
        <v>0</v>
      </c>
      <c r="AS204" s="2771" t="s">
        <v>4810</v>
      </c>
      <c r="AT204" s="2772">
        <v>66</v>
      </c>
      <c r="AU204" s="2773">
        <v>15</v>
      </c>
    </row>
    <row r="205" spans="1:47" x14ac:dyDescent="0.25">
      <c r="A205" s="595">
        <v>204</v>
      </c>
      <c r="C205" s="595">
        <v>1</v>
      </c>
      <c r="I205" s="595">
        <v>1</v>
      </c>
      <c r="K205" s="601">
        <v>79800</v>
      </c>
      <c r="L205" s="601">
        <v>4.25</v>
      </c>
      <c r="M205" s="601">
        <v>79</v>
      </c>
      <c r="N205" s="601" t="s">
        <v>29</v>
      </c>
      <c r="O205" s="601">
        <v>4.0209999999999999</v>
      </c>
      <c r="P205" s="601">
        <v>0.42980000000000002</v>
      </c>
      <c r="Q205" s="601">
        <v>0.1174</v>
      </c>
      <c r="R205" s="601">
        <v>1.5</v>
      </c>
      <c r="S205" s="601">
        <v>0.68020000000000003</v>
      </c>
      <c r="T205" s="601">
        <v>0.75</v>
      </c>
      <c r="U205" s="601" t="s">
        <v>299</v>
      </c>
      <c r="V205" s="601" t="s">
        <v>299</v>
      </c>
      <c r="W205" s="601" t="s">
        <v>299</v>
      </c>
      <c r="X205" s="601" t="s">
        <v>299</v>
      </c>
      <c r="Y205" s="601" t="s">
        <v>299</v>
      </c>
      <c r="Z205" s="601" t="s">
        <v>299</v>
      </c>
      <c r="AA205" s="601" t="s">
        <v>299</v>
      </c>
      <c r="AB205" s="595">
        <v>0</v>
      </c>
      <c r="AE205" s="595" t="b">
        <v>0</v>
      </c>
      <c r="AG205" s="2771">
        <v>107.94999694824219</v>
      </c>
      <c r="AH205" s="2772">
        <v>102.13339999999999</v>
      </c>
      <c r="AI205" s="2772">
        <v>5.9639199999999999</v>
      </c>
      <c r="AJ205" s="2772">
        <v>248.18581963359341</v>
      </c>
      <c r="AK205" s="2771">
        <v>32</v>
      </c>
      <c r="AL205" s="2772">
        <v>16</v>
      </c>
      <c r="AM205" s="2772">
        <v>37</v>
      </c>
      <c r="AN205" s="2772">
        <v>86</v>
      </c>
      <c r="AO205" s="2772">
        <v>102</v>
      </c>
      <c r="AP205" s="2772" t="s">
        <v>4809</v>
      </c>
      <c r="AQ205" s="2772" t="s">
        <v>4809</v>
      </c>
      <c r="AR205" s="2772">
        <v>0</v>
      </c>
      <c r="AS205" s="2771" t="s">
        <v>4810</v>
      </c>
      <c r="AT205" s="2772">
        <v>86</v>
      </c>
      <c r="AU205" s="2773">
        <v>25</v>
      </c>
    </row>
    <row r="206" spans="1:47" x14ac:dyDescent="0.25">
      <c r="A206" s="595">
        <v>205</v>
      </c>
      <c r="C206" s="595">
        <v>1</v>
      </c>
      <c r="I206" s="595">
        <v>1</v>
      </c>
      <c r="K206" s="601">
        <v>79972</v>
      </c>
      <c r="L206" s="601">
        <v>5.75</v>
      </c>
      <c r="M206" s="601">
        <v>103</v>
      </c>
      <c r="N206" s="601" t="s">
        <v>29</v>
      </c>
      <c r="O206" s="601">
        <v>5.49</v>
      </c>
      <c r="P206" s="601">
        <v>0.45029999999999998</v>
      </c>
      <c r="Q206" s="601">
        <v>0.13780000000000001</v>
      </c>
      <c r="R206" s="601">
        <v>1.5</v>
      </c>
      <c r="S206" s="601">
        <v>0.68020000000000003</v>
      </c>
      <c r="T206" s="601">
        <v>0.75</v>
      </c>
      <c r="U206" s="601" t="s">
        <v>299</v>
      </c>
      <c r="V206" s="601" t="s">
        <v>299</v>
      </c>
      <c r="W206" s="601" t="s">
        <v>299</v>
      </c>
      <c r="X206" s="601" t="s">
        <v>299</v>
      </c>
      <c r="Y206" s="601" t="s">
        <v>299</v>
      </c>
      <c r="Z206" s="601" t="s">
        <v>299</v>
      </c>
      <c r="AA206" s="601" t="s">
        <v>299</v>
      </c>
      <c r="AB206" s="595">
        <v>0</v>
      </c>
      <c r="AE206" s="595" t="b">
        <v>0</v>
      </c>
      <c r="AG206" s="2771">
        <v>146.05000305175781</v>
      </c>
      <c r="AH206" s="2772">
        <v>139.446</v>
      </c>
      <c r="AI206" s="2772">
        <v>7.0002399999999998</v>
      </c>
      <c r="AJ206" s="2772">
        <v>323.58404331974833</v>
      </c>
      <c r="AK206" s="2771">
        <v>31</v>
      </c>
      <c r="AL206" s="2772">
        <v>16</v>
      </c>
      <c r="AM206" s="2772">
        <v>37</v>
      </c>
      <c r="AN206" s="2772">
        <v>86</v>
      </c>
      <c r="AO206" s="2772">
        <v>139</v>
      </c>
      <c r="AP206" s="2772" t="s">
        <v>793</v>
      </c>
      <c r="AQ206" s="2772" t="s">
        <v>793</v>
      </c>
      <c r="AR206" s="2772">
        <v>0</v>
      </c>
      <c r="AS206" s="2771" t="s">
        <v>4810</v>
      </c>
      <c r="AT206" s="2772">
        <v>106</v>
      </c>
      <c r="AU206" s="2773">
        <v>35</v>
      </c>
    </row>
    <row r="207" spans="1:47" x14ac:dyDescent="0.25">
      <c r="A207" s="595">
        <v>206</v>
      </c>
      <c r="C207" s="595">
        <v>1</v>
      </c>
      <c r="I207" s="595">
        <v>1</v>
      </c>
      <c r="K207" s="601">
        <v>80421</v>
      </c>
      <c r="L207" s="601">
        <v>6</v>
      </c>
      <c r="M207" s="601">
        <v>106</v>
      </c>
      <c r="N207" s="601" t="s">
        <v>29</v>
      </c>
      <c r="O207" s="601">
        <v>5.6109999999999998</v>
      </c>
      <c r="P207" s="601">
        <v>0.52569999999999995</v>
      </c>
      <c r="Q207" s="601">
        <v>0.21340000000000001</v>
      </c>
      <c r="R207" s="601">
        <v>1.5</v>
      </c>
      <c r="S207" s="601">
        <v>0.89239999999999997</v>
      </c>
      <c r="T207" s="601">
        <v>0.75</v>
      </c>
      <c r="U207" s="601" t="s">
        <v>299</v>
      </c>
      <c r="V207" s="601" t="s">
        <v>299</v>
      </c>
      <c r="W207" s="601" t="s">
        <v>299</v>
      </c>
      <c r="X207" s="601" t="s">
        <v>299</v>
      </c>
      <c r="Y207" s="601" t="s">
        <v>299</v>
      </c>
      <c r="Z207" s="601" t="s">
        <v>299</v>
      </c>
      <c r="AA207" s="601" t="s">
        <v>299</v>
      </c>
      <c r="AB207" s="595">
        <v>0</v>
      </c>
      <c r="AE207" s="595" t="b">
        <v>0</v>
      </c>
      <c r="AG207" s="2771">
        <v>152.39999389648438</v>
      </c>
      <c r="AH207" s="2772">
        <v>142.51939999999999</v>
      </c>
      <c r="AI207" s="2772">
        <v>10.840719999999999</v>
      </c>
      <c r="AJ207" s="2772">
        <v>333.00882128051774</v>
      </c>
      <c r="AK207" s="2771">
        <v>28</v>
      </c>
      <c r="AL207" s="2772">
        <v>16</v>
      </c>
      <c r="AM207" s="2772">
        <v>37</v>
      </c>
      <c r="AN207" s="2772">
        <v>86</v>
      </c>
      <c r="AO207" s="2772">
        <v>143</v>
      </c>
      <c r="AP207" s="2772" t="s">
        <v>793</v>
      </c>
      <c r="AQ207" s="2772" t="s">
        <v>793</v>
      </c>
      <c r="AR207" s="2772">
        <v>0</v>
      </c>
      <c r="AS207" s="2771" t="s">
        <v>4810</v>
      </c>
      <c r="AT207" s="2772">
        <v>106</v>
      </c>
      <c r="AU207" s="2773">
        <v>35</v>
      </c>
    </row>
    <row r="208" spans="1:47" x14ac:dyDescent="0.25">
      <c r="A208" s="595">
        <v>207</v>
      </c>
      <c r="C208" s="595">
        <v>1</v>
      </c>
      <c r="I208" s="595">
        <v>1</v>
      </c>
      <c r="K208" s="601">
        <v>80770</v>
      </c>
      <c r="L208" s="601">
        <v>4.125</v>
      </c>
      <c r="M208" s="601">
        <v>72</v>
      </c>
      <c r="N208" s="601" t="s">
        <v>28</v>
      </c>
      <c r="O208" s="601">
        <v>3.8693</v>
      </c>
      <c r="P208" s="601">
        <v>0.62509999999999999</v>
      </c>
      <c r="Q208" s="601">
        <v>0.27589999999999998</v>
      </c>
      <c r="R208" s="601">
        <v>0.9627</v>
      </c>
      <c r="S208" s="601">
        <v>1.1992</v>
      </c>
      <c r="T208" s="601">
        <v>0.75</v>
      </c>
      <c r="U208" s="601" t="s">
        <v>858</v>
      </c>
      <c r="V208" s="601" t="s">
        <v>858</v>
      </c>
      <c r="W208" s="601" t="s">
        <v>858</v>
      </c>
      <c r="X208" s="601" t="s">
        <v>858</v>
      </c>
      <c r="Y208" s="601" t="s">
        <v>858</v>
      </c>
      <c r="Z208" s="601" t="s">
        <v>858</v>
      </c>
      <c r="AA208" s="601" t="s">
        <v>858</v>
      </c>
      <c r="AB208" s="595">
        <v>4.2</v>
      </c>
      <c r="AE208" s="595" t="b">
        <v>0</v>
      </c>
      <c r="AG208" s="2771">
        <v>104.77500152587891</v>
      </c>
      <c r="AH208" s="2772">
        <v>98.28022</v>
      </c>
      <c r="AI208" s="2772">
        <v>14.01572</v>
      </c>
      <c r="AJ208" s="2772">
        <v>226.19467105846488</v>
      </c>
      <c r="AK208" s="2771">
        <v>17</v>
      </c>
      <c r="AL208" s="2772">
        <v>14</v>
      </c>
      <c r="AM208" s="2772">
        <v>33</v>
      </c>
      <c r="AN208" s="2772">
        <v>90</v>
      </c>
      <c r="AO208" s="2772">
        <v>98</v>
      </c>
      <c r="AP208" s="2772" t="s">
        <v>4809</v>
      </c>
      <c r="AQ208" s="2772" t="s">
        <v>4809</v>
      </c>
      <c r="AR208" s="2772">
        <v>0</v>
      </c>
      <c r="AS208" s="2771" t="s">
        <v>4810</v>
      </c>
      <c r="AT208" s="2772">
        <v>75</v>
      </c>
      <c r="AU208" s="2773">
        <v>20</v>
      </c>
    </row>
    <row r="209" spans="1:47" x14ac:dyDescent="0.25">
      <c r="A209" s="595">
        <v>208</v>
      </c>
      <c r="C209" s="595">
        <v>1</v>
      </c>
      <c r="I209" s="595">
        <v>1</v>
      </c>
      <c r="K209" s="601">
        <v>80771</v>
      </c>
      <c r="L209" s="601">
        <v>6</v>
      </c>
      <c r="M209" s="601">
        <v>104</v>
      </c>
      <c r="N209" s="601" t="s">
        <v>28</v>
      </c>
      <c r="O209" s="601">
        <v>5.5407000000000002</v>
      </c>
      <c r="P209" s="601">
        <v>0.58299999999999996</v>
      </c>
      <c r="Q209" s="601">
        <v>0.23899999999999999</v>
      </c>
      <c r="R209" s="601">
        <v>1.3524</v>
      </c>
      <c r="S209" s="601">
        <v>0.88419999999999999</v>
      </c>
      <c r="T209" s="601">
        <v>0.75</v>
      </c>
      <c r="U209" s="601" t="s">
        <v>846</v>
      </c>
      <c r="V209" s="601" t="s">
        <v>453</v>
      </c>
      <c r="W209" s="601" t="s">
        <v>846</v>
      </c>
      <c r="X209" s="601" t="s">
        <v>846</v>
      </c>
      <c r="Y209" s="601" t="s">
        <v>846</v>
      </c>
      <c r="Z209" s="601" t="s">
        <v>846</v>
      </c>
      <c r="AA209" s="601" t="s">
        <v>887</v>
      </c>
      <c r="AB209" s="595">
        <v>5.8</v>
      </c>
      <c r="AE209" s="595" t="b">
        <v>0</v>
      </c>
      <c r="AG209" s="2771">
        <v>152.39999389648438</v>
      </c>
      <c r="AH209" s="2772">
        <v>140.73378</v>
      </c>
      <c r="AI209" s="2772">
        <v>12.1412</v>
      </c>
      <c r="AJ209" s="2772">
        <v>326.72563597333817</v>
      </c>
      <c r="AK209" s="2771">
        <v>22</v>
      </c>
      <c r="AL209" s="2772">
        <v>16</v>
      </c>
      <c r="AM209" s="2772">
        <v>37</v>
      </c>
      <c r="AN209" s="2772">
        <v>86</v>
      </c>
      <c r="AO209" s="2772">
        <v>141</v>
      </c>
      <c r="AP209" s="2772" t="s">
        <v>793</v>
      </c>
      <c r="AQ209" s="2772" t="s">
        <v>793</v>
      </c>
      <c r="AR209" s="2772">
        <v>0</v>
      </c>
      <c r="AS209" s="2771" t="s">
        <v>4810</v>
      </c>
      <c r="AT209" s="2772">
        <v>106</v>
      </c>
      <c r="AU209" s="2773">
        <v>35</v>
      </c>
    </row>
    <row r="210" spans="1:47" x14ac:dyDescent="0.25">
      <c r="A210" s="595">
        <v>209</v>
      </c>
      <c r="B210" s="595">
        <v>1</v>
      </c>
      <c r="G210" s="595">
        <v>1</v>
      </c>
      <c r="I210" s="595">
        <v>2</v>
      </c>
      <c r="K210" s="601">
        <v>81065</v>
      </c>
      <c r="L210" s="601">
        <v>4.125</v>
      </c>
      <c r="M210" s="601">
        <v>74</v>
      </c>
      <c r="N210" s="601" t="s">
        <v>28</v>
      </c>
      <c r="O210" s="601">
        <v>3.7115</v>
      </c>
      <c r="P210" s="601">
        <v>0.54120000000000001</v>
      </c>
      <c r="Q210" s="601">
        <v>0.24179999999999999</v>
      </c>
      <c r="R210" s="601">
        <v>1.3289</v>
      </c>
      <c r="S210" s="601">
        <v>0.63319999999999999</v>
      </c>
      <c r="T210" s="601">
        <v>0.75</v>
      </c>
      <c r="U210" s="601" t="s">
        <v>844</v>
      </c>
      <c r="V210" s="601" t="s">
        <v>844</v>
      </c>
      <c r="W210" s="601" t="s">
        <v>844</v>
      </c>
      <c r="X210" s="601" t="s">
        <v>844</v>
      </c>
      <c r="Y210" s="601" t="s">
        <v>844</v>
      </c>
      <c r="Z210" s="601" t="s">
        <v>844</v>
      </c>
      <c r="AA210" s="601" t="s">
        <v>844</v>
      </c>
      <c r="AB210" s="595">
        <v>11</v>
      </c>
      <c r="AE210" s="595" t="b">
        <v>0</v>
      </c>
      <c r="AG210" s="2771">
        <v>104.77500152587891</v>
      </c>
      <c r="AH210" s="2772">
        <v>94.272099999999995</v>
      </c>
      <c r="AI210" s="2772">
        <v>12.283440000000001</v>
      </c>
      <c r="AJ210" s="2772">
        <v>232.47785636564447</v>
      </c>
      <c r="AK210" s="2771">
        <v>23</v>
      </c>
      <c r="AL210" s="2772">
        <v>16</v>
      </c>
      <c r="AM210" s="2772">
        <v>37</v>
      </c>
      <c r="AN210" s="2772">
        <v>86</v>
      </c>
      <c r="AO210" s="2772">
        <v>94</v>
      </c>
      <c r="AP210" s="2772" t="s">
        <v>4809</v>
      </c>
      <c r="AQ210" s="2772" t="s">
        <v>4809</v>
      </c>
      <c r="AR210" s="2772">
        <v>0</v>
      </c>
      <c r="AS210" s="2771" t="s">
        <v>4810</v>
      </c>
      <c r="AT210" s="2772">
        <v>75</v>
      </c>
      <c r="AU210" s="2773">
        <v>20</v>
      </c>
    </row>
    <row r="211" spans="1:47" x14ac:dyDescent="0.25">
      <c r="A211" s="595">
        <v>210</v>
      </c>
      <c r="F211" s="595">
        <v>1</v>
      </c>
      <c r="I211" s="595">
        <v>1</v>
      </c>
      <c r="K211" s="601">
        <v>82174</v>
      </c>
      <c r="L211" s="601">
        <v>6.0625</v>
      </c>
      <c r="M211" s="601">
        <v>107</v>
      </c>
      <c r="N211" s="601" t="s">
        <v>28</v>
      </c>
      <c r="O211" s="601">
        <v>5.8026</v>
      </c>
      <c r="P211" s="601">
        <v>0.69789999999999996</v>
      </c>
      <c r="Q211" s="601">
        <v>0.15</v>
      </c>
      <c r="R211" s="601">
        <v>1.3752</v>
      </c>
      <c r="S211" s="601">
        <v>0.76119999999999999</v>
      </c>
      <c r="T211" s="601">
        <v>0.9375</v>
      </c>
      <c r="U211" s="601" t="s">
        <v>845</v>
      </c>
      <c r="V211" s="601" t="s">
        <v>845</v>
      </c>
      <c r="W211" s="601" t="s">
        <v>845</v>
      </c>
      <c r="X211" s="601" t="s">
        <v>845</v>
      </c>
      <c r="Y211" s="601" t="s">
        <v>845</v>
      </c>
      <c r="Z211" s="601" t="s">
        <v>845</v>
      </c>
      <c r="AA211" s="601" t="s">
        <v>845</v>
      </c>
      <c r="AB211" s="595">
        <v>5</v>
      </c>
      <c r="AE211" s="595" t="b">
        <v>0</v>
      </c>
      <c r="AG211" s="2771">
        <v>153.98750305175781</v>
      </c>
      <c r="AH211" s="2772">
        <v>147.38604000000001</v>
      </c>
      <c r="AI211" s="2772">
        <v>7.62</v>
      </c>
      <c r="AJ211" s="2772">
        <v>336.15041393410752</v>
      </c>
      <c r="AK211" s="2771">
        <v>28</v>
      </c>
      <c r="AL211" s="2772">
        <v>18</v>
      </c>
      <c r="AM211" s="2772">
        <v>40</v>
      </c>
      <c r="AN211" s="2772">
        <v>83</v>
      </c>
      <c r="AO211" s="2772">
        <v>147</v>
      </c>
      <c r="AP211" s="2772" t="s">
        <v>793</v>
      </c>
      <c r="AQ211" s="2772" t="s">
        <v>793</v>
      </c>
      <c r="AR211" s="2772">
        <v>0</v>
      </c>
      <c r="AS211" s="2771" t="s">
        <v>4810</v>
      </c>
      <c r="AT211" s="2772">
        <v>106</v>
      </c>
      <c r="AU211" s="2773">
        <v>35</v>
      </c>
    </row>
    <row r="212" spans="1:47" x14ac:dyDescent="0.25">
      <c r="A212" s="595">
        <v>211</v>
      </c>
      <c r="B212" s="595">
        <v>1</v>
      </c>
      <c r="G212" s="595">
        <v>1</v>
      </c>
      <c r="I212" s="595">
        <v>2</v>
      </c>
      <c r="K212" s="601">
        <v>82576</v>
      </c>
      <c r="L212" s="601">
        <v>3.75</v>
      </c>
      <c r="M212" s="601">
        <v>66</v>
      </c>
      <c r="N212" s="601" t="s">
        <v>29</v>
      </c>
      <c r="O212" s="601">
        <v>3.3976000000000002</v>
      </c>
      <c r="P212" s="601">
        <v>0.58299999999999996</v>
      </c>
      <c r="Q212" s="601">
        <v>0.23139999999999999</v>
      </c>
      <c r="R212" s="601">
        <v>1</v>
      </c>
      <c r="S212" s="601">
        <v>0.6986</v>
      </c>
      <c r="T212" s="601">
        <v>0.625</v>
      </c>
      <c r="U212" s="601" t="s">
        <v>299</v>
      </c>
      <c r="V212" s="601" t="s">
        <v>299</v>
      </c>
      <c r="W212" s="601" t="s">
        <v>299</v>
      </c>
      <c r="X212" s="601" t="s">
        <v>299</v>
      </c>
      <c r="Y212" s="601" t="s">
        <v>299</v>
      </c>
      <c r="Z212" s="601" t="s">
        <v>299</v>
      </c>
      <c r="AA212" s="601" t="s">
        <v>299</v>
      </c>
      <c r="AB212" s="595">
        <v>0</v>
      </c>
      <c r="AE212" s="595" t="b">
        <v>0</v>
      </c>
      <c r="AG212" s="2771">
        <v>95.25</v>
      </c>
      <c r="AH212" s="2772">
        <v>86.299040000000005</v>
      </c>
      <c r="AI212" s="2772">
        <v>11.75512</v>
      </c>
      <c r="AJ212" s="2772">
        <v>207.34511513692615</v>
      </c>
      <c r="AK212" s="2771">
        <v>17</v>
      </c>
      <c r="AL212" s="2772">
        <v>14</v>
      </c>
      <c r="AM212" s="2772">
        <v>33</v>
      </c>
      <c r="AN212" s="2772">
        <v>90</v>
      </c>
      <c r="AO212" s="2772">
        <v>86</v>
      </c>
      <c r="AP212" s="2772" t="s">
        <v>4809</v>
      </c>
      <c r="AQ212" s="2772" t="s">
        <v>4809</v>
      </c>
      <c r="AR212" s="2772">
        <v>0</v>
      </c>
      <c r="AS212" s="2771" t="s">
        <v>4810</v>
      </c>
      <c r="AT212" s="2772">
        <v>66</v>
      </c>
      <c r="AU212" s="2773">
        <v>15</v>
      </c>
    </row>
    <row r="213" spans="1:47" x14ac:dyDescent="0.25">
      <c r="A213" s="595">
        <v>212</v>
      </c>
      <c r="F213" s="595">
        <v>1</v>
      </c>
      <c r="I213" s="595">
        <v>1</v>
      </c>
      <c r="K213" s="601">
        <v>82831</v>
      </c>
      <c r="L213" s="601">
        <v>5</v>
      </c>
      <c r="M213" s="601">
        <v>86</v>
      </c>
      <c r="N213" s="601" t="s">
        <v>28</v>
      </c>
      <c r="O213" s="601">
        <v>4.6231999999999998</v>
      </c>
      <c r="P213" s="601">
        <v>0.60740000000000005</v>
      </c>
      <c r="Q213" s="601">
        <v>0.23899999999999999</v>
      </c>
      <c r="R213" s="601">
        <v>1.1083000000000001</v>
      </c>
      <c r="S213" s="601">
        <v>1.1984999999999999</v>
      </c>
      <c r="T213" s="601">
        <v>0.75</v>
      </c>
      <c r="U213" s="601" t="s">
        <v>849</v>
      </c>
      <c r="V213" s="601" t="s">
        <v>849</v>
      </c>
      <c r="W213" s="601" t="s">
        <v>849</v>
      </c>
      <c r="X213" s="601" t="s">
        <v>849</v>
      </c>
      <c r="Y213" s="601" t="s">
        <v>849</v>
      </c>
      <c r="Z213" s="601" t="s">
        <v>849</v>
      </c>
      <c r="AA213" s="601" t="s">
        <v>849</v>
      </c>
      <c r="AB213" s="595">
        <v>10</v>
      </c>
      <c r="AE213" s="595" t="b">
        <v>0</v>
      </c>
      <c r="AG213" s="2771">
        <v>127</v>
      </c>
      <c r="AH213" s="2772">
        <v>117.42928000000001</v>
      </c>
      <c r="AI213" s="2772">
        <v>12.1412</v>
      </c>
      <c r="AJ213" s="2772">
        <v>270.17696820872192</v>
      </c>
      <c r="AK213" s="2771">
        <v>16</v>
      </c>
      <c r="AL213" s="2772">
        <v>14</v>
      </c>
      <c r="AM213" s="2772">
        <v>33</v>
      </c>
      <c r="AN213" s="2772">
        <v>90</v>
      </c>
      <c r="AO213" s="2772">
        <v>117</v>
      </c>
      <c r="AP213" s="2772" t="s">
        <v>4809</v>
      </c>
      <c r="AQ213" s="2772" t="s">
        <v>4809</v>
      </c>
      <c r="AR213" s="2772">
        <v>0</v>
      </c>
      <c r="AS213" s="2771" t="s">
        <v>4810</v>
      </c>
      <c r="AT213" s="2772">
        <v>86</v>
      </c>
      <c r="AU213" s="2773">
        <v>25</v>
      </c>
    </row>
    <row r="214" spans="1:47" x14ac:dyDescent="0.25">
      <c r="A214" s="595">
        <v>213</v>
      </c>
      <c r="C214" s="595">
        <v>1</v>
      </c>
      <c r="D214" s="595">
        <v>1</v>
      </c>
      <c r="I214" s="595">
        <v>2</v>
      </c>
      <c r="K214" s="601">
        <v>83517</v>
      </c>
      <c r="L214" s="601">
        <v>3.75</v>
      </c>
      <c r="M214" s="601">
        <v>66</v>
      </c>
      <c r="N214" s="601" t="s">
        <v>29</v>
      </c>
      <c r="O214" s="601">
        <v>3.1629999999999998</v>
      </c>
      <c r="P214" s="601">
        <v>0.55279999999999996</v>
      </c>
      <c r="Q214" s="601">
        <v>0.24030000000000001</v>
      </c>
      <c r="R214" s="601">
        <v>1.25</v>
      </c>
      <c r="S214" s="601">
        <v>0.81310000000000004</v>
      </c>
      <c r="T214" s="601">
        <v>0.75</v>
      </c>
      <c r="U214" s="601" t="s">
        <v>299</v>
      </c>
      <c r="V214" s="601" t="s">
        <v>299</v>
      </c>
      <c r="W214" s="601" t="s">
        <v>299</v>
      </c>
      <c r="X214" s="601" t="s">
        <v>299</v>
      </c>
      <c r="Y214" s="601" t="s">
        <v>299</v>
      </c>
      <c r="Z214" s="601" t="s">
        <v>299</v>
      </c>
      <c r="AA214" s="601" t="s">
        <v>299</v>
      </c>
      <c r="AB214" s="595">
        <v>0</v>
      </c>
      <c r="AE214" s="595" t="b">
        <v>0</v>
      </c>
      <c r="AG214" s="2771">
        <v>95.25</v>
      </c>
      <c r="AH214" s="2772">
        <v>80.340199999999996</v>
      </c>
      <c r="AI214" s="2772">
        <v>12.207240000000001</v>
      </c>
      <c r="AJ214" s="2772">
        <v>207.34511513692615</v>
      </c>
      <c r="AK214" s="2771">
        <v>17</v>
      </c>
      <c r="AL214" s="2772">
        <v>14</v>
      </c>
      <c r="AM214" s="2772">
        <v>33</v>
      </c>
      <c r="AN214" s="2772">
        <v>90</v>
      </c>
      <c r="AO214" s="2772">
        <v>80</v>
      </c>
      <c r="AP214" s="2772" t="s">
        <v>4809</v>
      </c>
      <c r="AQ214" s="2772" t="s">
        <v>4809</v>
      </c>
      <c r="AR214" s="2772">
        <v>0</v>
      </c>
      <c r="AS214" s="2771" t="s">
        <v>4810</v>
      </c>
      <c r="AT214" s="2772">
        <v>66</v>
      </c>
      <c r="AU214" s="2773">
        <v>15</v>
      </c>
    </row>
    <row r="215" spans="1:47" x14ac:dyDescent="0.25">
      <c r="A215" s="595">
        <v>214</v>
      </c>
      <c r="B215" s="595">
        <v>1</v>
      </c>
      <c r="C215" s="595">
        <v>1</v>
      </c>
      <c r="G215" s="595">
        <v>1</v>
      </c>
      <c r="H215" s="595" t="s">
        <v>235</v>
      </c>
      <c r="I215" s="595">
        <v>4</v>
      </c>
      <c r="K215" s="601">
        <v>83531</v>
      </c>
      <c r="L215" s="601">
        <v>6</v>
      </c>
      <c r="M215" s="601">
        <v>106</v>
      </c>
      <c r="N215" s="601" t="s">
        <v>28</v>
      </c>
      <c r="O215" s="601">
        <v>5.6395999999999997</v>
      </c>
      <c r="P215" s="601">
        <v>0.84409999999999996</v>
      </c>
      <c r="Q215" s="601">
        <v>0.54795000000000005</v>
      </c>
      <c r="R215" s="601">
        <v>1.6739999999999999</v>
      </c>
      <c r="S215" s="601">
        <v>0.83389999999999997</v>
      </c>
      <c r="T215" s="601">
        <v>1.125</v>
      </c>
      <c r="U215" s="601" t="s">
        <v>846</v>
      </c>
      <c r="V215" s="601" t="s">
        <v>354</v>
      </c>
      <c r="W215" s="601" t="s">
        <v>846</v>
      </c>
      <c r="X215" s="601" t="s">
        <v>846</v>
      </c>
      <c r="Y215" s="601" t="s">
        <v>846</v>
      </c>
      <c r="Z215" s="601" t="s">
        <v>846</v>
      </c>
      <c r="AA215" s="601" t="s">
        <v>846</v>
      </c>
      <c r="AB215" s="595">
        <v>6</v>
      </c>
      <c r="AE215" s="595" t="b">
        <v>0</v>
      </c>
      <c r="AG215" s="2771">
        <v>152.39999389648438</v>
      </c>
      <c r="AH215" s="2772">
        <v>143.24583999999999</v>
      </c>
      <c r="AI215" s="2772">
        <v>27.83586</v>
      </c>
      <c r="AJ215" s="2772">
        <v>333.00882128051774</v>
      </c>
      <c r="AK215" s="2771">
        <v>28</v>
      </c>
      <c r="AL215" s="2772">
        <v>16</v>
      </c>
      <c r="AM215" s="2772">
        <v>37</v>
      </c>
      <c r="AN215" s="2772">
        <v>86</v>
      </c>
      <c r="AO215" s="2772">
        <v>143</v>
      </c>
      <c r="AP215" s="2772" t="s">
        <v>793</v>
      </c>
      <c r="AQ215" s="2772" t="s">
        <v>793</v>
      </c>
      <c r="AR215" s="2772">
        <v>0</v>
      </c>
      <c r="AS215" s="2771" t="s">
        <v>4810</v>
      </c>
      <c r="AT215" s="2772">
        <v>106</v>
      </c>
      <c r="AU215" s="2773">
        <v>35</v>
      </c>
    </row>
    <row r="216" spans="1:47" x14ac:dyDescent="0.25">
      <c r="A216" s="595">
        <v>215</v>
      </c>
      <c r="D216" s="595">
        <v>1</v>
      </c>
      <c r="I216" s="595">
        <v>1</v>
      </c>
      <c r="K216" s="601">
        <v>83897</v>
      </c>
      <c r="L216" s="601">
        <v>6</v>
      </c>
      <c r="M216" s="601">
        <v>104</v>
      </c>
      <c r="N216" s="601" t="s">
        <v>28</v>
      </c>
      <c r="O216" s="601">
        <v>5.633</v>
      </c>
      <c r="P216" s="601">
        <v>0.61380000000000001</v>
      </c>
      <c r="Q216" s="601">
        <v>0.26750000000000002</v>
      </c>
      <c r="R216" s="601">
        <v>1.2292000000000001</v>
      </c>
      <c r="S216" s="601">
        <v>0.62990000000000002</v>
      </c>
      <c r="T216" s="601">
        <v>0.75</v>
      </c>
      <c r="U216" s="601" t="s">
        <v>849</v>
      </c>
      <c r="V216" s="601" t="s">
        <v>452</v>
      </c>
      <c r="W216" s="601" t="s">
        <v>849</v>
      </c>
      <c r="X216" s="601" t="s">
        <v>849</v>
      </c>
      <c r="Y216" s="601" t="s">
        <v>849</v>
      </c>
      <c r="Z216" s="601" t="s">
        <v>849</v>
      </c>
      <c r="AA216" s="601" t="s">
        <v>849</v>
      </c>
      <c r="AB216" s="595">
        <v>10</v>
      </c>
      <c r="AE216" s="595" t="b">
        <v>0</v>
      </c>
      <c r="AG216" s="2771">
        <v>152.39999389648438</v>
      </c>
      <c r="AH216" s="2772">
        <v>143.07820000000001</v>
      </c>
      <c r="AI216" s="2772">
        <v>13.589</v>
      </c>
      <c r="AJ216" s="2772">
        <v>326.72563597333817</v>
      </c>
      <c r="AK216" s="2771">
        <v>22</v>
      </c>
      <c r="AL216" s="2772">
        <v>16</v>
      </c>
      <c r="AM216" s="2772">
        <v>37</v>
      </c>
      <c r="AN216" s="2772">
        <v>86</v>
      </c>
      <c r="AO216" s="2772">
        <v>143</v>
      </c>
      <c r="AP216" s="2772" t="s">
        <v>793</v>
      </c>
      <c r="AQ216" s="2772" t="s">
        <v>793</v>
      </c>
      <c r="AR216" s="2772">
        <v>0</v>
      </c>
      <c r="AS216" s="2771" t="s">
        <v>4810</v>
      </c>
      <c r="AT216" s="2772">
        <v>106</v>
      </c>
      <c r="AU216" s="2773">
        <v>35</v>
      </c>
    </row>
    <row r="217" spans="1:47" x14ac:dyDescent="0.25">
      <c r="A217" s="595">
        <v>216</v>
      </c>
      <c r="B217" s="595">
        <v>1</v>
      </c>
      <c r="C217" s="595">
        <v>1</v>
      </c>
      <c r="H217" s="595" t="s">
        <v>235</v>
      </c>
      <c r="I217" s="595">
        <v>3</v>
      </c>
      <c r="K217" s="601">
        <v>84103</v>
      </c>
      <c r="L217" s="601">
        <v>4.125</v>
      </c>
      <c r="M217" s="601">
        <v>72</v>
      </c>
      <c r="N217" s="601" t="s">
        <v>29</v>
      </c>
      <c r="O217" s="601">
        <v>3.4127999999999998</v>
      </c>
      <c r="P217" s="601">
        <v>0.58020000000000005</v>
      </c>
      <c r="Q217" s="601">
        <v>0.22795000000000001</v>
      </c>
      <c r="R217" s="601">
        <v>1.375</v>
      </c>
      <c r="S217" s="601">
        <v>0.87619999999999998</v>
      </c>
      <c r="T217" s="601">
        <v>0.75</v>
      </c>
      <c r="U217" s="601" t="s">
        <v>299</v>
      </c>
      <c r="V217" s="601" t="s">
        <v>299</v>
      </c>
      <c r="W217" s="601" t="s">
        <v>299</v>
      </c>
      <c r="X217" s="601" t="s">
        <v>299</v>
      </c>
      <c r="Y217" s="601" t="s">
        <v>299</v>
      </c>
      <c r="Z217" s="601" t="s">
        <v>299</v>
      </c>
      <c r="AA217" s="601" t="s">
        <v>299</v>
      </c>
      <c r="AB217" s="595">
        <v>0</v>
      </c>
      <c r="AE217" s="595" t="b">
        <v>0</v>
      </c>
      <c r="AG217" s="2771">
        <v>104.77500152587891</v>
      </c>
      <c r="AH217" s="2772">
        <v>86.685119999999998</v>
      </c>
      <c r="AI217" s="2772">
        <v>11.57986</v>
      </c>
      <c r="AJ217" s="2772">
        <v>226.19467105846488</v>
      </c>
      <c r="AK217" s="2771">
        <v>17</v>
      </c>
      <c r="AL217" s="2772">
        <v>14</v>
      </c>
      <c r="AM217" s="2772">
        <v>33</v>
      </c>
      <c r="AN217" s="2772">
        <v>90</v>
      </c>
      <c r="AO217" s="2772">
        <v>87</v>
      </c>
      <c r="AP217" s="2772" t="s">
        <v>4809</v>
      </c>
      <c r="AQ217" s="2772" t="s">
        <v>4809</v>
      </c>
      <c r="AR217" s="2772">
        <v>0</v>
      </c>
      <c r="AS217" s="2771" t="s">
        <v>4810</v>
      </c>
      <c r="AT217" s="2772">
        <v>75</v>
      </c>
      <c r="AU217" s="2773">
        <v>20</v>
      </c>
    </row>
    <row r="218" spans="1:47" x14ac:dyDescent="0.25">
      <c r="A218" s="595">
        <v>217</v>
      </c>
      <c r="H218" s="595" t="s">
        <v>235</v>
      </c>
      <c r="I218" s="595">
        <v>1</v>
      </c>
      <c r="K218" s="601">
        <v>84632</v>
      </c>
      <c r="L218" s="601">
        <v>6</v>
      </c>
      <c r="M218" s="601">
        <v>113</v>
      </c>
      <c r="N218" s="601" t="s">
        <v>28</v>
      </c>
      <c r="O218" s="601">
        <v>5.5869999999999997</v>
      </c>
      <c r="P218" s="601">
        <v>0.67689999999999995</v>
      </c>
      <c r="Q218" s="601">
        <v>0.39069999999999999</v>
      </c>
      <c r="R218" s="601">
        <v>2.4493</v>
      </c>
      <c r="S218" s="601">
        <v>1.4813000000000001</v>
      </c>
      <c r="T218" s="601">
        <v>1.125</v>
      </c>
      <c r="U218" s="601" t="s">
        <v>845</v>
      </c>
      <c r="V218" s="601" t="s">
        <v>845</v>
      </c>
      <c r="W218" s="601" t="s">
        <v>845</v>
      </c>
      <c r="X218" s="601" t="s">
        <v>845</v>
      </c>
      <c r="Y218" s="601" t="s">
        <v>845</v>
      </c>
      <c r="Z218" s="601" t="s">
        <v>845</v>
      </c>
      <c r="AA218" s="601" t="s">
        <v>891</v>
      </c>
      <c r="AB218" s="595">
        <v>5</v>
      </c>
      <c r="AE218" s="595" t="b">
        <v>0</v>
      </c>
      <c r="AG218" s="2771">
        <v>152.39999389648438</v>
      </c>
      <c r="AH218" s="2772">
        <v>141.90979999999999</v>
      </c>
      <c r="AI218" s="2772">
        <v>19.847560000000001</v>
      </c>
      <c r="AJ218" s="2772">
        <v>354.99996985564627</v>
      </c>
      <c r="AK218" s="2771">
        <v>50</v>
      </c>
      <c r="AL218" s="2772">
        <v>16</v>
      </c>
      <c r="AM218" s="2772">
        <v>37</v>
      </c>
      <c r="AN218" s="2772">
        <v>86</v>
      </c>
      <c r="AO218" s="2772">
        <v>142</v>
      </c>
      <c r="AP218" s="2772" t="s">
        <v>793</v>
      </c>
      <c r="AQ218" s="2772" t="s">
        <v>793</v>
      </c>
      <c r="AR218" s="2772">
        <v>0</v>
      </c>
      <c r="AS218" s="2771" t="s">
        <v>4810</v>
      </c>
      <c r="AT218" s="2772">
        <v>113</v>
      </c>
      <c r="AU218" s="2773">
        <v>38</v>
      </c>
    </row>
    <row r="219" spans="1:47" x14ac:dyDescent="0.25">
      <c r="A219" s="595">
        <v>218</v>
      </c>
      <c r="B219" s="595">
        <v>1</v>
      </c>
      <c r="I219" s="595">
        <v>1</v>
      </c>
      <c r="K219" s="601">
        <v>85512</v>
      </c>
      <c r="L219" s="601">
        <v>4.5</v>
      </c>
      <c r="M219" s="601">
        <v>81</v>
      </c>
      <c r="N219" s="601" t="s">
        <v>29</v>
      </c>
      <c r="O219" s="601">
        <v>4.0810000000000004</v>
      </c>
      <c r="P219" s="601">
        <v>0.38979999999999998</v>
      </c>
      <c r="Q219" s="601">
        <v>0.1399</v>
      </c>
      <c r="R219" s="601">
        <v>1.4375</v>
      </c>
      <c r="S219" s="601">
        <v>0.57699999999999996</v>
      </c>
      <c r="T219" s="601">
        <v>0.625</v>
      </c>
      <c r="U219" s="601" t="s">
        <v>299</v>
      </c>
      <c r="V219" s="601" t="s">
        <v>299</v>
      </c>
      <c r="W219" s="601" t="s">
        <v>299</v>
      </c>
      <c r="X219" s="601" t="s">
        <v>299</v>
      </c>
      <c r="Y219" s="601" t="s">
        <v>299</v>
      </c>
      <c r="Z219" s="601" t="s">
        <v>299</v>
      </c>
      <c r="AA219" s="601" t="s">
        <v>299</v>
      </c>
      <c r="AB219" s="595">
        <v>0</v>
      </c>
      <c r="AE219" s="595" t="b">
        <v>0</v>
      </c>
      <c r="AG219" s="2771">
        <v>114.30000305175781</v>
      </c>
      <c r="AH219" s="2772">
        <v>103.6574</v>
      </c>
      <c r="AI219" s="2772">
        <v>7.1069199999999997</v>
      </c>
      <c r="AJ219" s="2772">
        <v>254.469004940773</v>
      </c>
      <c r="AK219" s="2771">
        <v>26</v>
      </c>
      <c r="AL219" s="2772">
        <v>16</v>
      </c>
      <c r="AM219" s="2772">
        <v>37</v>
      </c>
      <c r="AN219" s="2772">
        <v>86</v>
      </c>
      <c r="AO219" s="2772">
        <v>104</v>
      </c>
      <c r="AP219" s="2772" t="s">
        <v>4809</v>
      </c>
      <c r="AQ219" s="2772" t="s">
        <v>4809</v>
      </c>
      <c r="AR219" s="2772">
        <v>0</v>
      </c>
      <c r="AS219" s="2771" t="s">
        <v>4810</v>
      </c>
      <c r="AT219" s="2772">
        <v>86</v>
      </c>
      <c r="AU219" s="2773">
        <v>25</v>
      </c>
    </row>
    <row r="220" spans="1:47" x14ac:dyDescent="0.25">
      <c r="A220" s="595">
        <v>219</v>
      </c>
      <c r="B220" s="595">
        <v>1</v>
      </c>
      <c r="I220" s="595">
        <v>1</v>
      </c>
      <c r="K220" s="601">
        <v>85747</v>
      </c>
      <c r="L220" s="601">
        <v>4.125</v>
      </c>
      <c r="M220" s="601">
        <v>75</v>
      </c>
      <c r="N220" s="601" t="s">
        <v>29</v>
      </c>
      <c r="O220" s="601">
        <v>3.6987999999999999</v>
      </c>
      <c r="P220" s="601">
        <v>0.62670000000000003</v>
      </c>
      <c r="Q220" s="601">
        <v>0.1774</v>
      </c>
      <c r="R220" s="601">
        <v>1.4375</v>
      </c>
      <c r="S220" s="601">
        <v>0.64180000000000004</v>
      </c>
      <c r="T220" s="601">
        <v>0.75</v>
      </c>
      <c r="U220" s="601" t="s">
        <v>299</v>
      </c>
      <c r="V220" s="601" t="s">
        <v>299</v>
      </c>
      <c r="W220" s="601" t="s">
        <v>299</v>
      </c>
      <c r="X220" s="601" t="s">
        <v>299</v>
      </c>
      <c r="Y220" s="601" t="s">
        <v>299</v>
      </c>
      <c r="Z220" s="601" t="s">
        <v>299</v>
      </c>
      <c r="AA220" s="601" t="s">
        <v>299</v>
      </c>
      <c r="AB220" s="595">
        <v>0</v>
      </c>
      <c r="AE220" s="595" t="b">
        <v>0</v>
      </c>
      <c r="AG220" s="2771">
        <v>104.77500152587891</v>
      </c>
      <c r="AH220" s="2772">
        <v>93.949520000000007</v>
      </c>
      <c r="AI220" s="2772">
        <v>9.0119199999999999</v>
      </c>
      <c r="AJ220" s="2772">
        <v>235.61944901923425</v>
      </c>
      <c r="AK220" s="2771">
        <v>26</v>
      </c>
      <c r="AL220" s="2772">
        <v>16</v>
      </c>
      <c r="AM220" s="2772">
        <v>37</v>
      </c>
      <c r="AN220" s="2772">
        <v>86</v>
      </c>
      <c r="AO220" s="2772">
        <v>94</v>
      </c>
      <c r="AP220" s="2772" t="s">
        <v>4809</v>
      </c>
      <c r="AQ220" s="2772" t="s">
        <v>4809</v>
      </c>
      <c r="AR220" s="2772">
        <v>0</v>
      </c>
      <c r="AS220" s="2771" t="s">
        <v>4810</v>
      </c>
      <c r="AT220" s="2772">
        <v>75</v>
      </c>
      <c r="AU220" s="2773">
        <v>20</v>
      </c>
    </row>
    <row r="221" spans="1:47" x14ac:dyDescent="0.25">
      <c r="A221" s="595">
        <v>220</v>
      </c>
      <c r="C221" s="595">
        <v>1</v>
      </c>
      <c r="F221" s="595">
        <v>1</v>
      </c>
      <c r="H221" s="595" t="s">
        <v>235</v>
      </c>
      <c r="I221" s="595">
        <v>3</v>
      </c>
      <c r="K221" s="601">
        <v>87699</v>
      </c>
      <c r="L221" s="601">
        <v>4.125</v>
      </c>
      <c r="M221" s="601">
        <v>72</v>
      </c>
      <c r="N221" s="601" t="s">
        <v>28</v>
      </c>
      <c r="O221" s="601">
        <v>3.8605999999999998</v>
      </c>
      <c r="P221" s="601">
        <v>0.53400000000000003</v>
      </c>
      <c r="Q221" s="601">
        <v>0.24060000000000001</v>
      </c>
      <c r="R221" s="601">
        <v>0.92179999999999995</v>
      </c>
      <c r="S221" s="601">
        <v>0.54590000000000005</v>
      </c>
      <c r="T221" s="601">
        <v>0.625</v>
      </c>
      <c r="U221" s="601" t="s">
        <v>849</v>
      </c>
      <c r="V221" s="601" t="s">
        <v>849</v>
      </c>
      <c r="W221" s="601" t="s">
        <v>849</v>
      </c>
      <c r="X221" s="601" t="s">
        <v>849</v>
      </c>
      <c r="Y221" s="601" t="s">
        <v>849</v>
      </c>
      <c r="Z221" s="601" t="s">
        <v>849</v>
      </c>
      <c r="AA221" s="601" t="s">
        <v>890</v>
      </c>
      <c r="AB221" s="595">
        <v>10</v>
      </c>
      <c r="AE221" s="595" t="b">
        <v>0</v>
      </c>
      <c r="AG221" s="2771">
        <v>104.77500152587891</v>
      </c>
      <c r="AH221" s="2772">
        <v>98.059240000000003</v>
      </c>
      <c r="AI221" s="2772">
        <v>12.222479999999999</v>
      </c>
      <c r="AJ221" s="2772">
        <v>226.19467105846488</v>
      </c>
      <c r="AK221" s="2771">
        <v>17</v>
      </c>
      <c r="AL221" s="2772">
        <v>14</v>
      </c>
      <c r="AM221" s="2772">
        <v>33</v>
      </c>
      <c r="AN221" s="2772">
        <v>90</v>
      </c>
      <c r="AO221" s="2772">
        <v>98</v>
      </c>
      <c r="AP221" s="2772" t="s">
        <v>4809</v>
      </c>
      <c r="AQ221" s="2772" t="s">
        <v>4809</v>
      </c>
      <c r="AR221" s="2772">
        <v>0</v>
      </c>
      <c r="AS221" s="2771" t="s">
        <v>4810</v>
      </c>
      <c r="AT221" s="2772">
        <v>75</v>
      </c>
      <c r="AU221" s="2773">
        <v>20</v>
      </c>
    </row>
    <row r="222" spans="1:47" x14ac:dyDescent="0.25">
      <c r="A222" s="595">
        <v>221</v>
      </c>
      <c r="D222" s="595">
        <v>1</v>
      </c>
      <c r="I222" s="595">
        <v>1</v>
      </c>
      <c r="K222" s="601">
        <v>87877</v>
      </c>
      <c r="L222" s="601">
        <v>3.75</v>
      </c>
      <c r="M222" s="601">
        <v>94</v>
      </c>
      <c r="N222" s="601" t="s">
        <v>29</v>
      </c>
      <c r="O222" s="601">
        <v>3.6164000000000001</v>
      </c>
      <c r="P222" s="601">
        <v>0.58150000000000002</v>
      </c>
      <c r="Q222" s="601">
        <v>0.1709</v>
      </c>
      <c r="R222" s="601">
        <v>1.0024</v>
      </c>
      <c r="S222" s="601">
        <v>0.58489999999999998</v>
      </c>
      <c r="T222" s="601">
        <v>0.875</v>
      </c>
      <c r="U222" s="601" t="s">
        <v>299</v>
      </c>
      <c r="V222" s="601" t="s">
        <v>299</v>
      </c>
      <c r="W222" s="601" t="s">
        <v>299</v>
      </c>
      <c r="X222" s="601" t="s">
        <v>299</v>
      </c>
      <c r="Y222" s="601" t="s">
        <v>299</v>
      </c>
      <c r="Z222" s="601" t="s">
        <v>299</v>
      </c>
      <c r="AA222" s="601" t="s">
        <v>299</v>
      </c>
      <c r="AB222" s="595">
        <v>0</v>
      </c>
      <c r="AC222" s="595" t="s">
        <v>1130</v>
      </c>
      <c r="AD222" s="595" t="s">
        <v>1131</v>
      </c>
      <c r="AE222" s="595" t="b">
        <v>0</v>
      </c>
      <c r="AG222" s="2771">
        <v>95.25</v>
      </c>
      <c r="AH222" s="2772">
        <v>91.856560000000002</v>
      </c>
      <c r="AI222" s="2772">
        <v>8.6817200000000003</v>
      </c>
      <c r="AJ222" s="2772">
        <v>295.30970943744023</v>
      </c>
      <c r="AK222" s="2771">
        <v>22</v>
      </c>
      <c r="AL222" s="2772">
        <v>14</v>
      </c>
      <c r="AM222" s="2772">
        <v>33</v>
      </c>
      <c r="AN222" s="2772">
        <v>90</v>
      </c>
      <c r="AO222" s="2772">
        <v>174</v>
      </c>
      <c r="AP222" s="2772" t="s">
        <v>793</v>
      </c>
      <c r="AQ222" s="2772" t="s">
        <v>793</v>
      </c>
      <c r="AR222" s="2772">
        <v>0</v>
      </c>
      <c r="AS222" s="2771" t="s">
        <v>4810</v>
      </c>
      <c r="AT222" s="2772">
        <v>96</v>
      </c>
      <c r="AU222" s="2773">
        <v>30</v>
      </c>
    </row>
    <row r="223" spans="1:47" x14ac:dyDescent="0.25">
      <c r="A223" s="595">
        <v>222</v>
      </c>
      <c r="F223" s="595">
        <v>1</v>
      </c>
      <c r="I223" s="595">
        <v>1</v>
      </c>
      <c r="K223" s="601">
        <v>87888</v>
      </c>
      <c r="L223" s="601">
        <v>4.5</v>
      </c>
      <c r="M223" s="601">
        <v>79</v>
      </c>
      <c r="N223" s="601" t="s">
        <v>28</v>
      </c>
      <c r="O223" s="601">
        <v>4.0979000000000001</v>
      </c>
      <c r="P223" s="601">
        <v>0.52449999999999997</v>
      </c>
      <c r="Q223" s="601">
        <v>0.24310000000000001</v>
      </c>
      <c r="R223" s="601">
        <v>1.1656</v>
      </c>
      <c r="S223" s="601">
        <v>0.6129</v>
      </c>
      <c r="T223" s="601">
        <v>0.75</v>
      </c>
      <c r="U223" s="601" t="s">
        <v>849</v>
      </c>
      <c r="V223" s="601" t="s">
        <v>849</v>
      </c>
      <c r="W223" s="601" t="s">
        <v>849</v>
      </c>
      <c r="X223" s="601" t="s">
        <v>849</v>
      </c>
      <c r="Y223" s="601" t="s">
        <v>849</v>
      </c>
      <c r="Z223" s="601" t="s">
        <v>849</v>
      </c>
      <c r="AA223" s="601" t="s">
        <v>849</v>
      </c>
      <c r="AB223" s="595">
        <v>10</v>
      </c>
      <c r="AE223" s="595" t="b">
        <v>0</v>
      </c>
      <c r="AG223" s="2771">
        <v>114.30000305175781</v>
      </c>
      <c r="AH223" s="2772">
        <v>104.08665999999999</v>
      </c>
      <c r="AI223" s="2772">
        <v>12.34948</v>
      </c>
      <c r="AJ223" s="2772">
        <v>248.18581963359341</v>
      </c>
      <c r="AK223" s="2771">
        <v>20</v>
      </c>
      <c r="AL223" s="2772">
        <v>16</v>
      </c>
      <c r="AM223" s="2772">
        <v>37</v>
      </c>
      <c r="AN223" s="2772">
        <v>86</v>
      </c>
      <c r="AO223" s="2772">
        <v>104</v>
      </c>
      <c r="AP223" s="2772" t="s">
        <v>4809</v>
      </c>
      <c r="AQ223" s="2772" t="s">
        <v>4809</v>
      </c>
      <c r="AR223" s="2772">
        <v>0</v>
      </c>
      <c r="AS223" s="2771" t="s">
        <v>4810</v>
      </c>
      <c r="AT223" s="2772">
        <v>86</v>
      </c>
      <c r="AU223" s="2773">
        <v>25</v>
      </c>
    </row>
    <row r="224" spans="1:47" x14ac:dyDescent="0.25">
      <c r="A224" s="595">
        <v>223</v>
      </c>
      <c r="B224" s="595">
        <v>1</v>
      </c>
      <c r="G224" s="595">
        <v>1</v>
      </c>
      <c r="I224" s="595">
        <v>2</v>
      </c>
      <c r="K224" s="601">
        <v>88329</v>
      </c>
      <c r="L224" s="601">
        <v>4</v>
      </c>
      <c r="M224" s="601">
        <v>71</v>
      </c>
      <c r="N224" s="601" t="s">
        <v>28</v>
      </c>
      <c r="O224" s="601">
        <v>3.8403999999999998</v>
      </c>
      <c r="P224" s="601">
        <v>0.62419999999999998</v>
      </c>
      <c r="Q224" s="601">
        <v>0.2717</v>
      </c>
      <c r="R224" s="601">
        <v>0.995</v>
      </c>
      <c r="S224" s="601">
        <v>1.0539000000000001</v>
      </c>
      <c r="T224" s="601">
        <v>0.75</v>
      </c>
      <c r="U224" s="601" t="s">
        <v>842</v>
      </c>
      <c r="V224" s="601" t="s">
        <v>842</v>
      </c>
      <c r="W224" s="601" t="s">
        <v>842</v>
      </c>
      <c r="X224" s="601" t="s">
        <v>842</v>
      </c>
      <c r="Y224" s="601" t="s">
        <v>842</v>
      </c>
      <c r="Z224" s="601" t="s">
        <v>842</v>
      </c>
      <c r="AA224" s="601" t="s">
        <v>842</v>
      </c>
      <c r="AB224" s="595">
        <v>7</v>
      </c>
      <c r="AE224" s="595" t="b">
        <v>0</v>
      </c>
      <c r="AG224" s="2771">
        <v>101.59999847412109</v>
      </c>
      <c r="AH224" s="2772">
        <v>97.54616</v>
      </c>
      <c r="AI224" s="2772">
        <v>13.80236</v>
      </c>
      <c r="AJ224" s="2772">
        <v>223.05307840487507</v>
      </c>
      <c r="AK224" s="2771">
        <v>20</v>
      </c>
      <c r="AL224" s="2772">
        <v>14</v>
      </c>
      <c r="AM224" s="2772">
        <v>33</v>
      </c>
      <c r="AN224" s="2772">
        <v>90</v>
      </c>
      <c r="AO224" s="2772">
        <v>98</v>
      </c>
      <c r="AP224" s="2772" t="s">
        <v>4809</v>
      </c>
      <c r="AQ224" s="2772" t="s">
        <v>4809</v>
      </c>
      <c r="AR224" s="2772">
        <v>0</v>
      </c>
      <c r="AS224" s="2771" t="s">
        <v>4810</v>
      </c>
      <c r="AT224" s="2772">
        <v>75</v>
      </c>
      <c r="AU224" s="2773">
        <v>20</v>
      </c>
    </row>
    <row r="225" spans="1:47" x14ac:dyDescent="0.25">
      <c r="A225" s="595">
        <v>224</v>
      </c>
      <c r="C225" s="595">
        <v>1</v>
      </c>
      <c r="I225" s="595">
        <v>1</v>
      </c>
      <c r="K225" s="601">
        <v>89343</v>
      </c>
      <c r="L225" s="601">
        <v>4.25</v>
      </c>
      <c r="M225" s="601">
        <v>74</v>
      </c>
      <c r="N225" s="601" t="s">
        <v>29</v>
      </c>
      <c r="O225" s="601">
        <v>3.7791999999999999</v>
      </c>
      <c r="P225" s="601">
        <v>0.50839999999999996</v>
      </c>
      <c r="Q225" s="601">
        <v>9.1700000000000004E-2</v>
      </c>
      <c r="R225" s="601">
        <v>1.1222000000000001</v>
      </c>
      <c r="S225" s="601">
        <v>0.50839999999999996</v>
      </c>
      <c r="T225" s="601">
        <v>0.78500000000000003</v>
      </c>
      <c r="U225" s="601" t="s">
        <v>299</v>
      </c>
      <c r="V225" s="601" t="s">
        <v>299</v>
      </c>
      <c r="W225" s="601" t="s">
        <v>299</v>
      </c>
      <c r="X225" s="601" t="s">
        <v>299</v>
      </c>
      <c r="Y225" s="601" t="s">
        <v>299</v>
      </c>
      <c r="Z225" s="601" t="s">
        <v>299</v>
      </c>
      <c r="AA225" s="601" t="s">
        <v>299</v>
      </c>
      <c r="AB225" s="595">
        <v>0</v>
      </c>
      <c r="AE225" s="595" t="b">
        <v>0</v>
      </c>
      <c r="AG225" s="2771">
        <v>107.94999694824219</v>
      </c>
      <c r="AH225" s="2772">
        <v>95.991680000000002</v>
      </c>
      <c r="AI225" s="2772">
        <v>4.6583600000000001</v>
      </c>
      <c r="AJ225" s="2772">
        <v>232.47785636564447</v>
      </c>
      <c r="AK225" s="2771">
        <v>17</v>
      </c>
      <c r="AL225" s="2772">
        <v>14</v>
      </c>
      <c r="AM225" s="2772">
        <v>33</v>
      </c>
      <c r="AN225" s="2772">
        <v>90</v>
      </c>
      <c r="AO225" s="2772">
        <v>96</v>
      </c>
      <c r="AP225" s="2772" t="s">
        <v>4809</v>
      </c>
      <c r="AQ225" s="2772" t="s">
        <v>4809</v>
      </c>
      <c r="AR225" s="2772">
        <v>0</v>
      </c>
      <c r="AS225" s="2771" t="s">
        <v>4810</v>
      </c>
      <c r="AT225" s="2772">
        <v>75</v>
      </c>
      <c r="AU225" s="2773">
        <v>20</v>
      </c>
    </row>
    <row r="226" spans="1:47" x14ac:dyDescent="0.25">
      <c r="A226" s="595">
        <v>225</v>
      </c>
      <c r="B226" s="595">
        <v>1</v>
      </c>
      <c r="I226" s="595">
        <v>1</v>
      </c>
      <c r="K226" s="601">
        <v>89502</v>
      </c>
      <c r="L226" s="601">
        <v>5</v>
      </c>
      <c r="M226" s="601">
        <v>118</v>
      </c>
      <c r="N226" s="601" t="s">
        <v>29</v>
      </c>
      <c r="O226" s="601">
        <v>5.0106000000000002</v>
      </c>
      <c r="P226" s="601">
        <v>0</v>
      </c>
      <c r="Q226" s="601">
        <v>-0.625</v>
      </c>
      <c r="R226" s="601">
        <v>4.0713999999999997</v>
      </c>
      <c r="S226" s="601">
        <v>0.377</v>
      </c>
      <c r="T226" s="601">
        <v>1.25</v>
      </c>
      <c r="U226" s="601" t="s">
        <v>299</v>
      </c>
      <c r="V226" s="601" t="s">
        <v>299</v>
      </c>
      <c r="W226" s="601" t="s">
        <v>299</v>
      </c>
      <c r="X226" s="601" t="s">
        <v>299</v>
      </c>
      <c r="Y226" s="601" t="s">
        <v>299</v>
      </c>
      <c r="Z226" s="601" t="s">
        <v>299</v>
      </c>
      <c r="AA226" s="601" t="s">
        <v>299</v>
      </c>
      <c r="AB226" s="595">
        <v>0</v>
      </c>
      <c r="AE226" s="595" t="b">
        <v>0</v>
      </c>
      <c r="AG226" s="2771">
        <v>127</v>
      </c>
      <c r="AH226" s="2772">
        <v>127.26924</v>
      </c>
      <c r="AI226" s="2772">
        <v>-31.75</v>
      </c>
      <c r="AJ226" s="2772">
        <v>370.70793312359518</v>
      </c>
      <c r="AK226" s="2771">
        <v>117</v>
      </c>
      <c r="AL226" s="2772">
        <v>16</v>
      </c>
      <c r="AM226" s="2772">
        <v>37</v>
      </c>
      <c r="AN226" s="2772">
        <v>86</v>
      </c>
      <c r="AO226" s="2772">
        <v>127</v>
      </c>
      <c r="AP226" s="2772" t="s">
        <v>793</v>
      </c>
      <c r="AQ226" s="2772" t="s">
        <v>4809</v>
      </c>
      <c r="AR226" s="2772">
        <v>0</v>
      </c>
      <c r="AS226" s="2771" t="s">
        <v>4810</v>
      </c>
      <c r="AT226" s="2772">
        <v>118</v>
      </c>
      <c r="AU226" s="2773">
        <v>41</v>
      </c>
    </row>
    <row r="227" spans="1:47" x14ac:dyDescent="0.25">
      <c r="A227" s="595">
        <v>226</v>
      </c>
      <c r="C227" s="595">
        <v>1</v>
      </c>
      <c r="I227" s="595">
        <v>1</v>
      </c>
      <c r="J227" s="595" t="s">
        <v>1132</v>
      </c>
      <c r="K227" s="601">
        <v>89845</v>
      </c>
      <c r="L227" s="601">
        <v>6.25</v>
      </c>
      <c r="M227" s="601">
        <v>108</v>
      </c>
      <c r="N227" s="601" t="s">
        <v>28</v>
      </c>
      <c r="O227" s="601">
        <v>6.1658999999999997</v>
      </c>
      <c r="P227" s="601">
        <v>0.55759999999999998</v>
      </c>
      <c r="Q227" s="601">
        <v>0.1082</v>
      </c>
      <c r="R227" s="601">
        <v>0.96550000000000002</v>
      </c>
      <c r="S227" s="601">
        <v>0.79069999999999996</v>
      </c>
      <c r="T227" s="601">
        <v>0.875</v>
      </c>
      <c r="U227" s="601" t="s">
        <v>839</v>
      </c>
      <c r="V227" s="601" t="s">
        <v>695</v>
      </c>
      <c r="W227" s="601" t="s">
        <v>839</v>
      </c>
      <c r="X227" s="601" t="s">
        <v>839</v>
      </c>
      <c r="Y227" s="601" t="s">
        <v>839</v>
      </c>
      <c r="Z227" s="601" t="s">
        <v>839</v>
      </c>
      <c r="AA227" s="601" t="s">
        <v>839</v>
      </c>
      <c r="AB227" s="595">
        <v>8</v>
      </c>
      <c r="AE227" s="595" t="b">
        <v>0</v>
      </c>
      <c r="AG227" s="2771">
        <v>158.75</v>
      </c>
      <c r="AH227" s="2772">
        <v>156.61385999999999</v>
      </c>
      <c r="AI227" s="2772">
        <v>5.4965599999999997</v>
      </c>
      <c r="AJ227" s="2772">
        <v>339.2920065876973</v>
      </c>
      <c r="AK227" s="2771">
        <v>22</v>
      </c>
      <c r="AL227" s="2772">
        <v>18</v>
      </c>
      <c r="AM227" s="2772">
        <v>40</v>
      </c>
      <c r="AN227" s="2772">
        <v>83</v>
      </c>
      <c r="AO227" s="2772">
        <v>157</v>
      </c>
      <c r="AP227" s="2772" t="s">
        <v>793</v>
      </c>
      <c r="AQ227" s="2772" t="s">
        <v>793</v>
      </c>
      <c r="AR227" s="2772">
        <v>0</v>
      </c>
      <c r="AS227" s="2771" t="s">
        <v>4810</v>
      </c>
      <c r="AT227" s="2772">
        <v>108</v>
      </c>
      <c r="AU227" s="2773">
        <v>36</v>
      </c>
    </row>
    <row r="228" spans="1:47" x14ac:dyDescent="0.25">
      <c r="A228" s="595">
        <v>227</v>
      </c>
      <c r="C228" s="595">
        <v>1</v>
      </c>
      <c r="E228" s="595">
        <v>1</v>
      </c>
      <c r="F228" s="595">
        <v>1</v>
      </c>
      <c r="I228" s="595">
        <v>3</v>
      </c>
      <c r="K228" s="601">
        <v>90093</v>
      </c>
      <c r="L228" s="601">
        <v>4.125</v>
      </c>
      <c r="M228" s="601">
        <v>77</v>
      </c>
      <c r="N228" s="601" t="s">
        <v>29</v>
      </c>
      <c r="O228" s="601">
        <v>3.8986999999999998</v>
      </c>
      <c r="P228" s="601">
        <v>0.64590000000000003</v>
      </c>
      <c r="Q228" s="601">
        <v>0.14599999999999999</v>
      </c>
      <c r="R228" s="601">
        <v>1.5</v>
      </c>
      <c r="S228" s="601">
        <v>1.1731</v>
      </c>
      <c r="T228" s="601">
        <v>0.75</v>
      </c>
      <c r="U228" s="601" t="s">
        <v>299</v>
      </c>
      <c r="V228" s="601" t="s">
        <v>299</v>
      </c>
      <c r="W228" s="601" t="s">
        <v>299</v>
      </c>
      <c r="X228" s="601" t="s">
        <v>299</v>
      </c>
      <c r="Y228" s="601" t="s">
        <v>299</v>
      </c>
      <c r="Z228" s="601" t="s">
        <v>299</v>
      </c>
      <c r="AA228" s="601" t="s">
        <v>299</v>
      </c>
      <c r="AB228" s="595">
        <v>0</v>
      </c>
      <c r="AE228" s="595" t="b">
        <v>0</v>
      </c>
      <c r="AG228" s="2771">
        <v>104.77500152587891</v>
      </c>
      <c r="AH228" s="2772">
        <v>99.026979999999995</v>
      </c>
      <c r="AI228" s="2772">
        <v>7.4168000000000003</v>
      </c>
      <c r="AJ228" s="2772">
        <v>241.90263432641385</v>
      </c>
      <c r="AK228" s="2771">
        <v>32</v>
      </c>
      <c r="AL228" s="2772">
        <v>16</v>
      </c>
      <c r="AM228" s="2772">
        <v>37</v>
      </c>
      <c r="AN228" s="2772">
        <v>86</v>
      </c>
      <c r="AO228" s="2772">
        <v>99</v>
      </c>
      <c r="AP228" s="2772" t="s">
        <v>4809</v>
      </c>
      <c r="AQ228" s="2772" t="s">
        <v>4809</v>
      </c>
      <c r="AR228" s="2772">
        <v>0</v>
      </c>
      <c r="AS228" s="2771" t="s">
        <v>4810</v>
      </c>
      <c r="AT228" s="2772">
        <v>86</v>
      </c>
      <c r="AU228" s="2773">
        <v>25</v>
      </c>
    </row>
    <row r="229" spans="1:47" x14ac:dyDescent="0.25">
      <c r="A229" s="595">
        <v>228</v>
      </c>
      <c r="F229" s="595">
        <v>1</v>
      </c>
      <c r="I229" s="595">
        <v>1</v>
      </c>
      <c r="K229" s="601">
        <v>90099</v>
      </c>
      <c r="L229" s="601">
        <v>4</v>
      </c>
      <c r="M229" s="601">
        <v>72</v>
      </c>
      <c r="N229" s="601" t="s">
        <v>29</v>
      </c>
      <c r="O229" s="601">
        <v>3.7178</v>
      </c>
      <c r="P229" s="601">
        <v>0.4158</v>
      </c>
      <c r="Q229" s="601">
        <v>0.16589999999999999</v>
      </c>
      <c r="R229" s="601">
        <v>1.1875</v>
      </c>
      <c r="S229" s="601">
        <v>0.43219999999999997</v>
      </c>
      <c r="T229" s="601">
        <v>0.75</v>
      </c>
      <c r="U229" s="601" t="s">
        <v>299</v>
      </c>
      <c r="V229" s="601" t="s">
        <v>299</v>
      </c>
      <c r="W229" s="601" t="s">
        <v>299</v>
      </c>
      <c r="X229" s="601" t="s">
        <v>299</v>
      </c>
      <c r="Y229" s="601" t="s">
        <v>299</v>
      </c>
      <c r="Z229" s="601" t="s">
        <v>299</v>
      </c>
      <c r="AA229" s="601" t="s">
        <v>299</v>
      </c>
      <c r="AB229" s="595">
        <v>0</v>
      </c>
      <c r="AE229" s="595" t="b">
        <v>0</v>
      </c>
      <c r="AG229" s="2771">
        <v>101.59999847412109</v>
      </c>
      <c r="AH229" s="2772">
        <v>94.432119999999998</v>
      </c>
      <c r="AI229" s="2772">
        <v>8.4277200000000008</v>
      </c>
      <c r="AJ229" s="2772">
        <v>226.19467105846488</v>
      </c>
      <c r="AK229" s="2771">
        <v>23</v>
      </c>
      <c r="AL229" s="2772">
        <v>14</v>
      </c>
      <c r="AM229" s="2772">
        <v>33</v>
      </c>
      <c r="AN229" s="2772">
        <v>90</v>
      </c>
      <c r="AO229" s="2772">
        <v>94</v>
      </c>
      <c r="AP229" s="2772" t="s">
        <v>4809</v>
      </c>
      <c r="AQ229" s="2772" t="s">
        <v>4809</v>
      </c>
      <c r="AR229" s="2772">
        <v>0</v>
      </c>
      <c r="AS229" s="2771" t="s">
        <v>4810</v>
      </c>
      <c r="AT229" s="2772">
        <v>75</v>
      </c>
      <c r="AU229" s="2773">
        <v>20</v>
      </c>
    </row>
    <row r="230" spans="1:47" x14ac:dyDescent="0.25">
      <c r="A230" s="595">
        <v>229</v>
      </c>
      <c r="G230" s="595">
        <v>1</v>
      </c>
      <c r="I230" s="595">
        <v>1</v>
      </c>
      <c r="K230" s="601">
        <v>90871</v>
      </c>
      <c r="L230" s="601">
        <v>4.1875</v>
      </c>
      <c r="M230" s="601">
        <v>74</v>
      </c>
      <c r="N230" s="601" t="s">
        <v>28</v>
      </c>
      <c r="O230" s="601">
        <v>3.927</v>
      </c>
      <c r="P230" s="601">
        <v>0.5</v>
      </c>
      <c r="Q230" s="601">
        <v>0.25</v>
      </c>
      <c r="R230" s="601">
        <v>1.0851</v>
      </c>
      <c r="S230" s="601">
        <v>0.57920000000000005</v>
      </c>
      <c r="T230" s="601">
        <v>0.75</v>
      </c>
      <c r="U230" s="601" t="s">
        <v>791</v>
      </c>
      <c r="V230" s="601" t="s">
        <v>791</v>
      </c>
      <c r="W230" s="601" t="s">
        <v>791</v>
      </c>
      <c r="X230" s="601" t="s">
        <v>791</v>
      </c>
      <c r="Y230" s="601" t="s">
        <v>791</v>
      </c>
      <c r="Z230" s="601" t="s">
        <v>791</v>
      </c>
      <c r="AA230" s="601" t="s">
        <v>791</v>
      </c>
      <c r="AB230" s="595">
        <v>9</v>
      </c>
      <c r="AE230" s="595" t="b">
        <v>0</v>
      </c>
      <c r="AG230" s="2771">
        <v>106.36250305175781</v>
      </c>
      <c r="AH230" s="2772">
        <v>99.745800000000003</v>
      </c>
      <c r="AI230" s="2772">
        <v>12.7</v>
      </c>
      <c r="AJ230" s="2772">
        <v>232.47785636564447</v>
      </c>
      <c r="AK230" s="2771">
        <v>20</v>
      </c>
      <c r="AL230" s="2772">
        <v>16</v>
      </c>
      <c r="AM230" s="2772">
        <v>37</v>
      </c>
      <c r="AN230" s="2772">
        <v>86</v>
      </c>
      <c r="AO230" s="2772">
        <v>100</v>
      </c>
      <c r="AP230" s="2772" t="s">
        <v>4809</v>
      </c>
      <c r="AQ230" s="2772" t="s">
        <v>4809</v>
      </c>
      <c r="AR230" s="2772">
        <v>0</v>
      </c>
      <c r="AS230" s="2771" t="s">
        <v>4810</v>
      </c>
      <c r="AT230" s="2772">
        <v>75</v>
      </c>
      <c r="AU230" s="2773">
        <v>20</v>
      </c>
    </row>
    <row r="231" spans="1:47" x14ac:dyDescent="0.25">
      <c r="A231" s="595">
        <v>230</v>
      </c>
      <c r="B231" s="595">
        <v>1</v>
      </c>
      <c r="C231" s="595">
        <v>1</v>
      </c>
      <c r="I231" s="595">
        <v>2</v>
      </c>
      <c r="K231" s="601">
        <v>90984</v>
      </c>
      <c r="L231" s="601">
        <v>4.1875</v>
      </c>
      <c r="M231" s="601">
        <v>74</v>
      </c>
      <c r="N231" s="601" t="s">
        <v>28</v>
      </c>
      <c r="O231" s="601">
        <v>3.8845000000000001</v>
      </c>
      <c r="P231" s="601">
        <v>0.48170000000000002</v>
      </c>
      <c r="Q231" s="601">
        <v>0.17735000000000001</v>
      </c>
      <c r="R231" s="601">
        <v>1.0641</v>
      </c>
      <c r="S231" s="601">
        <v>0.48170000000000002</v>
      </c>
      <c r="T231" s="601">
        <v>0.75</v>
      </c>
      <c r="U231" s="601" t="s">
        <v>842</v>
      </c>
      <c r="V231" s="601" t="s">
        <v>355</v>
      </c>
      <c r="W231" s="601" t="s">
        <v>842</v>
      </c>
      <c r="X231" s="601" t="s">
        <v>842</v>
      </c>
      <c r="Y231" s="601" t="s">
        <v>842</v>
      </c>
      <c r="Z231" s="601" t="s">
        <v>842</v>
      </c>
      <c r="AA231" s="601" t="s">
        <v>842</v>
      </c>
      <c r="AB231" s="595">
        <v>6.76</v>
      </c>
      <c r="AE231" s="595" t="b">
        <v>0</v>
      </c>
      <c r="AG231" s="2771">
        <v>106.36250305175781</v>
      </c>
      <c r="AH231" s="2772">
        <v>98.666300000000007</v>
      </c>
      <c r="AI231" s="2772">
        <v>9.0093800000000002</v>
      </c>
      <c r="AJ231" s="2772">
        <v>232.47785636564447</v>
      </c>
      <c r="AK231" s="2771">
        <v>224</v>
      </c>
      <c r="AL231" s="2772">
        <v>16</v>
      </c>
      <c r="AM231" s="2772">
        <v>37</v>
      </c>
      <c r="AN231" s="2772">
        <v>86</v>
      </c>
      <c r="AO231" s="2772">
        <v>99</v>
      </c>
      <c r="AP231" s="2772" t="s">
        <v>4809</v>
      </c>
      <c r="AQ231" s="2772" t="s">
        <v>4809</v>
      </c>
      <c r="AR231" s="2772">
        <v>0</v>
      </c>
      <c r="AS231" s="2771" t="s">
        <v>4810</v>
      </c>
      <c r="AT231" s="2772">
        <v>75</v>
      </c>
      <c r="AU231" s="2773">
        <v>20</v>
      </c>
    </row>
    <row r="232" spans="1:47" x14ac:dyDescent="0.25">
      <c r="A232" s="595">
        <v>231</v>
      </c>
      <c r="C232" s="595">
        <v>1</v>
      </c>
      <c r="D232" s="595">
        <v>1</v>
      </c>
      <c r="H232" s="595" t="s">
        <v>235</v>
      </c>
      <c r="I232" s="595">
        <v>3</v>
      </c>
      <c r="K232" s="601">
        <v>91041</v>
      </c>
      <c r="L232" s="601">
        <v>6</v>
      </c>
      <c r="M232" s="601">
        <v>110</v>
      </c>
      <c r="N232" s="601" t="s">
        <v>29</v>
      </c>
      <c r="O232" s="601">
        <v>5.8695000000000004</v>
      </c>
      <c r="P232" s="601">
        <v>0.53680000000000005</v>
      </c>
      <c r="Q232" s="601">
        <v>0.16994999999999999</v>
      </c>
      <c r="R232" s="601">
        <v>1.7199</v>
      </c>
      <c r="S232" s="601">
        <v>1.1394</v>
      </c>
      <c r="T232" s="601">
        <v>0.75</v>
      </c>
      <c r="U232" s="601" t="s">
        <v>299</v>
      </c>
      <c r="V232" s="601" t="s">
        <v>299</v>
      </c>
      <c r="W232" s="601" t="s">
        <v>299</v>
      </c>
      <c r="X232" s="601" t="s">
        <v>299</v>
      </c>
      <c r="Y232" s="601" t="s">
        <v>299</v>
      </c>
      <c r="Z232" s="601" t="s">
        <v>299</v>
      </c>
      <c r="AA232" s="601" t="s">
        <v>299</v>
      </c>
      <c r="AB232" s="595">
        <v>0</v>
      </c>
      <c r="AE232" s="595" t="b">
        <v>0</v>
      </c>
      <c r="AG232" s="2771">
        <v>152.39999389648438</v>
      </c>
      <c r="AH232" s="2772">
        <v>149.08529999999999</v>
      </c>
      <c r="AI232" s="2772">
        <v>8.6334599999999995</v>
      </c>
      <c r="AJ232" s="2772">
        <v>345.57519189487687</v>
      </c>
      <c r="AK232" s="2771">
        <v>41</v>
      </c>
      <c r="AL232" s="2772">
        <v>16</v>
      </c>
      <c r="AM232" s="2772">
        <v>37</v>
      </c>
      <c r="AN232" s="2772">
        <v>86</v>
      </c>
      <c r="AO232" s="2772">
        <v>149</v>
      </c>
      <c r="AP232" s="2772" t="s">
        <v>793</v>
      </c>
      <c r="AQ232" s="2772" t="s">
        <v>793</v>
      </c>
      <c r="AR232" s="2772">
        <v>0</v>
      </c>
      <c r="AS232" s="2771" t="s">
        <v>4810</v>
      </c>
      <c r="AT232" s="2772">
        <v>110</v>
      </c>
      <c r="AU232" s="2773">
        <v>37</v>
      </c>
    </row>
    <row r="233" spans="1:47" x14ac:dyDescent="0.25">
      <c r="A233" s="595">
        <v>232</v>
      </c>
      <c r="E233" s="595">
        <v>1</v>
      </c>
      <c r="F233" s="595">
        <v>1</v>
      </c>
      <c r="I233" s="595">
        <v>2</v>
      </c>
      <c r="K233" s="601">
        <v>91525</v>
      </c>
      <c r="L233" s="601">
        <v>5.25</v>
      </c>
      <c r="M233" s="601">
        <v>92</v>
      </c>
      <c r="N233" s="601" t="s">
        <v>29</v>
      </c>
      <c r="O233" s="601">
        <v>4.7539999999999996</v>
      </c>
      <c r="P233" s="601">
        <v>0.86580000000000001</v>
      </c>
      <c r="Q233" s="601">
        <v>0.19409999999999999</v>
      </c>
      <c r="R233" s="601">
        <v>1.375</v>
      </c>
      <c r="S233" s="601">
        <v>0.78139999999999998</v>
      </c>
      <c r="T233" s="601">
        <v>0.875</v>
      </c>
      <c r="U233" s="601" t="s">
        <v>299</v>
      </c>
      <c r="V233" s="601" t="s">
        <v>299</v>
      </c>
      <c r="W233" s="601" t="s">
        <v>299</v>
      </c>
      <c r="X233" s="601" t="s">
        <v>299</v>
      </c>
      <c r="Y233" s="601" t="s">
        <v>299</v>
      </c>
      <c r="Z233" s="601" t="s">
        <v>299</v>
      </c>
      <c r="AA233" s="601" t="s">
        <v>299</v>
      </c>
      <c r="AB233" s="595">
        <v>0</v>
      </c>
      <c r="AE233" s="595" t="b">
        <v>0</v>
      </c>
      <c r="AG233" s="2771">
        <v>133.35000610351563</v>
      </c>
      <c r="AH233" s="2772">
        <v>120.7516</v>
      </c>
      <c r="AI233" s="2772">
        <v>9.8602799999999995</v>
      </c>
      <c r="AJ233" s="2772">
        <v>289.02652413026067</v>
      </c>
      <c r="AK233" s="2771">
        <v>22</v>
      </c>
      <c r="AL233" s="2772">
        <v>16</v>
      </c>
      <c r="AM233" s="2772">
        <v>37</v>
      </c>
      <c r="AN233" s="2772">
        <v>86</v>
      </c>
      <c r="AO233" s="2772">
        <v>121</v>
      </c>
      <c r="AP233" s="2772" t="s">
        <v>793</v>
      </c>
      <c r="AQ233" s="2772" t="s">
        <v>4809</v>
      </c>
      <c r="AR233" s="2772">
        <v>0</v>
      </c>
      <c r="AS233" s="2771" t="s">
        <v>4810</v>
      </c>
      <c r="AT233" s="2772">
        <v>96</v>
      </c>
      <c r="AU233" s="2773">
        <v>30</v>
      </c>
    </row>
    <row r="234" spans="1:47" x14ac:dyDescent="0.25">
      <c r="A234" s="595">
        <v>233</v>
      </c>
      <c r="C234" s="595">
        <v>1</v>
      </c>
      <c r="F234" s="595">
        <v>1</v>
      </c>
      <c r="I234" s="595">
        <v>2</v>
      </c>
      <c r="K234" s="601">
        <v>92116</v>
      </c>
      <c r="L234" s="601">
        <v>6</v>
      </c>
      <c r="M234" s="601">
        <v>104</v>
      </c>
      <c r="N234" s="601" t="s">
        <v>29</v>
      </c>
      <c r="O234" s="601">
        <v>5.4820000000000002</v>
      </c>
      <c r="P234" s="601">
        <v>0.37030000000000002</v>
      </c>
      <c r="Q234" s="601">
        <v>0.11365</v>
      </c>
      <c r="R234" s="601">
        <v>1.3753</v>
      </c>
      <c r="S234" s="601">
        <v>0.28299999999999997</v>
      </c>
      <c r="T234" s="601">
        <v>0.75</v>
      </c>
      <c r="U234" s="601" t="s">
        <v>299</v>
      </c>
      <c r="V234" s="601" t="s">
        <v>299</v>
      </c>
      <c r="W234" s="601" t="s">
        <v>299</v>
      </c>
      <c r="X234" s="601" t="s">
        <v>299</v>
      </c>
      <c r="Y234" s="601" t="s">
        <v>299</v>
      </c>
      <c r="Z234" s="601" t="s">
        <v>299</v>
      </c>
      <c r="AA234" s="601" t="s">
        <v>299</v>
      </c>
      <c r="AB234" s="595">
        <v>0</v>
      </c>
      <c r="AE234" s="595" t="b">
        <v>0</v>
      </c>
      <c r="AG234" s="2771">
        <v>152.39999389648438</v>
      </c>
      <c r="AH234" s="2772">
        <v>139.24279999999999</v>
      </c>
      <c r="AI234" s="2772">
        <v>5.7734199999999998</v>
      </c>
      <c r="AJ234" s="2772">
        <v>326.72563597333817</v>
      </c>
      <c r="AK234" s="2771">
        <v>22</v>
      </c>
      <c r="AL234" s="2772">
        <v>16</v>
      </c>
      <c r="AM234" s="2772">
        <v>37</v>
      </c>
      <c r="AN234" s="2772">
        <v>86</v>
      </c>
      <c r="AO234" s="2772">
        <v>139</v>
      </c>
      <c r="AP234" s="2772" t="s">
        <v>793</v>
      </c>
      <c r="AQ234" s="2772" t="s">
        <v>793</v>
      </c>
      <c r="AR234" s="2772">
        <v>0</v>
      </c>
      <c r="AS234" s="2771" t="s">
        <v>4810</v>
      </c>
      <c r="AT234" s="2772">
        <v>106</v>
      </c>
      <c r="AU234" s="2773">
        <v>35</v>
      </c>
    </row>
    <row r="235" spans="1:47" x14ac:dyDescent="0.25">
      <c r="A235" s="595">
        <v>234</v>
      </c>
      <c r="C235" s="595">
        <v>1</v>
      </c>
      <c r="E235" s="595">
        <v>1</v>
      </c>
      <c r="H235" s="595" t="s">
        <v>235</v>
      </c>
      <c r="I235" s="595">
        <v>3</v>
      </c>
      <c r="K235" s="601">
        <v>92302</v>
      </c>
      <c r="L235" s="601">
        <v>4.125</v>
      </c>
      <c r="M235" s="601">
        <v>72</v>
      </c>
      <c r="N235" s="601" t="s">
        <v>28</v>
      </c>
      <c r="O235" s="601">
        <v>3.9939</v>
      </c>
      <c r="P235" s="601">
        <v>0.47489999999999999</v>
      </c>
      <c r="Q235" s="601">
        <v>0.1217</v>
      </c>
      <c r="R235" s="601">
        <v>0.89980000000000004</v>
      </c>
      <c r="S235" s="601">
        <v>1.1271</v>
      </c>
      <c r="T235" s="601">
        <v>0.625</v>
      </c>
      <c r="U235" s="601" t="s">
        <v>849</v>
      </c>
      <c r="V235" s="601" t="s">
        <v>849</v>
      </c>
      <c r="W235" s="601" t="s">
        <v>849</v>
      </c>
      <c r="X235" s="601" t="s">
        <v>849</v>
      </c>
      <c r="Y235" s="601" t="s">
        <v>849</v>
      </c>
      <c r="Z235" s="601" t="s">
        <v>849</v>
      </c>
      <c r="AA235" s="601" t="s">
        <v>909</v>
      </c>
      <c r="AB235" s="595">
        <v>10</v>
      </c>
      <c r="AE235" s="595" t="b">
        <v>0</v>
      </c>
      <c r="AG235" s="2771">
        <v>104.77500152587891</v>
      </c>
      <c r="AH235" s="2772">
        <v>101.44506</v>
      </c>
      <c r="AI235" s="2772">
        <v>6.1823600000000001</v>
      </c>
      <c r="AJ235" s="2772">
        <v>226.19467105846488</v>
      </c>
      <c r="AK235" s="2771">
        <v>17</v>
      </c>
      <c r="AL235" s="2772">
        <v>14</v>
      </c>
      <c r="AM235" s="2772">
        <v>33</v>
      </c>
      <c r="AN235" s="2772">
        <v>90</v>
      </c>
      <c r="AO235" s="2772">
        <v>101</v>
      </c>
      <c r="AP235" s="2772" t="s">
        <v>4809</v>
      </c>
      <c r="AQ235" s="2772" t="s">
        <v>4809</v>
      </c>
      <c r="AR235" s="2772">
        <v>0</v>
      </c>
      <c r="AS235" s="2771" t="s">
        <v>4810</v>
      </c>
      <c r="AT235" s="2772">
        <v>75</v>
      </c>
      <c r="AU235" s="2773">
        <v>20</v>
      </c>
    </row>
    <row r="236" spans="1:47" x14ac:dyDescent="0.25">
      <c r="A236" s="595">
        <v>235</v>
      </c>
      <c r="C236" s="595">
        <v>1</v>
      </c>
      <c r="I236" s="595">
        <v>1</v>
      </c>
      <c r="K236" s="601">
        <v>93678</v>
      </c>
      <c r="L236" s="601">
        <v>3.875</v>
      </c>
      <c r="M236" s="601">
        <v>98</v>
      </c>
      <c r="N236" s="601" t="s">
        <v>29</v>
      </c>
      <c r="O236" s="601">
        <v>3.7406000000000001</v>
      </c>
      <c r="P236" s="601">
        <v>0.44929999999999998</v>
      </c>
      <c r="Q236" s="601">
        <v>0.1681</v>
      </c>
      <c r="R236" s="601">
        <v>1.2536</v>
      </c>
      <c r="S236" s="601">
        <v>0.81079999999999997</v>
      </c>
      <c r="T236" s="601">
        <v>0.75</v>
      </c>
      <c r="U236" s="601" t="s">
        <v>299</v>
      </c>
      <c r="V236" s="601" t="s">
        <v>299</v>
      </c>
      <c r="W236" s="601" t="s">
        <v>299</v>
      </c>
      <c r="X236" s="601" t="s">
        <v>299</v>
      </c>
      <c r="Y236" s="601" t="s">
        <v>299</v>
      </c>
      <c r="Z236" s="601" t="s">
        <v>299</v>
      </c>
      <c r="AA236" s="601" t="s">
        <v>299</v>
      </c>
      <c r="AB236" s="595">
        <v>0</v>
      </c>
      <c r="AC236" s="595" t="s">
        <v>1133</v>
      </c>
      <c r="AD236" s="595" t="s">
        <v>1134</v>
      </c>
      <c r="AE236" s="595" t="b">
        <v>0</v>
      </c>
      <c r="AG236" s="2771">
        <v>98.425003051757813</v>
      </c>
      <c r="AH236" s="2772">
        <v>95.011240000000001</v>
      </c>
      <c r="AI236" s="2772">
        <v>8.5394799999999993</v>
      </c>
      <c r="AJ236" s="2772">
        <v>307.87608005179942</v>
      </c>
      <c r="AK236" s="2771">
        <v>28</v>
      </c>
      <c r="AL236" s="2772">
        <v>14</v>
      </c>
      <c r="AM236" s="2772">
        <v>33</v>
      </c>
      <c r="AN236" s="2772">
        <v>90</v>
      </c>
      <c r="AO236" s="2772">
        <v>178</v>
      </c>
      <c r="AP236" s="2772" t="s">
        <v>793</v>
      </c>
      <c r="AQ236" s="2772" t="s">
        <v>793</v>
      </c>
      <c r="AR236" s="2772">
        <v>0</v>
      </c>
      <c r="AS236" s="2771" t="s">
        <v>4810</v>
      </c>
      <c r="AT236" s="2772">
        <v>106</v>
      </c>
      <c r="AU236" s="2773">
        <v>35</v>
      </c>
    </row>
    <row r="237" spans="1:47" x14ac:dyDescent="0.25">
      <c r="A237" s="595">
        <v>236</v>
      </c>
      <c r="B237" s="595">
        <v>1</v>
      </c>
      <c r="I237" s="595">
        <v>1</v>
      </c>
      <c r="K237" s="601">
        <v>93947</v>
      </c>
      <c r="L237" s="601">
        <v>4.125</v>
      </c>
      <c r="M237" s="601">
        <v>72</v>
      </c>
      <c r="N237" s="601" t="s">
        <v>29</v>
      </c>
      <c r="O237" s="601">
        <v>3.5303</v>
      </c>
      <c r="P237" s="601">
        <v>0.45450000000000002</v>
      </c>
      <c r="Q237" s="601">
        <v>0.20449999999999999</v>
      </c>
      <c r="R237" s="601">
        <v>1.25</v>
      </c>
      <c r="S237" s="601">
        <v>0.61129999999999995</v>
      </c>
      <c r="T237" s="601">
        <v>0.625</v>
      </c>
      <c r="U237" s="601" t="s">
        <v>299</v>
      </c>
      <c r="V237" s="601" t="s">
        <v>299</v>
      </c>
      <c r="W237" s="601" t="s">
        <v>299</v>
      </c>
      <c r="X237" s="601" t="s">
        <v>299</v>
      </c>
      <c r="Y237" s="601" t="s">
        <v>299</v>
      </c>
      <c r="Z237" s="601" t="s">
        <v>299</v>
      </c>
      <c r="AA237" s="601" t="s">
        <v>299</v>
      </c>
      <c r="AB237" s="595">
        <v>0</v>
      </c>
      <c r="AE237" s="595" t="b">
        <v>0</v>
      </c>
      <c r="AG237" s="2771">
        <v>104.77500152587891</v>
      </c>
      <c r="AH237" s="2772">
        <v>89.669619999999995</v>
      </c>
      <c r="AI237" s="2772">
        <v>10.3886</v>
      </c>
      <c r="AJ237" s="2772">
        <v>226.19467105846488</v>
      </c>
      <c r="AK237" s="2771">
        <v>17</v>
      </c>
      <c r="AL237" s="2772">
        <v>14</v>
      </c>
      <c r="AM237" s="2772">
        <v>33</v>
      </c>
      <c r="AN237" s="2772">
        <v>90</v>
      </c>
      <c r="AO237" s="2772">
        <v>90</v>
      </c>
      <c r="AP237" s="2772" t="s">
        <v>4809</v>
      </c>
      <c r="AQ237" s="2772" t="s">
        <v>4809</v>
      </c>
      <c r="AR237" s="2772">
        <v>0</v>
      </c>
      <c r="AS237" s="2771" t="s">
        <v>4810</v>
      </c>
      <c r="AT237" s="2772">
        <v>75</v>
      </c>
      <c r="AU237" s="2773">
        <v>20</v>
      </c>
    </row>
    <row r="238" spans="1:47" x14ac:dyDescent="0.25">
      <c r="A238" s="595">
        <v>237</v>
      </c>
      <c r="B238" s="595">
        <v>1</v>
      </c>
      <c r="I238" s="595">
        <v>1</v>
      </c>
      <c r="K238" s="601">
        <v>93977</v>
      </c>
      <c r="L238" s="601">
        <v>4.5</v>
      </c>
      <c r="M238" s="601">
        <v>83</v>
      </c>
      <c r="N238" s="601" t="s">
        <v>28</v>
      </c>
      <c r="O238" s="601">
        <v>4.3357000000000001</v>
      </c>
      <c r="P238" s="601">
        <v>0.92479999999999996</v>
      </c>
      <c r="Q238" s="601">
        <v>0.1628</v>
      </c>
      <c r="R238" s="601">
        <v>1.4407000000000001</v>
      </c>
      <c r="S238" s="601">
        <v>1.0384</v>
      </c>
      <c r="T238" s="601">
        <v>0.75</v>
      </c>
      <c r="U238" s="601" t="s">
        <v>846</v>
      </c>
      <c r="V238" s="601" t="s">
        <v>846</v>
      </c>
      <c r="W238" s="601" t="s">
        <v>846</v>
      </c>
      <c r="X238" s="601" t="s">
        <v>846</v>
      </c>
      <c r="Y238" s="601" t="s">
        <v>846</v>
      </c>
      <c r="Z238" s="601" t="s">
        <v>846</v>
      </c>
      <c r="AA238" s="601" t="s">
        <v>846</v>
      </c>
      <c r="AB238" s="595">
        <v>6</v>
      </c>
      <c r="AE238" s="595" t="b">
        <v>0</v>
      </c>
      <c r="AG238" s="2771">
        <v>114.30000305175781</v>
      </c>
      <c r="AH238" s="2772">
        <v>110.12678</v>
      </c>
      <c r="AI238" s="2772">
        <v>8.2702399999999994</v>
      </c>
      <c r="AJ238" s="2772">
        <v>260.75219024795257</v>
      </c>
      <c r="AK238" s="2771">
        <v>32</v>
      </c>
      <c r="AL238" s="2772">
        <v>16</v>
      </c>
      <c r="AM238" s="2772">
        <v>37</v>
      </c>
      <c r="AN238" s="2772">
        <v>86</v>
      </c>
      <c r="AO238" s="2772">
        <v>110</v>
      </c>
      <c r="AP238" s="2772" t="s">
        <v>4809</v>
      </c>
      <c r="AQ238" s="2772" t="s">
        <v>4809</v>
      </c>
      <c r="AR238" s="2772">
        <v>0</v>
      </c>
      <c r="AS238" s="2771" t="s">
        <v>4810</v>
      </c>
      <c r="AT238" s="2772">
        <v>86</v>
      </c>
      <c r="AU238" s="2773">
        <v>25</v>
      </c>
    </row>
    <row r="239" spans="1:47" x14ac:dyDescent="0.25">
      <c r="A239" s="595">
        <v>238</v>
      </c>
      <c r="E239" s="595">
        <v>1</v>
      </c>
      <c r="F239" s="595">
        <v>1</v>
      </c>
      <c r="I239" s="595">
        <v>2</v>
      </c>
      <c r="K239" s="601">
        <v>94065</v>
      </c>
      <c r="L239" s="601">
        <v>4.125</v>
      </c>
      <c r="M239" s="601">
        <v>75</v>
      </c>
      <c r="N239" s="601" t="s">
        <v>28</v>
      </c>
      <c r="O239" s="601">
        <v>3.9666999999999999</v>
      </c>
      <c r="P239" s="601">
        <v>0.63229999999999997</v>
      </c>
      <c r="Q239" s="601">
        <v>0.27629999999999999</v>
      </c>
      <c r="R239" s="601">
        <v>1.2351000000000001</v>
      </c>
      <c r="S239" s="601">
        <v>1.1358999999999999</v>
      </c>
      <c r="T239" s="601">
        <v>0.75</v>
      </c>
      <c r="U239" s="601" t="s">
        <v>839</v>
      </c>
      <c r="V239" s="601" t="s">
        <v>839</v>
      </c>
      <c r="W239" s="601" t="s">
        <v>839</v>
      </c>
      <c r="X239" s="601" t="s">
        <v>839</v>
      </c>
      <c r="Y239" s="601" t="s">
        <v>839</v>
      </c>
      <c r="Z239" s="601" t="s">
        <v>839</v>
      </c>
      <c r="AA239" s="601" t="s">
        <v>839</v>
      </c>
      <c r="AB239" s="595">
        <v>8</v>
      </c>
      <c r="AE239" s="595" t="b">
        <v>0</v>
      </c>
      <c r="AG239" s="2771">
        <v>104.77500152587891</v>
      </c>
      <c r="AH239" s="2772">
        <v>100.75418000000001</v>
      </c>
      <c r="AI239" s="2772">
        <v>14.03604</v>
      </c>
      <c r="AJ239" s="2772">
        <v>235.61944901923425</v>
      </c>
      <c r="AK239" s="2771">
        <v>26</v>
      </c>
      <c r="AL239" s="2772">
        <v>16</v>
      </c>
      <c r="AM239" s="2772">
        <v>37</v>
      </c>
      <c r="AN239" s="2772">
        <v>86</v>
      </c>
      <c r="AO239" s="2772">
        <v>101</v>
      </c>
      <c r="AP239" s="2772" t="s">
        <v>4809</v>
      </c>
      <c r="AQ239" s="2772" t="s">
        <v>4809</v>
      </c>
      <c r="AR239" s="2772">
        <v>0</v>
      </c>
      <c r="AS239" s="2771" t="s">
        <v>4810</v>
      </c>
      <c r="AT239" s="2772">
        <v>75</v>
      </c>
      <c r="AU239" s="2773">
        <v>20</v>
      </c>
    </row>
    <row r="240" spans="1:47" x14ac:dyDescent="0.25">
      <c r="A240" s="595">
        <v>239</v>
      </c>
      <c r="B240" s="595">
        <v>1</v>
      </c>
      <c r="F240" s="595">
        <v>1</v>
      </c>
      <c r="I240" s="595">
        <v>2</v>
      </c>
      <c r="K240" s="601">
        <v>94724</v>
      </c>
      <c r="L240" s="601">
        <v>6</v>
      </c>
      <c r="M240" s="601">
        <v>105</v>
      </c>
      <c r="N240" s="601" t="s">
        <v>29</v>
      </c>
      <c r="O240" s="601">
        <v>5.5468000000000002</v>
      </c>
      <c r="P240" s="601">
        <v>0.34720000000000001</v>
      </c>
      <c r="Q240" s="601">
        <v>0.125</v>
      </c>
      <c r="R240" s="601">
        <v>1.4376</v>
      </c>
      <c r="S240" s="601">
        <v>0.49080000000000001</v>
      </c>
      <c r="T240" s="601">
        <v>0.75</v>
      </c>
      <c r="U240" s="601" t="s">
        <v>299</v>
      </c>
      <c r="V240" s="601" t="s">
        <v>299</v>
      </c>
      <c r="W240" s="601" t="s">
        <v>299</v>
      </c>
      <c r="X240" s="601" t="s">
        <v>299</v>
      </c>
      <c r="Y240" s="601" t="s">
        <v>299</v>
      </c>
      <c r="Z240" s="601" t="s">
        <v>299</v>
      </c>
      <c r="AA240" s="601" t="s">
        <v>299</v>
      </c>
      <c r="AB240" s="595">
        <v>0</v>
      </c>
      <c r="AE240" s="595" t="b">
        <v>0</v>
      </c>
      <c r="AG240" s="2771">
        <v>152.39999389648438</v>
      </c>
      <c r="AH240" s="2772">
        <v>140.88872000000001</v>
      </c>
      <c r="AI240" s="2772">
        <v>6.35</v>
      </c>
      <c r="AJ240" s="2772">
        <v>329.86722862692795</v>
      </c>
      <c r="AK240" s="2771">
        <v>25</v>
      </c>
      <c r="AL240" s="2772">
        <v>16</v>
      </c>
      <c r="AM240" s="2772">
        <v>37</v>
      </c>
      <c r="AN240" s="2772">
        <v>86</v>
      </c>
      <c r="AO240" s="2772">
        <v>141</v>
      </c>
      <c r="AP240" s="2772" t="s">
        <v>793</v>
      </c>
      <c r="AQ240" s="2772" t="s">
        <v>793</v>
      </c>
      <c r="AR240" s="2772">
        <v>0</v>
      </c>
      <c r="AS240" s="2771" t="s">
        <v>4810</v>
      </c>
      <c r="AT240" s="2772">
        <v>106</v>
      </c>
      <c r="AU240" s="2773">
        <v>35</v>
      </c>
    </row>
    <row r="241" spans="1:47" x14ac:dyDescent="0.25">
      <c r="A241" s="595">
        <v>240</v>
      </c>
      <c r="F241" s="595">
        <v>1</v>
      </c>
      <c r="I241" s="595">
        <v>1</v>
      </c>
      <c r="K241" s="601">
        <v>95146</v>
      </c>
      <c r="L241" s="601">
        <v>4.125</v>
      </c>
      <c r="M241" s="601">
        <v>74</v>
      </c>
      <c r="N241" s="601" t="s">
        <v>28</v>
      </c>
      <c r="O241" s="601">
        <v>3.8298999999999999</v>
      </c>
      <c r="P241" s="601">
        <v>0.43030000000000002</v>
      </c>
      <c r="Q241" s="601">
        <v>0.1326</v>
      </c>
      <c r="R241" s="601">
        <v>1.2192000000000001</v>
      </c>
      <c r="S241" s="601">
        <v>0.54049999999999998</v>
      </c>
      <c r="T241" s="601">
        <v>0.6875</v>
      </c>
      <c r="U241" s="601" t="s">
        <v>844</v>
      </c>
      <c r="V241" s="601" t="s">
        <v>844</v>
      </c>
      <c r="W241" s="601" t="s">
        <v>844</v>
      </c>
      <c r="X241" s="601" t="s">
        <v>844</v>
      </c>
      <c r="Y241" s="601" t="s">
        <v>844</v>
      </c>
      <c r="Z241" s="601" t="s">
        <v>844</v>
      </c>
      <c r="AA241" s="601" t="s">
        <v>844</v>
      </c>
      <c r="AB241" s="595">
        <v>11</v>
      </c>
      <c r="AE241" s="595" t="b">
        <v>0</v>
      </c>
      <c r="AG241" s="2771">
        <v>104.77500152587891</v>
      </c>
      <c r="AH241" s="2772">
        <v>97.27946</v>
      </c>
      <c r="AI241" s="2772">
        <v>6.7360800000000003</v>
      </c>
      <c r="AJ241" s="2772">
        <v>232.47785636564447</v>
      </c>
      <c r="AK241" s="2771">
        <v>23</v>
      </c>
      <c r="AL241" s="2772">
        <v>16</v>
      </c>
      <c r="AM241" s="2772">
        <v>37</v>
      </c>
      <c r="AN241" s="2772">
        <v>86</v>
      </c>
      <c r="AO241" s="2772">
        <v>97</v>
      </c>
      <c r="AP241" s="2772" t="s">
        <v>4809</v>
      </c>
      <c r="AQ241" s="2772" t="s">
        <v>4809</v>
      </c>
      <c r="AR241" s="2772">
        <v>0</v>
      </c>
      <c r="AS241" s="2771" t="s">
        <v>4810</v>
      </c>
      <c r="AT241" s="2772">
        <v>75</v>
      </c>
      <c r="AU241" s="2773">
        <v>20</v>
      </c>
    </row>
    <row r="242" spans="1:47" x14ac:dyDescent="0.25">
      <c r="A242" s="595">
        <v>241</v>
      </c>
      <c r="C242" s="595">
        <v>1</v>
      </c>
      <c r="I242" s="595">
        <v>1</v>
      </c>
      <c r="K242" s="601">
        <v>95322</v>
      </c>
      <c r="L242" s="601">
        <v>4.625</v>
      </c>
      <c r="M242" s="601">
        <v>85</v>
      </c>
      <c r="N242" s="601" t="s">
        <v>29</v>
      </c>
      <c r="O242" s="601">
        <v>4.3882000000000003</v>
      </c>
      <c r="P242" s="601">
        <v>0.46939999999999998</v>
      </c>
      <c r="Q242" s="601">
        <v>0.2195</v>
      </c>
      <c r="R242" s="601">
        <v>1.5</v>
      </c>
      <c r="S242" s="601">
        <v>0.64170000000000005</v>
      </c>
      <c r="T242" s="601">
        <v>0.875</v>
      </c>
      <c r="U242" s="601" t="s">
        <v>299</v>
      </c>
      <c r="V242" s="601" t="s">
        <v>299</v>
      </c>
      <c r="W242" s="601" t="s">
        <v>299</v>
      </c>
      <c r="X242" s="601" t="s">
        <v>299</v>
      </c>
      <c r="Y242" s="601" t="s">
        <v>299</v>
      </c>
      <c r="Z242" s="601" t="s">
        <v>299</v>
      </c>
      <c r="AA242" s="601" t="s">
        <v>299</v>
      </c>
      <c r="AB242" s="595">
        <v>0</v>
      </c>
      <c r="AE242" s="595" t="b">
        <v>0</v>
      </c>
      <c r="AG242" s="2771">
        <v>117.47499847412109</v>
      </c>
      <c r="AH242" s="2772">
        <v>111.46028</v>
      </c>
      <c r="AI242" s="2772">
        <v>11.150600000000001</v>
      </c>
      <c r="AJ242" s="2772">
        <v>267.03537555513213</v>
      </c>
      <c r="AK242" s="2771">
        <v>32</v>
      </c>
      <c r="AL242" s="2772">
        <v>16</v>
      </c>
      <c r="AM242" s="2772">
        <v>37</v>
      </c>
      <c r="AN242" s="2772">
        <v>86</v>
      </c>
      <c r="AO242" s="2772">
        <v>111</v>
      </c>
      <c r="AP242" s="2772" t="s">
        <v>4809</v>
      </c>
      <c r="AQ242" s="2772" t="s">
        <v>4809</v>
      </c>
      <c r="AR242" s="2772">
        <v>0</v>
      </c>
      <c r="AS242" s="2771" t="s">
        <v>4810</v>
      </c>
      <c r="AT242" s="2772">
        <v>86</v>
      </c>
      <c r="AU242" s="2773">
        <v>25</v>
      </c>
    </row>
    <row r="243" spans="1:47" x14ac:dyDescent="0.25">
      <c r="A243" s="595">
        <v>242</v>
      </c>
      <c r="C243" s="595">
        <v>1</v>
      </c>
      <c r="I243" s="595">
        <v>1</v>
      </c>
      <c r="K243" s="601">
        <v>95567</v>
      </c>
      <c r="L243" s="601">
        <v>4.125</v>
      </c>
      <c r="M243" s="601">
        <v>74</v>
      </c>
      <c r="N243" s="601" t="s">
        <v>29</v>
      </c>
      <c r="O243" s="601">
        <v>3.6526999999999998</v>
      </c>
      <c r="P243" s="601">
        <v>0.51910000000000001</v>
      </c>
      <c r="Q243" s="601">
        <v>0.20665</v>
      </c>
      <c r="R243" s="601">
        <v>1.375</v>
      </c>
      <c r="S243" s="601">
        <v>0.60829999999999995</v>
      </c>
      <c r="T243" s="601">
        <v>0.75</v>
      </c>
      <c r="U243" s="601" t="s">
        <v>299</v>
      </c>
      <c r="V243" s="601" t="s">
        <v>299</v>
      </c>
      <c r="W243" s="601" t="s">
        <v>299</v>
      </c>
      <c r="X243" s="601" t="s">
        <v>299</v>
      </c>
      <c r="Y243" s="601" t="s">
        <v>299</v>
      </c>
      <c r="Z243" s="601" t="s">
        <v>299</v>
      </c>
      <c r="AA243" s="601" t="s">
        <v>299</v>
      </c>
      <c r="AB243" s="595">
        <v>0</v>
      </c>
      <c r="AE243" s="595" t="b">
        <v>0</v>
      </c>
      <c r="AG243" s="2771">
        <v>104.77500152587891</v>
      </c>
      <c r="AH243" s="2772">
        <v>92.778580000000005</v>
      </c>
      <c r="AI243" s="2772">
        <v>10.497820000000001</v>
      </c>
      <c r="AJ243" s="2772">
        <v>232.47785636564447</v>
      </c>
      <c r="AK243" s="2771">
        <v>23</v>
      </c>
      <c r="AL243" s="2772">
        <v>16</v>
      </c>
      <c r="AM243" s="2772">
        <v>37</v>
      </c>
      <c r="AN243" s="2772">
        <v>86</v>
      </c>
      <c r="AO243" s="2772">
        <v>93</v>
      </c>
      <c r="AP243" s="2772" t="s">
        <v>4809</v>
      </c>
      <c r="AQ243" s="2772" t="s">
        <v>4809</v>
      </c>
      <c r="AR243" s="2772">
        <v>0</v>
      </c>
      <c r="AS243" s="2771" t="s">
        <v>4810</v>
      </c>
      <c r="AT243" s="2772">
        <v>75</v>
      </c>
      <c r="AU243" s="2773">
        <v>20</v>
      </c>
    </row>
    <row r="244" spans="1:47" x14ac:dyDescent="0.25">
      <c r="A244" s="595">
        <v>243</v>
      </c>
      <c r="F244" s="595">
        <v>1</v>
      </c>
      <c r="I244" s="595">
        <v>1</v>
      </c>
      <c r="K244" s="601">
        <v>95572</v>
      </c>
      <c r="L244" s="601">
        <v>3.875</v>
      </c>
      <c r="M244" s="601">
        <v>68</v>
      </c>
      <c r="N244" s="601" t="s">
        <v>29</v>
      </c>
      <c r="O244" s="601">
        <v>3.4091999999999998</v>
      </c>
      <c r="P244" s="601">
        <v>0.66769999999999996</v>
      </c>
      <c r="Q244" s="601">
        <v>0.27079999999999999</v>
      </c>
      <c r="R244" s="601">
        <v>1.1264000000000001</v>
      </c>
      <c r="S244" s="601">
        <v>0.66769999999999996</v>
      </c>
      <c r="T244" s="601">
        <v>0.75</v>
      </c>
      <c r="U244" s="601" t="s">
        <v>299</v>
      </c>
      <c r="V244" s="601" t="s">
        <v>299</v>
      </c>
      <c r="W244" s="601" t="s">
        <v>299</v>
      </c>
      <c r="X244" s="601" t="s">
        <v>299</v>
      </c>
      <c r="Y244" s="601" t="s">
        <v>299</v>
      </c>
      <c r="Z244" s="601" t="s">
        <v>299</v>
      </c>
      <c r="AA244" s="601" t="s">
        <v>299</v>
      </c>
      <c r="AB244" s="595">
        <v>0</v>
      </c>
      <c r="AE244" s="595" t="b">
        <v>0</v>
      </c>
      <c r="AG244" s="2771">
        <v>98.425003051757813</v>
      </c>
      <c r="AH244" s="2772">
        <v>86.593680000000006</v>
      </c>
      <c r="AI244" s="2772">
        <v>13.756640000000001</v>
      </c>
      <c r="AJ244" s="2772">
        <v>213.62830044410572</v>
      </c>
      <c r="AK244" s="2771">
        <v>17</v>
      </c>
      <c r="AL244" s="2772">
        <v>14</v>
      </c>
      <c r="AM244" s="2772">
        <v>33</v>
      </c>
      <c r="AN244" s="2772">
        <v>90</v>
      </c>
      <c r="AO244" s="2772">
        <v>87</v>
      </c>
      <c r="AP244" s="2772" t="s">
        <v>4809</v>
      </c>
      <c r="AQ244" s="2772" t="s">
        <v>4809</v>
      </c>
      <c r="AR244" s="2772">
        <v>0</v>
      </c>
      <c r="AS244" s="2771" t="s">
        <v>4810</v>
      </c>
      <c r="AT244" s="2772">
        <v>75</v>
      </c>
      <c r="AU244" s="2773">
        <v>20</v>
      </c>
    </row>
    <row r="245" spans="1:47" x14ac:dyDescent="0.25">
      <c r="A245" s="595">
        <v>244</v>
      </c>
      <c r="F245" s="595">
        <v>1</v>
      </c>
      <c r="I245" s="595">
        <v>1</v>
      </c>
      <c r="K245" s="601">
        <v>95762</v>
      </c>
      <c r="L245" s="601">
        <v>6</v>
      </c>
      <c r="M245" s="601">
        <v>106</v>
      </c>
      <c r="N245" s="601" t="s">
        <v>28</v>
      </c>
      <c r="O245" s="601">
        <v>5.6665000000000001</v>
      </c>
      <c r="P245" s="601">
        <v>0.59560000000000002</v>
      </c>
      <c r="Q245" s="601">
        <v>0.32319999999999999</v>
      </c>
      <c r="R245" s="601">
        <v>1.468</v>
      </c>
      <c r="S245" s="601">
        <v>0.83489999999999998</v>
      </c>
      <c r="T245" s="601">
        <v>0.875</v>
      </c>
      <c r="U245" s="601" t="s">
        <v>846</v>
      </c>
      <c r="V245" s="601" t="s">
        <v>846</v>
      </c>
      <c r="W245" s="601" t="s">
        <v>846</v>
      </c>
      <c r="X245" s="601" t="s">
        <v>846</v>
      </c>
      <c r="Y245" s="601" t="s">
        <v>846</v>
      </c>
      <c r="Z245" s="601" t="s">
        <v>846</v>
      </c>
      <c r="AA245" s="601" t="s">
        <v>846</v>
      </c>
      <c r="AB245" s="595">
        <v>6</v>
      </c>
      <c r="AE245" s="595" t="b">
        <v>0</v>
      </c>
      <c r="AG245" s="2771">
        <v>152.39999389648438</v>
      </c>
      <c r="AH245" s="2772">
        <v>143.92910000000001</v>
      </c>
      <c r="AI245" s="2772">
        <v>16.418559999999999</v>
      </c>
      <c r="AJ245" s="2772">
        <v>333.00882128051774</v>
      </c>
      <c r="AK245" s="2771">
        <v>28</v>
      </c>
      <c r="AL245" s="2772">
        <v>16</v>
      </c>
      <c r="AM245" s="2772">
        <v>37</v>
      </c>
      <c r="AN245" s="2772">
        <v>86</v>
      </c>
      <c r="AO245" s="2772">
        <v>144</v>
      </c>
      <c r="AP245" s="2772" t="s">
        <v>793</v>
      </c>
      <c r="AQ245" s="2772" t="s">
        <v>793</v>
      </c>
      <c r="AR245" s="2772">
        <v>0</v>
      </c>
      <c r="AS245" s="2771" t="s">
        <v>4810</v>
      </c>
      <c r="AT245" s="2772">
        <v>106</v>
      </c>
      <c r="AU245" s="2773">
        <v>35</v>
      </c>
    </row>
    <row r="246" spans="1:47" x14ac:dyDescent="0.25">
      <c r="A246" s="595">
        <v>245</v>
      </c>
      <c r="C246" s="595">
        <v>1</v>
      </c>
      <c r="I246" s="595">
        <v>1</v>
      </c>
      <c r="K246" s="601">
        <v>95955</v>
      </c>
      <c r="L246" s="601">
        <v>6</v>
      </c>
      <c r="M246" s="601">
        <v>104</v>
      </c>
      <c r="N246" s="601" t="s">
        <v>28</v>
      </c>
      <c r="O246" s="601">
        <v>5.7862999999999998</v>
      </c>
      <c r="P246" s="601">
        <v>0.57599999999999996</v>
      </c>
      <c r="Q246" s="601">
        <v>0.18004999999999999</v>
      </c>
      <c r="R246" s="601">
        <v>1.0224</v>
      </c>
      <c r="S246" s="601">
        <v>0.52839999999999998</v>
      </c>
      <c r="T246" s="601">
        <v>1</v>
      </c>
      <c r="U246" s="601" t="s">
        <v>843</v>
      </c>
      <c r="V246" s="601" t="s">
        <v>444</v>
      </c>
      <c r="W246" s="601" t="s">
        <v>843</v>
      </c>
      <c r="X246" s="601" t="s">
        <v>843</v>
      </c>
      <c r="Y246" s="601" t="s">
        <v>843</v>
      </c>
      <c r="Z246" s="601" t="s">
        <v>843</v>
      </c>
      <c r="AA246" s="601" t="s">
        <v>843</v>
      </c>
      <c r="AB246" s="595">
        <v>12</v>
      </c>
      <c r="AE246" s="595" t="b">
        <v>0</v>
      </c>
      <c r="AG246" s="2771">
        <v>152.39999389648438</v>
      </c>
      <c r="AH246" s="2772">
        <v>146.97201999999999</v>
      </c>
      <c r="AI246" s="2772">
        <v>9.1465399999999999</v>
      </c>
      <c r="AJ246" s="2772">
        <v>326.72563597333817</v>
      </c>
      <c r="AK246" s="2771">
        <v>22</v>
      </c>
      <c r="AL246" s="2772">
        <v>16</v>
      </c>
      <c r="AM246" s="2772">
        <v>37</v>
      </c>
      <c r="AN246" s="2772">
        <v>86</v>
      </c>
      <c r="AO246" s="2772">
        <v>147</v>
      </c>
      <c r="AP246" s="2772" t="s">
        <v>793</v>
      </c>
      <c r="AQ246" s="2772" t="s">
        <v>793</v>
      </c>
      <c r="AR246" s="2772">
        <v>0</v>
      </c>
      <c r="AS246" s="2771" t="s">
        <v>4810</v>
      </c>
      <c r="AT246" s="2772">
        <v>106</v>
      </c>
      <c r="AU246" s="2773">
        <v>35</v>
      </c>
    </row>
    <row r="247" spans="1:47" x14ac:dyDescent="0.25">
      <c r="A247" s="595">
        <v>246</v>
      </c>
      <c r="C247" s="595">
        <v>1</v>
      </c>
      <c r="I247" s="595">
        <v>1</v>
      </c>
      <c r="K247" s="601">
        <v>96802</v>
      </c>
      <c r="L247" s="601">
        <v>6</v>
      </c>
      <c r="M247" s="601">
        <v>104</v>
      </c>
      <c r="N247" s="601" t="s">
        <v>29</v>
      </c>
      <c r="O247" s="601">
        <v>5.4810999999999996</v>
      </c>
      <c r="P247" s="601">
        <v>0.73270000000000002</v>
      </c>
      <c r="Q247" s="601">
        <v>0.23830000000000001</v>
      </c>
      <c r="R247" s="601">
        <v>1.3778999999999999</v>
      </c>
      <c r="S247" s="601">
        <v>0.73270000000000002</v>
      </c>
      <c r="T247" s="601">
        <v>0.875</v>
      </c>
      <c r="U247" s="601" t="s">
        <v>299</v>
      </c>
      <c r="V247" s="601" t="s">
        <v>299</v>
      </c>
      <c r="W247" s="601" t="s">
        <v>299</v>
      </c>
      <c r="X247" s="601" t="s">
        <v>299</v>
      </c>
      <c r="Y247" s="601" t="s">
        <v>299</v>
      </c>
      <c r="Z247" s="601" t="s">
        <v>299</v>
      </c>
      <c r="AA247" s="601" t="s">
        <v>299</v>
      </c>
      <c r="AB247" s="595">
        <v>0</v>
      </c>
      <c r="AE247" s="595" t="b">
        <v>0</v>
      </c>
      <c r="AG247" s="2771">
        <v>152.39999389648438</v>
      </c>
      <c r="AH247" s="2772">
        <v>139.21994000000001</v>
      </c>
      <c r="AI247" s="2772">
        <v>12.105639999999999</v>
      </c>
      <c r="AJ247" s="2772">
        <v>326.72563597333817</v>
      </c>
      <c r="AK247" s="2771">
        <v>22</v>
      </c>
      <c r="AL247" s="2772">
        <v>16</v>
      </c>
      <c r="AM247" s="2772">
        <v>37</v>
      </c>
      <c r="AN247" s="2772">
        <v>86</v>
      </c>
      <c r="AO247" s="2772">
        <v>139</v>
      </c>
      <c r="AP247" s="2772" t="s">
        <v>793</v>
      </c>
      <c r="AQ247" s="2772" t="s">
        <v>793</v>
      </c>
      <c r="AR247" s="2772">
        <v>0</v>
      </c>
      <c r="AS247" s="2771" t="s">
        <v>4810</v>
      </c>
      <c r="AT247" s="2772">
        <v>106</v>
      </c>
      <c r="AU247" s="2773">
        <v>35</v>
      </c>
    </row>
    <row r="248" spans="1:47" x14ac:dyDescent="0.25">
      <c r="A248" s="595">
        <v>247</v>
      </c>
      <c r="B248" s="595">
        <v>1</v>
      </c>
      <c r="G248" s="595">
        <v>1</v>
      </c>
      <c r="I248" s="595">
        <v>2</v>
      </c>
      <c r="K248" s="601">
        <v>97697</v>
      </c>
      <c r="L248" s="601">
        <v>4.125</v>
      </c>
      <c r="M248" s="601">
        <v>75</v>
      </c>
      <c r="N248" s="601" t="s">
        <v>28</v>
      </c>
      <c r="O248" s="601">
        <v>3.7090999999999998</v>
      </c>
      <c r="P248" s="601">
        <v>0.77300000000000002</v>
      </c>
      <c r="Q248" s="601">
        <v>0.36009999999999998</v>
      </c>
      <c r="R248" s="601">
        <v>1.4486000000000001</v>
      </c>
      <c r="S248" s="601">
        <v>0.91390000000000005</v>
      </c>
      <c r="T248" s="601">
        <v>1.125</v>
      </c>
      <c r="U248" s="601" t="s">
        <v>846</v>
      </c>
      <c r="V248" s="601" t="s">
        <v>846</v>
      </c>
      <c r="W248" s="601" t="s">
        <v>846</v>
      </c>
      <c r="X248" s="601" t="s">
        <v>846</v>
      </c>
      <c r="Y248" s="601" t="s">
        <v>846</v>
      </c>
      <c r="Z248" s="601" t="s">
        <v>846</v>
      </c>
      <c r="AA248" s="601" t="s">
        <v>846</v>
      </c>
      <c r="AB248" s="595">
        <v>6</v>
      </c>
      <c r="AE248" s="595" t="b">
        <v>0</v>
      </c>
      <c r="AG248" s="2771">
        <v>104.77500152587891</v>
      </c>
      <c r="AH248" s="2772">
        <v>94.21114</v>
      </c>
      <c r="AI248" s="2772">
        <v>18.29308</v>
      </c>
      <c r="AJ248" s="2772">
        <v>235.61944901923425</v>
      </c>
      <c r="AK248" s="2771">
        <v>26</v>
      </c>
      <c r="AL248" s="2772">
        <v>16</v>
      </c>
      <c r="AM248" s="2772">
        <v>37</v>
      </c>
      <c r="AN248" s="2772">
        <v>86</v>
      </c>
      <c r="AO248" s="2772">
        <v>94</v>
      </c>
      <c r="AP248" s="2772" t="s">
        <v>4809</v>
      </c>
      <c r="AQ248" s="2772" t="s">
        <v>4809</v>
      </c>
      <c r="AR248" s="2772">
        <v>0</v>
      </c>
      <c r="AS248" s="2771" t="s">
        <v>4810</v>
      </c>
      <c r="AT248" s="2772">
        <v>75</v>
      </c>
      <c r="AU248" s="2773">
        <v>20</v>
      </c>
    </row>
    <row r="249" spans="1:47" x14ac:dyDescent="0.25">
      <c r="A249" s="595">
        <v>248</v>
      </c>
      <c r="B249" s="595">
        <v>1</v>
      </c>
      <c r="C249" s="595">
        <v>1</v>
      </c>
      <c r="D249" s="595">
        <v>1</v>
      </c>
      <c r="E249" s="595">
        <v>1</v>
      </c>
      <c r="G249" s="595">
        <v>1</v>
      </c>
      <c r="H249" s="595" t="s">
        <v>235</v>
      </c>
      <c r="I249" s="595">
        <v>6</v>
      </c>
      <c r="K249" s="601">
        <v>98382</v>
      </c>
      <c r="L249" s="601">
        <v>6</v>
      </c>
      <c r="M249" s="601">
        <v>106</v>
      </c>
      <c r="N249" s="601" t="s">
        <v>28</v>
      </c>
      <c r="O249" s="601">
        <v>5.8677000000000001</v>
      </c>
      <c r="P249" s="601">
        <v>0.59860000000000002</v>
      </c>
      <c r="Q249" s="601">
        <v>0.24529999999999999</v>
      </c>
      <c r="R249" s="601">
        <v>1.3065</v>
      </c>
      <c r="S249" s="601">
        <v>1.25</v>
      </c>
      <c r="T249" s="601">
        <v>0.75</v>
      </c>
      <c r="U249" s="601" t="s">
        <v>839</v>
      </c>
      <c r="V249" s="601" t="s">
        <v>689</v>
      </c>
      <c r="W249" s="601" t="s">
        <v>839</v>
      </c>
      <c r="X249" s="601" t="s">
        <v>839</v>
      </c>
      <c r="Y249" s="601" t="s">
        <v>839</v>
      </c>
      <c r="Z249" s="601" t="s">
        <v>839</v>
      </c>
      <c r="AA249" s="601" t="s">
        <v>888</v>
      </c>
      <c r="AB249" s="595">
        <v>8</v>
      </c>
      <c r="AE249" s="595" t="b">
        <v>0</v>
      </c>
      <c r="AG249" s="2771">
        <v>152.39999389648438</v>
      </c>
      <c r="AH249" s="2772">
        <v>149.03958</v>
      </c>
      <c r="AI249" s="2772">
        <v>12.46124</v>
      </c>
      <c r="AJ249" s="2772">
        <v>333.00882128051774</v>
      </c>
      <c r="AK249" s="2771">
        <v>28</v>
      </c>
      <c r="AL249" s="2772">
        <v>16</v>
      </c>
      <c r="AM249" s="2772">
        <v>37</v>
      </c>
      <c r="AN249" s="2772">
        <v>86</v>
      </c>
      <c r="AO249" s="2772">
        <v>149</v>
      </c>
      <c r="AP249" s="2772" t="s">
        <v>793</v>
      </c>
      <c r="AQ249" s="2772" t="s">
        <v>793</v>
      </c>
      <c r="AR249" s="2772">
        <v>0</v>
      </c>
      <c r="AS249" s="2771" t="s">
        <v>4810</v>
      </c>
      <c r="AT249" s="2772">
        <v>106</v>
      </c>
      <c r="AU249" s="2773">
        <v>35</v>
      </c>
    </row>
    <row r="250" spans="1:47" x14ac:dyDescent="0.25">
      <c r="A250" s="595">
        <v>249</v>
      </c>
      <c r="C250" s="595">
        <v>1</v>
      </c>
      <c r="I250" s="595">
        <v>1</v>
      </c>
      <c r="K250" s="601">
        <v>98753</v>
      </c>
      <c r="L250" s="601">
        <v>4</v>
      </c>
      <c r="M250" s="601">
        <v>72</v>
      </c>
      <c r="N250" s="601" t="s">
        <v>28</v>
      </c>
      <c r="O250" s="601">
        <v>3.8849</v>
      </c>
      <c r="P250" s="601">
        <v>0.48120000000000002</v>
      </c>
      <c r="Q250" s="601">
        <v>0.13020000000000001</v>
      </c>
      <c r="R250" s="601">
        <v>1.0186999999999999</v>
      </c>
      <c r="S250" s="601">
        <v>0.47089999999999999</v>
      </c>
      <c r="T250" s="601">
        <v>0.75</v>
      </c>
      <c r="U250" s="601" t="s">
        <v>839</v>
      </c>
      <c r="V250" s="601" t="s">
        <v>839</v>
      </c>
      <c r="W250" s="601" t="s">
        <v>839</v>
      </c>
      <c r="X250" s="601" t="s">
        <v>839</v>
      </c>
      <c r="Y250" s="601" t="s">
        <v>839</v>
      </c>
      <c r="Z250" s="601" t="s">
        <v>839</v>
      </c>
      <c r="AA250" s="601" t="s">
        <v>839</v>
      </c>
      <c r="AB250" s="595">
        <v>8</v>
      </c>
      <c r="AE250" s="595" t="b">
        <v>0</v>
      </c>
      <c r="AG250" s="2771">
        <v>101.59999847412109</v>
      </c>
      <c r="AH250" s="2772">
        <v>98.676460000000006</v>
      </c>
      <c r="AI250" s="2772">
        <v>6.61416</v>
      </c>
      <c r="AJ250" s="2772">
        <v>226.19467105846488</v>
      </c>
      <c r="AK250" s="2771">
        <v>23</v>
      </c>
      <c r="AL250" s="2772">
        <v>14</v>
      </c>
      <c r="AM250" s="2772">
        <v>33</v>
      </c>
      <c r="AN250" s="2772">
        <v>90</v>
      </c>
      <c r="AO250" s="2772">
        <v>99</v>
      </c>
      <c r="AP250" s="2772" t="s">
        <v>4809</v>
      </c>
      <c r="AQ250" s="2772" t="s">
        <v>4809</v>
      </c>
      <c r="AR250" s="2772">
        <v>0</v>
      </c>
      <c r="AS250" s="2771" t="s">
        <v>4810</v>
      </c>
      <c r="AT250" s="2772">
        <v>75</v>
      </c>
      <c r="AU250" s="2773">
        <v>20</v>
      </c>
    </row>
    <row r="251" spans="1:47" x14ac:dyDescent="0.25">
      <c r="A251" s="595">
        <v>250</v>
      </c>
      <c r="B251" s="595">
        <v>1</v>
      </c>
      <c r="G251" s="595">
        <v>1</v>
      </c>
      <c r="I251" s="595">
        <v>2</v>
      </c>
      <c r="K251" s="601">
        <v>98872</v>
      </c>
      <c r="L251" s="601">
        <v>3.0625</v>
      </c>
      <c r="M251" s="601">
        <v>106</v>
      </c>
      <c r="N251" s="601" t="s">
        <v>29</v>
      </c>
      <c r="O251" s="601">
        <v>5.5480999999999998</v>
      </c>
      <c r="P251" s="601">
        <v>0.4612</v>
      </c>
      <c r="Q251" s="601">
        <v>0.14879999999999999</v>
      </c>
      <c r="R251" s="601">
        <v>1.5</v>
      </c>
      <c r="S251" s="601">
        <v>0.76500000000000001</v>
      </c>
      <c r="T251" s="601">
        <v>0.625</v>
      </c>
      <c r="U251" s="601" t="s">
        <v>299</v>
      </c>
      <c r="V251" s="601" t="s">
        <v>299</v>
      </c>
      <c r="W251" s="601" t="s">
        <v>299</v>
      </c>
      <c r="X251" s="601" t="s">
        <v>299</v>
      </c>
      <c r="Y251" s="601" t="s">
        <v>299</v>
      </c>
      <c r="Z251" s="601" t="s">
        <v>299</v>
      </c>
      <c r="AA251" s="601" t="s">
        <v>299</v>
      </c>
      <c r="AB251" s="595">
        <v>0</v>
      </c>
      <c r="AE251" s="595" t="b">
        <v>0</v>
      </c>
      <c r="AG251" s="2771">
        <v>77.787498474121094</v>
      </c>
      <c r="AH251" s="2772">
        <v>140.92174</v>
      </c>
      <c r="AI251" s="2772">
        <v>7.5590400000000004</v>
      </c>
      <c r="AJ251" s="2772">
        <v>333.00882128051774</v>
      </c>
      <c r="AK251" s="2771">
        <v>177</v>
      </c>
      <c r="AL251" s="2772">
        <v>14</v>
      </c>
      <c r="AM251" s="2772">
        <v>33</v>
      </c>
      <c r="AN251" s="2772">
        <v>90</v>
      </c>
      <c r="AO251" s="2772">
        <v>141</v>
      </c>
      <c r="AP251" s="2772" t="s">
        <v>793</v>
      </c>
      <c r="AQ251" s="2772" t="s">
        <v>793</v>
      </c>
      <c r="AR251" s="2772">
        <v>0</v>
      </c>
      <c r="AS251" s="2771" t="s">
        <v>4810</v>
      </c>
      <c r="AT251" s="2772">
        <v>106</v>
      </c>
      <c r="AU251" s="2773">
        <v>35</v>
      </c>
    </row>
    <row r="252" spans="1:47" x14ac:dyDescent="0.25">
      <c r="A252" s="595">
        <v>251</v>
      </c>
      <c r="C252" s="595">
        <v>1</v>
      </c>
      <c r="I252" s="595">
        <v>1</v>
      </c>
      <c r="K252" s="601">
        <v>99414</v>
      </c>
      <c r="L252" s="601">
        <v>4.7244000000000002</v>
      </c>
      <c r="M252" s="601">
        <v>90</v>
      </c>
      <c r="N252" s="601" t="s">
        <v>29</v>
      </c>
      <c r="O252" s="601">
        <v>4.1826999999999996</v>
      </c>
      <c r="P252" s="601">
        <v>0.17460000000000001</v>
      </c>
      <c r="Q252" s="601">
        <v>0.17460000000000001</v>
      </c>
      <c r="R252" s="601">
        <v>2.2244000000000002</v>
      </c>
      <c r="S252" s="601">
        <v>0.5</v>
      </c>
      <c r="T252" s="601">
        <v>0.75</v>
      </c>
      <c r="U252" s="601" t="s">
        <v>299</v>
      </c>
      <c r="V252" s="601" t="s">
        <v>299</v>
      </c>
      <c r="W252" s="601" t="s">
        <v>299</v>
      </c>
      <c r="X252" s="601" t="s">
        <v>299</v>
      </c>
      <c r="Y252" s="601" t="s">
        <v>299</v>
      </c>
      <c r="Z252" s="601" t="s">
        <v>299</v>
      </c>
      <c r="AA252" s="601" t="s">
        <v>299</v>
      </c>
      <c r="AB252" s="595">
        <v>0</v>
      </c>
      <c r="AE252" s="595" t="b">
        <v>0</v>
      </c>
      <c r="AG252" s="2771">
        <v>119.99976348876953</v>
      </c>
      <c r="AH252" s="2772">
        <v>106.24057999999999</v>
      </c>
      <c r="AI252" s="2772">
        <v>8.8696800000000007</v>
      </c>
      <c r="AJ252" s="2772">
        <v>282.7433388230811</v>
      </c>
      <c r="AK252" s="2771">
        <v>43</v>
      </c>
      <c r="AL252" s="2772">
        <v>16</v>
      </c>
      <c r="AM252" s="2772">
        <v>37</v>
      </c>
      <c r="AN252" s="2772">
        <v>86</v>
      </c>
      <c r="AO252" s="2772">
        <v>106</v>
      </c>
      <c r="AP252" s="2772" t="s">
        <v>793</v>
      </c>
      <c r="AQ252" s="2772" t="s">
        <v>4809</v>
      </c>
      <c r="AR252" s="2772">
        <v>0</v>
      </c>
      <c r="AS252" s="2771" t="s">
        <v>4810</v>
      </c>
      <c r="AT252" s="2772">
        <v>96</v>
      </c>
      <c r="AU252" s="2773">
        <v>30</v>
      </c>
    </row>
    <row r="253" spans="1:47" x14ac:dyDescent="0.25">
      <c r="A253" s="595">
        <v>252</v>
      </c>
      <c r="C253" s="595">
        <v>1</v>
      </c>
      <c r="I253" s="595">
        <v>1</v>
      </c>
      <c r="K253" s="601">
        <v>99962</v>
      </c>
      <c r="L253" s="601">
        <v>4</v>
      </c>
      <c r="M253" s="601">
        <v>74</v>
      </c>
      <c r="N253" s="601" t="s">
        <v>29</v>
      </c>
      <c r="O253" s="601">
        <v>3.6442000000000001</v>
      </c>
      <c r="P253" s="601">
        <v>0.82040000000000002</v>
      </c>
      <c r="Q253" s="601">
        <v>0.1522</v>
      </c>
      <c r="R253" s="601">
        <v>1.5</v>
      </c>
      <c r="S253" s="601">
        <v>0.88090000000000002</v>
      </c>
      <c r="T253" s="601">
        <v>0.75</v>
      </c>
      <c r="U253" s="601" t="s">
        <v>299</v>
      </c>
      <c r="V253" s="601" t="s">
        <v>299</v>
      </c>
      <c r="W253" s="601" t="s">
        <v>299</v>
      </c>
      <c r="X253" s="601" t="s">
        <v>299</v>
      </c>
      <c r="Y253" s="601" t="s">
        <v>299</v>
      </c>
      <c r="Z253" s="601" t="s">
        <v>299</v>
      </c>
      <c r="AA253" s="601" t="s">
        <v>299</v>
      </c>
      <c r="AB253" s="595">
        <v>0</v>
      </c>
      <c r="AE253" s="595" t="b">
        <v>0</v>
      </c>
      <c r="AG253" s="2771">
        <v>101.59999847412109</v>
      </c>
      <c r="AH253" s="2772">
        <v>92.56268</v>
      </c>
      <c r="AI253" s="2772">
        <v>7.7317600000000004</v>
      </c>
      <c r="AJ253" s="2772">
        <v>232.47785636564447</v>
      </c>
      <c r="AK253" s="2771">
        <v>29</v>
      </c>
      <c r="AL253" s="2772">
        <v>14</v>
      </c>
      <c r="AM253" s="2772">
        <v>33</v>
      </c>
      <c r="AN253" s="2772">
        <v>90</v>
      </c>
      <c r="AO253" s="2772">
        <v>93</v>
      </c>
      <c r="AP253" s="2772" t="s">
        <v>4809</v>
      </c>
      <c r="AQ253" s="2772" t="s">
        <v>4809</v>
      </c>
      <c r="AR253" s="2772">
        <v>0</v>
      </c>
      <c r="AS253" s="2771" t="s">
        <v>4810</v>
      </c>
      <c r="AT253" s="2772">
        <v>75</v>
      </c>
      <c r="AU253" s="2773">
        <v>20</v>
      </c>
    </row>
    <row r="254" spans="1:47" x14ac:dyDescent="0.25">
      <c r="A254" s="595">
        <v>253</v>
      </c>
      <c r="F254" s="595">
        <v>1</v>
      </c>
      <c r="I254" s="595">
        <v>1</v>
      </c>
      <c r="K254" s="601">
        <v>99996</v>
      </c>
      <c r="L254" s="601">
        <v>3.875</v>
      </c>
      <c r="M254" s="601">
        <v>69</v>
      </c>
      <c r="N254" s="601" t="s">
        <v>28</v>
      </c>
      <c r="O254" s="601">
        <v>3.7067000000000001</v>
      </c>
      <c r="P254" s="601">
        <v>0.56459999999999999</v>
      </c>
      <c r="Q254" s="601">
        <v>0.2087</v>
      </c>
      <c r="R254" s="601">
        <v>1.0315000000000001</v>
      </c>
      <c r="S254" s="601">
        <v>1.2432000000000001</v>
      </c>
      <c r="T254" s="601">
        <v>0.625</v>
      </c>
      <c r="U254" s="601" t="s">
        <v>839</v>
      </c>
      <c r="V254" s="601" t="s">
        <v>839</v>
      </c>
      <c r="W254" s="601" t="s">
        <v>839</v>
      </c>
      <c r="X254" s="601" t="s">
        <v>839</v>
      </c>
      <c r="Y254" s="601" t="s">
        <v>839</v>
      </c>
      <c r="Z254" s="601" t="s">
        <v>839</v>
      </c>
      <c r="AA254" s="601" t="s">
        <v>839</v>
      </c>
      <c r="AB254" s="595">
        <v>8</v>
      </c>
      <c r="AE254" s="595" t="b">
        <v>0</v>
      </c>
      <c r="AG254" s="2771">
        <v>98.425003051757813</v>
      </c>
      <c r="AH254" s="2772">
        <v>94.150180000000006</v>
      </c>
      <c r="AI254" s="2772">
        <v>10.60196</v>
      </c>
      <c r="AJ254" s="2772">
        <v>216.76989309769553</v>
      </c>
      <c r="AK254" s="2771">
        <v>20</v>
      </c>
      <c r="AL254" s="2772">
        <v>14</v>
      </c>
      <c r="AM254" s="2772">
        <v>33</v>
      </c>
      <c r="AN254" s="2772">
        <v>90</v>
      </c>
      <c r="AO254" s="2772">
        <v>94</v>
      </c>
      <c r="AP254" s="2772" t="s">
        <v>4809</v>
      </c>
      <c r="AQ254" s="2772" t="s">
        <v>4809</v>
      </c>
      <c r="AR254" s="2772">
        <v>0</v>
      </c>
      <c r="AS254" s="2771" t="s">
        <v>4810</v>
      </c>
      <c r="AT254" s="2772">
        <v>75</v>
      </c>
      <c r="AU254" s="2773">
        <v>20</v>
      </c>
    </row>
    <row r="255" spans="1:47" x14ac:dyDescent="0.25">
      <c r="A255" s="595">
        <v>254</v>
      </c>
      <c r="C255" s="595">
        <v>1</v>
      </c>
      <c r="F255" s="595">
        <v>1</v>
      </c>
      <c r="I255" s="595">
        <v>2</v>
      </c>
      <c r="K255" s="601">
        <v>100002</v>
      </c>
      <c r="L255" s="601">
        <v>4.125</v>
      </c>
      <c r="M255" s="601">
        <v>74</v>
      </c>
      <c r="N255" s="601" t="s">
        <v>28</v>
      </c>
      <c r="O255" s="601">
        <v>3.9748999999999999</v>
      </c>
      <c r="P255" s="601">
        <v>0.56979999999999997</v>
      </c>
      <c r="Q255" s="601">
        <v>0.21379999999999999</v>
      </c>
      <c r="R255" s="601">
        <v>1.1116999999999999</v>
      </c>
      <c r="S255" s="601">
        <v>1.1358999999999999</v>
      </c>
      <c r="T255" s="601">
        <v>0.625</v>
      </c>
      <c r="U255" s="601" t="s">
        <v>841</v>
      </c>
      <c r="V255" s="601" t="s">
        <v>841</v>
      </c>
      <c r="W255" s="601" t="s">
        <v>841</v>
      </c>
      <c r="X255" s="601" t="s">
        <v>841</v>
      </c>
      <c r="Y255" s="601" t="s">
        <v>841</v>
      </c>
      <c r="Z255" s="601" t="s">
        <v>841</v>
      </c>
      <c r="AA255" s="601" t="s">
        <v>841</v>
      </c>
      <c r="AB255" s="595">
        <v>7.5</v>
      </c>
      <c r="AE255" s="595" t="b">
        <v>0</v>
      </c>
      <c r="AG255" s="2771">
        <v>104.77500152587891</v>
      </c>
      <c r="AH255" s="2772">
        <v>100.96245999999999</v>
      </c>
      <c r="AI255" s="2772">
        <v>10.861039999999999</v>
      </c>
      <c r="AJ255" s="2772">
        <v>232.47785636564447</v>
      </c>
      <c r="AK255" s="2771">
        <v>23</v>
      </c>
      <c r="AL255" s="2772">
        <v>16</v>
      </c>
      <c r="AM255" s="2772">
        <v>37</v>
      </c>
      <c r="AN255" s="2772">
        <v>86</v>
      </c>
      <c r="AO255" s="2772">
        <v>101</v>
      </c>
      <c r="AP255" s="2772" t="s">
        <v>4809</v>
      </c>
      <c r="AQ255" s="2772" t="s">
        <v>4809</v>
      </c>
      <c r="AR255" s="2772">
        <v>0</v>
      </c>
      <c r="AS255" s="2771" t="s">
        <v>4810</v>
      </c>
      <c r="AT255" s="2772">
        <v>75</v>
      </c>
      <c r="AU255" s="2773">
        <v>20</v>
      </c>
    </row>
    <row r="256" spans="1:47" x14ac:dyDescent="0.25">
      <c r="A256" s="595">
        <v>255</v>
      </c>
      <c r="B256" s="595">
        <v>1</v>
      </c>
      <c r="G256" s="595">
        <v>1</v>
      </c>
      <c r="I256" s="595">
        <v>2</v>
      </c>
      <c r="K256" s="601">
        <v>100029</v>
      </c>
      <c r="L256" s="601">
        <v>3.875</v>
      </c>
      <c r="M256" s="601">
        <v>66</v>
      </c>
      <c r="N256" s="601" t="s">
        <v>29</v>
      </c>
      <c r="O256" s="601">
        <v>3.4129999999999998</v>
      </c>
      <c r="P256" s="601">
        <v>0.54720000000000002</v>
      </c>
      <c r="Q256" s="601">
        <v>0.11119999999999999</v>
      </c>
      <c r="R256" s="601">
        <v>0.875</v>
      </c>
      <c r="S256" s="601">
        <v>0.54720000000000002</v>
      </c>
      <c r="T256" s="601">
        <v>0.5</v>
      </c>
      <c r="U256" s="601" t="s">
        <v>299</v>
      </c>
      <c r="V256" s="601" t="s">
        <v>299</v>
      </c>
      <c r="W256" s="601" t="s">
        <v>299</v>
      </c>
      <c r="X256" s="601" t="s">
        <v>299</v>
      </c>
      <c r="Y256" s="601" t="s">
        <v>299</v>
      </c>
      <c r="Z256" s="601" t="s">
        <v>299</v>
      </c>
      <c r="AA256" s="601" t="s">
        <v>299</v>
      </c>
      <c r="AB256" s="595">
        <v>0</v>
      </c>
      <c r="AE256" s="595" t="b">
        <v>0</v>
      </c>
      <c r="AG256" s="2771">
        <v>98.425003051757813</v>
      </c>
      <c r="AH256" s="2772">
        <v>86.690200000000004</v>
      </c>
      <c r="AI256" s="2772">
        <v>5.6489599999999998</v>
      </c>
      <c r="AJ256" s="2772">
        <v>207.34511513692615</v>
      </c>
      <c r="AK256" s="2771">
        <v>10</v>
      </c>
      <c r="AL256" s="2772">
        <v>8</v>
      </c>
      <c r="AM256" s="2772">
        <v>22</v>
      </c>
      <c r="AN256" s="2772">
        <v>101</v>
      </c>
      <c r="AO256" s="2772">
        <v>87</v>
      </c>
      <c r="AP256" s="2772" t="s">
        <v>4809</v>
      </c>
      <c r="AQ256" s="2772" t="s">
        <v>4809</v>
      </c>
      <c r="AR256" s="2772">
        <v>0</v>
      </c>
      <c r="AS256" s="2771" t="s">
        <v>4810</v>
      </c>
      <c r="AT256" s="2772">
        <v>66</v>
      </c>
      <c r="AU256" s="2773">
        <v>15</v>
      </c>
    </row>
    <row r="257" spans="1:47" x14ac:dyDescent="0.25">
      <c r="A257" s="595">
        <v>256</v>
      </c>
      <c r="B257" s="595">
        <v>1</v>
      </c>
      <c r="I257" s="595">
        <v>1</v>
      </c>
      <c r="K257" s="601">
        <v>100032</v>
      </c>
      <c r="L257" s="601">
        <v>4</v>
      </c>
      <c r="M257" s="601">
        <v>71</v>
      </c>
      <c r="N257" s="601" t="s">
        <v>28</v>
      </c>
      <c r="O257" s="601">
        <v>3.7397999999999998</v>
      </c>
      <c r="P257" s="601">
        <v>0.48280000000000001</v>
      </c>
      <c r="Q257" s="601">
        <v>0.12690000000000001</v>
      </c>
      <c r="R257" s="601">
        <v>1.0962000000000001</v>
      </c>
      <c r="S257" s="601">
        <v>0.97770000000000001</v>
      </c>
      <c r="T257" s="601">
        <v>0.625</v>
      </c>
      <c r="U257" s="601" t="s">
        <v>839</v>
      </c>
      <c r="V257" s="601" t="s">
        <v>839</v>
      </c>
      <c r="W257" s="601" t="s">
        <v>839</v>
      </c>
      <c r="X257" s="601" t="s">
        <v>839</v>
      </c>
      <c r="Y257" s="601" t="s">
        <v>839</v>
      </c>
      <c r="Z257" s="601" t="s">
        <v>839</v>
      </c>
      <c r="AA257" s="601" t="s">
        <v>839</v>
      </c>
      <c r="AB257" s="595">
        <v>8</v>
      </c>
      <c r="AE257" s="595" t="b">
        <v>0</v>
      </c>
      <c r="AG257" s="2771">
        <v>101.59999847412109</v>
      </c>
      <c r="AH257" s="2772">
        <v>94.990920000000003</v>
      </c>
      <c r="AI257" s="2772">
        <v>6.4465199999999996</v>
      </c>
      <c r="AJ257" s="2772">
        <v>223.05307840487507</v>
      </c>
      <c r="AK257" s="2771">
        <v>20</v>
      </c>
      <c r="AL257" s="2772">
        <v>14</v>
      </c>
      <c r="AM257" s="2772">
        <v>33</v>
      </c>
      <c r="AN257" s="2772">
        <v>90</v>
      </c>
      <c r="AO257" s="2772">
        <v>95</v>
      </c>
      <c r="AP257" s="2772" t="s">
        <v>4809</v>
      </c>
      <c r="AQ257" s="2772" t="s">
        <v>4809</v>
      </c>
      <c r="AR257" s="2772">
        <v>0</v>
      </c>
      <c r="AS257" s="2771" t="s">
        <v>4810</v>
      </c>
      <c r="AT257" s="2772">
        <v>75</v>
      </c>
      <c r="AU257" s="2773">
        <v>20</v>
      </c>
    </row>
    <row r="258" spans="1:47" x14ac:dyDescent="0.25">
      <c r="A258" s="595">
        <v>257</v>
      </c>
      <c r="D258" s="595">
        <v>1</v>
      </c>
      <c r="I258" s="595">
        <v>1</v>
      </c>
      <c r="K258" s="601">
        <v>100151</v>
      </c>
      <c r="L258" s="601">
        <v>3.375</v>
      </c>
      <c r="M258" s="601">
        <v>61</v>
      </c>
      <c r="N258" s="601" t="s">
        <v>29</v>
      </c>
      <c r="O258" s="601">
        <v>3.0567000000000002</v>
      </c>
      <c r="P258" s="601">
        <v>0.62629999999999997</v>
      </c>
      <c r="Q258" s="601">
        <v>0.23150000000000001</v>
      </c>
      <c r="R258" s="601">
        <v>1.1220000000000001</v>
      </c>
      <c r="S258" s="601">
        <v>0.62629999999999997</v>
      </c>
      <c r="T258" s="601">
        <v>0.875</v>
      </c>
      <c r="U258" s="601" t="s">
        <v>299</v>
      </c>
      <c r="V258" s="601" t="s">
        <v>299</v>
      </c>
      <c r="W258" s="601" t="s">
        <v>299</v>
      </c>
      <c r="X258" s="601" t="s">
        <v>299</v>
      </c>
      <c r="Y258" s="601" t="s">
        <v>299</v>
      </c>
      <c r="Z258" s="601" t="s">
        <v>299</v>
      </c>
      <c r="AA258" s="601" t="s">
        <v>299</v>
      </c>
      <c r="AB258" s="595">
        <v>0</v>
      </c>
      <c r="AE258" s="595" t="b">
        <v>0</v>
      </c>
      <c r="AG258" s="2771">
        <v>85.724998474121094</v>
      </c>
      <c r="AH258" s="2772">
        <v>77.640180000000001</v>
      </c>
      <c r="AI258" s="2772">
        <v>11.760199999999999</v>
      </c>
      <c r="AJ258" s="2772">
        <v>191.63715186897721</v>
      </c>
      <c r="AK258" s="2771">
        <v>20</v>
      </c>
      <c r="AL258" s="2772">
        <v>14</v>
      </c>
      <c r="AM258" s="2772">
        <v>33</v>
      </c>
      <c r="AN258" s="2772">
        <v>90</v>
      </c>
      <c r="AO258" s="2772">
        <v>78</v>
      </c>
      <c r="AP258" s="2772" t="s">
        <v>4809</v>
      </c>
      <c r="AQ258" s="2772" t="s">
        <v>4809</v>
      </c>
      <c r="AR258" s="2772">
        <v>0</v>
      </c>
      <c r="AS258" s="2771" t="s">
        <v>4810</v>
      </c>
      <c r="AT258" s="2772">
        <v>66</v>
      </c>
      <c r="AU258" s="2773">
        <v>15</v>
      </c>
    </row>
    <row r="259" spans="1:47" x14ac:dyDescent="0.25">
      <c r="A259" s="595">
        <v>258</v>
      </c>
      <c r="C259" s="595">
        <v>1</v>
      </c>
      <c r="I259" s="595">
        <v>1</v>
      </c>
      <c r="K259" s="601">
        <v>100366</v>
      </c>
      <c r="L259" s="601">
        <v>3.875</v>
      </c>
      <c r="M259" s="601">
        <v>68</v>
      </c>
      <c r="N259" s="601" t="s">
        <v>28</v>
      </c>
      <c r="O259" s="601">
        <v>3.3153000000000001</v>
      </c>
      <c r="P259" s="601">
        <v>0.55310000000000004</v>
      </c>
      <c r="Q259" s="601">
        <v>0.2001</v>
      </c>
      <c r="R259" s="601">
        <v>1.2229000000000001</v>
      </c>
      <c r="S259" s="601">
        <v>0.62749999999999995</v>
      </c>
      <c r="T259" s="601">
        <v>1</v>
      </c>
      <c r="U259" s="601" t="s">
        <v>842</v>
      </c>
      <c r="V259" s="601" t="s">
        <v>842</v>
      </c>
      <c r="W259" s="601" t="s">
        <v>842</v>
      </c>
      <c r="X259" s="601" t="s">
        <v>842</v>
      </c>
      <c r="Y259" s="601" t="s">
        <v>842</v>
      </c>
      <c r="Z259" s="601" t="s">
        <v>842</v>
      </c>
      <c r="AA259" s="601" t="s">
        <v>842</v>
      </c>
      <c r="AB259" s="595">
        <v>7</v>
      </c>
      <c r="AE259" s="595" t="b">
        <v>0</v>
      </c>
      <c r="AG259" s="2771">
        <v>98.425003051757813</v>
      </c>
      <c r="AH259" s="2772">
        <v>84.208619999999996</v>
      </c>
      <c r="AI259" s="2772">
        <v>10.16508</v>
      </c>
      <c r="AJ259" s="2772">
        <v>213.62830044410572</v>
      </c>
      <c r="AK259" s="2771">
        <v>17</v>
      </c>
      <c r="AL259" s="2772">
        <v>14</v>
      </c>
      <c r="AM259" s="2772">
        <v>33</v>
      </c>
      <c r="AN259" s="2772">
        <v>90</v>
      </c>
      <c r="AO259" s="2772">
        <v>84</v>
      </c>
      <c r="AP259" s="2772" t="s">
        <v>4809</v>
      </c>
      <c r="AQ259" s="2772" t="s">
        <v>4809</v>
      </c>
      <c r="AR259" s="2772">
        <v>0</v>
      </c>
      <c r="AS259" s="2771" t="s">
        <v>4810</v>
      </c>
      <c r="AT259" s="2772">
        <v>75</v>
      </c>
      <c r="AU259" s="2773">
        <v>20</v>
      </c>
    </row>
    <row r="260" spans="1:47" x14ac:dyDescent="0.25">
      <c r="A260" s="595">
        <v>259</v>
      </c>
      <c r="B260" s="595">
        <v>1</v>
      </c>
      <c r="I260" s="595">
        <v>1</v>
      </c>
      <c r="K260" s="601">
        <v>100695</v>
      </c>
      <c r="L260" s="601">
        <v>6</v>
      </c>
      <c r="M260" s="601">
        <v>106</v>
      </c>
      <c r="N260" s="601" t="s">
        <v>28</v>
      </c>
      <c r="O260" s="601">
        <v>5.6386000000000003</v>
      </c>
      <c r="P260" s="601">
        <v>0.60670000000000002</v>
      </c>
      <c r="Q260" s="601">
        <v>0.24129999999999999</v>
      </c>
      <c r="R260" s="601">
        <v>1.4673</v>
      </c>
      <c r="S260" s="601">
        <v>0.58020000000000005</v>
      </c>
      <c r="T260" s="601">
        <v>1</v>
      </c>
      <c r="U260" s="601" t="s">
        <v>849</v>
      </c>
      <c r="V260" s="601" t="s">
        <v>849</v>
      </c>
      <c r="W260" s="601" t="s">
        <v>849</v>
      </c>
      <c r="X260" s="601" t="s">
        <v>849</v>
      </c>
      <c r="Y260" s="601" t="s">
        <v>849</v>
      </c>
      <c r="Z260" s="601" t="s">
        <v>849</v>
      </c>
      <c r="AA260" s="601" t="s">
        <v>849</v>
      </c>
      <c r="AB260" s="595">
        <v>10</v>
      </c>
      <c r="AE260" s="595" t="b">
        <v>0</v>
      </c>
      <c r="AG260" s="2771">
        <v>152.39999389648438</v>
      </c>
      <c r="AH260" s="2772">
        <v>143.22044</v>
      </c>
      <c r="AI260" s="2772">
        <v>12.258039999999999</v>
      </c>
      <c r="AJ260" s="2772">
        <v>333.00882128051774</v>
      </c>
      <c r="AK260" s="2771">
        <v>28</v>
      </c>
      <c r="AL260" s="2772">
        <v>16</v>
      </c>
      <c r="AM260" s="2772">
        <v>37</v>
      </c>
      <c r="AN260" s="2772">
        <v>86</v>
      </c>
      <c r="AO260" s="2772">
        <v>143</v>
      </c>
      <c r="AP260" s="2772" t="s">
        <v>793</v>
      </c>
      <c r="AQ260" s="2772" t="s">
        <v>793</v>
      </c>
      <c r="AR260" s="2772">
        <v>0</v>
      </c>
      <c r="AS260" s="2771" t="s">
        <v>4810</v>
      </c>
      <c r="AT260" s="2772">
        <v>106</v>
      </c>
      <c r="AU260" s="2773">
        <v>35</v>
      </c>
    </row>
    <row r="261" spans="1:47" x14ac:dyDescent="0.25">
      <c r="A261" s="595">
        <v>260</v>
      </c>
      <c r="C261" s="595">
        <v>1</v>
      </c>
      <c r="I261" s="595">
        <v>1</v>
      </c>
      <c r="K261" s="601">
        <v>100793</v>
      </c>
      <c r="L261" s="601">
        <v>6</v>
      </c>
      <c r="M261" s="601">
        <v>104</v>
      </c>
      <c r="N261" s="601" t="s">
        <v>29</v>
      </c>
      <c r="O261" s="601">
        <v>5.6064999999999996</v>
      </c>
      <c r="P261" s="601">
        <v>0.14199999999999999</v>
      </c>
      <c r="Q261" s="601">
        <v>0.14199999999999999</v>
      </c>
      <c r="R261" s="601">
        <v>1.2542</v>
      </c>
      <c r="S261" s="601">
        <v>0.13780000000000001</v>
      </c>
      <c r="T261" s="601">
        <v>0.875</v>
      </c>
      <c r="U261" s="601" t="s">
        <v>299</v>
      </c>
      <c r="V261" s="601" t="s">
        <v>299</v>
      </c>
      <c r="W261" s="601" t="s">
        <v>299</v>
      </c>
      <c r="X261" s="601" t="s">
        <v>299</v>
      </c>
      <c r="Y261" s="601" t="s">
        <v>299</v>
      </c>
      <c r="Z261" s="601" t="s">
        <v>299</v>
      </c>
      <c r="AA261" s="601" t="s">
        <v>299</v>
      </c>
      <c r="AB261" s="595">
        <v>0</v>
      </c>
      <c r="AE261" s="595" t="b">
        <v>0</v>
      </c>
      <c r="AG261" s="2771">
        <v>152.39999389648438</v>
      </c>
      <c r="AH261" s="2772">
        <v>142.4051</v>
      </c>
      <c r="AI261" s="2772">
        <v>7.2135999999999996</v>
      </c>
      <c r="AJ261" s="2772">
        <v>326.72563597333817</v>
      </c>
      <c r="AK261" s="2771">
        <v>22</v>
      </c>
      <c r="AL261" s="2772">
        <v>16</v>
      </c>
      <c r="AM261" s="2772">
        <v>37</v>
      </c>
      <c r="AN261" s="2772">
        <v>86</v>
      </c>
      <c r="AO261" s="2772">
        <v>142</v>
      </c>
      <c r="AP261" s="2772" t="s">
        <v>793</v>
      </c>
      <c r="AQ261" s="2772" t="s">
        <v>793</v>
      </c>
      <c r="AR261" s="2772">
        <v>0</v>
      </c>
      <c r="AS261" s="2771" t="s">
        <v>4810</v>
      </c>
      <c r="AT261" s="2772">
        <v>106</v>
      </c>
      <c r="AU261" s="2773">
        <v>35</v>
      </c>
    </row>
    <row r="262" spans="1:47" x14ac:dyDescent="0.25">
      <c r="A262" s="595">
        <v>261</v>
      </c>
      <c r="B262" s="595">
        <v>1</v>
      </c>
      <c r="G262" s="595">
        <v>1</v>
      </c>
      <c r="I262" s="595">
        <v>2</v>
      </c>
      <c r="K262" s="601">
        <v>101253</v>
      </c>
      <c r="L262" s="601">
        <v>4.125</v>
      </c>
      <c r="M262" s="601">
        <v>74</v>
      </c>
      <c r="N262" s="601" t="s">
        <v>28</v>
      </c>
      <c r="O262" s="601">
        <v>3.9859</v>
      </c>
      <c r="P262" s="601">
        <v>0.48630000000000001</v>
      </c>
      <c r="Q262" s="601">
        <v>0.1331</v>
      </c>
      <c r="R262" s="601">
        <v>1.1116999999999999</v>
      </c>
      <c r="S262" s="601">
        <v>1.1358999999999999</v>
      </c>
      <c r="T262" s="601">
        <v>0.5</v>
      </c>
      <c r="U262" s="601" t="s">
        <v>839</v>
      </c>
      <c r="V262" s="601" t="s">
        <v>839</v>
      </c>
      <c r="W262" s="601" t="s">
        <v>839</v>
      </c>
      <c r="X262" s="601" t="s">
        <v>839</v>
      </c>
      <c r="Y262" s="601" t="s">
        <v>839</v>
      </c>
      <c r="Z262" s="601" t="s">
        <v>839</v>
      </c>
      <c r="AA262" s="601" t="s">
        <v>839</v>
      </c>
      <c r="AB262" s="595">
        <v>8</v>
      </c>
      <c r="AE262" s="595" t="b">
        <v>0</v>
      </c>
      <c r="AG262" s="2771">
        <v>104.77500152587891</v>
      </c>
      <c r="AH262" s="2772">
        <v>101.24186</v>
      </c>
      <c r="AI262" s="2772">
        <v>6.7614799999999997</v>
      </c>
      <c r="AJ262" s="2772">
        <v>232.47785636564447</v>
      </c>
      <c r="AK262" s="2771">
        <v>23</v>
      </c>
      <c r="AL262" s="2772">
        <v>16</v>
      </c>
      <c r="AM262" s="2772">
        <v>37</v>
      </c>
      <c r="AN262" s="2772">
        <v>86</v>
      </c>
      <c r="AO262" s="2772">
        <v>101</v>
      </c>
      <c r="AP262" s="2772" t="s">
        <v>4809</v>
      </c>
      <c r="AQ262" s="2772" t="s">
        <v>4809</v>
      </c>
      <c r="AR262" s="2772">
        <v>0</v>
      </c>
      <c r="AS262" s="2771" t="s">
        <v>4810</v>
      </c>
      <c r="AT262" s="2772">
        <v>75</v>
      </c>
      <c r="AU262" s="2773">
        <v>20</v>
      </c>
    </row>
    <row r="263" spans="1:47" x14ac:dyDescent="0.25">
      <c r="A263" s="595">
        <v>262</v>
      </c>
      <c r="B263" s="595">
        <v>1</v>
      </c>
      <c r="C263" s="595">
        <v>1</v>
      </c>
      <c r="F263" s="595">
        <v>1</v>
      </c>
      <c r="G263" s="595">
        <v>1</v>
      </c>
      <c r="H263" s="595" t="s">
        <v>235</v>
      </c>
      <c r="I263" s="595">
        <v>5</v>
      </c>
      <c r="K263" s="601">
        <v>101608</v>
      </c>
      <c r="L263" s="601">
        <v>4.125</v>
      </c>
      <c r="M263" s="601">
        <v>72</v>
      </c>
      <c r="N263" s="601" t="s">
        <v>28</v>
      </c>
      <c r="O263" s="601">
        <v>3.8635999999999999</v>
      </c>
      <c r="P263" s="601">
        <v>0.47149999999999997</v>
      </c>
      <c r="Q263" s="601">
        <v>0.12114999999999999</v>
      </c>
      <c r="R263" s="601">
        <v>0.90480000000000005</v>
      </c>
      <c r="S263" s="601">
        <v>0.54259999999999997</v>
      </c>
      <c r="T263" s="601">
        <v>0.625</v>
      </c>
      <c r="U263" s="601" t="s">
        <v>791</v>
      </c>
      <c r="V263" s="601" t="s">
        <v>791</v>
      </c>
      <c r="W263" s="601" t="s">
        <v>791</v>
      </c>
      <c r="X263" s="601" t="s">
        <v>791</v>
      </c>
      <c r="Y263" s="601" t="s">
        <v>791</v>
      </c>
      <c r="Z263" s="601" t="s">
        <v>791</v>
      </c>
      <c r="AA263" s="601" t="s">
        <v>881</v>
      </c>
      <c r="AB263" s="595">
        <v>9</v>
      </c>
      <c r="AE263" s="595" t="b">
        <v>0</v>
      </c>
      <c r="AG263" s="2771">
        <v>104.77500152587891</v>
      </c>
      <c r="AH263" s="2772">
        <v>98.135440000000003</v>
      </c>
      <c r="AI263" s="2772">
        <v>6.15442</v>
      </c>
      <c r="AJ263" s="2772">
        <v>226.19467105846488</v>
      </c>
      <c r="AK263" s="2771">
        <v>17</v>
      </c>
      <c r="AL263" s="2772">
        <v>14</v>
      </c>
      <c r="AM263" s="2772">
        <v>33</v>
      </c>
      <c r="AN263" s="2772">
        <v>90</v>
      </c>
      <c r="AO263" s="2772">
        <v>98</v>
      </c>
      <c r="AP263" s="2772" t="s">
        <v>4809</v>
      </c>
      <c r="AQ263" s="2772" t="s">
        <v>4809</v>
      </c>
      <c r="AR263" s="2772">
        <v>0</v>
      </c>
      <c r="AS263" s="2771" t="s">
        <v>4810</v>
      </c>
      <c r="AT263" s="2772">
        <v>75</v>
      </c>
      <c r="AU263" s="2773">
        <v>20</v>
      </c>
    </row>
    <row r="264" spans="1:47" x14ac:dyDescent="0.25">
      <c r="A264" s="595">
        <v>263</v>
      </c>
      <c r="C264" s="595">
        <v>1</v>
      </c>
      <c r="I264" s="595">
        <v>1</v>
      </c>
      <c r="K264" s="601">
        <v>101631</v>
      </c>
      <c r="L264" s="601">
        <v>4.71875</v>
      </c>
      <c r="M264" s="601">
        <v>87</v>
      </c>
      <c r="N264" s="601" t="s">
        <v>29</v>
      </c>
      <c r="O264" s="601">
        <v>3.7410000000000001</v>
      </c>
      <c r="P264" s="601">
        <v>0.1895</v>
      </c>
      <c r="Q264" s="601">
        <v>0.18945000000000001</v>
      </c>
      <c r="R264" s="601">
        <v>2.2494999999999998</v>
      </c>
      <c r="S264" s="601">
        <v>0.1187</v>
      </c>
      <c r="T264" s="601">
        <v>0.75</v>
      </c>
      <c r="U264" s="601" t="s">
        <v>299</v>
      </c>
      <c r="V264" s="601" t="s">
        <v>299</v>
      </c>
      <c r="W264" s="601" t="s">
        <v>299</v>
      </c>
      <c r="X264" s="601" t="s">
        <v>299</v>
      </c>
      <c r="Y264" s="601" t="s">
        <v>299</v>
      </c>
      <c r="Z264" s="601" t="s">
        <v>299</v>
      </c>
      <c r="AA264" s="601" t="s">
        <v>299</v>
      </c>
      <c r="AB264" s="595">
        <v>0</v>
      </c>
      <c r="AE264" s="595" t="b">
        <v>0</v>
      </c>
      <c r="AG264" s="2771">
        <v>119.85624694824219</v>
      </c>
      <c r="AH264" s="2772">
        <v>95.0214</v>
      </c>
      <c r="AI264" s="2772">
        <v>9.6240600000000001</v>
      </c>
      <c r="AJ264" s="2772">
        <v>273.3185608623117</v>
      </c>
      <c r="AK264" s="2771">
        <v>34</v>
      </c>
      <c r="AL264" s="2772">
        <v>16</v>
      </c>
      <c r="AM264" s="2772">
        <v>37</v>
      </c>
      <c r="AN264" s="2772">
        <v>86</v>
      </c>
      <c r="AO264" s="2772">
        <v>95</v>
      </c>
      <c r="AP264" s="2772" t="s">
        <v>4809</v>
      </c>
      <c r="AQ264" s="2772" t="s">
        <v>4809</v>
      </c>
      <c r="AR264" s="2772">
        <v>0</v>
      </c>
      <c r="AS264" s="2771" t="s">
        <v>4810</v>
      </c>
      <c r="AT264" s="2772">
        <v>86</v>
      </c>
      <c r="AU264" s="2773">
        <v>25</v>
      </c>
    </row>
    <row r="265" spans="1:47" x14ac:dyDescent="0.25">
      <c r="A265" s="595">
        <v>264</v>
      </c>
      <c r="C265" s="595">
        <v>1</v>
      </c>
      <c r="F265" s="595">
        <v>1</v>
      </c>
      <c r="I265" s="595">
        <v>2</v>
      </c>
      <c r="K265" s="601">
        <v>101866</v>
      </c>
      <c r="L265" s="601">
        <v>5.5</v>
      </c>
      <c r="M265" s="601">
        <v>97</v>
      </c>
      <c r="N265" s="601" t="s">
        <v>29</v>
      </c>
      <c r="O265" s="601">
        <v>5.2450000000000001</v>
      </c>
      <c r="P265" s="601">
        <v>0.43559999999999999</v>
      </c>
      <c r="Q265" s="601">
        <v>0.12534999999999999</v>
      </c>
      <c r="R265" s="601">
        <v>1.252</v>
      </c>
      <c r="S265" s="601">
        <v>0.42709999999999998</v>
      </c>
      <c r="T265" s="601">
        <v>0.75</v>
      </c>
      <c r="U265" s="601" t="s">
        <v>299</v>
      </c>
      <c r="V265" s="601" t="s">
        <v>299</v>
      </c>
      <c r="W265" s="601" t="s">
        <v>299</v>
      </c>
      <c r="X265" s="601" t="s">
        <v>299</v>
      </c>
      <c r="Y265" s="601" t="s">
        <v>299</v>
      </c>
      <c r="Z265" s="601" t="s">
        <v>299</v>
      </c>
      <c r="AA265" s="601" t="s">
        <v>299</v>
      </c>
      <c r="AB265" s="595">
        <v>0</v>
      </c>
      <c r="AE265" s="595" t="b">
        <v>0</v>
      </c>
      <c r="AG265" s="2771">
        <v>139.69999694824219</v>
      </c>
      <c r="AH265" s="2772">
        <v>133.22300000000001</v>
      </c>
      <c r="AI265" s="2772">
        <v>6.3677799999999998</v>
      </c>
      <c r="AJ265" s="2772">
        <v>304.73448739820964</v>
      </c>
      <c r="AK265" s="2771">
        <v>25</v>
      </c>
      <c r="AL265" s="2772">
        <v>16</v>
      </c>
      <c r="AM265" s="2772">
        <v>37</v>
      </c>
      <c r="AN265" s="2772">
        <v>86</v>
      </c>
      <c r="AO265" s="2772">
        <v>133</v>
      </c>
      <c r="AP265" s="2772" t="s">
        <v>793</v>
      </c>
      <c r="AQ265" s="2772" t="s">
        <v>793</v>
      </c>
      <c r="AR265" s="2772">
        <v>0</v>
      </c>
      <c r="AS265" s="2771" t="s">
        <v>4810</v>
      </c>
      <c r="AT265" s="2772">
        <v>96</v>
      </c>
      <c r="AU265" s="2773">
        <v>30</v>
      </c>
    </row>
    <row r="266" spans="1:47" x14ac:dyDescent="0.25">
      <c r="A266" s="595">
        <v>265</v>
      </c>
      <c r="B266" s="595">
        <v>1</v>
      </c>
      <c r="G266" s="595">
        <v>1</v>
      </c>
      <c r="I266" s="595">
        <v>2</v>
      </c>
      <c r="K266" s="601">
        <v>101888</v>
      </c>
      <c r="L266" s="601">
        <v>5.625</v>
      </c>
      <c r="M266" s="601">
        <v>97</v>
      </c>
      <c r="N266" s="601" t="s">
        <v>28</v>
      </c>
      <c r="O266" s="601">
        <v>5.3726000000000003</v>
      </c>
      <c r="P266" s="601">
        <v>0.56010000000000004</v>
      </c>
      <c r="Q266" s="601">
        <v>0.2069</v>
      </c>
      <c r="R266" s="601">
        <v>1.0075000000000001</v>
      </c>
      <c r="S266" s="601">
        <v>0.622</v>
      </c>
      <c r="T266" s="601">
        <v>0.75</v>
      </c>
      <c r="U266" s="601" t="s">
        <v>842</v>
      </c>
      <c r="V266" s="601" t="s">
        <v>842</v>
      </c>
      <c r="W266" s="601" t="s">
        <v>842</v>
      </c>
      <c r="X266" s="601" t="s">
        <v>842</v>
      </c>
      <c r="Y266" s="601" t="s">
        <v>842</v>
      </c>
      <c r="Z266" s="601" t="s">
        <v>842</v>
      </c>
      <c r="AA266" s="601" t="s">
        <v>842</v>
      </c>
      <c r="AB266" s="595">
        <v>7</v>
      </c>
      <c r="AE266" s="595" t="b">
        <v>0</v>
      </c>
      <c r="AG266" s="2771">
        <v>142.875</v>
      </c>
      <c r="AH266" s="2772">
        <v>136.46404000000001</v>
      </c>
      <c r="AI266" s="2772">
        <v>10.51052</v>
      </c>
      <c r="AJ266" s="2772">
        <v>304.73448739820964</v>
      </c>
      <c r="AK266" s="2771">
        <v>19</v>
      </c>
      <c r="AL266" s="2772">
        <v>16</v>
      </c>
      <c r="AM266" s="2772">
        <v>37</v>
      </c>
      <c r="AN266" s="2772">
        <v>86</v>
      </c>
      <c r="AO266" s="2772">
        <v>136</v>
      </c>
      <c r="AP266" s="2772" t="s">
        <v>793</v>
      </c>
      <c r="AQ266" s="2772" t="s">
        <v>793</v>
      </c>
      <c r="AR266" s="2772">
        <v>0</v>
      </c>
      <c r="AS266" s="2771" t="s">
        <v>4810</v>
      </c>
      <c r="AT266" s="2772">
        <v>96</v>
      </c>
      <c r="AU266" s="2773">
        <v>30</v>
      </c>
    </row>
    <row r="267" spans="1:47" x14ac:dyDescent="0.25">
      <c r="A267" s="595">
        <v>266</v>
      </c>
      <c r="B267" s="595">
        <v>1</v>
      </c>
      <c r="I267" s="595">
        <v>1</v>
      </c>
      <c r="K267" s="601">
        <v>102074</v>
      </c>
      <c r="L267" s="601">
        <v>3.875</v>
      </c>
      <c r="M267" s="601">
        <v>68</v>
      </c>
      <c r="N267" s="601" t="s">
        <v>28</v>
      </c>
      <c r="O267" s="601">
        <v>3.5387</v>
      </c>
      <c r="P267" s="601">
        <v>0.50729999999999997</v>
      </c>
      <c r="Q267" s="601">
        <v>0.13519999999999999</v>
      </c>
      <c r="R267" s="601">
        <v>0.98719999999999997</v>
      </c>
      <c r="S267" s="601">
        <v>0.49</v>
      </c>
      <c r="T267" s="601">
        <v>0.75</v>
      </c>
      <c r="U267" s="601" t="s">
        <v>844</v>
      </c>
      <c r="V267" s="601" t="s">
        <v>844</v>
      </c>
      <c r="W267" s="601" t="s">
        <v>844</v>
      </c>
      <c r="X267" s="601" t="s">
        <v>844</v>
      </c>
      <c r="Y267" s="601" t="s">
        <v>844</v>
      </c>
      <c r="Z267" s="601" t="s">
        <v>844</v>
      </c>
      <c r="AA267" s="601" t="s">
        <v>844</v>
      </c>
      <c r="AB267" s="595">
        <v>11</v>
      </c>
      <c r="AE267" s="595" t="b">
        <v>0</v>
      </c>
      <c r="AG267" s="2771">
        <v>98.425003051757813</v>
      </c>
      <c r="AH267" s="2772">
        <v>89.882980000000003</v>
      </c>
      <c r="AI267" s="2772">
        <v>6.8681599999999996</v>
      </c>
      <c r="AJ267" s="2772">
        <v>213.62830044410572</v>
      </c>
      <c r="AK267" s="2771">
        <v>17</v>
      </c>
      <c r="AL267" s="2772">
        <v>14</v>
      </c>
      <c r="AM267" s="2772">
        <v>33</v>
      </c>
      <c r="AN267" s="2772">
        <v>90</v>
      </c>
      <c r="AO267" s="2772">
        <v>90</v>
      </c>
      <c r="AP267" s="2772" t="s">
        <v>4809</v>
      </c>
      <c r="AQ267" s="2772" t="s">
        <v>4809</v>
      </c>
      <c r="AR267" s="2772">
        <v>0</v>
      </c>
      <c r="AS267" s="2771" t="s">
        <v>4810</v>
      </c>
      <c r="AT267" s="2772">
        <v>75</v>
      </c>
      <c r="AU267" s="2773">
        <v>20</v>
      </c>
    </row>
    <row r="268" spans="1:47" x14ac:dyDescent="0.25">
      <c r="A268" s="595">
        <v>267</v>
      </c>
      <c r="C268" s="595">
        <v>1</v>
      </c>
      <c r="I268" s="595">
        <v>1</v>
      </c>
      <c r="K268" s="601">
        <v>102098</v>
      </c>
      <c r="L268" s="601">
        <v>6</v>
      </c>
      <c r="M268" s="601">
        <v>104</v>
      </c>
      <c r="N268" s="601" t="s">
        <v>29</v>
      </c>
      <c r="O268" s="601">
        <v>5.4882</v>
      </c>
      <c r="P268" s="601">
        <v>0.95799999999999996</v>
      </c>
      <c r="Q268" s="601">
        <v>0.69730000000000003</v>
      </c>
      <c r="R268" s="601">
        <v>1.3748</v>
      </c>
      <c r="S268" s="601">
        <v>0.67449999999999999</v>
      </c>
      <c r="T268" s="601">
        <v>0.75</v>
      </c>
      <c r="U268" s="601" t="s">
        <v>299</v>
      </c>
      <c r="V268" s="601" t="s">
        <v>299</v>
      </c>
      <c r="W268" s="601" t="s">
        <v>299</v>
      </c>
      <c r="X268" s="601" t="s">
        <v>299</v>
      </c>
      <c r="Y268" s="601" t="s">
        <v>299</v>
      </c>
      <c r="Z268" s="601" t="s">
        <v>299</v>
      </c>
      <c r="AA268" s="601" t="s">
        <v>299</v>
      </c>
      <c r="AB268" s="595">
        <v>0</v>
      </c>
      <c r="AE268" s="595" t="b">
        <v>0</v>
      </c>
      <c r="AG268" s="2771">
        <v>152.39999389648438</v>
      </c>
      <c r="AH268" s="2772">
        <v>139.40028000000001</v>
      </c>
      <c r="AI268" s="2772">
        <v>35.422840000000001</v>
      </c>
      <c r="AJ268" s="2772">
        <v>326.72563597333817</v>
      </c>
      <c r="AK268" s="2771">
        <v>22</v>
      </c>
      <c r="AL268" s="2772">
        <v>16</v>
      </c>
      <c r="AM268" s="2772">
        <v>37</v>
      </c>
      <c r="AN268" s="2772">
        <v>86</v>
      </c>
      <c r="AO268" s="2772">
        <v>139</v>
      </c>
      <c r="AP268" s="2772" t="s">
        <v>793</v>
      </c>
      <c r="AQ268" s="2772" t="s">
        <v>793</v>
      </c>
      <c r="AR268" s="2772">
        <v>0</v>
      </c>
      <c r="AS268" s="2771" t="s">
        <v>4810</v>
      </c>
      <c r="AT268" s="2772">
        <v>106</v>
      </c>
      <c r="AU268" s="2773">
        <v>35</v>
      </c>
    </row>
    <row r="269" spans="1:47" x14ac:dyDescent="0.25">
      <c r="A269" s="595">
        <v>268</v>
      </c>
      <c r="C269" s="595">
        <v>1</v>
      </c>
      <c r="I269" s="595">
        <v>1</v>
      </c>
      <c r="K269" s="601">
        <v>102297</v>
      </c>
      <c r="L269" s="601">
        <v>6</v>
      </c>
      <c r="M269" s="601">
        <v>104</v>
      </c>
      <c r="N269" s="601" t="s">
        <v>29</v>
      </c>
      <c r="O269" s="601">
        <v>5.4882</v>
      </c>
      <c r="P269" s="601">
        <v>0.41620000000000001</v>
      </c>
      <c r="Q269" s="601">
        <v>0.10375</v>
      </c>
      <c r="R269" s="601">
        <v>1.3748</v>
      </c>
      <c r="S269" s="601">
        <v>0.61199999999999999</v>
      </c>
      <c r="T269" s="601">
        <v>0.75</v>
      </c>
      <c r="U269" s="601" t="s">
        <v>299</v>
      </c>
      <c r="V269" s="601" t="s">
        <v>299</v>
      </c>
      <c r="W269" s="601" t="s">
        <v>299</v>
      </c>
      <c r="X269" s="601" t="s">
        <v>299</v>
      </c>
      <c r="Y269" s="601" t="s">
        <v>299</v>
      </c>
      <c r="Z269" s="601" t="s">
        <v>299</v>
      </c>
      <c r="AA269" s="601" t="s">
        <v>299</v>
      </c>
      <c r="AB269" s="595">
        <v>0</v>
      </c>
      <c r="AE269" s="595" t="b">
        <v>0</v>
      </c>
      <c r="AG269" s="2771">
        <v>152.39999389648438</v>
      </c>
      <c r="AH269" s="2772">
        <v>139.40028000000001</v>
      </c>
      <c r="AI269" s="2772">
        <v>5.2705000000000002</v>
      </c>
      <c r="AJ269" s="2772">
        <v>326.72563597333817</v>
      </c>
      <c r="AK269" s="2771">
        <v>22</v>
      </c>
      <c r="AL269" s="2772">
        <v>16</v>
      </c>
      <c r="AM269" s="2772">
        <v>37</v>
      </c>
      <c r="AN269" s="2772">
        <v>86</v>
      </c>
      <c r="AO269" s="2772">
        <v>139</v>
      </c>
      <c r="AP269" s="2772" t="s">
        <v>793</v>
      </c>
      <c r="AQ269" s="2772" t="s">
        <v>793</v>
      </c>
      <c r="AR269" s="2772">
        <v>0</v>
      </c>
      <c r="AS269" s="2771" t="s">
        <v>4810</v>
      </c>
      <c r="AT269" s="2772">
        <v>106</v>
      </c>
      <c r="AU269" s="2773">
        <v>35</v>
      </c>
    </row>
    <row r="270" spans="1:47" x14ac:dyDescent="0.25">
      <c r="A270" s="595">
        <v>269</v>
      </c>
      <c r="C270" s="595">
        <v>1</v>
      </c>
      <c r="I270" s="595">
        <v>1</v>
      </c>
      <c r="K270" s="601">
        <v>102448</v>
      </c>
      <c r="L270" s="601">
        <v>6</v>
      </c>
      <c r="M270" s="601">
        <v>104</v>
      </c>
      <c r="N270" s="601" t="s">
        <v>29</v>
      </c>
      <c r="O270" s="601">
        <v>5.4882</v>
      </c>
      <c r="P270" s="601">
        <v>0.35370000000000001</v>
      </c>
      <c r="Q270" s="601">
        <v>0.10375</v>
      </c>
      <c r="R270" s="601">
        <v>1.3748</v>
      </c>
      <c r="S270" s="601">
        <v>0.61199999999999999</v>
      </c>
      <c r="T270" s="601">
        <v>0.75</v>
      </c>
      <c r="U270" s="601" t="s">
        <v>299</v>
      </c>
      <c r="V270" s="601" t="s">
        <v>299</v>
      </c>
      <c r="W270" s="601" t="s">
        <v>299</v>
      </c>
      <c r="X270" s="601" t="s">
        <v>299</v>
      </c>
      <c r="Y270" s="601" t="s">
        <v>299</v>
      </c>
      <c r="Z270" s="601" t="s">
        <v>299</v>
      </c>
      <c r="AA270" s="601" t="s">
        <v>299</v>
      </c>
      <c r="AB270" s="595">
        <v>0</v>
      </c>
      <c r="AE270" s="595" t="b">
        <v>0</v>
      </c>
      <c r="AG270" s="2771">
        <v>152.39999389648438</v>
      </c>
      <c r="AH270" s="2772">
        <v>139.40028000000001</v>
      </c>
      <c r="AI270" s="2772">
        <v>5.2705000000000002</v>
      </c>
      <c r="AJ270" s="2772">
        <v>326.72563597333817</v>
      </c>
      <c r="AK270" s="2771">
        <v>22</v>
      </c>
      <c r="AL270" s="2772">
        <v>16</v>
      </c>
      <c r="AM270" s="2772">
        <v>37</v>
      </c>
      <c r="AN270" s="2772">
        <v>86</v>
      </c>
      <c r="AO270" s="2772">
        <v>139</v>
      </c>
      <c r="AP270" s="2772" t="s">
        <v>793</v>
      </c>
      <c r="AQ270" s="2772" t="s">
        <v>793</v>
      </c>
      <c r="AR270" s="2772">
        <v>0</v>
      </c>
      <c r="AS270" s="2771" t="s">
        <v>4810</v>
      </c>
      <c r="AT270" s="2772">
        <v>106</v>
      </c>
      <c r="AU270" s="2773">
        <v>35</v>
      </c>
    </row>
    <row r="271" spans="1:47" x14ac:dyDescent="0.25">
      <c r="A271" s="595">
        <v>270</v>
      </c>
      <c r="B271" s="595">
        <v>1</v>
      </c>
      <c r="E271" s="595">
        <v>1</v>
      </c>
      <c r="G271" s="595">
        <v>1</v>
      </c>
      <c r="I271" s="595">
        <v>3</v>
      </c>
      <c r="K271" s="601">
        <v>102853</v>
      </c>
      <c r="L271" s="601">
        <v>4.125</v>
      </c>
      <c r="M271" s="601">
        <v>72</v>
      </c>
      <c r="N271" s="601" t="s">
        <v>28</v>
      </c>
      <c r="O271" s="601">
        <v>4.0327999999999999</v>
      </c>
      <c r="P271" s="601">
        <v>0.28420000000000001</v>
      </c>
      <c r="Q271" s="601">
        <v>0.1245</v>
      </c>
      <c r="R271" s="601">
        <v>0.84219999999999995</v>
      </c>
      <c r="S271" s="601">
        <v>1.1874</v>
      </c>
      <c r="T271" s="601">
        <v>0.5</v>
      </c>
      <c r="U271" s="601" t="s">
        <v>839</v>
      </c>
      <c r="V271" s="601" t="s">
        <v>839</v>
      </c>
      <c r="W271" s="601" t="s">
        <v>839</v>
      </c>
      <c r="X271" s="601" t="s">
        <v>839</v>
      </c>
      <c r="Y271" s="601" t="s">
        <v>839</v>
      </c>
      <c r="Z271" s="601" t="s">
        <v>839</v>
      </c>
      <c r="AA271" s="601" t="s">
        <v>839</v>
      </c>
      <c r="AB271" s="595">
        <v>8</v>
      </c>
      <c r="AE271" s="595" t="b">
        <v>0</v>
      </c>
      <c r="AG271" s="2771">
        <v>104.77500152587891</v>
      </c>
      <c r="AH271" s="2772">
        <v>102.43312</v>
      </c>
      <c r="AI271" s="2772">
        <v>6.3246000000000002</v>
      </c>
      <c r="AJ271" s="2772">
        <v>226.19467105846488</v>
      </c>
      <c r="AK271" s="2771">
        <v>17</v>
      </c>
      <c r="AL271" s="2772">
        <v>14</v>
      </c>
      <c r="AM271" s="2772">
        <v>33</v>
      </c>
      <c r="AN271" s="2772">
        <v>90</v>
      </c>
      <c r="AO271" s="2772">
        <v>102</v>
      </c>
      <c r="AP271" s="2772" t="s">
        <v>4809</v>
      </c>
      <c r="AQ271" s="2772" t="s">
        <v>4809</v>
      </c>
      <c r="AR271" s="2772">
        <v>0</v>
      </c>
      <c r="AS271" s="2771" t="s">
        <v>4810</v>
      </c>
      <c r="AT271" s="2772">
        <v>75</v>
      </c>
      <c r="AU271" s="2773">
        <v>20</v>
      </c>
    </row>
    <row r="272" spans="1:47" x14ac:dyDescent="0.25">
      <c r="A272" s="595">
        <v>271</v>
      </c>
      <c r="C272" s="595">
        <v>1</v>
      </c>
      <c r="D272" s="595">
        <v>1</v>
      </c>
      <c r="H272" s="595" t="s">
        <v>235</v>
      </c>
      <c r="I272" s="595">
        <v>3</v>
      </c>
      <c r="K272" s="601">
        <v>103354</v>
      </c>
      <c r="L272" s="601">
        <v>6</v>
      </c>
      <c r="M272" s="601">
        <v>105</v>
      </c>
      <c r="N272" s="601" t="s">
        <v>29</v>
      </c>
      <c r="O272" s="601">
        <v>5.5</v>
      </c>
      <c r="P272" s="601">
        <v>0.45550000000000002</v>
      </c>
      <c r="Q272" s="601">
        <v>0.14305000000000001</v>
      </c>
      <c r="R272" s="601">
        <v>1.5</v>
      </c>
      <c r="S272" s="601">
        <v>0.71840000000000004</v>
      </c>
      <c r="T272" s="601">
        <v>0.875</v>
      </c>
      <c r="U272" s="601" t="s">
        <v>299</v>
      </c>
      <c r="V272" s="601" t="s">
        <v>299</v>
      </c>
      <c r="W272" s="601" t="s">
        <v>299</v>
      </c>
      <c r="X272" s="601" t="s">
        <v>299</v>
      </c>
      <c r="Y272" s="601" t="s">
        <v>299</v>
      </c>
      <c r="Z272" s="601" t="s">
        <v>299</v>
      </c>
      <c r="AA272" s="601" t="s">
        <v>299</v>
      </c>
      <c r="AB272" s="595">
        <v>0</v>
      </c>
      <c r="AE272" s="595" t="b">
        <v>0</v>
      </c>
      <c r="AG272" s="2771">
        <v>152.39999389648438</v>
      </c>
      <c r="AH272" s="2772">
        <v>139.69999999999999</v>
      </c>
      <c r="AI272" s="2772">
        <v>7.26694</v>
      </c>
      <c r="AJ272" s="2772">
        <v>329.86722862692795</v>
      </c>
      <c r="AK272" s="2771">
        <v>25</v>
      </c>
      <c r="AL272" s="2772">
        <v>16</v>
      </c>
      <c r="AM272" s="2772">
        <v>37</v>
      </c>
      <c r="AN272" s="2772">
        <v>86</v>
      </c>
      <c r="AO272" s="2772">
        <v>140</v>
      </c>
      <c r="AP272" s="2772" t="s">
        <v>793</v>
      </c>
      <c r="AQ272" s="2772" t="s">
        <v>793</v>
      </c>
      <c r="AR272" s="2772">
        <v>0</v>
      </c>
      <c r="AS272" s="2771" t="s">
        <v>4810</v>
      </c>
      <c r="AT272" s="2772">
        <v>106</v>
      </c>
      <c r="AU272" s="2773">
        <v>35</v>
      </c>
    </row>
    <row r="273" spans="1:47" x14ac:dyDescent="0.25">
      <c r="A273" s="595">
        <v>272</v>
      </c>
      <c r="D273" s="595">
        <v>1</v>
      </c>
      <c r="I273" s="595">
        <v>1</v>
      </c>
      <c r="K273" s="601">
        <v>103626</v>
      </c>
      <c r="L273" s="601">
        <v>3.5</v>
      </c>
      <c r="M273" s="601">
        <v>64</v>
      </c>
      <c r="N273" s="601" t="s">
        <v>29</v>
      </c>
      <c r="O273" s="601">
        <v>3.1252</v>
      </c>
      <c r="P273" s="601">
        <v>0.49990000000000001</v>
      </c>
      <c r="Q273" s="601">
        <v>0.1875</v>
      </c>
      <c r="R273" s="601">
        <v>1.2895000000000001</v>
      </c>
      <c r="S273" s="601">
        <v>0.68500000000000005</v>
      </c>
      <c r="T273" s="601">
        <v>0.75</v>
      </c>
      <c r="U273" s="601" t="s">
        <v>299</v>
      </c>
      <c r="V273" s="601" t="s">
        <v>299</v>
      </c>
      <c r="W273" s="601" t="s">
        <v>299</v>
      </c>
      <c r="X273" s="601" t="s">
        <v>299</v>
      </c>
      <c r="Y273" s="601" t="s">
        <v>299</v>
      </c>
      <c r="Z273" s="601" t="s">
        <v>299</v>
      </c>
      <c r="AA273" s="601" t="s">
        <v>299</v>
      </c>
      <c r="AB273" s="595">
        <v>0</v>
      </c>
      <c r="AE273" s="595" t="b">
        <v>0</v>
      </c>
      <c r="AG273" s="2771">
        <v>88.900001525878906</v>
      </c>
      <c r="AH273" s="2772">
        <v>79.380080000000007</v>
      </c>
      <c r="AI273" s="2772">
        <v>9.5250000000000004</v>
      </c>
      <c r="AJ273" s="2772">
        <v>201.06192982974656</v>
      </c>
      <c r="AK273" s="2771">
        <v>23</v>
      </c>
      <c r="AL273" s="2772">
        <v>14</v>
      </c>
      <c r="AM273" s="2772">
        <v>33</v>
      </c>
      <c r="AN273" s="2772">
        <v>90</v>
      </c>
      <c r="AO273" s="2772">
        <v>79</v>
      </c>
      <c r="AP273" s="2772" t="s">
        <v>4809</v>
      </c>
      <c r="AQ273" s="2772" t="s">
        <v>4809</v>
      </c>
      <c r="AR273" s="2772">
        <v>0</v>
      </c>
      <c r="AS273" s="2771" t="s">
        <v>4810</v>
      </c>
      <c r="AT273" s="2772">
        <v>66</v>
      </c>
      <c r="AU273" s="2773">
        <v>15</v>
      </c>
    </row>
    <row r="274" spans="1:47" x14ac:dyDescent="0.25">
      <c r="A274" s="595">
        <v>273</v>
      </c>
      <c r="D274" s="595">
        <v>1</v>
      </c>
      <c r="F274" s="595">
        <v>1</v>
      </c>
      <c r="I274" s="595">
        <v>2</v>
      </c>
      <c r="K274" s="601">
        <v>103782</v>
      </c>
      <c r="L274" s="601">
        <v>6.125</v>
      </c>
      <c r="M274" s="601">
        <v>109</v>
      </c>
      <c r="N274" s="601" t="s">
        <v>29</v>
      </c>
      <c r="O274" s="601">
        <v>5.7321</v>
      </c>
      <c r="P274" s="601">
        <v>0.55000000000000004</v>
      </c>
      <c r="Q274" s="601">
        <v>0.2419</v>
      </c>
      <c r="R274" s="601">
        <v>1.6258999999999999</v>
      </c>
      <c r="S274" s="601">
        <v>0.74560000000000004</v>
      </c>
      <c r="T274" s="601">
        <v>0.75</v>
      </c>
      <c r="U274" s="601" t="s">
        <v>299</v>
      </c>
      <c r="V274" s="601" t="s">
        <v>299</v>
      </c>
      <c r="W274" s="601" t="s">
        <v>299</v>
      </c>
      <c r="X274" s="601" t="s">
        <v>299</v>
      </c>
      <c r="Y274" s="601" t="s">
        <v>299</v>
      </c>
      <c r="Z274" s="601" t="s">
        <v>299</v>
      </c>
      <c r="AA274" s="601" t="s">
        <v>299</v>
      </c>
      <c r="AB274" s="595">
        <v>0</v>
      </c>
      <c r="AE274" s="595" t="b">
        <v>0</v>
      </c>
      <c r="AG274" s="2771">
        <v>155.57499694824219</v>
      </c>
      <c r="AH274" s="2772">
        <v>145.59533999999999</v>
      </c>
      <c r="AI274" s="2772">
        <v>12.28852</v>
      </c>
      <c r="AJ274" s="2772">
        <v>342.43359924128714</v>
      </c>
      <c r="AK274" s="2771">
        <v>31</v>
      </c>
      <c r="AL274" s="2772">
        <v>18</v>
      </c>
      <c r="AM274" s="2772">
        <v>40</v>
      </c>
      <c r="AN274" s="2772">
        <v>83</v>
      </c>
      <c r="AO274" s="2772">
        <v>146</v>
      </c>
      <c r="AP274" s="2772" t="s">
        <v>793</v>
      </c>
      <c r="AQ274" s="2772" t="s">
        <v>793</v>
      </c>
      <c r="AR274" s="2772">
        <v>0</v>
      </c>
      <c r="AS274" s="2771" t="s">
        <v>4810</v>
      </c>
      <c r="AT274" s="2772">
        <v>109</v>
      </c>
      <c r="AU274" s="2773">
        <v>36</v>
      </c>
    </row>
    <row r="275" spans="1:47" x14ac:dyDescent="0.25">
      <c r="A275" s="595">
        <v>274</v>
      </c>
      <c r="B275" s="595">
        <v>1</v>
      </c>
      <c r="G275" s="595">
        <v>1</v>
      </c>
      <c r="I275" s="595">
        <v>2</v>
      </c>
      <c r="K275" s="601">
        <v>103786</v>
      </c>
      <c r="L275" s="601">
        <v>4.125</v>
      </c>
      <c r="M275" s="601">
        <v>73</v>
      </c>
      <c r="N275" s="601" t="s">
        <v>29</v>
      </c>
      <c r="O275" s="601">
        <v>3.1539999999999999</v>
      </c>
      <c r="P275" s="601">
        <v>0.44569999999999999</v>
      </c>
      <c r="Q275" s="601">
        <v>0.107</v>
      </c>
      <c r="R275" s="601">
        <v>1.75</v>
      </c>
      <c r="S275" s="601">
        <v>0.4138</v>
      </c>
      <c r="T275" s="601">
        <v>0.625</v>
      </c>
      <c r="U275" s="601" t="s">
        <v>299</v>
      </c>
      <c r="V275" s="601" t="s">
        <v>299</v>
      </c>
      <c r="W275" s="601" t="s">
        <v>299</v>
      </c>
      <c r="X275" s="601" t="s">
        <v>299</v>
      </c>
      <c r="Y275" s="601" t="s">
        <v>299</v>
      </c>
      <c r="Z275" s="601" t="s">
        <v>299</v>
      </c>
      <c r="AA275" s="601" t="s">
        <v>299</v>
      </c>
      <c r="AB275" s="595">
        <v>0</v>
      </c>
      <c r="AE275" s="595" t="b">
        <v>0</v>
      </c>
      <c r="AG275" s="2771">
        <v>104.77500152587891</v>
      </c>
      <c r="AH275" s="2772">
        <v>80.111599999999996</v>
      </c>
      <c r="AI275" s="2772">
        <v>5.4356</v>
      </c>
      <c r="AJ275" s="2772">
        <v>229.33626371205469</v>
      </c>
      <c r="AK275" s="2771">
        <v>20</v>
      </c>
      <c r="AL275" s="2772">
        <v>16</v>
      </c>
      <c r="AM275" s="2772">
        <v>37</v>
      </c>
      <c r="AN275" s="2772">
        <v>86</v>
      </c>
      <c r="AO275" s="2772">
        <v>80</v>
      </c>
      <c r="AP275" s="2772" t="s">
        <v>4809</v>
      </c>
      <c r="AQ275" s="2772" t="s">
        <v>4809</v>
      </c>
      <c r="AR275" s="2772">
        <v>0</v>
      </c>
      <c r="AS275" s="2771" t="s">
        <v>4810</v>
      </c>
      <c r="AT275" s="2772">
        <v>75</v>
      </c>
      <c r="AU275" s="2773">
        <v>20</v>
      </c>
    </row>
    <row r="276" spans="1:47" x14ac:dyDescent="0.25">
      <c r="A276" s="595">
        <v>275</v>
      </c>
      <c r="C276" s="595">
        <v>1</v>
      </c>
      <c r="H276" s="595" t="s">
        <v>235</v>
      </c>
      <c r="I276" s="595">
        <v>2</v>
      </c>
      <c r="K276" s="601">
        <v>103845</v>
      </c>
      <c r="L276" s="601">
        <v>6</v>
      </c>
      <c r="M276" s="601">
        <v>106</v>
      </c>
      <c r="N276" s="601" t="s">
        <v>29</v>
      </c>
      <c r="O276" s="601">
        <v>5.6111000000000004</v>
      </c>
      <c r="P276" s="601">
        <v>0.64929999999999999</v>
      </c>
      <c r="Q276" s="601">
        <v>0.21210000000000001</v>
      </c>
      <c r="R276" s="601">
        <v>1.5</v>
      </c>
      <c r="S276" s="601">
        <v>0.64929999999999999</v>
      </c>
      <c r="T276" s="601">
        <v>0.75</v>
      </c>
      <c r="U276" s="601" t="s">
        <v>299</v>
      </c>
      <c r="V276" s="601" t="s">
        <v>299</v>
      </c>
      <c r="W276" s="601" t="s">
        <v>299</v>
      </c>
      <c r="X276" s="601" t="s">
        <v>299</v>
      </c>
      <c r="Y276" s="601" t="s">
        <v>299</v>
      </c>
      <c r="Z276" s="601" t="s">
        <v>299</v>
      </c>
      <c r="AA276" s="601" t="s">
        <v>299</v>
      </c>
      <c r="AB276" s="595">
        <v>0</v>
      </c>
      <c r="AE276" s="595" t="b">
        <v>0</v>
      </c>
      <c r="AG276" s="2771">
        <v>152.39999389648438</v>
      </c>
      <c r="AH276" s="2772">
        <v>142.52194</v>
      </c>
      <c r="AI276" s="2772">
        <v>10.77468</v>
      </c>
      <c r="AJ276" s="2772">
        <v>333.00882128051774</v>
      </c>
      <c r="AK276" s="2771">
        <v>28</v>
      </c>
      <c r="AL276" s="2772">
        <v>16</v>
      </c>
      <c r="AM276" s="2772">
        <v>37</v>
      </c>
      <c r="AN276" s="2772">
        <v>86</v>
      </c>
      <c r="AO276" s="2772">
        <v>143</v>
      </c>
      <c r="AP276" s="2772" t="s">
        <v>793</v>
      </c>
      <c r="AQ276" s="2772" t="s">
        <v>793</v>
      </c>
      <c r="AR276" s="2772">
        <v>0</v>
      </c>
      <c r="AS276" s="2771" t="s">
        <v>4810</v>
      </c>
      <c r="AT276" s="2772">
        <v>106</v>
      </c>
      <c r="AU276" s="2773">
        <v>35</v>
      </c>
    </row>
    <row r="277" spans="1:47" x14ac:dyDescent="0.25">
      <c r="A277" s="595">
        <v>276</v>
      </c>
      <c r="D277" s="595">
        <v>1</v>
      </c>
      <c r="I277" s="595">
        <v>1</v>
      </c>
      <c r="K277" s="601">
        <v>103846</v>
      </c>
      <c r="L277" s="601">
        <v>3.625</v>
      </c>
      <c r="M277" s="601">
        <v>65</v>
      </c>
      <c r="N277" s="601" t="s">
        <v>28</v>
      </c>
      <c r="O277" s="601">
        <v>3.2717999999999998</v>
      </c>
      <c r="P277" s="601">
        <v>0.48120000000000002</v>
      </c>
      <c r="Q277" s="601">
        <v>0.1091</v>
      </c>
      <c r="R277" s="601">
        <v>1.1556</v>
      </c>
      <c r="S277" s="601">
        <v>0.54479999999999995</v>
      </c>
      <c r="T277" s="601">
        <v>0.75</v>
      </c>
      <c r="U277" s="601" t="s">
        <v>844</v>
      </c>
      <c r="V277" s="601" t="s">
        <v>844</v>
      </c>
      <c r="W277" s="601" t="s">
        <v>844</v>
      </c>
      <c r="X277" s="601" t="s">
        <v>844</v>
      </c>
      <c r="Y277" s="601" t="s">
        <v>844</v>
      </c>
      <c r="Z277" s="601" t="s">
        <v>844</v>
      </c>
      <c r="AA277" s="601" t="s">
        <v>844</v>
      </c>
      <c r="AB277" s="595">
        <v>11</v>
      </c>
      <c r="AE277" s="595" t="b">
        <v>0</v>
      </c>
      <c r="AG277" s="2771">
        <v>92.074996948242188</v>
      </c>
      <c r="AH277" s="2772">
        <v>83.103719999999996</v>
      </c>
      <c r="AI277" s="2772">
        <v>5.5422799999999999</v>
      </c>
      <c r="AJ277" s="2772">
        <v>204.20352248333637</v>
      </c>
      <c r="AK277" s="2771">
        <v>20</v>
      </c>
      <c r="AL277" s="2772">
        <v>14</v>
      </c>
      <c r="AM277" s="2772">
        <v>33</v>
      </c>
      <c r="AN277" s="2772">
        <v>90</v>
      </c>
      <c r="AO277" s="2772">
        <v>83</v>
      </c>
      <c r="AP277" s="2772" t="s">
        <v>4809</v>
      </c>
      <c r="AQ277" s="2772" t="s">
        <v>4809</v>
      </c>
      <c r="AR277" s="2772">
        <v>0</v>
      </c>
      <c r="AS277" s="2771" t="s">
        <v>4810</v>
      </c>
      <c r="AT277" s="2772">
        <v>66</v>
      </c>
      <c r="AU277" s="2773">
        <v>15</v>
      </c>
    </row>
    <row r="278" spans="1:47" x14ac:dyDescent="0.25">
      <c r="A278" s="595">
        <v>277</v>
      </c>
      <c r="B278" s="595">
        <v>1</v>
      </c>
      <c r="F278" s="595">
        <v>1</v>
      </c>
      <c r="I278" s="595">
        <v>2</v>
      </c>
      <c r="K278" s="601">
        <v>104064</v>
      </c>
      <c r="L278" s="601">
        <v>5.25</v>
      </c>
      <c r="M278" s="601">
        <v>91</v>
      </c>
      <c r="N278" s="601" t="s">
        <v>29</v>
      </c>
      <c r="O278" s="601">
        <v>4.0049999999999999</v>
      </c>
      <c r="P278" s="601">
        <v>0.43659999999999999</v>
      </c>
      <c r="Q278" s="601">
        <v>0.12180000000000001</v>
      </c>
      <c r="R278" s="601">
        <v>2</v>
      </c>
      <c r="S278" s="601">
        <v>0.373</v>
      </c>
      <c r="T278" s="601">
        <v>0.625</v>
      </c>
      <c r="U278" s="601" t="s">
        <v>299</v>
      </c>
      <c r="V278" s="601" t="s">
        <v>299</v>
      </c>
      <c r="W278" s="601" t="s">
        <v>299</v>
      </c>
      <c r="X278" s="601" t="s">
        <v>299</v>
      </c>
      <c r="Y278" s="601" t="s">
        <v>299</v>
      </c>
      <c r="Z278" s="601" t="s">
        <v>299</v>
      </c>
      <c r="AA278" s="601" t="s">
        <v>299</v>
      </c>
      <c r="AB278" s="595">
        <v>0</v>
      </c>
      <c r="AE278" s="595" t="b">
        <v>0</v>
      </c>
      <c r="AG278" s="2771">
        <v>133.35000610351563</v>
      </c>
      <c r="AH278" s="2772">
        <v>101.727</v>
      </c>
      <c r="AI278" s="2772">
        <v>6.1874399999999996</v>
      </c>
      <c r="AJ278" s="2772">
        <v>285.88493147667089</v>
      </c>
      <c r="AK278" s="2771">
        <v>19</v>
      </c>
      <c r="AL278" s="2772">
        <v>16</v>
      </c>
      <c r="AM278" s="2772">
        <v>37</v>
      </c>
      <c r="AN278" s="2772">
        <v>86</v>
      </c>
      <c r="AO278" s="2772">
        <v>102</v>
      </c>
      <c r="AP278" s="2772" t="s">
        <v>793</v>
      </c>
      <c r="AQ278" s="2772" t="s">
        <v>4809</v>
      </c>
      <c r="AR278" s="2772">
        <v>0</v>
      </c>
      <c r="AS278" s="2771" t="s">
        <v>4810</v>
      </c>
      <c r="AT278" s="2772">
        <v>96</v>
      </c>
      <c r="AU278" s="2773">
        <v>30</v>
      </c>
    </row>
    <row r="279" spans="1:47" x14ac:dyDescent="0.25">
      <c r="A279" s="595">
        <v>278</v>
      </c>
      <c r="B279" s="595">
        <v>1</v>
      </c>
      <c r="G279" s="595">
        <v>1</v>
      </c>
      <c r="I279" s="595">
        <v>2</v>
      </c>
      <c r="K279" s="601">
        <v>104121</v>
      </c>
      <c r="L279" s="601">
        <v>4.125</v>
      </c>
      <c r="M279" s="601">
        <v>72</v>
      </c>
      <c r="N279" s="601" t="s">
        <v>29</v>
      </c>
      <c r="O279" s="601">
        <v>3.1539999999999999</v>
      </c>
      <c r="P279" s="601">
        <v>0.4194</v>
      </c>
      <c r="Q279" s="601">
        <v>0.107</v>
      </c>
      <c r="R279" s="601">
        <v>1.6259999999999999</v>
      </c>
      <c r="S279" s="601">
        <v>0.42859999999999998</v>
      </c>
      <c r="T279" s="601">
        <v>0.625</v>
      </c>
      <c r="U279" s="601" t="s">
        <v>299</v>
      </c>
      <c r="V279" s="601" t="s">
        <v>299</v>
      </c>
      <c r="W279" s="601" t="s">
        <v>299</v>
      </c>
      <c r="X279" s="601" t="s">
        <v>299</v>
      </c>
      <c r="Y279" s="601" t="s">
        <v>299</v>
      </c>
      <c r="Z279" s="601" t="s">
        <v>299</v>
      </c>
      <c r="AA279" s="601" t="s">
        <v>299</v>
      </c>
      <c r="AB279" s="595">
        <v>0</v>
      </c>
      <c r="AE279" s="595" t="b">
        <v>0</v>
      </c>
      <c r="AG279" s="2771">
        <v>104.77500152587891</v>
      </c>
      <c r="AH279" s="2772">
        <v>80.111599999999996</v>
      </c>
      <c r="AI279" s="2772">
        <v>5.4356</v>
      </c>
      <c r="AJ279" s="2772">
        <v>226.19467105846488</v>
      </c>
      <c r="AK279" s="2771">
        <v>17</v>
      </c>
      <c r="AL279" s="2772">
        <v>14</v>
      </c>
      <c r="AM279" s="2772">
        <v>33</v>
      </c>
      <c r="AN279" s="2772">
        <v>90</v>
      </c>
      <c r="AO279" s="2772">
        <v>80</v>
      </c>
      <c r="AP279" s="2772" t="s">
        <v>4809</v>
      </c>
      <c r="AQ279" s="2772" t="s">
        <v>4809</v>
      </c>
      <c r="AR279" s="2772">
        <v>0</v>
      </c>
      <c r="AS279" s="2771" t="s">
        <v>4810</v>
      </c>
      <c r="AT279" s="2772">
        <v>75</v>
      </c>
      <c r="AU279" s="2773">
        <v>20</v>
      </c>
    </row>
    <row r="280" spans="1:47" x14ac:dyDescent="0.25">
      <c r="A280" s="595">
        <v>279</v>
      </c>
      <c r="C280" s="595">
        <v>1</v>
      </c>
      <c r="I280" s="595">
        <v>1</v>
      </c>
      <c r="K280" s="601">
        <v>104652</v>
      </c>
      <c r="L280" s="601">
        <v>4</v>
      </c>
      <c r="M280" s="601">
        <v>99</v>
      </c>
      <c r="N280" s="601" t="s">
        <v>29</v>
      </c>
      <c r="O280" s="601">
        <v>3.8662999999999998</v>
      </c>
      <c r="P280" s="601">
        <v>0.76659999999999995</v>
      </c>
      <c r="Q280" s="601">
        <v>0.17460000000000001</v>
      </c>
      <c r="R280" s="601">
        <v>1.1911</v>
      </c>
      <c r="S280" s="601">
        <v>0.78029999999999999</v>
      </c>
      <c r="T280" s="601">
        <v>0.75</v>
      </c>
      <c r="U280" s="601" t="s">
        <v>299</v>
      </c>
      <c r="V280" s="601" t="s">
        <v>299</v>
      </c>
      <c r="W280" s="601" t="s">
        <v>299</v>
      </c>
      <c r="X280" s="601" t="s">
        <v>299</v>
      </c>
      <c r="Y280" s="601" t="s">
        <v>299</v>
      </c>
      <c r="Z280" s="601" t="s">
        <v>299</v>
      </c>
      <c r="AA280" s="601" t="s">
        <v>299</v>
      </c>
      <c r="AB280" s="595">
        <v>0</v>
      </c>
      <c r="AC280" s="595" t="s">
        <v>1135</v>
      </c>
      <c r="AD280" s="595" t="s">
        <v>1136</v>
      </c>
      <c r="AE280" s="595" t="b">
        <v>0</v>
      </c>
      <c r="AG280" s="2771">
        <v>101.59999847412109</v>
      </c>
      <c r="AH280" s="2772">
        <v>98.20402</v>
      </c>
      <c r="AI280" s="2772">
        <v>8.8696800000000007</v>
      </c>
      <c r="AJ280" s="2772">
        <v>311.0176727053892</v>
      </c>
      <c r="AK280" s="2771">
        <v>27</v>
      </c>
      <c r="AL280" s="2772">
        <v>14</v>
      </c>
      <c r="AM280" s="2772">
        <v>33</v>
      </c>
      <c r="AN280" s="2772">
        <v>90</v>
      </c>
      <c r="AO280" s="2772">
        <v>179</v>
      </c>
      <c r="AP280" s="2772" t="s">
        <v>793</v>
      </c>
      <c r="AQ280" s="2772" t="s">
        <v>793</v>
      </c>
      <c r="AR280" s="2772">
        <v>0</v>
      </c>
      <c r="AS280" s="2771" t="s">
        <v>4810</v>
      </c>
      <c r="AT280" s="2772">
        <v>106</v>
      </c>
      <c r="AU280" s="2773">
        <v>35</v>
      </c>
    </row>
    <row r="281" spans="1:47" x14ac:dyDescent="0.25">
      <c r="A281" s="595">
        <v>280</v>
      </c>
      <c r="B281" s="595">
        <v>1</v>
      </c>
      <c r="C281" s="595">
        <v>1</v>
      </c>
      <c r="E281" s="595">
        <v>1</v>
      </c>
      <c r="F281" s="595">
        <v>1</v>
      </c>
      <c r="I281" s="595">
        <v>4</v>
      </c>
      <c r="K281" s="601">
        <v>104893</v>
      </c>
      <c r="L281" s="601">
        <v>6</v>
      </c>
      <c r="M281" s="601">
        <v>105</v>
      </c>
      <c r="N281" s="601" t="s">
        <v>29</v>
      </c>
      <c r="O281" s="601">
        <v>5.5670000000000002</v>
      </c>
      <c r="P281" s="601">
        <v>0.5837</v>
      </c>
      <c r="Q281" s="601">
        <v>0.20880000000000001</v>
      </c>
      <c r="R281" s="601">
        <v>1.4209000000000001</v>
      </c>
      <c r="S281" s="601">
        <v>0.5726</v>
      </c>
      <c r="T281" s="601">
        <v>0.5625</v>
      </c>
      <c r="U281" s="601" t="s">
        <v>299</v>
      </c>
      <c r="V281" s="601" t="s">
        <v>299</v>
      </c>
      <c r="W281" s="601" t="s">
        <v>299</v>
      </c>
      <c r="X281" s="601" t="s">
        <v>299</v>
      </c>
      <c r="Y281" s="601" t="s">
        <v>299</v>
      </c>
      <c r="Z281" s="601" t="s">
        <v>299</v>
      </c>
      <c r="AA281" s="601" t="s">
        <v>299</v>
      </c>
      <c r="AB281" s="595">
        <v>0</v>
      </c>
      <c r="AE281" s="595" t="b">
        <v>0</v>
      </c>
      <c r="AG281" s="2771">
        <v>152.39999389648438</v>
      </c>
      <c r="AH281" s="2772">
        <v>141.40180000000001</v>
      </c>
      <c r="AI281" s="2772">
        <v>10.60704</v>
      </c>
      <c r="AJ281" s="2772">
        <v>329.86722862692795</v>
      </c>
      <c r="AK281" s="2771">
        <v>25</v>
      </c>
      <c r="AL281" s="2772">
        <v>16</v>
      </c>
      <c r="AM281" s="2772">
        <v>37</v>
      </c>
      <c r="AN281" s="2772">
        <v>86</v>
      </c>
      <c r="AO281" s="2772">
        <v>141</v>
      </c>
      <c r="AP281" s="2772" t="s">
        <v>793</v>
      </c>
      <c r="AQ281" s="2772" t="s">
        <v>793</v>
      </c>
      <c r="AR281" s="2772">
        <v>0</v>
      </c>
      <c r="AS281" s="2771" t="s">
        <v>4810</v>
      </c>
      <c r="AT281" s="2772">
        <v>106</v>
      </c>
      <c r="AU281" s="2773">
        <v>35</v>
      </c>
    </row>
    <row r="282" spans="1:47" x14ac:dyDescent="0.25">
      <c r="A282" s="595">
        <v>281</v>
      </c>
      <c r="F282" s="595">
        <v>1</v>
      </c>
      <c r="I282" s="595">
        <v>1</v>
      </c>
      <c r="K282" s="601">
        <v>104975</v>
      </c>
      <c r="L282" s="601">
        <v>6</v>
      </c>
      <c r="M282" s="601">
        <v>104</v>
      </c>
      <c r="N282" s="601" t="s">
        <v>29</v>
      </c>
      <c r="O282" s="601">
        <v>5.5137999999999998</v>
      </c>
      <c r="P282" s="601">
        <v>0.40629999999999999</v>
      </c>
      <c r="Q282" s="601">
        <v>9.3700000000000006E-2</v>
      </c>
      <c r="R282" s="601">
        <v>1.3748</v>
      </c>
      <c r="S282" s="601">
        <v>0.71460000000000001</v>
      </c>
      <c r="T282" s="601">
        <v>0.875</v>
      </c>
      <c r="U282" s="601" t="s">
        <v>299</v>
      </c>
      <c r="V282" s="601" t="s">
        <v>299</v>
      </c>
      <c r="W282" s="601" t="s">
        <v>299</v>
      </c>
      <c r="X282" s="601" t="s">
        <v>299</v>
      </c>
      <c r="Y282" s="601" t="s">
        <v>299</v>
      </c>
      <c r="Z282" s="601" t="s">
        <v>299</v>
      </c>
      <c r="AA282" s="601" t="s">
        <v>299</v>
      </c>
      <c r="AB282" s="595">
        <v>0</v>
      </c>
      <c r="AE282" s="595" t="b">
        <v>1</v>
      </c>
      <c r="AG282" s="2771">
        <v>152.39999389648438</v>
      </c>
      <c r="AH282" s="2772">
        <v>140.05052000000001</v>
      </c>
      <c r="AI282" s="2772">
        <v>4.7599600000000004</v>
      </c>
      <c r="AJ282" s="2772">
        <v>326.72563597333817</v>
      </c>
      <c r="AK282" s="2771">
        <v>22</v>
      </c>
      <c r="AL282" s="2772">
        <v>16</v>
      </c>
      <c r="AM282" s="2772">
        <v>37</v>
      </c>
      <c r="AN282" s="2772">
        <v>86</v>
      </c>
      <c r="AO282" s="2772">
        <v>140</v>
      </c>
      <c r="AP282" s="2772" t="s">
        <v>793</v>
      </c>
      <c r="AQ282" s="2772" t="s">
        <v>793</v>
      </c>
      <c r="AR282" s="2772">
        <v>0</v>
      </c>
      <c r="AS282" s="2771" t="s">
        <v>4810</v>
      </c>
      <c r="AT282" s="2772">
        <v>106</v>
      </c>
      <c r="AU282" s="2773">
        <v>35</v>
      </c>
    </row>
    <row r="283" spans="1:47" x14ac:dyDescent="0.25">
      <c r="A283" s="595">
        <v>282</v>
      </c>
      <c r="B283" s="595">
        <v>1</v>
      </c>
      <c r="I283" s="595">
        <v>1</v>
      </c>
      <c r="K283" s="601">
        <v>105085</v>
      </c>
      <c r="L283" s="601">
        <v>6</v>
      </c>
      <c r="M283" s="601">
        <v>105</v>
      </c>
      <c r="N283" s="601" t="s">
        <v>29</v>
      </c>
      <c r="O283" s="601">
        <v>5.5505000000000004</v>
      </c>
      <c r="P283" s="601">
        <v>0.58340000000000003</v>
      </c>
      <c r="Q283" s="601">
        <v>0.20849999999999999</v>
      </c>
      <c r="R283" s="601">
        <v>1.4365000000000001</v>
      </c>
      <c r="S283" s="601">
        <v>0.57669999999999999</v>
      </c>
      <c r="T283" s="601">
        <v>0.625</v>
      </c>
      <c r="U283" s="601" t="s">
        <v>299</v>
      </c>
      <c r="V283" s="601" t="s">
        <v>299</v>
      </c>
      <c r="W283" s="601" t="s">
        <v>299</v>
      </c>
      <c r="X283" s="601" t="s">
        <v>299</v>
      </c>
      <c r="Y283" s="601" t="s">
        <v>299</v>
      </c>
      <c r="Z283" s="601" t="s">
        <v>299</v>
      </c>
      <c r="AA283" s="601" t="s">
        <v>299</v>
      </c>
      <c r="AB283" s="595">
        <v>0</v>
      </c>
      <c r="AE283" s="595" t="b">
        <v>0</v>
      </c>
      <c r="AG283" s="2771">
        <v>152.39999389648438</v>
      </c>
      <c r="AH283" s="2772">
        <v>140.98269999999999</v>
      </c>
      <c r="AI283" s="2772">
        <v>10.591799999999999</v>
      </c>
      <c r="AJ283" s="2772">
        <v>329.86722862692795</v>
      </c>
      <c r="AK283" s="2771">
        <v>25</v>
      </c>
      <c r="AL283" s="2772">
        <v>16</v>
      </c>
      <c r="AM283" s="2772">
        <v>37</v>
      </c>
      <c r="AN283" s="2772">
        <v>86</v>
      </c>
      <c r="AO283" s="2772">
        <v>141</v>
      </c>
      <c r="AP283" s="2772" t="s">
        <v>793</v>
      </c>
      <c r="AQ283" s="2772" t="s">
        <v>793</v>
      </c>
      <c r="AR283" s="2772">
        <v>0</v>
      </c>
      <c r="AS283" s="2771" t="s">
        <v>4810</v>
      </c>
      <c r="AT283" s="2772">
        <v>106</v>
      </c>
      <c r="AU283" s="2773">
        <v>35</v>
      </c>
    </row>
    <row r="284" spans="1:47" x14ac:dyDescent="0.25">
      <c r="A284" s="595">
        <v>283</v>
      </c>
      <c r="C284" s="595">
        <v>1</v>
      </c>
      <c r="I284" s="595">
        <v>1</v>
      </c>
      <c r="K284" s="601">
        <v>105166</v>
      </c>
      <c r="L284" s="601">
        <v>4.125</v>
      </c>
      <c r="M284" s="601">
        <v>74</v>
      </c>
      <c r="N284" s="601" t="s">
        <v>29</v>
      </c>
      <c r="O284" s="601">
        <v>3.75</v>
      </c>
      <c r="P284" s="601">
        <v>0.46989999999999998</v>
      </c>
      <c r="Q284" s="601">
        <v>7.7499999999999999E-2</v>
      </c>
      <c r="R284" s="601">
        <v>1.25</v>
      </c>
      <c r="S284" s="601">
        <v>0.34389999999999998</v>
      </c>
      <c r="T284" s="601">
        <v>0.625</v>
      </c>
      <c r="U284" s="601" t="s">
        <v>299</v>
      </c>
      <c r="V284" s="601" t="s">
        <v>299</v>
      </c>
      <c r="W284" s="601" t="s">
        <v>299</v>
      </c>
      <c r="X284" s="601" t="s">
        <v>299</v>
      </c>
      <c r="Y284" s="601" t="s">
        <v>299</v>
      </c>
      <c r="Z284" s="601" t="s">
        <v>299</v>
      </c>
      <c r="AA284" s="601" t="s">
        <v>299</v>
      </c>
      <c r="AB284" s="595">
        <v>0</v>
      </c>
      <c r="AE284" s="595" t="b">
        <v>1</v>
      </c>
      <c r="AG284" s="2771">
        <v>104.77500152587891</v>
      </c>
      <c r="AH284" s="2772">
        <v>95.25</v>
      </c>
      <c r="AI284" s="2772">
        <v>3.9369999999999998</v>
      </c>
      <c r="AJ284" s="2772">
        <v>232.47785636564447</v>
      </c>
      <c r="AK284" s="2771">
        <v>23</v>
      </c>
      <c r="AL284" s="2772">
        <v>16</v>
      </c>
      <c r="AM284" s="2772">
        <v>37</v>
      </c>
      <c r="AN284" s="2772">
        <v>86</v>
      </c>
      <c r="AO284" s="2772">
        <v>95</v>
      </c>
      <c r="AP284" s="2772" t="s">
        <v>4809</v>
      </c>
      <c r="AQ284" s="2772" t="s">
        <v>4809</v>
      </c>
      <c r="AR284" s="2772">
        <v>0</v>
      </c>
      <c r="AS284" s="2771" t="s">
        <v>4810</v>
      </c>
      <c r="AT284" s="2772">
        <v>75</v>
      </c>
      <c r="AU284" s="2773">
        <v>20</v>
      </c>
    </row>
    <row r="285" spans="1:47" x14ac:dyDescent="0.25">
      <c r="A285" s="595">
        <v>284</v>
      </c>
      <c r="C285" s="595">
        <v>1</v>
      </c>
      <c r="I285" s="595">
        <v>1</v>
      </c>
      <c r="K285" s="601">
        <v>105214</v>
      </c>
      <c r="L285" s="601">
        <v>5</v>
      </c>
      <c r="M285" s="601">
        <v>89</v>
      </c>
      <c r="N285" s="601" t="s">
        <v>29</v>
      </c>
      <c r="O285" s="601">
        <v>5</v>
      </c>
      <c r="P285" s="601">
        <v>0.3392</v>
      </c>
      <c r="Q285" s="601">
        <v>0.11700000000000001</v>
      </c>
      <c r="R285" s="601">
        <v>0.5</v>
      </c>
      <c r="S285" s="601">
        <v>0.35970000000000002</v>
      </c>
      <c r="T285" s="601">
        <v>0.625</v>
      </c>
      <c r="U285" s="601" t="s">
        <v>299</v>
      </c>
      <c r="V285" s="601" t="s">
        <v>299</v>
      </c>
      <c r="W285" s="601" t="s">
        <v>299</v>
      </c>
      <c r="X285" s="601" t="s">
        <v>299</v>
      </c>
      <c r="Y285" s="601" t="s">
        <v>299</v>
      </c>
      <c r="Z285" s="601" t="s">
        <v>299</v>
      </c>
      <c r="AA285" s="601" t="s">
        <v>299</v>
      </c>
      <c r="AB285" s="595">
        <v>0</v>
      </c>
      <c r="AE285" s="595" t="b">
        <v>0</v>
      </c>
      <c r="AG285" s="2771">
        <v>127</v>
      </c>
      <c r="AH285" s="2772">
        <v>127</v>
      </c>
      <c r="AI285" s="2772">
        <v>5.9436</v>
      </c>
      <c r="AJ285" s="2772">
        <v>279.60174616949132</v>
      </c>
      <c r="AK285" s="2771">
        <v>26</v>
      </c>
      <c r="AL285" s="2772">
        <v>16</v>
      </c>
      <c r="AM285" s="2772">
        <v>37</v>
      </c>
      <c r="AN285" s="2772">
        <v>86</v>
      </c>
      <c r="AO285" s="2772">
        <v>127</v>
      </c>
      <c r="AP285" s="2772" t="s">
        <v>793</v>
      </c>
      <c r="AQ285" s="2772" t="s">
        <v>4809</v>
      </c>
      <c r="AR285" s="2772">
        <v>0</v>
      </c>
      <c r="AS285" s="2771" t="s">
        <v>4810</v>
      </c>
      <c r="AT285" s="2772">
        <v>96</v>
      </c>
      <c r="AU285" s="2773">
        <v>30</v>
      </c>
    </row>
    <row r="286" spans="1:47" x14ac:dyDescent="0.25">
      <c r="A286" s="595">
        <v>285</v>
      </c>
      <c r="B286" s="595">
        <v>1</v>
      </c>
      <c r="F286" s="595">
        <v>1</v>
      </c>
      <c r="I286" s="595">
        <v>2</v>
      </c>
      <c r="K286" s="601">
        <v>105277</v>
      </c>
      <c r="L286" s="601">
        <v>3.625</v>
      </c>
      <c r="M286" s="601">
        <v>66</v>
      </c>
      <c r="N286" s="601" t="s">
        <v>29</v>
      </c>
      <c r="O286" s="601">
        <v>3.2885</v>
      </c>
      <c r="P286" s="601">
        <v>0.53549999999999998</v>
      </c>
      <c r="Q286" s="601">
        <v>0.16869999999999999</v>
      </c>
      <c r="R286" s="601">
        <v>1.2498</v>
      </c>
      <c r="S286" s="601">
        <v>0.53549999999999998</v>
      </c>
      <c r="T286" s="601">
        <v>0.75</v>
      </c>
      <c r="U286" s="601" t="s">
        <v>299</v>
      </c>
      <c r="V286" s="601" t="s">
        <v>299</v>
      </c>
      <c r="W286" s="601" t="s">
        <v>299</v>
      </c>
      <c r="X286" s="601" t="s">
        <v>299</v>
      </c>
      <c r="Y286" s="601" t="s">
        <v>299</v>
      </c>
      <c r="Z286" s="601" t="s">
        <v>299</v>
      </c>
      <c r="AA286" s="601" t="s">
        <v>299</v>
      </c>
      <c r="AB286" s="595">
        <v>0</v>
      </c>
      <c r="AE286" s="595" t="b">
        <v>0</v>
      </c>
      <c r="AG286" s="2771">
        <v>92.074996948242188</v>
      </c>
      <c r="AH286" s="2772">
        <v>83.527900000000002</v>
      </c>
      <c r="AI286" s="2772">
        <v>8.56996</v>
      </c>
      <c r="AJ286" s="2772">
        <v>207.34511513692615</v>
      </c>
      <c r="AK286" s="2771">
        <v>23</v>
      </c>
      <c r="AL286" s="2772">
        <v>14</v>
      </c>
      <c r="AM286" s="2772">
        <v>33</v>
      </c>
      <c r="AN286" s="2772">
        <v>90</v>
      </c>
      <c r="AO286" s="2772">
        <v>84</v>
      </c>
      <c r="AP286" s="2772" t="s">
        <v>4809</v>
      </c>
      <c r="AQ286" s="2772" t="s">
        <v>4809</v>
      </c>
      <c r="AR286" s="2772">
        <v>0</v>
      </c>
      <c r="AS286" s="2771" t="s">
        <v>4810</v>
      </c>
      <c r="AT286" s="2772">
        <v>66</v>
      </c>
      <c r="AU286" s="2773">
        <v>15</v>
      </c>
    </row>
    <row r="287" spans="1:47" x14ac:dyDescent="0.25">
      <c r="A287" s="595">
        <v>286</v>
      </c>
      <c r="F287" s="595">
        <v>1</v>
      </c>
      <c r="I287" s="595">
        <v>1</v>
      </c>
      <c r="K287" s="601">
        <v>105328</v>
      </c>
      <c r="L287" s="601">
        <v>6</v>
      </c>
      <c r="M287" s="601">
        <v>106</v>
      </c>
      <c r="N287" s="601" t="s">
        <v>28</v>
      </c>
      <c r="O287" s="601">
        <v>5.8303000000000003</v>
      </c>
      <c r="P287" s="601">
        <v>0.4914</v>
      </c>
      <c r="Q287" s="601">
        <v>0.15079999999999999</v>
      </c>
      <c r="R287" s="601">
        <v>1.4735</v>
      </c>
      <c r="S287" s="601">
        <v>1.6153999999999999</v>
      </c>
      <c r="T287" s="601">
        <v>1</v>
      </c>
      <c r="U287" s="601" t="s">
        <v>849</v>
      </c>
      <c r="V287" s="601" t="s">
        <v>849</v>
      </c>
      <c r="W287" s="601" t="s">
        <v>849</v>
      </c>
      <c r="X287" s="601" t="s">
        <v>849</v>
      </c>
      <c r="Y287" s="601" t="s">
        <v>849</v>
      </c>
      <c r="Z287" s="601" t="s">
        <v>849</v>
      </c>
      <c r="AA287" s="601" t="s">
        <v>849</v>
      </c>
      <c r="AB287" s="595">
        <v>10</v>
      </c>
      <c r="AE287" s="595" t="b">
        <v>0</v>
      </c>
      <c r="AG287" s="2771">
        <v>152.39999389648438</v>
      </c>
      <c r="AH287" s="2772">
        <v>148.08962</v>
      </c>
      <c r="AI287" s="2772">
        <v>7.6606399999999999</v>
      </c>
      <c r="AJ287" s="2772">
        <v>333.00882128051774</v>
      </c>
      <c r="AK287" s="2771">
        <v>28</v>
      </c>
      <c r="AL287" s="2772">
        <v>16</v>
      </c>
      <c r="AM287" s="2772">
        <v>37</v>
      </c>
      <c r="AN287" s="2772">
        <v>86</v>
      </c>
      <c r="AO287" s="2772">
        <v>148</v>
      </c>
      <c r="AP287" s="2772" t="s">
        <v>793</v>
      </c>
      <c r="AQ287" s="2772" t="s">
        <v>793</v>
      </c>
      <c r="AR287" s="2772">
        <v>0</v>
      </c>
      <c r="AS287" s="2771" t="s">
        <v>4810</v>
      </c>
      <c r="AT287" s="2772">
        <v>106</v>
      </c>
      <c r="AU287" s="2773">
        <v>35</v>
      </c>
    </row>
    <row r="288" spans="1:47" x14ac:dyDescent="0.25">
      <c r="A288" s="595">
        <v>287</v>
      </c>
      <c r="F288" s="595">
        <v>1</v>
      </c>
      <c r="I288" s="595">
        <v>1</v>
      </c>
      <c r="K288" s="601">
        <v>105350</v>
      </c>
      <c r="L288" s="601">
        <v>5.25</v>
      </c>
      <c r="M288" s="601">
        <v>92</v>
      </c>
      <c r="N288" s="601" t="s">
        <v>28</v>
      </c>
      <c r="O288" s="601">
        <v>5.1223000000000001</v>
      </c>
      <c r="P288" s="601">
        <v>0.54869999999999997</v>
      </c>
      <c r="Q288" s="601">
        <v>0.20300000000000001</v>
      </c>
      <c r="R288" s="601">
        <v>1.0694999999999999</v>
      </c>
      <c r="S288" s="601">
        <v>1.1733</v>
      </c>
      <c r="T288" s="601">
        <v>0.625</v>
      </c>
      <c r="U288" s="601" t="s">
        <v>842</v>
      </c>
      <c r="V288" s="601" t="s">
        <v>842</v>
      </c>
      <c r="W288" s="601" t="s">
        <v>842</v>
      </c>
      <c r="X288" s="601" t="s">
        <v>842</v>
      </c>
      <c r="Y288" s="601" t="s">
        <v>842</v>
      </c>
      <c r="Z288" s="601" t="s">
        <v>842</v>
      </c>
      <c r="AA288" s="601" t="s">
        <v>842</v>
      </c>
      <c r="AB288" s="595">
        <v>7</v>
      </c>
      <c r="AE288" s="595" t="b">
        <v>0</v>
      </c>
      <c r="AG288" s="2771">
        <v>133.35000610351563</v>
      </c>
      <c r="AH288" s="2772">
        <v>130.10642000000001</v>
      </c>
      <c r="AI288" s="2772">
        <v>10.3124</v>
      </c>
      <c r="AJ288" s="2772">
        <v>289.02652413026067</v>
      </c>
      <c r="AK288" s="2771">
        <v>22</v>
      </c>
      <c r="AL288" s="2772">
        <v>16</v>
      </c>
      <c r="AM288" s="2772">
        <v>37</v>
      </c>
      <c r="AN288" s="2772">
        <v>86</v>
      </c>
      <c r="AO288" s="2772">
        <v>130</v>
      </c>
      <c r="AP288" s="2772" t="s">
        <v>793</v>
      </c>
      <c r="AQ288" s="2772" t="s">
        <v>793</v>
      </c>
      <c r="AR288" s="2772">
        <v>0</v>
      </c>
      <c r="AS288" s="2771" t="s">
        <v>4810</v>
      </c>
      <c r="AT288" s="2772">
        <v>96</v>
      </c>
      <c r="AU288" s="2773">
        <v>30</v>
      </c>
    </row>
    <row r="289" spans="1:47" x14ac:dyDescent="0.25">
      <c r="A289" s="595">
        <v>288</v>
      </c>
      <c r="F289" s="595">
        <v>1</v>
      </c>
      <c r="I289" s="595">
        <v>1</v>
      </c>
      <c r="K289" s="601">
        <v>105414</v>
      </c>
      <c r="L289" s="601">
        <v>6</v>
      </c>
      <c r="M289" s="601">
        <v>105</v>
      </c>
      <c r="N289" s="601" t="s">
        <v>29</v>
      </c>
      <c r="O289" s="601">
        <v>5.5660999999999996</v>
      </c>
      <c r="P289" s="601">
        <v>0.501</v>
      </c>
      <c r="Q289" s="601">
        <v>0.1255</v>
      </c>
      <c r="R289" s="601">
        <v>1.4218999999999999</v>
      </c>
      <c r="S289" s="601">
        <v>0.57279999999999998</v>
      </c>
      <c r="T289" s="601">
        <v>0.625</v>
      </c>
      <c r="U289" s="601" t="s">
        <v>299</v>
      </c>
      <c r="V289" s="601" t="s">
        <v>299</v>
      </c>
      <c r="W289" s="601" t="s">
        <v>299</v>
      </c>
      <c r="X289" s="601" t="s">
        <v>299</v>
      </c>
      <c r="Y289" s="601" t="s">
        <v>299</v>
      </c>
      <c r="Z289" s="601" t="s">
        <v>299</v>
      </c>
      <c r="AA289" s="601" t="s">
        <v>299</v>
      </c>
      <c r="AB289" s="595">
        <v>0</v>
      </c>
      <c r="AE289" s="595" t="b">
        <v>0</v>
      </c>
      <c r="AG289" s="2771">
        <v>152.39999389648438</v>
      </c>
      <c r="AH289" s="2772">
        <v>141.37894</v>
      </c>
      <c r="AI289" s="2772">
        <v>6.3754</v>
      </c>
      <c r="AJ289" s="2772">
        <v>329.86722862692795</v>
      </c>
      <c r="AK289" s="2771">
        <v>25</v>
      </c>
      <c r="AL289" s="2772">
        <v>16</v>
      </c>
      <c r="AM289" s="2772">
        <v>37</v>
      </c>
      <c r="AN289" s="2772">
        <v>86</v>
      </c>
      <c r="AO289" s="2772">
        <v>141</v>
      </c>
      <c r="AP289" s="2772" t="s">
        <v>793</v>
      </c>
      <c r="AQ289" s="2772" t="s">
        <v>793</v>
      </c>
      <c r="AR289" s="2772">
        <v>0</v>
      </c>
      <c r="AS289" s="2771" t="s">
        <v>4810</v>
      </c>
      <c r="AT289" s="2772">
        <v>106</v>
      </c>
      <c r="AU289" s="2773">
        <v>35</v>
      </c>
    </row>
    <row r="290" spans="1:47" x14ac:dyDescent="0.25">
      <c r="A290" s="595">
        <v>289</v>
      </c>
      <c r="F290" s="595">
        <v>1</v>
      </c>
      <c r="I290" s="595">
        <v>1</v>
      </c>
      <c r="K290" s="601">
        <v>105446</v>
      </c>
      <c r="L290" s="601">
        <v>3.875</v>
      </c>
      <c r="M290" s="601">
        <v>104</v>
      </c>
      <c r="N290" s="601" t="s">
        <v>29</v>
      </c>
      <c r="O290" s="601">
        <v>3.8125</v>
      </c>
      <c r="P290" s="601">
        <v>9.3700000000000006E-2</v>
      </c>
      <c r="Q290" s="601">
        <v>9.3700000000000006E-2</v>
      </c>
      <c r="R290" s="601">
        <v>1.5507</v>
      </c>
      <c r="S290" s="601">
        <v>0.63329999999999997</v>
      </c>
      <c r="T290" s="601">
        <v>0.75</v>
      </c>
      <c r="U290" s="601" t="s">
        <v>299</v>
      </c>
      <c r="V290" s="601" t="s">
        <v>299</v>
      </c>
      <c r="W290" s="601" t="s">
        <v>299</v>
      </c>
      <c r="X290" s="601" t="s">
        <v>299</v>
      </c>
      <c r="Y290" s="601" t="s">
        <v>299</v>
      </c>
      <c r="Z290" s="601" t="s">
        <v>299</v>
      </c>
      <c r="AA290" s="601" t="s">
        <v>299</v>
      </c>
      <c r="AB290" s="595">
        <v>0</v>
      </c>
      <c r="AC290" s="595" t="s">
        <v>1137</v>
      </c>
      <c r="AD290" s="595" t="s">
        <v>1138</v>
      </c>
      <c r="AE290" s="595" t="b">
        <v>0</v>
      </c>
      <c r="AG290" s="2771">
        <v>98.425003051757813</v>
      </c>
      <c r="AH290" s="2772">
        <v>96.837500000000006</v>
      </c>
      <c r="AI290" s="2772">
        <v>4.7599600000000004</v>
      </c>
      <c r="AJ290" s="2772">
        <v>326.72563597333817</v>
      </c>
      <c r="AK290" s="2771">
        <v>38</v>
      </c>
      <c r="AL290" s="2772">
        <v>14</v>
      </c>
      <c r="AM290" s="2772">
        <v>33</v>
      </c>
      <c r="AN290" s="2772">
        <v>90</v>
      </c>
      <c r="AO290" s="2772">
        <v>189</v>
      </c>
      <c r="AP290" s="2772" t="s">
        <v>793</v>
      </c>
      <c r="AQ290" s="2772" t="s">
        <v>793</v>
      </c>
      <c r="AR290" s="2772">
        <v>0</v>
      </c>
      <c r="AS290" s="2771" t="s">
        <v>4810</v>
      </c>
      <c r="AT290" s="2772">
        <v>106</v>
      </c>
      <c r="AU290" s="2773">
        <v>35</v>
      </c>
    </row>
    <row r="291" spans="1:47" x14ac:dyDescent="0.25">
      <c r="A291" s="595">
        <v>290</v>
      </c>
      <c r="C291" s="595">
        <v>1</v>
      </c>
      <c r="H291" s="595" t="s">
        <v>235</v>
      </c>
      <c r="I291" s="595">
        <v>2</v>
      </c>
      <c r="K291" s="601">
        <v>106563</v>
      </c>
      <c r="L291" s="601">
        <v>5</v>
      </c>
      <c r="M291" s="601">
        <v>92</v>
      </c>
      <c r="N291" s="601" t="s">
        <v>29</v>
      </c>
      <c r="O291" s="601">
        <v>4.6329000000000002</v>
      </c>
      <c r="P291" s="601">
        <v>0.86619999999999997</v>
      </c>
      <c r="Q291" s="601">
        <v>0.14230000000000001</v>
      </c>
      <c r="R291" s="601">
        <v>1.7467999999999999</v>
      </c>
      <c r="S291" s="601">
        <v>0.86080000000000001</v>
      </c>
      <c r="T291" s="601">
        <v>0.75</v>
      </c>
      <c r="U291" s="601" t="s">
        <v>299</v>
      </c>
      <c r="V291" s="601" t="s">
        <v>299</v>
      </c>
      <c r="W291" s="601" t="s">
        <v>299</v>
      </c>
      <c r="X291" s="601" t="s">
        <v>299</v>
      </c>
      <c r="Y291" s="601" t="s">
        <v>299</v>
      </c>
      <c r="Z291" s="601" t="s">
        <v>299</v>
      </c>
      <c r="AA291" s="601" t="s">
        <v>299</v>
      </c>
      <c r="AB291" s="595">
        <v>0</v>
      </c>
      <c r="AE291" s="595" t="b">
        <v>0</v>
      </c>
      <c r="AG291" s="2771">
        <v>127</v>
      </c>
      <c r="AH291" s="2772">
        <v>117.67565999999999</v>
      </c>
      <c r="AI291" s="2772">
        <v>7.2288399999999999</v>
      </c>
      <c r="AJ291" s="2772">
        <v>289.02652413026067</v>
      </c>
      <c r="AK291" s="2771">
        <v>35</v>
      </c>
      <c r="AL291" s="2772">
        <v>16</v>
      </c>
      <c r="AM291" s="2772">
        <v>37</v>
      </c>
      <c r="AN291" s="2772">
        <v>86</v>
      </c>
      <c r="AO291" s="2772">
        <v>118</v>
      </c>
      <c r="AP291" s="2772" t="s">
        <v>793</v>
      </c>
      <c r="AQ291" s="2772" t="s">
        <v>4809</v>
      </c>
      <c r="AR291" s="2772">
        <v>0</v>
      </c>
      <c r="AS291" s="2771" t="s">
        <v>4810</v>
      </c>
      <c r="AT291" s="2772">
        <v>96</v>
      </c>
      <c r="AU291" s="2773">
        <v>30</v>
      </c>
    </row>
    <row r="292" spans="1:47" x14ac:dyDescent="0.25">
      <c r="A292" s="595">
        <v>291</v>
      </c>
      <c r="B292" s="595">
        <v>1</v>
      </c>
      <c r="F292" s="595">
        <v>1</v>
      </c>
      <c r="G292" s="595">
        <v>1</v>
      </c>
      <c r="I292" s="595">
        <v>3</v>
      </c>
      <c r="K292" s="601">
        <v>107755</v>
      </c>
      <c r="L292" s="601">
        <v>4.125</v>
      </c>
      <c r="M292" s="601">
        <v>72</v>
      </c>
      <c r="N292" s="601" t="s">
        <v>28</v>
      </c>
      <c r="O292" s="601">
        <v>3.8668</v>
      </c>
      <c r="P292" s="601">
        <v>0.54259999999999997</v>
      </c>
      <c r="Q292" s="601">
        <v>0.1212</v>
      </c>
      <c r="R292" s="601">
        <v>0.90480000000000005</v>
      </c>
      <c r="S292" s="601">
        <v>0.54259999999999997</v>
      </c>
      <c r="T292" s="601">
        <v>0.5</v>
      </c>
      <c r="U292" s="601" t="s">
        <v>839</v>
      </c>
      <c r="V292" s="601" t="s">
        <v>839</v>
      </c>
      <c r="W292" s="601" t="s">
        <v>839</v>
      </c>
      <c r="X292" s="601" t="s">
        <v>839</v>
      </c>
      <c r="Y292" s="601" t="s">
        <v>839</v>
      </c>
      <c r="Z292" s="601" t="s">
        <v>839</v>
      </c>
      <c r="AA292" s="601" t="s">
        <v>839</v>
      </c>
      <c r="AB292" s="595">
        <v>8</v>
      </c>
      <c r="AE292" s="595" t="b">
        <v>0</v>
      </c>
      <c r="AG292" s="2771">
        <v>104.77500152587891</v>
      </c>
      <c r="AH292" s="2772">
        <v>98.216719999999995</v>
      </c>
      <c r="AI292" s="2772">
        <v>6.1569599999999998</v>
      </c>
      <c r="AJ292" s="2772">
        <v>226.19467105846488</v>
      </c>
      <c r="AK292" s="2771">
        <v>17</v>
      </c>
      <c r="AL292" s="2772">
        <v>14</v>
      </c>
      <c r="AM292" s="2772">
        <v>33</v>
      </c>
      <c r="AN292" s="2772">
        <v>90</v>
      </c>
      <c r="AO292" s="2772">
        <v>98</v>
      </c>
      <c r="AP292" s="2772" t="s">
        <v>4809</v>
      </c>
      <c r="AQ292" s="2772" t="s">
        <v>4809</v>
      </c>
      <c r="AR292" s="2772">
        <v>0</v>
      </c>
      <c r="AS292" s="2771" t="s">
        <v>4810</v>
      </c>
      <c r="AT292" s="2772">
        <v>75</v>
      </c>
      <c r="AU292" s="2773">
        <v>20</v>
      </c>
    </row>
    <row r="293" spans="1:47" x14ac:dyDescent="0.25">
      <c r="A293" s="595">
        <v>292</v>
      </c>
      <c r="D293" s="595">
        <v>1</v>
      </c>
      <c r="E293" s="595">
        <v>1</v>
      </c>
      <c r="I293" s="595">
        <v>2</v>
      </c>
      <c r="K293" s="601">
        <v>108329</v>
      </c>
      <c r="L293" s="601">
        <v>4.6875</v>
      </c>
      <c r="M293" s="601">
        <v>86</v>
      </c>
      <c r="N293" s="601" t="s">
        <v>29</v>
      </c>
      <c r="O293" s="601">
        <v>4.4490999999999996</v>
      </c>
      <c r="P293" s="601">
        <v>0.99680000000000002</v>
      </c>
      <c r="Q293" s="601">
        <v>0.28339999999999999</v>
      </c>
      <c r="R293" s="601">
        <v>1.5</v>
      </c>
      <c r="S293" s="601">
        <v>0.93430000000000002</v>
      </c>
      <c r="T293" s="601">
        <v>0.75</v>
      </c>
      <c r="U293" s="601" t="s">
        <v>299</v>
      </c>
      <c r="V293" s="601" t="s">
        <v>299</v>
      </c>
      <c r="W293" s="601" t="s">
        <v>299</v>
      </c>
      <c r="X293" s="601" t="s">
        <v>299</v>
      </c>
      <c r="Y293" s="601" t="s">
        <v>299</v>
      </c>
      <c r="Z293" s="601" t="s">
        <v>299</v>
      </c>
      <c r="AA293" s="601" t="s">
        <v>299</v>
      </c>
      <c r="AB293" s="595">
        <v>0</v>
      </c>
      <c r="AE293" s="595" t="b">
        <v>0</v>
      </c>
      <c r="AG293" s="2771">
        <v>119.0625</v>
      </c>
      <c r="AH293" s="2772">
        <v>113.00714000000001</v>
      </c>
      <c r="AI293" s="2772">
        <v>14.39672</v>
      </c>
      <c r="AJ293" s="2772">
        <v>270.17696820872192</v>
      </c>
      <c r="AK293" s="2771">
        <v>32</v>
      </c>
      <c r="AL293" s="2772">
        <v>16</v>
      </c>
      <c r="AM293" s="2772">
        <v>37</v>
      </c>
      <c r="AN293" s="2772">
        <v>86</v>
      </c>
      <c r="AO293" s="2772">
        <v>113</v>
      </c>
      <c r="AP293" s="2772" t="s">
        <v>4809</v>
      </c>
      <c r="AQ293" s="2772" t="s">
        <v>4809</v>
      </c>
      <c r="AR293" s="2772">
        <v>0</v>
      </c>
      <c r="AS293" s="2771" t="s">
        <v>4810</v>
      </c>
      <c r="AT293" s="2772">
        <v>86</v>
      </c>
      <c r="AU293" s="2773">
        <v>25</v>
      </c>
    </row>
    <row r="294" spans="1:47" x14ac:dyDescent="0.25">
      <c r="A294" s="595">
        <v>293</v>
      </c>
      <c r="C294" s="595">
        <v>1</v>
      </c>
      <c r="I294" s="595">
        <v>1</v>
      </c>
      <c r="K294" s="601">
        <v>108424</v>
      </c>
      <c r="L294" s="601">
        <v>4.125</v>
      </c>
      <c r="M294" s="601">
        <v>75</v>
      </c>
      <c r="N294" s="601" t="s">
        <v>29</v>
      </c>
      <c r="O294" s="601">
        <v>3.9382000000000001</v>
      </c>
      <c r="P294" s="601">
        <v>0.40920000000000001</v>
      </c>
      <c r="Q294" s="601">
        <v>9.6699999999999994E-2</v>
      </c>
      <c r="R294" s="601">
        <v>1.214</v>
      </c>
      <c r="S294" s="601">
        <v>0.78739999999999999</v>
      </c>
      <c r="T294" s="601">
        <v>0.5</v>
      </c>
      <c r="U294" s="601" t="s">
        <v>299</v>
      </c>
      <c r="V294" s="601" t="s">
        <v>299</v>
      </c>
      <c r="W294" s="601" t="s">
        <v>299</v>
      </c>
      <c r="X294" s="601" t="s">
        <v>299</v>
      </c>
      <c r="Y294" s="601" t="s">
        <v>299</v>
      </c>
      <c r="Z294" s="601" t="s">
        <v>299</v>
      </c>
      <c r="AA294" s="601" t="s">
        <v>299</v>
      </c>
      <c r="AB294" s="595">
        <v>0</v>
      </c>
      <c r="AE294" s="595" t="b">
        <v>0</v>
      </c>
      <c r="AG294" s="2771">
        <v>104.77500152587891</v>
      </c>
      <c r="AH294" s="2772">
        <v>100.03028</v>
      </c>
      <c r="AI294" s="2772">
        <v>4.9123599999999996</v>
      </c>
      <c r="AJ294" s="2772">
        <v>235.61944901923425</v>
      </c>
      <c r="AK294" s="2771">
        <v>26</v>
      </c>
      <c r="AL294" s="2772">
        <v>16</v>
      </c>
      <c r="AM294" s="2772">
        <v>37</v>
      </c>
      <c r="AN294" s="2772">
        <v>86</v>
      </c>
      <c r="AO294" s="2772">
        <v>100</v>
      </c>
      <c r="AP294" s="2772" t="s">
        <v>4809</v>
      </c>
      <c r="AQ294" s="2772" t="s">
        <v>4809</v>
      </c>
      <c r="AR294" s="2772">
        <v>0</v>
      </c>
      <c r="AS294" s="2771" t="s">
        <v>4810</v>
      </c>
      <c r="AT294" s="2772">
        <v>75</v>
      </c>
      <c r="AU294" s="2773">
        <v>20</v>
      </c>
    </row>
    <row r="295" spans="1:47" x14ac:dyDescent="0.25">
      <c r="A295" s="595">
        <v>294</v>
      </c>
      <c r="B295" s="595">
        <v>1</v>
      </c>
      <c r="G295" s="595">
        <v>1</v>
      </c>
      <c r="I295" s="595">
        <v>2</v>
      </c>
      <c r="K295" s="601">
        <v>108425</v>
      </c>
      <c r="L295" s="601">
        <v>3.875</v>
      </c>
      <c r="M295" s="601">
        <v>69</v>
      </c>
      <c r="N295" s="601" t="s">
        <v>29</v>
      </c>
      <c r="O295" s="601">
        <v>3.3942000000000001</v>
      </c>
      <c r="P295" s="601">
        <v>0.39379999999999998</v>
      </c>
      <c r="Q295" s="601">
        <v>8.14E-2</v>
      </c>
      <c r="R295" s="601">
        <v>1.2495000000000001</v>
      </c>
      <c r="S295" s="601">
        <v>0.80620000000000003</v>
      </c>
      <c r="T295" s="601">
        <v>0.5</v>
      </c>
      <c r="U295" s="601" t="s">
        <v>299</v>
      </c>
      <c r="V295" s="601" t="s">
        <v>299</v>
      </c>
      <c r="W295" s="601" t="s">
        <v>299</v>
      </c>
      <c r="X295" s="601" t="s">
        <v>299</v>
      </c>
      <c r="Y295" s="601" t="s">
        <v>299</v>
      </c>
      <c r="Z295" s="601" t="s">
        <v>299</v>
      </c>
      <c r="AA295" s="601" t="s">
        <v>299</v>
      </c>
      <c r="AB295" s="595">
        <v>0</v>
      </c>
      <c r="AE295" s="595" t="b">
        <v>0</v>
      </c>
      <c r="AG295" s="2771">
        <v>98.425003051757813</v>
      </c>
      <c r="AH295" s="2772">
        <v>86.212680000000006</v>
      </c>
      <c r="AI295" s="2772">
        <v>4.1351199999999997</v>
      </c>
      <c r="AJ295" s="2772">
        <v>216.76989309769553</v>
      </c>
      <c r="AK295" s="2771">
        <v>20</v>
      </c>
      <c r="AL295" s="2772">
        <v>14</v>
      </c>
      <c r="AM295" s="2772">
        <v>33</v>
      </c>
      <c r="AN295" s="2772">
        <v>90</v>
      </c>
      <c r="AO295" s="2772">
        <v>86</v>
      </c>
      <c r="AP295" s="2772" t="s">
        <v>4809</v>
      </c>
      <c r="AQ295" s="2772" t="s">
        <v>4809</v>
      </c>
      <c r="AR295" s="2772">
        <v>0</v>
      </c>
      <c r="AS295" s="2771" t="s">
        <v>4810</v>
      </c>
      <c r="AT295" s="2772">
        <v>75</v>
      </c>
      <c r="AU295" s="2773">
        <v>20</v>
      </c>
    </row>
    <row r="296" spans="1:47" x14ac:dyDescent="0.25">
      <c r="A296" s="595">
        <v>295</v>
      </c>
      <c r="C296" s="595">
        <v>1</v>
      </c>
      <c r="I296" s="595">
        <v>1</v>
      </c>
      <c r="K296" s="601">
        <v>108665</v>
      </c>
      <c r="L296" s="601">
        <v>4.125</v>
      </c>
      <c r="M296" s="601">
        <v>79</v>
      </c>
      <c r="N296" s="601" t="s">
        <v>29</v>
      </c>
      <c r="O296" s="601">
        <v>3.8874</v>
      </c>
      <c r="P296" s="601">
        <v>0.43359999999999999</v>
      </c>
      <c r="Q296" s="601">
        <v>0.12404999999999999</v>
      </c>
      <c r="R296" s="601">
        <v>1.75</v>
      </c>
      <c r="S296" s="601">
        <v>1.0275000000000001</v>
      </c>
      <c r="T296" s="601">
        <v>0.75</v>
      </c>
      <c r="U296" s="601" t="s">
        <v>299</v>
      </c>
      <c r="V296" s="601" t="s">
        <v>299</v>
      </c>
      <c r="W296" s="601" t="s">
        <v>299</v>
      </c>
      <c r="X296" s="601" t="s">
        <v>299</v>
      </c>
      <c r="Y296" s="601" t="s">
        <v>299</v>
      </c>
      <c r="Z296" s="601" t="s">
        <v>299</v>
      </c>
      <c r="AA296" s="601" t="s">
        <v>299</v>
      </c>
      <c r="AB296" s="595">
        <v>0</v>
      </c>
      <c r="AE296" s="595" t="b">
        <v>0</v>
      </c>
      <c r="AG296" s="2771">
        <v>104.77500152587891</v>
      </c>
      <c r="AH296" s="2772">
        <v>98.739959999999996</v>
      </c>
      <c r="AI296" s="2772">
        <v>6.3017399999999997</v>
      </c>
      <c r="AJ296" s="2772">
        <v>248.18581963359341</v>
      </c>
      <c r="AK296" s="2771">
        <v>39</v>
      </c>
      <c r="AL296" s="2772">
        <v>16</v>
      </c>
      <c r="AM296" s="2772">
        <v>37</v>
      </c>
      <c r="AN296" s="2772">
        <v>86</v>
      </c>
      <c r="AO296" s="2772">
        <v>99</v>
      </c>
      <c r="AP296" s="2772" t="s">
        <v>4809</v>
      </c>
      <c r="AQ296" s="2772" t="s">
        <v>4809</v>
      </c>
      <c r="AR296" s="2772">
        <v>0</v>
      </c>
      <c r="AS296" s="2771" t="s">
        <v>4810</v>
      </c>
      <c r="AT296" s="2772">
        <v>86</v>
      </c>
      <c r="AU296" s="2773">
        <v>25</v>
      </c>
    </row>
    <row r="297" spans="1:47" x14ac:dyDescent="0.25">
      <c r="A297" s="595">
        <v>296</v>
      </c>
      <c r="I297" s="595">
        <v>0</v>
      </c>
      <c r="K297" s="601">
        <v>108779</v>
      </c>
      <c r="L297" s="601">
        <v>5.875</v>
      </c>
      <c r="M297" s="601">
        <v>105</v>
      </c>
      <c r="N297" s="601" t="s">
        <v>29</v>
      </c>
      <c r="O297" s="601">
        <v>5.5</v>
      </c>
      <c r="P297" s="601">
        <v>0.87380000000000002</v>
      </c>
      <c r="Q297" s="601">
        <v>0.14305000000000001</v>
      </c>
      <c r="R297" s="601">
        <v>1.625</v>
      </c>
      <c r="S297" s="601">
        <v>0.72919999999999996</v>
      </c>
      <c r="T297" s="601">
        <v>0.75</v>
      </c>
      <c r="U297" s="601" t="s">
        <v>299</v>
      </c>
      <c r="V297" s="601" t="s">
        <v>299</v>
      </c>
      <c r="W297" s="601" t="s">
        <v>299</v>
      </c>
      <c r="X297" s="601" t="s">
        <v>299</v>
      </c>
      <c r="Y297" s="601" t="s">
        <v>299</v>
      </c>
      <c r="Z297" s="601" t="s">
        <v>299</v>
      </c>
      <c r="AA297" s="601" t="s">
        <v>299</v>
      </c>
      <c r="AB297" s="595">
        <v>0</v>
      </c>
      <c r="AE297" s="595" t="b">
        <v>0</v>
      </c>
      <c r="AG297" s="2771">
        <v>149.22500610351563</v>
      </c>
      <c r="AH297" s="2772">
        <v>139.69999999999999</v>
      </c>
      <c r="AI297" s="2772">
        <v>7.26694</v>
      </c>
      <c r="AJ297" s="2772">
        <v>329.86722862692795</v>
      </c>
      <c r="AK297" s="2771">
        <v>31</v>
      </c>
      <c r="AL297" s="2772">
        <v>16</v>
      </c>
      <c r="AM297" s="2772">
        <v>37</v>
      </c>
      <c r="AN297" s="2772">
        <v>86</v>
      </c>
      <c r="AO297" s="2772">
        <v>140</v>
      </c>
      <c r="AP297" s="2772" t="s">
        <v>793</v>
      </c>
      <c r="AQ297" s="2772" t="s">
        <v>793</v>
      </c>
      <c r="AR297" s="2772">
        <v>0</v>
      </c>
      <c r="AS297" s="2771" t="s">
        <v>4810</v>
      </c>
      <c r="AT297" s="2772">
        <v>106</v>
      </c>
      <c r="AU297" s="2773">
        <v>35</v>
      </c>
    </row>
    <row r="298" spans="1:47" x14ac:dyDescent="0.25">
      <c r="A298" s="595">
        <v>297</v>
      </c>
      <c r="B298" s="595">
        <v>1</v>
      </c>
      <c r="G298" s="595">
        <v>1</v>
      </c>
      <c r="I298" s="595">
        <v>2</v>
      </c>
      <c r="K298" s="601">
        <v>108782</v>
      </c>
      <c r="L298" s="601">
        <v>3.875</v>
      </c>
      <c r="M298" s="601">
        <v>69</v>
      </c>
      <c r="N298" s="601" t="s">
        <v>28</v>
      </c>
      <c r="O298" s="601">
        <v>3.5387</v>
      </c>
      <c r="P298" s="601">
        <v>0.50729999999999997</v>
      </c>
      <c r="Q298" s="601">
        <v>0.13519999999999999</v>
      </c>
      <c r="R298" s="601">
        <v>1.1189</v>
      </c>
      <c r="S298" s="601">
        <v>0.53280000000000005</v>
      </c>
      <c r="T298" s="601">
        <v>0.625</v>
      </c>
      <c r="U298" s="601" t="s">
        <v>844</v>
      </c>
      <c r="V298" s="601" t="s">
        <v>844</v>
      </c>
      <c r="W298" s="601" t="s">
        <v>844</v>
      </c>
      <c r="X298" s="601" t="s">
        <v>844</v>
      </c>
      <c r="Y298" s="601" t="s">
        <v>844</v>
      </c>
      <c r="Z298" s="601" t="s">
        <v>844</v>
      </c>
      <c r="AA298" s="601" t="s">
        <v>844</v>
      </c>
      <c r="AB298" s="595">
        <v>11</v>
      </c>
      <c r="AE298" s="595" t="b">
        <v>0</v>
      </c>
      <c r="AG298" s="2771">
        <v>98.425003051757813</v>
      </c>
      <c r="AH298" s="2772">
        <v>89.882980000000003</v>
      </c>
      <c r="AI298" s="2772">
        <v>6.8681599999999996</v>
      </c>
      <c r="AJ298" s="2772">
        <v>216.76989309769553</v>
      </c>
      <c r="AK298" s="2771">
        <v>20</v>
      </c>
      <c r="AL298" s="2772">
        <v>14</v>
      </c>
      <c r="AM298" s="2772">
        <v>33</v>
      </c>
      <c r="AN298" s="2772">
        <v>90</v>
      </c>
      <c r="AO298" s="2772">
        <v>90</v>
      </c>
      <c r="AP298" s="2772" t="s">
        <v>4809</v>
      </c>
      <c r="AQ298" s="2772" t="s">
        <v>4809</v>
      </c>
      <c r="AR298" s="2772">
        <v>0</v>
      </c>
      <c r="AS298" s="2771" t="s">
        <v>4810</v>
      </c>
      <c r="AT298" s="2772">
        <v>75</v>
      </c>
      <c r="AU298" s="2773">
        <v>20</v>
      </c>
    </row>
    <row r="299" spans="1:47" x14ac:dyDescent="0.25">
      <c r="A299" s="595">
        <v>298</v>
      </c>
      <c r="C299" s="595">
        <v>1</v>
      </c>
      <c r="I299" s="595">
        <v>1</v>
      </c>
      <c r="K299" s="601">
        <v>108832</v>
      </c>
      <c r="L299" s="601">
        <v>4</v>
      </c>
      <c r="M299" s="601">
        <v>98</v>
      </c>
      <c r="N299" s="601" t="s">
        <v>29</v>
      </c>
      <c r="O299" s="601">
        <v>3.8656000000000001</v>
      </c>
      <c r="P299" s="601">
        <v>0.81079999999999997</v>
      </c>
      <c r="Q299" s="601">
        <v>0.13685</v>
      </c>
      <c r="R299" s="601">
        <v>1.2536</v>
      </c>
      <c r="S299" s="601">
        <v>0.81079999999999997</v>
      </c>
      <c r="T299" s="601">
        <v>0.75</v>
      </c>
      <c r="U299" s="601" t="s">
        <v>299</v>
      </c>
      <c r="V299" s="601" t="s">
        <v>299</v>
      </c>
      <c r="W299" s="601" t="s">
        <v>299</v>
      </c>
      <c r="X299" s="601" t="s">
        <v>299</v>
      </c>
      <c r="Y299" s="601" t="s">
        <v>299</v>
      </c>
      <c r="Z299" s="601" t="s">
        <v>299</v>
      </c>
      <c r="AA299" s="601" t="s">
        <v>299</v>
      </c>
      <c r="AB299" s="595">
        <v>0</v>
      </c>
      <c r="AC299" s="595" t="s">
        <v>1139</v>
      </c>
      <c r="AD299" s="595" t="s">
        <v>1140</v>
      </c>
      <c r="AE299" s="595" t="b">
        <v>0</v>
      </c>
      <c r="AG299" s="2771">
        <v>101.59999847412109</v>
      </c>
      <c r="AH299" s="2772">
        <v>98.186239999999998</v>
      </c>
      <c r="AI299" s="2772">
        <v>6.9519799999999998</v>
      </c>
      <c r="AJ299" s="2772">
        <v>307.87608005179942</v>
      </c>
      <c r="AK299" s="2771">
        <v>28</v>
      </c>
      <c r="AL299" s="2772">
        <v>14</v>
      </c>
      <c r="AM299" s="2772">
        <v>33</v>
      </c>
      <c r="AN299" s="2772">
        <v>90</v>
      </c>
      <c r="AO299" s="2772">
        <v>174</v>
      </c>
      <c r="AP299" s="2772" t="s">
        <v>793</v>
      </c>
      <c r="AQ299" s="2772" t="s">
        <v>793</v>
      </c>
      <c r="AR299" s="2772">
        <v>0</v>
      </c>
      <c r="AS299" s="2771" t="s">
        <v>4810</v>
      </c>
      <c r="AT299" s="2772">
        <v>106</v>
      </c>
      <c r="AU299" s="2773">
        <v>35</v>
      </c>
    </row>
    <row r="300" spans="1:47" x14ac:dyDescent="0.25">
      <c r="A300" s="595">
        <v>299</v>
      </c>
      <c r="B300" s="595">
        <v>1</v>
      </c>
      <c r="I300" s="595">
        <v>1</v>
      </c>
      <c r="K300" s="601">
        <v>109304</v>
      </c>
      <c r="L300" s="601">
        <v>3.875</v>
      </c>
      <c r="M300" s="601">
        <v>68</v>
      </c>
      <c r="N300" s="601" t="s">
        <v>28</v>
      </c>
      <c r="O300" s="601">
        <v>3.5387</v>
      </c>
      <c r="P300" s="601">
        <v>0.50729999999999997</v>
      </c>
      <c r="Q300" s="601">
        <v>0.13519999999999999</v>
      </c>
      <c r="R300" s="601">
        <v>0.98719999999999997</v>
      </c>
      <c r="S300" s="601">
        <v>0.49</v>
      </c>
      <c r="T300" s="601">
        <v>0.625</v>
      </c>
      <c r="U300" s="601" t="s">
        <v>844</v>
      </c>
      <c r="V300" s="601" t="s">
        <v>844</v>
      </c>
      <c r="W300" s="601" t="s">
        <v>844</v>
      </c>
      <c r="X300" s="601" t="s">
        <v>844</v>
      </c>
      <c r="Y300" s="601" t="s">
        <v>844</v>
      </c>
      <c r="Z300" s="601" t="s">
        <v>844</v>
      </c>
      <c r="AA300" s="601" t="s">
        <v>844</v>
      </c>
      <c r="AB300" s="595">
        <v>11</v>
      </c>
      <c r="AE300" s="595" t="b">
        <v>0</v>
      </c>
      <c r="AG300" s="2771">
        <v>98.425003051757813</v>
      </c>
      <c r="AH300" s="2772">
        <v>89.882980000000003</v>
      </c>
      <c r="AI300" s="2772">
        <v>6.8681599999999996</v>
      </c>
      <c r="AJ300" s="2772">
        <v>213.62830044410572</v>
      </c>
      <c r="AK300" s="2771">
        <v>17</v>
      </c>
      <c r="AL300" s="2772">
        <v>14</v>
      </c>
      <c r="AM300" s="2772">
        <v>33</v>
      </c>
      <c r="AN300" s="2772">
        <v>90</v>
      </c>
      <c r="AO300" s="2772">
        <v>90</v>
      </c>
      <c r="AP300" s="2772" t="s">
        <v>4809</v>
      </c>
      <c r="AQ300" s="2772" t="s">
        <v>4809</v>
      </c>
      <c r="AR300" s="2772">
        <v>0</v>
      </c>
      <c r="AS300" s="2771" t="s">
        <v>4810</v>
      </c>
      <c r="AT300" s="2772">
        <v>75</v>
      </c>
      <c r="AU300" s="2773">
        <v>20</v>
      </c>
    </row>
    <row r="301" spans="1:47" x14ac:dyDescent="0.25">
      <c r="A301" s="595">
        <v>300</v>
      </c>
      <c r="F301" s="595">
        <v>1</v>
      </c>
      <c r="I301" s="595">
        <v>1</v>
      </c>
      <c r="K301" s="601">
        <v>109416</v>
      </c>
      <c r="L301" s="601">
        <v>3.875</v>
      </c>
      <c r="M301" s="601">
        <v>68</v>
      </c>
      <c r="N301" s="601" t="s">
        <v>28</v>
      </c>
      <c r="O301" s="601">
        <v>3.7237</v>
      </c>
      <c r="P301" s="601">
        <v>0.44350000000000001</v>
      </c>
      <c r="Q301" s="601">
        <v>8.7499999999999994E-2</v>
      </c>
      <c r="R301" s="601">
        <v>1.2274</v>
      </c>
      <c r="S301" s="601">
        <v>0.90549999999999997</v>
      </c>
      <c r="T301" s="601">
        <v>0.5</v>
      </c>
      <c r="U301" s="601" t="s">
        <v>839</v>
      </c>
      <c r="V301" s="601" t="s">
        <v>839</v>
      </c>
      <c r="W301" s="601" t="s">
        <v>839</v>
      </c>
      <c r="X301" s="601" t="s">
        <v>839</v>
      </c>
      <c r="Y301" s="601" t="s">
        <v>839</v>
      </c>
      <c r="Z301" s="601" t="s">
        <v>839</v>
      </c>
      <c r="AA301" s="601" t="s">
        <v>839</v>
      </c>
      <c r="AB301" s="595">
        <v>8</v>
      </c>
      <c r="AE301" s="595" t="b">
        <v>0</v>
      </c>
      <c r="AG301" s="2771">
        <v>98.425003051757813</v>
      </c>
      <c r="AH301" s="2772">
        <v>94.581980000000001</v>
      </c>
      <c r="AI301" s="2772">
        <v>4.4450000000000003</v>
      </c>
      <c r="AJ301" s="2772">
        <v>213.62830044410572</v>
      </c>
      <c r="AK301" s="2771">
        <v>17</v>
      </c>
      <c r="AL301" s="2772">
        <v>14</v>
      </c>
      <c r="AM301" s="2772">
        <v>33</v>
      </c>
      <c r="AN301" s="2772">
        <v>90</v>
      </c>
      <c r="AO301" s="2772">
        <v>95</v>
      </c>
      <c r="AP301" s="2772" t="s">
        <v>4809</v>
      </c>
      <c r="AQ301" s="2772" t="s">
        <v>4809</v>
      </c>
      <c r="AR301" s="2772">
        <v>0</v>
      </c>
      <c r="AS301" s="2771" t="s">
        <v>4810</v>
      </c>
      <c r="AT301" s="2772">
        <v>75</v>
      </c>
      <c r="AU301" s="2773">
        <v>20</v>
      </c>
    </row>
    <row r="302" spans="1:47" x14ac:dyDescent="0.25">
      <c r="A302" s="595">
        <v>301</v>
      </c>
      <c r="F302" s="595">
        <v>1</v>
      </c>
      <c r="I302" s="595">
        <v>1</v>
      </c>
      <c r="K302" s="601">
        <v>109417</v>
      </c>
      <c r="L302" s="601">
        <v>3.875</v>
      </c>
      <c r="M302" s="601">
        <v>68</v>
      </c>
      <c r="N302" s="601" t="s">
        <v>29</v>
      </c>
      <c r="O302" s="601">
        <v>3.2726999999999999</v>
      </c>
      <c r="P302" s="601">
        <v>0.68600000000000005</v>
      </c>
      <c r="Q302" s="601">
        <v>7.8899999999999998E-2</v>
      </c>
      <c r="R302" s="601">
        <v>1.2598</v>
      </c>
      <c r="S302" s="601">
        <v>0.68500000000000005</v>
      </c>
      <c r="T302" s="601">
        <v>0.5</v>
      </c>
      <c r="U302" s="601" t="s">
        <v>299</v>
      </c>
      <c r="V302" s="601" t="s">
        <v>299</v>
      </c>
      <c r="W302" s="601" t="s">
        <v>299</v>
      </c>
      <c r="X302" s="601" t="s">
        <v>299</v>
      </c>
      <c r="Y302" s="601" t="s">
        <v>299</v>
      </c>
      <c r="Z302" s="601" t="s">
        <v>299</v>
      </c>
      <c r="AA302" s="601" t="s">
        <v>299</v>
      </c>
      <c r="AB302" s="595">
        <v>0</v>
      </c>
      <c r="AE302" s="595" t="b">
        <v>0</v>
      </c>
      <c r="AG302" s="2771">
        <v>98.425003051757813</v>
      </c>
      <c r="AH302" s="2772">
        <v>83.126580000000004</v>
      </c>
      <c r="AI302" s="2772">
        <v>4.0081199999999999</v>
      </c>
      <c r="AJ302" s="2772">
        <v>213.62830044410572</v>
      </c>
      <c r="AK302" s="2771">
        <v>17</v>
      </c>
      <c r="AL302" s="2772">
        <v>14</v>
      </c>
      <c r="AM302" s="2772">
        <v>33</v>
      </c>
      <c r="AN302" s="2772">
        <v>90</v>
      </c>
      <c r="AO302" s="2772">
        <v>83</v>
      </c>
      <c r="AP302" s="2772" t="s">
        <v>4809</v>
      </c>
      <c r="AQ302" s="2772" t="s">
        <v>4809</v>
      </c>
      <c r="AR302" s="2772">
        <v>0</v>
      </c>
      <c r="AS302" s="2771" t="s">
        <v>4810</v>
      </c>
      <c r="AT302" s="2772">
        <v>75</v>
      </c>
      <c r="AU302" s="2773">
        <v>20</v>
      </c>
    </row>
    <row r="303" spans="1:47" x14ac:dyDescent="0.25">
      <c r="A303" s="595">
        <v>302</v>
      </c>
      <c r="C303" s="595">
        <v>1</v>
      </c>
      <c r="I303" s="595">
        <v>1</v>
      </c>
      <c r="K303" s="601">
        <v>109457</v>
      </c>
      <c r="L303" s="601">
        <v>6.125</v>
      </c>
      <c r="M303" s="601">
        <v>106</v>
      </c>
      <c r="N303" s="601" t="s">
        <v>28</v>
      </c>
      <c r="O303" s="601">
        <v>5.6258999999999997</v>
      </c>
      <c r="P303" s="601">
        <v>0.82420000000000004</v>
      </c>
      <c r="Q303" s="601">
        <v>0.54800000000000004</v>
      </c>
      <c r="R303" s="601">
        <v>1.3482000000000001</v>
      </c>
      <c r="S303" s="601">
        <v>0.89870000000000005</v>
      </c>
      <c r="T303" s="601">
        <v>1.125</v>
      </c>
      <c r="U303" s="601" t="s">
        <v>846</v>
      </c>
      <c r="V303" s="601" t="s">
        <v>846</v>
      </c>
      <c r="W303" s="601" t="s">
        <v>846</v>
      </c>
      <c r="X303" s="601" t="s">
        <v>846</v>
      </c>
      <c r="Y303" s="601" t="s">
        <v>846</v>
      </c>
      <c r="Z303" s="601" t="s">
        <v>846</v>
      </c>
      <c r="AA303" s="601" t="s">
        <v>846</v>
      </c>
      <c r="AB303" s="595">
        <v>6</v>
      </c>
      <c r="AE303" s="595" t="b">
        <v>0</v>
      </c>
      <c r="AG303" s="2771">
        <v>155.57499694824219</v>
      </c>
      <c r="AH303" s="2772">
        <v>142.89786000000001</v>
      </c>
      <c r="AI303" s="2772">
        <v>27.8384</v>
      </c>
      <c r="AJ303" s="2772">
        <v>333.00882128051774</v>
      </c>
      <c r="AK303" s="2771">
        <v>22</v>
      </c>
      <c r="AL303" s="2772">
        <v>18</v>
      </c>
      <c r="AM303" s="2772">
        <v>40</v>
      </c>
      <c r="AN303" s="2772">
        <v>83</v>
      </c>
      <c r="AO303" s="2772">
        <v>143</v>
      </c>
      <c r="AP303" s="2772" t="s">
        <v>793</v>
      </c>
      <c r="AQ303" s="2772" t="s">
        <v>793</v>
      </c>
      <c r="AR303" s="2772">
        <v>0</v>
      </c>
      <c r="AS303" s="2771" t="s">
        <v>4810</v>
      </c>
      <c r="AT303" s="2772">
        <v>106</v>
      </c>
      <c r="AU303" s="2773">
        <v>35</v>
      </c>
    </row>
    <row r="304" spans="1:47" x14ac:dyDescent="0.25">
      <c r="A304" s="595">
        <v>303</v>
      </c>
      <c r="C304" s="595">
        <v>1</v>
      </c>
      <c r="I304" s="595">
        <v>1</v>
      </c>
      <c r="K304" s="601">
        <v>109486</v>
      </c>
      <c r="L304" s="601">
        <v>4.5</v>
      </c>
      <c r="M304" s="601">
        <v>89</v>
      </c>
      <c r="N304" s="601" t="s">
        <v>29</v>
      </c>
      <c r="O304" s="601">
        <v>3.6360999999999999</v>
      </c>
      <c r="P304" s="601">
        <v>0.69230000000000003</v>
      </c>
      <c r="Q304" s="601">
        <v>0.1827</v>
      </c>
      <c r="R304" s="601">
        <v>2.8639999999999999</v>
      </c>
      <c r="S304" s="601">
        <v>0.7117</v>
      </c>
      <c r="T304" s="601">
        <v>0.6875</v>
      </c>
      <c r="U304" s="601" t="s">
        <v>299</v>
      </c>
      <c r="V304" s="601" t="s">
        <v>299</v>
      </c>
      <c r="W304" s="601" t="s">
        <v>299</v>
      </c>
      <c r="X304" s="601" t="s">
        <v>299</v>
      </c>
      <c r="Y304" s="601" t="s">
        <v>299</v>
      </c>
      <c r="Z304" s="601" t="s">
        <v>299</v>
      </c>
      <c r="AA304" s="601" t="s">
        <v>299</v>
      </c>
      <c r="AB304" s="595">
        <v>0</v>
      </c>
      <c r="AE304" s="595" t="b">
        <v>0</v>
      </c>
      <c r="AF304" s="595" t="s">
        <v>908</v>
      </c>
      <c r="AG304" s="2771">
        <v>114.30000305175781</v>
      </c>
      <c r="AH304" s="2772">
        <v>92.356939999999994</v>
      </c>
      <c r="AI304" s="2772">
        <v>9.2811599999999999</v>
      </c>
      <c r="AJ304" s="2772">
        <v>279.60174616949132</v>
      </c>
      <c r="AK304" s="2771">
        <v>51</v>
      </c>
      <c r="AL304" s="2772">
        <v>16</v>
      </c>
      <c r="AM304" s="2772">
        <v>37</v>
      </c>
      <c r="AN304" s="2772">
        <v>86</v>
      </c>
      <c r="AO304" s="2772">
        <v>92</v>
      </c>
      <c r="AP304" s="2772" t="s">
        <v>793</v>
      </c>
      <c r="AQ304" s="2772" t="s">
        <v>4809</v>
      </c>
      <c r="AR304" s="2772">
        <v>0</v>
      </c>
      <c r="AS304" s="2771" t="s">
        <v>4810</v>
      </c>
      <c r="AT304" s="2772">
        <v>96</v>
      </c>
      <c r="AU304" s="2773">
        <v>30</v>
      </c>
    </row>
    <row r="305" spans="1:47" x14ac:dyDescent="0.25">
      <c r="A305" s="595">
        <v>304</v>
      </c>
      <c r="D305" s="595">
        <v>1</v>
      </c>
      <c r="I305" s="595">
        <v>1</v>
      </c>
      <c r="K305" s="601">
        <v>109623</v>
      </c>
      <c r="L305" s="601">
        <v>4.125</v>
      </c>
      <c r="M305" s="601">
        <v>72</v>
      </c>
      <c r="N305" s="601" t="s">
        <v>28</v>
      </c>
      <c r="O305" s="601">
        <v>4.0327999999999999</v>
      </c>
      <c r="P305" s="601">
        <v>0.3397</v>
      </c>
      <c r="Q305" s="601">
        <v>0.1245</v>
      </c>
      <c r="R305" s="601">
        <v>0.84219999999999995</v>
      </c>
      <c r="S305" s="601">
        <v>1.1874</v>
      </c>
      <c r="T305" s="601">
        <v>0.75</v>
      </c>
      <c r="U305" s="601" t="s">
        <v>839</v>
      </c>
      <c r="V305" s="601" t="s">
        <v>839</v>
      </c>
      <c r="W305" s="601" t="s">
        <v>839</v>
      </c>
      <c r="X305" s="601" t="s">
        <v>839</v>
      </c>
      <c r="Y305" s="601" t="s">
        <v>839</v>
      </c>
      <c r="Z305" s="601" t="s">
        <v>839</v>
      </c>
      <c r="AA305" s="601" t="s">
        <v>839</v>
      </c>
      <c r="AB305" s="595">
        <v>8</v>
      </c>
      <c r="AE305" s="595" t="b">
        <v>0</v>
      </c>
      <c r="AG305" s="2771">
        <v>104.77500152587891</v>
      </c>
      <c r="AH305" s="2772">
        <v>102.43312</v>
      </c>
      <c r="AI305" s="2772">
        <v>6.3246000000000002</v>
      </c>
      <c r="AJ305" s="2772">
        <v>226.19467105846488</v>
      </c>
      <c r="AK305" s="2771">
        <v>17</v>
      </c>
      <c r="AL305" s="2772">
        <v>14</v>
      </c>
      <c r="AM305" s="2772">
        <v>33</v>
      </c>
      <c r="AN305" s="2772">
        <v>90</v>
      </c>
      <c r="AO305" s="2772">
        <v>102</v>
      </c>
      <c r="AP305" s="2772" t="s">
        <v>4809</v>
      </c>
      <c r="AQ305" s="2772" t="s">
        <v>4809</v>
      </c>
      <c r="AR305" s="2772">
        <v>0</v>
      </c>
      <c r="AS305" s="2771" t="s">
        <v>4810</v>
      </c>
      <c r="AT305" s="2772">
        <v>75</v>
      </c>
      <c r="AU305" s="2773">
        <v>20</v>
      </c>
    </row>
    <row r="306" spans="1:47" x14ac:dyDescent="0.25">
      <c r="A306" s="595">
        <v>305</v>
      </c>
      <c r="D306" s="595">
        <v>1</v>
      </c>
      <c r="I306" s="595">
        <v>1</v>
      </c>
      <c r="K306" s="601">
        <v>109672</v>
      </c>
      <c r="L306" s="601">
        <v>6</v>
      </c>
      <c r="M306" s="601">
        <v>106</v>
      </c>
      <c r="N306" s="601" t="s">
        <v>28</v>
      </c>
      <c r="O306" s="601">
        <v>5.7351999999999999</v>
      </c>
      <c r="P306" s="601">
        <v>0.4995</v>
      </c>
      <c r="Q306" s="601">
        <v>0.13270000000000001</v>
      </c>
      <c r="R306" s="601">
        <v>1.4306000000000001</v>
      </c>
      <c r="S306" s="601">
        <v>0.90310000000000001</v>
      </c>
      <c r="T306" s="601">
        <v>0.875</v>
      </c>
      <c r="U306" s="601" t="s">
        <v>849</v>
      </c>
      <c r="V306" s="601" t="s">
        <v>849</v>
      </c>
      <c r="W306" s="601" t="s">
        <v>849</v>
      </c>
      <c r="X306" s="601" t="s">
        <v>849</v>
      </c>
      <c r="Y306" s="601" t="s">
        <v>849</v>
      </c>
      <c r="Z306" s="601" t="s">
        <v>849</v>
      </c>
      <c r="AA306" s="601" t="s">
        <v>849</v>
      </c>
      <c r="AB306" s="595">
        <v>10</v>
      </c>
      <c r="AE306" s="595" t="b">
        <v>0</v>
      </c>
      <c r="AG306" s="2771">
        <v>152.39999389648438</v>
      </c>
      <c r="AH306" s="2772">
        <v>145.67408</v>
      </c>
      <c r="AI306" s="2772">
        <v>6.7411599999999998</v>
      </c>
      <c r="AJ306" s="2772">
        <v>333.00882128051774</v>
      </c>
      <c r="AK306" s="2771">
        <v>28</v>
      </c>
      <c r="AL306" s="2772">
        <v>16</v>
      </c>
      <c r="AM306" s="2772">
        <v>37</v>
      </c>
      <c r="AN306" s="2772">
        <v>86</v>
      </c>
      <c r="AO306" s="2772">
        <v>146</v>
      </c>
      <c r="AP306" s="2772" t="s">
        <v>793</v>
      </c>
      <c r="AQ306" s="2772" t="s">
        <v>793</v>
      </c>
      <c r="AR306" s="2772">
        <v>0</v>
      </c>
      <c r="AS306" s="2771" t="s">
        <v>4810</v>
      </c>
      <c r="AT306" s="2772">
        <v>106</v>
      </c>
      <c r="AU306" s="2773">
        <v>35</v>
      </c>
    </row>
    <row r="307" spans="1:47" x14ac:dyDescent="0.25">
      <c r="A307" s="595">
        <v>306</v>
      </c>
      <c r="B307" s="595">
        <v>1</v>
      </c>
      <c r="I307" s="595">
        <v>1</v>
      </c>
      <c r="K307" s="601">
        <v>109823</v>
      </c>
      <c r="L307" s="601">
        <v>5.125</v>
      </c>
      <c r="M307" s="601">
        <v>91</v>
      </c>
      <c r="N307" s="601" t="s">
        <v>29</v>
      </c>
      <c r="O307" s="601">
        <v>4.6924999999999999</v>
      </c>
      <c r="P307" s="601">
        <v>0.45269999999999999</v>
      </c>
      <c r="Q307" s="601">
        <v>0.20280000000000001</v>
      </c>
      <c r="R307" s="601">
        <v>1.4375</v>
      </c>
      <c r="S307" s="601">
        <v>0.4632</v>
      </c>
      <c r="T307" s="601">
        <v>0.875</v>
      </c>
      <c r="U307" s="601" t="s">
        <v>299</v>
      </c>
      <c r="V307" s="601" t="s">
        <v>299</v>
      </c>
      <c r="W307" s="601" t="s">
        <v>299</v>
      </c>
      <c r="X307" s="601" t="s">
        <v>299</v>
      </c>
      <c r="Y307" s="601" t="s">
        <v>299</v>
      </c>
      <c r="Z307" s="601" t="s">
        <v>299</v>
      </c>
      <c r="AA307" s="601" t="s">
        <v>299</v>
      </c>
      <c r="AB307" s="595">
        <v>0</v>
      </c>
      <c r="AE307" s="595" t="b">
        <v>0</v>
      </c>
      <c r="AG307" s="2771">
        <v>130.17500305175781</v>
      </c>
      <c r="AH307" s="2772">
        <v>119.1895</v>
      </c>
      <c r="AI307" s="2772">
        <v>10.302239999999999</v>
      </c>
      <c r="AJ307" s="2772">
        <v>285.88493147667089</v>
      </c>
      <c r="AK307" s="2771">
        <v>26</v>
      </c>
      <c r="AL307" s="2772">
        <v>16</v>
      </c>
      <c r="AM307" s="2772">
        <v>37</v>
      </c>
      <c r="AN307" s="2772">
        <v>86</v>
      </c>
      <c r="AO307" s="2772">
        <v>119</v>
      </c>
      <c r="AP307" s="2772" t="s">
        <v>793</v>
      </c>
      <c r="AQ307" s="2772" t="s">
        <v>4809</v>
      </c>
      <c r="AR307" s="2772">
        <v>0</v>
      </c>
      <c r="AS307" s="2771" t="s">
        <v>4810</v>
      </c>
      <c r="AT307" s="2772">
        <v>96</v>
      </c>
      <c r="AU307" s="2773">
        <v>30</v>
      </c>
    </row>
    <row r="308" spans="1:47" x14ac:dyDescent="0.25">
      <c r="A308" s="595">
        <v>307</v>
      </c>
      <c r="F308" s="595">
        <v>1</v>
      </c>
      <c r="I308" s="595">
        <v>1</v>
      </c>
      <c r="K308" s="601">
        <v>109977</v>
      </c>
      <c r="L308" s="601">
        <v>6.0625</v>
      </c>
      <c r="M308" s="601">
        <v>106</v>
      </c>
      <c r="N308" s="601" t="s">
        <v>29</v>
      </c>
      <c r="O308" s="601">
        <v>5.5411999999999999</v>
      </c>
      <c r="P308" s="601">
        <v>0.5171</v>
      </c>
      <c r="Q308" s="601">
        <v>0.2</v>
      </c>
      <c r="R308" s="601">
        <v>1.5</v>
      </c>
      <c r="S308" s="601">
        <v>0.73150000000000004</v>
      </c>
      <c r="T308" s="601">
        <v>0.875</v>
      </c>
      <c r="U308" s="601" t="s">
        <v>299</v>
      </c>
      <c r="V308" s="601" t="s">
        <v>299</v>
      </c>
      <c r="W308" s="601" t="s">
        <v>299</v>
      </c>
      <c r="X308" s="601" t="s">
        <v>299</v>
      </c>
      <c r="Y308" s="601" t="s">
        <v>299</v>
      </c>
      <c r="Z308" s="601" t="s">
        <v>299</v>
      </c>
      <c r="AA308" s="601" t="s">
        <v>299</v>
      </c>
      <c r="AB308" s="595">
        <v>0</v>
      </c>
      <c r="AE308" s="595" t="b">
        <v>0</v>
      </c>
      <c r="AG308" s="2771">
        <v>153.98750305175781</v>
      </c>
      <c r="AH308" s="2772">
        <v>140.74647999999999</v>
      </c>
      <c r="AI308" s="2772">
        <v>10.16</v>
      </c>
      <c r="AJ308" s="2772">
        <v>333.00882128051774</v>
      </c>
      <c r="AK308" s="2771">
        <v>25</v>
      </c>
      <c r="AL308" s="2772">
        <v>18</v>
      </c>
      <c r="AM308" s="2772">
        <v>40</v>
      </c>
      <c r="AN308" s="2772">
        <v>83</v>
      </c>
      <c r="AO308" s="2772">
        <v>141</v>
      </c>
      <c r="AP308" s="2772" t="s">
        <v>793</v>
      </c>
      <c r="AQ308" s="2772" t="s">
        <v>793</v>
      </c>
      <c r="AR308" s="2772">
        <v>0</v>
      </c>
      <c r="AS308" s="2771" t="s">
        <v>4810</v>
      </c>
      <c r="AT308" s="2772">
        <v>106</v>
      </c>
      <c r="AU308" s="2773">
        <v>35</v>
      </c>
    </row>
    <row r="309" spans="1:47" x14ac:dyDescent="0.25">
      <c r="A309" s="595">
        <v>308</v>
      </c>
      <c r="B309" s="595">
        <v>1</v>
      </c>
      <c r="G309" s="595">
        <v>1</v>
      </c>
      <c r="I309" s="595">
        <v>2</v>
      </c>
      <c r="K309" s="601">
        <v>110083</v>
      </c>
      <c r="L309" s="601">
        <v>6.0625</v>
      </c>
      <c r="M309" s="601">
        <v>104</v>
      </c>
      <c r="N309" s="601" t="s">
        <v>29</v>
      </c>
      <c r="O309" s="601">
        <v>5.3007</v>
      </c>
      <c r="P309" s="601">
        <v>0.45689999999999997</v>
      </c>
      <c r="Q309" s="601">
        <v>0.1444</v>
      </c>
      <c r="R309" s="601">
        <v>1.5</v>
      </c>
      <c r="S309" s="601">
        <v>0.76500000000000001</v>
      </c>
      <c r="T309" s="601">
        <v>0.625</v>
      </c>
      <c r="U309" s="601" t="s">
        <v>299</v>
      </c>
      <c r="V309" s="601" t="s">
        <v>299</v>
      </c>
      <c r="W309" s="601" t="s">
        <v>299</v>
      </c>
      <c r="X309" s="601" t="s">
        <v>299</v>
      </c>
      <c r="Y309" s="601" t="s">
        <v>299</v>
      </c>
      <c r="Z309" s="601" t="s">
        <v>299</v>
      </c>
      <c r="AA309" s="601" t="s">
        <v>299</v>
      </c>
      <c r="AB309" s="595">
        <v>0</v>
      </c>
      <c r="AE309" s="595" t="b">
        <v>0</v>
      </c>
      <c r="AG309" s="2771">
        <v>153.98750305175781</v>
      </c>
      <c r="AH309" s="2772">
        <v>134.63777999999999</v>
      </c>
      <c r="AI309" s="2772">
        <v>7.3355199999999998</v>
      </c>
      <c r="AJ309" s="2772">
        <v>326.72563597333817</v>
      </c>
      <c r="AK309" s="2771">
        <v>19</v>
      </c>
      <c r="AL309" s="2772">
        <v>18</v>
      </c>
      <c r="AM309" s="2772">
        <v>40</v>
      </c>
      <c r="AN309" s="2772">
        <v>83</v>
      </c>
      <c r="AO309" s="2772">
        <v>135</v>
      </c>
      <c r="AP309" s="2772" t="s">
        <v>793</v>
      </c>
      <c r="AQ309" s="2772" t="s">
        <v>793</v>
      </c>
      <c r="AR309" s="2772">
        <v>0</v>
      </c>
      <c r="AS309" s="2771" t="s">
        <v>4810</v>
      </c>
      <c r="AT309" s="2772">
        <v>106</v>
      </c>
      <c r="AU309" s="2773">
        <v>35</v>
      </c>
    </row>
    <row r="310" spans="1:47" x14ac:dyDescent="0.25">
      <c r="A310" s="595">
        <v>309</v>
      </c>
      <c r="C310" s="595">
        <v>1</v>
      </c>
      <c r="I310" s="595">
        <v>1</v>
      </c>
      <c r="K310" s="601">
        <v>110535</v>
      </c>
      <c r="L310" s="601">
        <v>5.25</v>
      </c>
      <c r="M310" s="601">
        <v>91</v>
      </c>
      <c r="N310" s="601" t="s">
        <v>29</v>
      </c>
      <c r="O310" s="601">
        <v>5.0056000000000003</v>
      </c>
      <c r="P310" s="601">
        <v>0.51729999999999998</v>
      </c>
      <c r="Q310" s="601">
        <v>7.8100000000000003E-2</v>
      </c>
      <c r="R310" s="601">
        <v>0.99980000000000002</v>
      </c>
      <c r="S310" s="601">
        <v>0.51919999999999999</v>
      </c>
      <c r="T310" s="601">
        <v>0.625</v>
      </c>
      <c r="U310" s="601" t="s">
        <v>299</v>
      </c>
      <c r="V310" s="601" t="s">
        <v>299</v>
      </c>
      <c r="W310" s="601" t="s">
        <v>299</v>
      </c>
      <c r="X310" s="601" t="s">
        <v>299</v>
      </c>
      <c r="Y310" s="601" t="s">
        <v>299</v>
      </c>
      <c r="Z310" s="601" t="s">
        <v>299</v>
      </c>
      <c r="AA310" s="601" t="s">
        <v>299</v>
      </c>
      <c r="AB310" s="595">
        <v>0</v>
      </c>
      <c r="AE310" s="595" t="b">
        <v>0</v>
      </c>
      <c r="AG310" s="2771">
        <v>133.35000610351563</v>
      </c>
      <c r="AH310" s="2772">
        <v>127.14224</v>
      </c>
      <c r="AI310" s="2772">
        <v>3.9674800000000001</v>
      </c>
      <c r="AJ310" s="2772">
        <v>285.88493147667089</v>
      </c>
      <c r="AK310" s="2771">
        <v>19</v>
      </c>
      <c r="AL310" s="2772">
        <v>16</v>
      </c>
      <c r="AM310" s="2772">
        <v>37</v>
      </c>
      <c r="AN310" s="2772">
        <v>86</v>
      </c>
      <c r="AO310" s="2772">
        <v>127</v>
      </c>
      <c r="AP310" s="2772" t="s">
        <v>793</v>
      </c>
      <c r="AQ310" s="2772" t="s">
        <v>4809</v>
      </c>
      <c r="AR310" s="2772">
        <v>0</v>
      </c>
      <c r="AS310" s="2771" t="s">
        <v>4810</v>
      </c>
      <c r="AT310" s="2772">
        <v>96</v>
      </c>
      <c r="AU310" s="2773">
        <v>30</v>
      </c>
    </row>
    <row r="311" spans="1:47" x14ac:dyDescent="0.25">
      <c r="A311" s="595">
        <v>310</v>
      </c>
      <c r="B311" s="595">
        <v>1</v>
      </c>
      <c r="I311" s="595">
        <v>1</v>
      </c>
      <c r="K311" s="601">
        <v>110613</v>
      </c>
      <c r="L311" s="601">
        <v>4</v>
      </c>
      <c r="M311" s="601">
        <v>71</v>
      </c>
      <c r="N311" s="601" t="s">
        <v>28</v>
      </c>
      <c r="O311" s="601">
        <v>3.7412000000000001</v>
      </c>
      <c r="P311" s="601">
        <v>0.47310000000000002</v>
      </c>
      <c r="Q311" s="601">
        <v>0.1172</v>
      </c>
      <c r="R311" s="601">
        <v>1.0962000000000001</v>
      </c>
      <c r="S311" s="601">
        <v>0.97770000000000001</v>
      </c>
      <c r="T311" s="601">
        <v>0.5</v>
      </c>
      <c r="U311" s="601" t="s">
        <v>839</v>
      </c>
      <c r="V311" s="601" t="s">
        <v>839</v>
      </c>
      <c r="W311" s="601" t="s">
        <v>839</v>
      </c>
      <c r="X311" s="601" t="s">
        <v>839</v>
      </c>
      <c r="Y311" s="601" t="s">
        <v>839</v>
      </c>
      <c r="Z311" s="601" t="s">
        <v>839</v>
      </c>
      <c r="AA311" s="601" t="s">
        <v>839</v>
      </c>
      <c r="AB311" s="595">
        <v>8</v>
      </c>
      <c r="AE311" s="595" t="b">
        <v>0</v>
      </c>
      <c r="AG311" s="2771">
        <v>101.59999847412109</v>
      </c>
      <c r="AH311" s="2772">
        <v>95.026480000000006</v>
      </c>
      <c r="AI311" s="2772">
        <v>5.9537599999999999</v>
      </c>
      <c r="AJ311" s="2772">
        <v>223.05307840487507</v>
      </c>
      <c r="AK311" s="2771">
        <v>20</v>
      </c>
      <c r="AL311" s="2772">
        <v>14</v>
      </c>
      <c r="AM311" s="2772">
        <v>33</v>
      </c>
      <c r="AN311" s="2772">
        <v>90</v>
      </c>
      <c r="AO311" s="2772">
        <v>95</v>
      </c>
      <c r="AP311" s="2772" t="s">
        <v>4809</v>
      </c>
      <c r="AQ311" s="2772" t="s">
        <v>4809</v>
      </c>
      <c r="AR311" s="2772">
        <v>0</v>
      </c>
      <c r="AS311" s="2771" t="s">
        <v>4810</v>
      </c>
      <c r="AT311" s="2772">
        <v>75</v>
      </c>
      <c r="AU311" s="2773">
        <v>20</v>
      </c>
    </row>
    <row r="312" spans="1:47" x14ac:dyDescent="0.25">
      <c r="A312" s="595">
        <v>311</v>
      </c>
      <c r="B312" s="595">
        <v>1</v>
      </c>
      <c r="G312" s="595">
        <v>1</v>
      </c>
      <c r="I312" s="595">
        <v>2</v>
      </c>
      <c r="K312" s="601">
        <v>110650</v>
      </c>
      <c r="L312" s="601">
        <v>3.875</v>
      </c>
      <c r="M312" s="601">
        <v>69</v>
      </c>
      <c r="N312" s="601" t="s">
        <v>29</v>
      </c>
      <c r="O312" s="601">
        <v>3.5451000000000001</v>
      </c>
      <c r="P312" s="601">
        <v>0.36370000000000002</v>
      </c>
      <c r="Q312" s="601">
        <v>0.1138</v>
      </c>
      <c r="R312" s="601">
        <v>1.125</v>
      </c>
      <c r="S312" s="601">
        <v>0.59260000000000002</v>
      </c>
      <c r="T312" s="601">
        <v>0.625</v>
      </c>
      <c r="U312" s="601" t="s">
        <v>299</v>
      </c>
      <c r="V312" s="601" t="s">
        <v>299</v>
      </c>
      <c r="W312" s="601" t="s">
        <v>299</v>
      </c>
      <c r="X312" s="601" t="s">
        <v>299</v>
      </c>
      <c r="Y312" s="601" t="s">
        <v>299</v>
      </c>
      <c r="Z312" s="601" t="s">
        <v>299</v>
      </c>
      <c r="AA312" s="601" t="s">
        <v>299</v>
      </c>
      <c r="AB312" s="595">
        <v>0</v>
      </c>
      <c r="AE312" s="595" t="b">
        <v>0</v>
      </c>
      <c r="AG312" s="2771">
        <v>98.425003051757813</v>
      </c>
      <c r="AH312" s="2772">
        <v>90.045540000000003</v>
      </c>
      <c r="AI312" s="2772">
        <v>5.78104</v>
      </c>
      <c r="AJ312" s="2772">
        <v>216.76989309769553</v>
      </c>
      <c r="AK312" s="2771">
        <v>20</v>
      </c>
      <c r="AL312" s="2772">
        <v>14</v>
      </c>
      <c r="AM312" s="2772">
        <v>33</v>
      </c>
      <c r="AN312" s="2772">
        <v>90</v>
      </c>
      <c r="AO312" s="2772">
        <v>90</v>
      </c>
      <c r="AP312" s="2772" t="s">
        <v>4809</v>
      </c>
      <c r="AQ312" s="2772" t="s">
        <v>4809</v>
      </c>
      <c r="AR312" s="2772">
        <v>0</v>
      </c>
      <c r="AS312" s="2771" t="s">
        <v>4810</v>
      </c>
      <c r="AT312" s="2772">
        <v>75</v>
      </c>
      <c r="AU312" s="2773">
        <v>20</v>
      </c>
    </row>
    <row r="313" spans="1:47" x14ac:dyDescent="0.25">
      <c r="A313" s="595">
        <v>312</v>
      </c>
      <c r="C313" s="595">
        <v>1</v>
      </c>
      <c r="I313" s="595">
        <v>1</v>
      </c>
      <c r="K313" s="601">
        <v>110743</v>
      </c>
      <c r="L313" s="601">
        <v>3.75</v>
      </c>
      <c r="M313" s="601">
        <v>69</v>
      </c>
      <c r="N313" s="601" t="s">
        <v>29</v>
      </c>
      <c r="O313" s="601">
        <v>3.5438999999999998</v>
      </c>
      <c r="P313" s="601">
        <v>0.5252</v>
      </c>
      <c r="Q313" s="601">
        <v>0.1133</v>
      </c>
      <c r="R313" s="601">
        <v>1.2598</v>
      </c>
      <c r="S313" s="601">
        <v>1.3342000000000001</v>
      </c>
      <c r="T313" s="601">
        <v>0.875</v>
      </c>
      <c r="U313" s="601" t="s">
        <v>299</v>
      </c>
      <c r="V313" s="601" t="s">
        <v>299</v>
      </c>
      <c r="W313" s="601" t="s">
        <v>299</v>
      </c>
      <c r="X313" s="601" t="s">
        <v>299</v>
      </c>
      <c r="Y313" s="601" t="s">
        <v>299</v>
      </c>
      <c r="Z313" s="601" t="s">
        <v>299</v>
      </c>
      <c r="AA313" s="601" t="s">
        <v>299</v>
      </c>
      <c r="AB313" s="595">
        <v>0</v>
      </c>
      <c r="AE313" s="595" t="b">
        <v>1</v>
      </c>
      <c r="AF313" s="595" t="s">
        <v>15045</v>
      </c>
      <c r="AG313" s="2771">
        <v>95.25</v>
      </c>
      <c r="AH313" s="2772">
        <v>90.015060000000005</v>
      </c>
      <c r="AI313" s="2772">
        <v>5.7556399999999996</v>
      </c>
      <c r="AJ313" s="2772">
        <v>216.76989309769553</v>
      </c>
      <c r="AK313" s="2771">
        <v>26</v>
      </c>
      <c r="AL313" s="2772">
        <v>18</v>
      </c>
      <c r="AM313" s="2772">
        <v>40</v>
      </c>
      <c r="AN313" s="2772">
        <v>83</v>
      </c>
      <c r="AO313" s="2772">
        <v>90</v>
      </c>
      <c r="AP313" s="2772" t="s">
        <v>4809</v>
      </c>
      <c r="AQ313" s="2772" t="s">
        <v>4809</v>
      </c>
      <c r="AR313" s="2772">
        <v>0</v>
      </c>
      <c r="AS313" s="2771" t="s">
        <v>4810</v>
      </c>
      <c r="AT313" s="2772">
        <v>75</v>
      </c>
      <c r="AU313" s="2773">
        <v>20</v>
      </c>
    </row>
    <row r="314" spans="1:47" x14ac:dyDescent="0.25">
      <c r="A314" s="595">
        <v>313</v>
      </c>
      <c r="D314" s="595">
        <v>1</v>
      </c>
      <c r="F314" s="595">
        <v>1</v>
      </c>
      <c r="G314" s="595">
        <v>1</v>
      </c>
      <c r="H314" s="595" t="s">
        <v>235</v>
      </c>
      <c r="I314" s="595">
        <v>4</v>
      </c>
      <c r="K314" s="601">
        <v>110841</v>
      </c>
      <c r="L314" s="601">
        <v>3.875</v>
      </c>
      <c r="M314" s="601">
        <v>67</v>
      </c>
      <c r="N314" s="601" t="s">
        <v>29</v>
      </c>
      <c r="O314" s="601">
        <v>3.2869999999999999</v>
      </c>
      <c r="P314" s="601">
        <v>0.63770000000000004</v>
      </c>
      <c r="Q314" s="601">
        <v>0.109</v>
      </c>
      <c r="R314" s="601">
        <v>1.125</v>
      </c>
      <c r="S314" s="601">
        <v>0.63770000000000004</v>
      </c>
      <c r="T314" s="601">
        <v>0.625</v>
      </c>
      <c r="U314" s="601" t="s">
        <v>299</v>
      </c>
      <c r="V314" s="601" t="s">
        <v>299</v>
      </c>
      <c r="W314" s="601" t="s">
        <v>299</v>
      </c>
      <c r="X314" s="601" t="s">
        <v>299</v>
      </c>
      <c r="Y314" s="601" t="s">
        <v>299</v>
      </c>
      <c r="Z314" s="601" t="s">
        <v>299</v>
      </c>
      <c r="AA314" s="601" t="s">
        <v>299</v>
      </c>
      <c r="AB314" s="595">
        <v>0</v>
      </c>
      <c r="AE314" s="595" t="b">
        <v>0</v>
      </c>
      <c r="AG314" s="2771">
        <v>98.425003051757813</v>
      </c>
      <c r="AH314" s="2772">
        <v>83.489800000000002</v>
      </c>
      <c r="AI314" s="2772">
        <v>5.5372000000000003</v>
      </c>
      <c r="AJ314" s="2772">
        <v>210.48670779051591</v>
      </c>
      <c r="AK314" s="2771">
        <v>14</v>
      </c>
      <c r="AL314" s="2772">
        <v>10</v>
      </c>
      <c r="AM314" s="2772">
        <v>27</v>
      </c>
      <c r="AN314" s="2772">
        <v>96</v>
      </c>
      <c r="AO314" s="2772">
        <v>83</v>
      </c>
      <c r="AP314" s="2772" t="s">
        <v>4809</v>
      </c>
      <c r="AQ314" s="2772" t="s">
        <v>4809</v>
      </c>
      <c r="AR314" s="2772">
        <v>0</v>
      </c>
      <c r="AS314" s="2771" t="s">
        <v>4810</v>
      </c>
      <c r="AT314" s="2772">
        <v>66</v>
      </c>
      <c r="AU314" s="2773">
        <v>15</v>
      </c>
    </row>
    <row r="315" spans="1:47" x14ac:dyDescent="0.25">
      <c r="A315" s="595">
        <v>314</v>
      </c>
      <c r="C315" s="595">
        <v>1</v>
      </c>
      <c r="I315" s="595">
        <v>1</v>
      </c>
      <c r="K315" s="601">
        <v>111401</v>
      </c>
      <c r="L315" s="601">
        <v>4.125</v>
      </c>
      <c r="M315" s="601">
        <v>72</v>
      </c>
      <c r="N315" s="601" t="s">
        <v>28</v>
      </c>
      <c r="O315" s="601">
        <v>3.8620000000000001</v>
      </c>
      <c r="P315" s="601">
        <v>0.48609999999999998</v>
      </c>
      <c r="Q315" s="601">
        <v>0.11940000000000001</v>
      </c>
      <c r="R315" s="601">
        <v>0.96709999999999996</v>
      </c>
      <c r="S315" s="601">
        <v>0.93</v>
      </c>
      <c r="T315" s="601">
        <v>0.75</v>
      </c>
      <c r="U315" s="601" t="s">
        <v>849</v>
      </c>
      <c r="V315" s="601" t="s">
        <v>849</v>
      </c>
      <c r="W315" s="601" t="s">
        <v>849</v>
      </c>
      <c r="X315" s="601" t="s">
        <v>849</v>
      </c>
      <c r="Y315" s="601" t="s">
        <v>849</v>
      </c>
      <c r="Z315" s="601" t="s">
        <v>849</v>
      </c>
      <c r="AA315" s="601" t="s">
        <v>849</v>
      </c>
      <c r="AB315" s="595">
        <v>10</v>
      </c>
      <c r="AE315" s="595" t="b">
        <v>0</v>
      </c>
      <c r="AG315" s="2771">
        <v>104.77500152587891</v>
      </c>
      <c r="AH315" s="2772">
        <v>98.094800000000006</v>
      </c>
      <c r="AI315" s="2772">
        <v>6.0655200000000002</v>
      </c>
      <c r="AJ315" s="2772">
        <v>226.19467105846488</v>
      </c>
      <c r="AK315" s="2771">
        <v>17</v>
      </c>
      <c r="AL315" s="2772">
        <v>14</v>
      </c>
      <c r="AM315" s="2772">
        <v>33</v>
      </c>
      <c r="AN315" s="2772">
        <v>90</v>
      </c>
      <c r="AO315" s="2772">
        <v>98</v>
      </c>
      <c r="AP315" s="2772" t="s">
        <v>4809</v>
      </c>
      <c r="AQ315" s="2772" t="s">
        <v>4809</v>
      </c>
      <c r="AR315" s="2772">
        <v>0</v>
      </c>
      <c r="AS315" s="2771" t="s">
        <v>4810</v>
      </c>
      <c r="AT315" s="2772">
        <v>75</v>
      </c>
      <c r="AU315" s="2773">
        <v>20</v>
      </c>
    </row>
    <row r="316" spans="1:47" x14ac:dyDescent="0.25">
      <c r="A316" s="595">
        <v>315</v>
      </c>
      <c r="C316" s="595">
        <v>1</v>
      </c>
      <c r="I316" s="595">
        <v>1</v>
      </c>
      <c r="K316" s="601">
        <v>111403</v>
      </c>
      <c r="L316" s="601">
        <v>6</v>
      </c>
      <c r="M316" s="601">
        <v>105</v>
      </c>
      <c r="N316" s="601" t="s">
        <v>28</v>
      </c>
      <c r="O316" s="601">
        <v>5.8465999999999996</v>
      </c>
      <c r="P316" s="601">
        <v>0.78500000000000003</v>
      </c>
      <c r="Q316" s="601">
        <v>0.18110000000000001</v>
      </c>
      <c r="R316" s="601">
        <v>1.1415999999999999</v>
      </c>
      <c r="S316" s="601">
        <v>0.79069999999999996</v>
      </c>
      <c r="T316" s="601">
        <v>1</v>
      </c>
      <c r="U316" s="601" t="s">
        <v>843</v>
      </c>
      <c r="V316" s="601" t="s">
        <v>843</v>
      </c>
      <c r="W316" s="601" t="s">
        <v>843</v>
      </c>
      <c r="X316" s="601" t="s">
        <v>843</v>
      </c>
      <c r="Y316" s="601" t="s">
        <v>843</v>
      </c>
      <c r="Z316" s="601" t="s">
        <v>843</v>
      </c>
      <c r="AA316" s="601" t="s">
        <v>843</v>
      </c>
      <c r="AB316" s="595">
        <v>12</v>
      </c>
      <c r="AE316" s="595" t="b">
        <v>0</v>
      </c>
      <c r="AG316" s="2771">
        <v>152.39999389648438</v>
      </c>
      <c r="AH316" s="2772">
        <v>148.50363999999999</v>
      </c>
      <c r="AI316" s="2772">
        <v>9.1998800000000003</v>
      </c>
      <c r="AJ316" s="2772">
        <v>329.86722862692795</v>
      </c>
      <c r="AK316" s="2771">
        <v>25</v>
      </c>
      <c r="AL316" s="2772">
        <v>16</v>
      </c>
      <c r="AM316" s="2772">
        <v>37</v>
      </c>
      <c r="AN316" s="2772">
        <v>86</v>
      </c>
      <c r="AO316" s="2772">
        <v>149</v>
      </c>
      <c r="AP316" s="2772" t="s">
        <v>793</v>
      </c>
      <c r="AQ316" s="2772" t="s">
        <v>793</v>
      </c>
      <c r="AR316" s="2772">
        <v>0</v>
      </c>
      <c r="AS316" s="2771" t="s">
        <v>4810</v>
      </c>
      <c r="AT316" s="2772">
        <v>106</v>
      </c>
      <c r="AU316" s="2773">
        <v>35</v>
      </c>
    </row>
    <row r="317" spans="1:47" x14ac:dyDescent="0.25">
      <c r="A317" s="595">
        <v>316</v>
      </c>
      <c r="B317" s="595">
        <v>1</v>
      </c>
      <c r="G317" s="595">
        <v>1</v>
      </c>
      <c r="I317" s="595">
        <v>2</v>
      </c>
      <c r="K317" s="601">
        <v>111453</v>
      </c>
      <c r="L317" s="601">
        <v>4.125</v>
      </c>
      <c r="M317" s="601">
        <v>72</v>
      </c>
      <c r="N317" s="601" t="s">
        <v>28</v>
      </c>
      <c r="O317" s="601">
        <v>3.9325000000000001</v>
      </c>
      <c r="P317" s="601">
        <v>0.51100000000000001</v>
      </c>
      <c r="Q317" s="601">
        <v>0.1225</v>
      </c>
      <c r="R317" s="601">
        <v>0.83760000000000001</v>
      </c>
      <c r="S317" s="601">
        <v>0.51100000000000001</v>
      </c>
      <c r="T317" s="601">
        <v>0.5</v>
      </c>
      <c r="U317" s="601" t="s">
        <v>839</v>
      </c>
      <c r="V317" s="601" t="s">
        <v>839</v>
      </c>
      <c r="W317" s="601" t="s">
        <v>839</v>
      </c>
      <c r="X317" s="601" t="s">
        <v>839</v>
      </c>
      <c r="Y317" s="601" t="s">
        <v>839</v>
      </c>
      <c r="Z317" s="601" t="s">
        <v>839</v>
      </c>
      <c r="AA317" s="601" t="s">
        <v>839</v>
      </c>
      <c r="AB317" s="595">
        <v>8</v>
      </c>
      <c r="AE317" s="595" t="b">
        <v>0</v>
      </c>
      <c r="AG317" s="2771">
        <v>104.77500152587891</v>
      </c>
      <c r="AH317" s="2772">
        <v>99.885499999999993</v>
      </c>
      <c r="AI317" s="2772">
        <v>6.2229999999999999</v>
      </c>
      <c r="AJ317" s="2772">
        <v>226.19467105846488</v>
      </c>
      <c r="AK317" s="2771">
        <v>17</v>
      </c>
      <c r="AL317" s="2772">
        <v>14</v>
      </c>
      <c r="AM317" s="2772">
        <v>33</v>
      </c>
      <c r="AN317" s="2772">
        <v>90</v>
      </c>
      <c r="AO317" s="2772">
        <v>100</v>
      </c>
      <c r="AP317" s="2772" t="s">
        <v>4809</v>
      </c>
      <c r="AQ317" s="2772" t="s">
        <v>4809</v>
      </c>
      <c r="AR317" s="2772">
        <v>0</v>
      </c>
      <c r="AS317" s="2771" t="s">
        <v>4810</v>
      </c>
      <c r="AT317" s="2772">
        <v>75</v>
      </c>
      <c r="AU317" s="2773">
        <v>20</v>
      </c>
    </row>
    <row r="318" spans="1:47" x14ac:dyDescent="0.25">
      <c r="A318" s="595">
        <v>317</v>
      </c>
      <c r="B318" s="595">
        <v>1</v>
      </c>
      <c r="I318" s="595">
        <v>1</v>
      </c>
      <c r="K318" s="601">
        <v>111798</v>
      </c>
      <c r="L318" s="601">
        <v>5.875</v>
      </c>
      <c r="M318" s="601">
        <v>104</v>
      </c>
      <c r="N318" s="601" t="s">
        <v>28</v>
      </c>
      <c r="O318" s="601">
        <v>5.6573000000000002</v>
      </c>
      <c r="P318" s="601">
        <v>0.5302</v>
      </c>
      <c r="Q318" s="601">
        <v>0.15670000000000001</v>
      </c>
      <c r="R318" s="601">
        <v>1.3079000000000001</v>
      </c>
      <c r="S318" s="601">
        <v>0.54900000000000004</v>
      </c>
      <c r="T318" s="601">
        <v>0.75</v>
      </c>
      <c r="U318" s="601" t="s">
        <v>846</v>
      </c>
      <c r="V318" s="601" t="s">
        <v>846</v>
      </c>
      <c r="W318" s="601" t="s">
        <v>846</v>
      </c>
      <c r="X318" s="601" t="s">
        <v>846</v>
      </c>
      <c r="Y318" s="601" t="s">
        <v>846</v>
      </c>
      <c r="Z318" s="601" t="s">
        <v>846</v>
      </c>
      <c r="AA318" s="601" t="s">
        <v>846</v>
      </c>
      <c r="AB318" s="595">
        <v>6</v>
      </c>
      <c r="AE318" s="595" t="b">
        <v>0</v>
      </c>
      <c r="AG318" s="2771">
        <v>149.22500610351563</v>
      </c>
      <c r="AH318" s="2772">
        <v>143.69542000000001</v>
      </c>
      <c r="AI318" s="2772">
        <v>7.9603599999999997</v>
      </c>
      <c r="AJ318" s="2772">
        <v>326.72563597333817</v>
      </c>
      <c r="AK318" s="2771">
        <v>28</v>
      </c>
      <c r="AL318" s="2772">
        <v>16</v>
      </c>
      <c r="AM318" s="2772">
        <v>37</v>
      </c>
      <c r="AN318" s="2772">
        <v>86</v>
      </c>
      <c r="AO318" s="2772">
        <v>144</v>
      </c>
      <c r="AP318" s="2772" t="s">
        <v>793</v>
      </c>
      <c r="AQ318" s="2772" t="s">
        <v>793</v>
      </c>
      <c r="AR318" s="2772">
        <v>0</v>
      </c>
      <c r="AS318" s="2771" t="s">
        <v>4810</v>
      </c>
      <c r="AT318" s="2772">
        <v>106</v>
      </c>
      <c r="AU318" s="2773">
        <v>35</v>
      </c>
    </row>
    <row r="319" spans="1:47" x14ac:dyDescent="0.25">
      <c r="A319" s="595">
        <v>318</v>
      </c>
      <c r="F319" s="595">
        <v>1</v>
      </c>
      <c r="I319" s="595">
        <v>1</v>
      </c>
      <c r="K319" s="601">
        <v>111921</v>
      </c>
      <c r="L319" s="601">
        <v>4.125</v>
      </c>
      <c r="M319" s="601">
        <v>73</v>
      </c>
      <c r="N319" s="601" t="s">
        <v>28</v>
      </c>
      <c r="O319" s="601">
        <v>3.9950000000000001</v>
      </c>
      <c r="P319" s="601">
        <v>0.4294</v>
      </c>
      <c r="Q319" s="601">
        <v>9.1899999999999996E-2</v>
      </c>
      <c r="R319" s="601">
        <v>0.91490000000000005</v>
      </c>
      <c r="S319" s="601">
        <v>0.4294</v>
      </c>
      <c r="T319" s="601">
        <v>0.75</v>
      </c>
      <c r="U319" s="601" t="s">
        <v>845</v>
      </c>
      <c r="V319" s="601" t="s">
        <v>845</v>
      </c>
      <c r="W319" s="601" t="s">
        <v>845</v>
      </c>
      <c r="X319" s="601" t="s">
        <v>845</v>
      </c>
      <c r="Y319" s="601" t="s">
        <v>845</v>
      </c>
      <c r="Z319" s="601" t="s">
        <v>845</v>
      </c>
      <c r="AA319" s="601" t="s">
        <v>845</v>
      </c>
      <c r="AB319" s="595">
        <v>5</v>
      </c>
      <c r="AE319" s="595" t="b">
        <v>0</v>
      </c>
      <c r="AG319" s="2771">
        <v>104.77500152587891</v>
      </c>
      <c r="AH319" s="2772">
        <v>101.473</v>
      </c>
      <c r="AI319" s="2772">
        <v>4.66852</v>
      </c>
      <c r="AJ319" s="2772">
        <v>229.33626371205469</v>
      </c>
      <c r="AK319" s="2771">
        <v>20</v>
      </c>
      <c r="AL319" s="2772">
        <v>16</v>
      </c>
      <c r="AM319" s="2772">
        <v>37</v>
      </c>
      <c r="AN319" s="2772">
        <v>86</v>
      </c>
      <c r="AO319" s="2772">
        <v>101</v>
      </c>
      <c r="AP319" s="2772" t="s">
        <v>4809</v>
      </c>
      <c r="AQ319" s="2772" t="s">
        <v>4809</v>
      </c>
      <c r="AR319" s="2772">
        <v>0</v>
      </c>
      <c r="AS319" s="2771" t="s">
        <v>4810</v>
      </c>
      <c r="AT319" s="2772">
        <v>75</v>
      </c>
      <c r="AU319" s="2773">
        <v>20</v>
      </c>
    </row>
    <row r="320" spans="1:47" x14ac:dyDescent="0.25">
      <c r="A320" s="595">
        <v>319</v>
      </c>
      <c r="B320" s="595">
        <v>1</v>
      </c>
      <c r="I320" s="595">
        <v>1</v>
      </c>
      <c r="K320" s="601">
        <v>112177</v>
      </c>
      <c r="L320" s="601">
        <v>6</v>
      </c>
      <c r="M320" s="601">
        <v>106</v>
      </c>
      <c r="N320" s="601" t="s">
        <v>29</v>
      </c>
      <c r="O320" s="601">
        <v>5.5952999999999999</v>
      </c>
      <c r="P320" s="601">
        <v>0.63380000000000003</v>
      </c>
      <c r="Q320" s="601">
        <v>0.11990000000000001</v>
      </c>
      <c r="R320" s="601">
        <v>1.5</v>
      </c>
      <c r="S320" s="601">
        <v>0.64929999999999999</v>
      </c>
      <c r="T320" s="601">
        <v>0.625</v>
      </c>
      <c r="U320" s="601" t="s">
        <v>299</v>
      </c>
      <c r="V320" s="601" t="s">
        <v>299</v>
      </c>
      <c r="W320" s="601" t="s">
        <v>299</v>
      </c>
      <c r="X320" s="601" t="s">
        <v>299</v>
      </c>
      <c r="Y320" s="601" t="s">
        <v>299</v>
      </c>
      <c r="Z320" s="601" t="s">
        <v>299</v>
      </c>
      <c r="AA320" s="601" t="s">
        <v>299</v>
      </c>
      <c r="AB320" s="595">
        <v>0</v>
      </c>
      <c r="AE320" s="595" t="b">
        <v>0</v>
      </c>
      <c r="AG320" s="2771">
        <v>152.39999389648438</v>
      </c>
      <c r="AH320" s="2772">
        <v>142.12062</v>
      </c>
      <c r="AI320" s="2772">
        <v>6.0909199999999997</v>
      </c>
      <c r="AJ320" s="2772">
        <v>333.00882128051774</v>
      </c>
      <c r="AK320" s="2771">
        <v>28</v>
      </c>
      <c r="AL320" s="2772">
        <v>16</v>
      </c>
      <c r="AM320" s="2772">
        <v>37</v>
      </c>
      <c r="AN320" s="2772">
        <v>86</v>
      </c>
      <c r="AO320" s="2772">
        <v>142</v>
      </c>
      <c r="AP320" s="2772" t="s">
        <v>793</v>
      </c>
      <c r="AQ320" s="2772" t="s">
        <v>793</v>
      </c>
      <c r="AR320" s="2772">
        <v>0</v>
      </c>
      <c r="AS320" s="2771" t="s">
        <v>4810</v>
      </c>
      <c r="AT320" s="2772">
        <v>106</v>
      </c>
      <c r="AU320" s="2773">
        <v>35</v>
      </c>
    </row>
    <row r="321" spans="1:47" x14ac:dyDescent="0.25">
      <c r="A321" s="595">
        <v>320</v>
      </c>
      <c r="H321" s="595" t="s">
        <v>235</v>
      </c>
      <c r="I321" s="595">
        <v>1</v>
      </c>
      <c r="K321" s="601">
        <v>112218</v>
      </c>
      <c r="L321" s="601">
        <v>5.5</v>
      </c>
      <c r="M321" s="601">
        <v>105</v>
      </c>
      <c r="N321" s="601" t="s">
        <v>29</v>
      </c>
      <c r="O321" s="601">
        <v>5.0610999999999997</v>
      </c>
      <c r="P321" s="601">
        <v>0.44919999999999999</v>
      </c>
      <c r="Q321" s="601">
        <v>0.1993</v>
      </c>
      <c r="R321" s="601">
        <v>1.4927999999999999</v>
      </c>
      <c r="S321" s="601">
        <v>0.68759999999999999</v>
      </c>
      <c r="T321" s="601">
        <v>0.9375</v>
      </c>
      <c r="U321" s="601" t="s">
        <v>299</v>
      </c>
      <c r="V321" s="601" t="s">
        <v>299</v>
      </c>
      <c r="W321" s="601" t="s">
        <v>299</v>
      </c>
      <c r="X321" s="601" t="s">
        <v>299</v>
      </c>
      <c r="Y321" s="601" t="s">
        <v>299</v>
      </c>
      <c r="Z321" s="601" t="s">
        <v>299</v>
      </c>
      <c r="AA321" s="601" t="s">
        <v>299</v>
      </c>
      <c r="AB321" s="595">
        <v>0</v>
      </c>
      <c r="AE321" s="595" t="b">
        <v>0</v>
      </c>
      <c r="AG321" s="2771">
        <v>139.69999694824219</v>
      </c>
      <c r="AH321" s="2772">
        <v>128.55194</v>
      </c>
      <c r="AI321" s="2772">
        <v>10.12444</v>
      </c>
      <c r="AJ321" s="2772">
        <v>329.86722862692795</v>
      </c>
      <c r="AK321" s="2771">
        <v>50</v>
      </c>
      <c r="AL321" s="2772">
        <v>16</v>
      </c>
      <c r="AM321" s="2772">
        <v>37</v>
      </c>
      <c r="AN321" s="2772">
        <v>86</v>
      </c>
      <c r="AO321" s="2772">
        <v>129</v>
      </c>
      <c r="AP321" s="2772" t="s">
        <v>793</v>
      </c>
      <c r="AQ321" s="2772" t="s">
        <v>4809</v>
      </c>
      <c r="AR321" s="2772">
        <v>0</v>
      </c>
      <c r="AS321" s="2771" t="s">
        <v>4810</v>
      </c>
      <c r="AT321" s="2772">
        <v>106</v>
      </c>
      <c r="AU321" s="2773">
        <v>35</v>
      </c>
    </row>
    <row r="322" spans="1:47" x14ac:dyDescent="0.25">
      <c r="A322" s="595">
        <v>321</v>
      </c>
      <c r="B322" s="595">
        <v>1</v>
      </c>
      <c r="I322" s="595">
        <v>1</v>
      </c>
      <c r="K322" s="601">
        <v>112588</v>
      </c>
      <c r="L322" s="601">
        <v>5.25</v>
      </c>
      <c r="M322" s="601">
        <v>91</v>
      </c>
      <c r="N322" s="601" t="s">
        <v>29</v>
      </c>
      <c r="O322" s="601">
        <v>4.375</v>
      </c>
      <c r="P322" s="601">
        <v>0.44069999999999998</v>
      </c>
      <c r="Q322" s="601">
        <v>0.1283</v>
      </c>
      <c r="R322" s="601">
        <v>1.63</v>
      </c>
      <c r="S322" s="601">
        <v>0.28460000000000002</v>
      </c>
      <c r="T322" s="601">
        <v>0.625</v>
      </c>
      <c r="U322" s="601" t="s">
        <v>299</v>
      </c>
      <c r="V322" s="601" t="s">
        <v>299</v>
      </c>
      <c r="W322" s="601" t="s">
        <v>299</v>
      </c>
      <c r="X322" s="601" t="s">
        <v>299</v>
      </c>
      <c r="Y322" s="601" t="s">
        <v>299</v>
      </c>
      <c r="Z322" s="601" t="s">
        <v>299</v>
      </c>
      <c r="AA322" s="601" t="s">
        <v>299</v>
      </c>
      <c r="AB322" s="595">
        <v>0</v>
      </c>
      <c r="AE322" s="595" t="b">
        <v>0</v>
      </c>
      <c r="AG322" s="2771">
        <v>133.35000610351563</v>
      </c>
      <c r="AH322" s="2772">
        <v>111.125</v>
      </c>
      <c r="AI322" s="2772">
        <v>6.5176400000000001</v>
      </c>
      <c r="AJ322" s="2772">
        <v>285.88493147667089</v>
      </c>
      <c r="AK322" s="2771">
        <v>19</v>
      </c>
      <c r="AL322" s="2772">
        <v>16</v>
      </c>
      <c r="AM322" s="2772">
        <v>37</v>
      </c>
      <c r="AN322" s="2772">
        <v>86</v>
      </c>
      <c r="AO322" s="2772">
        <v>111</v>
      </c>
      <c r="AP322" s="2772" t="s">
        <v>793</v>
      </c>
      <c r="AQ322" s="2772" t="s">
        <v>4809</v>
      </c>
      <c r="AR322" s="2772">
        <v>0</v>
      </c>
      <c r="AS322" s="2771" t="s">
        <v>4810</v>
      </c>
      <c r="AT322" s="2772">
        <v>96</v>
      </c>
      <c r="AU322" s="2773">
        <v>30</v>
      </c>
    </row>
    <row r="323" spans="1:47" x14ac:dyDescent="0.25">
      <c r="A323" s="595">
        <v>322</v>
      </c>
      <c r="B323" s="595">
        <v>1</v>
      </c>
      <c r="I323" s="595">
        <v>1</v>
      </c>
      <c r="K323" s="601">
        <v>112660</v>
      </c>
      <c r="L323" s="601">
        <v>4.125</v>
      </c>
      <c r="M323" s="601">
        <v>74</v>
      </c>
      <c r="N323" s="601" t="s">
        <v>29</v>
      </c>
      <c r="O323" s="601">
        <v>3.9382000000000001</v>
      </c>
      <c r="P323" s="601">
        <v>0.40920000000000001</v>
      </c>
      <c r="Q323" s="601">
        <v>9.6699999999999994E-2</v>
      </c>
      <c r="R323" s="601">
        <v>1.0898000000000001</v>
      </c>
      <c r="S323" s="601">
        <v>0.7268</v>
      </c>
      <c r="T323" s="601">
        <v>0.5</v>
      </c>
      <c r="U323" s="601" t="s">
        <v>299</v>
      </c>
      <c r="V323" s="601" t="s">
        <v>299</v>
      </c>
      <c r="W323" s="601" t="s">
        <v>299</v>
      </c>
      <c r="X323" s="601" t="s">
        <v>299</v>
      </c>
      <c r="Y323" s="601" t="s">
        <v>299</v>
      </c>
      <c r="Z323" s="601" t="s">
        <v>299</v>
      </c>
      <c r="AA323" s="601" t="s">
        <v>299</v>
      </c>
      <c r="AB323" s="595">
        <v>0</v>
      </c>
      <c r="AE323" s="595" t="b">
        <v>0</v>
      </c>
      <c r="AG323" s="2771">
        <v>104.77500152587891</v>
      </c>
      <c r="AH323" s="2772">
        <v>100.03028</v>
      </c>
      <c r="AI323" s="2772">
        <v>4.9123599999999996</v>
      </c>
      <c r="AJ323" s="2772">
        <v>232.47785636564447</v>
      </c>
      <c r="AK323" s="2771">
        <v>23</v>
      </c>
      <c r="AL323" s="2772">
        <v>16</v>
      </c>
      <c r="AM323" s="2772">
        <v>37</v>
      </c>
      <c r="AN323" s="2772">
        <v>86</v>
      </c>
      <c r="AO323" s="2772">
        <v>100</v>
      </c>
      <c r="AP323" s="2772" t="s">
        <v>4809</v>
      </c>
      <c r="AQ323" s="2772" t="s">
        <v>4809</v>
      </c>
      <c r="AR323" s="2772">
        <v>0</v>
      </c>
      <c r="AS323" s="2771" t="s">
        <v>4810</v>
      </c>
      <c r="AT323" s="2772">
        <v>75</v>
      </c>
      <c r="AU323" s="2773">
        <v>20</v>
      </c>
    </row>
    <row r="324" spans="1:47" x14ac:dyDescent="0.25">
      <c r="A324" s="595">
        <v>323</v>
      </c>
      <c r="B324" s="595">
        <v>1</v>
      </c>
      <c r="G324" s="595">
        <v>1</v>
      </c>
      <c r="I324" s="595">
        <v>2</v>
      </c>
      <c r="K324" s="601">
        <v>112708</v>
      </c>
      <c r="L324" s="601">
        <v>4.125</v>
      </c>
      <c r="M324" s="601">
        <v>75</v>
      </c>
      <c r="N324" s="601" t="s">
        <v>28</v>
      </c>
      <c r="O324" s="601">
        <v>3.7158000000000002</v>
      </c>
      <c r="P324" s="601">
        <v>0.70789999999999997</v>
      </c>
      <c r="Q324" s="601">
        <v>0.29430000000000001</v>
      </c>
      <c r="R324" s="601">
        <v>1.4487000000000001</v>
      </c>
      <c r="S324" s="601">
        <v>0.91390000000000005</v>
      </c>
      <c r="T324" s="601">
        <v>0.875</v>
      </c>
      <c r="U324" s="601" t="s">
        <v>846</v>
      </c>
      <c r="V324" s="601" t="s">
        <v>846</v>
      </c>
      <c r="W324" s="601" t="s">
        <v>846</v>
      </c>
      <c r="X324" s="601" t="s">
        <v>846</v>
      </c>
      <c r="Y324" s="601" t="s">
        <v>846</v>
      </c>
      <c r="Z324" s="601" t="s">
        <v>846</v>
      </c>
      <c r="AA324" s="601" t="s">
        <v>846</v>
      </c>
      <c r="AB324" s="595">
        <v>6</v>
      </c>
      <c r="AE324" s="595" t="b">
        <v>0</v>
      </c>
      <c r="AG324" s="2771">
        <v>104.77500152587891</v>
      </c>
      <c r="AH324" s="2772">
        <v>94.381320000000002</v>
      </c>
      <c r="AI324" s="2772">
        <v>14.95044</v>
      </c>
      <c r="AJ324" s="2772">
        <v>235.61944901923425</v>
      </c>
      <c r="AK324" s="2771">
        <v>26</v>
      </c>
      <c r="AL324" s="2772">
        <v>16</v>
      </c>
      <c r="AM324" s="2772">
        <v>37</v>
      </c>
      <c r="AN324" s="2772">
        <v>86</v>
      </c>
      <c r="AO324" s="2772">
        <v>94</v>
      </c>
      <c r="AP324" s="2772" t="s">
        <v>4809</v>
      </c>
      <c r="AQ324" s="2772" t="s">
        <v>4809</v>
      </c>
      <c r="AR324" s="2772">
        <v>0</v>
      </c>
      <c r="AS324" s="2771" t="s">
        <v>4810</v>
      </c>
      <c r="AT324" s="2772">
        <v>75</v>
      </c>
      <c r="AU324" s="2773">
        <v>20</v>
      </c>
    </row>
    <row r="325" spans="1:47" x14ac:dyDescent="0.25">
      <c r="A325" s="595">
        <v>324</v>
      </c>
      <c r="B325" s="595">
        <v>1</v>
      </c>
      <c r="I325" s="595">
        <v>1</v>
      </c>
      <c r="K325" s="601">
        <v>112725</v>
      </c>
      <c r="L325" s="601">
        <v>4.125</v>
      </c>
      <c r="M325" s="601">
        <v>76</v>
      </c>
      <c r="N325" s="601" t="s">
        <v>29</v>
      </c>
      <c r="O325" s="601">
        <v>3.8378000000000001</v>
      </c>
      <c r="P325" s="601">
        <v>0.71819999999999995</v>
      </c>
      <c r="Q325" s="601">
        <v>0.1305</v>
      </c>
      <c r="R325" s="601">
        <v>1.4373</v>
      </c>
      <c r="S325" s="601">
        <v>0.70469999999999999</v>
      </c>
      <c r="T325" s="601">
        <v>0.6875</v>
      </c>
      <c r="U325" s="601" t="s">
        <v>299</v>
      </c>
      <c r="V325" s="601" t="s">
        <v>299</v>
      </c>
      <c r="W325" s="601" t="s">
        <v>299</v>
      </c>
      <c r="X325" s="601" t="s">
        <v>299</v>
      </c>
      <c r="Y325" s="601" t="s">
        <v>299</v>
      </c>
      <c r="Z325" s="601" t="s">
        <v>299</v>
      </c>
      <c r="AA325" s="601" t="s">
        <v>299</v>
      </c>
      <c r="AB325" s="595">
        <v>0</v>
      </c>
      <c r="AE325" s="595" t="b">
        <v>0</v>
      </c>
      <c r="AG325" s="2771">
        <v>104.77500152587891</v>
      </c>
      <c r="AH325" s="2772">
        <v>97.480119999999999</v>
      </c>
      <c r="AI325" s="2772">
        <v>6.6294000000000004</v>
      </c>
      <c r="AJ325" s="2772">
        <v>238.76104167282404</v>
      </c>
      <c r="AK325" s="2771">
        <v>29</v>
      </c>
      <c r="AL325" s="2772">
        <v>16</v>
      </c>
      <c r="AM325" s="2772">
        <v>37</v>
      </c>
      <c r="AN325" s="2772">
        <v>86</v>
      </c>
      <c r="AO325" s="2772">
        <v>97</v>
      </c>
      <c r="AP325" s="2772" t="s">
        <v>4809</v>
      </c>
      <c r="AQ325" s="2772" t="s">
        <v>4809</v>
      </c>
      <c r="AR325" s="2772">
        <v>0</v>
      </c>
      <c r="AS325" s="2771" t="s">
        <v>4810</v>
      </c>
      <c r="AT325" s="2772">
        <v>75</v>
      </c>
      <c r="AU325" s="2773">
        <v>20</v>
      </c>
    </row>
    <row r="326" spans="1:47" x14ac:dyDescent="0.25">
      <c r="A326" s="595">
        <v>325</v>
      </c>
      <c r="B326" s="595">
        <v>1</v>
      </c>
      <c r="F326" s="595">
        <v>1</v>
      </c>
      <c r="I326" s="595">
        <v>2</v>
      </c>
      <c r="K326" s="601">
        <v>112763</v>
      </c>
      <c r="L326" s="601">
        <v>5.875</v>
      </c>
      <c r="M326" s="601">
        <v>104</v>
      </c>
      <c r="N326" s="601" t="s">
        <v>28</v>
      </c>
      <c r="O326" s="601">
        <v>5.6711</v>
      </c>
      <c r="P326" s="601">
        <v>0.54900000000000004</v>
      </c>
      <c r="Q326" s="601">
        <v>0.15670000000000001</v>
      </c>
      <c r="R326" s="601">
        <v>1.3079000000000001</v>
      </c>
      <c r="S326" s="601">
        <v>0.54900000000000004</v>
      </c>
      <c r="T326" s="601">
        <v>0.75</v>
      </c>
      <c r="U326" s="601" t="s">
        <v>846</v>
      </c>
      <c r="V326" s="601" t="s">
        <v>846</v>
      </c>
      <c r="W326" s="601" t="s">
        <v>846</v>
      </c>
      <c r="X326" s="601" t="s">
        <v>846</v>
      </c>
      <c r="Y326" s="601" t="s">
        <v>846</v>
      </c>
      <c r="Z326" s="601" t="s">
        <v>846</v>
      </c>
      <c r="AA326" s="601" t="s">
        <v>846</v>
      </c>
      <c r="AB326" s="595">
        <v>6</v>
      </c>
      <c r="AE326" s="595" t="b">
        <v>0</v>
      </c>
      <c r="AG326" s="2771">
        <v>149.22500610351563</v>
      </c>
      <c r="AH326" s="2772">
        <v>144.04594</v>
      </c>
      <c r="AI326" s="2772">
        <v>7.9603599999999997</v>
      </c>
      <c r="AJ326" s="2772">
        <v>326.72563597333817</v>
      </c>
      <c r="AK326" s="2771">
        <v>28</v>
      </c>
      <c r="AL326" s="2772">
        <v>16</v>
      </c>
      <c r="AM326" s="2772">
        <v>37</v>
      </c>
      <c r="AN326" s="2772">
        <v>86</v>
      </c>
      <c r="AO326" s="2772">
        <v>144</v>
      </c>
      <c r="AP326" s="2772" t="s">
        <v>793</v>
      </c>
      <c r="AQ326" s="2772" t="s">
        <v>793</v>
      </c>
      <c r="AR326" s="2772">
        <v>0</v>
      </c>
      <c r="AS326" s="2771" t="s">
        <v>4810</v>
      </c>
      <c r="AT326" s="2772">
        <v>106</v>
      </c>
      <c r="AU326" s="2773">
        <v>35</v>
      </c>
    </row>
    <row r="327" spans="1:47" x14ac:dyDescent="0.25">
      <c r="A327" s="595">
        <v>326</v>
      </c>
      <c r="E327" s="595">
        <v>1</v>
      </c>
      <c r="I327" s="595">
        <v>1</v>
      </c>
      <c r="K327" s="601">
        <v>113466</v>
      </c>
      <c r="L327" s="601">
        <v>4.125</v>
      </c>
      <c r="M327" s="601">
        <v>75</v>
      </c>
      <c r="N327" s="601" t="s">
        <v>29</v>
      </c>
      <c r="O327" s="601">
        <v>3.9022000000000001</v>
      </c>
      <c r="P327" s="601">
        <v>0.40920000000000001</v>
      </c>
      <c r="Q327" s="601">
        <v>9.6699999999999994E-2</v>
      </c>
      <c r="R327" s="601">
        <v>1.25</v>
      </c>
      <c r="S327" s="601">
        <v>0.78739999999999999</v>
      </c>
      <c r="T327" s="601">
        <v>0.625</v>
      </c>
      <c r="U327" s="601" t="s">
        <v>299</v>
      </c>
      <c r="V327" s="601" t="s">
        <v>299</v>
      </c>
      <c r="W327" s="601" t="s">
        <v>299</v>
      </c>
      <c r="X327" s="601" t="s">
        <v>299</v>
      </c>
      <c r="Y327" s="601" t="s">
        <v>299</v>
      </c>
      <c r="Z327" s="601" t="s">
        <v>299</v>
      </c>
      <c r="AA327" s="601" t="s">
        <v>299</v>
      </c>
      <c r="AB327" s="595">
        <v>0</v>
      </c>
      <c r="AE327" s="595" t="b">
        <v>0</v>
      </c>
      <c r="AG327" s="2771">
        <v>104.77500152587891</v>
      </c>
      <c r="AH327" s="2772">
        <v>99.115880000000004</v>
      </c>
      <c r="AI327" s="2772">
        <v>4.9123599999999996</v>
      </c>
      <c r="AJ327" s="2772">
        <v>235.61944901923425</v>
      </c>
      <c r="AK327" s="2771">
        <v>26</v>
      </c>
      <c r="AL327" s="2772">
        <v>16</v>
      </c>
      <c r="AM327" s="2772">
        <v>37</v>
      </c>
      <c r="AN327" s="2772">
        <v>86</v>
      </c>
      <c r="AO327" s="2772">
        <v>99</v>
      </c>
      <c r="AP327" s="2772" t="s">
        <v>4809</v>
      </c>
      <c r="AQ327" s="2772" t="s">
        <v>4809</v>
      </c>
      <c r="AR327" s="2772">
        <v>0</v>
      </c>
      <c r="AS327" s="2771" t="s">
        <v>4810</v>
      </c>
      <c r="AT327" s="2772">
        <v>75</v>
      </c>
      <c r="AU327" s="2773">
        <v>20</v>
      </c>
    </row>
    <row r="328" spans="1:47" x14ac:dyDescent="0.25">
      <c r="A328" s="595">
        <v>327</v>
      </c>
      <c r="C328" s="595">
        <v>1</v>
      </c>
      <c r="I328" s="595">
        <v>1</v>
      </c>
      <c r="K328" s="601">
        <v>113694</v>
      </c>
      <c r="L328" s="601">
        <v>6</v>
      </c>
      <c r="M328" s="601">
        <v>119</v>
      </c>
      <c r="N328" s="601" t="s">
        <v>29</v>
      </c>
      <c r="O328" s="601">
        <v>5.7184999999999997</v>
      </c>
      <c r="P328" s="601">
        <v>0.56969999999999998</v>
      </c>
      <c r="Q328" s="601">
        <v>0.1948</v>
      </c>
      <c r="R328" s="601">
        <v>3</v>
      </c>
      <c r="S328" s="601">
        <v>0.5363</v>
      </c>
      <c r="T328" s="601">
        <v>1</v>
      </c>
      <c r="U328" s="601" t="s">
        <v>299</v>
      </c>
      <c r="V328" s="601" t="s">
        <v>299</v>
      </c>
      <c r="W328" s="601" t="s">
        <v>299</v>
      </c>
      <c r="X328" s="601" t="s">
        <v>299</v>
      </c>
      <c r="Y328" s="601" t="s">
        <v>299</v>
      </c>
      <c r="Z328" s="601" t="s">
        <v>299</v>
      </c>
      <c r="AA328" s="601" t="s">
        <v>299</v>
      </c>
      <c r="AB328" s="595">
        <v>0</v>
      </c>
      <c r="AE328" s="595" t="b">
        <v>0</v>
      </c>
      <c r="AG328" s="2771">
        <v>152.39999389648438</v>
      </c>
      <c r="AH328" s="2772">
        <v>145.2499</v>
      </c>
      <c r="AI328" s="2772">
        <v>9.8958399999999997</v>
      </c>
      <c r="AJ328" s="2772">
        <v>373.84952577718502</v>
      </c>
      <c r="AK328" s="2771">
        <v>69</v>
      </c>
      <c r="AL328" s="2772">
        <v>16</v>
      </c>
      <c r="AM328" s="2772">
        <v>37</v>
      </c>
      <c r="AN328" s="2772">
        <v>86</v>
      </c>
      <c r="AO328" s="2772">
        <v>145</v>
      </c>
      <c r="AP328" s="2772" t="s">
        <v>793</v>
      </c>
      <c r="AQ328" s="2772" t="s">
        <v>793</v>
      </c>
      <c r="AR328" s="2772">
        <v>0</v>
      </c>
      <c r="AS328" s="2771" t="s">
        <v>4810</v>
      </c>
      <c r="AT328" s="2772">
        <v>119</v>
      </c>
      <c r="AU328" s="2773">
        <v>42</v>
      </c>
    </row>
    <row r="329" spans="1:47" x14ac:dyDescent="0.25">
      <c r="A329" s="595">
        <v>328</v>
      </c>
      <c r="C329" s="595">
        <v>1</v>
      </c>
      <c r="I329" s="595">
        <v>1</v>
      </c>
      <c r="K329" s="601">
        <v>113695</v>
      </c>
      <c r="L329" s="601">
        <v>6.125</v>
      </c>
      <c r="M329" s="601">
        <v>109</v>
      </c>
      <c r="N329" s="601" t="s">
        <v>29</v>
      </c>
      <c r="O329" s="601">
        <v>5.7321</v>
      </c>
      <c r="P329" s="601">
        <v>0.67989999999999995</v>
      </c>
      <c r="Q329" s="601">
        <v>0.1799</v>
      </c>
      <c r="R329" s="601">
        <v>1.625</v>
      </c>
      <c r="S329" s="601">
        <v>0.65239999999999998</v>
      </c>
      <c r="T329" s="601">
        <v>1</v>
      </c>
      <c r="U329" s="601" t="s">
        <v>299</v>
      </c>
      <c r="V329" s="601" t="s">
        <v>299</v>
      </c>
      <c r="W329" s="601" t="s">
        <v>299</v>
      </c>
      <c r="X329" s="601" t="s">
        <v>299</v>
      </c>
      <c r="Y329" s="601" t="s">
        <v>299</v>
      </c>
      <c r="Z329" s="601" t="s">
        <v>299</v>
      </c>
      <c r="AA329" s="601" t="s">
        <v>299</v>
      </c>
      <c r="AB329" s="595">
        <v>0</v>
      </c>
      <c r="AE329" s="595" t="b">
        <v>0</v>
      </c>
      <c r="AG329" s="2771">
        <v>155.57499694824219</v>
      </c>
      <c r="AH329" s="2772">
        <v>145.59533999999999</v>
      </c>
      <c r="AI329" s="2772">
        <v>9.1389200000000006</v>
      </c>
      <c r="AJ329" s="2772">
        <v>342.43359924128714</v>
      </c>
      <c r="AK329" s="2771">
        <v>31</v>
      </c>
      <c r="AL329" s="2772">
        <v>18</v>
      </c>
      <c r="AM329" s="2772">
        <v>40</v>
      </c>
      <c r="AN329" s="2772">
        <v>83</v>
      </c>
      <c r="AO329" s="2772">
        <v>146</v>
      </c>
      <c r="AP329" s="2772" t="s">
        <v>793</v>
      </c>
      <c r="AQ329" s="2772" t="s">
        <v>793</v>
      </c>
      <c r="AR329" s="2772">
        <v>0</v>
      </c>
      <c r="AS329" s="2771" t="s">
        <v>4810</v>
      </c>
      <c r="AT329" s="2772">
        <v>109</v>
      </c>
      <c r="AU329" s="2773">
        <v>36</v>
      </c>
    </row>
    <row r="330" spans="1:47" x14ac:dyDescent="0.25">
      <c r="A330" s="595">
        <v>329</v>
      </c>
      <c r="H330" s="595" t="s">
        <v>235</v>
      </c>
      <c r="I330" s="595">
        <v>1</v>
      </c>
      <c r="K330" s="601">
        <v>113809</v>
      </c>
      <c r="L330" s="601">
        <v>4.25</v>
      </c>
      <c r="M330" s="601">
        <v>76</v>
      </c>
      <c r="N330" s="601" t="s">
        <v>29</v>
      </c>
      <c r="O330" s="601">
        <v>3.9375</v>
      </c>
      <c r="P330" s="601">
        <v>0.50429999999999997</v>
      </c>
      <c r="Q330" s="601">
        <v>0.12939999999999999</v>
      </c>
      <c r="R330" s="601">
        <v>1.2124999999999999</v>
      </c>
      <c r="S330" s="601">
        <v>0.70389999999999997</v>
      </c>
      <c r="T330" s="601">
        <v>0.75</v>
      </c>
      <c r="U330" s="601" t="s">
        <v>299</v>
      </c>
      <c r="V330" s="601" t="s">
        <v>299</v>
      </c>
      <c r="W330" s="601" t="s">
        <v>299</v>
      </c>
      <c r="X330" s="601" t="s">
        <v>299</v>
      </c>
      <c r="Y330" s="601" t="s">
        <v>299</v>
      </c>
      <c r="Z330" s="601" t="s">
        <v>299</v>
      </c>
      <c r="AA330" s="601" t="s">
        <v>299</v>
      </c>
      <c r="AB330" s="595">
        <v>0</v>
      </c>
      <c r="AE330" s="595" t="b">
        <v>0</v>
      </c>
      <c r="AG330" s="2771">
        <v>107.94999694824219</v>
      </c>
      <c r="AH330" s="2772">
        <v>100.0125</v>
      </c>
      <c r="AI330" s="2772">
        <v>6.5735200000000003</v>
      </c>
      <c r="AJ330" s="2772">
        <v>238.76104167282404</v>
      </c>
      <c r="AK330" s="2771">
        <v>23</v>
      </c>
      <c r="AL330" s="2772">
        <v>16</v>
      </c>
      <c r="AM330" s="2772">
        <v>37</v>
      </c>
      <c r="AN330" s="2772">
        <v>86</v>
      </c>
      <c r="AO330" s="2772">
        <v>100</v>
      </c>
      <c r="AP330" s="2772" t="s">
        <v>4809</v>
      </c>
      <c r="AQ330" s="2772" t="s">
        <v>4809</v>
      </c>
      <c r="AR330" s="2772">
        <v>0</v>
      </c>
      <c r="AS330" s="2771" t="s">
        <v>4810</v>
      </c>
      <c r="AT330" s="2772">
        <v>75</v>
      </c>
      <c r="AU330" s="2773">
        <v>20</v>
      </c>
    </row>
    <row r="331" spans="1:47" x14ac:dyDescent="0.25">
      <c r="A331" s="595">
        <v>330</v>
      </c>
      <c r="C331" s="595">
        <v>1</v>
      </c>
      <c r="H331" s="595" t="s">
        <v>235</v>
      </c>
      <c r="I331" s="595">
        <v>2</v>
      </c>
      <c r="K331" s="601">
        <v>113861</v>
      </c>
      <c r="L331" s="601">
        <v>4.125</v>
      </c>
      <c r="M331" s="601">
        <v>72</v>
      </c>
      <c r="N331" s="601" t="s">
        <v>28</v>
      </c>
      <c r="O331" s="601">
        <v>3.7717000000000001</v>
      </c>
      <c r="P331" s="601">
        <v>0.53659999999999997</v>
      </c>
      <c r="Q331" s="601">
        <v>9.3799999999999994E-2</v>
      </c>
      <c r="R331" s="601">
        <v>1.0083</v>
      </c>
      <c r="S331" s="601">
        <v>0.53659999999999997</v>
      </c>
      <c r="T331" s="601">
        <v>1</v>
      </c>
      <c r="U331" s="601" t="s">
        <v>843</v>
      </c>
      <c r="V331" s="601" t="s">
        <v>843</v>
      </c>
      <c r="W331" s="601" t="s">
        <v>843</v>
      </c>
      <c r="X331" s="601" t="s">
        <v>843</v>
      </c>
      <c r="Y331" s="601" t="s">
        <v>843</v>
      </c>
      <c r="Z331" s="601" t="s">
        <v>843</v>
      </c>
      <c r="AA331" s="601" t="s">
        <v>843</v>
      </c>
      <c r="AB331" s="595">
        <v>12</v>
      </c>
      <c r="AE331" s="595" t="b">
        <v>0</v>
      </c>
      <c r="AG331" s="2771">
        <v>104.77500152587891</v>
      </c>
      <c r="AH331" s="2772">
        <v>95.801180000000002</v>
      </c>
      <c r="AI331" s="2772">
        <v>4.7650399999999999</v>
      </c>
      <c r="AJ331" s="2772">
        <v>226.19467105846488</v>
      </c>
      <c r="AK331" s="2771">
        <v>17</v>
      </c>
      <c r="AL331" s="2772">
        <v>14</v>
      </c>
      <c r="AM331" s="2772">
        <v>33</v>
      </c>
      <c r="AN331" s="2772">
        <v>90</v>
      </c>
      <c r="AO331" s="2772">
        <v>96</v>
      </c>
      <c r="AP331" s="2772" t="s">
        <v>4809</v>
      </c>
      <c r="AQ331" s="2772" t="s">
        <v>4809</v>
      </c>
      <c r="AR331" s="2772">
        <v>0</v>
      </c>
      <c r="AS331" s="2771" t="s">
        <v>4810</v>
      </c>
      <c r="AT331" s="2772">
        <v>75</v>
      </c>
      <c r="AU331" s="2773">
        <v>20</v>
      </c>
    </row>
    <row r="332" spans="1:47" x14ac:dyDescent="0.25">
      <c r="A332" s="595">
        <v>331</v>
      </c>
      <c r="B332" s="595">
        <v>1</v>
      </c>
      <c r="I332" s="595">
        <v>1</v>
      </c>
      <c r="K332" s="601">
        <v>113880</v>
      </c>
      <c r="L332" s="601">
        <v>4.75</v>
      </c>
      <c r="M332" s="601">
        <v>84</v>
      </c>
      <c r="N332" s="601" t="s">
        <v>29</v>
      </c>
      <c r="O332" s="601">
        <v>4.3902999999999999</v>
      </c>
      <c r="P332" s="601">
        <v>0.53110000000000002</v>
      </c>
      <c r="Q332" s="601">
        <v>9.3700000000000006E-2</v>
      </c>
      <c r="R332" s="601">
        <v>1.2498</v>
      </c>
      <c r="S332" s="601">
        <v>0.53110000000000002</v>
      </c>
      <c r="T332" s="601">
        <v>0.625</v>
      </c>
      <c r="U332" s="601" t="s">
        <v>299</v>
      </c>
      <c r="V332" s="601" t="s">
        <v>299</v>
      </c>
      <c r="W332" s="601" t="s">
        <v>299</v>
      </c>
      <c r="X332" s="601" t="s">
        <v>299</v>
      </c>
      <c r="Y332" s="601" t="s">
        <v>299</v>
      </c>
      <c r="Z332" s="601" t="s">
        <v>299</v>
      </c>
      <c r="AA332" s="601" t="s">
        <v>299</v>
      </c>
      <c r="AB332" s="595">
        <v>0</v>
      </c>
      <c r="AE332" s="595" t="b">
        <v>0</v>
      </c>
      <c r="AG332" s="2771">
        <v>120.65000152587891</v>
      </c>
      <c r="AH332" s="2772">
        <v>111.51362</v>
      </c>
      <c r="AI332" s="2772">
        <v>4.7599600000000004</v>
      </c>
      <c r="AJ332" s="2772">
        <v>263.89378290154235</v>
      </c>
      <c r="AK332" s="2771">
        <v>23</v>
      </c>
      <c r="AL332" s="2772">
        <v>16</v>
      </c>
      <c r="AM332" s="2772">
        <v>37</v>
      </c>
      <c r="AN332" s="2772">
        <v>86</v>
      </c>
      <c r="AO332" s="2772">
        <v>112</v>
      </c>
      <c r="AP332" s="2772" t="s">
        <v>4809</v>
      </c>
      <c r="AQ332" s="2772" t="s">
        <v>4809</v>
      </c>
      <c r="AR332" s="2772">
        <v>0</v>
      </c>
      <c r="AS332" s="2771" t="s">
        <v>4810</v>
      </c>
      <c r="AT332" s="2772">
        <v>86</v>
      </c>
      <c r="AU332" s="2773">
        <v>25</v>
      </c>
    </row>
    <row r="333" spans="1:47" x14ac:dyDescent="0.25">
      <c r="A333" s="595">
        <v>332</v>
      </c>
      <c r="B333" s="595">
        <v>1</v>
      </c>
      <c r="I333" s="595">
        <v>1</v>
      </c>
      <c r="K333" s="601">
        <v>113898</v>
      </c>
      <c r="L333" s="601">
        <v>6.0625</v>
      </c>
      <c r="M333" s="601">
        <v>106</v>
      </c>
      <c r="N333" s="601" t="s">
        <v>29</v>
      </c>
      <c r="O333" s="601">
        <v>5.6580000000000004</v>
      </c>
      <c r="P333" s="601">
        <v>0.72919999999999996</v>
      </c>
      <c r="Q333" s="601">
        <v>0.1043</v>
      </c>
      <c r="R333" s="601">
        <v>1.3748</v>
      </c>
      <c r="S333" s="601">
        <v>0.72919999999999996</v>
      </c>
      <c r="T333" s="601">
        <v>0.625</v>
      </c>
      <c r="U333" s="601" t="s">
        <v>299</v>
      </c>
      <c r="V333" s="601" t="s">
        <v>299</v>
      </c>
      <c r="W333" s="601" t="s">
        <v>299</v>
      </c>
      <c r="X333" s="601" t="s">
        <v>299</v>
      </c>
      <c r="Y333" s="601" t="s">
        <v>299</v>
      </c>
      <c r="Z333" s="601" t="s">
        <v>299</v>
      </c>
      <c r="AA333" s="601" t="s">
        <v>299</v>
      </c>
      <c r="AB333" s="595">
        <v>0</v>
      </c>
      <c r="AE333" s="595" t="b">
        <v>0</v>
      </c>
      <c r="AG333" s="2771">
        <v>153.98750305175781</v>
      </c>
      <c r="AH333" s="2772">
        <v>143.7132</v>
      </c>
      <c r="AI333" s="2772">
        <v>5.2984400000000003</v>
      </c>
      <c r="AJ333" s="2772">
        <v>333.00882128051774</v>
      </c>
      <c r="AK333" s="2771">
        <v>25</v>
      </c>
      <c r="AL333" s="2772">
        <v>18</v>
      </c>
      <c r="AM333" s="2772">
        <v>40</v>
      </c>
      <c r="AN333" s="2772">
        <v>83</v>
      </c>
      <c r="AO333" s="2772">
        <v>144</v>
      </c>
      <c r="AP333" s="2772" t="s">
        <v>793</v>
      </c>
      <c r="AQ333" s="2772" t="s">
        <v>793</v>
      </c>
      <c r="AR333" s="2772">
        <v>0</v>
      </c>
      <c r="AS333" s="2771" t="s">
        <v>4810</v>
      </c>
      <c r="AT333" s="2772">
        <v>106</v>
      </c>
      <c r="AU333" s="2773">
        <v>35</v>
      </c>
    </row>
    <row r="334" spans="1:47" x14ac:dyDescent="0.25">
      <c r="A334" s="595">
        <v>333</v>
      </c>
      <c r="C334" s="595">
        <v>1</v>
      </c>
      <c r="I334" s="595">
        <v>1</v>
      </c>
      <c r="K334" s="601">
        <v>114117</v>
      </c>
      <c r="L334" s="601">
        <v>3.25</v>
      </c>
      <c r="M334" s="601">
        <v>63</v>
      </c>
      <c r="N334" s="601" t="s">
        <v>29</v>
      </c>
      <c r="O334" s="601">
        <v>3.0975999999999999</v>
      </c>
      <c r="P334" s="601">
        <v>0.51049999999999995</v>
      </c>
      <c r="Q334" s="601">
        <v>8.6099999999999996E-2</v>
      </c>
      <c r="R334" s="601">
        <v>1.3713</v>
      </c>
      <c r="S334" s="601">
        <v>0.51049999999999995</v>
      </c>
      <c r="T334" s="601">
        <v>0.625</v>
      </c>
      <c r="U334" s="601" t="s">
        <v>710</v>
      </c>
      <c r="V334" s="601" t="s">
        <v>710</v>
      </c>
      <c r="W334" s="601" t="s">
        <v>710</v>
      </c>
      <c r="X334" s="601" t="s">
        <v>710</v>
      </c>
      <c r="Y334" s="601" t="s">
        <v>710</v>
      </c>
      <c r="Z334" s="601" t="s">
        <v>710</v>
      </c>
      <c r="AA334" s="601" t="s">
        <v>710</v>
      </c>
      <c r="AB334" s="595">
        <v>0</v>
      </c>
      <c r="AE334" s="595" t="b">
        <v>0</v>
      </c>
      <c r="AF334" s="595" t="s">
        <v>877</v>
      </c>
      <c r="AG334" s="2771">
        <v>82.550003051757813</v>
      </c>
      <c r="AH334" s="2772">
        <v>78.679040000000001</v>
      </c>
      <c r="AI334" s="2772">
        <v>4.3738799999999998</v>
      </c>
      <c r="AJ334" s="2772">
        <v>197.92033717615675</v>
      </c>
      <c r="AK334" s="2771">
        <v>33</v>
      </c>
      <c r="AL334" s="2772">
        <v>14</v>
      </c>
      <c r="AM334" s="2772">
        <v>33</v>
      </c>
      <c r="AN334" s="2772">
        <v>90</v>
      </c>
      <c r="AO334" s="2772">
        <v>79</v>
      </c>
      <c r="AP334" s="2772" t="s">
        <v>4809</v>
      </c>
      <c r="AQ334" s="2772" t="s">
        <v>4809</v>
      </c>
      <c r="AR334" s="2772">
        <v>0</v>
      </c>
      <c r="AS334" s="2771" t="s">
        <v>4810</v>
      </c>
      <c r="AT334" s="2772">
        <v>66</v>
      </c>
      <c r="AU334" s="2773">
        <v>15</v>
      </c>
    </row>
    <row r="335" spans="1:47" x14ac:dyDescent="0.25">
      <c r="A335" s="595">
        <v>334</v>
      </c>
      <c r="E335" s="595">
        <v>1</v>
      </c>
      <c r="I335" s="595">
        <v>1</v>
      </c>
      <c r="K335" s="601">
        <v>114357</v>
      </c>
      <c r="L335" s="601">
        <v>6.125</v>
      </c>
      <c r="M335" s="601">
        <v>108</v>
      </c>
      <c r="N335" s="601" t="s">
        <v>29</v>
      </c>
      <c r="O335" s="601">
        <v>5.5735999999999999</v>
      </c>
      <c r="P335" s="601">
        <v>0.42980000000000002</v>
      </c>
      <c r="Q335" s="601">
        <v>0.12330000000000001</v>
      </c>
      <c r="R335" s="601">
        <v>1.625</v>
      </c>
      <c r="S335" s="601">
        <v>0.75860000000000005</v>
      </c>
      <c r="T335" s="601">
        <v>0.75</v>
      </c>
      <c r="U335" s="601" t="s">
        <v>299</v>
      </c>
      <c r="V335" s="601" t="s">
        <v>299</v>
      </c>
      <c r="W335" s="601" t="s">
        <v>299</v>
      </c>
      <c r="X335" s="601" t="s">
        <v>299</v>
      </c>
      <c r="Y335" s="601" t="s">
        <v>299</v>
      </c>
      <c r="Z335" s="601" t="s">
        <v>299</v>
      </c>
      <c r="AA335" s="601" t="s">
        <v>299</v>
      </c>
      <c r="AB335" s="595">
        <v>0</v>
      </c>
      <c r="AE335" s="595" t="b">
        <v>0</v>
      </c>
      <c r="AG335" s="2771">
        <v>155.57499694824219</v>
      </c>
      <c r="AH335" s="2772">
        <v>141.56943999999999</v>
      </c>
      <c r="AI335" s="2772">
        <v>6.2636399999999997</v>
      </c>
      <c r="AJ335" s="2772">
        <v>339.2920065876973</v>
      </c>
      <c r="AK335" s="2771">
        <v>28</v>
      </c>
      <c r="AL335" s="2772">
        <v>18</v>
      </c>
      <c r="AM335" s="2772">
        <v>40</v>
      </c>
      <c r="AN335" s="2772">
        <v>83</v>
      </c>
      <c r="AO335" s="2772">
        <v>142</v>
      </c>
      <c r="AP335" s="2772" t="s">
        <v>793</v>
      </c>
      <c r="AQ335" s="2772" t="s">
        <v>793</v>
      </c>
      <c r="AR335" s="2772">
        <v>0</v>
      </c>
      <c r="AS335" s="2771" t="s">
        <v>4810</v>
      </c>
      <c r="AT335" s="2772">
        <v>108</v>
      </c>
      <c r="AU335" s="2773">
        <v>36</v>
      </c>
    </row>
    <row r="336" spans="1:47" x14ac:dyDescent="0.25">
      <c r="A336" s="595">
        <v>335</v>
      </c>
      <c r="F336" s="595">
        <v>1</v>
      </c>
      <c r="I336" s="595">
        <v>1</v>
      </c>
      <c r="K336" s="601">
        <v>114512</v>
      </c>
      <c r="L336" s="601">
        <v>6</v>
      </c>
      <c r="M336" s="601">
        <v>105</v>
      </c>
      <c r="N336" s="601" t="s">
        <v>29</v>
      </c>
      <c r="O336" s="601">
        <v>5.5660999999999996</v>
      </c>
      <c r="P336" s="601">
        <v>0.5837</v>
      </c>
      <c r="Q336" s="601">
        <v>0.20880000000000001</v>
      </c>
      <c r="R336" s="601">
        <v>1.42</v>
      </c>
      <c r="S336" s="601">
        <v>0.57279999999999998</v>
      </c>
      <c r="T336" s="601">
        <v>0.5625</v>
      </c>
      <c r="U336" s="601" t="s">
        <v>299</v>
      </c>
      <c r="V336" s="601" t="s">
        <v>299</v>
      </c>
      <c r="W336" s="601" t="s">
        <v>299</v>
      </c>
      <c r="X336" s="601" t="s">
        <v>299</v>
      </c>
      <c r="Y336" s="601" t="s">
        <v>299</v>
      </c>
      <c r="Z336" s="601" t="s">
        <v>299</v>
      </c>
      <c r="AA336" s="601" t="s">
        <v>299</v>
      </c>
      <c r="AB336" s="595">
        <v>0</v>
      </c>
      <c r="AE336" s="595" t="b">
        <v>0</v>
      </c>
      <c r="AG336" s="2771">
        <v>152.39999389648438</v>
      </c>
      <c r="AH336" s="2772">
        <v>141.37894</v>
      </c>
      <c r="AI336" s="2772">
        <v>10.60704</v>
      </c>
      <c r="AJ336" s="2772">
        <v>329.86722862692795</v>
      </c>
      <c r="AK336" s="2771">
        <v>25</v>
      </c>
      <c r="AL336" s="2772">
        <v>16</v>
      </c>
      <c r="AM336" s="2772">
        <v>37</v>
      </c>
      <c r="AN336" s="2772">
        <v>86</v>
      </c>
      <c r="AO336" s="2772">
        <v>141</v>
      </c>
      <c r="AP336" s="2772" t="s">
        <v>793</v>
      </c>
      <c r="AQ336" s="2772" t="s">
        <v>793</v>
      </c>
      <c r="AR336" s="2772">
        <v>0</v>
      </c>
      <c r="AS336" s="2771" t="s">
        <v>4810</v>
      </c>
      <c r="AT336" s="2772">
        <v>106</v>
      </c>
      <c r="AU336" s="2773">
        <v>35</v>
      </c>
    </row>
    <row r="337" spans="1:47" x14ac:dyDescent="0.25">
      <c r="A337" s="595">
        <v>336</v>
      </c>
      <c r="F337" s="595">
        <v>1</v>
      </c>
      <c r="I337" s="595">
        <v>1</v>
      </c>
      <c r="K337" s="601">
        <v>114721</v>
      </c>
      <c r="L337" s="601">
        <v>3.75</v>
      </c>
      <c r="M337" s="601">
        <v>78</v>
      </c>
      <c r="N337" s="601" t="s">
        <v>29</v>
      </c>
      <c r="O337" s="601">
        <v>3.64</v>
      </c>
      <c r="P337" s="601">
        <v>0.42</v>
      </c>
      <c r="Q337" s="601">
        <v>0.13</v>
      </c>
      <c r="R337" s="601">
        <v>2.25</v>
      </c>
      <c r="S337" s="601">
        <v>0.69</v>
      </c>
      <c r="T337" s="601">
        <v>0.75</v>
      </c>
      <c r="U337" s="601" t="s">
        <v>299</v>
      </c>
      <c r="V337" s="601" t="s">
        <v>299</v>
      </c>
      <c r="W337" s="601" t="s">
        <v>299</v>
      </c>
      <c r="X337" s="601" t="s">
        <v>299</v>
      </c>
      <c r="Y337" s="601" t="s">
        <v>299</v>
      </c>
      <c r="Z337" s="601" t="s">
        <v>299</v>
      </c>
      <c r="AA337" s="601" t="s">
        <v>299</v>
      </c>
      <c r="AB337" s="595">
        <v>0</v>
      </c>
      <c r="AE337" s="595" t="b">
        <v>0</v>
      </c>
      <c r="AG337" s="2771">
        <v>95.25</v>
      </c>
      <c r="AH337" s="2772">
        <v>92.456000000000003</v>
      </c>
      <c r="AI337" s="2772">
        <v>6.6040000000000001</v>
      </c>
      <c r="AJ337" s="2772">
        <v>245.0442269800036</v>
      </c>
      <c r="AK337" s="2771">
        <v>55</v>
      </c>
      <c r="AL337" s="2772">
        <v>14</v>
      </c>
      <c r="AM337" s="2772">
        <v>33</v>
      </c>
      <c r="AN337" s="2772">
        <v>90</v>
      </c>
      <c r="AO337" s="2772">
        <v>92</v>
      </c>
      <c r="AP337" s="2772" t="s">
        <v>4809</v>
      </c>
      <c r="AQ337" s="2772" t="s">
        <v>4809</v>
      </c>
      <c r="AR337" s="2772">
        <v>0</v>
      </c>
      <c r="AS337" s="2771" t="s">
        <v>4810</v>
      </c>
      <c r="AT337" s="2772">
        <v>86</v>
      </c>
      <c r="AU337" s="2773">
        <v>25</v>
      </c>
    </row>
    <row r="338" spans="1:47" x14ac:dyDescent="0.25">
      <c r="A338" s="595">
        <v>337</v>
      </c>
      <c r="F338" s="595">
        <v>1</v>
      </c>
      <c r="I338" s="595">
        <v>1</v>
      </c>
      <c r="K338" s="601">
        <v>114909</v>
      </c>
      <c r="L338" s="601">
        <v>4.125</v>
      </c>
      <c r="M338" s="601">
        <v>75</v>
      </c>
      <c r="N338" s="601" t="s">
        <v>29</v>
      </c>
      <c r="O338" s="601">
        <v>3.7911999999999999</v>
      </c>
      <c r="P338" s="601">
        <v>0.43030000000000002</v>
      </c>
      <c r="Q338" s="601">
        <v>0.1178</v>
      </c>
      <c r="R338" s="601">
        <v>1.36</v>
      </c>
      <c r="S338" s="601">
        <v>0.60819999999999996</v>
      </c>
      <c r="T338" s="601">
        <v>0.625</v>
      </c>
      <c r="U338" s="601" t="s">
        <v>299</v>
      </c>
      <c r="V338" s="601" t="s">
        <v>299</v>
      </c>
      <c r="W338" s="601" t="s">
        <v>299</v>
      </c>
      <c r="X338" s="601" t="s">
        <v>299</v>
      </c>
      <c r="Y338" s="601" t="s">
        <v>299</v>
      </c>
      <c r="Z338" s="601" t="s">
        <v>299</v>
      </c>
      <c r="AA338" s="601" t="s">
        <v>299</v>
      </c>
      <c r="AB338" s="595">
        <v>0</v>
      </c>
      <c r="AE338" s="595" t="b">
        <v>0</v>
      </c>
      <c r="AG338" s="2771">
        <v>104.77500152587891</v>
      </c>
      <c r="AH338" s="2772">
        <v>96.296480000000003</v>
      </c>
      <c r="AI338" s="2772">
        <v>5.9842399999999998</v>
      </c>
      <c r="AJ338" s="2772">
        <v>235.61944901923425</v>
      </c>
      <c r="AK338" s="2771">
        <v>26</v>
      </c>
      <c r="AL338" s="2772">
        <v>16</v>
      </c>
      <c r="AM338" s="2772">
        <v>37</v>
      </c>
      <c r="AN338" s="2772">
        <v>86</v>
      </c>
      <c r="AO338" s="2772">
        <v>96</v>
      </c>
      <c r="AP338" s="2772" t="s">
        <v>4809</v>
      </c>
      <c r="AQ338" s="2772" t="s">
        <v>4809</v>
      </c>
      <c r="AR338" s="2772">
        <v>0</v>
      </c>
      <c r="AS338" s="2771" t="s">
        <v>4810</v>
      </c>
      <c r="AT338" s="2772">
        <v>75</v>
      </c>
      <c r="AU338" s="2773">
        <v>20</v>
      </c>
    </row>
    <row r="339" spans="1:47" x14ac:dyDescent="0.25">
      <c r="A339" s="595">
        <v>338</v>
      </c>
      <c r="F339" s="595">
        <v>1</v>
      </c>
      <c r="I339" s="595">
        <v>1</v>
      </c>
      <c r="K339" s="601">
        <v>114910</v>
      </c>
      <c r="L339" s="601">
        <v>4.25</v>
      </c>
      <c r="M339" s="601">
        <v>77</v>
      </c>
      <c r="N339" s="601" t="s">
        <v>29</v>
      </c>
      <c r="O339" s="601">
        <v>3.9066999999999998</v>
      </c>
      <c r="P339" s="601">
        <v>0.53159999999999996</v>
      </c>
      <c r="Q339" s="601">
        <v>0.11899999999999999</v>
      </c>
      <c r="R339" s="601">
        <v>1.3779999999999999</v>
      </c>
      <c r="S339" s="601">
        <v>0.52849999999999997</v>
      </c>
      <c r="T339" s="601">
        <v>0.625</v>
      </c>
      <c r="U339" s="601" t="s">
        <v>299</v>
      </c>
      <c r="V339" s="601" t="s">
        <v>299</v>
      </c>
      <c r="W339" s="601" t="s">
        <v>299</v>
      </c>
      <c r="X339" s="601" t="s">
        <v>299</v>
      </c>
      <c r="Y339" s="601" t="s">
        <v>299</v>
      </c>
      <c r="Z339" s="601" t="s">
        <v>299</v>
      </c>
      <c r="AA339" s="601" t="s">
        <v>299</v>
      </c>
      <c r="AB339" s="595">
        <v>0</v>
      </c>
      <c r="AE339" s="595" t="b">
        <v>0</v>
      </c>
      <c r="AG339" s="2771">
        <v>107.94999694824219</v>
      </c>
      <c r="AH339" s="2772">
        <v>99.230180000000004</v>
      </c>
      <c r="AI339" s="2772">
        <v>6.0452000000000004</v>
      </c>
      <c r="AJ339" s="2772">
        <v>241.90263432641385</v>
      </c>
      <c r="AK339" s="2771">
        <v>26</v>
      </c>
      <c r="AL339" s="2772">
        <v>16</v>
      </c>
      <c r="AM339" s="2772">
        <v>37</v>
      </c>
      <c r="AN339" s="2772">
        <v>86</v>
      </c>
      <c r="AO339" s="2772">
        <v>99</v>
      </c>
      <c r="AP339" s="2772" t="s">
        <v>4809</v>
      </c>
      <c r="AQ339" s="2772" t="s">
        <v>4809</v>
      </c>
      <c r="AR339" s="2772">
        <v>0</v>
      </c>
      <c r="AS339" s="2771" t="s">
        <v>4810</v>
      </c>
      <c r="AT339" s="2772">
        <v>86</v>
      </c>
      <c r="AU339" s="2773">
        <v>25</v>
      </c>
    </row>
    <row r="340" spans="1:47" x14ac:dyDescent="0.25">
      <c r="A340" s="595">
        <v>339</v>
      </c>
      <c r="D340" s="595">
        <v>1</v>
      </c>
      <c r="I340" s="595">
        <v>1</v>
      </c>
      <c r="K340" s="601">
        <v>115431</v>
      </c>
      <c r="L340" s="601">
        <v>3.375</v>
      </c>
      <c r="M340" s="601">
        <v>59</v>
      </c>
      <c r="N340" s="601" t="s">
        <v>29</v>
      </c>
      <c r="O340" s="601">
        <v>3.7924000000000002</v>
      </c>
      <c r="P340" s="601">
        <v>0.56830000000000003</v>
      </c>
      <c r="Q340" s="601">
        <v>0.2271</v>
      </c>
      <c r="R340" s="601">
        <v>1.1220000000000001</v>
      </c>
      <c r="S340" s="601">
        <v>0.62629999999999997</v>
      </c>
      <c r="T340" s="601">
        <v>0.75</v>
      </c>
      <c r="U340" s="601" t="s">
        <v>299</v>
      </c>
      <c r="V340" s="601" t="s">
        <v>299</v>
      </c>
      <c r="W340" s="601" t="s">
        <v>299</v>
      </c>
      <c r="X340" s="601" t="s">
        <v>299</v>
      </c>
      <c r="Y340" s="601" t="s">
        <v>299</v>
      </c>
      <c r="Z340" s="601" t="s">
        <v>299</v>
      </c>
      <c r="AA340" s="601" t="s">
        <v>299</v>
      </c>
      <c r="AB340" s="595">
        <v>0</v>
      </c>
      <c r="AE340" s="595" t="b">
        <v>0</v>
      </c>
      <c r="AG340" s="2771">
        <v>85.724998474121094</v>
      </c>
      <c r="AH340" s="2772">
        <v>96.32696</v>
      </c>
      <c r="AI340" s="2772">
        <v>11.53668</v>
      </c>
      <c r="AJ340" s="2772">
        <v>185.35396656179759</v>
      </c>
      <c r="AK340" s="2771">
        <v>14</v>
      </c>
      <c r="AL340" s="2772">
        <v>10</v>
      </c>
      <c r="AM340" s="2772">
        <v>27</v>
      </c>
      <c r="AN340" s="2772">
        <v>96</v>
      </c>
      <c r="AO340" s="2772">
        <v>96</v>
      </c>
      <c r="AP340" s="2772" t="s">
        <v>4809</v>
      </c>
      <c r="AQ340" s="2772" t="s">
        <v>4809</v>
      </c>
      <c r="AR340" s="2772">
        <v>0</v>
      </c>
      <c r="AS340" s="2771" t="s">
        <v>4810</v>
      </c>
      <c r="AT340" s="2772">
        <v>66</v>
      </c>
      <c r="AU340" s="2773">
        <v>15</v>
      </c>
    </row>
    <row r="341" spans="1:47" x14ac:dyDescent="0.25">
      <c r="A341" s="595">
        <v>340</v>
      </c>
      <c r="B341" s="595">
        <v>1</v>
      </c>
      <c r="I341" s="595">
        <v>1</v>
      </c>
      <c r="K341" s="601">
        <v>115597</v>
      </c>
      <c r="L341" s="601">
        <v>6</v>
      </c>
      <c r="M341" s="601">
        <v>105</v>
      </c>
      <c r="N341" s="601" t="s">
        <v>29</v>
      </c>
      <c r="O341" s="601">
        <v>5.7397999999999998</v>
      </c>
      <c r="P341" s="601">
        <v>0.4738</v>
      </c>
      <c r="Q341" s="601">
        <v>0.1525</v>
      </c>
      <c r="R341" s="601">
        <v>1.2488999999999999</v>
      </c>
      <c r="S341" s="601">
        <v>0.47439999999999999</v>
      </c>
      <c r="T341" s="601">
        <v>0.625</v>
      </c>
      <c r="U341" s="601" t="s">
        <v>299</v>
      </c>
      <c r="V341" s="601" t="s">
        <v>299</v>
      </c>
      <c r="W341" s="601" t="s">
        <v>299</v>
      </c>
      <c r="X341" s="601" t="s">
        <v>299</v>
      </c>
      <c r="Y341" s="601" t="s">
        <v>299</v>
      </c>
      <c r="Z341" s="601" t="s">
        <v>299</v>
      </c>
      <c r="AA341" s="601" t="s">
        <v>299</v>
      </c>
      <c r="AB341" s="595">
        <v>0</v>
      </c>
      <c r="AE341" s="595" t="b">
        <v>0</v>
      </c>
      <c r="AG341" s="2771">
        <v>152.39999389648438</v>
      </c>
      <c r="AH341" s="2772">
        <v>145.79092</v>
      </c>
      <c r="AI341" s="2772">
        <v>7.7469999999999999</v>
      </c>
      <c r="AJ341" s="2772">
        <v>329.86722862692795</v>
      </c>
      <c r="AK341" s="2771">
        <v>25</v>
      </c>
      <c r="AL341" s="2772">
        <v>16</v>
      </c>
      <c r="AM341" s="2772">
        <v>37</v>
      </c>
      <c r="AN341" s="2772">
        <v>86</v>
      </c>
      <c r="AO341" s="2772">
        <v>146</v>
      </c>
      <c r="AP341" s="2772" t="s">
        <v>793</v>
      </c>
      <c r="AQ341" s="2772" t="s">
        <v>793</v>
      </c>
      <c r="AR341" s="2772">
        <v>0</v>
      </c>
      <c r="AS341" s="2771" t="s">
        <v>4810</v>
      </c>
      <c r="AT341" s="2772">
        <v>106</v>
      </c>
      <c r="AU341" s="2773">
        <v>35</v>
      </c>
    </row>
    <row r="342" spans="1:47" x14ac:dyDescent="0.25">
      <c r="A342" s="595">
        <v>341</v>
      </c>
      <c r="B342" s="595">
        <v>1</v>
      </c>
      <c r="I342" s="595">
        <v>1</v>
      </c>
      <c r="K342" s="601">
        <v>115760</v>
      </c>
      <c r="L342" s="601">
        <v>4.25</v>
      </c>
      <c r="M342" s="601">
        <v>76</v>
      </c>
      <c r="N342" s="601" t="s">
        <v>29</v>
      </c>
      <c r="O342" s="601">
        <v>3.7749999999999999</v>
      </c>
      <c r="P342" s="601">
        <v>0.36780000000000002</v>
      </c>
      <c r="Q342" s="601">
        <v>0.1178</v>
      </c>
      <c r="R342" s="601">
        <v>1.375</v>
      </c>
      <c r="S342" s="601">
        <v>0.65680000000000005</v>
      </c>
      <c r="T342" s="601">
        <v>0.625</v>
      </c>
      <c r="U342" s="601" t="s">
        <v>299</v>
      </c>
      <c r="V342" s="601" t="s">
        <v>299</v>
      </c>
      <c r="W342" s="601" t="s">
        <v>299</v>
      </c>
      <c r="X342" s="601" t="s">
        <v>299</v>
      </c>
      <c r="Y342" s="601" t="s">
        <v>299</v>
      </c>
      <c r="Z342" s="601" t="s">
        <v>299</v>
      </c>
      <c r="AA342" s="601" t="s">
        <v>299</v>
      </c>
      <c r="AB342" s="595">
        <v>0</v>
      </c>
      <c r="AE342" s="595" t="b">
        <v>0</v>
      </c>
      <c r="AG342" s="2771">
        <v>107.94999694824219</v>
      </c>
      <c r="AH342" s="2772">
        <v>95.885000000000005</v>
      </c>
      <c r="AI342" s="2772">
        <v>5.9842399999999998</v>
      </c>
      <c r="AJ342" s="2772">
        <v>238.76104167282404</v>
      </c>
      <c r="AK342" s="2771">
        <v>23</v>
      </c>
      <c r="AL342" s="2772">
        <v>16</v>
      </c>
      <c r="AM342" s="2772">
        <v>37</v>
      </c>
      <c r="AN342" s="2772">
        <v>86</v>
      </c>
      <c r="AO342" s="2772">
        <v>96</v>
      </c>
      <c r="AP342" s="2772" t="s">
        <v>4809</v>
      </c>
      <c r="AQ342" s="2772" t="s">
        <v>4809</v>
      </c>
      <c r="AR342" s="2772">
        <v>0</v>
      </c>
      <c r="AS342" s="2771" t="s">
        <v>4810</v>
      </c>
      <c r="AT342" s="2772">
        <v>75</v>
      </c>
      <c r="AU342" s="2773">
        <v>20</v>
      </c>
    </row>
    <row r="343" spans="1:47" x14ac:dyDescent="0.25">
      <c r="A343" s="595">
        <v>342</v>
      </c>
      <c r="C343" s="595">
        <v>1</v>
      </c>
      <c r="I343" s="595">
        <v>1</v>
      </c>
      <c r="K343" s="601">
        <v>115881</v>
      </c>
      <c r="L343" s="601">
        <v>3.625</v>
      </c>
      <c r="M343" s="601">
        <v>64</v>
      </c>
      <c r="N343" s="601" t="s">
        <v>28</v>
      </c>
      <c r="O343" s="601">
        <v>3.4115000000000002</v>
      </c>
      <c r="P343" s="601">
        <v>0.54890000000000005</v>
      </c>
      <c r="Q343" s="601">
        <v>8.0199999999999994E-2</v>
      </c>
      <c r="R343" s="601">
        <v>0.86739999999999995</v>
      </c>
      <c r="S343" s="601">
        <v>0.56659999999999999</v>
      </c>
      <c r="T343" s="601">
        <v>0.4375</v>
      </c>
      <c r="U343" s="601" t="s">
        <v>844</v>
      </c>
      <c r="V343" s="601" t="s">
        <v>844</v>
      </c>
      <c r="W343" s="601" t="s">
        <v>844</v>
      </c>
      <c r="X343" s="601" t="s">
        <v>844</v>
      </c>
      <c r="Y343" s="601" t="s">
        <v>844</v>
      </c>
      <c r="Z343" s="601" t="s">
        <v>844</v>
      </c>
      <c r="AA343" s="601" t="s">
        <v>844</v>
      </c>
      <c r="AB343" s="595">
        <v>11</v>
      </c>
      <c r="AE343" s="595" t="b">
        <v>0</v>
      </c>
      <c r="AG343" s="2771">
        <v>92.074996948242188</v>
      </c>
      <c r="AH343" s="2772">
        <v>86.652100000000004</v>
      </c>
      <c r="AI343" s="2772">
        <v>4.07416</v>
      </c>
      <c r="AJ343" s="2772">
        <v>201.06192982974656</v>
      </c>
      <c r="AK343" s="2771">
        <v>17</v>
      </c>
      <c r="AL343" s="2772">
        <v>14</v>
      </c>
      <c r="AM343" s="2772">
        <v>33</v>
      </c>
      <c r="AN343" s="2772">
        <v>90</v>
      </c>
      <c r="AO343" s="2772">
        <v>87</v>
      </c>
      <c r="AP343" s="2772" t="s">
        <v>4809</v>
      </c>
      <c r="AQ343" s="2772" t="s">
        <v>4809</v>
      </c>
      <c r="AR343" s="2772">
        <v>0</v>
      </c>
      <c r="AS343" s="2771" t="s">
        <v>4810</v>
      </c>
      <c r="AT343" s="2772">
        <v>66</v>
      </c>
      <c r="AU343" s="2773">
        <v>15</v>
      </c>
    </row>
    <row r="344" spans="1:47" x14ac:dyDescent="0.25">
      <c r="A344" s="595">
        <v>343</v>
      </c>
      <c r="B344" s="595">
        <v>1</v>
      </c>
      <c r="I344" s="595">
        <v>1</v>
      </c>
      <c r="K344" s="601">
        <v>115942</v>
      </c>
      <c r="L344" s="601">
        <v>6</v>
      </c>
      <c r="M344" s="601">
        <v>106</v>
      </c>
      <c r="N344" s="601" t="s">
        <v>28</v>
      </c>
      <c r="O344" s="601">
        <v>5.8497000000000003</v>
      </c>
      <c r="P344" s="601">
        <v>0.50129999999999997</v>
      </c>
      <c r="Q344" s="601">
        <v>0.153</v>
      </c>
      <c r="R344" s="601">
        <v>1.3458000000000001</v>
      </c>
      <c r="S344" s="601">
        <v>0.97940000000000005</v>
      </c>
      <c r="T344" s="601">
        <v>0.625</v>
      </c>
      <c r="U344" s="601" t="s">
        <v>849</v>
      </c>
      <c r="V344" s="601" t="s">
        <v>849</v>
      </c>
      <c r="W344" s="601" t="s">
        <v>849</v>
      </c>
      <c r="X344" s="601" t="s">
        <v>849</v>
      </c>
      <c r="Y344" s="601" t="s">
        <v>849</v>
      </c>
      <c r="Z344" s="601" t="s">
        <v>849</v>
      </c>
      <c r="AA344" s="601" t="s">
        <v>849</v>
      </c>
      <c r="AB344" s="595">
        <v>10</v>
      </c>
      <c r="AE344" s="595" t="b">
        <v>0</v>
      </c>
      <c r="AG344" s="2771">
        <v>152.39999389648438</v>
      </c>
      <c r="AH344" s="2772">
        <v>148.58238</v>
      </c>
      <c r="AI344" s="2772">
        <v>7.7724000000000002</v>
      </c>
      <c r="AJ344" s="2772">
        <v>333.00882128051774</v>
      </c>
      <c r="AK344" s="2771">
        <v>28</v>
      </c>
      <c r="AL344" s="2772">
        <v>16</v>
      </c>
      <c r="AM344" s="2772">
        <v>37</v>
      </c>
      <c r="AN344" s="2772">
        <v>86</v>
      </c>
      <c r="AO344" s="2772">
        <v>149</v>
      </c>
      <c r="AP344" s="2772" t="s">
        <v>793</v>
      </c>
      <c r="AQ344" s="2772" t="s">
        <v>793</v>
      </c>
      <c r="AR344" s="2772">
        <v>0</v>
      </c>
      <c r="AS344" s="2771" t="s">
        <v>4810</v>
      </c>
      <c r="AT344" s="2772">
        <v>106</v>
      </c>
      <c r="AU344" s="2773">
        <v>35</v>
      </c>
    </row>
    <row r="345" spans="1:47" x14ac:dyDescent="0.25">
      <c r="A345" s="595">
        <v>344</v>
      </c>
      <c r="B345" s="595">
        <v>1</v>
      </c>
      <c r="I345" s="595">
        <v>1</v>
      </c>
      <c r="K345" s="601">
        <v>116056</v>
      </c>
      <c r="L345" s="601">
        <v>5.625</v>
      </c>
      <c r="M345" s="601">
        <v>97</v>
      </c>
      <c r="N345" s="601" t="s">
        <v>29</v>
      </c>
      <c r="O345" s="601">
        <v>3.7469999999999999</v>
      </c>
      <c r="P345" s="601">
        <v>0.45929999999999999</v>
      </c>
      <c r="Q345" s="601">
        <v>0.1469</v>
      </c>
      <c r="R345" s="601">
        <v>2.625</v>
      </c>
      <c r="S345" s="601">
        <v>0.43409999999999999</v>
      </c>
      <c r="T345" s="601">
        <v>0.625</v>
      </c>
      <c r="U345" s="601" t="s">
        <v>299</v>
      </c>
      <c r="V345" s="601" t="s">
        <v>299</v>
      </c>
      <c r="W345" s="601" t="s">
        <v>299</v>
      </c>
      <c r="X345" s="601" t="s">
        <v>299</v>
      </c>
      <c r="Y345" s="601" t="s">
        <v>299</v>
      </c>
      <c r="Z345" s="601" t="s">
        <v>299</v>
      </c>
      <c r="AA345" s="601" t="s">
        <v>299</v>
      </c>
      <c r="AB345" s="595">
        <v>0</v>
      </c>
      <c r="AE345" s="595" t="b">
        <v>0</v>
      </c>
      <c r="AG345" s="2771">
        <v>142.875</v>
      </c>
      <c r="AH345" s="2772">
        <v>95.1738</v>
      </c>
      <c r="AI345" s="2772">
        <v>7.4625199999999996</v>
      </c>
      <c r="AJ345" s="2772">
        <v>304.73448739820964</v>
      </c>
      <c r="AK345" s="2771">
        <v>19</v>
      </c>
      <c r="AL345" s="2772">
        <v>16</v>
      </c>
      <c r="AM345" s="2772">
        <v>37</v>
      </c>
      <c r="AN345" s="2772">
        <v>86</v>
      </c>
      <c r="AO345" s="2772">
        <v>95</v>
      </c>
      <c r="AP345" s="2772" t="s">
        <v>793</v>
      </c>
      <c r="AQ345" s="2772" t="s">
        <v>4809</v>
      </c>
      <c r="AR345" s="2772">
        <v>0</v>
      </c>
      <c r="AS345" s="2771" t="s">
        <v>4810</v>
      </c>
      <c r="AT345" s="2772">
        <v>96</v>
      </c>
      <c r="AU345" s="2773">
        <v>30</v>
      </c>
    </row>
    <row r="346" spans="1:47" x14ac:dyDescent="0.25">
      <c r="A346" s="595">
        <v>345</v>
      </c>
      <c r="C346" s="595">
        <v>1</v>
      </c>
      <c r="I346" s="595">
        <v>1</v>
      </c>
      <c r="K346" s="601">
        <v>116102</v>
      </c>
      <c r="L346" s="601">
        <v>4.125</v>
      </c>
      <c r="M346" s="601">
        <v>75</v>
      </c>
      <c r="N346" s="601" t="s">
        <v>28</v>
      </c>
      <c r="O346" s="601">
        <v>3.8277000000000001</v>
      </c>
      <c r="P346" s="601">
        <v>0.76</v>
      </c>
      <c r="Q346" s="601">
        <v>0.4073</v>
      </c>
      <c r="R346" s="601">
        <v>1.3871</v>
      </c>
      <c r="S346" s="601">
        <v>1.1254999999999999</v>
      </c>
      <c r="T346" s="601">
        <v>1.125</v>
      </c>
      <c r="U346" s="601" t="s">
        <v>846</v>
      </c>
      <c r="V346" s="601" t="s">
        <v>846</v>
      </c>
      <c r="W346" s="601" t="s">
        <v>846</v>
      </c>
      <c r="X346" s="601" t="s">
        <v>846</v>
      </c>
      <c r="Y346" s="601" t="s">
        <v>846</v>
      </c>
      <c r="Z346" s="601" t="s">
        <v>846</v>
      </c>
      <c r="AA346" s="601" t="s">
        <v>846</v>
      </c>
      <c r="AB346" s="595">
        <v>6</v>
      </c>
      <c r="AE346" s="595" t="b">
        <v>0</v>
      </c>
      <c r="AG346" s="2771">
        <v>104.77500152587891</v>
      </c>
      <c r="AH346" s="2772">
        <v>97.223579999999998</v>
      </c>
      <c r="AI346" s="2772">
        <v>20.690840000000001</v>
      </c>
      <c r="AJ346" s="2772">
        <v>235.61944901923425</v>
      </c>
      <c r="AK346" s="2771">
        <v>26</v>
      </c>
      <c r="AL346" s="2772">
        <v>16</v>
      </c>
      <c r="AM346" s="2772">
        <v>37</v>
      </c>
      <c r="AN346" s="2772">
        <v>86</v>
      </c>
      <c r="AO346" s="2772">
        <v>97</v>
      </c>
      <c r="AP346" s="2772" t="s">
        <v>4809</v>
      </c>
      <c r="AQ346" s="2772" t="s">
        <v>4809</v>
      </c>
      <c r="AR346" s="2772">
        <v>0</v>
      </c>
      <c r="AS346" s="2771" t="s">
        <v>4810</v>
      </c>
      <c r="AT346" s="2772">
        <v>75</v>
      </c>
      <c r="AU346" s="2773">
        <v>20</v>
      </c>
    </row>
    <row r="347" spans="1:47" x14ac:dyDescent="0.25">
      <c r="A347" s="595">
        <v>346</v>
      </c>
      <c r="C347" s="595">
        <v>1</v>
      </c>
      <c r="I347" s="595">
        <v>1</v>
      </c>
      <c r="K347" s="601">
        <v>116147</v>
      </c>
      <c r="L347" s="601">
        <v>3.875</v>
      </c>
      <c r="M347" s="601">
        <v>69</v>
      </c>
      <c r="N347" s="601" t="s">
        <v>28</v>
      </c>
      <c r="O347" s="601">
        <v>3.6926000000000001</v>
      </c>
      <c r="P347" s="601">
        <v>0.65249999999999997</v>
      </c>
      <c r="Q347" s="601">
        <v>0.13700000000000001</v>
      </c>
      <c r="R347" s="601">
        <v>0.97560000000000002</v>
      </c>
      <c r="S347" s="601">
        <v>0.65249999999999997</v>
      </c>
      <c r="T347" s="601">
        <v>0.75</v>
      </c>
      <c r="U347" s="601" t="s">
        <v>791</v>
      </c>
      <c r="V347" s="601" t="s">
        <v>791</v>
      </c>
      <c r="W347" s="601" t="s">
        <v>791</v>
      </c>
      <c r="X347" s="601" t="s">
        <v>791</v>
      </c>
      <c r="Y347" s="601" t="s">
        <v>791</v>
      </c>
      <c r="Z347" s="601" t="s">
        <v>791</v>
      </c>
      <c r="AA347" s="601" t="s">
        <v>791</v>
      </c>
      <c r="AB347" s="595">
        <v>9</v>
      </c>
      <c r="AE347" s="595" t="b">
        <v>0</v>
      </c>
      <c r="AG347" s="2771">
        <v>98.425003051757813</v>
      </c>
      <c r="AH347" s="2772">
        <v>93.79204</v>
      </c>
      <c r="AI347" s="2772">
        <v>6.9596</v>
      </c>
      <c r="AJ347" s="2772">
        <v>216.76989309769553</v>
      </c>
      <c r="AK347" s="2771">
        <v>20</v>
      </c>
      <c r="AL347" s="2772">
        <v>14</v>
      </c>
      <c r="AM347" s="2772">
        <v>33</v>
      </c>
      <c r="AN347" s="2772">
        <v>90</v>
      </c>
      <c r="AO347" s="2772">
        <v>94</v>
      </c>
      <c r="AP347" s="2772" t="s">
        <v>4809</v>
      </c>
      <c r="AQ347" s="2772" t="s">
        <v>4809</v>
      </c>
      <c r="AR347" s="2772">
        <v>0</v>
      </c>
      <c r="AS347" s="2771" t="s">
        <v>4810</v>
      </c>
      <c r="AT347" s="2772">
        <v>75</v>
      </c>
      <c r="AU347" s="2773">
        <v>20</v>
      </c>
    </row>
    <row r="348" spans="1:47" x14ac:dyDescent="0.25">
      <c r="A348" s="595">
        <v>347</v>
      </c>
      <c r="H348" s="595" t="s">
        <v>235</v>
      </c>
      <c r="I348" s="595">
        <v>1</v>
      </c>
      <c r="K348" s="601">
        <v>116450</v>
      </c>
      <c r="L348" s="601">
        <v>5.5</v>
      </c>
      <c r="M348" s="601">
        <v>97</v>
      </c>
      <c r="N348" s="601" t="s">
        <v>29</v>
      </c>
      <c r="O348" s="601">
        <v>5.0594999999999999</v>
      </c>
      <c r="P348" s="601">
        <v>0.63380000000000003</v>
      </c>
      <c r="Q348" s="601">
        <v>0.19750000000000001</v>
      </c>
      <c r="R348" s="601">
        <v>1.4375</v>
      </c>
      <c r="S348" s="601">
        <v>1.0900000000000001</v>
      </c>
      <c r="T348" s="601">
        <v>0.75</v>
      </c>
      <c r="U348" s="601" t="s">
        <v>299</v>
      </c>
      <c r="V348" s="601" t="s">
        <v>299</v>
      </c>
      <c r="W348" s="601" t="s">
        <v>299</v>
      </c>
      <c r="X348" s="601" t="s">
        <v>299</v>
      </c>
      <c r="Y348" s="601" t="s">
        <v>299</v>
      </c>
      <c r="Z348" s="601" t="s">
        <v>299</v>
      </c>
      <c r="AA348" s="601" t="s">
        <v>299</v>
      </c>
      <c r="AB348" s="595">
        <v>0</v>
      </c>
      <c r="AE348" s="595" t="b">
        <v>0</v>
      </c>
      <c r="AG348" s="2771">
        <v>139.69999694824219</v>
      </c>
      <c r="AH348" s="2772">
        <v>128.51130000000001</v>
      </c>
      <c r="AI348" s="2772">
        <v>10.032999999999999</v>
      </c>
      <c r="AJ348" s="2772">
        <v>304.73448739820964</v>
      </c>
      <c r="AK348" s="2771">
        <v>25</v>
      </c>
      <c r="AL348" s="2772">
        <v>16</v>
      </c>
      <c r="AM348" s="2772">
        <v>37</v>
      </c>
      <c r="AN348" s="2772">
        <v>86</v>
      </c>
      <c r="AO348" s="2772">
        <v>129</v>
      </c>
      <c r="AP348" s="2772" t="s">
        <v>793</v>
      </c>
      <c r="AQ348" s="2772" t="s">
        <v>4809</v>
      </c>
      <c r="AR348" s="2772">
        <v>0</v>
      </c>
      <c r="AS348" s="2771" t="s">
        <v>4810</v>
      </c>
      <c r="AT348" s="2772">
        <v>96</v>
      </c>
      <c r="AU348" s="2773">
        <v>30</v>
      </c>
    </row>
    <row r="349" spans="1:47" x14ac:dyDescent="0.25">
      <c r="A349" s="595">
        <v>348</v>
      </c>
      <c r="I349" s="595">
        <v>0</v>
      </c>
      <c r="K349" s="601">
        <v>116514</v>
      </c>
      <c r="L349" s="601">
        <v>6.125</v>
      </c>
      <c r="M349" s="601">
        <v>111</v>
      </c>
      <c r="N349" s="601" t="s">
        <v>29</v>
      </c>
      <c r="O349" s="601">
        <v>5.8632</v>
      </c>
      <c r="P349" s="601">
        <v>0.55769999999999997</v>
      </c>
      <c r="Q349" s="601">
        <v>0.2399</v>
      </c>
      <c r="R349" s="601">
        <v>1.7417</v>
      </c>
      <c r="S349" s="601">
        <v>0.70599999999999996</v>
      </c>
      <c r="T349" s="601">
        <v>0.75</v>
      </c>
      <c r="U349" s="601" t="s">
        <v>299</v>
      </c>
      <c r="V349" s="601" t="s">
        <v>299</v>
      </c>
      <c r="W349" s="601" t="s">
        <v>299</v>
      </c>
      <c r="X349" s="601" t="s">
        <v>299</v>
      </c>
      <c r="Y349" s="601" t="s">
        <v>299</v>
      </c>
      <c r="Z349" s="601" t="s">
        <v>299</v>
      </c>
      <c r="AA349" s="601" t="s">
        <v>299</v>
      </c>
      <c r="AB349" s="595">
        <v>0</v>
      </c>
      <c r="AE349" s="595" t="b">
        <v>0</v>
      </c>
      <c r="AG349" s="2771">
        <v>155.57499694824219</v>
      </c>
      <c r="AH349" s="2772">
        <v>148.92527999999999</v>
      </c>
      <c r="AI349" s="2772">
        <v>12.186920000000001</v>
      </c>
      <c r="AJ349" s="2772">
        <v>348.71678454846671</v>
      </c>
      <c r="AK349" s="2771">
        <v>38</v>
      </c>
      <c r="AL349" s="2772">
        <v>18</v>
      </c>
      <c r="AM349" s="2772">
        <v>40</v>
      </c>
      <c r="AN349" s="2772">
        <v>83</v>
      </c>
      <c r="AO349" s="2772">
        <v>149</v>
      </c>
      <c r="AP349" s="2772" t="s">
        <v>793</v>
      </c>
      <c r="AQ349" s="2772" t="s">
        <v>793</v>
      </c>
      <c r="AR349" s="2772">
        <v>0</v>
      </c>
      <c r="AS349" s="2771" t="s">
        <v>4810</v>
      </c>
      <c r="AT349" s="2772">
        <v>111</v>
      </c>
      <c r="AU349" s="2773">
        <v>38</v>
      </c>
    </row>
    <row r="350" spans="1:47" x14ac:dyDescent="0.25">
      <c r="A350" s="595">
        <v>349</v>
      </c>
      <c r="B350" s="595">
        <v>1</v>
      </c>
      <c r="I350" s="595">
        <v>1</v>
      </c>
      <c r="K350" s="601">
        <v>116650</v>
      </c>
      <c r="L350" s="601">
        <v>4</v>
      </c>
      <c r="M350" s="601">
        <v>71</v>
      </c>
      <c r="N350" s="601" t="s">
        <v>28</v>
      </c>
      <c r="O350" s="601">
        <v>3.7412000000000001</v>
      </c>
      <c r="P350" s="601">
        <v>0.47310000000000002</v>
      </c>
      <c r="Q350" s="601">
        <v>0.1172</v>
      </c>
      <c r="R350" s="601">
        <v>1.0962000000000001</v>
      </c>
      <c r="S350" s="601">
        <v>0.97770000000000001</v>
      </c>
      <c r="T350" s="601">
        <v>0.75</v>
      </c>
      <c r="U350" s="601" t="s">
        <v>839</v>
      </c>
      <c r="V350" s="601" t="s">
        <v>839</v>
      </c>
      <c r="W350" s="601" t="s">
        <v>839</v>
      </c>
      <c r="X350" s="601" t="s">
        <v>839</v>
      </c>
      <c r="Y350" s="601" t="s">
        <v>839</v>
      </c>
      <c r="Z350" s="601" t="s">
        <v>839</v>
      </c>
      <c r="AA350" s="601" t="s">
        <v>839</v>
      </c>
      <c r="AB350" s="595">
        <v>8</v>
      </c>
      <c r="AE350" s="595" t="b">
        <v>0</v>
      </c>
      <c r="AG350" s="2771">
        <v>101.59999847412109</v>
      </c>
      <c r="AH350" s="2772">
        <v>95.026480000000006</v>
      </c>
      <c r="AI350" s="2772">
        <v>5.9537599999999999</v>
      </c>
      <c r="AJ350" s="2772">
        <v>223.05307840487507</v>
      </c>
      <c r="AK350" s="2771">
        <v>20</v>
      </c>
      <c r="AL350" s="2772">
        <v>14</v>
      </c>
      <c r="AM350" s="2772">
        <v>33</v>
      </c>
      <c r="AN350" s="2772">
        <v>90</v>
      </c>
      <c r="AO350" s="2772">
        <v>95</v>
      </c>
      <c r="AP350" s="2772" t="s">
        <v>4809</v>
      </c>
      <c r="AQ350" s="2772" t="s">
        <v>4809</v>
      </c>
      <c r="AR350" s="2772">
        <v>0</v>
      </c>
      <c r="AS350" s="2771" t="s">
        <v>4810</v>
      </c>
      <c r="AT350" s="2772">
        <v>75</v>
      </c>
      <c r="AU350" s="2773">
        <v>20</v>
      </c>
    </row>
    <row r="351" spans="1:47" x14ac:dyDescent="0.25">
      <c r="A351" s="595">
        <v>350</v>
      </c>
      <c r="B351" s="595">
        <v>1</v>
      </c>
      <c r="I351" s="595">
        <v>1</v>
      </c>
      <c r="K351" s="601">
        <v>116738</v>
      </c>
      <c r="L351" s="601">
        <v>4</v>
      </c>
      <c r="M351" s="601">
        <v>71</v>
      </c>
      <c r="N351" s="601" t="s">
        <v>29</v>
      </c>
      <c r="O351" s="601">
        <v>3.5945</v>
      </c>
      <c r="P351" s="601">
        <v>0.66069999999999995</v>
      </c>
      <c r="Q351" s="601">
        <v>0.11409999999999999</v>
      </c>
      <c r="R351" s="601">
        <v>1.1875</v>
      </c>
      <c r="S351" s="601">
        <v>0.66100000000000003</v>
      </c>
      <c r="T351" s="601">
        <v>0.6875</v>
      </c>
      <c r="U351" s="601" t="s">
        <v>299</v>
      </c>
      <c r="V351" s="601" t="s">
        <v>299</v>
      </c>
      <c r="W351" s="601" t="s">
        <v>299</v>
      </c>
      <c r="X351" s="601" t="s">
        <v>299</v>
      </c>
      <c r="Y351" s="601" t="s">
        <v>299</v>
      </c>
      <c r="Z351" s="601" t="s">
        <v>299</v>
      </c>
      <c r="AA351" s="601" t="s">
        <v>299</v>
      </c>
      <c r="AB351" s="595">
        <v>0</v>
      </c>
      <c r="AE351" s="595" t="b">
        <v>0</v>
      </c>
      <c r="AG351" s="2771">
        <v>101.59999847412109</v>
      </c>
      <c r="AH351" s="2772">
        <v>91.300299999999993</v>
      </c>
      <c r="AI351" s="2772">
        <v>5.7962800000000003</v>
      </c>
      <c r="AJ351" s="2772">
        <v>223.05307840487507</v>
      </c>
      <c r="AK351" s="2771">
        <v>20</v>
      </c>
      <c r="AL351" s="2772">
        <v>14</v>
      </c>
      <c r="AM351" s="2772">
        <v>33</v>
      </c>
      <c r="AN351" s="2772">
        <v>90</v>
      </c>
      <c r="AO351" s="2772">
        <v>91</v>
      </c>
      <c r="AP351" s="2772" t="s">
        <v>4809</v>
      </c>
      <c r="AQ351" s="2772" t="s">
        <v>4809</v>
      </c>
      <c r="AR351" s="2772">
        <v>0</v>
      </c>
      <c r="AS351" s="2771" t="s">
        <v>4810</v>
      </c>
      <c r="AT351" s="2772">
        <v>75</v>
      </c>
      <c r="AU351" s="2773">
        <v>20</v>
      </c>
    </row>
    <row r="352" spans="1:47" x14ac:dyDescent="0.25">
      <c r="A352" s="595">
        <v>351</v>
      </c>
      <c r="F352" s="595">
        <v>1</v>
      </c>
      <c r="I352" s="595">
        <v>1</v>
      </c>
      <c r="K352" s="601">
        <v>117028</v>
      </c>
      <c r="L352" s="601">
        <v>6</v>
      </c>
      <c r="M352" s="601">
        <v>113</v>
      </c>
      <c r="N352" s="601" t="s">
        <v>29</v>
      </c>
      <c r="O352" s="601">
        <v>5.4728000000000003</v>
      </c>
      <c r="P352" s="601">
        <v>0.75860000000000005</v>
      </c>
      <c r="Q352" s="601">
        <v>0.1211</v>
      </c>
      <c r="R352" s="601">
        <v>1.6338999999999999</v>
      </c>
      <c r="S352" s="601">
        <v>0.75860000000000005</v>
      </c>
      <c r="T352" s="601">
        <v>0.875</v>
      </c>
      <c r="U352" s="601" t="s">
        <v>299</v>
      </c>
      <c r="V352" s="601" t="s">
        <v>299</v>
      </c>
      <c r="W352" s="601" t="s">
        <v>299</v>
      </c>
      <c r="X352" s="601" t="s">
        <v>299</v>
      </c>
      <c r="Y352" s="601" t="s">
        <v>299</v>
      </c>
      <c r="Z352" s="601" t="s">
        <v>299</v>
      </c>
      <c r="AA352" s="601" t="s">
        <v>299</v>
      </c>
      <c r="AB352" s="595">
        <v>0</v>
      </c>
      <c r="AE352" s="595" t="b">
        <v>0</v>
      </c>
      <c r="AF352" s="595" t="s">
        <v>894</v>
      </c>
      <c r="AG352" s="2771">
        <v>152.39999389648438</v>
      </c>
      <c r="AH352" s="2772">
        <v>139.00912</v>
      </c>
      <c r="AI352" s="2772">
        <v>6.1518800000000002</v>
      </c>
      <c r="AJ352" s="2772">
        <v>354.99996985564627</v>
      </c>
      <c r="AK352" s="2771">
        <v>50</v>
      </c>
      <c r="AL352" s="2772">
        <v>16</v>
      </c>
      <c r="AM352" s="2772">
        <v>37</v>
      </c>
      <c r="AN352" s="2772">
        <v>86</v>
      </c>
      <c r="AO352" s="2772">
        <v>139</v>
      </c>
      <c r="AP352" s="2772" t="s">
        <v>793</v>
      </c>
      <c r="AQ352" s="2772" t="s">
        <v>793</v>
      </c>
      <c r="AR352" s="2772">
        <v>0</v>
      </c>
      <c r="AS352" s="2771" t="s">
        <v>4810</v>
      </c>
      <c r="AT352" s="2772">
        <v>113</v>
      </c>
      <c r="AU352" s="2773">
        <v>38</v>
      </c>
    </row>
    <row r="353" spans="1:47" x14ac:dyDescent="0.25">
      <c r="A353" s="595">
        <v>352</v>
      </c>
      <c r="C353" s="595">
        <v>1</v>
      </c>
      <c r="I353" s="595">
        <v>1</v>
      </c>
      <c r="K353" s="601">
        <v>117222</v>
      </c>
      <c r="L353" s="601">
        <v>3.5625</v>
      </c>
      <c r="M353" s="601">
        <v>65</v>
      </c>
      <c r="N353" s="601" t="s">
        <v>29</v>
      </c>
      <c r="O353" s="601">
        <v>3.2166999999999999</v>
      </c>
      <c r="P353" s="601">
        <v>0.58360000000000001</v>
      </c>
      <c r="Q353" s="601">
        <v>0.1085</v>
      </c>
      <c r="R353" s="601">
        <v>1.2598</v>
      </c>
      <c r="S353" s="601">
        <v>0.60040000000000004</v>
      </c>
      <c r="T353" s="601">
        <v>0.75</v>
      </c>
      <c r="U353" s="601" t="s">
        <v>299</v>
      </c>
      <c r="V353" s="601" t="s">
        <v>299</v>
      </c>
      <c r="W353" s="601" t="s">
        <v>299</v>
      </c>
      <c r="X353" s="601" t="s">
        <v>299</v>
      </c>
      <c r="Y353" s="601" t="s">
        <v>299</v>
      </c>
      <c r="Z353" s="601" t="s">
        <v>299</v>
      </c>
      <c r="AA353" s="601" t="s">
        <v>299</v>
      </c>
      <c r="AB353" s="595">
        <v>0</v>
      </c>
      <c r="AE353" s="595" t="b">
        <v>1</v>
      </c>
      <c r="AG353" s="2771">
        <v>90.487503051757813</v>
      </c>
      <c r="AH353" s="2772">
        <v>81.704179999999994</v>
      </c>
      <c r="AI353" s="2772">
        <v>5.5118</v>
      </c>
      <c r="AJ353" s="2772">
        <v>204.20352248333637</v>
      </c>
      <c r="AK353" s="2771">
        <v>23</v>
      </c>
      <c r="AL353" s="2772">
        <v>10</v>
      </c>
      <c r="AM353" s="2772">
        <v>27</v>
      </c>
      <c r="AN353" s="2772">
        <v>96</v>
      </c>
      <c r="AO353" s="2772">
        <v>82</v>
      </c>
      <c r="AP353" s="2772" t="s">
        <v>4809</v>
      </c>
      <c r="AQ353" s="2772" t="s">
        <v>4809</v>
      </c>
      <c r="AR353" s="2772">
        <v>0</v>
      </c>
      <c r="AS353" s="2771" t="s">
        <v>4810</v>
      </c>
      <c r="AT353" s="2772">
        <v>66</v>
      </c>
      <c r="AU353" s="2773">
        <v>15</v>
      </c>
    </row>
    <row r="354" spans="1:47" x14ac:dyDescent="0.25">
      <c r="A354" s="595">
        <v>353</v>
      </c>
      <c r="H354" s="595" t="s">
        <v>235</v>
      </c>
      <c r="I354" s="595">
        <v>1</v>
      </c>
      <c r="K354" s="601">
        <v>118072</v>
      </c>
      <c r="L354" s="601">
        <v>4.125</v>
      </c>
      <c r="M354" s="601">
        <v>75</v>
      </c>
      <c r="N354" s="601" t="s">
        <v>28</v>
      </c>
      <c r="O354" s="601">
        <v>3.9697</v>
      </c>
      <c r="P354" s="601">
        <v>0.3997</v>
      </c>
      <c r="Q354" s="601">
        <v>0.1215</v>
      </c>
      <c r="R354" s="601">
        <v>1.1546000000000001</v>
      </c>
      <c r="S354" s="601">
        <v>0.54520000000000002</v>
      </c>
      <c r="T354" s="601">
        <v>0.6875</v>
      </c>
      <c r="U354" s="601" t="s">
        <v>842</v>
      </c>
      <c r="V354" s="601" t="s">
        <v>842</v>
      </c>
      <c r="W354" s="601" t="s">
        <v>842</v>
      </c>
      <c r="X354" s="601" t="s">
        <v>842</v>
      </c>
      <c r="Y354" s="601" t="s">
        <v>842</v>
      </c>
      <c r="Z354" s="601" t="s">
        <v>842</v>
      </c>
      <c r="AA354" s="601" t="s">
        <v>842</v>
      </c>
      <c r="AB354" s="595">
        <v>7</v>
      </c>
      <c r="AE354" s="595" t="b">
        <v>0</v>
      </c>
      <c r="AG354" s="2771">
        <v>104.77500152587891</v>
      </c>
      <c r="AH354" s="2772">
        <v>100.83038000000001</v>
      </c>
      <c r="AI354" s="2772">
        <v>6.1722000000000001</v>
      </c>
      <c r="AJ354" s="2772">
        <v>235.61944901923425</v>
      </c>
      <c r="AK354" s="2771">
        <v>26</v>
      </c>
      <c r="AL354" s="2772">
        <v>16</v>
      </c>
      <c r="AM354" s="2772">
        <v>37</v>
      </c>
      <c r="AN354" s="2772">
        <v>86</v>
      </c>
      <c r="AO354" s="2772">
        <v>101</v>
      </c>
      <c r="AP354" s="2772" t="s">
        <v>4809</v>
      </c>
      <c r="AQ354" s="2772" t="s">
        <v>4809</v>
      </c>
      <c r="AR354" s="2772">
        <v>0</v>
      </c>
      <c r="AS354" s="2771" t="s">
        <v>4810</v>
      </c>
      <c r="AT354" s="2772">
        <v>75</v>
      </c>
      <c r="AU354" s="2773">
        <v>20</v>
      </c>
    </row>
    <row r="355" spans="1:47" x14ac:dyDescent="0.25">
      <c r="A355" s="595">
        <v>354</v>
      </c>
      <c r="H355" s="595" t="s">
        <v>235</v>
      </c>
      <c r="I355" s="595">
        <v>1</v>
      </c>
      <c r="K355" s="601">
        <v>118164</v>
      </c>
      <c r="L355" s="601">
        <v>4.125</v>
      </c>
      <c r="M355" s="601">
        <v>75</v>
      </c>
      <c r="N355" s="601" t="s">
        <v>28</v>
      </c>
      <c r="O355" s="601">
        <v>3.8828</v>
      </c>
      <c r="P355" s="601">
        <v>0.50209999999999999</v>
      </c>
      <c r="Q355" s="601">
        <v>0.13650000000000001</v>
      </c>
      <c r="R355" s="601">
        <v>1.2753000000000001</v>
      </c>
      <c r="S355" s="601">
        <v>0.50209999999999999</v>
      </c>
      <c r="T355" s="601">
        <v>0.75</v>
      </c>
      <c r="U355" s="601" t="s">
        <v>843</v>
      </c>
      <c r="V355" s="601" t="s">
        <v>843</v>
      </c>
      <c r="W355" s="601" t="s">
        <v>843</v>
      </c>
      <c r="X355" s="601" t="s">
        <v>843</v>
      </c>
      <c r="Y355" s="601" t="s">
        <v>843</v>
      </c>
      <c r="Z355" s="601" t="s">
        <v>843</v>
      </c>
      <c r="AA355" s="601" t="s">
        <v>843</v>
      </c>
      <c r="AB355" s="595">
        <v>12</v>
      </c>
      <c r="AE355" s="595" t="b">
        <v>0</v>
      </c>
      <c r="AF355" s="595" t="s">
        <v>892</v>
      </c>
      <c r="AG355" s="2771">
        <v>104.77500152587891</v>
      </c>
      <c r="AH355" s="2772">
        <v>98.62312</v>
      </c>
      <c r="AI355" s="2772">
        <v>6.9341999999999997</v>
      </c>
      <c r="AJ355" s="2772">
        <v>235.61944901923425</v>
      </c>
      <c r="AK355" s="2771">
        <v>26</v>
      </c>
      <c r="AL355" s="2772">
        <v>16</v>
      </c>
      <c r="AM355" s="2772">
        <v>37</v>
      </c>
      <c r="AN355" s="2772">
        <v>86</v>
      </c>
      <c r="AO355" s="2772">
        <v>99</v>
      </c>
      <c r="AP355" s="2772" t="s">
        <v>4809</v>
      </c>
      <c r="AQ355" s="2772" t="s">
        <v>4809</v>
      </c>
      <c r="AR355" s="2772">
        <v>0</v>
      </c>
      <c r="AS355" s="2771" t="s">
        <v>4810</v>
      </c>
      <c r="AT355" s="2772">
        <v>75</v>
      </c>
      <c r="AU355" s="2773">
        <v>20</v>
      </c>
    </row>
    <row r="356" spans="1:47" x14ac:dyDescent="0.25">
      <c r="A356" s="595">
        <v>355</v>
      </c>
      <c r="H356" s="595" t="s">
        <v>235</v>
      </c>
      <c r="I356" s="595">
        <v>1</v>
      </c>
      <c r="K356" s="601">
        <v>119293</v>
      </c>
      <c r="L356" s="601">
        <v>4.25</v>
      </c>
      <c r="M356" s="601">
        <v>89</v>
      </c>
      <c r="N356" s="601" t="s">
        <v>29</v>
      </c>
      <c r="O356" s="601">
        <v>4.0227000000000004</v>
      </c>
      <c r="P356" s="601">
        <v>0.43319999999999997</v>
      </c>
      <c r="Q356" s="601">
        <v>0.1207</v>
      </c>
      <c r="R356" s="601">
        <v>1.5</v>
      </c>
      <c r="S356" s="601">
        <v>0.76480000000000004</v>
      </c>
      <c r="T356" s="601">
        <v>0.75</v>
      </c>
      <c r="U356" s="601" t="s">
        <v>299</v>
      </c>
      <c r="V356" s="601" t="s">
        <v>299</v>
      </c>
      <c r="W356" s="601" t="s">
        <v>299</v>
      </c>
      <c r="X356" s="601" t="s">
        <v>299</v>
      </c>
      <c r="Y356" s="601" t="s">
        <v>299</v>
      </c>
      <c r="Z356" s="601" t="s">
        <v>299</v>
      </c>
      <c r="AA356" s="601" t="s">
        <v>299</v>
      </c>
      <c r="AB356" s="595">
        <v>0</v>
      </c>
      <c r="AE356" s="595" t="b">
        <v>0</v>
      </c>
      <c r="AG356" s="2771">
        <v>107.94999694824219</v>
      </c>
      <c r="AH356" s="2772">
        <v>102.17658</v>
      </c>
      <c r="AI356" s="2772">
        <v>6.1315600000000003</v>
      </c>
      <c r="AJ356" s="2772">
        <v>279.60174616949132</v>
      </c>
      <c r="AK356" s="2771">
        <v>64</v>
      </c>
      <c r="AL356" s="2772">
        <v>16</v>
      </c>
      <c r="AM356" s="2772">
        <v>37</v>
      </c>
      <c r="AN356" s="2772">
        <v>86</v>
      </c>
      <c r="AO356" s="2772">
        <v>102</v>
      </c>
      <c r="AP356" s="2772" t="s">
        <v>793</v>
      </c>
      <c r="AQ356" s="2772" t="s">
        <v>4809</v>
      </c>
      <c r="AR356" s="2772">
        <v>0</v>
      </c>
      <c r="AS356" s="2771" t="s">
        <v>4810</v>
      </c>
      <c r="AT356" s="2772">
        <v>96</v>
      </c>
      <c r="AU356" s="2773">
        <v>30</v>
      </c>
    </row>
    <row r="357" spans="1:47" x14ac:dyDescent="0.25">
      <c r="A357" s="595">
        <v>356</v>
      </c>
      <c r="B357" s="595">
        <v>1</v>
      </c>
      <c r="I357" s="595">
        <v>1</v>
      </c>
      <c r="K357" s="601">
        <v>119390</v>
      </c>
      <c r="L357" s="601">
        <v>6</v>
      </c>
      <c r="M357" s="601">
        <v>106</v>
      </c>
      <c r="N357" s="601" t="s">
        <v>28</v>
      </c>
      <c r="O357" s="601">
        <v>5.7051999999999996</v>
      </c>
      <c r="P357" s="601">
        <v>0.49070000000000003</v>
      </c>
      <c r="Q357" s="601">
        <v>0.1515</v>
      </c>
      <c r="R357" s="601">
        <v>1.4172</v>
      </c>
      <c r="S357" s="601">
        <v>0.56330000000000002</v>
      </c>
      <c r="T357" s="601">
        <v>0.625</v>
      </c>
      <c r="U357" s="601" t="s">
        <v>844</v>
      </c>
      <c r="V357" s="601" t="s">
        <v>844</v>
      </c>
      <c r="W357" s="601" t="s">
        <v>844</v>
      </c>
      <c r="X357" s="601" t="s">
        <v>844</v>
      </c>
      <c r="Y357" s="601" t="s">
        <v>844</v>
      </c>
      <c r="Z357" s="601" t="s">
        <v>844</v>
      </c>
      <c r="AA357" s="601" t="s">
        <v>844</v>
      </c>
      <c r="AB357" s="595">
        <v>11</v>
      </c>
      <c r="AE357" s="595" t="b">
        <v>0</v>
      </c>
      <c r="AG357" s="2771">
        <v>152.39999389648438</v>
      </c>
      <c r="AH357" s="2772">
        <v>144.91208</v>
      </c>
      <c r="AI357" s="2772">
        <v>7.6962000000000002</v>
      </c>
      <c r="AJ357" s="2772">
        <v>333.00882128051774</v>
      </c>
      <c r="AK357" s="2771">
        <v>28</v>
      </c>
      <c r="AL357" s="2772">
        <v>16</v>
      </c>
      <c r="AM357" s="2772">
        <v>37</v>
      </c>
      <c r="AN357" s="2772">
        <v>86</v>
      </c>
      <c r="AO357" s="2772">
        <v>145</v>
      </c>
      <c r="AP357" s="2772" t="s">
        <v>793</v>
      </c>
      <c r="AQ357" s="2772" t="s">
        <v>793</v>
      </c>
      <c r="AR357" s="2772">
        <v>0</v>
      </c>
      <c r="AS357" s="2771" t="s">
        <v>4810</v>
      </c>
      <c r="AT357" s="2772">
        <v>106</v>
      </c>
      <c r="AU357" s="2773">
        <v>35</v>
      </c>
    </row>
    <row r="358" spans="1:47" x14ac:dyDescent="0.25">
      <c r="A358" s="595">
        <v>357</v>
      </c>
      <c r="C358" s="595">
        <v>1</v>
      </c>
      <c r="H358" s="595" t="s">
        <v>235</v>
      </c>
      <c r="I358" s="595">
        <v>2</v>
      </c>
      <c r="K358" s="601">
        <v>119577</v>
      </c>
      <c r="L358" s="601">
        <v>3.625</v>
      </c>
      <c r="M358" s="601">
        <v>89</v>
      </c>
      <c r="N358" s="601" t="s">
        <v>29</v>
      </c>
      <c r="O358" s="601">
        <v>3.4394999999999998</v>
      </c>
      <c r="P358" s="601">
        <v>0.54339999999999999</v>
      </c>
      <c r="Q358" s="601">
        <v>0.15840000000000001</v>
      </c>
      <c r="R358" s="601">
        <v>1.25</v>
      </c>
      <c r="S358" s="601">
        <v>0.54339999999999999</v>
      </c>
      <c r="T358" s="601">
        <v>0.75</v>
      </c>
      <c r="U358" s="601" t="s">
        <v>299</v>
      </c>
      <c r="V358" s="601" t="s">
        <v>299</v>
      </c>
      <c r="W358" s="601" t="s">
        <v>299</v>
      </c>
      <c r="X358" s="601" t="s">
        <v>299</v>
      </c>
      <c r="Y358" s="601" t="s">
        <v>299</v>
      </c>
      <c r="Z358" s="601" t="s">
        <v>299</v>
      </c>
      <c r="AA358" s="601" t="s">
        <v>299</v>
      </c>
      <c r="AB358" s="595">
        <v>0</v>
      </c>
      <c r="AC358" s="595" t="s">
        <v>1141</v>
      </c>
      <c r="AD358" s="595" t="s">
        <v>1142</v>
      </c>
      <c r="AE358" s="595" t="b">
        <v>0</v>
      </c>
      <c r="AG358" s="2771">
        <v>92.074996948242188</v>
      </c>
      <c r="AH358" s="2772">
        <v>87.363299999999995</v>
      </c>
      <c r="AI358" s="2772">
        <v>8.0467200000000005</v>
      </c>
      <c r="AJ358" s="2772">
        <v>279.60174616949132</v>
      </c>
      <c r="AK358" s="2771">
        <v>27</v>
      </c>
      <c r="AL358" s="2772">
        <v>14</v>
      </c>
      <c r="AM358" s="2772">
        <v>33</v>
      </c>
      <c r="AN358" s="2772">
        <v>90</v>
      </c>
      <c r="AO358" s="2772">
        <v>156</v>
      </c>
      <c r="AP358" s="2772" t="s">
        <v>793</v>
      </c>
      <c r="AQ358" s="2772" t="s">
        <v>793</v>
      </c>
      <c r="AR358" s="2772">
        <v>0</v>
      </c>
      <c r="AS358" s="2771" t="s">
        <v>4810</v>
      </c>
      <c r="AT358" s="2772">
        <v>96</v>
      </c>
      <c r="AU358" s="2773">
        <v>30</v>
      </c>
    </row>
    <row r="359" spans="1:47" x14ac:dyDescent="0.25">
      <c r="A359" s="595">
        <v>358</v>
      </c>
      <c r="D359" s="595">
        <v>1</v>
      </c>
      <c r="I359" s="595">
        <v>1</v>
      </c>
      <c r="K359" s="601">
        <v>120238</v>
      </c>
      <c r="L359" s="601">
        <v>3.75</v>
      </c>
      <c r="M359" s="601">
        <v>69</v>
      </c>
      <c r="N359" s="601" t="s">
        <v>29</v>
      </c>
      <c r="O359" s="601">
        <v>3.399</v>
      </c>
      <c r="P359" s="601">
        <v>0.67810000000000004</v>
      </c>
      <c r="Q359" s="601">
        <v>0.23860000000000001</v>
      </c>
      <c r="R359" s="601">
        <v>1.3882000000000001</v>
      </c>
      <c r="S359" s="601">
        <v>0.67810000000000004</v>
      </c>
      <c r="T359" s="601">
        <v>0.75</v>
      </c>
      <c r="U359" s="601" t="s">
        <v>299</v>
      </c>
      <c r="V359" s="601" t="s">
        <v>299</v>
      </c>
      <c r="W359" s="601" t="s">
        <v>299</v>
      </c>
      <c r="X359" s="601" t="s">
        <v>299</v>
      </c>
      <c r="Y359" s="601" t="s">
        <v>299</v>
      </c>
      <c r="Z359" s="601" t="s">
        <v>299</v>
      </c>
      <c r="AA359" s="601" t="s">
        <v>299</v>
      </c>
      <c r="AB359" s="595">
        <v>0</v>
      </c>
      <c r="AE359" s="595" t="b">
        <v>0</v>
      </c>
      <c r="AG359" s="2771">
        <v>95.25</v>
      </c>
      <c r="AH359" s="2772">
        <v>86.334599999999995</v>
      </c>
      <c r="AI359" s="2772">
        <v>12.12088</v>
      </c>
      <c r="AJ359" s="2772">
        <v>216.76989309769553</v>
      </c>
      <c r="AK359" s="2771">
        <v>26</v>
      </c>
      <c r="AL359" s="2772">
        <v>14</v>
      </c>
      <c r="AM359" s="2772">
        <v>33</v>
      </c>
      <c r="AN359" s="2772">
        <v>90</v>
      </c>
      <c r="AO359" s="2772">
        <v>86</v>
      </c>
      <c r="AP359" s="2772" t="s">
        <v>4809</v>
      </c>
      <c r="AQ359" s="2772" t="s">
        <v>4809</v>
      </c>
      <c r="AR359" s="2772">
        <v>0</v>
      </c>
      <c r="AS359" s="2771" t="s">
        <v>4810</v>
      </c>
      <c r="AT359" s="2772">
        <v>75</v>
      </c>
      <c r="AU359" s="2773">
        <v>20</v>
      </c>
    </row>
    <row r="360" spans="1:47" x14ac:dyDescent="0.25">
      <c r="A360" s="595">
        <v>359</v>
      </c>
      <c r="G360" s="595">
        <v>1</v>
      </c>
      <c r="I360" s="595">
        <v>1</v>
      </c>
      <c r="K360" s="601">
        <v>120393</v>
      </c>
      <c r="L360" s="601">
        <v>3.9375</v>
      </c>
      <c r="M360" s="601">
        <v>69</v>
      </c>
      <c r="N360" s="601" t="s">
        <v>29</v>
      </c>
      <c r="O360" s="601">
        <v>3.3464999999999998</v>
      </c>
      <c r="P360" s="601">
        <v>1.0687</v>
      </c>
      <c r="Q360" s="601">
        <v>0.85399999999999998</v>
      </c>
      <c r="R360" s="601">
        <v>1.25</v>
      </c>
      <c r="S360" s="601">
        <v>1.0687</v>
      </c>
      <c r="T360" s="601">
        <v>0.875</v>
      </c>
      <c r="U360" s="601" t="s">
        <v>299</v>
      </c>
      <c r="V360" s="601" t="s">
        <v>299</v>
      </c>
      <c r="W360" s="601" t="s">
        <v>299</v>
      </c>
      <c r="X360" s="601" t="s">
        <v>299</v>
      </c>
      <c r="Y360" s="601" t="s">
        <v>299</v>
      </c>
      <c r="Z360" s="601" t="s">
        <v>299</v>
      </c>
      <c r="AA360" s="601" t="s">
        <v>299</v>
      </c>
      <c r="AB360" s="595">
        <v>0</v>
      </c>
      <c r="AE360" s="595" t="b">
        <v>0</v>
      </c>
      <c r="AG360" s="2771">
        <v>100.01249694824219</v>
      </c>
      <c r="AH360" s="2772">
        <v>85.001099999999994</v>
      </c>
      <c r="AI360" s="2772">
        <v>43.383200000000002</v>
      </c>
      <c r="AJ360" s="2772">
        <v>216.76989309769553</v>
      </c>
      <c r="AK360" s="2771">
        <v>17</v>
      </c>
      <c r="AL360" s="2772">
        <v>14</v>
      </c>
      <c r="AM360" s="2772">
        <v>33</v>
      </c>
      <c r="AN360" s="2772">
        <v>90</v>
      </c>
      <c r="AO360" s="2772">
        <v>85</v>
      </c>
      <c r="AP360" s="2772" t="s">
        <v>4809</v>
      </c>
      <c r="AQ360" s="2772" t="s">
        <v>4809</v>
      </c>
      <c r="AR360" s="2772">
        <v>0</v>
      </c>
      <c r="AS360" s="2771" t="s">
        <v>4810</v>
      </c>
      <c r="AT360" s="2772">
        <v>75</v>
      </c>
      <c r="AU360" s="2773">
        <v>20</v>
      </c>
    </row>
    <row r="361" spans="1:47" x14ac:dyDescent="0.25">
      <c r="A361" s="595">
        <v>360</v>
      </c>
      <c r="H361" s="595" t="s">
        <v>235</v>
      </c>
      <c r="I361" s="595">
        <v>1</v>
      </c>
      <c r="K361" s="601">
        <v>120424</v>
      </c>
      <c r="L361" s="601">
        <v>5.625</v>
      </c>
      <c r="M361" s="601">
        <v>105</v>
      </c>
      <c r="N361" s="601" t="s">
        <v>29</v>
      </c>
      <c r="O361" s="601">
        <v>5.2369000000000003</v>
      </c>
      <c r="P361" s="601">
        <v>0.73399999999999999</v>
      </c>
      <c r="Q361" s="601">
        <v>0.14299999999999999</v>
      </c>
      <c r="R361" s="601">
        <v>1.25</v>
      </c>
      <c r="S361" s="601">
        <v>0.65449999999999997</v>
      </c>
      <c r="T361" s="601">
        <v>0.75</v>
      </c>
      <c r="U361" s="601" t="s">
        <v>299</v>
      </c>
      <c r="V361" s="601" t="s">
        <v>299</v>
      </c>
      <c r="W361" s="601" t="s">
        <v>299</v>
      </c>
      <c r="X361" s="601" t="s">
        <v>299</v>
      </c>
      <c r="Y361" s="601" t="s">
        <v>299</v>
      </c>
      <c r="Z361" s="601" t="s">
        <v>299</v>
      </c>
      <c r="AA361" s="601" t="s">
        <v>299</v>
      </c>
      <c r="AB361" s="595">
        <v>0</v>
      </c>
      <c r="AE361" s="595" t="b">
        <v>0</v>
      </c>
      <c r="AF361" s="595" t="s">
        <v>894</v>
      </c>
      <c r="AG361" s="2771">
        <v>142.875</v>
      </c>
      <c r="AH361" s="2772">
        <v>133.01725999999999</v>
      </c>
      <c r="AI361" s="2772">
        <v>7.2644000000000002</v>
      </c>
      <c r="AJ361" s="2772">
        <v>329.86722862692795</v>
      </c>
      <c r="AK361" s="2771">
        <v>44</v>
      </c>
      <c r="AL361" s="2772">
        <v>16</v>
      </c>
      <c r="AM361" s="2772">
        <v>37</v>
      </c>
      <c r="AN361" s="2772">
        <v>86</v>
      </c>
      <c r="AO361" s="2772">
        <v>133</v>
      </c>
      <c r="AP361" s="2772" t="s">
        <v>793</v>
      </c>
      <c r="AQ361" s="2772" t="s">
        <v>793</v>
      </c>
      <c r="AR361" s="2772">
        <v>0</v>
      </c>
      <c r="AS361" s="2771" t="s">
        <v>4810</v>
      </c>
      <c r="AT361" s="2772">
        <v>106</v>
      </c>
      <c r="AU361" s="2773">
        <v>35</v>
      </c>
    </row>
    <row r="362" spans="1:47" x14ac:dyDescent="0.25">
      <c r="A362" s="595">
        <v>361</v>
      </c>
      <c r="I362" s="595">
        <v>0</v>
      </c>
      <c r="K362" s="601">
        <v>120734</v>
      </c>
      <c r="L362" s="601">
        <v>3.875</v>
      </c>
      <c r="M362" s="601">
        <v>91</v>
      </c>
      <c r="N362" s="601" t="s">
        <v>29</v>
      </c>
      <c r="O362" s="601">
        <v>3.7551000000000001</v>
      </c>
      <c r="P362" s="601">
        <v>0.79139999999999999</v>
      </c>
      <c r="Q362" s="601">
        <v>8.3400000000000002E-2</v>
      </c>
      <c r="R362" s="601">
        <v>3.6219999999999999</v>
      </c>
      <c r="S362" s="601">
        <v>0.79139999999999999</v>
      </c>
      <c r="T362" s="601">
        <v>0.875</v>
      </c>
      <c r="U362" s="601" t="s">
        <v>299</v>
      </c>
      <c r="V362" s="601" t="s">
        <v>299</v>
      </c>
      <c r="W362" s="601" t="s">
        <v>299</v>
      </c>
      <c r="X362" s="601" t="s">
        <v>299</v>
      </c>
      <c r="Y362" s="601" t="s">
        <v>299</v>
      </c>
      <c r="Z362" s="601" t="s">
        <v>299</v>
      </c>
      <c r="AA362" s="601" t="s">
        <v>299</v>
      </c>
      <c r="AB362" s="595">
        <v>0</v>
      </c>
      <c r="AE362" s="595" t="b">
        <v>0</v>
      </c>
      <c r="AG362" s="2771">
        <v>98.425003051757813</v>
      </c>
      <c r="AH362" s="2772">
        <v>95.379540000000006</v>
      </c>
      <c r="AI362" s="2772">
        <v>4.23672</v>
      </c>
      <c r="AJ362" s="2772">
        <v>285.88493147667089</v>
      </c>
      <c r="AK362" s="2771">
        <v>89</v>
      </c>
      <c r="AL362" s="2772">
        <v>14</v>
      </c>
      <c r="AM362" s="2772">
        <v>33</v>
      </c>
      <c r="AN362" s="2772">
        <v>90</v>
      </c>
      <c r="AO362" s="2772">
        <v>95</v>
      </c>
      <c r="AP362" s="2772" t="s">
        <v>793</v>
      </c>
      <c r="AQ362" s="2772" t="s">
        <v>4809</v>
      </c>
      <c r="AR362" s="2772">
        <v>0</v>
      </c>
      <c r="AS362" s="2771" t="s">
        <v>4810</v>
      </c>
      <c r="AT362" s="2772">
        <v>96</v>
      </c>
      <c r="AU362" s="2773">
        <v>30</v>
      </c>
    </row>
    <row r="363" spans="1:47" x14ac:dyDescent="0.25">
      <c r="A363" s="595">
        <v>362</v>
      </c>
      <c r="H363" s="595" t="s">
        <v>235</v>
      </c>
      <c r="I363" s="595">
        <v>1</v>
      </c>
      <c r="K363" s="601">
        <v>121152</v>
      </c>
      <c r="L363" s="601">
        <v>5.6875</v>
      </c>
      <c r="M363" s="601">
        <v>101</v>
      </c>
      <c r="N363" s="601" t="s">
        <v>29</v>
      </c>
      <c r="O363" s="601">
        <v>5.3068999999999997</v>
      </c>
      <c r="P363" s="601">
        <v>0.62980000000000003</v>
      </c>
      <c r="Q363" s="601">
        <v>0.14419999999999999</v>
      </c>
      <c r="R363" s="601">
        <v>1.4961</v>
      </c>
      <c r="S363" s="601">
        <v>0.62980000000000003</v>
      </c>
      <c r="T363" s="601">
        <v>0.75</v>
      </c>
      <c r="U363" s="601" t="s">
        <v>299</v>
      </c>
      <c r="V363" s="601" t="s">
        <v>299</v>
      </c>
      <c r="W363" s="601" t="s">
        <v>299</v>
      </c>
      <c r="X363" s="601" t="s">
        <v>299</v>
      </c>
      <c r="Y363" s="601" t="s">
        <v>299</v>
      </c>
      <c r="Z363" s="601" t="s">
        <v>299</v>
      </c>
      <c r="AA363" s="601" t="s">
        <v>299</v>
      </c>
      <c r="AB363" s="595">
        <v>0</v>
      </c>
      <c r="AE363" s="595" t="b">
        <v>0</v>
      </c>
      <c r="AG363" s="2771">
        <v>144.46249389648438</v>
      </c>
      <c r="AH363" s="2772">
        <v>134.79526000000001</v>
      </c>
      <c r="AI363" s="2772">
        <v>7.3253599999999999</v>
      </c>
      <c r="AJ363" s="2772">
        <v>317.30085801256882</v>
      </c>
      <c r="AK363" s="2771">
        <v>28</v>
      </c>
      <c r="AL363" s="2772">
        <v>16</v>
      </c>
      <c r="AM363" s="2772">
        <v>37</v>
      </c>
      <c r="AN363" s="2772">
        <v>86</v>
      </c>
      <c r="AO363" s="2772">
        <v>135</v>
      </c>
      <c r="AP363" s="2772" t="s">
        <v>793</v>
      </c>
      <c r="AQ363" s="2772" t="s">
        <v>793</v>
      </c>
      <c r="AR363" s="2772">
        <v>0</v>
      </c>
      <c r="AS363" s="2771" t="s">
        <v>4810</v>
      </c>
      <c r="AT363" s="2772">
        <v>106</v>
      </c>
      <c r="AU363" s="2773">
        <v>35</v>
      </c>
    </row>
    <row r="364" spans="1:47" x14ac:dyDescent="0.25">
      <c r="A364" s="595">
        <v>363</v>
      </c>
      <c r="C364" s="595">
        <v>1</v>
      </c>
      <c r="I364" s="595">
        <v>1</v>
      </c>
      <c r="K364" s="601">
        <v>121170</v>
      </c>
      <c r="L364" s="601">
        <v>5.6875</v>
      </c>
      <c r="M364" s="601">
        <v>104</v>
      </c>
      <c r="N364" s="601" t="s">
        <v>29</v>
      </c>
      <c r="O364" s="601">
        <v>5.3068999999999997</v>
      </c>
      <c r="P364" s="601">
        <v>0.60670000000000002</v>
      </c>
      <c r="Q364" s="601">
        <v>0.14419999999999999</v>
      </c>
      <c r="R364" s="601">
        <v>1.4961</v>
      </c>
      <c r="S364" s="601">
        <v>0.7137</v>
      </c>
      <c r="T364" s="601">
        <v>0.75</v>
      </c>
      <c r="U364" s="601" t="s">
        <v>299</v>
      </c>
      <c r="V364" s="601" t="s">
        <v>299</v>
      </c>
      <c r="W364" s="601" t="s">
        <v>299</v>
      </c>
      <c r="X364" s="601" t="s">
        <v>299</v>
      </c>
      <c r="Y364" s="601" t="s">
        <v>299</v>
      </c>
      <c r="Z364" s="601" t="s">
        <v>299</v>
      </c>
      <c r="AA364" s="601" t="s">
        <v>299</v>
      </c>
      <c r="AB364" s="595">
        <v>0</v>
      </c>
      <c r="AE364" s="595" t="b">
        <v>0</v>
      </c>
      <c r="AF364" s="595" t="s">
        <v>892</v>
      </c>
      <c r="AG364" s="2771">
        <v>144.46249389648438</v>
      </c>
      <c r="AH364" s="2772">
        <v>134.79526000000001</v>
      </c>
      <c r="AI364" s="2772">
        <v>7.3253599999999999</v>
      </c>
      <c r="AJ364" s="2772">
        <v>326.72563597333817</v>
      </c>
      <c r="AK364" s="2771">
        <v>38</v>
      </c>
      <c r="AL364" s="2772">
        <v>16</v>
      </c>
      <c r="AM364" s="2772">
        <v>37</v>
      </c>
      <c r="AN364" s="2772">
        <v>86</v>
      </c>
      <c r="AO364" s="2772">
        <v>135</v>
      </c>
      <c r="AP364" s="2772" t="s">
        <v>793</v>
      </c>
      <c r="AQ364" s="2772" t="s">
        <v>793</v>
      </c>
      <c r="AR364" s="2772">
        <v>0</v>
      </c>
      <c r="AS364" s="2771" t="s">
        <v>4810</v>
      </c>
      <c r="AT364" s="2772">
        <v>106</v>
      </c>
      <c r="AU364" s="2773">
        <v>35</v>
      </c>
    </row>
    <row r="365" spans="1:47" x14ac:dyDescent="0.25">
      <c r="A365" s="595">
        <v>364</v>
      </c>
      <c r="B365" s="595">
        <v>1</v>
      </c>
      <c r="I365" s="595">
        <v>1</v>
      </c>
      <c r="K365" s="601">
        <v>121512</v>
      </c>
      <c r="L365" s="601">
        <v>4.125</v>
      </c>
      <c r="M365" s="601">
        <v>75</v>
      </c>
      <c r="N365" s="601" t="s">
        <v>28</v>
      </c>
      <c r="O365" s="601">
        <v>3.9666999999999999</v>
      </c>
      <c r="P365" s="601">
        <v>0.63229999999999997</v>
      </c>
      <c r="Q365" s="601">
        <v>0.27629999999999999</v>
      </c>
      <c r="R365" s="601">
        <v>1.2394000000000001</v>
      </c>
      <c r="S365" s="601">
        <v>1.1692</v>
      </c>
      <c r="T365" s="601">
        <v>0.75</v>
      </c>
      <c r="U365" s="601" t="s">
        <v>839</v>
      </c>
      <c r="V365" s="601" t="s">
        <v>839</v>
      </c>
      <c r="W365" s="601" t="s">
        <v>839</v>
      </c>
      <c r="X365" s="601" t="s">
        <v>839</v>
      </c>
      <c r="Y365" s="601" t="s">
        <v>839</v>
      </c>
      <c r="Z365" s="601" t="s">
        <v>839</v>
      </c>
      <c r="AA365" s="601" t="s">
        <v>839</v>
      </c>
      <c r="AB365" s="595">
        <v>8</v>
      </c>
      <c r="AE365" s="595" t="b">
        <v>0</v>
      </c>
      <c r="AG365" s="2771">
        <v>104.77500152587891</v>
      </c>
      <c r="AH365" s="2772">
        <v>100.75418000000001</v>
      </c>
      <c r="AI365" s="2772">
        <v>14.03604</v>
      </c>
      <c r="AJ365" s="2772">
        <v>235.61944901923425</v>
      </c>
      <c r="AK365" s="2771">
        <v>26</v>
      </c>
      <c r="AL365" s="2772">
        <v>16</v>
      </c>
      <c r="AM365" s="2772">
        <v>37</v>
      </c>
      <c r="AN365" s="2772">
        <v>86</v>
      </c>
      <c r="AO365" s="2772">
        <v>101</v>
      </c>
      <c r="AP365" s="2772" t="s">
        <v>4809</v>
      </c>
      <c r="AQ365" s="2772" t="s">
        <v>4809</v>
      </c>
      <c r="AR365" s="2772">
        <v>0</v>
      </c>
      <c r="AS365" s="2771" t="s">
        <v>4810</v>
      </c>
      <c r="AT365" s="2772">
        <v>75</v>
      </c>
      <c r="AU365" s="2773">
        <v>20</v>
      </c>
    </row>
    <row r="366" spans="1:47" x14ac:dyDescent="0.25">
      <c r="A366" s="595">
        <v>365</v>
      </c>
      <c r="G366" s="595">
        <v>1</v>
      </c>
      <c r="I366" s="595">
        <v>1</v>
      </c>
      <c r="K366" s="601">
        <v>122282</v>
      </c>
      <c r="L366" s="601">
        <v>4.1875</v>
      </c>
      <c r="M366" s="601">
        <v>74</v>
      </c>
      <c r="N366" s="601" t="s">
        <v>28</v>
      </c>
      <c r="O366" s="601">
        <v>4.0170000000000003</v>
      </c>
      <c r="P366" s="601">
        <v>0.59619999999999995</v>
      </c>
      <c r="Q366" s="601">
        <v>0.25109999999999999</v>
      </c>
      <c r="R366" s="601">
        <v>0.94110000000000005</v>
      </c>
      <c r="S366" s="601">
        <v>0.51139999999999997</v>
      </c>
      <c r="T366" s="601">
        <v>0.75</v>
      </c>
      <c r="U366" s="601" t="s">
        <v>846</v>
      </c>
      <c r="V366" s="601" t="s">
        <v>846</v>
      </c>
      <c r="W366" s="601" t="s">
        <v>846</v>
      </c>
      <c r="X366" s="601" t="s">
        <v>846</v>
      </c>
      <c r="Y366" s="601" t="s">
        <v>846</v>
      </c>
      <c r="Z366" s="601" t="s">
        <v>846</v>
      </c>
      <c r="AA366" s="601" t="s">
        <v>846</v>
      </c>
      <c r="AB366" s="595">
        <v>6</v>
      </c>
      <c r="AE366" s="595" t="b">
        <v>0</v>
      </c>
      <c r="AG366" s="2771">
        <v>106.36250305175781</v>
      </c>
      <c r="AH366" s="2772">
        <v>102.0318</v>
      </c>
      <c r="AI366" s="2772">
        <v>12.755879999999999</v>
      </c>
      <c r="AJ366" s="2772">
        <v>232.47785636564447</v>
      </c>
      <c r="AK366" s="2771">
        <v>20</v>
      </c>
      <c r="AL366" s="2772">
        <v>16</v>
      </c>
      <c r="AM366" s="2772">
        <v>37</v>
      </c>
      <c r="AN366" s="2772">
        <v>86</v>
      </c>
      <c r="AO366" s="2772">
        <v>102</v>
      </c>
      <c r="AP366" s="2772" t="s">
        <v>4809</v>
      </c>
      <c r="AQ366" s="2772" t="s">
        <v>4809</v>
      </c>
      <c r="AR366" s="2772">
        <v>0</v>
      </c>
      <c r="AS366" s="2771" t="s">
        <v>4810</v>
      </c>
      <c r="AT366" s="2772">
        <v>75</v>
      </c>
      <c r="AU366" s="2773">
        <v>20</v>
      </c>
    </row>
    <row r="367" spans="1:47" x14ac:dyDescent="0.25">
      <c r="A367" s="595">
        <v>366</v>
      </c>
      <c r="F367" s="595">
        <v>1</v>
      </c>
      <c r="I367" s="595">
        <v>1</v>
      </c>
      <c r="K367" s="601">
        <v>122375</v>
      </c>
      <c r="L367" s="601">
        <v>4.125</v>
      </c>
      <c r="M367" s="601">
        <v>74</v>
      </c>
      <c r="N367" s="601" t="s">
        <v>28</v>
      </c>
      <c r="O367" s="601">
        <v>3.9904000000000002</v>
      </c>
      <c r="P367" s="601">
        <v>0.47489999999999999</v>
      </c>
      <c r="Q367" s="601">
        <v>0.1216</v>
      </c>
      <c r="R367" s="601">
        <v>1.1075999999999999</v>
      </c>
      <c r="S367" s="601">
        <v>1.1358999999999999</v>
      </c>
      <c r="T367" s="601">
        <v>0.625</v>
      </c>
      <c r="U367" s="601" t="s">
        <v>841</v>
      </c>
      <c r="V367" s="601" t="s">
        <v>302</v>
      </c>
      <c r="W367" s="601" t="s">
        <v>841</v>
      </c>
      <c r="X367" s="601" t="s">
        <v>841</v>
      </c>
      <c r="Y367" s="601" t="s">
        <v>841</v>
      </c>
      <c r="Z367" s="601" t="s">
        <v>841</v>
      </c>
      <c r="AA367" s="601" t="s">
        <v>883</v>
      </c>
      <c r="AB367" s="595">
        <v>7.5</v>
      </c>
      <c r="AE367" s="595" t="b">
        <v>0</v>
      </c>
      <c r="AG367" s="2771">
        <v>104.77500152587891</v>
      </c>
      <c r="AH367" s="2772">
        <v>101.35616</v>
      </c>
      <c r="AI367" s="2772">
        <v>6.1772799999999997</v>
      </c>
      <c r="AJ367" s="2772">
        <v>232.47785636564447</v>
      </c>
      <c r="AK367" s="2771">
        <v>23</v>
      </c>
      <c r="AL367" s="2772">
        <v>16</v>
      </c>
      <c r="AM367" s="2772">
        <v>37</v>
      </c>
      <c r="AN367" s="2772">
        <v>86</v>
      </c>
      <c r="AO367" s="2772">
        <v>101</v>
      </c>
      <c r="AP367" s="2772" t="s">
        <v>4809</v>
      </c>
      <c r="AQ367" s="2772" t="s">
        <v>4809</v>
      </c>
      <c r="AR367" s="2772">
        <v>0</v>
      </c>
      <c r="AS367" s="2771" t="s">
        <v>4810</v>
      </c>
      <c r="AT367" s="2772">
        <v>75</v>
      </c>
      <c r="AU367" s="2773">
        <v>20</v>
      </c>
    </row>
    <row r="368" spans="1:47" x14ac:dyDescent="0.25">
      <c r="A368" s="595">
        <v>367</v>
      </c>
      <c r="B368" s="595">
        <v>1</v>
      </c>
      <c r="I368" s="595">
        <v>1</v>
      </c>
      <c r="K368" s="601">
        <v>122500</v>
      </c>
      <c r="L368" s="601">
        <v>3.625</v>
      </c>
      <c r="M368" s="601">
        <v>93</v>
      </c>
      <c r="N368" s="601" t="s">
        <v>29</v>
      </c>
      <c r="O368" s="601">
        <v>3.5630000000000002</v>
      </c>
      <c r="P368" s="601">
        <v>0.55310000000000004</v>
      </c>
      <c r="Q368" s="601">
        <v>0.14360000000000001</v>
      </c>
      <c r="R368" s="601">
        <v>1.1248</v>
      </c>
      <c r="S368" s="601">
        <v>0.55310000000000004</v>
      </c>
      <c r="T368" s="601">
        <v>0.75</v>
      </c>
      <c r="U368" s="601" t="s">
        <v>299</v>
      </c>
      <c r="V368" s="601" t="s">
        <v>299</v>
      </c>
      <c r="W368" s="601" t="s">
        <v>299</v>
      </c>
      <c r="X368" s="601" t="s">
        <v>299</v>
      </c>
      <c r="Y368" s="601" t="s">
        <v>299</v>
      </c>
      <c r="Z368" s="601" t="s">
        <v>299</v>
      </c>
      <c r="AA368" s="601" t="s">
        <v>299</v>
      </c>
      <c r="AB368" s="595">
        <v>0</v>
      </c>
      <c r="AC368" s="595" t="s">
        <v>1143</v>
      </c>
      <c r="AD368" s="595" t="s">
        <v>1144</v>
      </c>
      <c r="AE368" s="595" t="b">
        <v>0</v>
      </c>
      <c r="AG368" s="2771">
        <v>92.074996948242188</v>
      </c>
      <c r="AH368" s="2772">
        <v>90.500200000000007</v>
      </c>
      <c r="AI368" s="2772">
        <v>7.29488</v>
      </c>
      <c r="AJ368" s="2772">
        <v>292.16811678385051</v>
      </c>
      <c r="AK368" s="2771">
        <v>27</v>
      </c>
      <c r="AL368" s="2772">
        <v>14</v>
      </c>
      <c r="AM368" s="2772">
        <v>33</v>
      </c>
      <c r="AN368" s="2772">
        <v>90</v>
      </c>
      <c r="AO368" s="2772">
        <v>172</v>
      </c>
      <c r="AP368" s="2772" t="s">
        <v>793</v>
      </c>
      <c r="AQ368" s="2772" t="s">
        <v>793</v>
      </c>
      <c r="AR368" s="2772">
        <v>0</v>
      </c>
      <c r="AS368" s="2771" t="s">
        <v>4810</v>
      </c>
      <c r="AT368" s="2772">
        <v>96</v>
      </c>
      <c r="AU368" s="2773">
        <v>30</v>
      </c>
    </row>
    <row r="369" spans="1:47" x14ac:dyDescent="0.25">
      <c r="A369" s="595">
        <v>368</v>
      </c>
      <c r="F369" s="595">
        <v>1</v>
      </c>
      <c r="I369" s="595">
        <v>1</v>
      </c>
      <c r="K369" s="601">
        <v>122508</v>
      </c>
      <c r="L369" s="601">
        <v>4.125</v>
      </c>
      <c r="M369" s="601">
        <v>72</v>
      </c>
      <c r="N369" s="601" t="s">
        <v>28</v>
      </c>
      <c r="O369" s="601">
        <v>3.8715000000000002</v>
      </c>
      <c r="P369" s="601">
        <v>0.46960000000000002</v>
      </c>
      <c r="Q369" s="601">
        <v>0.1195</v>
      </c>
      <c r="R369" s="601">
        <v>0.92179999999999995</v>
      </c>
      <c r="S369" s="601">
        <v>0.54590000000000005</v>
      </c>
      <c r="T369" s="601">
        <v>0.625</v>
      </c>
      <c r="U369" s="601" t="s">
        <v>849</v>
      </c>
      <c r="V369" s="601" t="s">
        <v>849</v>
      </c>
      <c r="W369" s="601" t="s">
        <v>849</v>
      </c>
      <c r="X369" s="601" t="s">
        <v>849</v>
      </c>
      <c r="Y369" s="601" t="s">
        <v>849</v>
      </c>
      <c r="Z369" s="601" t="s">
        <v>849</v>
      </c>
      <c r="AA369" s="601" t="s">
        <v>849</v>
      </c>
      <c r="AB369" s="595">
        <v>10</v>
      </c>
      <c r="AE369" s="595" t="b">
        <v>0</v>
      </c>
      <c r="AG369" s="2771">
        <v>104.77500152587891</v>
      </c>
      <c r="AH369" s="2772">
        <v>98.336100000000002</v>
      </c>
      <c r="AI369" s="2772">
        <v>6.0705999999999998</v>
      </c>
      <c r="AJ369" s="2772">
        <v>226.19467105846488</v>
      </c>
      <c r="AK369" s="2771">
        <v>17</v>
      </c>
      <c r="AL369" s="2772">
        <v>14</v>
      </c>
      <c r="AM369" s="2772">
        <v>33</v>
      </c>
      <c r="AN369" s="2772">
        <v>90</v>
      </c>
      <c r="AO369" s="2772">
        <v>98</v>
      </c>
      <c r="AP369" s="2772" t="s">
        <v>4809</v>
      </c>
      <c r="AQ369" s="2772" t="s">
        <v>4809</v>
      </c>
      <c r="AR369" s="2772">
        <v>0</v>
      </c>
      <c r="AS369" s="2771" t="s">
        <v>4810</v>
      </c>
      <c r="AT369" s="2772">
        <v>75</v>
      </c>
      <c r="AU369" s="2773">
        <v>20</v>
      </c>
    </row>
    <row r="370" spans="1:47" x14ac:dyDescent="0.25">
      <c r="A370" s="595">
        <v>369</v>
      </c>
      <c r="C370" s="595">
        <v>1</v>
      </c>
      <c r="I370" s="595">
        <v>1</v>
      </c>
      <c r="K370" s="601">
        <v>122542</v>
      </c>
      <c r="L370" s="601">
        <v>4.75</v>
      </c>
      <c r="M370" s="601">
        <v>89</v>
      </c>
      <c r="N370" s="601" t="s">
        <v>29</v>
      </c>
      <c r="O370" s="601">
        <v>4.2660999999999998</v>
      </c>
      <c r="P370" s="601">
        <v>0.59079999999999999</v>
      </c>
      <c r="Q370" s="601">
        <v>0.115</v>
      </c>
      <c r="R370" s="601">
        <v>1.2542</v>
      </c>
      <c r="S370" s="601">
        <v>0.56459999999999999</v>
      </c>
      <c r="T370" s="601">
        <v>0.75</v>
      </c>
      <c r="U370" s="601" t="s">
        <v>299</v>
      </c>
      <c r="V370" s="601" t="s">
        <v>299</v>
      </c>
      <c r="W370" s="601" t="s">
        <v>299</v>
      </c>
      <c r="X370" s="601" t="s">
        <v>299</v>
      </c>
      <c r="Y370" s="601" t="s">
        <v>299</v>
      </c>
      <c r="Z370" s="601" t="s">
        <v>299</v>
      </c>
      <c r="AA370" s="601" t="s">
        <v>299</v>
      </c>
      <c r="AB370" s="595">
        <v>0</v>
      </c>
      <c r="AE370" s="595" t="b">
        <v>0</v>
      </c>
      <c r="AF370" s="595" t="s">
        <v>893</v>
      </c>
      <c r="AG370" s="2771">
        <v>120.65000152587891</v>
      </c>
      <c r="AH370" s="2772">
        <v>108.35894</v>
      </c>
      <c r="AI370" s="2772">
        <v>5.8419999999999996</v>
      </c>
      <c r="AJ370" s="2772">
        <v>279.60174616949132</v>
      </c>
      <c r="AK370" s="2771">
        <v>38</v>
      </c>
      <c r="AL370" s="2772">
        <v>16</v>
      </c>
      <c r="AM370" s="2772">
        <v>37</v>
      </c>
      <c r="AN370" s="2772">
        <v>86</v>
      </c>
      <c r="AO370" s="2772">
        <v>108</v>
      </c>
      <c r="AP370" s="2772" t="s">
        <v>793</v>
      </c>
      <c r="AQ370" s="2772" t="s">
        <v>4809</v>
      </c>
      <c r="AR370" s="2772">
        <v>0</v>
      </c>
      <c r="AS370" s="2771" t="s">
        <v>4810</v>
      </c>
      <c r="AT370" s="2772">
        <v>96</v>
      </c>
      <c r="AU370" s="2773">
        <v>30</v>
      </c>
    </row>
    <row r="371" spans="1:47" x14ac:dyDescent="0.25">
      <c r="A371" s="595">
        <v>370</v>
      </c>
      <c r="C371" s="595">
        <v>1</v>
      </c>
      <c r="H371" s="595" t="s">
        <v>235</v>
      </c>
      <c r="I371" s="595">
        <v>2</v>
      </c>
      <c r="K371" s="601">
        <v>122693</v>
      </c>
      <c r="L371" s="601">
        <v>4.125</v>
      </c>
      <c r="M371" s="601">
        <v>75</v>
      </c>
      <c r="N371" s="601" t="s">
        <v>29</v>
      </c>
      <c r="O371" s="601">
        <v>3.883</v>
      </c>
      <c r="P371" s="601">
        <v>0.62429999999999997</v>
      </c>
      <c r="Q371" s="601">
        <v>0.1196</v>
      </c>
      <c r="R371" s="601">
        <v>1.26</v>
      </c>
      <c r="S371" s="601">
        <v>0.56999999999999995</v>
      </c>
      <c r="T371" s="601">
        <v>0.75</v>
      </c>
      <c r="U371" s="601" t="s">
        <v>299</v>
      </c>
      <c r="V371" s="601" t="s">
        <v>299</v>
      </c>
      <c r="W371" s="601" t="s">
        <v>299</v>
      </c>
      <c r="X371" s="601" t="s">
        <v>299</v>
      </c>
      <c r="Y371" s="601" t="s">
        <v>299</v>
      </c>
      <c r="Z371" s="601" t="s">
        <v>299</v>
      </c>
      <c r="AA371" s="601" t="s">
        <v>299</v>
      </c>
      <c r="AB371" s="595">
        <v>0</v>
      </c>
      <c r="AE371" s="595" t="b">
        <v>0</v>
      </c>
      <c r="AG371" s="2771">
        <v>104.77500152587891</v>
      </c>
      <c r="AH371" s="2772">
        <v>98.628200000000007</v>
      </c>
      <c r="AI371" s="2772">
        <v>6.0756800000000002</v>
      </c>
      <c r="AJ371" s="2772">
        <v>235.61944901923425</v>
      </c>
      <c r="AK371" s="2771">
        <v>26</v>
      </c>
      <c r="AL371" s="2772">
        <v>16</v>
      </c>
      <c r="AM371" s="2772">
        <v>37</v>
      </c>
      <c r="AN371" s="2772">
        <v>86</v>
      </c>
      <c r="AO371" s="2772">
        <v>99</v>
      </c>
      <c r="AP371" s="2772" t="s">
        <v>4809</v>
      </c>
      <c r="AQ371" s="2772" t="s">
        <v>4809</v>
      </c>
      <c r="AR371" s="2772">
        <v>0</v>
      </c>
      <c r="AS371" s="2771" t="s">
        <v>4810</v>
      </c>
      <c r="AT371" s="2772">
        <v>75</v>
      </c>
      <c r="AU371" s="2773">
        <v>20</v>
      </c>
    </row>
    <row r="372" spans="1:47" x14ac:dyDescent="0.25">
      <c r="A372" s="595">
        <v>371</v>
      </c>
      <c r="B372" s="595">
        <v>1</v>
      </c>
      <c r="I372" s="595">
        <v>1</v>
      </c>
      <c r="K372" s="601">
        <v>122811</v>
      </c>
      <c r="L372" s="601">
        <v>6</v>
      </c>
      <c r="M372" s="601">
        <v>106</v>
      </c>
      <c r="N372" s="601" t="s">
        <v>28</v>
      </c>
      <c r="O372" s="601">
        <v>5.8761000000000001</v>
      </c>
      <c r="P372" s="601">
        <v>0.49309999999999998</v>
      </c>
      <c r="Q372" s="601">
        <v>0.1545</v>
      </c>
      <c r="R372" s="601">
        <v>1.2369000000000001</v>
      </c>
      <c r="S372" s="601">
        <v>0.5151</v>
      </c>
      <c r="T372" s="601">
        <v>0.625</v>
      </c>
      <c r="U372" s="601" t="s">
        <v>844</v>
      </c>
      <c r="V372" s="601" t="s">
        <v>844</v>
      </c>
      <c r="W372" s="601" t="s">
        <v>844</v>
      </c>
      <c r="X372" s="601" t="s">
        <v>844</v>
      </c>
      <c r="Y372" s="601" t="s">
        <v>844</v>
      </c>
      <c r="Z372" s="601" t="s">
        <v>844</v>
      </c>
      <c r="AA372" s="601" t="s">
        <v>844</v>
      </c>
      <c r="AB372" s="595">
        <v>11</v>
      </c>
      <c r="AE372" s="595" t="b">
        <v>0</v>
      </c>
      <c r="AG372" s="2771">
        <v>152.39999389648438</v>
      </c>
      <c r="AH372" s="2772">
        <v>149.25294</v>
      </c>
      <c r="AI372" s="2772">
        <v>7.8486000000000002</v>
      </c>
      <c r="AJ372" s="2772">
        <v>333.00882128051774</v>
      </c>
      <c r="AK372" s="2771">
        <v>28</v>
      </c>
      <c r="AL372" s="2772">
        <v>16</v>
      </c>
      <c r="AM372" s="2772">
        <v>37</v>
      </c>
      <c r="AN372" s="2772">
        <v>86</v>
      </c>
      <c r="AO372" s="2772">
        <v>149</v>
      </c>
      <c r="AP372" s="2772" t="s">
        <v>793</v>
      </c>
      <c r="AQ372" s="2772" t="s">
        <v>793</v>
      </c>
      <c r="AR372" s="2772">
        <v>0</v>
      </c>
      <c r="AS372" s="2771" t="s">
        <v>4810</v>
      </c>
      <c r="AT372" s="2772">
        <v>106</v>
      </c>
      <c r="AU372" s="2773">
        <v>35</v>
      </c>
    </row>
    <row r="373" spans="1:47" x14ac:dyDescent="0.25">
      <c r="A373" s="595">
        <v>372</v>
      </c>
      <c r="D373" s="595">
        <v>1</v>
      </c>
      <c r="I373" s="595">
        <v>1</v>
      </c>
      <c r="K373" s="601">
        <v>122826</v>
      </c>
      <c r="L373" s="601">
        <v>6</v>
      </c>
      <c r="M373" s="601">
        <v>105</v>
      </c>
      <c r="N373" s="601" t="s">
        <v>28</v>
      </c>
      <c r="O373" s="601">
        <v>5.8636999999999997</v>
      </c>
      <c r="P373" s="601">
        <v>0.4929</v>
      </c>
      <c r="Q373" s="601">
        <v>0.15429999999999999</v>
      </c>
      <c r="R373" s="601">
        <v>1.1162000000000001</v>
      </c>
      <c r="S373" s="601">
        <v>0.45450000000000002</v>
      </c>
      <c r="T373" s="601">
        <v>0.75</v>
      </c>
      <c r="U373" s="601" t="s">
        <v>791</v>
      </c>
      <c r="V373" s="601" t="s">
        <v>791</v>
      </c>
      <c r="W373" s="601" t="s">
        <v>791</v>
      </c>
      <c r="X373" s="601" t="s">
        <v>791</v>
      </c>
      <c r="Y373" s="601" t="s">
        <v>791</v>
      </c>
      <c r="Z373" s="601" t="s">
        <v>791</v>
      </c>
      <c r="AA373" s="601" t="s">
        <v>791</v>
      </c>
      <c r="AB373" s="595">
        <v>9</v>
      </c>
      <c r="AE373" s="595" t="b">
        <v>0</v>
      </c>
      <c r="AG373" s="2771">
        <v>152.39999389648438</v>
      </c>
      <c r="AH373" s="2772">
        <v>148.93798000000001</v>
      </c>
      <c r="AI373" s="2772">
        <v>7.8384400000000003</v>
      </c>
      <c r="AJ373" s="2772">
        <v>329.86722862692795</v>
      </c>
      <c r="AK373" s="2771">
        <v>25</v>
      </c>
      <c r="AL373" s="2772">
        <v>16</v>
      </c>
      <c r="AM373" s="2772">
        <v>37</v>
      </c>
      <c r="AN373" s="2772">
        <v>86</v>
      </c>
      <c r="AO373" s="2772">
        <v>149</v>
      </c>
      <c r="AP373" s="2772" t="s">
        <v>793</v>
      </c>
      <c r="AQ373" s="2772" t="s">
        <v>793</v>
      </c>
      <c r="AR373" s="2772">
        <v>0</v>
      </c>
      <c r="AS373" s="2771" t="s">
        <v>4810</v>
      </c>
      <c r="AT373" s="2772">
        <v>106</v>
      </c>
      <c r="AU373" s="2773">
        <v>35</v>
      </c>
    </row>
    <row r="374" spans="1:47" x14ac:dyDescent="0.25">
      <c r="A374" s="595">
        <v>373</v>
      </c>
      <c r="C374" s="595">
        <v>1</v>
      </c>
      <c r="I374" s="595">
        <v>1</v>
      </c>
      <c r="K374" s="601">
        <v>122937</v>
      </c>
      <c r="L374" s="601">
        <v>3.875</v>
      </c>
      <c r="M374" s="601">
        <v>69</v>
      </c>
      <c r="N374" s="601" t="s">
        <v>29</v>
      </c>
      <c r="O374" s="601">
        <v>3.4091999999999998</v>
      </c>
      <c r="P374" s="601">
        <v>0.77359999999999995</v>
      </c>
      <c r="Q374" s="601">
        <v>0.1056</v>
      </c>
      <c r="R374" s="601">
        <v>1.25</v>
      </c>
      <c r="S374" s="601">
        <v>0.77359999999999995</v>
      </c>
      <c r="T374" s="601">
        <v>0.75</v>
      </c>
      <c r="U374" s="601" t="s">
        <v>299</v>
      </c>
      <c r="V374" s="601" t="s">
        <v>299</v>
      </c>
      <c r="W374" s="601" t="s">
        <v>299</v>
      </c>
      <c r="X374" s="601" t="s">
        <v>299</v>
      </c>
      <c r="Y374" s="601" t="s">
        <v>299</v>
      </c>
      <c r="Z374" s="601" t="s">
        <v>299</v>
      </c>
      <c r="AA374" s="601" t="s">
        <v>299</v>
      </c>
      <c r="AB374" s="595">
        <v>0</v>
      </c>
      <c r="AE374" s="595" t="b">
        <v>0</v>
      </c>
      <c r="AG374" s="2771">
        <v>98.425003051757813</v>
      </c>
      <c r="AH374" s="2772">
        <v>86.593680000000006</v>
      </c>
      <c r="AI374" s="2772">
        <v>5.3644800000000004</v>
      </c>
      <c r="AJ374" s="2772">
        <v>216.76989309769553</v>
      </c>
      <c r="AK374" s="2771">
        <v>20</v>
      </c>
      <c r="AL374" s="2772">
        <v>14</v>
      </c>
      <c r="AM374" s="2772">
        <v>33</v>
      </c>
      <c r="AN374" s="2772">
        <v>90</v>
      </c>
      <c r="AO374" s="2772">
        <v>87</v>
      </c>
      <c r="AP374" s="2772" t="s">
        <v>4809</v>
      </c>
      <c r="AQ374" s="2772" t="s">
        <v>4809</v>
      </c>
      <c r="AR374" s="2772">
        <v>0</v>
      </c>
      <c r="AS374" s="2771" t="s">
        <v>4810</v>
      </c>
      <c r="AT374" s="2772">
        <v>75</v>
      </c>
      <c r="AU374" s="2773">
        <v>20</v>
      </c>
    </row>
    <row r="375" spans="1:47" x14ac:dyDescent="0.25">
      <c r="A375" s="595">
        <v>374</v>
      </c>
      <c r="F375" s="595">
        <v>1</v>
      </c>
      <c r="I375" s="595">
        <v>1</v>
      </c>
      <c r="K375" s="601">
        <v>123372</v>
      </c>
      <c r="L375" s="601">
        <v>4.5</v>
      </c>
      <c r="M375" s="601">
        <v>81</v>
      </c>
      <c r="N375" s="601" t="s">
        <v>28</v>
      </c>
      <c r="O375" s="601">
        <v>4.3387000000000002</v>
      </c>
      <c r="P375" s="601">
        <v>0.5222</v>
      </c>
      <c r="Q375" s="601">
        <v>0.1875</v>
      </c>
      <c r="R375" s="601">
        <v>1.2768999999999999</v>
      </c>
      <c r="S375" s="601">
        <v>1.5190999999999999</v>
      </c>
      <c r="T375" s="601">
        <v>0.625</v>
      </c>
      <c r="U375" s="601" t="s">
        <v>842</v>
      </c>
      <c r="V375" s="601" t="s">
        <v>842</v>
      </c>
      <c r="W375" s="601" t="s">
        <v>842</v>
      </c>
      <c r="X375" s="601" t="s">
        <v>842</v>
      </c>
      <c r="Y375" s="601" t="s">
        <v>842</v>
      </c>
      <c r="Z375" s="601" t="s">
        <v>842</v>
      </c>
      <c r="AA375" s="601" t="s">
        <v>842</v>
      </c>
      <c r="AB375" s="595">
        <v>7</v>
      </c>
      <c r="AE375" s="595" t="b">
        <v>0</v>
      </c>
      <c r="AG375" s="2771">
        <v>114.30000305175781</v>
      </c>
      <c r="AH375" s="2772">
        <v>110.20298</v>
      </c>
      <c r="AI375" s="2772">
        <v>9.5250000000000004</v>
      </c>
      <c r="AJ375" s="2772">
        <v>254.469004940773</v>
      </c>
      <c r="AK375" s="2771">
        <v>26</v>
      </c>
      <c r="AL375" s="2772">
        <v>16</v>
      </c>
      <c r="AM375" s="2772">
        <v>37</v>
      </c>
      <c r="AN375" s="2772">
        <v>86</v>
      </c>
      <c r="AO375" s="2772">
        <v>110</v>
      </c>
      <c r="AP375" s="2772" t="s">
        <v>4809</v>
      </c>
      <c r="AQ375" s="2772" t="s">
        <v>4809</v>
      </c>
      <c r="AR375" s="2772">
        <v>0</v>
      </c>
      <c r="AS375" s="2771" t="s">
        <v>4810</v>
      </c>
      <c r="AT375" s="2772">
        <v>86</v>
      </c>
      <c r="AU375" s="2773">
        <v>25</v>
      </c>
    </row>
    <row r="376" spans="1:47" x14ac:dyDescent="0.25">
      <c r="A376" s="595">
        <v>375</v>
      </c>
      <c r="B376" s="595">
        <v>1</v>
      </c>
      <c r="I376" s="595">
        <v>1</v>
      </c>
      <c r="K376" s="601">
        <v>123850</v>
      </c>
      <c r="L376" s="601">
        <v>4.125</v>
      </c>
      <c r="M376" s="601">
        <v>74</v>
      </c>
      <c r="N376" s="601" t="s">
        <v>28</v>
      </c>
      <c r="O376" s="601">
        <v>3.9910000000000001</v>
      </c>
      <c r="P376" s="601">
        <v>0.47070000000000001</v>
      </c>
      <c r="Q376" s="601">
        <v>0.1216</v>
      </c>
      <c r="R376" s="601">
        <v>1.1075999999999999</v>
      </c>
      <c r="S376" s="601">
        <v>1.1358999999999999</v>
      </c>
      <c r="T376" s="601">
        <v>0.625</v>
      </c>
      <c r="U376" s="601" t="s">
        <v>839</v>
      </c>
      <c r="V376" s="601" t="s">
        <v>839</v>
      </c>
      <c r="W376" s="601" t="s">
        <v>839</v>
      </c>
      <c r="X376" s="601" t="s">
        <v>839</v>
      </c>
      <c r="Y376" s="601" t="s">
        <v>839</v>
      </c>
      <c r="Z376" s="601" t="s">
        <v>839</v>
      </c>
      <c r="AA376" s="601" t="s">
        <v>839</v>
      </c>
      <c r="AB376" s="595">
        <v>8</v>
      </c>
      <c r="AE376" s="595" t="b">
        <v>0</v>
      </c>
      <c r="AG376" s="2771">
        <v>104.77500152587891</v>
      </c>
      <c r="AH376" s="2772">
        <v>101.37139999999999</v>
      </c>
      <c r="AI376" s="2772">
        <v>6.1772799999999997</v>
      </c>
      <c r="AJ376" s="2772">
        <v>232.47785636564447</v>
      </c>
      <c r="AK376" s="2771">
        <v>23</v>
      </c>
      <c r="AL376" s="2772">
        <v>16</v>
      </c>
      <c r="AM376" s="2772">
        <v>37</v>
      </c>
      <c r="AN376" s="2772">
        <v>86</v>
      </c>
      <c r="AO376" s="2772">
        <v>101</v>
      </c>
      <c r="AP376" s="2772" t="s">
        <v>4809</v>
      </c>
      <c r="AQ376" s="2772" t="s">
        <v>4809</v>
      </c>
      <c r="AR376" s="2772">
        <v>0</v>
      </c>
      <c r="AS376" s="2771" t="s">
        <v>4810</v>
      </c>
      <c r="AT376" s="2772">
        <v>75</v>
      </c>
      <c r="AU376" s="2773">
        <v>20</v>
      </c>
    </row>
    <row r="377" spans="1:47" x14ac:dyDescent="0.25">
      <c r="A377" s="595">
        <v>376</v>
      </c>
      <c r="B377" s="595">
        <v>1</v>
      </c>
      <c r="I377" s="595">
        <v>1</v>
      </c>
      <c r="K377" s="601">
        <v>123882</v>
      </c>
      <c r="L377" s="601">
        <v>3.75</v>
      </c>
      <c r="M377" s="601">
        <v>66</v>
      </c>
      <c r="N377" s="601" t="s">
        <v>29</v>
      </c>
      <c r="O377" s="601">
        <v>3.4131999999999998</v>
      </c>
      <c r="P377" s="601">
        <v>0.59860000000000002</v>
      </c>
      <c r="Q377" s="601">
        <v>0.08</v>
      </c>
      <c r="R377" s="601">
        <v>1</v>
      </c>
      <c r="S377" s="601">
        <v>0.6986</v>
      </c>
      <c r="T377" s="601">
        <v>0.5</v>
      </c>
      <c r="U377" s="601" t="s">
        <v>299</v>
      </c>
      <c r="V377" s="601" t="s">
        <v>299</v>
      </c>
      <c r="W377" s="601" t="s">
        <v>299</v>
      </c>
      <c r="X377" s="601" t="s">
        <v>299</v>
      </c>
      <c r="Y377" s="601" t="s">
        <v>299</v>
      </c>
      <c r="Z377" s="601" t="s">
        <v>299</v>
      </c>
      <c r="AA377" s="601" t="s">
        <v>299</v>
      </c>
      <c r="AB377" s="595">
        <v>0</v>
      </c>
      <c r="AE377" s="595" t="b">
        <v>0</v>
      </c>
      <c r="AG377" s="2771">
        <v>95.25</v>
      </c>
      <c r="AH377" s="2772">
        <v>86.695279999999997</v>
      </c>
      <c r="AI377" s="2772">
        <v>4.0640000000000001</v>
      </c>
      <c r="AJ377" s="2772">
        <v>207.34511513692615</v>
      </c>
      <c r="AK377" s="2771">
        <v>17</v>
      </c>
      <c r="AL377" s="2772">
        <v>14</v>
      </c>
      <c r="AM377" s="2772">
        <v>33</v>
      </c>
      <c r="AN377" s="2772">
        <v>90</v>
      </c>
      <c r="AO377" s="2772">
        <v>87</v>
      </c>
      <c r="AP377" s="2772" t="s">
        <v>4809</v>
      </c>
      <c r="AQ377" s="2772" t="s">
        <v>4809</v>
      </c>
      <c r="AR377" s="2772">
        <v>0</v>
      </c>
      <c r="AS377" s="2771" t="s">
        <v>4810</v>
      </c>
      <c r="AT377" s="2772">
        <v>66</v>
      </c>
      <c r="AU377" s="2773">
        <v>15</v>
      </c>
    </row>
    <row r="378" spans="1:47" x14ac:dyDescent="0.25">
      <c r="A378" s="595">
        <v>377</v>
      </c>
      <c r="D378" s="595">
        <v>1</v>
      </c>
      <c r="I378" s="595">
        <v>1</v>
      </c>
      <c r="K378" s="601">
        <v>124310</v>
      </c>
      <c r="L378" s="601">
        <v>6.125</v>
      </c>
      <c r="M378" s="601">
        <v>112</v>
      </c>
      <c r="N378" s="601" t="s">
        <v>29</v>
      </c>
      <c r="O378" s="601">
        <v>5.7293000000000003</v>
      </c>
      <c r="P378" s="601">
        <v>0.55430000000000001</v>
      </c>
      <c r="Q378" s="601">
        <v>0.24279999999999999</v>
      </c>
      <c r="R378" s="601">
        <v>2.0009000000000001</v>
      </c>
      <c r="S378" s="601">
        <v>0.94889999999999997</v>
      </c>
      <c r="T378" s="601">
        <v>0.75</v>
      </c>
      <c r="U378" s="601" t="s">
        <v>299</v>
      </c>
      <c r="V378" s="601" t="s">
        <v>299</v>
      </c>
      <c r="W378" s="601" t="s">
        <v>299</v>
      </c>
      <c r="X378" s="601" t="s">
        <v>299</v>
      </c>
      <c r="Y378" s="601" t="s">
        <v>299</v>
      </c>
      <c r="Z378" s="601" t="s">
        <v>299</v>
      </c>
      <c r="AA378" s="601" t="s">
        <v>299</v>
      </c>
      <c r="AB378" s="595">
        <v>0</v>
      </c>
      <c r="AE378" s="595" t="b">
        <v>0</v>
      </c>
      <c r="AG378" s="2771">
        <v>155.57499694824219</v>
      </c>
      <c r="AH378" s="2772">
        <v>145.52422000000001</v>
      </c>
      <c r="AI378" s="2772">
        <v>12.334239999999999</v>
      </c>
      <c r="AJ378" s="2772">
        <v>351.85837720205649</v>
      </c>
      <c r="AK378" s="2771">
        <v>41</v>
      </c>
      <c r="AL378" s="2772">
        <v>18</v>
      </c>
      <c r="AM378" s="2772">
        <v>40</v>
      </c>
      <c r="AN378" s="2772">
        <v>83</v>
      </c>
      <c r="AO378" s="2772">
        <v>146</v>
      </c>
      <c r="AP378" s="2772" t="s">
        <v>793</v>
      </c>
      <c r="AQ378" s="2772" t="s">
        <v>793</v>
      </c>
      <c r="AR378" s="2772">
        <v>0</v>
      </c>
      <c r="AS378" s="2771" t="s">
        <v>4810</v>
      </c>
      <c r="AT378" s="2772">
        <v>112</v>
      </c>
      <c r="AU378" s="2773">
        <v>38</v>
      </c>
    </row>
    <row r="379" spans="1:47" x14ac:dyDescent="0.25">
      <c r="A379" s="595">
        <v>378</v>
      </c>
      <c r="B379" s="595">
        <v>1</v>
      </c>
      <c r="I379" s="595">
        <v>1</v>
      </c>
      <c r="K379" s="601">
        <v>124556</v>
      </c>
      <c r="L379" s="601">
        <v>4.125</v>
      </c>
      <c r="M379" s="601">
        <v>72</v>
      </c>
      <c r="N379" s="601" t="s">
        <v>28</v>
      </c>
      <c r="O379" s="601">
        <v>4.0204000000000004</v>
      </c>
      <c r="P379" s="601">
        <v>0.47089999999999999</v>
      </c>
      <c r="Q379" s="601">
        <v>0.1221</v>
      </c>
      <c r="R379" s="601">
        <v>0.76119999999999999</v>
      </c>
      <c r="S379" s="601">
        <v>0.48380000000000001</v>
      </c>
      <c r="T379" s="601">
        <v>0.625</v>
      </c>
      <c r="U379" s="601" t="s">
        <v>843</v>
      </c>
      <c r="V379" s="601" t="s">
        <v>843</v>
      </c>
      <c r="W379" s="601" t="s">
        <v>843</v>
      </c>
      <c r="X379" s="601" t="s">
        <v>843</v>
      </c>
      <c r="Y379" s="601" t="s">
        <v>843</v>
      </c>
      <c r="Z379" s="601" t="s">
        <v>843</v>
      </c>
      <c r="AA379" s="601" t="s">
        <v>843</v>
      </c>
      <c r="AB379" s="595">
        <v>12</v>
      </c>
      <c r="AE379" s="595" t="b">
        <v>0</v>
      </c>
      <c r="AG379" s="2771">
        <v>104.77500152587891</v>
      </c>
      <c r="AH379" s="2772">
        <v>102.11816</v>
      </c>
      <c r="AI379" s="2772">
        <v>6.20268</v>
      </c>
      <c r="AJ379" s="2772">
        <v>226.19467105846488</v>
      </c>
      <c r="AK379" s="2771">
        <v>17</v>
      </c>
      <c r="AL379" s="2772">
        <v>14</v>
      </c>
      <c r="AM379" s="2772">
        <v>33</v>
      </c>
      <c r="AN379" s="2772">
        <v>90</v>
      </c>
      <c r="AO379" s="2772">
        <v>102</v>
      </c>
      <c r="AP379" s="2772" t="s">
        <v>4809</v>
      </c>
      <c r="AQ379" s="2772" t="s">
        <v>4809</v>
      </c>
      <c r="AR379" s="2772">
        <v>0</v>
      </c>
      <c r="AS379" s="2771" t="s">
        <v>4810</v>
      </c>
      <c r="AT379" s="2772">
        <v>75</v>
      </c>
      <c r="AU379" s="2773">
        <v>20</v>
      </c>
    </row>
    <row r="380" spans="1:47" x14ac:dyDescent="0.25">
      <c r="A380" s="595">
        <v>379</v>
      </c>
      <c r="C380" s="595">
        <v>1</v>
      </c>
      <c r="I380" s="595">
        <v>1</v>
      </c>
      <c r="K380" s="601">
        <v>124775</v>
      </c>
      <c r="L380" s="601">
        <v>3.75</v>
      </c>
      <c r="M380" s="601">
        <v>69</v>
      </c>
      <c r="N380" s="601" t="s">
        <v>28</v>
      </c>
      <c r="O380" s="601">
        <v>3.5649000000000002</v>
      </c>
      <c r="P380" s="601">
        <v>0.4647</v>
      </c>
      <c r="Q380" s="601">
        <v>0.11269999999999999</v>
      </c>
      <c r="R380" s="601">
        <v>1.2504999999999999</v>
      </c>
      <c r="S380" s="601">
        <v>0.63670000000000004</v>
      </c>
      <c r="T380" s="601">
        <v>0.625</v>
      </c>
      <c r="U380" s="601" t="s">
        <v>842</v>
      </c>
      <c r="V380" s="601" t="s">
        <v>842</v>
      </c>
      <c r="W380" s="601" t="s">
        <v>842</v>
      </c>
      <c r="X380" s="601" t="s">
        <v>842</v>
      </c>
      <c r="Y380" s="601" t="s">
        <v>842</v>
      </c>
      <c r="Z380" s="601" t="s">
        <v>842</v>
      </c>
      <c r="AA380" s="601" t="s">
        <v>842</v>
      </c>
      <c r="AB380" s="595">
        <v>7</v>
      </c>
      <c r="AE380" s="595" t="b">
        <v>0</v>
      </c>
      <c r="AG380" s="2771">
        <v>95.25</v>
      </c>
      <c r="AH380" s="2772">
        <v>90.548460000000006</v>
      </c>
      <c r="AI380" s="2772">
        <v>5.7251599999999998</v>
      </c>
      <c r="AJ380" s="2772">
        <v>216.76989309769553</v>
      </c>
      <c r="AK380" s="2771">
        <v>26</v>
      </c>
      <c r="AL380" s="2772">
        <v>14</v>
      </c>
      <c r="AM380" s="2772">
        <v>33</v>
      </c>
      <c r="AN380" s="2772">
        <v>90</v>
      </c>
      <c r="AO380" s="2772">
        <v>91</v>
      </c>
      <c r="AP380" s="2772" t="s">
        <v>4809</v>
      </c>
      <c r="AQ380" s="2772" t="s">
        <v>4809</v>
      </c>
      <c r="AR380" s="2772">
        <v>0</v>
      </c>
      <c r="AS380" s="2771" t="s">
        <v>4810</v>
      </c>
      <c r="AT380" s="2772">
        <v>75</v>
      </c>
      <c r="AU380" s="2773">
        <v>20</v>
      </c>
    </row>
    <row r="381" spans="1:47" x14ac:dyDescent="0.25">
      <c r="A381" s="595">
        <v>380</v>
      </c>
      <c r="C381" s="595">
        <v>1</v>
      </c>
      <c r="I381" s="595">
        <v>1</v>
      </c>
      <c r="K381" s="601">
        <v>124899</v>
      </c>
      <c r="L381" s="601">
        <v>3.75</v>
      </c>
      <c r="M381" s="601">
        <v>69</v>
      </c>
      <c r="N381" s="601" t="s">
        <v>28</v>
      </c>
      <c r="O381" s="601">
        <v>3.5680999999999998</v>
      </c>
      <c r="P381" s="601">
        <v>0.43809999999999999</v>
      </c>
      <c r="Q381" s="601">
        <v>0.1142</v>
      </c>
      <c r="R381" s="601">
        <v>1.2504999999999999</v>
      </c>
      <c r="S381" s="601">
        <v>0.63670000000000004</v>
      </c>
      <c r="T381" s="601">
        <v>0.625</v>
      </c>
      <c r="U381" s="601" t="s">
        <v>842</v>
      </c>
      <c r="V381" s="601" t="s">
        <v>842</v>
      </c>
      <c r="W381" s="601" t="s">
        <v>842</v>
      </c>
      <c r="X381" s="601" t="s">
        <v>842</v>
      </c>
      <c r="Y381" s="601" t="s">
        <v>842</v>
      </c>
      <c r="Z381" s="601" t="s">
        <v>842</v>
      </c>
      <c r="AA381" s="601" t="s">
        <v>842</v>
      </c>
      <c r="AB381" s="595">
        <v>7</v>
      </c>
      <c r="AE381" s="595" t="b">
        <v>0</v>
      </c>
      <c r="AG381" s="2771">
        <v>95.25</v>
      </c>
      <c r="AH381" s="2772">
        <v>90.629739999999998</v>
      </c>
      <c r="AI381" s="2772">
        <v>5.8013599999999999</v>
      </c>
      <c r="AJ381" s="2772">
        <v>216.76989309769553</v>
      </c>
      <c r="AK381" s="2771">
        <v>26</v>
      </c>
      <c r="AL381" s="2772">
        <v>14</v>
      </c>
      <c r="AM381" s="2772">
        <v>33</v>
      </c>
      <c r="AN381" s="2772">
        <v>90</v>
      </c>
      <c r="AO381" s="2772">
        <v>91</v>
      </c>
      <c r="AP381" s="2772" t="s">
        <v>4809</v>
      </c>
      <c r="AQ381" s="2772" t="s">
        <v>4809</v>
      </c>
      <c r="AR381" s="2772">
        <v>0</v>
      </c>
      <c r="AS381" s="2771" t="s">
        <v>4810</v>
      </c>
      <c r="AT381" s="2772">
        <v>75</v>
      </c>
      <c r="AU381" s="2773">
        <v>20</v>
      </c>
    </row>
    <row r="382" spans="1:47" x14ac:dyDescent="0.25">
      <c r="A382" s="595">
        <v>381</v>
      </c>
      <c r="D382" s="595">
        <v>1</v>
      </c>
      <c r="I382" s="595">
        <v>1</v>
      </c>
      <c r="K382" s="601">
        <v>125003</v>
      </c>
      <c r="L382" s="601">
        <v>4.125</v>
      </c>
      <c r="M382" s="601">
        <v>74</v>
      </c>
      <c r="N382" s="601" t="s">
        <v>28</v>
      </c>
      <c r="O382" s="601">
        <v>3.9666999999999999</v>
      </c>
      <c r="P382" s="601">
        <v>0.63229999999999997</v>
      </c>
      <c r="Q382" s="601">
        <v>0.27629999999999999</v>
      </c>
      <c r="R382" s="601">
        <v>1.0753999999999999</v>
      </c>
      <c r="S382" s="601">
        <v>1.1259999999999999</v>
      </c>
      <c r="T382" s="601">
        <v>0.75</v>
      </c>
      <c r="U382" s="601" t="s">
        <v>841</v>
      </c>
      <c r="V382" s="601" t="s">
        <v>841</v>
      </c>
      <c r="W382" s="601" t="s">
        <v>841</v>
      </c>
      <c r="X382" s="601" t="s">
        <v>841</v>
      </c>
      <c r="Y382" s="601" t="s">
        <v>841</v>
      </c>
      <c r="Z382" s="601" t="s">
        <v>841</v>
      </c>
      <c r="AA382" s="601" t="s">
        <v>883</v>
      </c>
      <c r="AB382" s="595">
        <v>7.4969999999999999</v>
      </c>
      <c r="AE382" s="595" t="b">
        <v>0</v>
      </c>
      <c r="AG382" s="2771">
        <v>104.77500152587891</v>
      </c>
      <c r="AH382" s="2772">
        <v>100.75418000000001</v>
      </c>
      <c r="AI382" s="2772">
        <v>14.03604</v>
      </c>
      <c r="AJ382" s="2772">
        <v>232.47785636564447</v>
      </c>
      <c r="AK382" s="2771">
        <v>23</v>
      </c>
      <c r="AL382" s="2772">
        <v>16</v>
      </c>
      <c r="AM382" s="2772">
        <v>37</v>
      </c>
      <c r="AN382" s="2772">
        <v>86</v>
      </c>
      <c r="AO382" s="2772">
        <v>101</v>
      </c>
      <c r="AP382" s="2772" t="s">
        <v>4809</v>
      </c>
      <c r="AQ382" s="2772" t="s">
        <v>4809</v>
      </c>
      <c r="AR382" s="2772">
        <v>0</v>
      </c>
      <c r="AS382" s="2771" t="s">
        <v>4810</v>
      </c>
      <c r="AT382" s="2772">
        <v>75</v>
      </c>
      <c r="AU382" s="2773">
        <v>20</v>
      </c>
    </row>
    <row r="383" spans="1:47" x14ac:dyDescent="0.25">
      <c r="A383" s="595">
        <v>382</v>
      </c>
      <c r="D383" s="595">
        <v>1</v>
      </c>
      <c r="I383" s="595">
        <v>1</v>
      </c>
      <c r="K383" s="601">
        <v>125457</v>
      </c>
      <c r="L383" s="601">
        <v>4.125</v>
      </c>
      <c r="M383" s="601">
        <v>73</v>
      </c>
      <c r="N383" s="601" t="s">
        <v>28</v>
      </c>
      <c r="O383" s="601">
        <v>3.9901</v>
      </c>
      <c r="P383" s="601">
        <v>0.5071</v>
      </c>
      <c r="Q383" s="601">
        <v>0.1232</v>
      </c>
      <c r="R383" s="601">
        <v>0.90600000000000003</v>
      </c>
      <c r="S383" s="601">
        <v>0.50239999999999996</v>
      </c>
      <c r="T383" s="601">
        <v>0.625</v>
      </c>
      <c r="U383" s="601" t="s">
        <v>849</v>
      </c>
      <c r="V383" s="601" t="s">
        <v>849</v>
      </c>
      <c r="W383" s="601" t="s">
        <v>849</v>
      </c>
      <c r="X383" s="601" t="s">
        <v>849</v>
      </c>
      <c r="Y383" s="601" t="s">
        <v>849</v>
      </c>
      <c r="Z383" s="601" t="s">
        <v>849</v>
      </c>
      <c r="AA383" s="601" t="s">
        <v>849</v>
      </c>
      <c r="AB383" s="595">
        <v>10</v>
      </c>
      <c r="AE383" s="595" t="b">
        <v>0</v>
      </c>
      <c r="AG383" s="2771">
        <v>104.77500152587891</v>
      </c>
      <c r="AH383" s="2772">
        <v>101.34854</v>
      </c>
      <c r="AI383" s="2772">
        <v>6.2585600000000001</v>
      </c>
      <c r="AJ383" s="2772">
        <v>229.33626371205469</v>
      </c>
      <c r="AK383" s="2771">
        <v>20</v>
      </c>
      <c r="AL383" s="2772">
        <v>16</v>
      </c>
      <c r="AM383" s="2772">
        <v>37</v>
      </c>
      <c r="AN383" s="2772">
        <v>86</v>
      </c>
      <c r="AO383" s="2772">
        <v>101</v>
      </c>
      <c r="AP383" s="2772" t="s">
        <v>4809</v>
      </c>
      <c r="AQ383" s="2772" t="s">
        <v>4809</v>
      </c>
      <c r="AR383" s="2772">
        <v>0</v>
      </c>
      <c r="AS383" s="2771" t="s">
        <v>4810</v>
      </c>
      <c r="AT383" s="2772">
        <v>75</v>
      </c>
      <c r="AU383" s="2773">
        <v>20</v>
      </c>
    </row>
    <row r="384" spans="1:47" x14ac:dyDescent="0.25">
      <c r="A384" s="595">
        <v>383</v>
      </c>
      <c r="F384" s="595">
        <v>1</v>
      </c>
      <c r="I384" s="595">
        <v>1</v>
      </c>
      <c r="K384" s="601">
        <v>125710</v>
      </c>
      <c r="L384" s="601">
        <v>4.125</v>
      </c>
      <c r="M384" s="601">
        <v>74</v>
      </c>
      <c r="N384" s="601" t="s">
        <v>28</v>
      </c>
      <c r="O384" s="601">
        <v>4.0185000000000004</v>
      </c>
      <c r="P384" s="601">
        <v>0.47599999999999998</v>
      </c>
      <c r="Q384" s="601">
        <v>0.1363</v>
      </c>
      <c r="R384" s="601">
        <v>1.0094000000000001</v>
      </c>
      <c r="S384" s="601">
        <v>0.48330000000000001</v>
      </c>
      <c r="T384" s="601">
        <v>0.75</v>
      </c>
      <c r="U384" s="601" t="s">
        <v>845</v>
      </c>
      <c r="V384" s="601" t="s">
        <v>845</v>
      </c>
      <c r="W384" s="601" t="s">
        <v>845</v>
      </c>
      <c r="X384" s="601" t="s">
        <v>845</v>
      </c>
      <c r="Y384" s="601" t="s">
        <v>845</v>
      </c>
      <c r="Z384" s="601" t="s">
        <v>845</v>
      </c>
      <c r="AA384" s="601" t="s">
        <v>845</v>
      </c>
      <c r="AB384" s="595">
        <v>5</v>
      </c>
      <c r="AE384" s="595" t="b">
        <v>0</v>
      </c>
      <c r="AG384" s="2771">
        <v>104.77500152587891</v>
      </c>
      <c r="AH384" s="2772">
        <v>102.0699</v>
      </c>
      <c r="AI384" s="2772">
        <v>6.9240399999999998</v>
      </c>
      <c r="AJ384" s="2772">
        <v>232.47785636564447</v>
      </c>
      <c r="AK384" s="2771">
        <v>23</v>
      </c>
      <c r="AL384" s="2772">
        <v>16</v>
      </c>
      <c r="AM384" s="2772">
        <v>37</v>
      </c>
      <c r="AN384" s="2772">
        <v>86</v>
      </c>
      <c r="AO384" s="2772">
        <v>102</v>
      </c>
      <c r="AP384" s="2772" t="s">
        <v>4809</v>
      </c>
      <c r="AQ384" s="2772" t="s">
        <v>4809</v>
      </c>
      <c r="AR384" s="2772">
        <v>0</v>
      </c>
      <c r="AS384" s="2771" t="s">
        <v>4810</v>
      </c>
      <c r="AT384" s="2772">
        <v>75</v>
      </c>
      <c r="AU384" s="2773">
        <v>20</v>
      </c>
    </row>
    <row r="385" spans="1:47" x14ac:dyDescent="0.25">
      <c r="A385" s="595">
        <v>384</v>
      </c>
      <c r="B385" s="595">
        <v>1</v>
      </c>
      <c r="G385" s="595">
        <v>1</v>
      </c>
      <c r="I385" s="595">
        <v>2</v>
      </c>
      <c r="K385" s="601">
        <v>125725</v>
      </c>
      <c r="L385" s="601">
        <v>4.125</v>
      </c>
      <c r="M385" s="601">
        <v>74</v>
      </c>
      <c r="N385" s="601" t="s">
        <v>28</v>
      </c>
      <c r="O385" s="601">
        <v>3.9024000000000001</v>
      </c>
      <c r="P385" s="601">
        <v>0.5323</v>
      </c>
      <c r="Q385" s="601">
        <v>0.2452</v>
      </c>
      <c r="R385" s="601">
        <v>1.131</v>
      </c>
      <c r="S385" s="601">
        <v>0.58220000000000005</v>
      </c>
      <c r="T385" s="601">
        <v>0.75</v>
      </c>
      <c r="U385" s="601" t="s">
        <v>844</v>
      </c>
      <c r="V385" s="601" t="s">
        <v>844</v>
      </c>
      <c r="W385" s="601" t="s">
        <v>844</v>
      </c>
      <c r="X385" s="601" t="s">
        <v>844</v>
      </c>
      <c r="Y385" s="601" t="s">
        <v>844</v>
      </c>
      <c r="Z385" s="601" t="s">
        <v>844</v>
      </c>
      <c r="AA385" s="601" t="s">
        <v>844</v>
      </c>
      <c r="AB385" s="595">
        <v>11</v>
      </c>
      <c r="AE385" s="595" t="b">
        <v>0</v>
      </c>
      <c r="AG385" s="2771">
        <v>104.77500152587891</v>
      </c>
      <c r="AH385" s="2772">
        <v>99.120959999999997</v>
      </c>
      <c r="AI385" s="2772">
        <v>12.456160000000001</v>
      </c>
      <c r="AJ385" s="2772">
        <v>232.47785636564447</v>
      </c>
      <c r="AK385" s="2771">
        <v>23</v>
      </c>
      <c r="AL385" s="2772">
        <v>16</v>
      </c>
      <c r="AM385" s="2772">
        <v>37</v>
      </c>
      <c r="AN385" s="2772">
        <v>86</v>
      </c>
      <c r="AO385" s="2772">
        <v>99</v>
      </c>
      <c r="AP385" s="2772" t="s">
        <v>4809</v>
      </c>
      <c r="AQ385" s="2772" t="s">
        <v>4809</v>
      </c>
      <c r="AR385" s="2772">
        <v>0</v>
      </c>
      <c r="AS385" s="2771" t="s">
        <v>4810</v>
      </c>
      <c r="AT385" s="2772">
        <v>75</v>
      </c>
      <c r="AU385" s="2773">
        <v>20</v>
      </c>
    </row>
    <row r="386" spans="1:47" x14ac:dyDescent="0.25">
      <c r="A386" s="595">
        <v>385</v>
      </c>
      <c r="B386" s="595">
        <v>1</v>
      </c>
      <c r="I386" s="595">
        <v>1</v>
      </c>
      <c r="K386" s="601">
        <v>125847</v>
      </c>
      <c r="L386" s="601">
        <v>4.125</v>
      </c>
      <c r="M386" s="601">
        <v>75</v>
      </c>
      <c r="N386" s="601" t="s">
        <v>29</v>
      </c>
      <c r="O386" s="601">
        <v>3.9373999999999998</v>
      </c>
      <c r="P386" s="601">
        <v>0.62770000000000004</v>
      </c>
      <c r="Q386" s="601">
        <v>0.1203</v>
      </c>
      <c r="R386" s="601">
        <v>1.214</v>
      </c>
      <c r="S386" s="601">
        <v>0.62770000000000004</v>
      </c>
      <c r="T386" s="601">
        <v>0.625</v>
      </c>
      <c r="U386" s="601" t="s">
        <v>299</v>
      </c>
      <c r="V386" s="601" t="s">
        <v>299</v>
      </c>
      <c r="W386" s="601" t="s">
        <v>299</v>
      </c>
      <c r="X386" s="601" t="s">
        <v>299</v>
      </c>
      <c r="Y386" s="601" t="s">
        <v>299</v>
      </c>
      <c r="Z386" s="601" t="s">
        <v>299</v>
      </c>
      <c r="AA386" s="601" t="s">
        <v>299</v>
      </c>
      <c r="AB386" s="595">
        <v>0</v>
      </c>
      <c r="AE386" s="595" t="b">
        <v>0</v>
      </c>
      <c r="AG386" s="2771">
        <v>104.77500152587891</v>
      </c>
      <c r="AH386" s="2772">
        <v>100.00996000000001</v>
      </c>
      <c r="AI386" s="2772">
        <v>6.1112399999999996</v>
      </c>
      <c r="AJ386" s="2772">
        <v>235.61944901923425</v>
      </c>
      <c r="AK386" s="2771">
        <v>26</v>
      </c>
      <c r="AL386" s="2772">
        <v>16</v>
      </c>
      <c r="AM386" s="2772">
        <v>37</v>
      </c>
      <c r="AN386" s="2772">
        <v>86</v>
      </c>
      <c r="AO386" s="2772">
        <v>100</v>
      </c>
      <c r="AP386" s="2772" t="s">
        <v>4809</v>
      </c>
      <c r="AQ386" s="2772" t="s">
        <v>4809</v>
      </c>
      <c r="AR386" s="2772">
        <v>0</v>
      </c>
      <c r="AS386" s="2771" t="s">
        <v>4810</v>
      </c>
      <c r="AT386" s="2772">
        <v>75</v>
      </c>
      <c r="AU386" s="2773">
        <v>20</v>
      </c>
    </row>
    <row r="387" spans="1:47" x14ac:dyDescent="0.25">
      <c r="A387" s="595">
        <v>386</v>
      </c>
      <c r="B387" s="595">
        <v>1</v>
      </c>
      <c r="I387" s="595">
        <v>1</v>
      </c>
      <c r="K387" s="601">
        <v>125985</v>
      </c>
      <c r="L387" s="601">
        <v>4.5</v>
      </c>
      <c r="M387" s="601">
        <v>81</v>
      </c>
      <c r="N387" s="601" t="s">
        <v>29</v>
      </c>
      <c r="O387" s="601">
        <v>4.3353000000000002</v>
      </c>
      <c r="P387" s="601">
        <v>0.48249999999999998</v>
      </c>
      <c r="Q387" s="601">
        <v>0.18709999999999999</v>
      </c>
      <c r="R387" s="601">
        <v>1.1847000000000001</v>
      </c>
      <c r="S387" s="601">
        <v>0.48249999999999998</v>
      </c>
      <c r="T387" s="601">
        <v>0.625</v>
      </c>
      <c r="U387" s="601" t="s">
        <v>299</v>
      </c>
      <c r="V387" s="601" t="s">
        <v>299</v>
      </c>
      <c r="W387" s="601" t="s">
        <v>299</v>
      </c>
      <c r="X387" s="601" t="s">
        <v>299</v>
      </c>
      <c r="Y387" s="601" t="s">
        <v>299</v>
      </c>
      <c r="Z387" s="601" t="s">
        <v>299</v>
      </c>
      <c r="AA387" s="601" t="s">
        <v>299</v>
      </c>
      <c r="AB387" s="595">
        <v>0</v>
      </c>
      <c r="AE387" s="595" t="b">
        <v>0</v>
      </c>
      <c r="AG387" s="2771">
        <v>114.30000305175781</v>
      </c>
      <c r="AH387" s="2772">
        <v>110.11662</v>
      </c>
      <c r="AI387" s="2772">
        <v>9.5046800000000005</v>
      </c>
      <c r="AJ387" s="2772">
        <v>254.469004940773</v>
      </c>
      <c r="AK387" s="2771">
        <v>26</v>
      </c>
      <c r="AL387" s="2772">
        <v>16</v>
      </c>
      <c r="AM387" s="2772">
        <v>37</v>
      </c>
      <c r="AN387" s="2772">
        <v>86</v>
      </c>
      <c r="AO387" s="2772">
        <v>110</v>
      </c>
      <c r="AP387" s="2772" t="s">
        <v>4809</v>
      </c>
      <c r="AQ387" s="2772" t="s">
        <v>4809</v>
      </c>
      <c r="AR387" s="2772">
        <v>0</v>
      </c>
      <c r="AS387" s="2771" t="s">
        <v>4810</v>
      </c>
      <c r="AT387" s="2772">
        <v>86</v>
      </c>
      <c r="AU387" s="2773">
        <v>25</v>
      </c>
    </row>
    <row r="388" spans="1:47" x14ac:dyDescent="0.25">
      <c r="A388" s="595">
        <v>387</v>
      </c>
      <c r="C388" s="595">
        <v>1</v>
      </c>
      <c r="I388" s="595">
        <v>1</v>
      </c>
      <c r="K388" s="601">
        <v>126081</v>
      </c>
      <c r="L388" s="601">
        <v>3.8125</v>
      </c>
      <c r="M388" s="601">
        <v>69</v>
      </c>
      <c r="N388" s="601" t="s">
        <v>28</v>
      </c>
      <c r="O388" s="601">
        <v>3.6846000000000001</v>
      </c>
      <c r="P388" s="601">
        <v>0.46810000000000002</v>
      </c>
      <c r="Q388" s="601">
        <v>0.1163</v>
      </c>
      <c r="R388" s="601">
        <v>1.0508999999999999</v>
      </c>
      <c r="S388" s="601">
        <v>0.54879999999999995</v>
      </c>
      <c r="T388" s="601">
        <v>0.75</v>
      </c>
      <c r="U388" s="601" t="s">
        <v>849</v>
      </c>
      <c r="V388" s="601" t="s">
        <v>849</v>
      </c>
      <c r="W388" s="601" t="s">
        <v>849</v>
      </c>
      <c r="X388" s="601" t="s">
        <v>849</v>
      </c>
      <c r="Y388" s="601" t="s">
        <v>849</v>
      </c>
      <c r="Z388" s="601" t="s">
        <v>849</v>
      </c>
      <c r="AA388" s="601" t="s">
        <v>849</v>
      </c>
      <c r="AB388" s="595">
        <v>10</v>
      </c>
      <c r="AE388" s="595" t="b">
        <v>0</v>
      </c>
      <c r="AG388" s="2771">
        <v>96.837501525878906</v>
      </c>
      <c r="AH388" s="2772">
        <v>93.588840000000005</v>
      </c>
      <c r="AI388" s="2772">
        <v>5.9080399999999997</v>
      </c>
      <c r="AJ388" s="2772">
        <v>216.76989309769553</v>
      </c>
      <c r="AK388" s="2771">
        <v>23</v>
      </c>
      <c r="AL388" s="2772">
        <v>14</v>
      </c>
      <c r="AM388" s="2772">
        <v>33</v>
      </c>
      <c r="AN388" s="2772">
        <v>90</v>
      </c>
      <c r="AO388" s="2772">
        <v>94</v>
      </c>
      <c r="AP388" s="2772" t="s">
        <v>4809</v>
      </c>
      <c r="AQ388" s="2772" t="s">
        <v>4809</v>
      </c>
      <c r="AR388" s="2772">
        <v>0</v>
      </c>
      <c r="AS388" s="2771" t="s">
        <v>4810</v>
      </c>
      <c r="AT388" s="2772">
        <v>75</v>
      </c>
      <c r="AU388" s="2773">
        <v>20</v>
      </c>
    </row>
    <row r="389" spans="1:47" x14ac:dyDescent="0.25">
      <c r="A389" s="595">
        <v>388</v>
      </c>
      <c r="B389" s="595">
        <v>1</v>
      </c>
      <c r="I389" s="595">
        <v>1</v>
      </c>
      <c r="K389" s="601">
        <v>126205</v>
      </c>
      <c r="L389" s="601">
        <v>4.125</v>
      </c>
      <c r="M389" s="601">
        <v>72</v>
      </c>
      <c r="N389" s="601" t="s">
        <v>28</v>
      </c>
      <c r="O389" s="601">
        <v>3.8915999999999999</v>
      </c>
      <c r="P389" s="601">
        <v>0.47070000000000001</v>
      </c>
      <c r="Q389" s="601">
        <v>0.1207</v>
      </c>
      <c r="R389" s="601">
        <v>0.88690000000000002</v>
      </c>
      <c r="S389" s="601">
        <v>0.47910000000000003</v>
      </c>
      <c r="T389" s="601">
        <v>0.5</v>
      </c>
      <c r="U389" s="601" t="s">
        <v>843</v>
      </c>
      <c r="V389" s="601" t="s">
        <v>843</v>
      </c>
      <c r="W389" s="601" t="s">
        <v>843</v>
      </c>
      <c r="X389" s="601" t="s">
        <v>843</v>
      </c>
      <c r="Y389" s="601" t="s">
        <v>843</v>
      </c>
      <c r="Z389" s="601" t="s">
        <v>843</v>
      </c>
      <c r="AA389" s="601" t="s">
        <v>843</v>
      </c>
      <c r="AB389" s="595">
        <v>12</v>
      </c>
      <c r="AE389" s="595" t="b">
        <v>0</v>
      </c>
      <c r="AG389" s="2771">
        <v>104.77500152587891</v>
      </c>
      <c r="AH389" s="2772">
        <v>98.846639999999994</v>
      </c>
      <c r="AI389" s="2772">
        <v>6.1315600000000003</v>
      </c>
      <c r="AJ389" s="2772">
        <v>226.19467105846488</v>
      </c>
      <c r="AK389" s="2771">
        <v>17</v>
      </c>
      <c r="AL389" s="2772">
        <v>14</v>
      </c>
      <c r="AM389" s="2772">
        <v>33</v>
      </c>
      <c r="AN389" s="2772">
        <v>90</v>
      </c>
      <c r="AO389" s="2772">
        <v>99</v>
      </c>
      <c r="AP389" s="2772" t="s">
        <v>4809</v>
      </c>
      <c r="AQ389" s="2772" t="s">
        <v>4809</v>
      </c>
      <c r="AR389" s="2772">
        <v>0</v>
      </c>
      <c r="AS389" s="2771" t="s">
        <v>4810</v>
      </c>
      <c r="AT389" s="2772">
        <v>75</v>
      </c>
      <c r="AU389" s="2773">
        <v>20</v>
      </c>
    </row>
    <row r="390" spans="1:47" x14ac:dyDescent="0.25">
      <c r="A390" s="595">
        <v>389</v>
      </c>
      <c r="B390" s="595">
        <v>1</v>
      </c>
      <c r="I390" s="595">
        <v>1</v>
      </c>
      <c r="K390" s="601">
        <v>126924</v>
      </c>
      <c r="L390" s="601">
        <v>6</v>
      </c>
      <c r="M390" s="601">
        <v>106</v>
      </c>
      <c r="N390" s="601" t="s">
        <v>29</v>
      </c>
      <c r="O390" s="601">
        <v>5.4728000000000003</v>
      </c>
      <c r="P390" s="601">
        <v>0.53879999999999995</v>
      </c>
      <c r="Q390" s="601">
        <v>0.14710000000000001</v>
      </c>
      <c r="R390" s="601">
        <v>1.6338999999999999</v>
      </c>
      <c r="S390" s="601">
        <v>0.53879999999999995</v>
      </c>
      <c r="T390" s="601">
        <v>0.75</v>
      </c>
      <c r="U390" s="601" t="s">
        <v>299</v>
      </c>
      <c r="V390" s="601" t="s">
        <v>299</v>
      </c>
      <c r="W390" s="601" t="s">
        <v>299</v>
      </c>
      <c r="X390" s="601" t="s">
        <v>299</v>
      </c>
      <c r="Y390" s="601" t="s">
        <v>299</v>
      </c>
      <c r="Z390" s="601" t="s">
        <v>299</v>
      </c>
      <c r="AA390" s="601" t="s">
        <v>299</v>
      </c>
      <c r="AB390" s="595">
        <v>0</v>
      </c>
      <c r="AE390" s="595" t="b">
        <v>0</v>
      </c>
      <c r="AG390" s="2771">
        <v>152.39999389648438</v>
      </c>
      <c r="AH390" s="2772">
        <v>139.00912</v>
      </c>
      <c r="AI390" s="2772">
        <v>7.4726800000000004</v>
      </c>
      <c r="AJ390" s="2772">
        <v>333.00882128051774</v>
      </c>
      <c r="AK390" s="2771">
        <v>28</v>
      </c>
      <c r="AL390" s="2772">
        <v>16</v>
      </c>
      <c r="AM390" s="2772">
        <v>37</v>
      </c>
      <c r="AN390" s="2772">
        <v>86</v>
      </c>
      <c r="AO390" s="2772">
        <v>139</v>
      </c>
      <c r="AP390" s="2772" t="s">
        <v>793</v>
      </c>
      <c r="AQ390" s="2772" t="s">
        <v>793</v>
      </c>
      <c r="AR390" s="2772">
        <v>0</v>
      </c>
      <c r="AS390" s="2771" t="s">
        <v>4810</v>
      </c>
      <c r="AT390" s="2772">
        <v>106</v>
      </c>
      <c r="AU390" s="2773">
        <v>35</v>
      </c>
    </row>
    <row r="391" spans="1:47" x14ac:dyDescent="0.25">
      <c r="A391" s="595">
        <v>390</v>
      </c>
      <c r="C391" s="595">
        <v>1</v>
      </c>
      <c r="I391" s="595">
        <v>1</v>
      </c>
      <c r="K391" s="601">
        <v>127826</v>
      </c>
      <c r="L391" s="601">
        <v>4.125</v>
      </c>
      <c r="M391" s="601">
        <v>75</v>
      </c>
      <c r="N391" s="601" t="s">
        <v>28</v>
      </c>
      <c r="O391" s="601">
        <v>3.9944999999999999</v>
      </c>
      <c r="P391" s="601">
        <v>0.47070000000000001</v>
      </c>
      <c r="Q391" s="601">
        <v>0.1217</v>
      </c>
      <c r="R391" s="601">
        <v>1.1572</v>
      </c>
      <c r="S391" s="601">
        <v>0.4763</v>
      </c>
      <c r="T391" s="601">
        <v>0.625</v>
      </c>
      <c r="U391" s="601" t="s">
        <v>849</v>
      </c>
      <c r="V391" s="601" t="s">
        <v>849</v>
      </c>
      <c r="W391" s="601" t="s">
        <v>849</v>
      </c>
      <c r="X391" s="601" t="s">
        <v>849</v>
      </c>
      <c r="Y391" s="601" t="s">
        <v>849</v>
      </c>
      <c r="Z391" s="601" t="s">
        <v>849</v>
      </c>
      <c r="AA391" s="601" t="s">
        <v>849</v>
      </c>
      <c r="AB391" s="595">
        <v>10</v>
      </c>
      <c r="AE391" s="595" t="b">
        <v>0</v>
      </c>
      <c r="AF391" s="595" t="s">
        <v>892</v>
      </c>
      <c r="AG391" s="2771">
        <v>104.77500152587891</v>
      </c>
      <c r="AH391" s="2772">
        <v>101.4603</v>
      </c>
      <c r="AI391" s="2772">
        <v>6.1823600000000001</v>
      </c>
      <c r="AJ391" s="2772">
        <v>235.61944901923425</v>
      </c>
      <c r="AK391" s="2771">
        <v>26</v>
      </c>
      <c r="AL391" s="2772">
        <v>12</v>
      </c>
      <c r="AM391" s="2772">
        <v>30</v>
      </c>
      <c r="AN391" s="2772">
        <v>93</v>
      </c>
      <c r="AO391" s="2772">
        <v>101</v>
      </c>
      <c r="AP391" s="2772" t="s">
        <v>4809</v>
      </c>
      <c r="AQ391" s="2772" t="s">
        <v>4809</v>
      </c>
      <c r="AR391" s="2772">
        <v>0</v>
      </c>
      <c r="AS391" s="2771" t="s">
        <v>4810</v>
      </c>
      <c r="AT391" s="2772">
        <v>75</v>
      </c>
      <c r="AU391" s="2773">
        <v>20</v>
      </c>
    </row>
    <row r="392" spans="1:47" x14ac:dyDescent="0.25">
      <c r="A392" s="595">
        <v>391</v>
      </c>
      <c r="B392" s="595">
        <v>1</v>
      </c>
      <c r="I392" s="595">
        <v>1</v>
      </c>
      <c r="K392" s="601">
        <v>127970</v>
      </c>
      <c r="L392" s="601">
        <v>4.125</v>
      </c>
      <c r="M392" s="601">
        <v>85</v>
      </c>
      <c r="N392" s="601" t="s">
        <v>28</v>
      </c>
      <c r="O392" s="601">
        <v>3.9809000000000001</v>
      </c>
      <c r="P392" s="601">
        <v>0.5242</v>
      </c>
      <c r="Q392" s="601">
        <v>0.27629999999999999</v>
      </c>
      <c r="R392" s="601">
        <v>2.4763000000000002</v>
      </c>
      <c r="S392" s="601">
        <v>1.1692</v>
      </c>
      <c r="T392" s="601">
        <v>0.75</v>
      </c>
      <c r="U392" s="601" t="s">
        <v>839</v>
      </c>
      <c r="V392" s="601" t="s">
        <v>839</v>
      </c>
      <c r="W392" s="601" t="s">
        <v>839</v>
      </c>
      <c r="X392" s="601" t="s">
        <v>839</v>
      </c>
      <c r="Y392" s="601" t="s">
        <v>839</v>
      </c>
      <c r="Z392" s="601" t="s">
        <v>839</v>
      </c>
      <c r="AA392" s="601" t="s">
        <v>839</v>
      </c>
      <c r="AB392" s="595">
        <v>8</v>
      </c>
      <c r="AE392" s="595" t="b">
        <v>0</v>
      </c>
      <c r="AF392" s="595" t="s">
        <v>901</v>
      </c>
      <c r="AG392" s="2771">
        <v>104.77500152587891</v>
      </c>
      <c r="AH392" s="2772">
        <v>101.11485999999999</v>
      </c>
      <c r="AI392" s="2772">
        <v>14.03604</v>
      </c>
      <c r="AJ392" s="2772">
        <v>267.03537555513213</v>
      </c>
      <c r="AK392" s="2771">
        <v>57</v>
      </c>
      <c r="AL392" s="2772">
        <v>16</v>
      </c>
      <c r="AM392" s="2772">
        <v>37</v>
      </c>
      <c r="AN392" s="2772">
        <v>86</v>
      </c>
      <c r="AO392" s="2772">
        <v>101</v>
      </c>
      <c r="AP392" s="2772" t="s">
        <v>4809</v>
      </c>
      <c r="AQ392" s="2772" t="s">
        <v>4809</v>
      </c>
      <c r="AR392" s="2772">
        <v>0</v>
      </c>
      <c r="AS392" s="2771" t="s">
        <v>4810</v>
      </c>
      <c r="AT392" s="2772">
        <v>86</v>
      </c>
      <c r="AU392" s="2773">
        <v>25</v>
      </c>
    </row>
    <row r="393" spans="1:47" x14ac:dyDescent="0.25">
      <c r="A393" s="595">
        <v>392</v>
      </c>
      <c r="B393" s="595">
        <v>1</v>
      </c>
      <c r="I393" s="595">
        <v>1</v>
      </c>
      <c r="K393" s="601">
        <v>128189</v>
      </c>
      <c r="L393" s="601">
        <v>4.3125</v>
      </c>
      <c r="M393" s="601">
        <v>77</v>
      </c>
      <c r="N393" s="601" t="s">
        <v>28</v>
      </c>
      <c r="O393" s="601">
        <v>4.1059999999999999</v>
      </c>
      <c r="P393" s="601">
        <v>0.60309999999999997</v>
      </c>
      <c r="Q393" s="601">
        <v>0.2452</v>
      </c>
      <c r="R393" s="601">
        <v>1.2095</v>
      </c>
      <c r="S393" s="601">
        <v>1.2231000000000001</v>
      </c>
      <c r="T393" s="601">
        <v>0.75</v>
      </c>
      <c r="U393" s="601" t="s">
        <v>844</v>
      </c>
      <c r="V393" s="601" t="s">
        <v>844</v>
      </c>
      <c r="W393" s="601" t="s">
        <v>844</v>
      </c>
      <c r="X393" s="601" t="s">
        <v>844</v>
      </c>
      <c r="Y393" s="601" t="s">
        <v>844</v>
      </c>
      <c r="Z393" s="601" t="s">
        <v>844</v>
      </c>
      <c r="AA393" s="601" t="s">
        <v>844</v>
      </c>
      <c r="AB393" s="595">
        <v>11</v>
      </c>
      <c r="AE393" s="595" t="b">
        <v>0</v>
      </c>
      <c r="AG393" s="2771">
        <v>109.53749847412109</v>
      </c>
      <c r="AH393" s="2772">
        <v>104.2924</v>
      </c>
      <c r="AI393" s="2772">
        <v>12.456160000000001</v>
      </c>
      <c r="AJ393" s="2772">
        <v>241.90263432641385</v>
      </c>
      <c r="AK393" s="2771">
        <v>23</v>
      </c>
      <c r="AL393" s="2772">
        <v>16</v>
      </c>
      <c r="AM393" s="2772">
        <v>37</v>
      </c>
      <c r="AN393" s="2772">
        <v>86</v>
      </c>
      <c r="AO393" s="2772">
        <v>104</v>
      </c>
      <c r="AP393" s="2772" t="s">
        <v>4809</v>
      </c>
      <c r="AQ393" s="2772" t="s">
        <v>4809</v>
      </c>
      <c r="AR393" s="2772">
        <v>0</v>
      </c>
      <c r="AS393" s="2771" t="s">
        <v>4810</v>
      </c>
      <c r="AT393" s="2772">
        <v>86</v>
      </c>
      <c r="AU393" s="2773">
        <v>25</v>
      </c>
    </row>
    <row r="394" spans="1:47" x14ac:dyDescent="0.25">
      <c r="A394" s="595">
        <v>393</v>
      </c>
      <c r="B394" s="595">
        <v>1</v>
      </c>
      <c r="I394" s="595">
        <v>1</v>
      </c>
      <c r="K394" s="601">
        <v>128601</v>
      </c>
      <c r="L394" s="601">
        <v>4.5</v>
      </c>
      <c r="M394" s="601">
        <v>81</v>
      </c>
      <c r="N394" s="601" t="s">
        <v>28</v>
      </c>
      <c r="O394" s="601">
        <v>4.3559999999999999</v>
      </c>
      <c r="P394" s="601">
        <v>0.40200000000000002</v>
      </c>
      <c r="Q394" s="601">
        <v>0.129</v>
      </c>
      <c r="R394" s="601">
        <v>1.1970000000000001</v>
      </c>
      <c r="S394" s="601">
        <v>0.59919999999999995</v>
      </c>
      <c r="T394" s="601">
        <v>0.625</v>
      </c>
      <c r="U394" s="601" t="s">
        <v>844</v>
      </c>
      <c r="V394" s="601" t="s">
        <v>844</v>
      </c>
      <c r="W394" s="601" t="s">
        <v>844</v>
      </c>
      <c r="X394" s="601" t="s">
        <v>844</v>
      </c>
      <c r="Y394" s="601" t="s">
        <v>844</v>
      </c>
      <c r="Z394" s="601" t="s">
        <v>844</v>
      </c>
      <c r="AA394" s="601" t="s">
        <v>844</v>
      </c>
      <c r="AB394" s="595">
        <v>11</v>
      </c>
      <c r="AE394" s="595" t="b">
        <v>0</v>
      </c>
      <c r="AG394" s="2771">
        <v>114.30000305175781</v>
      </c>
      <c r="AH394" s="2772">
        <v>110.64239999999999</v>
      </c>
      <c r="AI394" s="2772">
        <v>6.5532000000000004</v>
      </c>
      <c r="AJ394" s="2772">
        <v>254.469004940773</v>
      </c>
      <c r="AK394" s="2771">
        <v>26</v>
      </c>
      <c r="AL394" s="2772">
        <v>16</v>
      </c>
      <c r="AM394" s="2772">
        <v>37</v>
      </c>
      <c r="AN394" s="2772">
        <v>86</v>
      </c>
      <c r="AO394" s="2772">
        <v>111</v>
      </c>
      <c r="AP394" s="2772" t="s">
        <v>4809</v>
      </c>
      <c r="AQ394" s="2772" t="s">
        <v>4809</v>
      </c>
      <c r="AR394" s="2772">
        <v>0</v>
      </c>
      <c r="AS394" s="2771" t="s">
        <v>4810</v>
      </c>
      <c r="AT394" s="2772">
        <v>86</v>
      </c>
      <c r="AU394" s="2773">
        <v>25</v>
      </c>
    </row>
    <row r="395" spans="1:47" x14ac:dyDescent="0.25">
      <c r="A395" s="595">
        <v>394</v>
      </c>
      <c r="F395" s="595">
        <v>1</v>
      </c>
      <c r="I395" s="595">
        <v>1</v>
      </c>
      <c r="K395" s="601">
        <v>128608</v>
      </c>
      <c r="L395" s="601">
        <v>5.75</v>
      </c>
      <c r="M395" s="601">
        <v>109</v>
      </c>
      <c r="N395" s="601" t="s">
        <v>29</v>
      </c>
      <c r="O395" s="601">
        <v>5.48</v>
      </c>
      <c r="P395" s="601">
        <v>0.25</v>
      </c>
      <c r="Q395" s="601">
        <v>0.06</v>
      </c>
      <c r="R395" s="601">
        <v>2.25</v>
      </c>
      <c r="S395" s="601">
        <v>0.37</v>
      </c>
      <c r="T395" s="601">
        <v>0.75</v>
      </c>
      <c r="U395" s="601" t="s">
        <v>299</v>
      </c>
      <c r="V395" s="601" t="s">
        <v>299</v>
      </c>
      <c r="W395" s="601" t="s">
        <v>299</v>
      </c>
      <c r="X395" s="601" t="s">
        <v>299</v>
      </c>
      <c r="Y395" s="601" t="s">
        <v>299</v>
      </c>
      <c r="Z395" s="601" t="s">
        <v>299</v>
      </c>
      <c r="AA395" s="601" t="s">
        <v>299</v>
      </c>
      <c r="AB395" s="595">
        <v>0</v>
      </c>
      <c r="AE395" s="595" t="b">
        <v>0</v>
      </c>
      <c r="AG395" s="2771">
        <v>146.05000305175781</v>
      </c>
      <c r="AH395" s="2772">
        <v>139.19200000000001</v>
      </c>
      <c r="AI395" s="2772">
        <v>3.048</v>
      </c>
      <c r="AJ395" s="2772">
        <v>342.43359924128714</v>
      </c>
      <c r="AK395" s="2771">
        <v>50</v>
      </c>
      <c r="AL395" s="2772">
        <v>16</v>
      </c>
      <c r="AM395" s="2772">
        <v>37</v>
      </c>
      <c r="AN395" s="2772">
        <v>86</v>
      </c>
      <c r="AO395" s="2772">
        <v>139</v>
      </c>
      <c r="AP395" s="2772" t="s">
        <v>793</v>
      </c>
      <c r="AQ395" s="2772" t="s">
        <v>793</v>
      </c>
      <c r="AR395" s="2772">
        <v>0</v>
      </c>
      <c r="AS395" s="2771" t="s">
        <v>4810</v>
      </c>
      <c r="AT395" s="2772">
        <v>109</v>
      </c>
      <c r="AU395" s="2773">
        <v>36</v>
      </c>
    </row>
    <row r="396" spans="1:47" x14ac:dyDescent="0.25">
      <c r="A396" s="595">
        <v>395</v>
      </c>
      <c r="F396" s="595">
        <v>1</v>
      </c>
      <c r="I396" s="595">
        <v>1</v>
      </c>
      <c r="K396" s="601">
        <v>128610</v>
      </c>
      <c r="L396" s="601">
        <v>6.0625</v>
      </c>
      <c r="M396" s="601">
        <v>106</v>
      </c>
      <c r="N396" s="601" t="s">
        <v>29</v>
      </c>
      <c r="O396" s="601">
        <v>5.5</v>
      </c>
      <c r="P396" s="601">
        <v>0.5</v>
      </c>
      <c r="Q396" s="601">
        <v>0.125</v>
      </c>
      <c r="R396" s="601">
        <v>1.5</v>
      </c>
      <c r="S396" s="601">
        <v>0.60070000000000001</v>
      </c>
      <c r="T396" s="601">
        <v>0.75</v>
      </c>
      <c r="U396" s="601" t="s">
        <v>299</v>
      </c>
      <c r="V396" s="601" t="s">
        <v>299</v>
      </c>
      <c r="W396" s="601" t="s">
        <v>299</v>
      </c>
      <c r="X396" s="601" t="s">
        <v>299</v>
      </c>
      <c r="Y396" s="601" t="s">
        <v>299</v>
      </c>
      <c r="Z396" s="601" t="s">
        <v>299</v>
      </c>
      <c r="AA396" s="601" t="s">
        <v>299</v>
      </c>
      <c r="AB396" s="595">
        <v>0</v>
      </c>
      <c r="AE396" s="595" t="b">
        <v>0</v>
      </c>
      <c r="AG396" s="2771">
        <v>153.98750305175781</v>
      </c>
      <c r="AH396" s="2772">
        <v>139.69999999999999</v>
      </c>
      <c r="AI396" s="2772">
        <v>6.35</v>
      </c>
      <c r="AJ396" s="2772">
        <v>333.00882128051774</v>
      </c>
      <c r="AK396" s="2771">
        <v>25</v>
      </c>
      <c r="AL396" s="2772">
        <v>18</v>
      </c>
      <c r="AM396" s="2772">
        <v>40</v>
      </c>
      <c r="AN396" s="2772">
        <v>83</v>
      </c>
      <c r="AO396" s="2772">
        <v>140</v>
      </c>
      <c r="AP396" s="2772" t="s">
        <v>793</v>
      </c>
      <c r="AQ396" s="2772" t="s">
        <v>793</v>
      </c>
      <c r="AR396" s="2772">
        <v>0</v>
      </c>
      <c r="AS396" s="2771" t="s">
        <v>4810</v>
      </c>
      <c r="AT396" s="2772">
        <v>106</v>
      </c>
      <c r="AU396" s="2773">
        <v>35</v>
      </c>
    </row>
    <row r="397" spans="1:47" x14ac:dyDescent="0.25">
      <c r="A397" s="595">
        <v>396</v>
      </c>
      <c r="C397" s="595">
        <v>1</v>
      </c>
      <c r="I397" s="595">
        <v>1</v>
      </c>
      <c r="K397" s="601">
        <v>129246</v>
      </c>
      <c r="L397" s="601">
        <v>4.5</v>
      </c>
      <c r="M397" s="601">
        <v>81</v>
      </c>
      <c r="N397" s="601" t="s">
        <v>28</v>
      </c>
      <c r="O397" s="601">
        <v>4.3444000000000003</v>
      </c>
      <c r="P397" s="601">
        <v>0.47410000000000002</v>
      </c>
      <c r="Q397" s="601">
        <v>0.13220000000000001</v>
      </c>
      <c r="R397" s="601">
        <v>1.2841</v>
      </c>
      <c r="S397" s="601">
        <v>1.5188999999999999</v>
      </c>
      <c r="T397" s="601">
        <v>0.5</v>
      </c>
      <c r="U397" s="601" t="s">
        <v>842</v>
      </c>
      <c r="V397" s="601" t="s">
        <v>842</v>
      </c>
      <c r="W397" s="601" t="s">
        <v>842</v>
      </c>
      <c r="X397" s="601" t="s">
        <v>842</v>
      </c>
      <c r="Y397" s="601" t="s">
        <v>842</v>
      </c>
      <c r="Z397" s="601" t="s">
        <v>842</v>
      </c>
      <c r="AA397" s="601" t="s">
        <v>842</v>
      </c>
      <c r="AB397" s="595">
        <v>7</v>
      </c>
      <c r="AE397" s="595" t="b">
        <v>0</v>
      </c>
      <c r="AG397" s="2771">
        <v>114.30000305175781</v>
      </c>
      <c r="AH397" s="2772">
        <v>110.34775999999999</v>
      </c>
      <c r="AI397" s="2772">
        <v>6.7157600000000004</v>
      </c>
      <c r="AJ397" s="2772">
        <v>254.469004940773</v>
      </c>
      <c r="AK397" s="2771">
        <v>26</v>
      </c>
      <c r="AL397" s="2772">
        <v>16</v>
      </c>
      <c r="AM397" s="2772">
        <v>37</v>
      </c>
      <c r="AN397" s="2772">
        <v>86</v>
      </c>
      <c r="AO397" s="2772">
        <v>110</v>
      </c>
      <c r="AP397" s="2772" t="s">
        <v>4809</v>
      </c>
      <c r="AQ397" s="2772" t="s">
        <v>4809</v>
      </c>
      <c r="AR397" s="2772">
        <v>0</v>
      </c>
      <c r="AS397" s="2771" t="s">
        <v>4810</v>
      </c>
      <c r="AT397" s="2772">
        <v>86</v>
      </c>
      <c r="AU397" s="2773">
        <v>25</v>
      </c>
    </row>
    <row r="398" spans="1:47" x14ac:dyDescent="0.25">
      <c r="A398" s="595">
        <v>397</v>
      </c>
      <c r="D398" s="595">
        <v>1</v>
      </c>
      <c r="I398" s="595">
        <v>1</v>
      </c>
      <c r="K398" s="601">
        <v>129351</v>
      </c>
      <c r="L398" s="601">
        <v>5.75</v>
      </c>
      <c r="M398" s="601">
        <v>99</v>
      </c>
      <c r="N398" s="601" t="s">
        <v>28</v>
      </c>
      <c r="O398" s="601">
        <v>5.4607000000000001</v>
      </c>
      <c r="P398" s="601">
        <v>0.51019999999999999</v>
      </c>
      <c r="Q398" s="601">
        <v>0.16869999999999999</v>
      </c>
      <c r="R398" s="601">
        <v>1.0065999999999999</v>
      </c>
      <c r="S398" s="601">
        <v>0.42580000000000001</v>
      </c>
      <c r="T398" s="601">
        <v>0.75</v>
      </c>
      <c r="U398" s="601" t="s">
        <v>844</v>
      </c>
      <c r="V398" s="601" t="s">
        <v>844</v>
      </c>
      <c r="W398" s="601" t="s">
        <v>844</v>
      </c>
      <c r="X398" s="601" t="s">
        <v>844</v>
      </c>
      <c r="Y398" s="601" t="s">
        <v>844</v>
      </c>
      <c r="Z398" s="601" t="s">
        <v>844</v>
      </c>
      <c r="AA398" s="601" t="s">
        <v>844</v>
      </c>
      <c r="AB398" s="595">
        <v>11</v>
      </c>
      <c r="AE398" s="595" t="b">
        <v>0</v>
      </c>
      <c r="AG398" s="2771">
        <v>146.05000305175781</v>
      </c>
      <c r="AH398" s="2772">
        <v>138.70178000000001</v>
      </c>
      <c r="AI398" s="2772">
        <v>8.56996</v>
      </c>
      <c r="AJ398" s="2772">
        <v>311.0176727053892</v>
      </c>
      <c r="AK398" s="2771">
        <v>19</v>
      </c>
      <c r="AL398" s="2772">
        <v>16</v>
      </c>
      <c r="AM398" s="2772">
        <v>37</v>
      </c>
      <c r="AN398" s="2772">
        <v>86</v>
      </c>
      <c r="AO398" s="2772">
        <v>139</v>
      </c>
      <c r="AP398" s="2772" t="s">
        <v>793</v>
      </c>
      <c r="AQ398" s="2772" t="s">
        <v>793</v>
      </c>
      <c r="AR398" s="2772">
        <v>0</v>
      </c>
      <c r="AS398" s="2771" t="s">
        <v>4810</v>
      </c>
      <c r="AT398" s="2772">
        <v>106</v>
      </c>
      <c r="AU398" s="2773">
        <v>35</v>
      </c>
    </row>
    <row r="399" spans="1:47" x14ac:dyDescent="0.25">
      <c r="A399" s="595">
        <v>398</v>
      </c>
      <c r="I399" s="595">
        <v>0</v>
      </c>
      <c r="K399" s="601">
        <v>129676</v>
      </c>
      <c r="L399" s="601">
        <v>4.125</v>
      </c>
      <c r="M399" s="601">
        <v>75</v>
      </c>
      <c r="N399" s="601" t="s">
        <v>28</v>
      </c>
      <c r="O399" s="601">
        <v>3.9874999999999998</v>
      </c>
      <c r="P399" s="601">
        <v>0.4748</v>
      </c>
      <c r="Q399" s="601">
        <v>0.1216</v>
      </c>
      <c r="R399" s="601">
        <v>1.2689999999999999</v>
      </c>
      <c r="S399" s="601">
        <v>0.48909999999999998</v>
      </c>
      <c r="T399" s="601">
        <v>0.625</v>
      </c>
      <c r="U399" s="601" t="s">
        <v>839</v>
      </c>
      <c r="V399" s="601" t="s">
        <v>839</v>
      </c>
      <c r="W399" s="601" t="s">
        <v>839</v>
      </c>
      <c r="X399" s="601" t="s">
        <v>839</v>
      </c>
      <c r="Y399" s="601" t="s">
        <v>839</v>
      </c>
      <c r="Z399" s="601" t="s">
        <v>839</v>
      </c>
      <c r="AA399" s="601" t="s">
        <v>839</v>
      </c>
      <c r="AB399" s="595">
        <v>8</v>
      </c>
      <c r="AE399" s="595" t="b">
        <v>0</v>
      </c>
      <c r="AG399" s="2771">
        <v>104.77500152587891</v>
      </c>
      <c r="AH399" s="2772">
        <v>101.2825</v>
      </c>
      <c r="AI399" s="2772">
        <v>6.1772799999999997</v>
      </c>
      <c r="AJ399" s="2772">
        <v>235.61944901923425</v>
      </c>
      <c r="AK399" s="2771">
        <v>26</v>
      </c>
      <c r="AL399" s="2772">
        <v>16</v>
      </c>
      <c r="AM399" s="2772">
        <v>37</v>
      </c>
      <c r="AN399" s="2772">
        <v>86</v>
      </c>
      <c r="AO399" s="2772">
        <v>101</v>
      </c>
      <c r="AP399" s="2772" t="s">
        <v>4809</v>
      </c>
      <c r="AQ399" s="2772" t="s">
        <v>4809</v>
      </c>
      <c r="AR399" s="2772">
        <v>0</v>
      </c>
      <c r="AS399" s="2771" t="s">
        <v>4810</v>
      </c>
      <c r="AT399" s="2772">
        <v>75</v>
      </c>
      <c r="AU399" s="2773">
        <v>20</v>
      </c>
    </row>
    <row r="400" spans="1:47" x14ac:dyDescent="0.25">
      <c r="A400" s="595">
        <v>399</v>
      </c>
      <c r="F400" s="595">
        <v>1</v>
      </c>
      <c r="I400" s="595">
        <v>1</v>
      </c>
      <c r="K400" s="601">
        <v>129937</v>
      </c>
      <c r="L400" s="601">
        <v>4.375</v>
      </c>
      <c r="M400" s="601">
        <v>81</v>
      </c>
      <c r="N400" s="601" t="s">
        <v>29</v>
      </c>
      <c r="O400" s="601">
        <v>4.1345999999999998</v>
      </c>
      <c r="P400" s="601">
        <v>0.42870000000000003</v>
      </c>
      <c r="Q400" s="601">
        <v>0.1163</v>
      </c>
      <c r="R400" s="601">
        <v>1.5</v>
      </c>
      <c r="S400" s="601">
        <v>0.72370000000000001</v>
      </c>
      <c r="T400" s="601">
        <v>0.75</v>
      </c>
      <c r="U400" s="601" t="s">
        <v>299</v>
      </c>
      <c r="V400" s="601" t="s">
        <v>299</v>
      </c>
      <c r="W400" s="601" t="s">
        <v>299</v>
      </c>
      <c r="X400" s="601" t="s">
        <v>299</v>
      </c>
      <c r="Y400" s="601" t="s">
        <v>299</v>
      </c>
      <c r="Z400" s="601" t="s">
        <v>299</v>
      </c>
      <c r="AA400" s="601" t="s">
        <v>299</v>
      </c>
      <c r="AB400" s="595">
        <v>0</v>
      </c>
      <c r="AE400" s="595" t="b">
        <v>1</v>
      </c>
      <c r="AF400" s="595" t="s">
        <v>15046</v>
      </c>
      <c r="AG400" s="2771">
        <v>111.125</v>
      </c>
      <c r="AH400" s="2772">
        <v>105.01884</v>
      </c>
      <c r="AI400" s="2772">
        <v>5.9080399999999997</v>
      </c>
      <c r="AJ400" s="2772">
        <v>254.469004940773</v>
      </c>
      <c r="AK400" s="2771">
        <v>32</v>
      </c>
      <c r="AL400" s="2772">
        <v>16</v>
      </c>
      <c r="AM400" s="2772">
        <v>37</v>
      </c>
      <c r="AN400" s="2772">
        <v>86</v>
      </c>
      <c r="AO400" s="2772">
        <v>105</v>
      </c>
      <c r="AP400" s="2772" t="s">
        <v>4809</v>
      </c>
      <c r="AQ400" s="2772" t="s">
        <v>4809</v>
      </c>
      <c r="AR400" s="2772">
        <v>0</v>
      </c>
      <c r="AS400" s="2771" t="s">
        <v>4810</v>
      </c>
      <c r="AT400" s="2772">
        <v>86</v>
      </c>
      <c r="AU400" s="2773">
        <v>25</v>
      </c>
    </row>
    <row r="401" spans="1:47" x14ac:dyDescent="0.25">
      <c r="A401" s="595">
        <v>400</v>
      </c>
      <c r="C401" s="595">
        <v>1</v>
      </c>
      <c r="I401" s="595">
        <v>1</v>
      </c>
      <c r="K401" s="601">
        <v>130053</v>
      </c>
      <c r="L401" s="601">
        <v>6</v>
      </c>
      <c r="M401" s="601">
        <v>106</v>
      </c>
      <c r="N401" s="601" t="s">
        <v>29</v>
      </c>
      <c r="O401" s="601">
        <v>5.8663999999999996</v>
      </c>
      <c r="P401" s="601">
        <v>0.59140000000000004</v>
      </c>
      <c r="Q401" s="601">
        <v>0.15570000000000001</v>
      </c>
      <c r="R401" s="601">
        <v>1.2434000000000001</v>
      </c>
      <c r="S401" s="601">
        <v>0.60470000000000002</v>
      </c>
      <c r="T401" s="601">
        <v>0.625</v>
      </c>
      <c r="U401" s="601" t="s">
        <v>299</v>
      </c>
      <c r="V401" s="601" t="s">
        <v>299</v>
      </c>
      <c r="W401" s="601" t="s">
        <v>299</v>
      </c>
      <c r="X401" s="601" t="s">
        <v>299</v>
      </c>
      <c r="Y401" s="601" t="s">
        <v>299</v>
      </c>
      <c r="Z401" s="601" t="s">
        <v>299</v>
      </c>
      <c r="AA401" s="601" t="s">
        <v>299</v>
      </c>
      <c r="AB401" s="595">
        <v>0</v>
      </c>
      <c r="AE401" s="595" t="b">
        <v>1</v>
      </c>
      <c r="AF401" s="595" t="s">
        <v>906</v>
      </c>
      <c r="AG401" s="2771">
        <v>152.39999389648438</v>
      </c>
      <c r="AH401" s="2772">
        <v>149.00656000000001</v>
      </c>
      <c r="AI401" s="2772">
        <v>7.9095599999999999</v>
      </c>
      <c r="AJ401" s="2772">
        <v>333.00882128051774</v>
      </c>
      <c r="AK401" s="2771">
        <v>28</v>
      </c>
      <c r="AL401" s="2772">
        <v>16</v>
      </c>
      <c r="AM401" s="2772">
        <v>37</v>
      </c>
      <c r="AN401" s="2772">
        <v>86</v>
      </c>
      <c r="AO401" s="2772">
        <v>149</v>
      </c>
      <c r="AP401" s="2772" t="s">
        <v>793</v>
      </c>
      <c r="AQ401" s="2772" t="s">
        <v>793</v>
      </c>
      <c r="AR401" s="2772">
        <v>0</v>
      </c>
      <c r="AS401" s="2771" t="s">
        <v>4810</v>
      </c>
      <c r="AT401" s="2772">
        <v>106</v>
      </c>
      <c r="AU401" s="2773">
        <v>35</v>
      </c>
    </row>
    <row r="402" spans="1:47" x14ac:dyDescent="0.25">
      <c r="A402" s="595">
        <v>401</v>
      </c>
      <c r="B402" s="595">
        <v>1</v>
      </c>
      <c r="I402" s="595">
        <v>1</v>
      </c>
      <c r="K402" s="601">
        <v>130058</v>
      </c>
      <c r="L402" s="601">
        <v>4.5</v>
      </c>
      <c r="M402" s="601">
        <v>81</v>
      </c>
      <c r="N402" s="601" t="s">
        <v>29</v>
      </c>
      <c r="O402" s="601">
        <v>4.1344000000000003</v>
      </c>
      <c r="P402" s="601">
        <v>0.62629999999999997</v>
      </c>
      <c r="Q402" s="601">
        <v>0.18440000000000001</v>
      </c>
      <c r="R402" s="601">
        <v>1.3779999999999999</v>
      </c>
      <c r="S402" s="601">
        <v>0.53159999999999996</v>
      </c>
      <c r="T402" s="601">
        <v>0.625</v>
      </c>
      <c r="U402" s="601" t="s">
        <v>299</v>
      </c>
      <c r="V402" s="601" t="s">
        <v>299</v>
      </c>
      <c r="W402" s="601" t="s">
        <v>299</v>
      </c>
      <c r="X402" s="601" t="s">
        <v>299</v>
      </c>
      <c r="Y402" s="601" t="s">
        <v>299</v>
      </c>
      <c r="Z402" s="601" t="s">
        <v>299</v>
      </c>
      <c r="AA402" s="601" t="s">
        <v>299</v>
      </c>
      <c r="AB402" s="595">
        <v>0</v>
      </c>
      <c r="AE402" s="595" t="b">
        <v>0</v>
      </c>
      <c r="AG402" s="2771">
        <v>114.30000305175781</v>
      </c>
      <c r="AH402" s="2772">
        <v>105.01376</v>
      </c>
      <c r="AI402" s="2772">
        <v>9.3675200000000007</v>
      </c>
      <c r="AJ402" s="2772">
        <v>254.469004940773</v>
      </c>
      <c r="AK402" s="2771">
        <v>26</v>
      </c>
      <c r="AL402" s="2772">
        <v>16</v>
      </c>
      <c r="AM402" s="2772">
        <v>37</v>
      </c>
      <c r="AN402" s="2772">
        <v>86</v>
      </c>
      <c r="AO402" s="2772">
        <v>105</v>
      </c>
      <c r="AP402" s="2772" t="s">
        <v>4809</v>
      </c>
      <c r="AQ402" s="2772" t="s">
        <v>4809</v>
      </c>
      <c r="AR402" s="2772">
        <v>0</v>
      </c>
      <c r="AS402" s="2771" t="s">
        <v>4810</v>
      </c>
      <c r="AT402" s="2772">
        <v>86</v>
      </c>
      <c r="AU402" s="2773">
        <v>25</v>
      </c>
    </row>
    <row r="403" spans="1:47" x14ac:dyDescent="0.25">
      <c r="A403" s="595">
        <v>402</v>
      </c>
      <c r="B403" s="595">
        <v>1</v>
      </c>
      <c r="I403" s="595">
        <v>1</v>
      </c>
      <c r="K403" s="601">
        <v>130248</v>
      </c>
      <c r="L403" s="601">
        <v>4.5</v>
      </c>
      <c r="M403" s="601">
        <v>85</v>
      </c>
      <c r="N403" s="601" t="s">
        <v>29</v>
      </c>
      <c r="O403" s="601">
        <v>4.0671999999999997</v>
      </c>
      <c r="P403" s="601">
        <v>0.48249999999999998</v>
      </c>
      <c r="Q403" s="601">
        <v>0.1822</v>
      </c>
      <c r="R403" s="601">
        <v>1.9593</v>
      </c>
      <c r="S403" s="601">
        <v>0.48249999999999998</v>
      </c>
      <c r="T403" s="601">
        <v>0.75</v>
      </c>
      <c r="U403" s="601" t="s">
        <v>299</v>
      </c>
      <c r="V403" s="601" t="s">
        <v>299</v>
      </c>
      <c r="W403" s="601" t="s">
        <v>299</v>
      </c>
      <c r="X403" s="601" t="s">
        <v>299</v>
      </c>
      <c r="Y403" s="601" t="s">
        <v>299</v>
      </c>
      <c r="Z403" s="601" t="s">
        <v>299</v>
      </c>
      <c r="AA403" s="601" t="s">
        <v>299</v>
      </c>
      <c r="AB403" s="595">
        <v>0</v>
      </c>
      <c r="AE403" s="595" t="b">
        <v>0</v>
      </c>
      <c r="AF403" s="595" t="s">
        <v>902</v>
      </c>
      <c r="AG403" s="2771">
        <v>114.30000305175781</v>
      </c>
      <c r="AH403" s="2772">
        <v>103.30688000000001</v>
      </c>
      <c r="AI403" s="2772">
        <v>9.2557600000000004</v>
      </c>
      <c r="AJ403" s="2772">
        <v>267.03537555513213</v>
      </c>
      <c r="AK403" s="2771">
        <v>38</v>
      </c>
      <c r="AL403" s="2772">
        <v>16</v>
      </c>
      <c r="AM403" s="2772">
        <v>37</v>
      </c>
      <c r="AN403" s="2772">
        <v>86</v>
      </c>
      <c r="AO403" s="2772">
        <v>103</v>
      </c>
      <c r="AP403" s="2772" t="s">
        <v>4809</v>
      </c>
      <c r="AQ403" s="2772" t="s">
        <v>4809</v>
      </c>
      <c r="AR403" s="2772">
        <v>0</v>
      </c>
      <c r="AS403" s="2771" t="s">
        <v>4810</v>
      </c>
      <c r="AT403" s="2772">
        <v>86</v>
      </c>
      <c r="AU403" s="2773">
        <v>25</v>
      </c>
    </row>
    <row r="404" spans="1:47" x14ac:dyDescent="0.25">
      <c r="A404" s="595">
        <v>403</v>
      </c>
      <c r="E404" s="595">
        <v>1</v>
      </c>
      <c r="I404" s="595">
        <v>1</v>
      </c>
      <c r="K404" s="601">
        <v>130753</v>
      </c>
      <c r="L404" s="601">
        <v>3.875</v>
      </c>
      <c r="M404" s="601">
        <v>104</v>
      </c>
      <c r="N404" s="601" t="s">
        <v>29</v>
      </c>
      <c r="O404" s="601">
        <v>7.1228999999999996</v>
      </c>
      <c r="P404" s="601">
        <v>0.53979999999999995</v>
      </c>
      <c r="Q404" s="601">
        <v>0.2273</v>
      </c>
      <c r="R404" s="601">
        <v>1.8624000000000001</v>
      </c>
      <c r="S404" s="601">
        <v>0.59160000000000001</v>
      </c>
      <c r="T404" s="601">
        <v>0.625</v>
      </c>
      <c r="U404" s="601" t="s">
        <v>299</v>
      </c>
      <c r="V404" s="601" t="s">
        <v>299</v>
      </c>
      <c r="W404" s="601" t="s">
        <v>299</v>
      </c>
      <c r="X404" s="601" t="s">
        <v>299</v>
      </c>
      <c r="Y404" s="601" t="s">
        <v>299</v>
      </c>
      <c r="Z404" s="601" t="s">
        <v>299</v>
      </c>
      <c r="AA404" s="601" t="s">
        <v>299</v>
      </c>
      <c r="AB404" s="595">
        <v>0</v>
      </c>
      <c r="AC404" s="595" t="s">
        <v>1145</v>
      </c>
      <c r="AD404" s="595" t="s">
        <v>1146</v>
      </c>
      <c r="AE404" s="595" t="b">
        <v>0</v>
      </c>
      <c r="AF404" s="595" t="s">
        <v>916</v>
      </c>
      <c r="AG404" s="2771">
        <v>98.425003051757813</v>
      </c>
      <c r="AH404" s="2772">
        <v>180.92166</v>
      </c>
      <c r="AI404" s="2772">
        <v>11.54684</v>
      </c>
      <c r="AJ404" s="2772">
        <v>326.72563597333817</v>
      </c>
      <c r="AK404" s="2771">
        <v>46</v>
      </c>
      <c r="AL404" s="2772">
        <v>14</v>
      </c>
      <c r="AM404" s="2772">
        <v>33</v>
      </c>
      <c r="AN404" s="2772">
        <v>90</v>
      </c>
      <c r="AO404" s="2772">
        <v>97</v>
      </c>
      <c r="AP404" s="2772" t="s">
        <v>793</v>
      </c>
      <c r="AQ404" s="2772" t="s">
        <v>4809</v>
      </c>
      <c r="AR404" s="2772">
        <v>0</v>
      </c>
      <c r="AS404" s="2771" t="s">
        <v>4810</v>
      </c>
      <c r="AT404" s="2772">
        <v>106</v>
      </c>
      <c r="AU404" s="2773">
        <v>35</v>
      </c>
    </row>
    <row r="405" spans="1:47" x14ac:dyDescent="0.25">
      <c r="A405" s="595">
        <v>404</v>
      </c>
      <c r="B405" s="595">
        <v>1</v>
      </c>
      <c r="I405" s="595">
        <v>1</v>
      </c>
      <c r="K405" s="601">
        <v>130826</v>
      </c>
      <c r="L405" s="601">
        <v>3.875</v>
      </c>
      <c r="M405" s="601">
        <v>69</v>
      </c>
      <c r="N405" s="601" t="s">
        <v>28</v>
      </c>
      <c r="O405" s="601">
        <v>3.7081</v>
      </c>
      <c r="P405" s="601">
        <v>0.48670000000000002</v>
      </c>
      <c r="Q405" s="601">
        <v>0.1381</v>
      </c>
      <c r="R405" s="601">
        <v>1.0299</v>
      </c>
      <c r="S405" s="601">
        <v>1.2413000000000001</v>
      </c>
      <c r="T405" s="601">
        <v>0.75</v>
      </c>
      <c r="U405" s="601" t="s">
        <v>839</v>
      </c>
      <c r="V405" s="601" t="s">
        <v>839</v>
      </c>
      <c r="W405" s="601" t="s">
        <v>839</v>
      </c>
      <c r="X405" s="601" t="s">
        <v>839</v>
      </c>
      <c r="Y405" s="601" t="s">
        <v>839</v>
      </c>
      <c r="Z405" s="601" t="s">
        <v>839</v>
      </c>
      <c r="AA405" s="601" t="s">
        <v>839</v>
      </c>
      <c r="AB405" s="595">
        <v>8</v>
      </c>
      <c r="AE405" s="595" t="b">
        <v>0</v>
      </c>
      <c r="AG405" s="2771">
        <v>98.425003051757813</v>
      </c>
      <c r="AH405" s="2772">
        <v>94.185739999999996</v>
      </c>
      <c r="AI405" s="2772">
        <v>7.0154800000000002</v>
      </c>
      <c r="AJ405" s="2772">
        <v>216.76989309769553</v>
      </c>
      <c r="AK405" s="2771">
        <v>20</v>
      </c>
      <c r="AL405" s="2772">
        <v>14</v>
      </c>
      <c r="AM405" s="2772">
        <v>33</v>
      </c>
      <c r="AN405" s="2772">
        <v>90</v>
      </c>
      <c r="AO405" s="2772">
        <v>94</v>
      </c>
      <c r="AP405" s="2772" t="s">
        <v>4809</v>
      </c>
      <c r="AQ405" s="2772" t="s">
        <v>4809</v>
      </c>
      <c r="AR405" s="2772">
        <v>0</v>
      </c>
      <c r="AS405" s="2771" t="s">
        <v>4810</v>
      </c>
      <c r="AT405" s="2772">
        <v>75</v>
      </c>
      <c r="AU405" s="2773">
        <v>20</v>
      </c>
    </row>
    <row r="406" spans="1:47" x14ac:dyDescent="0.25">
      <c r="A406" s="595">
        <v>405</v>
      </c>
      <c r="D406" s="595">
        <v>1</v>
      </c>
      <c r="I406" s="595">
        <v>1</v>
      </c>
      <c r="K406" s="601">
        <v>131174</v>
      </c>
      <c r="L406" s="601">
        <v>6</v>
      </c>
      <c r="M406" s="601">
        <v>113</v>
      </c>
      <c r="N406" s="601" t="s">
        <v>29</v>
      </c>
      <c r="O406" s="601">
        <v>5.625</v>
      </c>
      <c r="P406" s="601">
        <v>0.51770000000000005</v>
      </c>
      <c r="Q406" s="601">
        <v>0.14979999999999999</v>
      </c>
      <c r="R406" s="601">
        <v>2.3475000000000001</v>
      </c>
      <c r="S406" s="601">
        <v>0.85299999999999998</v>
      </c>
      <c r="T406" s="601">
        <v>0.75</v>
      </c>
      <c r="U406" s="601" t="s">
        <v>299</v>
      </c>
      <c r="V406" s="601" t="s">
        <v>299</v>
      </c>
      <c r="W406" s="601" t="s">
        <v>299</v>
      </c>
      <c r="X406" s="601" t="s">
        <v>299</v>
      </c>
      <c r="Y406" s="601" t="s">
        <v>299</v>
      </c>
      <c r="Z406" s="601" t="s">
        <v>299</v>
      </c>
      <c r="AA406" s="601" t="s">
        <v>299</v>
      </c>
      <c r="AB406" s="595">
        <v>0</v>
      </c>
      <c r="AE406" s="595" t="b">
        <v>0</v>
      </c>
      <c r="AF406" s="595" t="s">
        <v>903</v>
      </c>
      <c r="AG406" s="2771">
        <v>152.39999389648438</v>
      </c>
      <c r="AH406" s="2772">
        <v>142.875</v>
      </c>
      <c r="AI406" s="2772">
        <v>7.6098400000000002</v>
      </c>
      <c r="AJ406" s="2772">
        <v>354.99996985564627</v>
      </c>
      <c r="AK406" s="2771">
        <v>50</v>
      </c>
      <c r="AL406" s="2772">
        <v>16</v>
      </c>
      <c r="AM406" s="2772">
        <v>37</v>
      </c>
      <c r="AN406" s="2772">
        <v>86</v>
      </c>
      <c r="AO406" s="2772">
        <v>143</v>
      </c>
      <c r="AP406" s="2772" t="s">
        <v>793</v>
      </c>
      <c r="AQ406" s="2772" t="s">
        <v>793</v>
      </c>
      <c r="AR406" s="2772">
        <v>0</v>
      </c>
      <c r="AS406" s="2771" t="s">
        <v>4810</v>
      </c>
      <c r="AT406" s="2772">
        <v>113</v>
      </c>
      <c r="AU406" s="2773">
        <v>38</v>
      </c>
    </row>
    <row r="407" spans="1:47" x14ac:dyDescent="0.25">
      <c r="A407" s="595">
        <v>406</v>
      </c>
      <c r="F407" s="595">
        <v>1</v>
      </c>
      <c r="I407" s="595">
        <v>1</v>
      </c>
      <c r="K407" s="601">
        <v>131175</v>
      </c>
      <c r="L407" s="601">
        <v>3.75</v>
      </c>
      <c r="M407" s="601">
        <v>78</v>
      </c>
      <c r="N407" s="601" t="s">
        <v>29</v>
      </c>
      <c r="O407" s="601">
        <v>3.6</v>
      </c>
      <c r="P407" s="601">
        <v>0.42720000000000002</v>
      </c>
      <c r="Q407" s="601">
        <v>0.1147</v>
      </c>
      <c r="R407" s="601">
        <v>2.25</v>
      </c>
      <c r="S407" s="601">
        <v>0.6875</v>
      </c>
      <c r="T407" s="601">
        <v>0.75</v>
      </c>
      <c r="U407" s="601" t="s">
        <v>299</v>
      </c>
      <c r="V407" s="601" t="s">
        <v>299</v>
      </c>
      <c r="W407" s="601" t="s">
        <v>299</v>
      </c>
      <c r="X407" s="601" t="s">
        <v>299</v>
      </c>
      <c r="Y407" s="601" t="s">
        <v>299</v>
      </c>
      <c r="Z407" s="601" t="s">
        <v>299</v>
      </c>
      <c r="AA407" s="601" t="s">
        <v>299</v>
      </c>
      <c r="AB407" s="595">
        <v>0</v>
      </c>
      <c r="AE407" s="595" t="b">
        <v>1</v>
      </c>
      <c r="AG407" s="2771">
        <v>95.25</v>
      </c>
      <c r="AH407" s="2772">
        <v>91.44</v>
      </c>
      <c r="AI407" s="2772">
        <v>5.8267600000000002</v>
      </c>
      <c r="AJ407" s="2772">
        <v>245.0442269800036</v>
      </c>
      <c r="AK407" s="2771">
        <v>55</v>
      </c>
      <c r="AL407" s="2772">
        <v>14</v>
      </c>
      <c r="AM407" s="2772">
        <v>33</v>
      </c>
      <c r="AN407" s="2772">
        <v>90</v>
      </c>
      <c r="AO407" s="2772">
        <v>91</v>
      </c>
      <c r="AP407" s="2772" t="s">
        <v>4809</v>
      </c>
      <c r="AQ407" s="2772" t="s">
        <v>4809</v>
      </c>
      <c r="AR407" s="2772">
        <v>0</v>
      </c>
      <c r="AS407" s="2771" t="s">
        <v>4810</v>
      </c>
      <c r="AT407" s="2772">
        <v>86</v>
      </c>
      <c r="AU407" s="2773">
        <v>25</v>
      </c>
    </row>
    <row r="408" spans="1:47" x14ac:dyDescent="0.25">
      <c r="A408" s="595">
        <v>407</v>
      </c>
      <c r="B408" s="595">
        <v>1</v>
      </c>
      <c r="I408" s="595">
        <v>1</v>
      </c>
      <c r="K408" s="601">
        <v>131919</v>
      </c>
      <c r="L408" s="601">
        <v>4</v>
      </c>
      <c r="M408" s="601">
        <v>70</v>
      </c>
      <c r="N408" s="601" t="s">
        <v>28</v>
      </c>
      <c r="O408" s="601">
        <v>3.8222999999999998</v>
      </c>
      <c r="P408" s="601">
        <v>0.48980000000000001</v>
      </c>
      <c r="Q408" s="601">
        <v>0.1376</v>
      </c>
      <c r="R408" s="601">
        <v>0.91849999999999998</v>
      </c>
      <c r="S408" s="601">
        <v>1.0138</v>
      </c>
      <c r="T408" s="601">
        <v>0.75</v>
      </c>
      <c r="U408" s="601" t="s">
        <v>791</v>
      </c>
      <c r="V408" s="601" t="s">
        <v>791</v>
      </c>
      <c r="W408" s="601" t="s">
        <v>791</v>
      </c>
      <c r="X408" s="601" t="s">
        <v>791</v>
      </c>
      <c r="Y408" s="601" t="s">
        <v>791</v>
      </c>
      <c r="Z408" s="601" t="s">
        <v>791</v>
      </c>
      <c r="AA408" s="601" t="s">
        <v>791</v>
      </c>
      <c r="AB408" s="595">
        <v>9</v>
      </c>
      <c r="AE408" s="595" t="b">
        <v>0</v>
      </c>
      <c r="AG408" s="2771">
        <v>101.59999847412109</v>
      </c>
      <c r="AH408" s="2772">
        <v>97.086420000000004</v>
      </c>
      <c r="AI408" s="2772">
        <v>6.9900799999999998</v>
      </c>
      <c r="AJ408" s="2772">
        <v>219.91148575128528</v>
      </c>
      <c r="AK408" s="2771">
        <v>17</v>
      </c>
      <c r="AL408" s="2772">
        <v>14</v>
      </c>
      <c r="AM408" s="2772">
        <v>33</v>
      </c>
      <c r="AN408" s="2772">
        <v>90</v>
      </c>
      <c r="AO408" s="2772">
        <v>97</v>
      </c>
      <c r="AP408" s="2772" t="s">
        <v>4809</v>
      </c>
      <c r="AQ408" s="2772" t="s">
        <v>4809</v>
      </c>
      <c r="AR408" s="2772">
        <v>0</v>
      </c>
      <c r="AS408" s="2771" t="s">
        <v>4810</v>
      </c>
      <c r="AT408" s="2772">
        <v>75</v>
      </c>
      <c r="AU408" s="2773">
        <v>20</v>
      </c>
    </row>
    <row r="409" spans="1:47" x14ac:dyDescent="0.25">
      <c r="A409" s="595">
        <v>408</v>
      </c>
      <c r="F409" s="595">
        <v>1</v>
      </c>
      <c r="I409" s="595">
        <v>1</v>
      </c>
      <c r="K409" s="601">
        <v>132272</v>
      </c>
      <c r="L409" s="601">
        <v>5.5</v>
      </c>
      <c r="M409" s="601">
        <v>99</v>
      </c>
      <c r="N409" s="601" t="s">
        <v>28</v>
      </c>
      <c r="O409" s="601">
        <v>5.3558000000000003</v>
      </c>
      <c r="P409" s="601">
        <v>0.45479999999999998</v>
      </c>
      <c r="Q409" s="601">
        <v>0.12470000000000001</v>
      </c>
      <c r="R409" s="601">
        <v>1.4169</v>
      </c>
      <c r="S409" s="601">
        <v>0.57979999999999998</v>
      </c>
      <c r="T409" s="601">
        <v>0.75</v>
      </c>
      <c r="U409" s="601" t="s">
        <v>849</v>
      </c>
      <c r="V409" s="601" t="s">
        <v>849</v>
      </c>
      <c r="W409" s="601" t="s">
        <v>849</v>
      </c>
      <c r="X409" s="601" t="s">
        <v>849</v>
      </c>
      <c r="Y409" s="601" t="s">
        <v>849</v>
      </c>
      <c r="Z409" s="601" t="s">
        <v>849</v>
      </c>
      <c r="AA409" s="601" t="s">
        <v>849</v>
      </c>
      <c r="AB409" s="595">
        <v>10</v>
      </c>
      <c r="AE409" s="595" t="b">
        <v>0</v>
      </c>
      <c r="AG409" s="2771">
        <v>139.69999694824219</v>
      </c>
      <c r="AH409" s="2772">
        <v>136.03731999999999</v>
      </c>
      <c r="AI409" s="2772">
        <v>6.3347600000000002</v>
      </c>
      <c r="AJ409" s="2772">
        <v>311.0176727053892</v>
      </c>
      <c r="AK409" s="2771">
        <v>32</v>
      </c>
      <c r="AL409" s="2772">
        <v>16</v>
      </c>
      <c r="AM409" s="2772">
        <v>37</v>
      </c>
      <c r="AN409" s="2772">
        <v>86</v>
      </c>
      <c r="AO409" s="2772">
        <v>136</v>
      </c>
      <c r="AP409" s="2772" t="s">
        <v>793</v>
      </c>
      <c r="AQ409" s="2772" t="s">
        <v>793</v>
      </c>
      <c r="AR409" s="2772">
        <v>0</v>
      </c>
      <c r="AS409" s="2771" t="s">
        <v>4810</v>
      </c>
      <c r="AT409" s="2772">
        <v>106</v>
      </c>
      <c r="AU409" s="2773">
        <v>35</v>
      </c>
    </row>
    <row r="410" spans="1:47" x14ac:dyDescent="0.25">
      <c r="A410" s="595">
        <v>409</v>
      </c>
      <c r="B410" s="595">
        <v>1</v>
      </c>
      <c r="I410" s="595">
        <v>1</v>
      </c>
      <c r="K410" s="601">
        <v>132765</v>
      </c>
      <c r="L410" s="601">
        <v>4</v>
      </c>
      <c r="M410" s="601">
        <v>75</v>
      </c>
      <c r="N410" s="601" t="s">
        <v>28</v>
      </c>
      <c r="O410" s="601">
        <v>3.8220999999999998</v>
      </c>
      <c r="P410" s="601">
        <v>0.53049999999999997</v>
      </c>
      <c r="Q410" s="601">
        <v>0.2712</v>
      </c>
      <c r="R410" s="601">
        <v>1.4877</v>
      </c>
      <c r="S410" s="601">
        <v>0.81040000000000001</v>
      </c>
      <c r="T410" s="601">
        <v>0.75</v>
      </c>
      <c r="U410" s="601" t="s">
        <v>842</v>
      </c>
      <c r="V410" s="601" t="s">
        <v>842</v>
      </c>
      <c r="W410" s="601" t="s">
        <v>842</v>
      </c>
      <c r="X410" s="601" t="s">
        <v>842</v>
      </c>
      <c r="Y410" s="601" t="s">
        <v>842</v>
      </c>
      <c r="Z410" s="601" t="s">
        <v>842</v>
      </c>
      <c r="AA410" s="601" t="s">
        <v>842</v>
      </c>
      <c r="AB410" s="595">
        <v>7</v>
      </c>
      <c r="AE410" s="595" t="b">
        <v>0</v>
      </c>
      <c r="AF410" s="595" t="s">
        <v>902</v>
      </c>
      <c r="AG410" s="2771">
        <v>101.59999847412109</v>
      </c>
      <c r="AH410" s="2772">
        <v>97.081339999999997</v>
      </c>
      <c r="AI410" s="2772">
        <v>13.776960000000001</v>
      </c>
      <c r="AJ410" s="2772">
        <v>235.61944901923425</v>
      </c>
      <c r="AK410" s="2771">
        <v>32</v>
      </c>
      <c r="AL410" s="2772">
        <v>14</v>
      </c>
      <c r="AM410" s="2772">
        <v>33</v>
      </c>
      <c r="AN410" s="2772">
        <v>90</v>
      </c>
      <c r="AO410" s="2772">
        <v>97</v>
      </c>
      <c r="AP410" s="2772" t="s">
        <v>4809</v>
      </c>
      <c r="AQ410" s="2772" t="s">
        <v>4809</v>
      </c>
      <c r="AR410" s="2772">
        <v>0</v>
      </c>
      <c r="AS410" s="2771" t="s">
        <v>4810</v>
      </c>
      <c r="AT410" s="2772">
        <v>75</v>
      </c>
      <c r="AU410" s="2773">
        <v>20</v>
      </c>
    </row>
    <row r="411" spans="1:47" x14ac:dyDescent="0.25">
      <c r="A411" s="595">
        <v>410</v>
      </c>
      <c r="B411" s="595">
        <v>1</v>
      </c>
      <c r="I411" s="595">
        <v>1</v>
      </c>
      <c r="K411" s="601">
        <v>133082</v>
      </c>
      <c r="L411" s="601">
        <v>4.125</v>
      </c>
      <c r="M411" s="601">
        <v>72</v>
      </c>
      <c r="N411" s="601" t="s">
        <v>28</v>
      </c>
      <c r="O411" s="601">
        <v>3.8940999999999999</v>
      </c>
      <c r="P411" s="601">
        <v>0.4698</v>
      </c>
      <c r="Q411" s="601">
        <v>0.11990000000000001</v>
      </c>
      <c r="R411" s="601">
        <v>0.88019999999999998</v>
      </c>
      <c r="S411" s="601">
        <v>0.44779999999999998</v>
      </c>
      <c r="T411" s="601">
        <v>0.75</v>
      </c>
      <c r="U411" s="601" t="s">
        <v>843</v>
      </c>
      <c r="V411" s="601" t="s">
        <v>843</v>
      </c>
      <c r="W411" s="601" t="s">
        <v>843</v>
      </c>
      <c r="X411" s="601" t="s">
        <v>843</v>
      </c>
      <c r="Y411" s="601" t="s">
        <v>843</v>
      </c>
      <c r="Z411" s="601" t="s">
        <v>843</v>
      </c>
      <c r="AA411" s="601" t="s">
        <v>843</v>
      </c>
      <c r="AB411" s="595">
        <v>12</v>
      </c>
      <c r="AE411" s="595" t="b">
        <v>0</v>
      </c>
      <c r="AG411" s="2771">
        <v>104.77500152587891</v>
      </c>
      <c r="AH411" s="2772">
        <v>98.910139999999998</v>
      </c>
      <c r="AI411" s="2772">
        <v>6.0909199999999997</v>
      </c>
      <c r="AJ411" s="2772">
        <v>226.19467105846488</v>
      </c>
      <c r="AK411" s="2771">
        <v>17</v>
      </c>
      <c r="AL411" s="2772">
        <v>14</v>
      </c>
      <c r="AM411" s="2772">
        <v>33</v>
      </c>
      <c r="AN411" s="2772">
        <v>90</v>
      </c>
      <c r="AO411" s="2772">
        <v>99</v>
      </c>
      <c r="AP411" s="2772" t="s">
        <v>4809</v>
      </c>
      <c r="AQ411" s="2772" t="s">
        <v>4809</v>
      </c>
      <c r="AR411" s="2772">
        <v>0</v>
      </c>
      <c r="AS411" s="2771" t="s">
        <v>4810</v>
      </c>
      <c r="AT411" s="2772">
        <v>75</v>
      </c>
      <c r="AU411" s="2773">
        <v>20</v>
      </c>
    </row>
    <row r="412" spans="1:47" x14ac:dyDescent="0.25">
      <c r="A412" s="595">
        <v>411</v>
      </c>
      <c r="B412" s="595">
        <v>1</v>
      </c>
      <c r="I412" s="595">
        <v>1</v>
      </c>
      <c r="K412" s="601">
        <v>133198</v>
      </c>
      <c r="L412" s="601">
        <v>4.125</v>
      </c>
      <c r="M412" s="601">
        <v>89</v>
      </c>
      <c r="N412" s="601" t="s">
        <v>28</v>
      </c>
      <c r="O412" s="601">
        <v>3.9666999999999999</v>
      </c>
      <c r="P412" s="601">
        <v>0.63229999999999997</v>
      </c>
      <c r="Q412" s="601">
        <v>0.27629999999999999</v>
      </c>
      <c r="R412" s="601">
        <v>2.9750000000000001</v>
      </c>
      <c r="S412" s="601">
        <v>1.1995</v>
      </c>
      <c r="T412" s="601">
        <v>0.75</v>
      </c>
      <c r="U412" s="601" t="s">
        <v>839</v>
      </c>
      <c r="V412" s="601" t="s">
        <v>839</v>
      </c>
      <c r="W412" s="601" t="s">
        <v>839</v>
      </c>
      <c r="X412" s="601" t="s">
        <v>839</v>
      </c>
      <c r="Y412" s="601" t="s">
        <v>839</v>
      </c>
      <c r="Z412" s="601" t="s">
        <v>839</v>
      </c>
      <c r="AA412" s="601" t="s">
        <v>839</v>
      </c>
      <c r="AB412" s="595">
        <v>8</v>
      </c>
      <c r="AE412" s="595" t="b">
        <v>0</v>
      </c>
      <c r="AF412" s="595" t="s">
        <v>904</v>
      </c>
      <c r="AG412" s="2771">
        <v>104.77500152587891</v>
      </c>
      <c r="AH412" s="2772">
        <v>100.75418000000001</v>
      </c>
      <c r="AI412" s="2772">
        <v>14.03604</v>
      </c>
      <c r="AJ412" s="2772">
        <v>279.60174616949132</v>
      </c>
      <c r="AK412" s="2771">
        <v>70</v>
      </c>
      <c r="AL412" s="2772">
        <v>16</v>
      </c>
      <c r="AM412" s="2772">
        <v>37</v>
      </c>
      <c r="AN412" s="2772">
        <v>86</v>
      </c>
      <c r="AO412" s="2772">
        <v>101</v>
      </c>
      <c r="AP412" s="2772" t="s">
        <v>793</v>
      </c>
      <c r="AQ412" s="2772" t="s">
        <v>4809</v>
      </c>
      <c r="AR412" s="2772">
        <v>0</v>
      </c>
      <c r="AS412" s="2771" t="s">
        <v>4810</v>
      </c>
      <c r="AT412" s="2772">
        <v>96</v>
      </c>
      <c r="AU412" s="2773">
        <v>30</v>
      </c>
    </row>
    <row r="413" spans="1:47" x14ac:dyDescent="0.25">
      <c r="A413" s="595">
        <v>412</v>
      </c>
      <c r="B413" s="595">
        <v>1</v>
      </c>
      <c r="I413" s="595">
        <v>1</v>
      </c>
      <c r="K413" s="601">
        <v>133356</v>
      </c>
      <c r="L413" s="601">
        <v>6</v>
      </c>
      <c r="M413" s="601">
        <v>103</v>
      </c>
      <c r="N413" s="601" t="s">
        <v>29</v>
      </c>
      <c r="O413" s="601">
        <v>5.2393999999999998</v>
      </c>
      <c r="P413" s="601">
        <v>0.45579999999999998</v>
      </c>
      <c r="Q413" s="601">
        <v>0.1434</v>
      </c>
      <c r="R413" s="601">
        <v>1.5</v>
      </c>
      <c r="S413" s="601">
        <v>0.64170000000000005</v>
      </c>
      <c r="T413" s="601">
        <v>0.75</v>
      </c>
      <c r="U413" s="601" t="s">
        <v>299</v>
      </c>
      <c r="V413" s="601" t="s">
        <v>299</v>
      </c>
      <c r="W413" s="601" t="s">
        <v>299</v>
      </c>
      <c r="X413" s="601" t="s">
        <v>299</v>
      </c>
      <c r="Y413" s="601" t="s">
        <v>299</v>
      </c>
      <c r="Z413" s="601" t="s">
        <v>299</v>
      </c>
      <c r="AA413" s="601" t="s">
        <v>299</v>
      </c>
      <c r="AB413" s="595">
        <v>0</v>
      </c>
      <c r="AE413" s="595" t="b">
        <v>0</v>
      </c>
      <c r="AG413" s="2771">
        <v>152.39999389648438</v>
      </c>
      <c r="AH413" s="2772">
        <v>133.08076</v>
      </c>
      <c r="AI413" s="2772">
        <v>7.2847200000000001</v>
      </c>
      <c r="AJ413" s="2772">
        <v>323.58404331974833</v>
      </c>
      <c r="AK413" s="2771">
        <v>19</v>
      </c>
      <c r="AL413" s="2772">
        <v>16</v>
      </c>
      <c r="AM413" s="2772">
        <v>37</v>
      </c>
      <c r="AN413" s="2772">
        <v>86</v>
      </c>
      <c r="AO413" s="2772">
        <v>133</v>
      </c>
      <c r="AP413" s="2772" t="s">
        <v>793</v>
      </c>
      <c r="AQ413" s="2772" t="s">
        <v>793</v>
      </c>
      <c r="AR413" s="2772">
        <v>0</v>
      </c>
      <c r="AS413" s="2771" t="s">
        <v>4810</v>
      </c>
      <c r="AT413" s="2772">
        <v>106</v>
      </c>
      <c r="AU413" s="2773">
        <v>35</v>
      </c>
    </row>
    <row r="414" spans="1:47" x14ac:dyDescent="0.25">
      <c r="A414" s="595">
        <v>413</v>
      </c>
      <c r="F414" s="595">
        <v>1</v>
      </c>
      <c r="I414" s="595">
        <v>1</v>
      </c>
      <c r="K414" s="601">
        <v>134549</v>
      </c>
      <c r="L414" s="601">
        <v>4.125</v>
      </c>
      <c r="M414" s="601">
        <v>72</v>
      </c>
      <c r="N414" s="601" t="s">
        <v>28</v>
      </c>
      <c r="O414" s="601">
        <v>3.8689</v>
      </c>
      <c r="P414" s="601">
        <v>0.48459999999999998</v>
      </c>
      <c r="Q414" s="601">
        <v>0.13650000000000001</v>
      </c>
      <c r="R414" s="601">
        <v>0.89729999999999999</v>
      </c>
      <c r="S414" s="601">
        <v>0.50209999999999999</v>
      </c>
      <c r="T414" s="601">
        <v>0.75</v>
      </c>
      <c r="U414" s="601" t="s">
        <v>849</v>
      </c>
      <c r="V414" s="601" t="s">
        <v>849</v>
      </c>
      <c r="W414" s="601" t="s">
        <v>849</v>
      </c>
      <c r="X414" s="601" t="s">
        <v>849</v>
      </c>
      <c r="Y414" s="601" t="s">
        <v>849</v>
      </c>
      <c r="Z414" s="601" t="s">
        <v>849</v>
      </c>
      <c r="AA414" s="601" t="s">
        <v>849</v>
      </c>
      <c r="AB414" s="595">
        <v>10</v>
      </c>
      <c r="AE414" s="595" t="b">
        <v>0</v>
      </c>
      <c r="AG414" s="2771">
        <v>104.77500152587891</v>
      </c>
      <c r="AH414" s="2772">
        <v>98.270060000000001</v>
      </c>
      <c r="AI414" s="2772">
        <v>6.9341999999999997</v>
      </c>
      <c r="AJ414" s="2772">
        <v>226.19467105846488</v>
      </c>
      <c r="AK414" s="2771">
        <v>17</v>
      </c>
      <c r="AL414" s="2772">
        <v>14</v>
      </c>
      <c r="AM414" s="2772">
        <v>33</v>
      </c>
      <c r="AN414" s="2772">
        <v>90</v>
      </c>
      <c r="AO414" s="2772">
        <v>98</v>
      </c>
      <c r="AP414" s="2772" t="s">
        <v>4809</v>
      </c>
      <c r="AQ414" s="2772" t="s">
        <v>4809</v>
      </c>
      <c r="AR414" s="2772">
        <v>0</v>
      </c>
      <c r="AS414" s="2771" t="s">
        <v>4810</v>
      </c>
      <c r="AT414" s="2772">
        <v>75</v>
      </c>
      <c r="AU414" s="2773">
        <v>20</v>
      </c>
    </row>
    <row r="415" spans="1:47" x14ac:dyDescent="0.25">
      <c r="A415" s="595">
        <v>414</v>
      </c>
      <c r="D415" s="595">
        <v>1</v>
      </c>
      <c r="I415" s="595">
        <v>1</v>
      </c>
      <c r="K415" s="601">
        <v>134643</v>
      </c>
      <c r="L415" s="601">
        <v>4.75</v>
      </c>
      <c r="M415" s="601">
        <v>89</v>
      </c>
      <c r="N415" s="601" t="s">
        <v>29</v>
      </c>
      <c r="O415" s="601">
        <v>4.125</v>
      </c>
      <c r="P415" s="601">
        <v>0.49690000000000001</v>
      </c>
      <c r="Q415" s="601">
        <v>0.18440000000000001</v>
      </c>
      <c r="R415" s="601">
        <v>2.1269</v>
      </c>
      <c r="S415" s="601">
        <v>0.56359999999999999</v>
      </c>
      <c r="T415" s="601">
        <v>0.875</v>
      </c>
      <c r="U415" s="601" t="s">
        <v>299</v>
      </c>
      <c r="V415" s="601" t="s">
        <v>299</v>
      </c>
      <c r="W415" s="601" t="s">
        <v>299</v>
      </c>
      <c r="X415" s="601" t="s">
        <v>299</v>
      </c>
      <c r="Y415" s="601" t="s">
        <v>299</v>
      </c>
      <c r="Z415" s="601" t="s">
        <v>299</v>
      </c>
      <c r="AA415" s="601" t="s">
        <v>299</v>
      </c>
      <c r="AB415" s="595">
        <v>0</v>
      </c>
      <c r="AE415" s="595" t="b">
        <v>0</v>
      </c>
      <c r="AF415" s="595" t="s">
        <v>905</v>
      </c>
      <c r="AG415" s="2771">
        <v>120.65000152587891</v>
      </c>
      <c r="AH415" s="2772">
        <v>104.77500000000001</v>
      </c>
      <c r="AI415" s="2772">
        <v>9.3675200000000007</v>
      </c>
      <c r="AJ415" s="2772">
        <v>279.60174616949132</v>
      </c>
      <c r="AK415" s="2771">
        <v>38</v>
      </c>
      <c r="AL415" s="2772">
        <v>16</v>
      </c>
      <c r="AM415" s="2772">
        <v>37</v>
      </c>
      <c r="AN415" s="2772">
        <v>86</v>
      </c>
      <c r="AO415" s="2772">
        <v>105</v>
      </c>
      <c r="AP415" s="2772" t="s">
        <v>793</v>
      </c>
      <c r="AQ415" s="2772" t="s">
        <v>4809</v>
      </c>
      <c r="AR415" s="2772">
        <v>0</v>
      </c>
      <c r="AS415" s="2771" t="s">
        <v>4810</v>
      </c>
      <c r="AT415" s="2772">
        <v>96</v>
      </c>
      <c r="AU415" s="2773">
        <v>30</v>
      </c>
    </row>
    <row r="416" spans="1:47" x14ac:dyDescent="0.25">
      <c r="A416" s="595">
        <v>415</v>
      </c>
      <c r="I416" s="595">
        <v>0</v>
      </c>
      <c r="K416" s="601">
        <v>134876</v>
      </c>
      <c r="L416" s="601">
        <v>3.875</v>
      </c>
      <c r="M416" s="601">
        <v>69</v>
      </c>
      <c r="N416" s="601" t="s">
        <v>28</v>
      </c>
      <c r="O416" s="601">
        <v>3.5283000000000002</v>
      </c>
      <c r="P416" s="601">
        <v>0.4113</v>
      </c>
      <c r="Q416" s="601">
        <v>0.13819999999999999</v>
      </c>
      <c r="R416" s="601">
        <v>1.1189</v>
      </c>
      <c r="S416" s="601">
        <v>0.53280000000000005</v>
      </c>
      <c r="T416" s="601">
        <v>0.625</v>
      </c>
      <c r="U416" s="601" t="s">
        <v>844</v>
      </c>
      <c r="V416" s="601" t="s">
        <v>844</v>
      </c>
      <c r="W416" s="601" t="s">
        <v>844</v>
      </c>
      <c r="X416" s="601" t="s">
        <v>844</v>
      </c>
      <c r="Y416" s="601" t="s">
        <v>844</v>
      </c>
      <c r="Z416" s="601" t="s">
        <v>844</v>
      </c>
      <c r="AA416" s="601" t="s">
        <v>844</v>
      </c>
      <c r="AB416" s="595">
        <v>11</v>
      </c>
      <c r="AE416" s="595" t="b">
        <v>0</v>
      </c>
      <c r="AG416" s="2771">
        <v>98.425003051757813</v>
      </c>
      <c r="AH416" s="2772">
        <v>89.618819999999999</v>
      </c>
      <c r="AI416" s="2772">
        <v>7.0205599999999997</v>
      </c>
      <c r="AJ416" s="2772">
        <v>216.76989309769553</v>
      </c>
      <c r="AK416" s="2771">
        <v>20</v>
      </c>
      <c r="AL416" s="2772">
        <v>14</v>
      </c>
      <c r="AM416" s="2772">
        <v>33</v>
      </c>
      <c r="AN416" s="2772">
        <v>90</v>
      </c>
      <c r="AO416" s="2772">
        <v>90</v>
      </c>
      <c r="AP416" s="2772" t="s">
        <v>4809</v>
      </c>
      <c r="AQ416" s="2772" t="s">
        <v>4809</v>
      </c>
      <c r="AR416" s="2772">
        <v>0</v>
      </c>
      <c r="AS416" s="2771" t="s">
        <v>4810</v>
      </c>
      <c r="AT416" s="2772">
        <v>75</v>
      </c>
      <c r="AU416" s="2773">
        <v>20</v>
      </c>
    </row>
    <row r="417" spans="1:47" x14ac:dyDescent="0.25">
      <c r="A417" s="595">
        <v>416</v>
      </c>
      <c r="F417" s="595">
        <v>1</v>
      </c>
      <c r="I417" s="595">
        <v>1</v>
      </c>
      <c r="K417" s="601">
        <v>135047</v>
      </c>
      <c r="L417" s="601">
        <v>4.125</v>
      </c>
      <c r="M417" s="601">
        <v>76</v>
      </c>
      <c r="N417" s="601" t="s">
        <v>29</v>
      </c>
      <c r="O417" s="601">
        <v>3.8881999999999999</v>
      </c>
      <c r="P417" s="601">
        <v>0.91949999999999998</v>
      </c>
      <c r="Q417" s="601">
        <v>0.15590000000000001</v>
      </c>
      <c r="R417" s="601">
        <v>1.3779999999999999</v>
      </c>
      <c r="S417" s="601">
        <v>0.91949999999999998</v>
      </c>
      <c r="T417" s="601">
        <v>0.6875</v>
      </c>
      <c r="U417" s="601" t="s">
        <v>299</v>
      </c>
      <c r="V417" s="601" t="s">
        <v>299</v>
      </c>
      <c r="W417" s="601" t="s">
        <v>299</v>
      </c>
      <c r="X417" s="601" t="s">
        <v>299</v>
      </c>
      <c r="Y417" s="601" t="s">
        <v>299</v>
      </c>
      <c r="Z417" s="601" t="s">
        <v>299</v>
      </c>
      <c r="AA417" s="601" t="s">
        <v>299</v>
      </c>
      <c r="AB417" s="595">
        <v>0</v>
      </c>
      <c r="AE417" s="595" t="b">
        <v>0</v>
      </c>
      <c r="AG417" s="2771">
        <v>104.77500152587891</v>
      </c>
      <c r="AH417" s="2772">
        <v>98.760279999999995</v>
      </c>
      <c r="AI417" s="2772">
        <v>7.9197199999999999</v>
      </c>
      <c r="AJ417" s="2772">
        <v>238.76104167282404</v>
      </c>
      <c r="AK417" s="2771">
        <v>29</v>
      </c>
      <c r="AL417" s="2772">
        <v>16</v>
      </c>
      <c r="AM417" s="2772">
        <v>37</v>
      </c>
      <c r="AN417" s="2772">
        <v>86</v>
      </c>
      <c r="AO417" s="2772">
        <v>99</v>
      </c>
      <c r="AP417" s="2772" t="s">
        <v>4809</v>
      </c>
      <c r="AQ417" s="2772" t="s">
        <v>4809</v>
      </c>
      <c r="AR417" s="2772">
        <v>0</v>
      </c>
      <c r="AS417" s="2771" t="s">
        <v>4810</v>
      </c>
      <c r="AT417" s="2772">
        <v>75</v>
      </c>
      <c r="AU417" s="2773">
        <v>20</v>
      </c>
    </row>
    <row r="418" spans="1:47" x14ac:dyDescent="0.25">
      <c r="A418" s="595">
        <v>417</v>
      </c>
      <c r="F418" s="595">
        <v>1</v>
      </c>
      <c r="I418" s="595">
        <v>1</v>
      </c>
      <c r="K418" s="601">
        <v>135127</v>
      </c>
      <c r="L418" s="601">
        <v>3.875</v>
      </c>
      <c r="M418" s="601">
        <v>69</v>
      </c>
      <c r="N418" s="601" t="s">
        <v>28</v>
      </c>
      <c r="O418" s="601">
        <v>3.6008</v>
      </c>
      <c r="P418" s="601">
        <v>0.45600000000000002</v>
      </c>
      <c r="Q418" s="601">
        <v>0.13489999999999999</v>
      </c>
      <c r="R418" s="601">
        <v>1.0584</v>
      </c>
      <c r="S418" s="601">
        <v>0.45600000000000002</v>
      </c>
      <c r="T418" s="601">
        <v>0.75</v>
      </c>
      <c r="U418" s="601" t="s">
        <v>844</v>
      </c>
      <c r="V418" s="601" t="s">
        <v>844</v>
      </c>
      <c r="W418" s="601" t="s">
        <v>844</v>
      </c>
      <c r="X418" s="601" t="s">
        <v>844</v>
      </c>
      <c r="Y418" s="601" t="s">
        <v>844</v>
      </c>
      <c r="Z418" s="601" t="s">
        <v>844</v>
      </c>
      <c r="AA418" s="601" t="s">
        <v>844</v>
      </c>
      <c r="AB418" s="595">
        <v>11</v>
      </c>
      <c r="AE418" s="595" t="b">
        <v>0</v>
      </c>
      <c r="AG418" s="2771">
        <v>98.425003051757813</v>
      </c>
      <c r="AH418" s="2772">
        <v>91.460319999999996</v>
      </c>
      <c r="AI418" s="2772">
        <v>6.8529200000000001</v>
      </c>
      <c r="AJ418" s="2772">
        <v>216.76989309769553</v>
      </c>
      <c r="AK418" s="2771">
        <v>20</v>
      </c>
      <c r="AL418" s="2772">
        <v>14</v>
      </c>
      <c r="AM418" s="2772">
        <v>33</v>
      </c>
      <c r="AN418" s="2772">
        <v>90</v>
      </c>
      <c r="AO418" s="2772">
        <v>91</v>
      </c>
      <c r="AP418" s="2772" t="s">
        <v>4809</v>
      </c>
      <c r="AQ418" s="2772" t="s">
        <v>4809</v>
      </c>
      <c r="AR418" s="2772">
        <v>0</v>
      </c>
      <c r="AS418" s="2771" t="s">
        <v>4810</v>
      </c>
      <c r="AT418" s="2772">
        <v>75</v>
      </c>
      <c r="AU418" s="2773">
        <v>20</v>
      </c>
    </row>
    <row r="419" spans="1:47" x14ac:dyDescent="0.25">
      <c r="A419" s="595">
        <v>418</v>
      </c>
      <c r="F419" s="595">
        <v>1</v>
      </c>
      <c r="I419" s="595">
        <v>1</v>
      </c>
      <c r="K419" s="601">
        <v>135532</v>
      </c>
      <c r="L419" s="601">
        <v>4.125</v>
      </c>
      <c r="M419" s="601">
        <v>75</v>
      </c>
      <c r="N419" s="601" t="s">
        <v>28</v>
      </c>
      <c r="O419" s="601">
        <v>3.8635999999999999</v>
      </c>
      <c r="P419" s="601">
        <v>0.47149999999999997</v>
      </c>
      <c r="Q419" s="601">
        <v>0.1212</v>
      </c>
      <c r="R419" s="601">
        <v>1.2781</v>
      </c>
      <c r="S419" s="601">
        <v>0.52070000000000005</v>
      </c>
      <c r="T419" s="601">
        <v>0.625</v>
      </c>
      <c r="U419" s="601" t="s">
        <v>839</v>
      </c>
      <c r="V419" s="601" t="s">
        <v>839</v>
      </c>
      <c r="W419" s="601" t="s">
        <v>839</v>
      </c>
      <c r="X419" s="601" t="s">
        <v>839</v>
      </c>
      <c r="Y419" s="601" t="s">
        <v>839</v>
      </c>
      <c r="Z419" s="601" t="s">
        <v>839</v>
      </c>
      <c r="AA419" s="601" t="s">
        <v>839</v>
      </c>
      <c r="AB419" s="595">
        <v>8</v>
      </c>
      <c r="AE419" s="595" t="b">
        <v>0</v>
      </c>
      <c r="AF419" s="595" t="s">
        <v>892</v>
      </c>
      <c r="AG419" s="2771">
        <v>104.77500152587891</v>
      </c>
      <c r="AH419" s="2772">
        <v>98.135440000000003</v>
      </c>
      <c r="AI419" s="2772">
        <v>6.1569599999999998</v>
      </c>
      <c r="AJ419" s="2772">
        <v>235.61944901923425</v>
      </c>
      <c r="AK419" s="2771">
        <v>26</v>
      </c>
      <c r="AL419" s="2772">
        <v>16</v>
      </c>
      <c r="AM419" s="2772">
        <v>37</v>
      </c>
      <c r="AN419" s="2772">
        <v>86</v>
      </c>
      <c r="AO419" s="2772">
        <v>98</v>
      </c>
      <c r="AP419" s="2772" t="s">
        <v>4809</v>
      </c>
      <c r="AQ419" s="2772" t="s">
        <v>4809</v>
      </c>
      <c r="AR419" s="2772">
        <v>0</v>
      </c>
      <c r="AS419" s="2771" t="s">
        <v>4810</v>
      </c>
      <c r="AT419" s="2772">
        <v>75</v>
      </c>
      <c r="AU419" s="2773">
        <v>20</v>
      </c>
    </row>
    <row r="420" spans="1:47" x14ac:dyDescent="0.25">
      <c r="A420" s="595">
        <v>419</v>
      </c>
      <c r="H420" s="595" t="s">
        <v>235</v>
      </c>
      <c r="I420" s="595">
        <v>1</v>
      </c>
      <c r="K420" s="601">
        <v>135858</v>
      </c>
      <c r="L420" s="601">
        <v>5.125</v>
      </c>
      <c r="M420" s="601">
        <v>89</v>
      </c>
      <c r="N420" s="601" t="s">
        <v>29</v>
      </c>
      <c r="O420" s="601">
        <v>4.383</v>
      </c>
      <c r="P420" s="601">
        <v>0.50139999999999996</v>
      </c>
      <c r="Q420" s="601">
        <v>0.18890000000000001</v>
      </c>
      <c r="R420" s="601">
        <v>1.5</v>
      </c>
      <c r="S420" s="601">
        <v>0.73609999999999998</v>
      </c>
      <c r="T420" s="601">
        <v>0.75</v>
      </c>
      <c r="U420" s="601" t="s">
        <v>299</v>
      </c>
      <c r="V420" s="601" t="s">
        <v>299</v>
      </c>
      <c r="W420" s="601" t="s">
        <v>299</v>
      </c>
      <c r="X420" s="601" t="s">
        <v>299</v>
      </c>
      <c r="Y420" s="601" t="s">
        <v>299</v>
      </c>
      <c r="Z420" s="601" t="s">
        <v>299</v>
      </c>
      <c r="AA420" s="601" t="s">
        <v>299</v>
      </c>
      <c r="AB420" s="595">
        <v>0</v>
      </c>
      <c r="AE420" s="595" t="b">
        <v>0</v>
      </c>
      <c r="AG420" s="2771">
        <v>130.17500305175781</v>
      </c>
      <c r="AH420" s="2772">
        <v>111.3282</v>
      </c>
      <c r="AI420" s="2772">
        <v>9.5961200000000009</v>
      </c>
      <c r="AJ420" s="2772">
        <v>279.60174616949132</v>
      </c>
      <c r="AK420" s="2771">
        <v>19</v>
      </c>
      <c r="AL420" s="2772">
        <v>16</v>
      </c>
      <c r="AM420" s="2772">
        <v>37</v>
      </c>
      <c r="AN420" s="2772">
        <v>86</v>
      </c>
      <c r="AO420" s="2772">
        <v>111</v>
      </c>
      <c r="AP420" s="2772" t="s">
        <v>793</v>
      </c>
      <c r="AQ420" s="2772" t="s">
        <v>4809</v>
      </c>
      <c r="AR420" s="2772">
        <v>0</v>
      </c>
      <c r="AS420" s="2771" t="s">
        <v>4810</v>
      </c>
      <c r="AT420" s="2772">
        <v>96</v>
      </c>
      <c r="AU420" s="2773">
        <v>30</v>
      </c>
    </row>
    <row r="421" spans="1:47" x14ac:dyDescent="0.25">
      <c r="A421" s="595">
        <v>420</v>
      </c>
      <c r="F421" s="595">
        <v>1</v>
      </c>
      <c r="H421" s="595" t="s">
        <v>235</v>
      </c>
      <c r="I421" s="595">
        <v>2</v>
      </c>
      <c r="K421" s="601">
        <v>136146</v>
      </c>
      <c r="L421" s="601">
        <v>4.125</v>
      </c>
      <c r="M421" s="601">
        <v>76</v>
      </c>
      <c r="N421" s="601" t="s">
        <v>29</v>
      </c>
      <c r="O421" s="601">
        <v>3.8881999999999999</v>
      </c>
      <c r="P421" s="601">
        <v>0.91949999999999998</v>
      </c>
      <c r="Q421" s="601">
        <v>0.15709999999999999</v>
      </c>
      <c r="R421" s="601">
        <v>1.3779999999999999</v>
      </c>
      <c r="S421" s="601">
        <v>0.91949999999999998</v>
      </c>
      <c r="T421" s="601">
        <v>0.6875</v>
      </c>
      <c r="U421" s="601" t="s">
        <v>299</v>
      </c>
      <c r="V421" s="601" t="s">
        <v>299</v>
      </c>
      <c r="W421" s="601" t="s">
        <v>299</v>
      </c>
      <c r="X421" s="601" t="s">
        <v>299</v>
      </c>
      <c r="Y421" s="601" t="s">
        <v>299</v>
      </c>
      <c r="Z421" s="601" t="s">
        <v>299</v>
      </c>
      <c r="AA421" s="601" t="s">
        <v>299</v>
      </c>
      <c r="AB421" s="595">
        <v>0</v>
      </c>
      <c r="AE421" s="595" t="b">
        <v>0</v>
      </c>
      <c r="AG421" s="2771">
        <v>104.77500152587891</v>
      </c>
      <c r="AH421" s="2772">
        <v>98.760279999999995</v>
      </c>
      <c r="AI421" s="2772">
        <v>7.9806800000000004</v>
      </c>
      <c r="AJ421" s="2772">
        <v>238.76104167282404</v>
      </c>
      <c r="AK421" s="2771">
        <v>29</v>
      </c>
      <c r="AL421" s="2772">
        <v>16</v>
      </c>
      <c r="AM421" s="2772">
        <v>37</v>
      </c>
      <c r="AN421" s="2772">
        <v>86</v>
      </c>
      <c r="AO421" s="2772">
        <v>99</v>
      </c>
      <c r="AP421" s="2772" t="s">
        <v>4809</v>
      </c>
      <c r="AQ421" s="2772" t="s">
        <v>4809</v>
      </c>
      <c r="AR421" s="2772">
        <v>0</v>
      </c>
      <c r="AS421" s="2771" t="s">
        <v>4810</v>
      </c>
      <c r="AT421" s="2772">
        <v>75</v>
      </c>
      <c r="AU421" s="2773">
        <v>20</v>
      </c>
    </row>
    <row r="422" spans="1:47" x14ac:dyDescent="0.25">
      <c r="A422" s="595">
        <v>421</v>
      </c>
      <c r="F422" s="595">
        <v>1</v>
      </c>
      <c r="I422" s="595">
        <v>1</v>
      </c>
      <c r="K422" s="601">
        <v>136265</v>
      </c>
      <c r="L422" s="601">
        <v>5.9375</v>
      </c>
      <c r="M422" s="601">
        <v>104</v>
      </c>
      <c r="N422" s="601" t="s">
        <v>29</v>
      </c>
      <c r="O422" s="601">
        <v>5.7191999999999998</v>
      </c>
      <c r="P422" s="601">
        <v>0.2278</v>
      </c>
      <c r="Q422" s="601">
        <v>0.10299999999999999</v>
      </c>
      <c r="R422" s="601">
        <v>1.1856</v>
      </c>
      <c r="S422" s="601">
        <v>0.51690000000000003</v>
      </c>
      <c r="T422" s="601">
        <v>0.875</v>
      </c>
      <c r="U422" s="601" t="s">
        <v>299</v>
      </c>
      <c r="V422" s="601" t="s">
        <v>299</v>
      </c>
      <c r="W422" s="601" t="s">
        <v>299</v>
      </c>
      <c r="X422" s="601" t="s">
        <v>299</v>
      </c>
      <c r="Y422" s="601" t="s">
        <v>299</v>
      </c>
      <c r="Z422" s="601" t="s">
        <v>299</v>
      </c>
      <c r="AA422" s="601" t="s">
        <v>299</v>
      </c>
      <c r="AB422" s="595">
        <v>0</v>
      </c>
      <c r="AE422" s="595" t="b">
        <v>0</v>
      </c>
      <c r="AG422" s="2771">
        <v>150.8125</v>
      </c>
      <c r="AH422" s="2772">
        <v>145.26768000000001</v>
      </c>
      <c r="AI422" s="2772">
        <v>5.2324000000000002</v>
      </c>
      <c r="AJ422" s="2772">
        <v>326.72563597333817</v>
      </c>
      <c r="AK422" s="2771">
        <v>25</v>
      </c>
      <c r="AL422" s="2772">
        <v>16</v>
      </c>
      <c r="AM422" s="2772">
        <v>37</v>
      </c>
      <c r="AN422" s="2772">
        <v>86</v>
      </c>
      <c r="AO422" s="2772">
        <v>145</v>
      </c>
      <c r="AP422" s="2772" t="s">
        <v>793</v>
      </c>
      <c r="AQ422" s="2772" t="s">
        <v>793</v>
      </c>
      <c r="AR422" s="2772">
        <v>0</v>
      </c>
      <c r="AS422" s="2771" t="s">
        <v>4810</v>
      </c>
      <c r="AT422" s="2772">
        <v>106</v>
      </c>
      <c r="AU422" s="2773">
        <v>35</v>
      </c>
    </row>
    <row r="423" spans="1:47" x14ac:dyDescent="0.25">
      <c r="A423" s="595">
        <v>422</v>
      </c>
      <c r="C423" s="595">
        <v>1</v>
      </c>
      <c r="I423" s="595">
        <v>1</v>
      </c>
      <c r="K423" s="601">
        <v>137261</v>
      </c>
      <c r="L423" s="601">
        <v>4.125</v>
      </c>
      <c r="M423" s="601">
        <v>75</v>
      </c>
      <c r="N423" s="601" t="s">
        <v>29</v>
      </c>
      <c r="O423" s="601">
        <v>3.9451000000000001</v>
      </c>
      <c r="P423" s="601">
        <v>0.47020000000000001</v>
      </c>
      <c r="Q423" s="601">
        <v>0.1208</v>
      </c>
      <c r="R423" s="601">
        <v>1.4953000000000001</v>
      </c>
      <c r="S423" s="601">
        <v>0.45329999999999998</v>
      </c>
      <c r="T423" s="601">
        <v>0.625</v>
      </c>
      <c r="U423" s="601" t="s">
        <v>710</v>
      </c>
      <c r="V423" s="601" t="s">
        <v>710</v>
      </c>
      <c r="W423" s="601" t="s">
        <v>710</v>
      </c>
      <c r="X423" s="601" t="s">
        <v>710</v>
      </c>
      <c r="Y423" s="601" t="s">
        <v>710</v>
      </c>
      <c r="Z423" s="601" t="s">
        <v>710</v>
      </c>
      <c r="AA423" s="601" t="s">
        <v>710</v>
      </c>
      <c r="AB423" s="595">
        <v>0</v>
      </c>
      <c r="AE423" s="595" t="b">
        <v>0</v>
      </c>
      <c r="AF423" s="595" t="s">
        <v>907</v>
      </c>
      <c r="AG423" s="2771">
        <v>104.77500152587891</v>
      </c>
      <c r="AH423" s="2772">
        <v>100.20554</v>
      </c>
      <c r="AI423" s="2772">
        <v>6.1366399999999999</v>
      </c>
      <c r="AJ423" s="2772">
        <v>235.61944901923425</v>
      </c>
      <c r="AK423" s="2771">
        <v>26</v>
      </c>
      <c r="AL423" s="2772">
        <v>16</v>
      </c>
      <c r="AM423" s="2772">
        <v>37</v>
      </c>
      <c r="AN423" s="2772">
        <v>86</v>
      </c>
      <c r="AO423" s="2772">
        <v>100</v>
      </c>
      <c r="AP423" s="2772" t="s">
        <v>4809</v>
      </c>
      <c r="AQ423" s="2772" t="s">
        <v>4809</v>
      </c>
      <c r="AR423" s="2772">
        <v>0</v>
      </c>
      <c r="AS423" s="2771" t="s">
        <v>4810</v>
      </c>
      <c r="AT423" s="2772">
        <v>75</v>
      </c>
      <c r="AU423" s="2773">
        <v>20</v>
      </c>
    </row>
    <row r="424" spans="1:47" x14ac:dyDescent="0.25">
      <c r="A424" s="595">
        <v>423</v>
      </c>
      <c r="C424" s="595">
        <v>1</v>
      </c>
      <c r="I424" s="595">
        <v>1</v>
      </c>
      <c r="K424" s="601">
        <v>137323</v>
      </c>
      <c r="L424" s="601">
        <v>4</v>
      </c>
      <c r="M424" s="601">
        <v>74</v>
      </c>
      <c r="N424" s="601" t="s">
        <v>29</v>
      </c>
      <c r="O424" s="601">
        <v>3.6533000000000002</v>
      </c>
      <c r="P424" s="601">
        <v>0.99280000000000002</v>
      </c>
      <c r="Q424" s="601">
        <v>0.11550000000000001</v>
      </c>
      <c r="R424" s="601">
        <v>1.5</v>
      </c>
      <c r="S424" s="601">
        <v>0.99280000000000002</v>
      </c>
      <c r="T424" s="601">
        <v>0.75</v>
      </c>
      <c r="U424" s="601" t="s">
        <v>299</v>
      </c>
      <c r="V424" s="601" t="s">
        <v>299</v>
      </c>
      <c r="W424" s="601" t="s">
        <v>299</v>
      </c>
      <c r="X424" s="601" t="s">
        <v>299</v>
      </c>
      <c r="Y424" s="601" t="s">
        <v>299</v>
      </c>
      <c r="Z424" s="601" t="s">
        <v>299</v>
      </c>
      <c r="AA424" s="601" t="s">
        <v>299</v>
      </c>
      <c r="AB424" s="595">
        <v>0</v>
      </c>
      <c r="AE424" s="595" t="b">
        <v>0</v>
      </c>
      <c r="AG424" s="2771">
        <v>101.59999847412109</v>
      </c>
      <c r="AH424" s="2772">
        <v>92.793819999999997</v>
      </c>
      <c r="AI424" s="2772">
        <v>5.8673999999999999</v>
      </c>
      <c r="AJ424" s="2772">
        <v>232.47785636564447</v>
      </c>
      <c r="AK424" s="2771">
        <v>29</v>
      </c>
      <c r="AL424" s="2772">
        <v>14</v>
      </c>
      <c r="AM424" s="2772">
        <v>33</v>
      </c>
      <c r="AN424" s="2772">
        <v>90</v>
      </c>
      <c r="AO424" s="2772">
        <v>93</v>
      </c>
      <c r="AP424" s="2772" t="s">
        <v>4809</v>
      </c>
      <c r="AQ424" s="2772" t="s">
        <v>4809</v>
      </c>
      <c r="AR424" s="2772">
        <v>0</v>
      </c>
      <c r="AS424" s="2771" t="s">
        <v>4810</v>
      </c>
      <c r="AT424" s="2772">
        <v>75</v>
      </c>
      <c r="AU424" s="2773">
        <v>20</v>
      </c>
    </row>
    <row r="425" spans="1:47" x14ac:dyDescent="0.25">
      <c r="A425" s="595">
        <v>424</v>
      </c>
      <c r="C425" s="595">
        <v>1</v>
      </c>
      <c r="I425" s="595">
        <v>1</v>
      </c>
      <c r="K425" s="601">
        <v>138060</v>
      </c>
      <c r="L425" s="601">
        <v>4.125</v>
      </c>
      <c r="M425" s="601">
        <v>75</v>
      </c>
      <c r="N425" s="601" t="s">
        <v>28</v>
      </c>
      <c r="O425" s="601">
        <v>3.9462999999999999</v>
      </c>
      <c r="P425" s="601">
        <v>0.4551</v>
      </c>
      <c r="Q425" s="601">
        <v>0.1208</v>
      </c>
      <c r="R425" s="601">
        <v>1.2108000000000001</v>
      </c>
      <c r="S425" s="601">
        <v>0.54259999999999997</v>
      </c>
      <c r="T425" s="601">
        <v>0.75</v>
      </c>
      <c r="U425" s="601" t="s">
        <v>858</v>
      </c>
      <c r="V425" s="601" t="s">
        <v>858</v>
      </c>
      <c r="W425" s="601" t="s">
        <v>858</v>
      </c>
      <c r="X425" s="601" t="s">
        <v>858</v>
      </c>
      <c r="Y425" s="601" t="s">
        <v>858</v>
      </c>
      <c r="Z425" s="601" t="s">
        <v>858</v>
      </c>
      <c r="AA425" s="601" t="s">
        <v>858</v>
      </c>
      <c r="AB425" s="595">
        <v>4</v>
      </c>
      <c r="AE425" s="595" t="b">
        <v>0</v>
      </c>
      <c r="AG425" s="2771">
        <v>104.77500152587891</v>
      </c>
      <c r="AH425" s="2772">
        <v>100.23602</v>
      </c>
      <c r="AI425" s="2772">
        <v>6.1366399999999999</v>
      </c>
      <c r="AJ425" s="2772">
        <v>235.61944901923425</v>
      </c>
      <c r="AK425" s="2771">
        <v>26</v>
      </c>
      <c r="AL425" s="2772">
        <v>16</v>
      </c>
      <c r="AM425" s="2772">
        <v>37</v>
      </c>
      <c r="AN425" s="2772">
        <v>86</v>
      </c>
      <c r="AO425" s="2772">
        <v>100</v>
      </c>
      <c r="AP425" s="2772" t="s">
        <v>4809</v>
      </c>
      <c r="AQ425" s="2772" t="s">
        <v>4809</v>
      </c>
      <c r="AR425" s="2772">
        <v>0</v>
      </c>
      <c r="AS425" s="2771" t="s">
        <v>4810</v>
      </c>
      <c r="AT425" s="2772">
        <v>75</v>
      </c>
      <c r="AU425" s="2773">
        <v>20</v>
      </c>
    </row>
    <row r="426" spans="1:47" x14ac:dyDescent="0.25">
      <c r="A426" s="595">
        <v>425</v>
      </c>
      <c r="F426" s="595">
        <v>1</v>
      </c>
      <c r="I426" s="595">
        <v>1</v>
      </c>
      <c r="K426" s="601">
        <v>138999</v>
      </c>
      <c r="L426" s="601">
        <v>6</v>
      </c>
      <c r="M426" s="601">
        <v>105</v>
      </c>
      <c r="N426" s="601" t="s">
        <v>29</v>
      </c>
      <c r="O426" s="601">
        <v>5.7712000000000003</v>
      </c>
      <c r="P426" s="601">
        <v>0.49159999999999998</v>
      </c>
      <c r="Q426" s="601">
        <v>0.1527</v>
      </c>
      <c r="R426" s="601">
        <v>1.4773000000000001</v>
      </c>
      <c r="S426" s="601">
        <v>1.2948999999999999</v>
      </c>
      <c r="T426" s="601">
        <v>0.625</v>
      </c>
      <c r="U426" s="601" t="s">
        <v>710</v>
      </c>
      <c r="V426" s="601" t="s">
        <v>710</v>
      </c>
      <c r="W426" s="601" t="s">
        <v>710</v>
      </c>
      <c r="X426" s="601" t="s">
        <v>710</v>
      </c>
      <c r="Y426" s="601" t="s">
        <v>710</v>
      </c>
      <c r="Z426" s="601" t="s">
        <v>710</v>
      </c>
      <c r="AA426" s="601" t="s">
        <v>710</v>
      </c>
      <c r="AB426" s="595">
        <v>0</v>
      </c>
      <c r="AE426" s="595" t="b">
        <v>0</v>
      </c>
      <c r="AF426" s="595" t="s">
        <v>907</v>
      </c>
      <c r="AG426" s="2771">
        <v>152.39999389648438</v>
      </c>
      <c r="AH426" s="2772">
        <v>146.58848</v>
      </c>
      <c r="AI426" s="2772">
        <v>7.7571599999999998</v>
      </c>
      <c r="AJ426" s="2772">
        <v>329.86722862692795</v>
      </c>
      <c r="AK426" s="2771">
        <v>25</v>
      </c>
      <c r="AL426" s="2772">
        <v>16</v>
      </c>
      <c r="AM426" s="2772">
        <v>37</v>
      </c>
      <c r="AN426" s="2772">
        <v>86</v>
      </c>
      <c r="AO426" s="2772">
        <v>147</v>
      </c>
      <c r="AP426" s="2772" t="s">
        <v>793</v>
      </c>
      <c r="AQ426" s="2772" t="s">
        <v>793</v>
      </c>
      <c r="AR426" s="2772">
        <v>0</v>
      </c>
      <c r="AS426" s="2771" t="s">
        <v>4810</v>
      </c>
      <c r="AT426" s="2772">
        <v>106</v>
      </c>
      <c r="AU426" s="2773">
        <v>35</v>
      </c>
    </row>
    <row r="427" spans="1:47" x14ac:dyDescent="0.25">
      <c r="A427" s="595">
        <v>426</v>
      </c>
      <c r="F427" s="595">
        <v>1</v>
      </c>
      <c r="I427" s="595">
        <v>1</v>
      </c>
      <c r="K427" s="601">
        <v>139440</v>
      </c>
      <c r="L427" s="601">
        <v>4.25</v>
      </c>
      <c r="M427" s="601">
        <v>76</v>
      </c>
      <c r="N427" s="601" t="s">
        <v>28</v>
      </c>
      <c r="O427" s="601">
        <v>3.8671000000000002</v>
      </c>
      <c r="P427" s="601">
        <v>0.63319999999999999</v>
      </c>
      <c r="Q427" s="601">
        <v>0.1159</v>
      </c>
      <c r="R427" s="601">
        <v>1.2828999999999999</v>
      </c>
      <c r="S427" s="601">
        <v>0.63319999999999999</v>
      </c>
      <c r="T427" s="601">
        <v>0.75</v>
      </c>
      <c r="U427" s="601" t="s">
        <v>849</v>
      </c>
      <c r="V427" s="601" t="s">
        <v>849</v>
      </c>
      <c r="W427" s="601" t="s">
        <v>849</v>
      </c>
      <c r="X427" s="601" t="s">
        <v>849</v>
      </c>
      <c r="Y427" s="601" t="s">
        <v>849</v>
      </c>
      <c r="Z427" s="601" t="s">
        <v>849</v>
      </c>
      <c r="AA427" s="601" t="s">
        <v>849</v>
      </c>
      <c r="AB427" s="595">
        <v>10</v>
      </c>
      <c r="AE427" s="595" t="b">
        <v>0</v>
      </c>
      <c r="AG427" s="2771">
        <v>107.94999694824219</v>
      </c>
      <c r="AH427" s="2772">
        <v>98.224339999999998</v>
      </c>
      <c r="AI427" s="2772">
        <v>5.8877199999999998</v>
      </c>
      <c r="AJ427" s="2772">
        <v>238.76104167282404</v>
      </c>
      <c r="AK427" s="2771">
        <v>23</v>
      </c>
      <c r="AL427" s="2772">
        <v>16</v>
      </c>
      <c r="AM427" s="2772">
        <v>37</v>
      </c>
      <c r="AN427" s="2772">
        <v>86</v>
      </c>
      <c r="AO427" s="2772">
        <v>98</v>
      </c>
      <c r="AP427" s="2772" t="s">
        <v>4809</v>
      </c>
      <c r="AQ427" s="2772" t="s">
        <v>4809</v>
      </c>
      <c r="AR427" s="2772">
        <v>0</v>
      </c>
      <c r="AS427" s="2771" t="s">
        <v>4810</v>
      </c>
      <c r="AT427" s="2772">
        <v>75</v>
      </c>
      <c r="AU427" s="2773">
        <v>20</v>
      </c>
    </row>
    <row r="428" spans="1:47" x14ac:dyDescent="0.25">
      <c r="A428" s="595">
        <v>427</v>
      </c>
      <c r="C428" s="595">
        <v>1</v>
      </c>
      <c r="D428" s="595">
        <v>1</v>
      </c>
      <c r="E428" s="595">
        <v>1</v>
      </c>
      <c r="I428" s="595">
        <v>3</v>
      </c>
      <c r="K428" s="601">
        <v>139442</v>
      </c>
      <c r="L428" s="601">
        <v>4.125</v>
      </c>
      <c r="M428" s="601">
        <v>75</v>
      </c>
      <c r="N428" s="601" t="s">
        <v>29</v>
      </c>
      <c r="O428" s="601">
        <v>3.7077</v>
      </c>
      <c r="P428" s="601">
        <v>0.62980000000000003</v>
      </c>
      <c r="Q428" s="601">
        <v>0.16439999999999999</v>
      </c>
      <c r="R428" s="601">
        <v>1.4492</v>
      </c>
      <c r="S428" s="601">
        <v>0.62980000000000003</v>
      </c>
      <c r="T428" s="601">
        <v>0.6875</v>
      </c>
      <c r="U428" s="601" t="s">
        <v>299</v>
      </c>
      <c r="V428" s="601" t="s">
        <v>299</v>
      </c>
      <c r="W428" s="601" t="s">
        <v>299</v>
      </c>
      <c r="X428" s="601" t="s">
        <v>299</v>
      </c>
      <c r="Y428" s="601" t="s">
        <v>299</v>
      </c>
      <c r="Z428" s="601" t="s">
        <v>299</v>
      </c>
      <c r="AA428" s="601" t="s">
        <v>299</v>
      </c>
      <c r="AB428" s="595">
        <v>0</v>
      </c>
      <c r="AE428" s="595" t="b">
        <v>0</v>
      </c>
      <c r="AG428" s="2771">
        <v>104.77500152587891</v>
      </c>
      <c r="AH428" s="2772">
        <v>94.175579999999997</v>
      </c>
      <c r="AI428" s="2772">
        <v>8.3515200000000007</v>
      </c>
      <c r="AJ428" s="2772">
        <v>235.61944901923425</v>
      </c>
      <c r="AK428" s="2771">
        <v>26</v>
      </c>
      <c r="AL428" s="2772">
        <v>16</v>
      </c>
      <c r="AM428" s="2772">
        <v>37</v>
      </c>
      <c r="AN428" s="2772">
        <v>86</v>
      </c>
      <c r="AO428" s="2772">
        <v>94</v>
      </c>
      <c r="AP428" s="2772" t="s">
        <v>4809</v>
      </c>
      <c r="AQ428" s="2772" t="s">
        <v>4809</v>
      </c>
      <c r="AR428" s="2772">
        <v>0</v>
      </c>
      <c r="AS428" s="2771" t="s">
        <v>4810</v>
      </c>
      <c r="AT428" s="2772">
        <v>75</v>
      </c>
      <c r="AU428" s="2773">
        <v>20</v>
      </c>
    </row>
    <row r="429" spans="1:47" x14ac:dyDescent="0.25">
      <c r="A429" s="595">
        <v>428</v>
      </c>
      <c r="B429" s="595">
        <v>1</v>
      </c>
      <c r="I429" s="595">
        <v>1</v>
      </c>
      <c r="K429" s="601">
        <v>139452</v>
      </c>
      <c r="L429" s="601">
        <v>4.6875</v>
      </c>
      <c r="M429" s="601">
        <v>84</v>
      </c>
      <c r="N429" s="601" t="s">
        <v>29</v>
      </c>
      <c r="O429" s="601">
        <v>4.2748999999999997</v>
      </c>
      <c r="P429" s="601">
        <v>0.62980000000000003</v>
      </c>
      <c r="Q429" s="601">
        <v>0.18529999999999999</v>
      </c>
      <c r="R429" s="601">
        <v>1.4336</v>
      </c>
      <c r="S429" s="601">
        <v>0.62980000000000003</v>
      </c>
      <c r="T429" s="601">
        <v>0.6875</v>
      </c>
      <c r="U429" s="601" t="s">
        <v>299</v>
      </c>
      <c r="V429" s="601" t="s">
        <v>299</v>
      </c>
      <c r="W429" s="601" t="s">
        <v>299</v>
      </c>
      <c r="X429" s="601" t="s">
        <v>299</v>
      </c>
      <c r="Y429" s="601" t="s">
        <v>299</v>
      </c>
      <c r="Z429" s="601" t="s">
        <v>299</v>
      </c>
      <c r="AA429" s="601" t="s">
        <v>299</v>
      </c>
      <c r="AB429" s="595">
        <v>0</v>
      </c>
      <c r="AE429" s="595" t="b">
        <v>0</v>
      </c>
      <c r="AG429" s="2771">
        <v>119.0625</v>
      </c>
      <c r="AH429" s="2772">
        <v>108.58246</v>
      </c>
      <c r="AI429" s="2772">
        <v>9.4132400000000001</v>
      </c>
      <c r="AJ429" s="2772">
        <v>263.89378290154235</v>
      </c>
      <c r="AK429" s="2771">
        <v>26</v>
      </c>
      <c r="AL429" s="2772">
        <v>16</v>
      </c>
      <c r="AM429" s="2772">
        <v>37</v>
      </c>
      <c r="AN429" s="2772">
        <v>86</v>
      </c>
      <c r="AO429" s="2772">
        <v>109</v>
      </c>
      <c r="AP429" s="2772" t="s">
        <v>4809</v>
      </c>
      <c r="AQ429" s="2772" t="s">
        <v>4809</v>
      </c>
      <c r="AR429" s="2772">
        <v>0</v>
      </c>
      <c r="AS429" s="2771" t="s">
        <v>4810</v>
      </c>
      <c r="AT429" s="2772">
        <v>86</v>
      </c>
      <c r="AU429" s="2773">
        <v>25</v>
      </c>
    </row>
    <row r="430" spans="1:47" x14ac:dyDescent="0.25">
      <c r="A430" s="595">
        <v>429</v>
      </c>
      <c r="C430" s="595">
        <v>1</v>
      </c>
      <c r="H430" s="595" t="s">
        <v>235</v>
      </c>
      <c r="I430" s="595">
        <v>2</v>
      </c>
      <c r="K430" s="601">
        <v>139665</v>
      </c>
      <c r="L430" s="601">
        <v>4</v>
      </c>
      <c r="M430" s="601">
        <v>72</v>
      </c>
      <c r="N430" s="601" t="s">
        <v>28</v>
      </c>
      <c r="O430" s="601">
        <v>3.7054999999999998</v>
      </c>
      <c r="P430" s="601">
        <v>0.48730000000000001</v>
      </c>
      <c r="Q430" s="601">
        <v>0.1341</v>
      </c>
      <c r="R430" s="601">
        <v>1.2596000000000001</v>
      </c>
      <c r="S430" s="601">
        <v>0.77470000000000006</v>
      </c>
      <c r="T430" s="601">
        <v>0.75</v>
      </c>
      <c r="U430" s="601" t="s">
        <v>843</v>
      </c>
      <c r="V430" s="601" t="s">
        <v>843</v>
      </c>
      <c r="W430" s="601" t="s">
        <v>843</v>
      </c>
      <c r="X430" s="601" t="s">
        <v>843</v>
      </c>
      <c r="Y430" s="601" t="s">
        <v>843</v>
      </c>
      <c r="Z430" s="601" t="s">
        <v>843</v>
      </c>
      <c r="AA430" s="601" t="s">
        <v>843</v>
      </c>
      <c r="AB430" s="595">
        <v>12</v>
      </c>
      <c r="AE430" s="595" t="b">
        <v>0</v>
      </c>
      <c r="AG430" s="2771">
        <v>101.59999847412109</v>
      </c>
      <c r="AH430" s="2772">
        <v>94.119699999999995</v>
      </c>
      <c r="AI430" s="2772">
        <v>6.8122800000000003</v>
      </c>
      <c r="AJ430" s="2772">
        <v>226.19467105846488</v>
      </c>
      <c r="AK430" s="2771">
        <v>23</v>
      </c>
      <c r="AL430" s="2772">
        <v>14</v>
      </c>
      <c r="AM430" s="2772">
        <v>33</v>
      </c>
      <c r="AN430" s="2772">
        <v>90</v>
      </c>
      <c r="AO430" s="2772">
        <v>94</v>
      </c>
      <c r="AP430" s="2772" t="s">
        <v>4809</v>
      </c>
      <c r="AQ430" s="2772" t="s">
        <v>4809</v>
      </c>
      <c r="AR430" s="2772">
        <v>0</v>
      </c>
      <c r="AS430" s="2771" t="s">
        <v>4810</v>
      </c>
      <c r="AT430" s="2772">
        <v>75</v>
      </c>
      <c r="AU430" s="2773">
        <v>20</v>
      </c>
    </row>
    <row r="431" spans="1:47" x14ac:dyDescent="0.25">
      <c r="A431" s="595">
        <v>430</v>
      </c>
      <c r="C431" s="595">
        <v>1</v>
      </c>
      <c r="I431" s="595">
        <v>1</v>
      </c>
      <c r="K431" s="601">
        <v>139741</v>
      </c>
      <c r="L431" s="601">
        <v>6</v>
      </c>
      <c r="M431" s="601">
        <v>104</v>
      </c>
      <c r="N431" s="601" t="s">
        <v>29</v>
      </c>
      <c r="O431" s="601">
        <v>5.4813000000000001</v>
      </c>
      <c r="P431" s="601">
        <v>0.72430000000000005</v>
      </c>
      <c r="Q431" s="601">
        <v>0.14699999999999999</v>
      </c>
      <c r="R431" s="601">
        <v>1.3627</v>
      </c>
      <c r="S431" s="601">
        <v>0.7127</v>
      </c>
      <c r="T431" s="601">
        <v>0.875</v>
      </c>
      <c r="U431" s="601" t="s">
        <v>299</v>
      </c>
      <c r="V431" s="601" t="s">
        <v>299</v>
      </c>
      <c r="W431" s="601" t="s">
        <v>299</v>
      </c>
      <c r="X431" s="601" t="s">
        <v>299</v>
      </c>
      <c r="Y431" s="601" t="s">
        <v>299</v>
      </c>
      <c r="Z431" s="601" t="s">
        <v>299</v>
      </c>
      <c r="AA431" s="601" t="s">
        <v>299</v>
      </c>
      <c r="AB431" s="595">
        <v>0</v>
      </c>
      <c r="AE431" s="595" t="b">
        <v>0</v>
      </c>
      <c r="AG431" s="2771">
        <v>152.39999389648438</v>
      </c>
      <c r="AH431" s="2772">
        <v>139.22502</v>
      </c>
      <c r="AI431" s="2772">
        <v>7.4676</v>
      </c>
      <c r="AJ431" s="2772">
        <v>326.72563597333817</v>
      </c>
      <c r="AK431" s="2771">
        <v>22</v>
      </c>
      <c r="AL431" s="2772">
        <v>16</v>
      </c>
      <c r="AM431" s="2772">
        <v>37</v>
      </c>
      <c r="AN431" s="2772">
        <v>86</v>
      </c>
      <c r="AO431" s="2772">
        <v>139</v>
      </c>
      <c r="AP431" s="2772" t="s">
        <v>793</v>
      </c>
      <c r="AQ431" s="2772" t="s">
        <v>793</v>
      </c>
      <c r="AR431" s="2772">
        <v>0</v>
      </c>
      <c r="AS431" s="2771" t="s">
        <v>4810</v>
      </c>
      <c r="AT431" s="2772">
        <v>106</v>
      </c>
      <c r="AU431" s="2773">
        <v>35</v>
      </c>
    </row>
    <row r="432" spans="1:47" x14ac:dyDescent="0.25">
      <c r="A432" s="595">
        <v>431</v>
      </c>
      <c r="C432" s="595">
        <v>1</v>
      </c>
      <c r="I432" s="595">
        <v>1</v>
      </c>
      <c r="K432" s="601">
        <v>139797</v>
      </c>
      <c r="L432" s="601">
        <v>4.125</v>
      </c>
      <c r="M432" s="601">
        <v>72</v>
      </c>
      <c r="N432" s="601" t="s">
        <v>29</v>
      </c>
      <c r="O432" s="601">
        <v>3.5303</v>
      </c>
      <c r="P432" s="601">
        <v>0.42599999999999999</v>
      </c>
      <c r="Q432" s="601">
        <v>0.1135</v>
      </c>
      <c r="R432" s="601">
        <v>1.25</v>
      </c>
      <c r="S432" s="601">
        <v>0.67379999999999995</v>
      </c>
      <c r="T432" s="601">
        <v>0.75</v>
      </c>
      <c r="U432" s="601" t="s">
        <v>299</v>
      </c>
      <c r="V432" s="601" t="s">
        <v>299</v>
      </c>
      <c r="W432" s="601" t="s">
        <v>299</v>
      </c>
      <c r="X432" s="601" t="s">
        <v>299</v>
      </c>
      <c r="Y432" s="601" t="s">
        <v>299</v>
      </c>
      <c r="Z432" s="601" t="s">
        <v>299</v>
      </c>
      <c r="AA432" s="601" t="s">
        <v>299</v>
      </c>
      <c r="AB432" s="595">
        <v>0</v>
      </c>
      <c r="AE432" s="595" t="b">
        <v>0</v>
      </c>
      <c r="AG432" s="2771">
        <v>104.77500152587891</v>
      </c>
      <c r="AH432" s="2772">
        <v>89.669619999999995</v>
      </c>
      <c r="AI432" s="2772">
        <v>5.7657999999999996</v>
      </c>
      <c r="AJ432" s="2772">
        <v>226.19467105846488</v>
      </c>
      <c r="AK432" s="2771">
        <v>17</v>
      </c>
      <c r="AL432" s="2772">
        <v>14</v>
      </c>
      <c r="AM432" s="2772">
        <v>33</v>
      </c>
      <c r="AN432" s="2772">
        <v>90</v>
      </c>
      <c r="AO432" s="2772">
        <v>90</v>
      </c>
      <c r="AP432" s="2772" t="s">
        <v>4809</v>
      </c>
      <c r="AQ432" s="2772" t="s">
        <v>4809</v>
      </c>
      <c r="AR432" s="2772">
        <v>0</v>
      </c>
      <c r="AS432" s="2771" t="s">
        <v>4810</v>
      </c>
      <c r="AT432" s="2772">
        <v>75</v>
      </c>
      <c r="AU432" s="2773">
        <v>20</v>
      </c>
    </row>
    <row r="433" spans="1:47" x14ac:dyDescent="0.25">
      <c r="A433" s="595">
        <v>432</v>
      </c>
      <c r="B433" s="595">
        <v>1</v>
      </c>
      <c r="I433" s="595">
        <v>1</v>
      </c>
      <c r="K433" s="601">
        <v>140309</v>
      </c>
      <c r="L433" s="601">
        <v>5.875</v>
      </c>
      <c r="M433" s="601">
        <v>104</v>
      </c>
      <c r="N433" s="601" t="s">
        <v>28</v>
      </c>
      <c r="O433" s="601">
        <v>5.6620999999999997</v>
      </c>
      <c r="P433" s="601">
        <v>0.4965</v>
      </c>
      <c r="Q433" s="601">
        <v>0.15670000000000001</v>
      </c>
      <c r="R433" s="601">
        <v>1.2916000000000001</v>
      </c>
      <c r="S433" s="601">
        <v>0.5393</v>
      </c>
      <c r="T433" s="601">
        <v>0.75</v>
      </c>
      <c r="U433" s="601" t="s">
        <v>846</v>
      </c>
      <c r="V433" s="601" t="s">
        <v>846</v>
      </c>
      <c r="W433" s="601" t="s">
        <v>846</v>
      </c>
      <c r="X433" s="601" t="s">
        <v>846</v>
      </c>
      <c r="Y433" s="601" t="s">
        <v>846</v>
      </c>
      <c r="Z433" s="601" t="s">
        <v>846</v>
      </c>
      <c r="AA433" s="601" t="s">
        <v>846</v>
      </c>
      <c r="AB433" s="595">
        <v>6</v>
      </c>
      <c r="AE433" s="595" t="b">
        <v>0</v>
      </c>
      <c r="AG433" s="2771">
        <v>149.22500610351563</v>
      </c>
      <c r="AH433" s="2772">
        <v>143.81734</v>
      </c>
      <c r="AI433" s="2772">
        <v>7.9603599999999997</v>
      </c>
      <c r="AJ433" s="2772">
        <v>326.72563597333817</v>
      </c>
      <c r="AK433" s="2771">
        <v>28</v>
      </c>
      <c r="AL433" s="2772">
        <v>16</v>
      </c>
      <c r="AM433" s="2772">
        <v>37</v>
      </c>
      <c r="AN433" s="2772">
        <v>86</v>
      </c>
      <c r="AO433" s="2772">
        <v>144</v>
      </c>
      <c r="AP433" s="2772" t="s">
        <v>793</v>
      </c>
      <c r="AQ433" s="2772" t="s">
        <v>793</v>
      </c>
      <c r="AR433" s="2772">
        <v>0</v>
      </c>
      <c r="AS433" s="2771" t="s">
        <v>4810</v>
      </c>
      <c r="AT433" s="2772">
        <v>106</v>
      </c>
      <c r="AU433" s="2773">
        <v>35</v>
      </c>
    </row>
    <row r="434" spans="1:47" x14ac:dyDescent="0.25">
      <c r="A434" s="595">
        <v>433</v>
      </c>
      <c r="I434" s="595">
        <v>0</v>
      </c>
      <c r="K434" s="601">
        <v>141054</v>
      </c>
      <c r="L434" s="601">
        <v>3.625</v>
      </c>
      <c r="M434" s="601">
        <v>69</v>
      </c>
      <c r="N434" s="601" t="s">
        <v>29</v>
      </c>
      <c r="O434" s="601">
        <v>3.375</v>
      </c>
      <c r="P434" s="601">
        <v>0.42330000000000001</v>
      </c>
      <c r="Q434" s="601">
        <v>0.1108</v>
      </c>
      <c r="R434" s="601">
        <v>1.534</v>
      </c>
      <c r="S434" s="601">
        <v>0.22500000000000001</v>
      </c>
      <c r="T434" s="601">
        <v>0.625</v>
      </c>
      <c r="U434" s="601" t="s">
        <v>299</v>
      </c>
      <c r="V434" s="601" t="s">
        <v>299</v>
      </c>
      <c r="W434" s="601" t="s">
        <v>299</v>
      </c>
      <c r="X434" s="601" t="s">
        <v>299</v>
      </c>
      <c r="Y434" s="601" t="s">
        <v>299</v>
      </c>
      <c r="Z434" s="601" t="s">
        <v>299</v>
      </c>
      <c r="AA434" s="601" t="s">
        <v>299</v>
      </c>
      <c r="AB434" s="595">
        <v>0</v>
      </c>
      <c r="AE434" s="595" t="b">
        <v>0</v>
      </c>
      <c r="AG434" s="2771">
        <v>92.074996948242188</v>
      </c>
      <c r="AH434" s="2772">
        <v>85.724999999999994</v>
      </c>
      <c r="AI434" s="2772">
        <v>5.6286399999999999</v>
      </c>
      <c r="AJ434" s="2772">
        <v>216.76989309769553</v>
      </c>
      <c r="AK434" s="2771">
        <v>33</v>
      </c>
      <c r="AL434" s="2772">
        <v>14</v>
      </c>
      <c r="AM434" s="2772">
        <v>33</v>
      </c>
      <c r="AN434" s="2772">
        <v>90</v>
      </c>
      <c r="AO434" s="2772">
        <v>86</v>
      </c>
      <c r="AP434" s="2772" t="s">
        <v>4809</v>
      </c>
      <c r="AQ434" s="2772" t="s">
        <v>4809</v>
      </c>
      <c r="AR434" s="2772">
        <v>0</v>
      </c>
      <c r="AS434" s="2771" t="s">
        <v>4810</v>
      </c>
      <c r="AT434" s="2772">
        <v>75</v>
      </c>
      <c r="AU434" s="2773">
        <v>20</v>
      </c>
    </row>
    <row r="435" spans="1:47" x14ac:dyDescent="0.25">
      <c r="A435" s="595">
        <v>434</v>
      </c>
      <c r="B435" s="595">
        <v>1</v>
      </c>
      <c r="I435" s="595">
        <v>1</v>
      </c>
      <c r="K435" s="601">
        <v>141405</v>
      </c>
      <c r="L435" s="601">
        <v>4.125</v>
      </c>
      <c r="M435" s="601">
        <v>74</v>
      </c>
      <c r="N435" s="601" t="s">
        <v>28</v>
      </c>
      <c r="O435" s="601">
        <v>3.9981</v>
      </c>
      <c r="P435" s="601">
        <v>0.25430000000000003</v>
      </c>
      <c r="Q435" s="601">
        <v>0.12479999999999999</v>
      </c>
      <c r="R435" s="601">
        <v>1.1075999999999999</v>
      </c>
      <c r="S435" s="601">
        <v>1.1358999999999999</v>
      </c>
      <c r="T435" s="601">
        <v>0.625</v>
      </c>
      <c r="U435" s="601" t="s">
        <v>839</v>
      </c>
      <c r="V435" s="601" t="s">
        <v>839</v>
      </c>
      <c r="W435" s="601" t="s">
        <v>839</v>
      </c>
      <c r="X435" s="601" t="s">
        <v>839</v>
      </c>
      <c r="Y435" s="601" t="s">
        <v>839</v>
      </c>
      <c r="Z435" s="601" t="s">
        <v>839</v>
      </c>
      <c r="AA435" s="601" t="s">
        <v>839</v>
      </c>
      <c r="AB435" s="595">
        <v>8</v>
      </c>
      <c r="AE435" s="595" t="b">
        <v>0</v>
      </c>
      <c r="AG435" s="2771">
        <v>104.77500152587891</v>
      </c>
      <c r="AH435" s="2772">
        <v>101.55174</v>
      </c>
      <c r="AI435" s="2772">
        <v>6.3398399999999997</v>
      </c>
      <c r="AJ435" s="2772">
        <v>232.47785636564447</v>
      </c>
      <c r="AK435" s="2771">
        <v>23</v>
      </c>
      <c r="AL435" s="2772">
        <v>16</v>
      </c>
      <c r="AM435" s="2772">
        <v>37</v>
      </c>
      <c r="AN435" s="2772">
        <v>86</v>
      </c>
      <c r="AO435" s="2772">
        <v>102</v>
      </c>
      <c r="AP435" s="2772" t="s">
        <v>4809</v>
      </c>
      <c r="AQ435" s="2772" t="s">
        <v>4809</v>
      </c>
      <c r="AR435" s="2772">
        <v>0</v>
      </c>
      <c r="AS435" s="2771" t="s">
        <v>4810</v>
      </c>
      <c r="AT435" s="2772">
        <v>75</v>
      </c>
      <c r="AU435" s="2773">
        <v>20</v>
      </c>
    </row>
    <row r="436" spans="1:47" x14ac:dyDescent="0.25">
      <c r="A436" s="595">
        <v>435</v>
      </c>
      <c r="B436" s="595">
        <v>1</v>
      </c>
      <c r="I436" s="595">
        <v>1</v>
      </c>
      <c r="K436" s="601">
        <v>141857</v>
      </c>
      <c r="L436" s="601">
        <v>4.125</v>
      </c>
      <c r="M436" s="601">
        <v>75</v>
      </c>
      <c r="N436" s="601" t="s">
        <v>29</v>
      </c>
      <c r="O436" s="601">
        <v>3.9373999999999998</v>
      </c>
      <c r="P436" s="601">
        <v>0.62770000000000004</v>
      </c>
      <c r="Q436" s="601">
        <v>0.1236</v>
      </c>
      <c r="R436" s="601">
        <v>1.214</v>
      </c>
      <c r="S436" s="601">
        <v>0.62770000000000004</v>
      </c>
      <c r="T436" s="601">
        <v>0.625</v>
      </c>
      <c r="U436" s="601" t="s">
        <v>299</v>
      </c>
      <c r="V436" s="601" t="s">
        <v>299</v>
      </c>
      <c r="W436" s="601" t="s">
        <v>299</v>
      </c>
      <c r="X436" s="601" t="s">
        <v>299</v>
      </c>
      <c r="Y436" s="601" t="s">
        <v>299</v>
      </c>
      <c r="Z436" s="601" t="s">
        <v>299</v>
      </c>
      <c r="AA436" s="601" t="s">
        <v>299</v>
      </c>
      <c r="AB436" s="595">
        <v>0</v>
      </c>
      <c r="AE436" s="595" t="b">
        <v>0</v>
      </c>
      <c r="AG436" s="2771">
        <v>104.77500152587891</v>
      </c>
      <c r="AH436" s="2772">
        <v>100.00996000000001</v>
      </c>
      <c r="AI436" s="2772">
        <v>6.27888</v>
      </c>
      <c r="AJ436" s="2772">
        <v>235.61944901923425</v>
      </c>
      <c r="AK436" s="2771">
        <v>26</v>
      </c>
      <c r="AL436" s="2772">
        <v>16</v>
      </c>
      <c r="AM436" s="2772">
        <v>37</v>
      </c>
      <c r="AN436" s="2772">
        <v>86</v>
      </c>
      <c r="AO436" s="2772">
        <v>100</v>
      </c>
      <c r="AP436" s="2772" t="s">
        <v>4809</v>
      </c>
      <c r="AQ436" s="2772" t="s">
        <v>4809</v>
      </c>
      <c r="AR436" s="2772">
        <v>0</v>
      </c>
      <c r="AS436" s="2771" t="s">
        <v>4810</v>
      </c>
      <c r="AT436" s="2772">
        <v>75</v>
      </c>
      <c r="AU436" s="2773">
        <v>20</v>
      </c>
    </row>
    <row r="437" spans="1:47" x14ac:dyDescent="0.25">
      <c r="A437" s="595">
        <v>436</v>
      </c>
      <c r="B437" s="595">
        <v>1</v>
      </c>
      <c r="I437" s="595">
        <v>1</v>
      </c>
      <c r="K437" s="601">
        <v>141992</v>
      </c>
      <c r="L437" s="601">
        <v>3.5</v>
      </c>
      <c r="M437" s="601">
        <v>89</v>
      </c>
      <c r="N437" s="601" t="s">
        <v>29</v>
      </c>
      <c r="O437" s="601">
        <v>3.2759999999999998</v>
      </c>
      <c r="P437" s="601">
        <v>0.1757</v>
      </c>
      <c r="Q437" s="601">
        <v>0.1132</v>
      </c>
      <c r="R437" s="601">
        <v>4.2214</v>
      </c>
      <c r="S437" s="601">
        <v>1.5491999999999999</v>
      </c>
      <c r="T437" s="601">
        <v>0.625</v>
      </c>
      <c r="U437" s="601" t="s">
        <v>299</v>
      </c>
      <c r="V437" s="601" t="s">
        <v>299</v>
      </c>
      <c r="W437" s="601" t="s">
        <v>299</v>
      </c>
      <c r="X437" s="601" t="s">
        <v>299</v>
      </c>
      <c r="Y437" s="601" t="s">
        <v>299</v>
      </c>
      <c r="Z437" s="601" t="s">
        <v>299</v>
      </c>
      <c r="AA437" s="601" t="s">
        <v>299</v>
      </c>
      <c r="AB437" s="595">
        <v>0</v>
      </c>
      <c r="AE437" s="595" t="b">
        <v>0</v>
      </c>
      <c r="AF437" s="595" t="s">
        <v>894</v>
      </c>
      <c r="AG437" s="2771">
        <v>88.900001525878906</v>
      </c>
      <c r="AH437" s="2772">
        <v>83.210400000000007</v>
      </c>
      <c r="AI437" s="2772">
        <v>5.7505600000000001</v>
      </c>
      <c r="AJ437" s="2772">
        <v>279.60174616949132</v>
      </c>
      <c r="AK437" s="2771">
        <v>102</v>
      </c>
      <c r="AL437" s="2772">
        <v>14</v>
      </c>
      <c r="AM437" s="2772">
        <v>33</v>
      </c>
      <c r="AN437" s="2772">
        <v>90</v>
      </c>
      <c r="AO437" s="2772">
        <v>83</v>
      </c>
      <c r="AP437" s="2772" t="s">
        <v>793</v>
      </c>
      <c r="AQ437" s="2772" t="s">
        <v>4809</v>
      </c>
      <c r="AR437" s="2772">
        <v>0</v>
      </c>
      <c r="AS437" s="2771" t="s">
        <v>4810</v>
      </c>
      <c r="AT437" s="2772">
        <v>96</v>
      </c>
      <c r="AU437" s="2773">
        <v>30</v>
      </c>
    </row>
    <row r="438" spans="1:47" x14ac:dyDescent="0.25">
      <c r="A438" s="595">
        <v>437</v>
      </c>
      <c r="B438" s="595">
        <v>1</v>
      </c>
      <c r="G438" s="595">
        <v>1</v>
      </c>
      <c r="I438" s="595">
        <v>2</v>
      </c>
      <c r="K438" s="601">
        <v>142278</v>
      </c>
      <c r="L438" s="601">
        <v>4.1875</v>
      </c>
      <c r="M438" s="601">
        <v>74</v>
      </c>
      <c r="N438" s="601" t="s">
        <v>28</v>
      </c>
      <c r="O438" s="601">
        <v>4.0175999999999998</v>
      </c>
      <c r="P438" s="601">
        <v>0.59130000000000005</v>
      </c>
      <c r="Q438" s="601">
        <v>0.12520000000000001</v>
      </c>
      <c r="R438" s="601">
        <v>0.94110000000000005</v>
      </c>
      <c r="S438" s="601">
        <v>0.51139999999999997</v>
      </c>
      <c r="T438" s="601">
        <v>0.625</v>
      </c>
      <c r="U438" s="601" t="s">
        <v>846</v>
      </c>
      <c r="V438" s="601" t="s">
        <v>846</v>
      </c>
      <c r="W438" s="601" t="s">
        <v>846</v>
      </c>
      <c r="X438" s="601" t="s">
        <v>846</v>
      </c>
      <c r="Y438" s="601" t="s">
        <v>846</v>
      </c>
      <c r="Z438" s="601" t="s">
        <v>846</v>
      </c>
      <c r="AA438" s="601" t="s">
        <v>846</v>
      </c>
      <c r="AB438" s="595">
        <v>6</v>
      </c>
      <c r="AE438" s="595" t="b">
        <v>0</v>
      </c>
      <c r="AG438" s="2771">
        <v>106.36250305175781</v>
      </c>
      <c r="AH438" s="2772">
        <v>102.04704</v>
      </c>
      <c r="AI438" s="2772">
        <v>6.3601599999999996</v>
      </c>
      <c r="AJ438" s="2772">
        <v>232.47785636564447</v>
      </c>
      <c r="AK438" s="2771">
        <v>20</v>
      </c>
      <c r="AL438" s="2772">
        <v>16</v>
      </c>
      <c r="AM438" s="2772">
        <v>37</v>
      </c>
      <c r="AN438" s="2772">
        <v>86</v>
      </c>
      <c r="AO438" s="2772">
        <v>102</v>
      </c>
      <c r="AP438" s="2772" t="s">
        <v>4809</v>
      </c>
      <c r="AQ438" s="2772" t="s">
        <v>4809</v>
      </c>
      <c r="AR438" s="2772">
        <v>0</v>
      </c>
      <c r="AS438" s="2771" t="s">
        <v>4810</v>
      </c>
      <c r="AT438" s="2772">
        <v>75</v>
      </c>
      <c r="AU438" s="2773">
        <v>20</v>
      </c>
    </row>
    <row r="439" spans="1:47" x14ac:dyDescent="0.25">
      <c r="A439" s="595">
        <v>438</v>
      </c>
      <c r="I439" s="595">
        <v>0</v>
      </c>
      <c r="K439" s="601">
        <v>142454</v>
      </c>
      <c r="L439" s="601">
        <v>4.125</v>
      </c>
      <c r="M439" s="601">
        <v>72</v>
      </c>
      <c r="N439" s="601" t="s">
        <v>28</v>
      </c>
      <c r="O439" s="601">
        <v>3.8776000000000002</v>
      </c>
      <c r="P439" s="601">
        <v>0.55020000000000002</v>
      </c>
      <c r="Q439" s="601">
        <v>0.12280000000000001</v>
      </c>
      <c r="R439" s="601">
        <v>0.88019999999999998</v>
      </c>
      <c r="S439" s="601">
        <v>0.44779999999999998</v>
      </c>
      <c r="T439" s="601">
        <v>0.625</v>
      </c>
      <c r="U439" s="601" t="s">
        <v>843</v>
      </c>
      <c r="V439" s="601" t="s">
        <v>843</v>
      </c>
      <c r="W439" s="601" t="s">
        <v>843</v>
      </c>
      <c r="X439" s="601" t="s">
        <v>843</v>
      </c>
      <c r="Y439" s="601" t="s">
        <v>843</v>
      </c>
      <c r="Z439" s="601" t="s">
        <v>843</v>
      </c>
      <c r="AA439" s="601" t="s">
        <v>843</v>
      </c>
      <c r="AB439" s="595">
        <v>12</v>
      </c>
      <c r="AE439" s="595" t="b">
        <v>0</v>
      </c>
      <c r="AG439" s="2771">
        <v>104.77500152587891</v>
      </c>
      <c r="AH439" s="2772">
        <v>98.491039999999998</v>
      </c>
      <c r="AI439" s="2772">
        <v>6.2382400000000002</v>
      </c>
      <c r="AJ439" s="2772">
        <v>226.19467105846488</v>
      </c>
      <c r="AK439" s="2771">
        <v>17</v>
      </c>
      <c r="AL439" s="2772">
        <v>14</v>
      </c>
      <c r="AM439" s="2772">
        <v>33</v>
      </c>
      <c r="AN439" s="2772">
        <v>90</v>
      </c>
      <c r="AO439" s="2772">
        <v>98</v>
      </c>
      <c r="AP439" s="2772" t="s">
        <v>4809</v>
      </c>
      <c r="AQ439" s="2772" t="s">
        <v>4809</v>
      </c>
      <c r="AR439" s="2772">
        <v>0</v>
      </c>
      <c r="AS439" s="2771" t="s">
        <v>4810</v>
      </c>
      <c r="AT439" s="2772">
        <v>75</v>
      </c>
      <c r="AU439" s="2773">
        <v>20</v>
      </c>
    </row>
    <row r="440" spans="1:47" x14ac:dyDescent="0.25">
      <c r="A440" s="595">
        <v>439</v>
      </c>
      <c r="B440" s="595">
        <v>1</v>
      </c>
      <c r="I440" s="595">
        <v>1</v>
      </c>
      <c r="K440" s="601">
        <v>142723</v>
      </c>
      <c r="L440" s="601">
        <v>6</v>
      </c>
      <c r="M440" s="601">
        <v>103</v>
      </c>
      <c r="N440" s="601" t="s">
        <v>28</v>
      </c>
      <c r="O440" s="601">
        <v>5.8452999999999999</v>
      </c>
      <c r="P440" s="601">
        <v>0.49270000000000003</v>
      </c>
      <c r="Q440" s="601">
        <v>0.154</v>
      </c>
      <c r="R440" s="601">
        <v>0.87190000000000001</v>
      </c>
      <c r="S440" s="601">
        <v>0.39800000000000002</v>
      </c>
      <c r="T440" s="601">
        <v>0.6875</v>
      </c>
      <c r="U440" s="601" t="s">
        <v>843</v>
      </c>
      <c r="V440" s="601" t="s">
        <v>843</v>
      </c>
      <c r="W440" s="601" t="s">
        <v>843</v>
      </c>
      <c r="X440" s="601" t="s">
        <v>843</v>
      </c>
      <c r="Y440" s="601" t="s">
        <v>843</v>
      </c>
      <c r="Z440" s="601" t="s">
        <v>843</v>
      </c>
      <c r="AA440" s="601" t="s">
        <v>843</v>
      </c>
      <c r="AB440" s="595">
        <v>12</v>
      </c>
      <c r="AE440" s="595" t="b">
        <v>0</v>
      </c>
      <c r="AG440" s="2771">
        <v>152.39999389648438</v>
      </c>
      <c r="AH440" s="2772">
        <v>148.47062</v>
      </c>
      <c r="AI440" s="2772">
        <v>7.8231999999999999</v>
      </c>
      <c r="AJ440" s="2772">
        <v>323.58404331974833</v>
      </c>
      <c r="AK440" s="2771">
        <v>19</v>
      </c>
      <c r="AL440" s="2772">
        <v>16</v>
      </c>
      <c r="AM440" s="2772">
        <v>37</v>
      </c>
      <c r="AN440" s="2772">
        <v>86</v>
      </c>
      <c r="AO440" s="2772">
        <v>148</v>
      </c>
      <c r="AP440" s="2772" t="s">
        <v>793</v>
      </c>
      <c r="AQ440" s="2772" t="s">
        <v>793</v>
      </c>
      <c r="AR440" s="2772">
        <v>0</v>
      </c>
      <c r="AS440" s="2771" t="s">
        <v>4810</v>
      </c>
      <c r="AT440" s="2772">
        <v>106</v>
      </c>
      <c r="AU440" s="2773">
        <v>35</v>
      </c>
    </row>
    <row r="441" spans="1:47" x14ac:dyDescent="0.25">
      <c r="A441" s="595">
        <v>440</v>
      </c>
      <c r="F441" s="595">
        <v>1</v>
      </c>
      <c r="I441" s="595">
        <v>1</v>
      </c>
      <c r="K441" s="601">
        <v>143138</v>
      </c>
      <c r="L441" s="601">
        <v>4.375</v>
      </c>
      <c r="M441" s="601">
        <v>81</v>
      </c>
      <c r="N441" s="601" t="s">
        <v>29</v>
      </c>
      <c r="O441" s="601">
        <v>4.1399999999999997</v>
      </c>
      <c r="P441" s="601">
        <v>0.36499999999999999</v>
      </c>
      <c r="Q441" s="601">
        <v>4.87E-2</v>
      </c>
      <c r="R441" s="601">
        <v>1.5</v>
      </c>
      <c r="S441" s="601">
        <v>0.72370000000000001</v>
      </c>
      <c r="T441" s="601">
        <v>0.75</v>
      </c>
      <c r="U441" s="601" t="s">
        <v>299</v>
      </c>
      <c r="V441" s="601" t="s">
        <v>299</v>
      </c>
      <c r="W441" s="601" t="s">
        <v>299</v>
      </c>
      <c r="X441" s="601" t="s">
        <v>299</v>
      </c>
      <c r="Y441" s="601" t="s">
        <v>299</v>
      </c>
      <c r="Z441" s="601" t="s">
        <v>299</v>
      </c>
      <c r="AA441" s="601" t="s">
        <v>299</v>
      </c>
      <c r="AB441" s="595">
        <v>0</v>
      </c>
      <c r="AE441" s="595" t="b">
        <v>0</v>
      </c>
      <c r="AF441" s="595" t="s">
        <v>15046</v>
      </c>
      <c r="AG441" s="2771">
        <v>111.125</v>
      </c>
      <c r="AH441" s="2772">
        <v>105.15600000000001</v>
      </c>
      <c r="AI441" s="2772">
        <v>2.4739599999999999</v>
      </c>
      <c r="AJ441" s="2772">
        <v>254.469004940773</v>
      </c>
      <c r="AK441" s="2771">
        <v>32</v>
      </c>
      <c r="AL441" s="2772">
        <v>16</v>
      </c>
      <c r="AM441" s="2772">
        <v>37</v>
      </c>
      <c r="AN441" s="2772">
        <v>86</v>
      </c>
      <c r="AO441" s="2772">
        <v>105</v>
      </c>
      <c r="AP441" s="2772" t="s">
        <v>4809</v>
      </c>
      <c r="AQ441" s="2772" t="s">
        <v>4809</v>
      </c>
      <c r="AR441" s="2772">
        <v>0</v>
      </c>
      <c r="AS441" s="2771" t="s">
        <v>4810</v>
      </c>
      <c r="AT441" s="2772">
        <v>86</v>
      </c>
      <c r="AU441" s="2773">
        <v>25</v>
      </c>
    </row>
    <row r="442" spans="1:47" x14ac:dyDescent="0.25">
      <c r="A442" s="595">
        <v>441</v>
      </c>
      <c r="C442" s="595">
        <v>1</v>
      </c>
      <c r="I442" s="595">
        <v>1</v>
      </c>
      <c r="K442" s="601">
        <v>144272</v>
      </c>
      <c r="L442" s="601">
        <v>4.125</v>
      </c>
      <c r="M442" s="601">
        <v>72</v>
      </c>
      <c r="N442" s="601" t="s">
        <v>28</v>
      </c>
      <c r="O442" s="601">
        <v>3.8672</v>
      </c>
      <c r="P442" s="601">
        <v>0.53480000000000005</v>
      </c>
      <c r="Q442" s="601">
        <v>0.17960000000000001</v>
      </c>
      <c r="R442" s="601">
        <v>0.90510000000000002</v>
      </c>
      <c r="S442" s="601">
        <v>0.4924</v>
      </c>
      <c r="T442" s="601">
        <v>0.6875</v>
      </c>
      <c r="U442" s="601" t="s">
        <v>849</v>
      </c>
      <c r="V442" s="601" t="s">
        <v>849</v>
      </c>
      <c r="W442" s="601" t="s">
        <v>849</v>
      </c>
      <c r="X442" s="601" t="s">
        <v>849</v>
      </c>
      <c r="Y442" s="601" t="s">
        <v>849</v>
      </c>
      <c r="Z442" s="601" t="s">
        <v>849</v>
      </c>
      <c r="AA442" s="601" t="s">
        <v>849</v>
      </c>
      <c r="AB442" s="595">
        <v>10</v>
      </c>
      <c r="AE442" s="595" t="b">
        <v>0</v>
      </c>
      <c r="AG442" s="2771">
        <v>104.77500152587891</v>
      </c>
      <c r="AH442" s="2772">
        <v>98.226879999999994</v>
      </c>
      <c r="AI442" s="2772">
        <v>9.1236800000000002</v>
      </c>
      <c r="AJ442" s="2772">
        <v>226.19467105846488</v>
      </c>
      <c r="AK442" s="2771">
        <v>17</v>
      </c>
      <c r="AL442" s="2772">
        <v>14</v>
      </c>
      <c r="AM442" s="2772">
        <v>33</v>
      </c>
      <c r="AN442" s="2772">
        <v>90</v>
      </c>
      <c r="AO442" s="2772">
        <v>98</v>
      </c>
      <c r="AP442" s="2772" t="s">
        <v>4809</v>
      </c>
      <c r="AQ442" s="2772" t="s">
        <v>4809</v>
      </c>
      <c r="AR442" s="2772">
        <v>0</v>
      </c>
      <c r="AS442" s="2771" t="s">
        <v>4810</v>
      </c>
      <c r="AT442" s="2772">
        <v>75</v>
      </c>
      <c r="AU442" s="2773">
        <v>20</v>
      </c>
    </row>
    <row r="443" spans="1:47" x14ac:dyDescent="0.25">
      <c r="A443" s="595">
        <v>442</v>
      </c>
      <c r="B443" s="595">
        <v>1</v>
      </c>
      <c r="I443" s="595">
        <v>1</v>
      </c>
      <c r="K443" s="601">
        <v>144623</v>
      </c>
      <c r="L443" s="601">
        <v>3.5</v>
      </c>
      <c r="M443" s="601">
        <v>69</v>
      </c>
      <c r="N443" s="601" t="s">
        <v>29</v>
      </c>
      <c r="O443" s="601">
        <v>3.4159999999999999</v>
      </c>
      <c r="P443" s="601">
        <v>0.2397</v>
      </c>
      <c r="Q443" s="601">
        <v>0.1148</v>
      </c>
      <c r="R443" s="601">
        <v>1.6180000000000001</v>
      </c>
      <c r="S443" s="601">
        <v>0.45810000000000001</v>
      </c>
      <c r="T443" s="601">
        <v>0.625</v>
      </c>
      <c r="U443" s="601" t="s">
        <v>299</v>
      </c>
      <c r="V443" s="601" t="s">
        <v>299</v>
      </c>
      <c r="W443" s="601" t="s">
        <v>299</v>
      </c>
      <c r="X443" s="601" t="s">
        <v>299</v>
      </c>
      <c r="Y443" s="601" t="s">
        <v>299</v>
      </c>
      <c r="Z443" s="601" t="s">
        <v>299</v>
      </c>
      <c r="AA443" s="601" t="s">
        <v>299</v>
      </c>
      <c r="AB443" s="595">
        <v>0</v>
      </c>
      <c r="AE443" s="595" t="b">
        <v>0</v>
      </c>
      <c r="AF443" s="595" t="s">
        <v>908</v>
      </c>
      <c r="AG443" s="2771">
        <v>88.900001525878906</v>
      </c>
      <c r="AH443" s="2772">
        <v>86.766400000000004</v>
      </c>
      <c r="AI443" s="2772">
        <v>5.8318399999999997</v>
      </c>
      <c r="AJ443" s="2772">
        <v>216.76989309769553</v>
      </c>
      <c r="AK443" s="2771">
        <v>39</v>
      </c>
      <c r="AL443" s="2772">
        <v>14</v>
      </c>
      <c r="AM443" s="2772">
        <v>33</v>
      </c>
      <c r="AN443" s="2772">
        <v>90</v>
      </c>
      <c r="AO443" s="2772">
        <v>87</v>
      </c>
      <c r="AP443" s="2772" t="s">
        <v>4809</v>
      </c>
      <c r="AQ443" s="2772" t="s">
        <v>4809</v>
      </c>
      <c r="AR443" s="2772">
        <v>0</v>
      </c>
      <c r="AS443" s="2771" t="s">
        <v>4810</v>
      </c>
      <c r="AT443" s="2772">
        <v>75</v>
      </c>
      <c r="AU443" s="2773">
        <v>20</v>
      </c>
    </row>
    <row r="444" spans="1:47" x14ac:dyDescent="0.25">
      <c r="A444" s="595">
        <v>443</v>
      </c>
      <c r="F444" s="595">
        <v>1</v>
      </c>
      <c r="I444" s="595">
        <v>1</v>
      </c>
      <c r="K444" s="601">
        <v>144630</v>
      </c>
      <c r="L444" s="601">
        <v>3.875</v>
      </c>
      <c r="M444" s="601">
        <v>104</v>
      </c>
      <c r="N444" s="601" t="s">
        <v>29</v>
      </c>
      <c r="O444" s="601">
        <v>3.8125</v>
      </c>
      <c r="P444" s="601">
        <v>9.3799999999999994E-2</v>
      </c>
      <c r="Q444" s="601">
        <v>9.3799999999999994E-2</v>
      </c>
      <c r="R444" s="601">
        <v>1.4882</v>
      </c>
      <c r="S444" s="601">
        <v>0.62</v>
      </c>
      <c r="T444" s="601">
        <v>0.75</v>
      </c>
      <c r="U444" s="601" t="s">
        <v>299</v>
      </c>
      <c r="V444" s="601" t="s">
        <v>299</v>
      </c>
      <c r="W444" s="601" t="s">
        <v>299</v>
      </c>
      <c r="X444" s="601" t="s">
        <v>299</v>
      </c>
      <c r="Y444" s="601" t="s">
        <v>299</v>
      </c>
      <c r="Z444" s="601" t="s">
        <v>299</v>
      </c>
      <c r="AA444" s="601" t="s">
        <v>299</v>
      </c>
      <c r="AB444" s="595">
        <v>0</v>
      </c>
      <c r="AC444" s="595" t="s">
        <v>1147</v>
      </c>
      <c r="AD444" s="595" t="s">
        <v>1148</v>
      </c>
      <c r="AE444" s="595" t="b">
        <v>0</v>
      </c>
      <c r="AG444" s="2771">
        <v>98.425003051757813</v>
      </c>
      <c r="AH444" s="2772">
        <v>96.837500000000006</v>
      </c>
      <c r="AI444" s="2772">
        <v>4.7650399999999999</v>
      </c>
      <c r="AJ444" s="2772">
        <v>326.72563597333817</v>
      </c>
      <c r="AK444" s="2771">
        <v>36</v>
      </c>
      <c r="AL444" s="2772">
        <v>14</v>
      </c>
      <c r="AM444" s="2772">
        <v>33</v>
      </c>
      <c r="AN444" s="2772">
        <v>90</v>
      </c>
      <c r="AO444" s="2772">
        <v>190</v>
      </c>
      <c r="AP444" s="2772" t="s">
        <v>793</v>
      </c>
      <c r="AQ444" s="2772" t="s">
        <v>793</v>
      </c>
      <c r="AR444" s="2772">
        <v>0</v>
      </c>
      <c r="AS444" s="2771" t="s">
        <v>4810</v>
      </c>
      <c r="AT444" s="2772">
        <v>106</v>
      </c>
      <c r="AU444" s="2773">
        <v>35</v>
      </c>
    </row>
    <row r="445" spans="1:47" x14ac:dyDescent="0.25">
      <c r="A445" s="595">
        <v>444</v>
      </c>
      <c r="B445" s="595">
        <v>1</v>
      </c>
      <c r="I445" s="595">
        <v>1</v>
      </c>
      <c r="K445" s="601">
        <v>144773</v>
      </c>
      <c r="L445" s="601">
        <v>6</v>
      </c>
      <c r="M445" s="601">
        <v>105</v>
      </c>
      <c r="N445" s="601" t="s">
        <v>28</v>
      </c>
      <c r="O445" s="601">
        <v>5.827</v>
      </c>
      <c r="P445" s="601">
        <v>0.5333</v>
      </c>
      <c r="Q445" s="601">
        <v>9.3799999999999994E-2</v>
      </c>
      <c r="R445" s="601">
        <v>1.1480999999999999</v>
      </c>
      <c r="S445" s="601">
        <v>0.7026</v>
      </c>
      <c r="T445" s="601">
        <v>0.875</v>
      </c>
      <c r="U445" s="601" t="s">
        <v>846</v>
      </c>
      <c r="V445" s="601" t="s">
        <v>846</v>
      </c>
      <c r="W445" s="601" t="s">
        <v>846</v>
      </c>
      <c r="X445" s="601" t="s">
        <v>846</v>
      </c>
      <c r="Y445" s="601" t="s">
        <v>846</v>
      </c>
      <c r="Z445" s="601" t="s">
        <v>846</v>
      </c>
      <c r="AA445" s="601" t="s">
        <v>846</v>
      </c>
      <c r="AB445" s="595">
        <v>6</v>
      </c>
      <c r="AE445" s="595" t="b">
        <v>0</v>
      </c>
      <c r="AG445" s="2771">
        <v>152.39999389648438</v>
      </c>
      <c r="AH445" s="2772">
        <v>148.00579999999999</v>
      </c>
      <c r="AI445" s="2772">
        <v>4.7650399999999999</v>
      </c>
      <c r="AJ445" s="2772">
        <v>329.86722862692795</v>
      </c>
      <c r="AK445" s="2771">
        <v>25</v>
      </c>
      <c r="AL445" s="2772">
        <v>16</v>
      </c>
      <c r="AM445" s="2772">
        <v>37</v>
      </c>
      <c r="AN445" s="2772">
        <v>86</v>
      </c>
      <c r="AO445" s="2772">
        <v>148</v>
      </c>
      <c r="AP445" s="2772" t="s">
        <v>793</v>
      </c>
      <c r="AQ445" s="2772" t="s">
        <v>793</v>
      </c>
      <c r="AR445" s="2772">
        <v>0</v>
      </c>
      <c r="AS445" s="2771" t="s">
        <v>4810</v>
      </c>
      <c r="AT445" s="2772">
        <v>106</v>
      </c>
      <c r="AU445" s="2773">
        <v>35</v>
      </c>
    </row>
    <row r="446" spans="1:47" x14ac:dyDescent="0.25">
      <c r="A446" s="595">
        <v>445</v>
      </c>
      <c r="I446" s="595">
        <v>0</v>
      </c>
      <c r="K446" s="601">
        <v>145197</v>
      </c>
      <c r="L446" s="601">
        <v>4.125</v>
      </c>
      <c r="M446" s="601">
        <v>74</v>
      </c>
      <c r="N446" s="601" t="s">
        <v>28</v>
      </c>
      <c r="O446" s="601">
        <v>3.9199000000000002</v>
      </c>
      <c r="P446" s="601">
        <v>0.54239999999999999</v>
      </c>
      <c r="Q446" s="601">
        <v>0.14169999999999999</v>
      </c>
      <c r="R446" s="601">
        <v>1.0992999999999999</v>
      </c>
      <c r="S446" s="601">
        <v>0.28360000000000002</v>
      </c>
      <c r="T446" s="601">
        <v>0.75</v>
      </c>
      <c r="U446" s="601" t="s">
        <v>1149</v>
      </c>
      <c r="V446" s="601" t="s">
        <v>1149</v>
      </c>
      <c r="W446" s="601" t="s">
        <v>1149</v>
      </c>
      <c r="X446" s="601" t="s">
        <v>1149</v>
      </c>
      <c r="Y446" s="601" t="s">
        <v>1149</v>
      </c>
      <c r="Z446" s="601" t="s">
        <v>1149</v>
      </c>
      <c r="AA446" s="601" t="s">
        <v>1149</v>
      </c>
      <c r="AB446" s="595">
        <v>10</v>
      </c>
      <c r="AE446" s="595" t="b">
        <v>0</v>
      </c>
      <c r="AG446" s="2771">
        <v>104.77500152587891</v>
      </c>
      <c r="AH446" s="2772">
        <v>99.565460000000002</v>
      </c>
      <c r="AI446" s="2772">
        <v>7.1983600000000001</v>
      </c>
      <c r="AJ446" s="2772">
        <v>232.47785636564447</v>
      </c>
      <c r="AK446" s="2771">
        <v>23</v>
      </c>
      <c r="AL446" s="2772">
        <v>16</v>
      </c>
      <c r="AM446" s="2772">
        <v>37</v>
      </c>
      <c r="AN446" s="2772">
        <v>86</v>
      </c>
      <c r="AO446" s="2772">
        <v>100</v>
      </c>
      <c r="AP446" s="2772" t="s">
        <v>4809</v>
      </c>
      <c r="AQ446" s="2772" t="s">
        <v>4809</v>
      </c>
      <c r="AR446" s="2772">
        <v>0</v>
      </c>
      <c r="AS446" s="2771" t="s">
        <v>4810</v>
      </c>
      <c r="AT446" s="2772">
        <v>75</v>
      </c>
      <c r="AU446" s="2773">
        <v>20</v>
      </c>
    </row>
    <row r="447" spans="1:47" x14ac:dyDescent="0.25">
      <c r="A447" s="595">
        <v>446</v>
      </c>
      <c r="C447" s="595">
        <v>1</v>
      </c>
      <c r="H447" s="595" t="s">
        <v>235</v>
      </c>
      <c r="I447" s="595">
        <v>2</v>
      </c>
      <c r="K447" s="601">
        <v>146148</v>
      </c>
      <c r="L447" s="601">
        <v>3.625</v>
      </c>
      <c r="M447" s="601">
        <v>69</v>
      </c>
      <c r="N447" s="601" t="s">
        <v>29</v>
      </c>
      <c r="O447" s="601">
        <v>3.5</v>
      </c>
      <c r="P447" s="601">
        <v>0.42549999999999999</v>
      </c>
      <c r="Q447" s="601">
        <v>0.113</v>
      </c>
      <c r="R447" s="601">
        <v>1.409</v>
      </c>
      <c r="S447" s="601">
        <v>0.73160000000000003</v>
      </c>
      <c r="T447" s="601">
        <v>0.75</v>
      </c>
      <c r="U447" s="601" t="s">
        <v>299</v>
      </c>
      <c r="V447" s="601" t="s">
        <v>299</v>
      </c>
      <c r="W447" s="601" t="s">
        <v>299</v>
      </c>
      <c r="X447" s="601" t="s">
        <v>299</v>
      </c>
      <c r="Y447" s="601" t="s">
        <v>299</v>
      </c>
      <c r="Z447" s="601" t="s">
        <v>299</v>
      </c>
      <c r="AA447" s="601" t="s">
        <v>299</v>
      </c>
      <c r="AB447" s="595">
        <v>0</v>
      </c>
      <c r="AE447" s="595" t="b">
        <v>0</v>
      </c>
      <c r="AG447" s="2771">
        <v>92.074996948242188</v>
      </c>
      <c r="AH447" s="2772">
        <v>88.9</v>
      </c>
      <c r="AI447" s="2772">
        <v>5.7404000000000002</v>
      </c>
      <c r="AJ447" s="2772">
        <v>216.76989309769553</v>
      </c>
      <c r="AK447" s="2771">
        <v>33</v>
      </c>
      <c r="AL447" s="2772">
        <v>14</v>
      </c>
      <c r="AM447" s="2772">
        <v>33</v>
      </c>
      <c r="AN447" s="2772">
        <v>90</v>
      </c>
      <c r="AO447" s="2772">
        <v>89</v>
      </c>
      <c r="AP447" s="2772" t="s">
        <v>4809</v>
      </c>
      <c r="AQ447" s="2772" t="s">
        <v>4809</v>
      </c>
      <c r="AR447" s="2772">
        <v>0</v>
      </c>
      <c r="AS447" s="2771" t="s">
        <v>4810</v>
      </c>
      <c r="AT447" s="2772">
        <v>75</v>
      </c>
      <c r="AU447" s="2773">
        <v>20</v>
      </c>
    </row>
    <row r="448" spans="1:47" x14ac:dyDescent="0.25">
      <c r="A448" s="595">
        <v>447</v>
      </c>
      <c r="I448" s="595">
        <v>0</v>
      </c>
      <c r="K448" s="601">
        <v>146307</v>
      </c>
      <c r="L448" s="601">
        <v>3.6875</v>
      </c>
      <c r="M448" s="601">
        <v>67</v>
      </c>
      <c r="N448" s="601" t="s">
        <v>28</v>
      </c>
      <c r="O448" s="601">
        <v>3.4262999999999999</v>
      </c>
      <c r="P448" s="601">
        <v>0.23960000000000001</v>
      </c>
      <c r="Q448" s="601">
        <v>0.1125</v>
      </c>
      <c r="R448" s="601">
        <v>1.1556</v>
      </c>
      <c r="S448" s="601">
        <v>0.30719999999999997</v>
      </c>
      <c r="T448" s="601">
        <v>0.75</v>
      </c>
      <c r="U448" s="601" t="s">
        <v>1150</v>
      </c>
      <c r="V448" s="601" t="s">
        <v>1150</v>
      </c>
      <c r="W448" s="601" t="s">
        <v>1150</v>
      </c>
      <c r="X448" s="601" t="s">
        <v>1150</v>
      </c>
      <c r="Y448" s="601" t="s">
        <v>1150</v>
      </c>
      <c r="Z448" s="601" t="s">
        <v>1150</v>
      </c>
      <c r="AA448" s="601" t="s">
        <v>1150</v>
      </c>
      <c r="AB448" s="595">
        <v>11</v>
      </c>
      <c r="AE448" s="595" t="b">
        <v>0</v>
      </c>
      <c r="AG448" s="2771">
        <v>93.662498474121094</v>
      </c>
      <c r="AH448" s="2772">
        <v>87.028019999999998</v>
      </c>
      <c r="AI448" s="2772">
        <v>5.7149999999999999</v>
      </c>
      <c r="AJ448" s="2772">
        <v>210.48670779051591</v>
      </c>
      <c r="AK448" s="2771">
        <v>23</v>
      </c>
      <c r="AL448" s="2772">
        <v>14</v>
      </c>
      <c r="AM448" s="2772">
        <v>33</v>
      </c>
      <c r="AN448" s="2772">
        <v>90</v>
      </c>
      <c r="AO448" s="2772">
        <v>87</v>
      </c>
      <c r="AP448" s="2772" t="s">
        <v>4809</v>
      </c>
      <c r="AQ448" s="2772" t="s">
        <v>4809</v>
      </c>
      <c r="AR448" s="2772">
        <v>0</v>
      </c>
      <c r="AS448" s="2771" t="s">
        <v>4810</v>
      </c>
      <c r="AT448" s="2772">
        <v>66</v>
      </c>
      <c r="AU448" s="2773">
        <v>15</v>
      </c>
    </row>
    <row r="449" spans="1:47" x14ac:dyDescent="0.25">
      <c r="A449" s="595">
        <v>448</v>
      </c>
      <c r="I449" s="595">
        <v>0</v>
      </c>
      <c r="K449" s="601">
        <v>146771</v>
      </c>
      <c r="L449" s="601">
        <v>6</v>
      </c>
      <c r="M449" s="601">
        <v>106</v>
      </c>
      <c r="N449" s="601" t="s">
        <v>29</v>
      </c>
      <c r="O449" s="601">
        <v>5.5766</v>
      </c>
      <c r="P449" s="601">
        <v>0.43030000000000002</v>
      </c>
      <c r="Q449" s="601">
        <v>0.12330000000000001</v>
      </c>
      <c r="R449" s="601">
        <v>1.4933000000000001</v>
      </c>
      <c r="S449" s="601">
        <v>0.745</v>
      </c>
      <c r="T449" s="601">
        <v>0.625</v>
      </c>
      <c r="U449" s="601" t="s">
        <v>299</v>
      </c>
      <c r="V449" s="601" t="s">
        <v>299</v>
      </c>
      <c r="W449" s="601" t="s">
        <v>299</v>
      </c>
      <c r="X449" s="601" t="s">
        <v>299</v>
      </c>
      <c r="Y449" s="601" t="s">
        <v>299</v>
      </c>
      <c r="Z449" s="601" t="s">
        <v>299</v>
      </c>
      <c r="AA449" s="601" t="s">
        <v>299</v>
      </c>
      <c r="AB449" s="595">
        <v>0</v>
      </c>
      <c r="AE449" s="595" t="b">
        <v>0</v>
      </c>
      <c r="AG449" s="2771">
        <v>152.39999389648438</v>
      </c>
      <c r="AH449" s="2772">
        <v>141.64563999999999</v>
      </c>
      <c r="AI449" s="2772">
        <v>6.2636399999999997</v>
      </c>
      <c r="AJ449" s="2772">
        <v>333.00882128051774</v>
      </c>
      <c r="AK449" s="2771">
        <v>28</v>
      </c>
      <c r="AL449" s="2772">
        <v>16</v>
      </c>
      <c r="AM449" s="2772">
        <v>37</v>
      </c>
      <c r="AN449" s="2772">
        <v>86</v>
      </c>
      <c r="AO449" s="2772">
        <v>142</v>
      </c>
      <c r="AP449" s="2772" t="s">
        <v>793</v>
      </c>
      <c r="AQ449" s="2772" t="s">
        <v>793</v>
      </c>
      <c r="AR449" s="2772">
        <v>0</v>
      </c>
      <c r="AS449" s="2771" t="s">
        <v>4810</v>
      </c>
      <c r="AT449" s="2772">
        <v>106</v>
      </c>
      <c r="AU449" s="2773">
        <v>35</v>
      </c>
    </row>
    <row r="450" spans="1:47" x14ac:dyDescent="0.25">
      <c r="A450" s="595">
        <v>449</v>
      </c>
      <c r="I450" s="595">
        <v>0</v>
      </c>
      <c r="K450" s="601">
        <v>146845</v>
      </c>
      <c r="L450" s="601">
        <v>5.625</v>
      </c>
      <c r="M450" s="601">
        <v>97</v>
      </c>
      <c r="N450" s="601" t="s">
        <v>28</v>
      </c>
      <c r="O450" s="601">
        <v>5.3997000000000002</v>
      </c>
      <c r="P450" s="601">
        <v>0.45860000000000001</v>
      </c>
      <c r="Q450" s="601">
        <v>0.1462</v>
      </c>
      <c r="R450" s="601">
        <v>0.99</v>
      </c>
      <c r="S450" s="601">
        <v>0.61399999999999999</v>
      </c>
      <c r="T450" s="601">
        <v>0.625</v>
      </c>
      <c r="U450" s="601" t="s">
        <v>842</v>
      </c>
      <c r="V450" s="601" t="s">
        <v>842</v>
      </c>
      <c r="W450" s="601" t="s">
        <v>842</v>
      </c>
      <c r="X450" s="601" t="s">
        <v>842</v>
      </c>
      <c r="Y450" s="601" t="s">
        <v>842</v>
      </c>
      <c r="Z450" s="601" t="s">
        <v>842</v>
      </c>
      <c r="AA450" s="601" t="s">
        <v>842</v>
      </c>
      <c r="AB450" s="595">
        <v>7</v>
      </c>
      <c r="AE450" s="595" t="b">
        <v>0</v>
      </c>
      <c r="AG450" s="2771">
        <v>142.875</v>
      </c>
      <c r="AH450" s="2772">
        <v>137.15237999999999</v>
      </c>
      <c r="AI450" s="2772">
        <v>7.4269600000000002</v>
      </c>
      <c r="AJ450" s="2772">
        <v>304.73448739820964</v>
      </c>
      <c r="AK450" s="2771">
        <v>19</v>
      </c>
      <c r="AL450" s="2772">
        <v>16</v>
      </c>
      <c r="AM450" s="2772">
        <v>37</v>
      </c>
      <c r="AN450" s="2772">
        <v>86</v>
      </c>
      <c r="AO450" s="2772">
        <v>137</v>
      </c>
      <c r="AP450" s="2772" t="s">
        <v>793</v>
      </c>
      <c r="AQ450" s="2772" t="s">
        <v>793</v>
      </c>
      <c r="AR450" s="2772">
        <v>0</v>
      </c>
      <c r="AS450" s="2771" t="s">
        <v>4810</v>
      </c>
      <c r="AT450" s="2772">
        <v>96</v>
      </c>
      <c r="AU450" s="2773">
        <v>30</v>
      </c>
    </row>
    <row r="451" spans="1:47" x14ac:dyDescent="0.25">
      <c r="A451" s="595">
        <v>450</v>
      </c>
      <c r="I451" s="595">
        <v>0</v>
      </c>
      <c r="K451" s="601">
        <v>147553</v>
      </c>
      <c r="L451" s="601">
        <v>6</v>
      </c>
      <c r="M451" s="601">
        <v>105</v>
      </c>
      <c r="N451" s="601" t="s">
        <v>29</v>
      </c>
      <c r="O451" s="601">
        <v>5.5170000000000003</v>
      </c>
      <c r="P451" s="601">
        <v>0.1832</v>
      </c>
      <c r="Q451" s="601">
        <v>0.153</v>
      </c>
      <c r="R451" s="601">
        <v>1.3922000000000001</v>
      </c>
      <c r="S451" s="601">
        <v>0.61280000000000001</v>
      </c>
      <c r="T451" s="601">
        <v>0.625</v>
      </c>
      <c r="U451" s="601" t="s">
        <v>299</v>
      </c>
      <c r="V451" s="601" t="s">
        <v>299</v>
      </c>
      <c r="W451" s="601" t="s">
        <v>299</v>
      </c>
      <c r="X451" s="601" t="s">
        <v>299</v>
      </c>
      <c r="Y451" s="601" t="s">
        <v>299</v>
      </c>
      <c r="Z451" s="601" t="s">
        <v>299</v>
      </c>
      <c r="AA451" s="601" t="s">
        <v>299</v>
      </c>
      <c r="AB451" s="595">
        <v>0</v>
      </c>
      <c r="AE451" s="595" t="b">
        <v>0</v>
      </c>
      <c r="AG451" s="2771">
        <v>152.39999389648438</v>
      </c>
      <c r="AH451" s="2772">
        <v>140.1318</v>
      </c>
      <c r="AI451" s="2772">
        <v>7.7724000000000002</v>
      </c>
      <c r="AJ451" s="2772">
        <v>329.86722862692795</v>
      </c>
      <c r="AK451" s="2771">
        <v>25</v>
      </c>
      <c r="AL451" s="2772">
        <v>16</v>
      </c>
      <c r="AM451" s="2772">
        <v>37</v>
      </c>
      <c r="AN451" s="2772">
        <v>86</v>
      </c>
      <c r="AO451" s="2772">
        <v>140</v>
      </c>
      <c r="AP451" s="2772" t="s">
        <v>793</v>
      </c>
      <c r="AQ451" s="2772" t="s">
        <v>793</v>
      </c>
      <c r="AR451" s="2772">
        <v>0</v>
      </c>
      <c r="AS451" s="2771" t="s">
        <v>4810</v>
      </c>
      <c r="AT451" s="2772">
        <v>106</v>
      </c>
      <c r="AU451" s="2773">
        <v>35</v>
      </c>
    </row>
    <row r="452" spans="1:47" x14ac:dyDescent="0.25">
      <c r="A452" s="595">
        <v>451</v>
      </c>
      <c r="I452" s="595">
        <v>0</v>
      </c>
      <c r="K452" s="601">
        <v>149101</v>
      </c>
      <c r="L452" s="601">
        <v>4.5</v>
      </c>
      <c r="M452" s="601">
        <v>89</v>
      </c>
      <c r="N452" s="601" t="s">
        <v>29</v>
      </c>
      <c r="O452" s="601">
        <v>4.2282999999999999</v>
      </c>
      <c r="P452" s="601">
        <v>0.46629999999999999</v>
      </c>
      <c r="Q452" s="601">
        <v>9.2899999999999996E-2</v>
      </c>
      <c r="R452" s="601">
        <v>1.2579</v>
      </c>
      <c r="S452" s="601">
        <v>0.51280000000000003</v>
      </c>
      <c r="T452" s="601">
        <v>0.75</v>
      </c>
      <c r="U452" s="601" t="s">
        <v>299</v>
      </c>
      <c r="V452" s="601" t="s">
        <v>299</v>
      </c>
      <c r="W452" s="601" t="s">
        <v>299</v>
      </c>
      <c r="X452" s="601" t="s">
        <v>299</v>
      </c>
      <c r="Y452" s="601" t="s">
        <v>299</v>
      </c>
      <c r="Z452" s="601" t="s">
        <v>299</v>
      </c>
      <c r="AA452" s="601" t="s">
        <v>299</v>
      </c>
      <c r="AB452" s="595">
        <v>0</v>
      </c>
      <c r="AE452" s="595" t="b">
        <v>0</v>
      </c>
      <c r="AF452" s="595" t="s">
        <v>910</v>
      </c>
      <c r="AG452" s="2771">
        <v>114.30000305175781</v>
      </c>
      <c r="AH452" s="2772">
        <v>107.39882</v>
      </c>
      <c r="AI452" s="2772">
        <v>4.7193199999999997</v>
      </c>
      <c r="AJ452" s="2772">
        <v>279.60174616949132</v>
      </c>
      <c r="AK452" s="2771">
        <v>51</v>
      </c>
      <c r="AL452" s="2772">
        <v>16</v>
      </c>
      <c r="AM452" s="2772">
        <v>37</v>
      </c>
      <c r="AN452" s="2772">
        <v>86</v>
      </c>
      <c r="AO452" s="2772">
        <v>107</v>
      </c>
      <c r="AP452" s="2772" t="s">
        <v>793</v>
      </c>
      <c r="AQ452" s="2772" t="s">
        <v>4809</v>
      </c>
      <c r="AR452" s="2772">
        <v>0</v>
      </c>
      <c r="AS452" s="2771" t="s">
        <v>4810</v>
      </c>
      <c r="AT452" s="2772">
        <v>96</v>
      </c>
      <c r="AU452" s="2773">
        <v>30</v>
      </c>
    </row>
    <row r="453" spans="1:47" x14ac:dyDescent="0.25">
      <c r="A453" s="595">
        <v>452</v>
      </c>
      <c r="B453" s="595">
        <v>1</v>
      </c>
      <c r="I453" s="595">
        <v>1</v>
      </c>
      <c r="K453" s="601">
        <v>150431</v>
      </c>
      <c r="L453" s="601">
        <v>3.875</v>
      </c>
      <c r="M453" s="601">
        <v>69</v>
      </c>
      <c r="N453" s="601" t="s">
        <v>28</v>
      </c>
      <c r="O453" s="601">
        <v>3.6272000000000002</v>
      </c>
      <c r="P453" s="601">
        <v>0.24340000000000001</v>
      </c>
      <c r="Q453" s="601">
        <v>0.11840000000000001</v>
      </c>
      <c r="R453" s="601">
        <v>1.5</v>
      </c>
      <c r="S453" s="601">
        <v>1.1162000000000001</v>
      </c>
      <c r="T453" s="601">
        <v>0.625</v>
      </c>
      <c r="U453" s="601" t="s">
        <v>839</v>
      </c>
      <c r="V453" s="601" t="s">
        <v>839</v>
      </c>
      <c r="W453" s="601" t="s">
        <v>839</v>
      </c>
      <c r="X453" s="601" t="s">
        <v>839</v>
      </c>
      <c r="Y453" s="601" t="s">
        <v>839</v>
      </c>
      <c r="Z453" s="601" t="s">
        <v>839</v>
      </c>
      <c r="AA453" s="601" t="s">
        <v>839</v>
      </c>
      <c r="AB453" s="595">
        <v>8</v>
      </c>
      <c r="AE453" s="595" t="b">
        <v>0</v>
      </c>
      <c r="AG453" s="2771">
        <v>98.425003051757813</v>
      </c>
      <c r="AH453" s="2772">
        <v>92.130880000000005</v>
      </c>
      <c r="AI453" s="2772">
        <v>6.0147199999999996</v>
      </c>
      <c r="AJ453" s="2772">
        <v>216.76989309769553</v>
      </c>
      <c r="AK453" s="2771">
        <v>23</v>
      </c>
      <c r="AL453" s="2772">
        <v>16</v>
      </c>
      <c r="AM453" s="2772">
        <v>37</v>
      </c>
      <c r="AN453" s="2772">
        <v>86</v>
      </c>
      <c r="AO453" s="2772">
        <v>96</v>
      </c>
      <c r="AP453" s="2772" t="s">
        <v>4809</v>
      </c>
      <c r="AQ453" s="2772" t="s">
        <v>4809</v>
      </c>
      <c r="AR453" s="2772">
        <v>0</v>
      </c>
      <c r="AS453" s="2771" t="s">
        <v>4810</v>
      </c>
      <c r="AT453" s="2772">
        <v>75</v>
      </c>
      <c r="AU453" s="2773">
        <v>20</v>
      </c>
    </row>
    <row r="454" spans="1:47" x14ac:dyDescent="0.25">
      <c r="A454" s="595">
        <v>453</v>
      </c>
      <c r="C454" s="595">
        <v>1</v>
      </c>
      <c r="I454" s="595">
        <v>1</v>
      </c>
      <c r="K454" s="601">
        <v>150470</v>
      </c>
      <c r="L454" s="601">
        <v>4</v>
      </c>
      <c r="M454" s="601">
        <v>73</v>
      </c>
      <c r="N454" s="601" t="s">
        <v>28</v>
      </c>
      <c r="O454" s="601">
        <v>3.8357000000000001</v>
      </c>
      <c r="P454" s="601">
        <v>0.52590000000000003</v>
      </c>
      <c r="Q454" s="601">
        <v>0.1769</v>
      </c>
      <c r="R454" s="601">
        <v>1.5625</v>
      </c>
      <c r="S454" s="601">
        <v>0.61529999999999996</v>
      </c>
      <c r="T454" s="601">
        <v>0.75</v>
      </c>
      <c r="U454" s="601" t="s">
        <v>842</v>
      </c>
      <c r="V454" s="601" t="s">
        <v>842</v>
      </c>
      <c r="W454" s="601" t="s">
        <v>842</v>
      </c>
      <c r="X454" s="601" t="s">
        <v>842</v>
      </c>
      <c r="Y454" s="601" t="s">
        <v>842</v>
      </c>
      <c r="Z454" s="601" t="s">
        <v>842</v>
      </c>
      <c r="AA454" s="601" t="s">
        <v>842</v>
      </c>
      <c r="AB454" s="595">
        <v>7</v>
      </c>
      <c r="AE454" s="595" t="b">
        <v>0</v>
      </c>
      <c r="AG454" s="2771">
        <v>101.59999847412109</v>
      </c>
      <c r="AH454" s="2772">
        <v>97.426779999999994</v>
      </c>
      <c r="AI454" s="2772">
        <v>8.9865200000000005</v>
      </c>
      <c r="AJ454" s="2772">
        <v>229.33626371205469</v>
      </c>
      <c r="AK454" s="2771">
        <v>20</v>
      </c>
      <c r="AL454" s="2772">
        <v>14</v>
      </c>
      <c r="AM454" s="2772">
        <v>33</v>
      </c>
      <c r="AN454" s="2772">
        <v>90</v>
      </c>
      <c r="AO454" s="2772">
        <v>92</v>
      </c>
      <c r="AP454" s="2772" t="s">
        <v>4809</v>
      </c>
      <c r="AQ454" s="2772" t="s">
        <v>4809</v>
      </c>
      <c r="AR454" s="2772">
        <v>0</v>
      </c>
      <c r="AS454" s="2771" t="s">
        <v>4810</v>
      </c>
      <c r="AT454" s="2772">
        <v>75</v>
      </c>
      <c r="AU454" s="2773">
        <v>20</v>
      </c>
    </row>
    <row r="455" spans="1:47" x14ac:dyDescent="0.25">
      <c r="A455" s="595">
        <v>454</v>
      </c>
      <c r="C455" s="595">
        <v>1</v>
      </c>
      <c r="I455" s="595">
        <v>1</v>
      </c>
      <c r="K455" s="601">
        <v>151031</v>
      </c>
      <c r="L455" s="601">
        <v>4.25</v>
      </c>
      <c r="M455" s="601">
        <v>78</v>
      </c>
      <c r="N455" s="601" t="s">
        <v>28</v>
      </c>
      <c r="O455" s="601">
        <v>4.0769000000000002</v>
      </c>
      <c r="P455" s="601">
        <v>0.46279999999999999</v>
      </c>
      <c r="Q455" s="601">
        <v>0.1231</v>
      </c>
      <c r="R455" s="601">
        <v>1.3354999999999999</v>
      </c>
      <c r="S455" s="601">
        <v>0.63970000000000005</v>
      </c>
      <c r="T455" s="601">
        <v>0.9375</v>
      </c>
      <c r="U455" s="601" t="s">
        <v>845</v>
      </c>
      <c r="V455" s="601" t="s">
        <v>845</v>
      </c>
      <c r="W455" s="601" t="s">
        <v>845</v>
      </c>
      <c r="X455" s="601" t="s">
        <v>845</v>
      </c>
      <c r="Y455" s="601" t="s">
        <v>845</v>
      </c>
      <c r="Z455" s="601" t="s">
        <v>845</v>
      </c>
      <c r="AA455" s="601" t="s">
        <v>845</v>
      </c>
      <c r="AB455" s="595">
        <v>5</v>
      </c>
      <c r="AE455" s="595" t="b">
        <v>0</v>
      </c>
      <c r="AG455" s="2771">
        <v>107.94999694824219</v>
      </c>
      <c r="AH455" s="2772">
        <v>103.55325999999999</v>
      </c>
      <c r="AI455" s="2772">
        <v>6.2534799999999997</v>
      </c>
      <c r="AJ455" s="2772">
        <v>245.0442269800036</v>
      </c>
      <c r="AK455" s="2771">
        <v>26</v>
      </c>
      <c r="AL455" s="2772">
        <v>14</v>
      </c>
      <c r="AM455" s="2772">
        <v>33</v>
      </c>
      <c r="AN455" s="2772">
        <v>90</v>
      </c>
      <c r="AO455" s="2772">
        <v>97</v>
      </c>
      <c r="AP455" s="2772" t="s">
        <v>4809</v>
      </c>
      <c r="AQ455" s="2772" t="s">
        <v>4809</v>
      </c>
      <c r="AR455" s="2772">
        <v>0</v>
      </c>
      <c r="AS455" s="2771" t="s">
        <v>4810</v>
      </c>
      <c r="AT455" s="2772">
        <v>75</v>
      </c>
      <c r="AU455" s="2773">
        <v>20</v>
      </c>
    </row>
    <row r="456" spans="1:47" x14ac:dyDescent="0.25">
      <c r="A456" s="595">
        <v>455</v>
      </c>
      <c r="I456" s="595">
        <v>0</v>
      </c>
      <c r="K456" s="601">
        <v>151032</v>
      </c>
      <c r="L456" s="601">
        <v>6</v>
      </c>
      <c r="M456" s="601">
        <v>106</v>
      </c>
      <c r="N456" s="601" t="s">
        <v>28</v>
      </c>
      <c r="O456" s="601">
        <v>5.7878999999999996</v>
      </c>
      <c r="P456" s="601">
        <v>0.48720000000000002</v>
      </c>
      <c r="Q456" s="601">
        <v>0.153</v>
      </c>
      <c r="R456" s="601">
        <v>1.329</v>
      </c>
      <c r="S456" s="601">
        <v>0.64149999999999996</v>
      </c>
      <c r="T456" s="601">
        <v>0.75</v>
      </c>
      <c r="U456" s="601" t="s">
        <v>858</v>
      </c>
      <c r="V456" s="601" t="s">
        <v>858</v>
      </c>
      <c r="W456" s="601" t="s">
        <v>858</v>
      </c>
      <c r="X456" s="601" t="s">
        <v>858</v>
      </c>
      <c r="Y456" s="601" t="s">
        <v>858</v>
      </c>
      <c r="Z456" s="601" t="s">
        <v>858</v>
      </c>
      <c r="AA456" s="601" t="s">
        <v>858</v>
      </c>
      <c r="AB456" s="595">
        <v>4</v>
      </c>
      <c r="AE456" s="595" t="b">
        <v>0</v>
      </c>
      <c r="AG456" s="2771">
        <v>152.39999389648438</v>
      </c>
      <c r="AH456" s="2772">
        <v>147.01266000000001</v>
      </c>
      <c r="AI456" s="2772">
        <v>7.7724000000000002</v>
      </c>
      <c r="AJ456" s="2772">
        <v>333.00882128051774</v>
      </c>
      <c r="AK456" s="2771">
        <v>29</v>
      </c>
      <c r="AL456" s="2772">
        <v>16</v>
      </c>
      <c r="AM456" s="2772">
        <v>37</v>
      </c>
      <c r="AN456" s="2772">
        <v>86</v>
      </c>
      <c r="AO456" s="2772">
        <v>104</v>
      </c>
      <c r="AP456" s="2772" t="s">
        <v>4809</v>
      </c>
      <c r="AQ456" s="2772" t="s">
        <v>4809</v>
      </c>
      <c r="AR456" s="2772">
        <v>0</v>
      </c>
      <c r="AS456" s="2771" t="s">
        <v>4810</v>
      </c>
      <c r="AT456" s="2772">
        <v>86</v>
      </c>
      <c r="AU456" s="2773">
        <v>25</v>
      </c>
    </row>
    <row r="457" spans="1:47" x14ac:dyDescent="0.25">
      <c r="A457" s="595">
        <v>456</v>
      </c>
      <c r="C457" s="595">
        <v>1</v>
      </c>
      <c r="I457" s="595">
        <v>1</v>
      </c>
      <c r="K457" s="601">
        <v>151824</v>
      </c>
      <c r="L457" s="601">
        <v>4.125</v>
      </c>
      <c r="M457" s="601">
        <v>74</v>
      </c>
      <c r="N457" s="601" t="s">
        <v>28</v>
      </c>
      <c r="O457" s="601">
        <v>3.8984000000000001</v>
      </c>
      <c r="P457" s="601">
        <v>0.5071</v>
      </c>
      <c r="Q457" s="601">
        <v>0.1565</v>
      </c>
      <c r="R457" s="601">
        <v>1.133</v>
      </c>
      <c r="S457" s="601">
        <v>0.53949999999999998</v>
      </c>
      <c r="T457" s="601">
        <v>0.75</v>
      </c>
      <c r="U457" s="601" t="s">
        <v>842</v>
      </c>
      <c r="V457" s="601" t="s">
        <v>842</v>
      </c>
      <c r="W457" s="601" t="s">
        <v>842</v>
      </c>
      <c r="X457" s="601" t="s">
        <v>842</v>
      </c>
      <c r="Y457" s="601" t="s">
        <v>842</v>
      </c>
      <c r="Z457" s="601" t="s">
        <v>842</v>
      </c>
      <c r="AA457" s="601" t="s">
        <v>842</v>
      </c>
      <c r="AB457" s="595">
        <v>7</v>
      </c>
      <c r="AE457" s="595" t="b">
        <v>0</v>
      </c>
      <c r="AG457" s="2771">
        <v>104.77500152587891</v>
      </c>
      <c r="AH457" s="2772">
        <v>99.019360000000006</v>
      </c>
      <c r="AI457" s="2772">
        <v>7.9501999999999997</v>
      </c>
      <c r="AJ457" s="2772">
        <v>232.47785636564447</v>
      </c>
      <c r="AK457" s="2771">
        <v>28</v>
      </c>
      <c r="AL457" s="2772">
        <v>16</v>
      </c>
      <c r="AM457" s="2772">
        <v>37</v>
      </c>
      <c r="AN457" s="2772">
        <v>86</v>
      </c>
      <c r="AO457" s="2772">
        <v>147</v>
      </c>
      <c r="AP457" s="2772" t="s">
        <v>793</v>
      </c>
      <c r="AQ457" s="2772" t="s">
        <v>793</v>
      </c>
      <c r="AR457" s="2772">
        <v>0</v>
      </c>
      <c r="AS457" s="2771" t="s">
        <v>4810</v>
      </c>
      <c r="AT457" s="2772">
        <v>106</v>
      </c>
      <c r="AU457" s="2773">
        <v>35</v>
      </c>
    </row>
    <row r="458" spans="1:47" x14ac:dyDescent="0.25">
      <c r="A458" s="595">
        <v>457</v>
      </c>
      <c r="B458" s="595">
        <v>1</v>
      </c>
      <c r="I458" s="595">
        <v>1</v>
      </c>
      <c r="K458" s="601">
        <v>151904</v>
      </c>
      <c r="L458" s="601">
        <v>4.25</v>
      </c>
      <c r="M458" s="601">
        <v>76</v>
      </c>
      <c r="N458" s="601" t="s">
        <v>28</v>
      </c>
      <c r="O458" s="601">
        <v>4.1265999999999998</v>
      </c>
      <c r="P458" s="601">
        <v>0.26850000000000002</v>
      </c>
      <c r="Q458" s="601">
        <v>0.12720000000000001</v>
      </c>
      <c r="R458" s="601">
        <v>1.0833999999999999</v>
      </c>
      <c r="S458" s="601">
        <v>0.96709999999999996</v>
      </c>
      <c r="T458" s="601">
        <v>0.75</v>
      </c>
      <c r="U458" s="601" t="s">
        <v>841</v>
      </c>
      <c r="V458" s="601" t="s">
        <v>841</v>
      </c>
      <c r="W458" s="601" t="s">
        <v>841</v>
      </c>
      <c r="X458" s="601" t="s">
        <v>841</v>
      </c>
      <c r="Y458" s="601" t="s">
        <v>841</v>
      </c>
      <c r="Z458" s="601" t="s">
        <v>841</v>
      </c>
      <c r="AA458" s="601" t="s">
        <v>841</v>
      </c>
      <c r="AB458" s="595">
        <v>7.4969999999999999</v>
      </c>
      <c r="AE458" s="595" t="b">
        <v>0</v>
      </c>
      <c r="AG458" s="2771">
        <v>107.94999694824219</v>
      </c>
      <c r="AH458" s="2772">
        <v>104.81564</v>
      </c>
      <c r="AI458" s="2772">
        <v>6.4617599999999999</v>
      </c>
      <c r="AJ458" s="2772">
        <v>238.76104167282404</v>
      </c>
      <c r="AK458" s="2771">
        <v>23</v>
      </c>
      <c r="AL458" s="2772">
        <v>16</v>
      </c>
      <c r="AM458" s="2772">
        <v>37</v>
      </c>
      <c r="AN458" s="2772">
        <v>86</v>
      </c>
      <c r="AO458" s="2772">
        <v>99</v>
      </c>
      <c r="AP458" s="2772" t="s">
        <v>4809</v>
      </c>
      <c r="AQ458" s="2772" t="s">
        <v>4809</v>
      </c>
      <c r="AR458" s="2772">
        <v>0</v>
      </c>
      <c r="AS458" s="2771" t="s">
        <v>4810</v>
      </c>
      <c r="AT458" s="2772">
        <v>75</v>
      </c>
      <c r="AU458" s="2773">
        <v>20</v>
      </c>
    </row>
    <row r="459" spans="1:47" x14ac:dyDescent="0.25">
      <c r="A459" s="595">
        <v>458</v>
      </c>
      <c r="B459" s="595">
        <v>1</v>
      </c>
      <c r="I459" s="595">
        <v>1</v>
      </c>
      <c r="K459" s="601">
        <v>155685</v>
      </c>
      <c r="L459" s="601">
        <v>4.125</v>
      </c>
      <c r="M459" s="601">
        <v>75</v>
      </c>
      <c r="N459" s="601" t="s">
        <v>28</v>
      </c>
      <c r="O459" s="601">
        <v>3.9981</v>
      </c>
      <c r="P459" s="601">
        <v>0.25430000000000003</v>
      </c>
      <c r="Q459" s="601">
        <v>0.1249</v>
      </c>
      <c r="R459" s="601">
        <v>1.2378</v>
      </c>
      <c r="S459" s="601">
        <v>1.4213</v>
      </c>
      <c r="T459" s="601">
        <v>0.625</v>
      </c>
      <c r="U459" s="601" t="s">
        <v>841</v>
      </c>
      <c r="V459" s="601" t="s">
        <v>841</v>
      </c>
      <c r="W459" s="601" t="s">
        <v>841</v>
      </c>
      <c r="X459" s="601" t="s">
        <v>841</v>
      </c>
      <c r="Y459" s="601" t="s">
        <v>841</v>
      </c>
      <c r="Z459" s="601" t="s">
        <v>841</v>
      </c>
      <c r="AA459" s="601" t="s">
        <v>841</v>
      </c>
      <c r="AE459" s="595" t="b">
        <v>0</v>
      </c>
      <c r="AG459" s="2771">
        <v>104.77500152587891</v>
      </c>
      <c r="AH459" s="2772">
        <v>101.55174</v>
      </c>
      <c r="AI459" s="2772">
        <v>6.3449200000000001</v>
      </c>
      <c r="AJ459" s="2772">
        <v>235.61944901923425</v>
      </c>
      <c r="AK459" s="2771">
        <v>23</v>
      </c>
      <c r="AL459" s="2772">
        <v>16</v>
      </c>
      <c r="AM459" s="2772">
        <v>37</v>
      </c>
      <c r="AN459" s="2772">
        <v>86</v>
      </c>
      <c r="AO459" s="2772">
        <v>105</v>
      </c>
      <c r="AP459" s="2772" t="s">
        <v>4809</v>
      </c>
      <c r="AQ459" s="2772" t="s">
        <v>4809</v>
      </c>
      <c r="AR459" s="2772">
        <v>0</v>
      </c>
      <c r="AS459" s="2771" t="s">
        <v>4810</v>
      </c>
      <c r="AT459" s="2772">
        <v>75</v>
      </c>
      <c r="AU459" s="2773">
        <v>20</v>
      </c>
    </row>
    <row r="460" spans="1:47" x14ac:dyDescent="0.25">
      <c r="A460" s="595">
        <v>459</v>
      </c>
      <c r="I460" s="595">
        <v>0</v>
      </c>
      <c r="K460" s="601">
        <v>155771</v>
      </c>
      <c r="L460" s="601">
        <v>4.75</v>
      </c>
      <c r="M460" s="601">
        <v>84</v>
      </c>
      <c r="N460" s="601" t="s">
        <v>28</v>
      </c>
      <c r="O460" s="601">
        <v>4.6349</v>
      </c>
      <c r="P460" s="601">
        <v>0.4385</v>
      </c>
      <c r="Q460" s="601">
        <v>0.1123</v>
      </c>
      <c r="R460" s="601">
        <v>0.99419999999999997</v>
      </c>
      <c r="S460" s="601">
        <v>0.45479999999999998</v>
      </c>
      <c r="T460" s="601">
        <v>0.75</v>
      </c>
      <c r="U460" s="601" t="s">
        <v>849</v>
      </c>
      <c r="V460" s="601" t="s">
        <v>849</v>
      </c>
      <c r="W460" s="601" t="s">
        <v>849</v>
      </c>
      <c r="X460" s="601" t="s">
        <v>849</v>
      </c>
      <c r="Y460" s="601" t="s">
        <v>849</v>
      </c>
      <c r="Z460" s="601" t="s">
        <v>849</v>
      </c>
      <c r="AA460" s="601" t="s">
        <v>849</v>
      </c>
      <c r="AB460" s="595">
        <v>10</v>
      </c>
      <c r="AE460" s="595" t="b">
        <v>0</v>
      </c>
      <c r="AG460" s="2771">
        <v>120.65000152587891</v>
      </c>
      <c r="AH460" s="2772">
        <v>117.72646</v>
      </c>
      <c r="AI460" s="2772">
        <v>5.7048399999999999</v>
      </c>
      <c r="AJ460" s="2772">
        <v>263.89378290154235</v>
      </c>
      <c r="AK460" s="2771">
        <v>26</v>
      </c>
      <c r="AL460" s="2772">
        <v>16</v>
      </c>
      <c r="AM460" s="2772">
        <v>37</v>
      </c>
      <c r="AN460" s="2772">
        <v>86</v>
      </c>
      <c r="AO460" s="2772">
        <v>102</v>
      </c>
      <c r="AP460" s="2772" t="s">
        <v>4809</v>
      </c>
      <c r="AQ460" s="2772" t="s">
        <v>4809</v>
      </c>
      <c r="AR460" s="2772">
        <v>0</v>
      </c>
      <c r="AS460" s="2771" t="s">
        <v>4810</v>
      </c>
      <c r="AT460" s="2772">
        <v>75</v>
      </c>
      <c r="AU460" s="2773">
        <v>20</v>
      </c>
    </row>
    <row r="461" spans="1:47" x14ac:dyDescent="0.25">
      <c r="A461" s="595">
        <v>460</v>
      </c>
      <c r="B461" s="595">
        <v>1</v>
      </c>
      <c r="I461" s="595">
        <v>1</v>
      </c>
      <c r="K461" s="601">
        <v>155943</v>
      </c>
      <c r="L461" s="601">
        <v>3.7629999999999999</v>
      </c>
      <c r="M461" s="601">
        <v>67</v>
      </c>
      <c r="N461" s="601" t="s">
        <v>28</v>
      </c>
      <c r="O461" s="601">
        <v>3.6095999999999999</v>
      </c>
      <c r="P461" s="601">
        <v>0.24529999999999999</v>
      </c>
      <c r="Q461" s="601">
        <v>0.1181</v>
      </c>
      <c r="R461" s="601">
        <v>0.98399999999999999</v>
      </c>
      <c r="S461" s="601">
        <v>1.2296</v>
      </c>
      <c r="T461" s="601">
        <v>0.625</v>
      </c>
      <c r="U461" s="601" t="s">
        <v>839</v>
      </c>
      <c r="V461" s="601" t="s">
        <v>839</v>
      </c>
      <c r="W461" s="601" t="s">
        <v>839</v>
      </c>
      <c r="X461" s="601" t="s">
        <v>839</v>
      </c>
      <c r="Y461" s="601" t="s">
        <v>839</v>
      </c>
      <c r="Z461" s="601" t="s">
        <v>839</v>
      </c>
      <c r="AA461" s="601" t="s">
        <v>839</v>
      </c>
      <c r="AB461" s="595">
        <v>8</v>
      </c>
      <c r="AE461" s="595" t="b">
        <v>0</v>
      </c>
      <c r="AG461" s="2771">
        <v>95.5802001953125</v>
      </c>
      <c r="AH461" s="2772">
        <v>91.683840000000004</v>
      </c>
      <c r="AI461" s="2772">
        <v>5.9994800000000001</v>
      </c>
      <c r="AJ461" s="2772">
        <v>210.48670779051591</v>
      </c>
      <c r="AK461" s="2771">
        <v>23</v>
      </c>
      <c r="AL461" s="2772">
        <v>16</v>
      </c>
      <c r="AM461" s="2772">
        <v>37</v>
      </c>
      <c r="AN461" s="2772">
        <v>86</v>
      </c>
      <c r="AO461" s="2772">
        <v>118</v>
      </c>
      <c r="AP461" s="2772" t="s">
        <v>4809</v>
      </c>
      <c r="AQ461" s="2772" t="s">
        <v>4809</v>
      </c>
      <c r="AR461" s="2772">
        <v>0</v>
      </c>
      <c r="AS461" s="2771" t="s">
        <v>4810</v>
      </c>
      <c r="AT461" s="2772">
        <v>86</v>
      </c>
      <c r="AU461" s="2773">
        <v>25</v>
      </c>
    </row>
    <row r="462" spans="1:47" x14ac:dyDescent="0.25">
      <c r="A462" s="595">
        <v>461</v>
      </c>
      <c r="B462" s="595">
        <v>1</v>
      </c>
      <c r="I462" s="595">
        <v>1</v>
      </c>
      <c r="K462" s="601">
        <v>156282</v>
      </c>
      <c r="L462" s="601">
        <v>6</v>
      </c>
      <c r="M462" s="601">
        <v>105</v>
      </c>
      <c r="N462" s="601" t="s">
        <v>28</v>
      </c>
      <c r="O462" s="601">
        <v>5.8484999999999996</v>
      </c>
      <c r="P462" s="601">
        <v>0.55069999999999997</v>
      </c>
      <c r="Q462" s="601">
        <v>0.1525</v>
      </c>
      <c r="R462" s="601">
        <v>1.1287</v>
      </c>
      <c r="S462" s="601">
        <v>0.53510000000000002</v>
      </c>
      <c r="T462" s="601">
        <v>0.625</v>
      </c>
      <c r="U462" s="601" t="s">
        <v>842</v>
      </c>
      <c r="V462" s="601" t="s">
        <v>842</v>
      </c>
      <c r="W462" s="601" t="s">
        <v>842</v>
      </c>
      <c r="X462" s="601" t="s">
        <v>842</v>
      </c>
      <c r="Y462" s="601" t="s">
        <v>842</v>
      </c>
      <c r="Z462" s="601" t="s">
        <v>842</v>
      </c>
      <c r="AA462" s="601" t="s">
        <v>842</v>
      </c>
      <c r="AB462" s="595">
        <v>7</v>
      </c>
      <c r="AE462" s="595" t="b">
        <v>0</v>
      </c>
      <c r="AG462" s="2771">
        <v>152.39999389648438</v>
      </c>
      <c r="AH462" s="2772">
        <v>148.55189999999999</v>
      </c>
      <c r="AI462" s="2772">
        <v>7.7469999999999999</v>
      </c>
      <c r="AJ462" s="2772">
        <v>329.86722862692795</v>
      </c>
      <c r="AK462" s="2771">
        <v>19</v>
      </c>
      <c r="AL462" s="2772">
        <v>14</v>
      </c>
      <c r="AM462" s="2772">
        <v>33</v>
      </c>
      <c r="AN462" s="2772">
        <v>90</v>
      </c>
      <c r="AO462" s="2772">
        <v>92</v>
      </c>
      <c r="AP462" s="2772" t="s">
        <v>4809</v>
      </c>
      <c r="AQ462" s="2772" t="s">
        <v>4809</v>
      </c>
      <c r="AR462" s="2772">
        <v>0</v>
      </c>
      <c r="AS462" s="2771" t="s">
        <v>4810</v>
      </c>
      <c r="AT462" s="2772">
        <v>66</v>
      </c>
      <c r="AU462" s="2773">
        <v>15</v>
      </c>
    </row>
    <row r="463" spans="1:47" x14ac:dyDescent="0.25">
      <c r="A463" s="595">
        <v>462</v>
      </c>
      <c r="I463" s="595">
        <v>0</v>
      </c>
      <c r="K463" s="601">
        <v>156529</v>
      </c>
      <c r="L463" s="601">
        <v>5.25</v>
      </c>
      <c r="M463" s="601">
        <v>91</v>
      </c>
      <c r="N463" s="601" t="s">
        <v>29</v>
      </c>
      <c r="O463" s="601">
        <v>4.7549999999999999</v>
      </c>
      <c r="P463" s="601">
        <v>0.44740000000000002</v>
      </c>
      <c r="Q463" s="601">
        <v>0.13489999999999999</v>
      </c>
      <c r="R463" s="601">
        <v>1.25</v>
      </c>
      <c r="S463" s="601">
        <v>0.61339999999999995</v>
      </c>
      <c r="T463" s="601">
        <v>0.875</v>
      </c>
      <c r="U463" s="601" t="s">
        <v>299</v>
      </c>
      <c r="V463" s="601" t="s">
        <v>299</v>
      </c>
      <c r="W463" s="601" t="s">
        <v>299</v>
      </c>
      <c r="X463" s="601" t="s">
        <v>299</v>
      </c>
      <c r="Y463" s="601" t="s">
        <v>299</v>
      </c>
      <c r="Z463" s="601" t="s">
        <v>299</v>
      </c>
      <c r="AA463" s="601" t="s">
        <v>299</v>
      </c>
      <c r="AB463" s="595">
        <v>0</v>
      </c>
      <c r="AE463" s="595" t="b">
        <v>0</v>
      </c>
      <c r="AG463" s="2771">
        <v>133.35000610351563</v>
      </c>
      <c r="AH463" s="2772">
        <v>120.777</v>
      </c>
      <c r="AI463" s="2772">
        <v>6.8529200000000001</v>
      </c>
      <c r="AJ463" s="2772">
        <v>285.88493147667089</v>
      </c>
      <c r="AK463" s="2771">
        <v>25</v>
      </c>
      <c r="AL463" s="2772">
        <v>16</v>
      </c>
      <c r="AM463" s="2772">
        <v>37</v>
      </c>
      <c r="AN463" s="2772">
        <v>86</v>
      </c>
      <c r="AO463" s="2772">
        <v>149</v>
      </c>
      <c r="AP463" s="2772" t="s">
        <v>793</v>
      </c>
      <c r="AQ463" s="2772" t="s">
        <v>793</v>
      </c>
      <c r="AR463" s="2772">
        <v>0</v>
      </c>
      <c r="AS463" s="2771" t="s">
        <v>4810</v>
      </c>
      <c r="AT463" s="2772">
        <v>106</v>
      </c>
      <c r="AU463" s="2773">
        <v>35</v>
      </c>
    </row>
    <row r="464" spans="1:47" x14ac:dyDescent="0.25">
      <c r="A464" s="595">
        <v>463</v>
      </c>
      <c r="I464" s="595">
        <v>0</v>
      </c>
      <c r="K464" s="601">
        <v>156769</v>
      </c>
      <c r="L464" s="601">
        <v>4.25</v>
      </c>
      <c r="M464" s="601">
        <v>75</v>
      </c>
      <c r="N464" s="601" t="s">
        <v>28</v>
      </c>
      <c r="O464" s="601">
        <v>4.1052</v>
      </c>
      <c r="P464" s="601">
        <v>0.25390000000000001</v>
      </c>
      <c r="Q464" s="601">
        <v>0.1268</v>
      </c>
      <c r="R464" s="601">
        <v>0.94950000000000001</v>
      </c>
      <c r="S464" s="601">
        <v>1.0736000000000001</v>
      </c>
      <c r="T464" s="601">
        <v>0.625</v>
      </c>
      <c r="U464" s="601" t="s">
        <v>839</v>
      </c>
      <c r="V464" s="601" t="s">
        <v>839</v>
      </c>
      <c r="W464" s="601" t="s">
        <v>839</v>
      </c>
      <c r="X464" s="601" t="s">
        <v>839</v>
      </c>
      <c r="Y464" s="601" t="s">
        <v>839</v>
      </c>
      <c r="Z464" s="601" t="s">
        <v>839</v>
      </c>
      <c r="AA464" s="601" t="s">
        <v>839</v>
      </c>
      <c r="AB464" s="595">
        <v>8</v>
      </c>
      <c r="AE464" s="595" t="b">
        <v>0</v>
      </c>
      <c r="AG464" s="2771">
        <v>107.94999694824219</v>
      </c>
      <c r="AH464" s="2772">
        <v>104.27208</v>
      </c>
      <c r="AI464" s="2772">
        <v>6.4414400000000001</v>
      </c>
      <c r="AJ464" s="2772">
        <v>235.61944901923425</v>
      </c>
      <c r="AK464" s="2771">
        <v>19</v>
      </c>
      <c r="AL464" s="2772">
        <v>16</v>
      </c>
      <c r="AM464" s="2772">
        <v>37</v>
      </c>
      <c r="AN464" s="2772">
        <v>86</v>
      </c>
      <c r="AO464" s="2772">
        <v>121</v>
      </c>
      <c r="AP464" s="2772" t="s">
        <v>793</v>
      </c>
      <c r="AQ464" s="2772" t="s">
        <v>4809</v>
      </c>
      <c r="AR464" s="2772">
        <v>0</v>
      </c>
      <c r="AS464" s="2771" t="s">
        <v>4810</v>
      </c>
      <c r="AT464" s="2772">
        <v>96</v>
      </c>
      <c r="AU464" s="2773">
        <v>30</v>
      </c>
    </row>
    <row r="465" spans="1:47" x14ac:dyDescent="0.25">
      <c r="A465" s="595">
        <v>464</v>
      </c>
      <c r="I465" s="595">
        <v>0</v>
      </c>
      <c r="K465" s="601">
        <v>157794</v>
      </c>
      <c r="L465" s="601">
        <v>6</v>
      </c>
      <c r="M465" s="601">
        <v>106</v>
      </c>
      <c r="N465" s="601" t="s">
        <v>28</v>
      </c>
      <c r="O465" s="601">
        <v>5.907</v>
      </c>
      <c r="P465" s="601">
        <v>0.29949999999999999</v>
      </c>
      <c r="Q465" s="601">
        <v>0.1583</v>
      </c>
      <c r="R465" s="601">
        <v>1.3068</v>
      </c>
      <c r="S465" s="601">
        <v>1.2499</v>
      </c>
      <c r="T465" s="601">
        <v>0.625</v>
      </c>
      <c r="U465" s="601" t="s">
        <v>839</v>
      </c>
      <c r="V465" s="601" t="s">
        <v>839</v>
      </c>
      <c r="W465" s="601" t="s">
        <v>839</v>
      </c>
      <c r="X465" s="601" t="s">
        <v>839</v>
      </c>
      <c r="Y465" s="601" t="s">
        <v>839</v>
      </c>
      <c r="Z465" s="601" t="s">
        <v>839</v>
      </c>
      <c r="AA465" s="601" t="s">
        <v>839</v>
      </c>
      <c r="AB465" s="595">
        <v>8</v>
      </c>
      <c r="AE465" s="595" t="b">
        <v>0</v>
      </c>
      <c r="AG465" s="2771">
        <v>152.39999389648438</v>
      </c>
      <c r="AH465" s="2772">
        <v>150.0378</v>
      </c>
      <c r="AI465" s="2772">
        <v>8.0416399999999992</v>
      </c>
      <c r="AJ465" s="2772">
        <v>333.00882128051774</v>
      </c>
      <c r="AK465" s="2771">
        <v>20</v>
      </c>
      <c r="AL465" s="2772">
        <v>16</v>
      </c>
      <c r="AM465" s="2772">
        <v>37</v>
      </c>
      <c r="AN465" s="2772">
        <v>86</v>
      </c>
      <c r="AO465" s="2772">
        <v>104</v>
      </c>
      <c r="AP465" s="2772" t="s">
        <v>4809</v>
      </c>
      <c r="AQ465" s="2772" t="s">
        <v>4809</v>
      </c>
      <c r="AR465" s="2772">
        <v>0</v>
      </c>
      <c r="AS465" s="2771" t="s">
        <v>4810</v>
      </c>
      <c r="AT465" s="2772">
        <v>75</v>
      </c>
      <c r="AU465" s="2773">
        <v>20</v>
      </c>
    </row>
    <row r="466" spans="1:47" x14ac:dyDescent="0.25">
      <c r="A466" s="595">
        <v>465</v>
      </c>
      <c r="I466" s="595">
        <v>0</v>
      </c>
      <c r="K466" s="601">
        <v>159298</v>
      </c>
      <c r="L466" s="601">
        <v>6</v>
      </c>
      <c r="M466" s="601">
        <v>106</v>
      </c>
      <c r="N466" s="601" t="s">
        <v>28</v>
      </c>
      <c r="O466" s="601">
        <v>6.6604000000000001</v>
      </c>
      <c r="P466" s="601">
        <v>0.49590000000000001</v>
      </c>
      <c r="Q466" s="601">
        <v>0.1507</v>
      </c>
      <c r="R466" s="601">
        <v>1.4516</v>
      </c>
      <c r="S466" s="601">
        <v>0.83389999999999997</v>
      </c>
      <c r="T466" s="601">
        <v>0.75</v>
      </c>
      <c r="U466" s="601" t="s">
        <v>846</v>
      </c>
      <c r="V466" s="601" t="s">
        <v>846</v>
      </c>
      <c r="W466" s="601" t="s">
        <v>846</v>
      </c>
      <c r="X466" s="601" t="s">
        <v>846</v>
      </c>
      <c r="Y466" s="601" t="s">
        <v>846</v>
      </c>
      <c r="Z466" s="601" t="s">
        <v>846</v>
      </c>
      <c r="AA466" s="601" t="s">
        <v>846</v>
      </c>
      <c r="AB466" s="595">
        <v>6</v>
      </c>
      <c r="AE466" s="595" t="b">
        <v>0</v>
      </c>
      <c r="AG466" s="2771">
        <v>152.39999389648438</v>
      </c>
      <c r="AH466" s="2772">
        <v>169.17416</v>
      </c>
      <c r="AI466" s="2772">
        <v>7.6555600000000004</v>
      </c>
      <c r="AJ466" s="2772">
        <v>333.00882128051774</v>
      </c>
      <c r="AK466" s="2771">
        <v>28</v>
      </c>
      <c r="AL466" s="2772">
        <v>16</v>
      </c>
      <c r="AM466" s="2772">
        <v>37</v>
      </c>
      <c r="AN466" s="2772">
        <v>86</v>
      </c>
      <c r="AO466" s="2772">
        <v>150</v>
      </c>
      <c r="AP466" s="2772" t="s">
        <v>793</v>
      </c>
      <c r="AQ466" s="2772" t="s">
        <v>793</v>
      </c>
      <c r="AR466" s="2772">
        <v>0</v>
      </c>
      <c r="AS466" s="2771" t="s">
        <v>4810</v>
      </c>
      <c r="AT466" s="2772">
        <v>106</v>
      </c>
      <c r="AU466" s="2773">
        <v>35</v>
      </c>
    </row>
    <row r="467" spans="1:47" x14ac:dyDescent="0.25">
      <c r="A467" s="595">
        <v>466</v>
      </c>
      <c r="I467" s="595">
        <v>0</v>
      </c>
      <c r="K467" s="601">
        <v>162509</v>
      </c>
      <c r="L467" s="601">
        <v>4.0625</v>
      </c>
      <c r="M467" s="601">
        <v>73</v>
      </c>
      <c r="N467" s="601" t="s">
        <v>28</v>
      </c>
      <c r="O467" s="601">
        <v>3.8765999999999998</v>
      </c>
      <c r="P467" s="601">
        <v>0.37369999999999998</v>
      </c>
      <c r="Q467" s="601">
        <v>0.24429999999999999</v>
      </c>
      <c r="R467" s="601">
        <v>1.0901000000000001</v>
      </c>
      <c r="S467" s="601">
        <v>0.28639999999999999</v>
      </c>
      <c r="T467" s="601">
        <v>0.6875</v>
      </c>
      <c r="U467" s="601" t="s">
        <v>839</v>
      </c>
      <c r="V467" s="601" t="s">
        <v>839</v>
      </c>
      <c r="W467" s="601" t="s">
        <v>839</v>
      </c>
      <c r="X467" s="601" t="s">
        <v>839</v>
      </c>
      <c r="Y467" s="601" t="s">
        <v>839</v>
      </c>
      <c r="Z467" s="601" t="s">
        <v>839</v>
      </c>
      <c r="AA467" s="601" t="s">
        <v>839</v>
      </c>
      <c r="AB467" s="595">
        <v>8</v>
      </c>
      <c r="AE467" s="595" t="b">
        <v>0</v>
      </c>
      <c r="AG467" s="2771">
        <v>103.1875</v>
      </c>
      <c r="AH467" s="2772">
        <v>98.465639999999993</v>
      </c>
      <c r="AI467" s="2772">
        <v>12.410439999999999</v>
      </c>
      <c r="AJ467" s="2772">
        <v>229.33626371205469</v>
      </c>
      <c r="AK467" s="2771">
        <v>28</v>
      </c>
      <c r="AL467" s="2772">
        <v>16</v>
      </c>
      <c r="AM467" s="2772">
        <v>37</v>
      </c>
      <c r="AN467" s="2772">
        <v>86</v>
      </c>
      <c r="AO467" s="2772">
        <v>169</v>
      </c>
      <c r="AP467" s="2772" t="s">
        <v>793</v>
      </c>
      <c r="AQ467" s="2772" t="s">
        <v>793</v>
      </c>
      <c r="AR467" s="2772">
        <v>0</v>
      </c>
      <c r="AS467" s="2771" t="s">
        <v>4810</v>
      </c>
      <c r="AT467" s="2772">
        <v>106</v>
      </c>
      <c r="AU467" s="2773">
        <v>35</v>
      </c>
    </row>
    <row r="468" spans="1:47" x14ac:dyDescent="0.25">
      <c r="A468" s="595">
        <v>467</v>
      </c>
      <c r="I468" s="595">
        <v>0</v>
      </c>
      <c r="K468" s="601">
        <v>163046</v>
      </c>
      <c r="L468" s="601">
        <v>4.125</v>
      </c>
      <c r="M468" s="601">
        <v>75</v>
      </c>
      <c r="N468" s="601" t="s">
        <v>28</v>
      </c>
      <c r="O468" s="601">
        <v>3.8586</v>
      </c>
      <c r="P468" s="601">
        <v>0.26379999999999998</v>
      </c>
      <c r="Q468" s="601">
        <v>0.1225</v>
      </c>
      <c r="R468" s="601">
        <v>1.339</v>
      </c>
      <c r="S468" s="601">
        <v>0.87960000000000005</v>
      </c>
      <c r="T468" s="601">
        <v>0.75</v>
      </c>
      <c r="U468" s="601" t="s">
        <v>846</v>
      </c>
      <c r="V468" s="601" t="s">
        <v>846</v>
      </c>
      <c r="W468" s="601" t="s">
        <v>846</v>
      </c>
      <c r="X468" s="601" t="s">
        <v>846</v>
      </c>
      <c r="Y468" s="601" t="s">
        <v>846</v>
      </c>
      <c r="Z468" s="601" t="s">
        <v>846</v>
      </c>
      <c r="AA468" s="601" t="s">
        <v>846</v>
      </c>
      <c r="AB468" s="595">
        <v>6</v>
      </c>
      <c r="AE468" s="595" t="b">
        <v>0</v>
      </c>
      <c r="AG468" s="2771">
        <v>104.77500152587891</v>
      </c>
      <c r="AH468" s="2772">
        <v>98.008439999999993</v>
      </c>
      <c r="AI468" s="2772">
        <v>6.2229999999999999</v>
      </c>
      <c r="AJ468" s="2772">
        <v>235.61944901923425</v>
      </c>
      <c r="AK468" s="2771">
        <v>23</v>
      </c>
      <c r="AL468" s="2772">
        <v>16</v>
      </c>
      <c r="AM468" s="2772">
        <v>37</v>
      </c>
      <c r="AN468" s="2772">
        <v>86</v>
      </c>
      <c r="AO468" s="2772">
        <v>98</v>
      </c>
      <c r="AP468" s="2772" t="s">
        <v>4809</v>
      </c>
      <c r="AQ468" s="2772" t="s">
        <v>4809</v>
      </c>
      <c r="AR468" s="2772">
        <v>0</v>
      </c>
      <c r="AS468" s="2771" t="s">
        <v>4810</v>
      </c>
      <c r="AT468" s="2772">
        <v>75</v>
      </c>
      <c r="AU468" s="2773">
        <v>20</v>
      </c>
    </row>
    <row r="469" spans="1:47" x14ac:dyDescent="0.25">
      <c r="A469" s="595">
        <v>468</v>
      </c>
      <c r="I469" s="595">
        <v>0</v>
      </c>
      <c r="K469" s="601">
        <v>164912</v>
      </c>
      <c r="L469" s="601">
        <v>4.125</v>
      </c>
      <c r="M469" s="601">
        <v>75</v>
      </c>
      <c r="N469" s="601" t="s">
        <v>28</v>
      </c>
      <c r="O469" s="601">
        <v>4.1840000000000002</v>
      </c>
      <c r="P469" s="601">
        <v>0.46179999999999999</v>
      </c>
      <c r="Q469" s="601">
        <v>0.1221</v>
      </c>
      <c r="R469" s="601">
        <v>1.1375</v>
      </c>
      <c r="S469" s="601">
        <v>0.51770000000000005</v>
      </c>
      <c r="T469" s="601">
        <v>0.5</v>
      </c>
      <c r="U469" s="601" t="s">
        <v>845</v>
      </c>
      <c r="V469" s="601" t="s">
        <v>845</v>
      </c>
      <c r="W469" s="601" t="s">
        <v>845</v>
      </c>
      <c r="X469" s="601" t="s">
        <v>845</v>
      </c>
      <c r="Y469" s="601" t="s">
        <v>845</v>
      </c>
      <c r="Z469" s="601" t="s">
        <v>845</v>
      </c>
      <c r="AA469" s="601" t="s">
        <v>845</v>
      </c>
      <c r="AB469" s="595">
        <v>5</v>
      </c>
      <c r="AE469" s="595" t="b">
        <v>0</v>
      </c>
      <c r="AG469" s="2771">
        <v>104.77500152587891</v>
      </c>
      <c r="AH469" s="2772">
        <v>106.2736</v>
      </c>
      <c r="AI469" s="2772">
        <v>6.20268</v>
      </c>
      <c r="AJ469" s="2772">
        <v>235.61944901923425</v>
      </c>
      <c r="AK469" s="2771">
        <v>26</v>
      </c>
      <c r="AL469" s="2772">
        <v>16</v>
      </c>
      <c r="AM469" s="2772">
        <v>37</v>
      </c>
      <c r="AN469" s="2772">
        <v>86</v>
      </c>
      <c r="AO469" s="2772">
        <v>98</v>
      </c>
      <c r="AP469" s="2772" t="s">
        <v>4809</v>
      </c>
      <c r="AQ469" s="2772" t="s">
        <v>4809</v>
      </c>
      <c r="AR469" s="2772">
        <v>0</v>
      </c>
      <c r="AS469" s="2771" t="s">
        <v>4810</v>
      </c>
      <c r="AT469" s="2772">
        <v>75</v>
      </c>
      <c r="AU469" s="2773">
        <v>20</v>
      </c>
    </row>
    <row r="470" spans="1:47" x14ac:dyDescent="0.25">
      <c r="A470" s="595">
        <v>469</v>
      </c>
      <c r="I470" s="595">
        <v>0</v>
      </c>
      <c r="K470" s="601">
        <v>165457</v>
      </c>
      <c r="L470" s="601">
        <v>6.125</v>
      </c>
      <c r="M470" s="601">
        <v>105</v>
      </c>
      <c r="N470" s="601" t="s">
        <v>29</v>
      </c>
      <c r="O470" s="601">
        <v>5.2370000000000001</v>
      </c>
      <c r="P470" s="601">
        <v>0.4859</v>
      </c>
      <c r="Q470" s="601">
        <v>0.17349999999999999</v>
      </c>
      <c r="R470" s="601">
        <v>1.625</v>
      </c>
      <c r="S470" s="601">
        <v>0.81030000000000002</v>
      </c>
      <c r="T470" s="601">
        <v>1</v>
      </c>
      <c r="U470" s="601" t="s">
        <v>299</v>
      </c>
      <c r="V470" s="601" t="s">
        <v>299</v>
      </c>
      <c r="W470" s="601" t="s">
        <v>299</v>
      </c>
      <c r="X470" s="601" t="s">
        <v>299</v>
      </c>
      <c r="Y470" s="601" t="s">
        <v>299</v>
      </c>
      <c r="Z470" s="601" t="s">
        <v>299</v>
      </c>
      <c r="AA470" s="601" t="s">
        <v>299</v>
      </c>
      <c r="AB470" s="595">
        <v>0</v>
      </c>
      <c r="AE470" s="595" t="b">
        <v>0</v>
      </c>
      <c r="AG470" s="2771">
        <v>155.57499694824219</v>
      </c>
      <c r="AH470" s="2772">
        <v>133.0198</v>
      </c>
      <c r="AI470" s="2772">
        <v>8.8138000000000005</v>
      </c>
      <c r="AJ470" s="2772">
        <v>329.86722862692795</v>
      </c>
      <c r="AK470" s="2771">
        <v>26</v>
      </c>
      <c r="AL470" s="2772">
        <v>16</v>
      </c>
      <c r="AM470" s="2772">
        <v>37</v>
      </c>
      <c r="AN470" s="2772">
        <v>86</v>
      </c>
      <c r="AO470" s="2772">
        <v>106</v>
      </c>
      <c r="AP470" s="2772" t="s">
        <v>4809</v>
      </c>
      <c r="AQ470" s="2772" t="s">
        <v>4809</v>
      </c>
      <c r="AR470" s="2772">
        <v>0</v>
      </c>
      <c r="AS470" s="2771" t="s">
        <v>4810</v>
      </c>
      <c r="AT470" s="2772">
        <v>75</v>
      </c>
      <c r="AU470" s="2773">
        <v>20</v>
      </c>
    </row>
    <row r="471" spans="1:47" x14ac:dyDescent="0.25">
      <c r="A471" s="595">
        <v>470</v>
      </c>
      <c r="I471" s="595">
        <v>0</v>
      </c>
      <c r="K471" s="601">
        <v>165784</v>
      </c>
      <c r="L471" s="601">
        <v>4.5</v>
      </c>
      <c r="M471" s="601">
        <v>110</v>
      </c>
      <c r="N471" s="601" t="s">
        <v>29</v>
      </c>
      <c r="O471" s="601">
        <v>4.4130000000000003</v>
      </c>
      <c r="P471" s="601">
        <v>0.50229999999999997</v>
      </c>
      <c r="Q471" s="601">
        <v>0.18990000000000001</v>
      </c>
      <c r="R471" s="601">
        <v>1.1916</v>
      </c>
      <c r="S471" s="601">
        <v>0.77800000000000002</v>
      </c>
      <c r="T471" s="601">
        <v>0.75</v>
      </c>
      <c r="U471" s="601" t="s">
        <v>299</v>
      </c>
      <c r="V471" s="601" t="s">
        <v>299</v>
      </c>
      <c r="W471" s="601" t="s">
        <v>299</v>
      </c>
      <c r="X471" s="601" t="s">
        <v>299</v>
      </c>
      <c r="Y471" s="601" t="s">
        <v>299</v>
      </c>
      <c r="Z471" s="601" t="s">
        <v>299</v>
      </c>
      <c r="AA471" s="601" t="s">
        <v>299</v>
      </c>
      <c r="AB471" s="595">
        <v>0</v>
      </c>
      <c r="AC471" s="595" t="s">
        <v>1151</v>
      </c>
      <c r="AD471" s="595" t="s">
        <v>1152</v>
      </c>
      <c r="AE471" s="595" t="b">
        <v>0</v>
      </c>
      <c r="AG471" s="2771">
        <v>114.30000305175781</v>
      </c>
      <c r="AH471" s="2772">
        <v>112.0902</v>
      </c>
      <c r="AI471" s="2772">
        <v>9.6469199999999997</v>
      </c>
      <c r="AJ471" s="2772">
        <v>345.57519189487687</v>
      </c>
      <c r="AK471" s="2771">
        <v>19</v>
      </c>
      <c r="AL471" s="2772">
        <v>18</v>
      </c>
      <c r="AM471" s="2772">
        <v>40</v>
      </c>
      <c r="AN471" s="2772">
        <v>83</v>
      </c>
      <c r="AO471" s="2772">
        <v>133</v>
      </c>
      <c r="AP471" s="2772" t="s">
        <v>793</v>
      </c>
      <c r="AQ471" s="2772" t="s">
        <v>793</v>
      </c>
      <c r="AR471" s="2772">
        <v>0</v>
      </c>
      <c r="AS471" s="2771" t="s">
        <v>4810</v>
      </c>
      <c r="AT471" s="2772">
        <v>106</v>
      </c>
      <c r="AU471" s="2773">
        <v>35</v>
      </c>
    </row>
    <row r="472" spans="1:47" x14ac:dyDescent="0.25">
      <c r="A472" s="595">
        <v>471</v>
      </c>
      <c r="I472" s="595">
        <v>0</v>
      </c>
      <c r="K472" s="601">
        <v>165852</v>
      </c>
      <c r="L472" s="601">
        <v>6</v>
      </c>
      <c r="M472" s="601">
        <v>110</v>
      </c>
      <c r="N472" s="601" t="s">
        <v>29</v>
      </c>
      <c r="O472" s="601">
        <v>5.8041999999999998</v>
      </c>
      <c r="P472" s="601">
        <v>0.4657</v>
      </c>
      <c r="Q472" s="601">
        <v>0.1532</v>
      </c>
      <c r="R472" s="601">
        <v>1.9071</v>
      </c>
      <c r="S472" s="601">
        <v>0.62619999999999998</v>
      </c>
      <c r="T472" s="601">
        <v>0.625</v>
      </c>
      <c r="U472" s="601" t="s">
        <v>299</v>
      </c>
      <c r="V472" s="601" t="s">
        <v>299</v>
      </c>
      <c r="W472" s="601" t="s">
        <v>299</v>
      </c>
      <c r="X472" s="601" t="s">
        <v>299</v>
      </c>
      <c r="Y472" s="601" t="s">
        <v>299</v>
      </c>
      <c r="Z472" s="601" t="s">
        <v>299</v>
      </c>
      <c r="AA472" s="601" t="s">
        <v>299</v>
      </c>
      <c r="AB472" s="595">
        <v>0</v>
      </c>
      <c r="AE472" s="595" t="b">
        <v>0</v>
      </c>
      <c r="AG472" s="2771">
        <v>152.39999389648438</v>
      </c>
      <c r="AH472" s="2772">
        <v>147.42668</v>
      </c>
      <c r="AI472" s="2772">
        <v>7.7825600000000001</v>
      </c>
      <c r="AJ472" s="2772">
        <v>345.57519189487687</v>
      </c>
      <c r="AK472" s="2771">
        <v>28</v>
      </c>
      <c r="AL472" s="2772">
        <v>16</v>
      </c>
      <c r="AM472" s="2772">
        <v>37</v>
      </c>
      <c r="AN472" s="2772">
        <v>86</v>
      </c>
      <c r="AO472" s="2772">
        <v>201</v>
      </c>
      <c r="AP472" s="2772" t="s">
        <v>793</v>
      </c>
      <c r="AQ472" s="2772" t="s">
        <v>793</v>
      </c>
      <c r="AR472" s="2772">
        <v>0</v>
      </c>
      <c r="AS472" s="2771" t="s">
        <v>4810</v>
      </c>
      <c r="AT472" s="2772">
        <v>110</v>
      </c>
      <c r="AU472" s="2773">
        <v>37</v>
      </c>
    </row>
    <row r="473" spans="1:47" x14ac:dyDescent="0.25">
      <c r="A473" s="595">
        <v>472</v>
      </c>
      <c r="I473" s="595">
        <v>0</v>
      </c>
      <c r="K473" s="601">
        <v>166188</v>
      </c>
      <c r="L473" s="601">
        <v>4</v>
      </c>
      <c r="M473" s="601">
        <v>77</v>
      </c>
      <c r="N473" s="601" t="s">
        <v>29</v>
      </c>
      <c r="O473" s="601">
        <v>3.774</v>
      </c>
      <c r="P473" s="601">
        <v>0.43020000000000003</v>
      </c>
      <c r="Q473" s="601">
        <v>0.1178</v>
      </c>
      <c r="R473" s="601">
        <v>1.75</v>
      </c>
      <c r="S473" s="601">
        <v>0.7087</v>
      </c>
      <c r="T473" s="601">
        <v>0.75</v>
      </c>
      <c r="U473" s="601" t="s">
        <v>299</v>
      </c>
      <c r="V473" s="601" t="s">
        <v>299</v>
      </c>
      <c r="W473" s="601" t="s">
        <v>299</v>
      </c>
      <c r="X473" s="601" t="s">
        <v>299</v>
      </c>
      <c r="Y473" s="601" t="s">
        <v>299</v>
      </c>
      <c r="Z473" s="601" t="s">
        <v>299</v>
      </c>
      <c r="AA473" s="601" t="s">
        <v>299</v>
      </c>
      <c r="AB473" s="595">
        <v>0</v>
      </c>
      <c r="AE473" s="595" t="b">
        <v>0</v>
      </c>
      <c r="AG473" s="2771">
        <v>101.59999847412109</v>
      </c>
      <c r="AH473" s="2772">
        <v>95.8596</v>
      </c>
      <c r="AI473" s="2772">
        <v>5.9842399999999998</v>
      </c>
      <c r="AJ473" s="2772">
        <v>241.90263432641385</v>
      </c>
      <c r="AK473" s="2771">
        <v>41</v>
      </c>
      <c r="AL473" s="2772">
        <v>16</v>
      </c>
      <c r="AM473" s="2772">
        <v>37</v>
      </c>
      <c r="AN473" s="2772">
        <v>86</v>
      </c>
      <c r="AO473" s="2772">
        <v>147</v>
      </c>
      <c r="AP473" s="2772" t="s">
        <v>793</v>
      </c>
      <c r="AQ473" s="2772" t="s">
        <v>793</v>
      </c>
      <c r="AR473" s="2772">
        <v>0</v>
      </c>
      <c r="AS473" s="2771" t="s">
        <v>4810</v>
      </c>
      <c r="AT473" s="2772">
        <v>110</v>
      </c>
      <c r="AU473" s="2773">
        <v>37</v>
      </c>
    </row>
    <row r="474" spans="1:47" x14ac:dyDescent="0.25">
      <c r="A474" s="595">
        <v>473</v>
      </c>
      <c r="E474" s="595">
        <v>1</v>
      </c>
      <c r="I474" s="595">
        <v>1</v>
      </c>
      <c r="K474" s="601">
        <v>168317</v>
      </c>
      <c r="L474" s="601">
        <v>4.625</v>
      </c>
      <c r="M474" s="601">
        <v>85</v>
      </c>
      <c r="N474" s="601" t="s">
        <v>29</v>
      </c>
      <c r="O474" s="601">
        <v>4.3978000000000002</v>
      </c>
      <c r="P474" s="601">
        <v>0.62980000000000003</v>
      </c>
      <c r="Q474" s="601">
        <v>9.9299999999999999E-2</v>
      </c>
      <c r="R474" s="601">
        <v>1.4961</v>
      </c>
      <c r="S474" s="601">
        <v>0.62980000000000003</v>
      </c>
      <c r="T474" s="601">
        <v>0.875</v>
      </c>
      <c r="U474" s="601" t="s">
        <v>299</v>
      </c>
      <c r="V474" s="601" t="s">
        <v>299</v>
      </c>
      <c r="W474" s="601" t="s">
        <v>299</v>
      </c>
      <c r="X474" s="601" t="s">
        <v>299</v>
      </c>
      <c r="Y474" s="601" t="s">
        <v>299</v>
      </c>
      <c r="Z474" s="601" t="s">
        <v>299</v>
      </c>
      <c r="AA474" s="601" t="s">
        <v>299</v>
      </c>
      <c r="AB474" s="595">
        <v>0</v>
      </c>
      <c r="AE474" s="595" t="b">
        <v>0</v>
      </c>
      <c r="AG474" s="2771">
        <v>117.47499847412109</v>
      </c>
      <c r="AH474" s="2772">
        <v>111.70412</v>
      </c>
      <c r="AI474" s="2772">
        <v>5.0444399999999998</v>
      </c>
      <c r="AJ474" s="2772">
        <v>267.03537555513213</v>
      </c>
      <c r="AK474" s="2771">
        <v>39</v>
      </c>
      <c r="AL474" s="2772">
        <v>14</v>
      </c>
      <c r="AM474" s="2772">
        <v>33</v>
      </c>
      <c r="AN474" s="2772">
        <v>90</v>
      </c>
      <c r="AO474" s="2772">
        <v>96</v>
      </c>
      <c r="AP474" s="2772" t="s">
        <v>4809</v>
      </c>
      <c r="AQ474" s="2772" t="s">
        <v>4809</v>
      </c>
      <c r="AR474" s="2772">
        <v>0</v>
      </c>
      <c r="AS474" s="2771" t="s">
        <v>4810</v>
      </c>
      <c r="AT474" s="2772">
        <v>86</v>
      </c>
      <c r="AU474" s="2773">
        <v>25</v>
      </c>
    </row>
    <row r="475" spans="1:47" x14ac:dyDescent="0.25">
      <c r="A475" s="595">
        <v>475</v>
      </c>
      <c r="K475" s="601">
        <v>171466</v>
      </c>
      <c r="L475" s="601">
        <v>4.25</v>
      </c>
      <c r="M475" s="601">
        <v>77</v>
      </c>
      <c r="N475" s="601" t="s">
        <v>1157</v>
      </c>
      <c r="O475" s="601">
        <v>4.0738000000000003</v>
      </c>
      <c r="P475" s="601">
        <v>0.47589999999999999</v>
      </c>
      <c r="Q475" s="601">
        <v>0.12330000000000001</v>
      </c>
      <c r="R475" s="601">
        <v>1.1992</v>
      </c>
      <c r="S475" s="601">
        <v>0.47589999999999999</v>
      </c>
      <c r="T475" s="601">
        <v>0.625</v>
      </c>
      <c r="U475" s="601" t="s">
        <v>15034</v>
      </c>
      <c r="V475" s="601" t="s">
        <v>15034</v>
      </c>
      <c r="W475" s="601" t="s">
        <v>15034</v>
      </c>
      <c r="X475" s="601" t="s">
        <v>15034</v>
      </c>
      <c r="Y475" s="601" t="s">
        <v>15034</v>
      </c>
      <c r="Z475" s="601" t="s">
        <v>15034</v>
      </c>
      <c r="AA475" s="601" t="s">
        <v>15034</v>
      </c>
      <c r="AB475" s="595">
        <v>0</v>
      </c>
      <c r="AC475" s="595" t="s">
        <v>5093</v>
      </c>
      <c r="AD475" s="595" t="s">
        <v>5093</v>
      </c>
      <c r="AE475" s="595" t="b">
        <v>0</v>
      </c>
      <c r="AG475" s="2771">
        <v>107.94999694824219</v>
      </c>
      <c r="AH475" s="2772">
        <v>103.47452</v>
      </c>
      <c r="AI475" s="2772">
        <v>6.2636399999999997</v>
      </c>
      <c r="AJ475" s="2772">
        <v>241.90263432641385</v>
      </c>
      <c r="AK475" s="2771">
        <v>26</v>
      </c>
      <c r="AL475" s="2772">
        <v>16</v>
      </c>
      <c r="AM475" s="2772">
        <v>37</v>
      </c>
      <c r="AN475" s="2772">
        <v>86</v>
      </c>
      <c r="AO475" s="2772">
        <v>103</v>
      </c>
      <c r="AP475" s="2772" t="s">
        <v>4809</v>
      </c>
      <c r="AQ475" s="2772" t="s">
        <v>4809</v>
      </c>
      <c r="AR475" s="2772">
        <v>0</v>
      </c>
      <c r="AS475" s="2771" t="s">
        <v>15035</v>
      </c>
      <c r="AT475" s="2772">
        <v>86</v>
      </c>
      <c r="AU475" s="2773">
        <v>25</v>
      </c>
    </row>
    <row r="476" spans="1:47" x14ac:dyDescent="0.25">
      <c r="AK476" s="2771"/>
      <c r="AS476" s="2771"/>
    </row>
    <row r="477" spans="1:47" x14ac:dyDescent="0.25">
      <c r="AK477" s="2771"/>
      <c r="AS477" s="2771"/>
    </row>
    <row r="478" spans="1:47" x14ac:dyDescent="0.25">
      <c r="AK478" s="2771"/>
      <c r="AS478" s="2771"/>
    </row>
    <row r="479" spans="1:47" x14ac:dyDescent="0.25">
      <c r="AK479" s="2771"/>
      <c r="AS479" s="2771"/>
    </row>
    <row r="480" spans="1:47" x14ac:dyDescent="0.25">
      <c r="AK480" s="2771"/>
      <c r="AS480" s="2771"/>
    </row>
    <row r="481" spans="37:45" x14ac:dyDescent="0.25">
      <c r="AK481" s="2771"/>
      <c r="AS481" s="2771"/>
    </row>
    <row r="482" spans="37:45" x14ac:dyDescent="0.25">
      <c r="AK482" s="2771"/>
      <c r="AS482" s="2771"/>
    </row>
    <row r="483" spans="37:45" x14ac:dyDescent="0.25">
      <c r="AK483" s="2771"/>
      <c r="AS483" s="2771"/>
    </row>
    <row r="484" spans="37:45" x14ac:dyDescent="0.25">
      <c r="AK484" s="2771"/>
      <c r="AS484" s="2771"/>
    </row>
    <row r="485" spans="37:45" x14ac:dyDescent="0.25">
      <c r="AK485" s="2771"/>
      <c r="AS485" s="2771"/>
    </row>
    <row r="486" spans="37:45" x14ac:dyDescent="0.25">
      <c r="AK486" s="2771"/>
      <c r="AS486" s="2771"/>
    </row>
    <row r="487" spans="37:45" x14ac:dyDescent="0.25">
      <c r="AK487" s="2771"/>
      <c r="AS487" s="2771"/>
    </row>
    <row r="488" spans="37:45" x14ac:dyDescent="0.25">
      <c r="AK488" s="2771"/>
      <c r="AS488" s="2771"/>
    </row>
    <row r="489" spans="37:45" x14ac:dyDescent="0.25">
      <c r="AK489" s="2771"/>
      <c r="AS489" s="2771"/>
    </row>
    <row r="490" spans="37:45" x14ac:dyDescent="0.25">
      <c r="AK490" s="2771"/>
      <c r="AS490" s="2771"/>
    </row>
    <row r="491" spans="37:45" x14ac:dyDescent="0.25">
      <c r="AK491" s="2771"/>
      <c r="AS491" s="2771"/>
    </row>
    <row r="492" spans="37:45" x14ac:dyDescent="0.25">
      <c r="AK492" s="2771"/>
      <c r="AS492" s="2771"/>
    </row>
    <row r="493" spans="37:45" x14ac:dyDescent="0.25">
      <c r="AK493" s="2771"/>
      <c r="AS493" s="2771"/>
    </row>
    <row r="494" spans="37:45" x14ac:dyDescent="0.25">
      <c r="AK494" s="2771"/>
      <c r="AS494" s="2771"/>
    </row>
    <row r="495" spans="37:45" x14ac:dyDescent="0.25">
      <c r="AK495" s="2771"/>
      <c r="AS495" s="2771"/>
    </row>
    <row r="496" spans="37:45" x14ac:dyDescent="0.25">
      <c r="AK496" s="2771"/>
      <c r="AS496" s="2771"/>
    </row>
    <row r="497" spans="37:45" x14ac:dyDescent="0.25">
      <c r="AK497" s="2771"/>
      <c r="AS497" s="2771"/>
    </row>
    <row r="498" spans="37:45" x14ac:dyDescent="0.25">
      <c r="AK498" s="2771"/>
      <c r="AS498" s="2771"/>
    </row>
    <row r="499" spans="37:45" x14ac:dyDescent="0.25">
      <c r="AK499" s="2771"/>
      <c r="AS499" s="2771"/>
    </row>
    <row r="500" spans="37:45" x14ac:dyDescent="0.25">
      <c r="AK500" s="2771"/>
      <c r="AS500" s="2771"/>
    </row>
    <row r="501" spans="37:45" x14ac:dyDescent="0.25">
      <c r="AK501" s="2771"/>
      <c r="AS501" s="2771"/>
    </row>
    <row r="502" spans="37:45" x14ac:dyDescent="0.25">
      <c r="AK502" s="2771"/>
      <c r="AS502" s="2771"/>
    </row>
    <row r="503" spans="37:45" x14ac:dyDescent="0.25">
      <c r="AK503" s="2771"/>
      <c r="AS503" s="2771"/>
    </row>
    <row r="504" spans="37:45" x14ac:dyDescent="0.25">
      <c r="AK504" s="2771"/>
      <c r="AS504" s="2771"/>
    </row>
    <row r="505" spans="37:45" x14ac:dyDescent="0.25">
      <c r="AK505" s="2771"/>
      <c r="AS505" s="2771"/>
    </row>
    <row r="506" spans="37:45" x14ac:dyDescent="0.25">
      <c r="AK506" s="2771"/>
      <c r="AS506" s="2771"/>
    </row>
    <row r="507" spans="37:45" x14ac:dyDescent="0.25">
      <c r="AK507" s="2771"/>
      <c r="AS507" s="2771"/>
    </row>
    <row r="508" spans="37:45" x14ac:dyDescent="0.25">
      <c r="AK508" s="2771"/>
      <c r="AS508" s="2771"/>
    </row>
    <row r="509" spans="37:45" x14ac:dyDescent="0.25">
      <c r="AK509" s="2771"/>
      <c r="AS509" s="2771"/>
    </row>
    <row r="510" spans="37:45" x14ac:dyDescent="0.25">
      <c r="AK510" s="2771"/>
      <c r="AS510" s="2771"/>
    </row>
    <row r="511" spans="37:45" x14ac:dyDescent="0.25">
      <c r="AK511" s="2771"/>
      <c r="AS511" s="2771"/>
    </row>
    <row r="512" spans="37:45" x14ac:dyDescent="0.25">
      <c r="AK512" s="2771"/>
      <c r="AS512" s="2771"/>
    </row>
    <row r="513" spans="37:45" x14ac:dyDescent="0.25">
      <c r="AK513" s="2771"/>
      <c r="AS513" s="2771"/>
    </row>
    <row r="514" spans="37:45" x14ac:dyDescent="0.25">
      <c r="AK514" s="2771"/>
      <c r="AS514" s="2771"/>
    </row>
    <row r="515" spans="37:45" x14ac:dyDescent="0.25">
      <c r="AK515" s="2771"/>
      <c r="AS515" s="2771"/>
    </row>
    <row r="516" spans="37:45" x14ac:dyDescent="0.25">
      <c r="AK516" s="2771"/>
      <c r="AS516" s="2771"/>
    </row>
    <row r="517" spans="37:45" x14ac:dyDescent="0.25">
      <c r="AK517" s="2771"/>
      <c r="AS517" s="2771"/>
    </row>
    <row r="518" spans="37:45" x14ac:dyDescent="0.25">
      <c r="AK518" s="2771"/>
      <c r="AS518" s="2771"/>
    </row>
    <row r="519" spans="37:45" x14ac:dyDescent="0.25">
      <c r="AK519" s="2771"/>
      <c r="AS519" s="2771"/>
    </row>
    <row r="520" spans="37:45" x14ac:dyDescent="0.25">
      <c r="AK520" s="2771"/>
      <c r="AS520" s="2771"/>
    </row>
    <row r="521" spans="37:45" x14ac:dyDescent="0.25">
      <c r="AK521" s="2771"/>
      <c r="AS521" s="2771"/>
    </row>
    <row r="522" spans="37:45" x14ac:dyDescent="0.25">
      <c r="AK522" s="2771"/>
      <c r="AS522" s="2771"/>
    </row>
    <row r="523" spans="37:45" x14ac:dyDescent="0.25">
      <c r="AK523" s="2771"/>
      <c r="AS523" s="2771"/>
    </row>
    <row r="524" spans="37:45" x14ac:dyDescent="0.25">
      <c r="AK524" s="2771"/>
      <c r="AS524" s="2771"/>
    </row>
    <row r="525" spans="37:45" x14ac:dyDescent="0.25">
      <c r="AK525" s="2771"/>
      <c r="AS525" s="2771"/>
    </row>
    <row r="526" spans="37:45" x14ac:dyDescent="0.25">
      <c r="AK526" s="2771"/>
      <c r="AS526" s="2771"/>
    </row>
    <row r="527" spans="37:45" x14ac:dyDescent="0.25">
      <c r="AK527" s="2771"/>
      <c r="AS527" s="2771"/>
    </row>
    <row r="528" spans="37:45" x14ac:dyDescent="0.25">
      <c r="AK528" s="2771"/>
      <c r="AS528" s="2771"/>
    </row>
    <row r="529" spans="37:45" x14ac:dyDescent="0.25">
      <c r="AK529" s="2771"/>
      <c r="AS529" s="2771"/>
    </row>
    <row r="530" spans="37:45" x14ac:dyDescent="0.25">
      <c r="AK530" s="2771"/>
      <c r="AS530" s="2771"/>
    </row>
    <row r="531" spans="37:45" x14ac:dyDescent="0.25">
      <c r="AK531" s="2771"/>
      <c r="AS531" s="2771"/>
    </row>
    <row r="532" spans="37:45" x14ac:dyDescent="0.25">
      <c r="AK532" s="2771"/>
      <c r="AS532" s="2771"/>
    </row>
    <row r="533" spans="37:45" x14ac:dyDescent="0.25">
      <c r="AK533" s="2771"/>
      <c r="AS533" s="2771"/>
    </row>
    <row r="534" spans="37:45" x14ac:dyDescent="0.25">
      <c r="AK534" s="2771"/>
      <c r="AS534" s="2771"/>
    </row>
    <row r="535" spans="37:45" x14ac:dyDescent="0.25">
      <c r="AK535" s="2771"/>
      <c r="AS535" s="2771"/>
    </row>
  </sheetData>
  <sheetProtection selectLockedCells="1"/>
  <sortState xmlns:xlrd2="http://schemas.microsoft.com/office/spreadsheetml/2017/richdata2" ref="B2:AX536">
    <sortCondition ref="K2:K562"/>
  </sortState>
  <customSheetViews>
    <customSheetView guid="{0B791748-0704-4F0F-8AD8-1A23F5A28D58}">
      <pane ySplit="1" topLeftCell="A98" activePane="bottomLeft" state="frozen"/>
      <selection pane="bottomLeft" activeCell="T125" sqref="T125"/>
      <pageMargins left="0.25" right="0.25" top="0.75" bottom="0.75" header="0.3" footer="0.3"/>
      <pageSetup orientation="portrait" r:id="rId1"/>
    </customSheetView>
  </customSheetViews>
  <pageMargins left="0.25" right="0.25" top="0.75" bottom="0.75" header="0.3" footer="0.3"/>
  <pageSetup orientation="portrait"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1">
    <tabColor rgb="FF7030A0"/>
  </sheetPr>
  <dimension ref="A1:S102"/>
  <sheetViews>
    <sheetView showGridLines="0" zoomScaleNormal="100" workbookViewId="0">
      <selection activeCell="X83" sqref="X83"/>
    </sheetView>
  </sheetViews>
  <sheetFormatPr defaultRowHeight="13.5" customHeight="1" x14ac:dyDescent="0.25"/>
  <cols>
    <col min="1" max="1" width="4" style="95" customWidth="1"/>
    <col min="2" max="2" width="5" style="22" customWidth="1"/>
    <col min="3" max="3" width="10.7109375" style="22" customWidth="1"/>
    <col min="4" max="5" width="9.140625" style="22" customWidth="1"/>
    <col min="6" max="7" width="9" style="22" customWidth="1"/>
    <col min="8" max="8" width="9" style="19" customWidth="1"/>
    <col min="9" max="9" width="1.5703125" style="19" customWidth="1"/>
    <col min="10" max="10" width="4" style="19" customWidth="1"/>
    <col min="11" max="11" width="5" style="19" customWidth="1"/>
    <col min="12" max="12" width="10.7109375" style="19" customWidth="1"/>
    <col min="13" max="13" width="9.140625" style="19" customWidth="1"/>
    <col min="14" max="14" width="9.140625" style="19"/>
    <col min="15" max="16" width="9" style="19" customWidth="1"/>
    <col min="17" max="17" width="9.140625" style="19" customWidth="1"/>
    <col min="18" max="16384" width="9.140625" style="19"/>
  </cols>
  <sheetData>
    <row r="1" spans="1:17" ht="12.95" customHeight="1" x14ac:dyDescent="0.2">
      <c r="A1" s="164"/>
      <c r="B1" s="3287" t="s">
        <v>763</v>
      </c>
      <c r="C1" s="3288"/>
      <c r="D1" s="3281" t="s">
        <v>792</v>
      </c>
      <c r="E1" s="3282"/>
      <c r="F1" s="164"/>
      <c r="G1" s="164"/>
      <c r="H1" s="416"/>
      <c r="L1" s="3291" t="s">
        <v>545</v>
      </c>
      <c r="M1" s="3291"/>
      <c r="N1" s="3291"/>
      <c r="O1" s="3291"/>
      <c r="P1" s="3290" t="s">
        <v>546</v>
      </c>
      <c r="Q1" s="3290"/>
    </row>
    <row r="2" spans="1:17" ht="6.6" customHeight="1" x14ac:dyDescent="0.25">
      <c r="B2" s="3287"/>
      <c r="C2" s="3288"/>
      <c r="D2" s="3283"/>
      <c r="E2" s="3284"/>
      <c r="H2" s="3317" t="s">
        <v>2</v>
      </c>
      <c r="L2" s="3299"/>
      <c r="M2" s="3311"/>
      <c r="N2" s="3311"/>
      <c r="O2" s="3300"/>
      <c r="P2" s="3305"/>
      <c r="Q2" s="3306"/>
    </row>
    <row r="3" spans="1:17" ht="6.6" customHeight="1" x14ac:dyDescent="0.25">
      <c r="B3" s="3287"/>
      <c r="C3" s="3288"/>
      <c r="D3" s="3285"/>
      <c r="E3" s="3286"/>
      <c r="H3" s="3318"/>
      <c r="L3" s="3301"/>
      <c r="M3" s="3312"/>
      <c r="N3" s="3312"/>
      <c r="O3" s="3302"/>
      <c r="P3" s="3307"/>
      <c r="Q3" s="3308"/>
    </row>
    <row r="4" spans="1:17" ht="6.6" customHeight="1" x14ac:dyDescent="0.25">
      <c r="B4" s="3287" t="s">
        <v>773</v>
      </c>
      <c r="C4" s="3288"/>
      <c r="D4" s="3323" t="s">
        <v>792</v>
      </c>
      <c r="E4" s="3324"/>
      <c r="F4" s="3298" t="s">
        <v>768</v>
      </c>
      <c r="G4" s="3287"/>
      <c r="H4" s="3314" t="e">
        <v>#N/A</v>
      </c>
      <c r="L4" s="3303"/>
      <c r="M4" s="3313"/>
      <c r="N4" s="3313"/>
      <c r="O4" s="3304"/>
      <c r="P4" s="3309"/>
      <c r="Q4" s="3310"/>
    </row>
    <row r="5" spans="1:17" ht="6.6" customHeight="1" x14ac:dyDescent="0.25">
      <c r="B5" s="3287"/>
      <c r="C5" s="3288"/>
      <c r="D5" s="3325"/>
      <c r="E5" s="3326"/>
      <c r="F5" s="3298"/>
      <c r="G5" s="3287"/>
      <c r="H5" s="3315"/>
      <c r="I5" s="152"/>
      <c r="L5" s="3299"/>
      <c r="M5" s="3311"/>
      <c r="N5" s="3311"/>
      <c r="O5" s="3300"/>
      <c r="P5" s="3299"/>
      <c r="Q5" s="3300"/>
    </row>
    <row r="6" spans="1:17" ht="6.6" customHeight="1" x14ac:dyDescent="0.25">
      <c r="B6" s="3287"/>
      <c r="C6" s="3288"/>
      <c r="D6" s="3325"/>
      <c r="E6" s="3326"/>
      <c r="F6" s="3298"/>
      <c r="G6" s="3287"/>
      <c r="H6" s="3315"/>
      <c r="I6" s="152"/>
      <c r="L6" s="3301"/>
      <c r="M6" s="3312"/>
      <c r="N6" s="3312"/>
      <c r="O6" s="3302"/>
      <c r="P6" s="3301"/>
      <c r="Q6" s="3302"/>
    </row>
    <row r="7" spans="1:17" ht="6.6" customHeight="1" x14ac:dyDescent="0.25">
      <c r="B7" s="3287"/>
      <c r="C7" s="3288"/>
      <c r="D7" s="3327"/>
      <c r="E7" s="3328"/>
      <c r="F7" s="3298"/>
      <c r="G7" s="3287"/>
      <c r="H7" s="3316"/>
      <c r="I7" s="152"/>
      <c r="L7" s="3303"/>
      <c r="M7" s="3313"/>
      <c r="N7" s="3313"/>
      <c r="O7" s="3304"/>
      <c r="P7" s="3303"/>
      <c r="Q7" s="3304"/>
    </row>
    <row r="8" spans="1:17" ht="6.6" customHeight="1" x14ac:dyDescent="0.25">
      <c r="A8" s="315"/>
      <c r="B8" s="3287" t="s">
        <v>762</v>
      </c>
      <c r="C8" s="3288"/>
      <c r="D8" s="3408" t="s">
        <v>792</v>
      </c>
      <c r="E8" s="3409"/>
      <c r="F8" s="3298" t="s">
        <v>769</v>
      </c>
      <c r="G8" s="3288"/>
      <c r="H8" s="3314">
        <v>0</v>
      </c>
      <c r="L8" s="3299"/>
      <c r="M8" s="3311"/>
      <c r="N8" s="3311"/>
      <c r="O8" s="3300"/>
      <c r="P8" s="3299"/>
      <c r="Q8" s="3300"/>
    </row>
    <row r="9" spans="1:17" ht="6.6" customHeight="1" x14ac:dyDescent="0.25">
      <c r="A9" s="156"/>
      <c r="B9" s="3287"/>
      <c r="C9" s="3288"/>
      <c r="D9" s="3410"/>
      <c r="E9" s="3411"/>
      <c r="F9" s="3298"/>
      <c r="G9" s="3288"/>
      <c r="H9" s="3315"/>
      <c r="L9" s="3301"/>
      <c r="M9" s="3312"/>
      <c r="N9" s="3312"/>
      <c r="O9" s="3302"/>
      <c r="P9" s="3301"/>
      <c r="Q9" s="3302"/>
    </row>
    <row r="10" spans="1:17" ht="6.6" customHeight="1" x14ac:dyDescent="0.25">
      <c r="A10" s="156"/>
      <c r="B10" s="3287"/>
      <c r="C10" s="3288"/>
      <c r="D10" s="3410"/>
      <c r="E10" s="3411"/>
      <c r="F10" s="3298"/>
      <c r="G10" s="3288"/>
      <c r="H10" s="3315"/>
      <c r="L10" s="3303"/>
      <c r="M10" s="3313"/>
      <c r="N10" s="3313"/>
      <c r="O10" s="3304"/>
      <c r="P10" s="3303"/>
      <c r="Q10" s="3304"/>
    </row>
    <row r="11" spans="1:17" ht="6.6" customHeight="1" x14ac:dyDescent="0.25">
      <c r="A11" s="156"/>
      <c r="B11" s="3287"/>
      <c r="C11" s="3288"/>
      <c r="D11" s="3412"/>
      <c r="E11" s="3413"/>
      <c r="F11" s="3298"/>
      <c r="G11" s="3288"/>
      <c r="H11" s="3316"/>
      <c r="L11" s="3299"/>
      <c r="M11" s="3311"/>
      <c r="N11" s="3311"/>
      <c r="O11" s="3300"/>
      <c r="P11" s="3299"/>
      <c r="Q11" s="3300"/>
    </row>
    <row r="12" spans="1:17" ht="6.6" customHeight="1" x14ac:dyDescent="0.25">
      <c r="A12" s="175"/>
      <c r="B12" s="3287" t="s">
        <v>765</v>
      </c>
      <c r="C12" s="3288"/>
      <c r="D12" s="3292" t="s">
        <v>814</v>
      </c>
      <c r="E12" s="3293"/>
      <c r="F12" s="3298" t="s">
        <v>770</v>
      </c>
      <c r="G12" s="3288"/>
      <c r="H12" s="3314">
        <v>0</v>
      </c>
      <c r="L12" s="3301"/>
      <c r="M12" s="3312"/>
      <c r="N12" s="3312"/>
      <c r="O12" s="3302"/>
      <c r="P12" s="3301"/>
      <c r="Q12" s="3302"/>
    </row>
    <row r="13" spans="1:17" ht="6.6" customHeight="1" x14ac:dyDescent="0.25">
      <c r="A13" s="175"/>
      <c r="B13" s="3287"/>
      <c r="C13" s="3288"/>
      <c r="D13" s="3294"/>
      <c r="E13" s="3295"/>
      <c r="F13" s="3298"/>
      <c r="G13" s="3288"/>
      <c r="H13" s="3315"/>
      <c r="L13" s="3303"/>
      <c r="M13" s="3313"/>
      <c r="N13" s="3313"/>
      <c r="O13" s="3304"/>
      <c r="P13" s="3303"/>
      <c r="Q13" s="3304"/>
    </row>
    <row r="14" spans="1:17" ht="6.6" customHeight="1" x14ac:dyDescent="0.25">
      <c r="A14" s="175"/>
      <c r="B14" s="3287"/>
      <c r="C14" s="3288"/>
      <c r="D14" s="3294"/>
      <c r="E14" s="3295"/>
      <c r="F14" s="3298"/>
      <c r="G14" s="3288"/>
      <c r="H14" s="3315"/>
    </row>
    <row r="15" spans="1:17" ht="6.6" customHeight="1" x14ac:dyDescent="0.25">
      <c r="A15" s="175"/>
      <c r="B15" s="3287"/>
      <c r="C15" s="3288"/>
      <c r="D15" s="3296"/>
      <c r="E15" s="3297"/>
      <c r="F15" s="3298"/>
      <c r="G15" s="3288"/>
      <c r="H15" s="3316"/>
    </row>
    <row r="16" spans="1:17" ht="12.95" customHeight="1" x14ac:dyDescent="0.25">
      <c r="B16" s="3287" t="s">
        <v>766</v>
      </c>
      <c r="C16" s="3288"/>
      <c r="D16" s="3344">
        <v>0</v>
      </c>
      <c r="E16" s="3344"/>
      <c r="F16" s="3298" t="s">
        <v>771</v>
      </c>
      <c r="G16" s="3288"/>
      <c r="H16" s="3414" t="s">
        <v>815</v>
      </c>
      <c r="J16" s="293" t="s">
        <v>237</v>
      </c>
      <c r="K16" s="142" t="s">
        <v>719</v>
      </c>
      <c r="L16" s="143"/>
      <c r="M16" s="143"/>
      <c r="N16" s="143"/>
      <c r="O16" s="143"/>
      <c r="P16" s="143"/>
      <c r="Q16" s="144"/>
    </row>
    <row r="17" spans="1:18" ht="12.95" customHeight="1" x14ac:dyDescent="0.25">
      <c r="A17" s="173"/>
      <c r="B17" s="3287"/>
      <c r="C17" s="3288"/>
      <c r="D17" s="3344"/>
      <c r="E17" s="3344"/>
      <c r="F17" s="3298"/>
      <c r="G17" s="3288"/>
      <c r="H17" s="3415"/>
      <c r="J17" s="98" t="s">
        <v>85</v>
      </c>
      <c r="K17" s="91" t="s">
        <v>722</v>
      </c>
      <c r="L17" s="128" t="s">
        <v>171</v>
      </c>
      <c r="M17" s="26"/>
      <c r="N17" s="26"/>
      <c r="O17" s="26"/>
      <c r="P17" s="26"/>
      <c r="Q17" s="29"/>
    </row>
    <row r="18" spans="1:18" ht="12.95" customHeight="1" x14ac:dyDescent="0.25">
      <c r="A18" s="174"/>
      <c r="B18" s="3287" t="s">
        <v>767</v>
      </c>
      <c r="C18" s="3288"/>
      <c r="D18" s="3416" t="e">
        <v>#N/A</v>
      </c>
      <c r="E18" s="3417"/>
      <c r="F18" s="3298" t="s">
        <v>772</v>
      </c>
      <c r="G18" s="3288"/>
      <c r="H18" s="3414" t="s">
        <v>815</v>
      </c>
      <c r="J18" s="99" t="s">
        <v>85</v>
      </c>
      <c r="K18" s="106" t="s">
        <v>723</v>
      </c>
      <c r="L18" s="130" t="s">
        <v>82</v>
      </c>
      <c r="M18" s="32"/>
      <c r="N18" s="32"/>
      <c r="O18" s="32"/>
      <c r="P18" s="32"/>
      <c r="Q18" s="30"/>
    </row>
    <row r="19" spans="1:18" ht="12.95" customHeight="1" x14ac:dyDescent="0.25">
      <c r="A19" s="174"/>
      <c r="B19" s="3287"/>
      <c r="C19" s="3288"/>
      <c r="D19" s="3418"/>
      <c r="E19" s="3419"/>
      <c r="F19" s="3298"/>
      <c r="G19" s="3288"/>
      <c r="H19" s="3415"/>
      <c r="J19" s="96" t="s">
        <v>85</v>
      </c>
      <c r="K19" s="103">
        <v>3.3</v>
      </c>
      <c r="L19" s="129" t="s">
        <v>95</v>
      </c>
      <c r="M19" s="23"/>
      <c r="N19" s="23"/>
      <c r="O19" s="23"/>
      <c r="P19" s="162"/>
      <c r="Q19" s="24">
        <v>0</v>
      </c>
    </row>
    <row r="20" spans="1:18" ht="12.95" customHeight="1" x14ac:dyDescent="0.15">
      <c r="G20" s="419"/>
      <c r="H20" s="418"/>
      <c r="J20" s="99" t="s">
        <v>85</v>
      </c>
      <c r="K20" s="103">
        <v>3.4</v>
      </c>
      <c r="L20" s="130" t="s">
        <v>96</v>
      </c>
      <c r="M20" s="32"/>
      <c r="N20" s="32"/>
      <c r="O20" s="32"/>
      <c r="P20" s="109"/>
      <c r="Q20" s="24">
        <v>0</v>
      </c>
    </row>
    <row r="21" spans="1:18" ht="12.95" customHeight="1" x14ac:dyDescent="0.25">
      <c r="A21" s="171" t="s">
        <v>131</v>
      </c>
      <c r="B21" s="142"/>
      <c r="C21" s="143"/>
      <c r="D21" s="143"/>
      <c r="E21" s="143"/>
      <c r="F21" s="143"/>
      <c r="G21" s="143"/>
      <c r="H21" s="149"/>
      <c r="J21" s="99" t="s">
        <v>85</v>
      </c>
      <c r="K21" s="103">
        <v>3.5</v>
      </c>
      <c r="L21" s="130" t="s">
        <v>285</v>
      </c>
      <c r="M21" s="32"/>
      <c r="N21" s="32"/>
      <c r="O21" s="32"/>
      <c r="P21" s="109"/>
      <c r="Q21" s="24" t="e">
        <v>#N/A</v>
      </c>
    </row>
    <row r="22" spans="1:18" ht="12.95" customHeight="1" x14ac:dyDescent="0.25">
      <c r="A22" s="3345" t="s">
        <v>792</v>
      </c>
      <c r="B22" s="3346"/>
      <c r="C22" s="3346"/>
      <c r="D22" s="3346"/>
      <c r="E22" s="3346"/>
      <c r="F22" s="3346"/>
      <c r="G22" s="3346"/>
      <c r="H22" s="3347"/>
      <c r="J22" s="99" t="s">
        <v>85</v>
      </c>
      <c r="K22" s="93" t="s">
        <v>724</v>
      </c>
      <c r="L22" s="130" t="s">
        <v>439</v>
      </c>
      <c r="M22" s="32"/>
      <c r="N22" s="32"/>
      <c r="O22" s="32"/>
      <c r="P22" s="32"/>
      <c r="Q22" s="31"/>
    </row>
    <row r="23" spans="1:18" ht="12.95" customHeight="1" x14ac:dyDescent="0.25">
      <c r="A23" s="3348"/>
      <c r="B23" s="3349"/>
      <c r="C23" s="3349"/>
      <c r="D23" s="3349"/>
      <c r="E23" s="3349"/>
      <c r="F23" s="3349"/>
      <c r="G23" s="3349"/>
      <c r="H23" s="3350"/>
      <c r="J23" s="99" t="s">
        <v>85</v>
      </c>
      <c r="K23" s="93" t="s">
        <v>725</v>
      </c>
      <c r="L23" s="130" t="s">
        <v>81</v>
      </c>
      <c r="M23" s="32"/>
      <c r="N23" s="32"/>
      <c r="O23" s="32"/>
      <c r="P23" s="32"/>
      <c r="Q23" s="31"/>
    </row>
    <row r="24" spans="1:18" ht="12.95" customHeight="1" x14ac:dyDescent="0.25">
      <c r="A24" s="3366" t="s">
        <v>792</v>
      </c>
      <c r="B24" s="3367"/>
      <c r="C24" s="3367"/>
      <c r="D24" s="3367"/>
      <c r="E24" s="3367"/>
      <c r="F24" s="3367"/>
      <c r="G24" s="3367"/>
      <c r="H24" s="3368"/>
      <c r="J24" s="99" t="s">
        <v>85</v>
      </c>
      <c r="K24" s="93" t="s">
        <v>726</v>
      </c>
      <c r="L24" s="130" t="s">
        <v>275</v>
      </c>
      <c r="M24" s="32"/>
      <c r="N24" s="32"/>
      <c r="O24" s="32"/>
      <c r="P24" s="32"/>
      <c r="Q24" s="35"/>
    </row>
    <row r="25" spans="1:18" ht="12.95" customHeight="1" x14ac:dyDescent="0.25">
      <c r="A25" s="3366"/>
      <c r="B25" s="3367"/>
      <c r="C25" s="3367"/>
      <c r="D25" s="3367"/>
      <c r="E25" s="3367"/>
      <c r="F25" s="3367"/>
      <c r="G25" s="3367"/>
      <c r="H25" s="3368"/>
      <c r="J25" s="96" t="s">
        <v>85</v>
      </c>
      <c r="K25" s="93" t="s">
        <v>727</v>
      </c>
      <c r="L25" s="129" t="s">
        <v>274</v>
      </c>
      <c r="M25" s="23"/>
      <c r="N25" s="23"/>
      <c r="O25" s="23"/>
      <c r="P25" s="32"/>
      <c r="Q25" s="24" t="e">
        <v>#N/A</v>
      </c>
    </row>
    <row r="26" spans="1:18" ht="12.95" customHeight="1" x14ac:dyDescent="0.25">
      <c r="A26" s="3366"/>
      <c r="B26" s="3367"/>
      <c r="C26" s="3367"/>
      <c r="D26" s="3367"/>
      <c r="E26" s="3367"/>
      <c r="F26" s="3367"/>
      <c r="G26" s="3367"/>
      <c r="H26" s="3368"/>
      <c r="J26" s="96" t="s">
        <v>85</v>
      </c>
      <c r="K26" s="93" t="s">
        <v>728</v>
      </c>
      <c r="L26" s="129" t="s">
        <v>89</v>
      </c>
      <c r="M26" s="23"/>
      <c r="N26" s="23"/>
      <c r="O26" s="23"/>
      <c r="P26" s="23"/>
      <c r="Q26" s="24">
        <v>0</v>
      </c>
    </row>
    <row r="27" spans="1:18" ht="12.95" customHeight="1" x14ac:dyDescent="0.25">
      <c r="A27" s="3366"/>
      <c r="B27" s="3367"/>
      <c r="C27" s="3367"/>
      <c r="D27" s="3367"/>
      <c r="E27" s="3367"/>
      <c r="F27" s="3367"/>
      <c r="G27" s="3367"/>
      <c r="H27" s="3368"/>
      <c r="J27" s="96" t="s">
        <v>85</v>
      </c>
      <c r="K27" s="93" t="s">
        <v>729</v>
      </c>
      <c r="L27" s="129" t="s">
        <v>276</v>
      </c>
      <c r="M27" s="23"/>
      <c r="N27" s="23"/>
      <c r="O27" s="23"/>
      <c r="P27" s="23"/>
      <c r="Q27" s="24" t="e">
        <v>#N/A</v>
      </c>
    </row>
    <row r="28" spans="1:18" ht="12.95" customHeight="1" x14ac:dyDescent="0.25">
      <c r="A28" s="3366"/>
      <c r="B28" s="3367"/>
      <c r="C28" s="3367"/>
      <c r="D28" s="3367"/>
      <c r="E28" s="3367"/>
      <c r="F28" s="3367"/>
      <c r="G28" s="3367"/>
      <c r="H28" s="3368"/>
      <c r="J28" s="96" t="s">
        <v>85</v>
      </c>
      <c r="K28" s="93" t="s">
        <v>730</v>
      </c>
      <c r="L28" s="129" t="s">
        <v>381</v>
      </c>
      <c r="M28" s="23"/>
      <c r="N28" s="23"/>
      <c r="O28" s="23"/>
      <c r="P28" s="23"/>
      <c r="Q28" s="24" t="e">
        <v>#N/A</v>
      </c>
      <c r="R28" s="422"/>
    </row>
    <row r="29" spans="1:18" ht="12.95" customHeight="1" x14ac:dyDescent="0.25">
      <c r="A29" s="3366"/>
      <c r="B29" s="3367"/>
      <c r="C29" s="3367"/>
      <c r="D29" s="3367"/>
      <c r="E29" s="3367"/>
      <c r="F29" s="3367"/>
      <c r="G29" s="3367"/>
      <c r="H29" s="3368"/>
      <c r="J29" s="96" t="s">
        <v>85</v>
      </c>
      <c r="K29" s="93" t="s">
        <v>731</v>
      </c>
      <c r="L29" s="129" t="s">
        <v>91</v>
      </c>
      <c r="M29" s="23"/>
      <c r="N29" s="23"/>
      <c r="O29" s="23"/>
      <c r="P29" s="23"/>
      <c r="Q29" s="24">
        <v>0</v>
      </c>
    </row>
    <row r="30" spans="1:18" ht="12.95" customHeight="1" x14ac:dyDescent="0.25">
      <c r="A30" s="3366"/>
      <c r="B30" s="3367"/>
      <c r="C30" s="3367"/>
      <c r="D30" s="3367"/>
      <c r="E30" s="3367"/>
      <c r="F30" s="3367"/>
      <c r="G30" s="3367"/>
      <c r="H30" s="3368"/>
      <c r="J30" s="96" t="s">
        <v>85</v>
      </c>
      <c r="K30" s="93" t="s">
        <v>732</v>
      </c>
      <c r="L30" s="129" t="s">
        <v>92</v>
      </c>
      <c r="M30" s="32"/>
      <c r="N30" s="32"/>
      <c r="O30" s="32"/>
      <c r="P30" s="32"/>
      <c r="Q30" s="24">
        <v>0</v>
      </c>
    </row>
    <row r="31" spans="1:18" ht="12.95" customHeight="1" x14ac:dyDescent="0.25">
      <c r="A31" s="3366"/>
      <c r="B31" s="3367"/>
      <c r="C31" s="3367"/>
      <c r="D31" s="3367"/>
      <c r="E31" s="3367"/>
      <c r="F31" s="3367"/>
      <c r="G31" s="3367"/>
      <c r="H31" s="3368"/>
      <c r="J31" s="99" t="s">
        <v>85</v>
      </c>
      <c r="K31" s="93" t="s">
        <v>733</v>
      </c>
      <c r="L31" s="130" t="s">
        <v>97</v>
      </c>
      <c r="M31" s="23"/>
      <c r="N31" s="23"/>
      <c r="O31" s="23"/>
      <c r="P31" s="23"/>
      <c r="Q31" s="24">
        <v>0</v>
      </c>
    </row>
    <row r="32" spans="1:18" ht="12.95" customHeight="1" x14ac:dyDescent="0.25">
      <c r="A32" s="3366"/>
      <c r="B32" s="3367"/>
      <c r="C32" s="3367"/>
      <c r="D32" s="3367"/>
      <c r="E32" s="3367"/>
      <c r="F32" s="3367"/>
      <c r="G32" s="3367"/>
      <c r="H32" s="3368"/>
      <c r="J32" s="96" t="s">
        <v>85</v>
      </c>
      <c r="K32" s="93" t="s">
        <v>734</v>
      </c>
      <c r="L32" s="129" t="s">
        <v>277</v>
      </c>
      <c r="M32" s="23"/>
      <c r="N32" s="23"/>
      <c r="O32" s="23"/>
      <c r="P32" s="23"/>
      <c r="Q32" s="24" t="e">
        <v>#N/A</v>
      </c>
    </row>
    <row r="33" spans="1:17" ht="12.95" customHeight="1" x14ac:dyDescent="0.25">
      <c r="A33" s="3366"/>
      <c r="B33" s="3367"/>
      <c r="C33" s="3367"/>
      <c r="D33" s="3367"/>
      <c r="E33" s="3367"/>
      <c r="F33" s="3367"/>
      <c r="G33" s="3367"/>
      <c r="H33" s="3368"/>
      <c r="J33" s="96" t="s">
        <v>85</v>
      </c>
      <c r="K33" s="93" t="s">
        <v>735</v>
      </c>
      <c r="L33" s="129" t="s">
        <v>774</v>
      </c>
      <c r="M33" s="23"/>
      <c r="N33" s="23"/>
      <c r="O33" s="23"/>
      <c r="P33" s="23"/>
      <c r="Q33" s="24" t="e">
        <v>#N/A</v>
      </c>
    </row>
    <row r="34" spans="1:17" ht="12.95" customHeight="1" x14ac:dyDescent="0.25">
      <c r="A34" s="3366"/>
      <c r="B34" s="3367"/>
      <c r="C34" s="3367"/>
      <c r="D34" s="3367"/>
      <c r="E34" s="3367"/>
      <c r="F34" s="3367"/>
      <c r="G34" s="3367"/>
      <c r="H34" s="3368"/>
      <c r="J34" s="96" t="s">
        <v>85</v>
      </c>
      <c r="K34" s="93" t="s">
        <v>736</v>
      </c>
      <c r="L34" s="129" t="s">
        <v>273</v>
      </c>
      <c r="M34" s="23"/>
      <c r="N34" s="23"/>
      <c r="O34" s="23"/>
      <c r="P34" s="23"/>
      <c r="Q34" s="24">
        <v>0</v>
      </c>
    </row>
    <row r="35" spans="1:17" ht="12.95" customHeight="1" x14ac:dyDescent="0.25">
      <c r="A35" s="3369"/>
      <c r="B35" s="3370"/>
      <c r="C35" s="3370"/>
      <c r="D35" s="3370"/>
      <c r="E35" s="3370"/>
      <c r="F35" s="3370"/>
      <c r="G35" s="3370"/>
      <c r="H35" s="3371"/>
      <c r="J35" s="96" t="s">
        <v>85</v>
      </c>
      <c r="K35" s="93" t="s">
        <v>737</v>
      </c>
      <c r="L35" s="129" t="s">
        <v>709</v>
      </c>
      <c r="M35" s="23"/>
      <c r="N35" s="23"/>
      <c r="O35" s="23"/>
      <c r="P35" s="23"/>
      <c r="Q35" s="24">
        <v>0</v>
      </c>
    </row>
    <row r="36" spans="1:17" ht="12.95" customHeight="1" x14ac:dyDescent="0.25">
      <c r="J36" s="96" t="s">
        <v>85</v>
      </c>
      <c r="K36" s="93" t="s">
        <v>738</v>
      </c>
      <c r="L36" s="129" t="s">
        <v>80</v>
      </c>
      <c r="M36" s="23"/>
      <c r="N36" s="23"/>
      <c r="O36" s="23"/>
      <c r="P36" s="23"/>
      <c r="Q36" s="150"/>
    </row>
    <row r="37" spans="1:17" ht="12.95" customHeight="1" x14ac:dyDescent="0.25">
      <c r="A37" s="293" t="s">
        <v>235</v>
      </c>
      <c r="B37" s="148" t="s">
        <v>539</v>
      </c>
      <c r="C37" s="143"/>
      <c r="D37" s="143"/>
      <c r="E37" s="143"/>
      <c r="F37" s="143"/>
      <c r="G37" s="143"/>
      <c r="H37" s="149"/>
      <c r="J37" s="99" t="s">
        <v>85</v>
      </c>
      <c r="K37" s="93" t="s">
        <v>739</v>
      </c>
      <c r="L37" s="130" t="s">
        <v>707</v>
      </c>
      <c r="M37" s="32"/>
      <c r="N37" s="32"/>
      <c r="O37" s="32"/>
      <c r="P37" s="32"/>
      <c r="Q37" s="35"/>
    </row>
    <row r="38" spans="1:17" ht="12.95" customHeight="1" x14ac:dyDescent="0.25">
      <c r="A38" s="98" t="s">
        <v>85</v>
      </c>
      <c r="B38" s="91" t="s">
        <v>227</v>
      </c>
      <c r="C38" s="128" t="s">
        <v>98</v>
      </c>
      <c r="D38" s="26"/>
      <c r="E38" s="26"/>
      <c r="F38" s="26"/>
      <c r="G38" s="26"/>
      <c r="H38" s="27"/>
      <c r="J38" s="99" t="s">
        <v>85</v>
      </c>
      <c r="K38" s="93" t="s">
        <v>740</v>
      </c>
      <c r="L38" s="139" t="s">
        <v>278</v>
      </c>
      <c r="M38" s="140"/>
      <c r="N38" s="140"/>
      <c r="O38" s="140"/>
      <c r="P38" s="140"/>
      <c r="Q38" s="24" t="e">
        <v>#N/A</v>
      </c>
    </row>
    <row r="39" spans="1:17" ht="12.95" customHeight="1" x14ac:dyDescent="0.25">
      <c r="A39" s="99" t="s">
        <v>85</v>
      </c>
      <c r="B39" s="106" t="s">
        <v>228</v>
      </c>
      <c r="C39" s="130" t="s">
        <v>99</v>
      </c>
      <c r="D39" s="32"/>
      <c r="E39" s="32"/>
      <c r="F39" s="32"/>
      <c r="G39" s="32"/>
      <c r="H39" s="346"/>
      <c r="J39" s="99" t="s">
        <v>85</v>
      </c>
      <c r="K39" s="93" t="s">
        <v>741</v>
      </c>
      <c r="L39" s="139" t="s">
        <v>761</v>
      </c>
      <c r="M39" s="140"/>
      <c r="N39" s="140"/>
      <c r="O39" s="140"/>
      <c r="P39" s="140"/>
      <c r="Q39" s="25" t="e">
        <v>#N/A</v>
      </c>
    </row>
    <row r="40" spans="1:17" ht="12.95" customHeight="1" x14ac:dyDescent="0.25">
      <c r="A40" s="99" t="s">
        <v>85</v>
      </c>
      <c r="B40" s="106" t="s">
        <v>540</v>
      </c>
      <c r="C40" s="130" t="s">
        <v>639</v>
      </c>
      <c r="D40" s="130"/>
      <c r="E40" s="130"/>
      <c r="F40" s="130"/>
      <c r="G40" s="130"/>
      <c r="H40" s="347"/>
      <c r="J40" s="138" t="s">
        <v>85</v>
      </c>
      <c r="K40" s="92" t="s">
        <v>742</v>
      </c>
      <c r="L40" s="139" t="s">
        <v>760</v>
      </c>
      <c r="M40" s="140"/>
      <c r="N40" s="140"/>
      <c r="O40" s="140"/>
      <c r="P40" s="32"/>
      <c r="Q40" s="421" t="e">
        <v>#N/A</v>
      </c>
    </row>
    <row r="41" spans="1:17" ht="12.95" customHeight="1" x14ac:dyDescent="0.25">
      <c r="A41" s="101" t="s">
        <v>85</v>
      </c>
      <c r="B41" s="94" t="s">
        <v>541</v>
      </c>
      <c r="C41" s="132" t="s">
        <v>715</v>
      </c>
      <c r="D41" s="132"/>
      <c r="E41" s="132"/>
      <c r="F41" s="132"/>
      <c r="G41" s="132"/>
      <c r="H41" s="348"/>
      <c r="J41" s="430" t="s">
        <v>264</v>
      </c>
      <c r="K41" s="104"/>
      <c r="L41" s="158"/>
      <c r="M41" s="38"/>
      <c r="N41" s="38"/>
      <c r="O41" s="38"/>
      <c r="P41" s="3321" t="s">
        <v>187</v>
      </c>
      <c r="Q41" s="3322"/>
    </row>
    <row r="42" spans="1:17" ht="12.95" customHeight="1" x14ac:dyDescent="0.25">
      <c r="H42" s="21"/>
      <c r="J42" s="96"/>
      <c r="K42" s="93"/>
      <c r="L42" s="129"/>
      <c r="M42" s="23"/>
      <c r="N42" s="23"/>
      <c r="O42" s="23"/>
      <c r="P42" s="407" t="s">
        <v>262</v>
      </c>
      <c r="Q42" s="408" t="s">
        <v>263</v>
      </c>
    </row>
    <row r="43" spans="1:17" ht="12.95" customHeight="1" x14ac:dyDescent="0.2">
      <c r="A43" s="293" t="s">
        <v>236</v>
      </c>
      <c r="B43" s="148" t="s">
        <v>720</v>
      </c>
      <c r="C43" s="143"/>
      <c r="D43" s="143"/>
      <c r="E43" s="409"/>
      <c r="F43" s="409" t="s">
        <v>3</v>
      </c>
      <c r="G43" s="409" t="s">
        <v>47</v>
      </c>
      <c r="H43" s="410" t="s">
        <v>48</v>
      </c>
      <c r="J43" s="100" t="s">
        <v>85</v>
      </c>
      <c r="K43" s="93" t="s">
        <v>743</v>
      </c>
      <c r="L43" s="129"/>
      <c r="M43" s="23"/>
      <c r="N43" s="23"/>
      <c r="O43" s="159" t="s">
        <v>189</v>
      </c>
      <c r="P43" s="25" t="e">
        <v>#N/A</v>
      </c>
      <c r="Q43" s="184"/>
    </row>
    <row r="44" spans="1:17" ht="12.95" customHeight="1" x14ac:dyDescent="0.2">
      <c r="A44" s="96" t="s">
        <v>85</v>
      </c>
      <c r="B44" s="93" t="s">
        <v>229</v>
      </c>
      <c r="C44" s="129" t="s">
        <v>711</v>
      </c>
      <c r="D44" s="23"/>
      <c r="E44" s="162"/>
      <c r="F44" s="403" t="e">
        <v>#N/A</v>
      </c>
      <c r="G44" s="24" t="e">
        <v>#N/A</v>
      </c>
      <c r="H44" s="401"/>
      <c r="J44" s="138" t="s">
        <v>85</v>
      </c>
      <c r="K44" s="93" t="s">
        <v>744</v>
      </c>
      <c r="L44" s="129"/>
      <c r="M44" s="23"/>
      <c r="N44" s="23"/>
      <c r="O44" s="159" t="s">
        <v>271</v>
      </c>
      <c r="P44" s="25" t="e">
        <v>#N/A</v>
      </c>
      <c r="Q44" s="185"/>
    </row>
    <row r="45" spans="1:17" ht="12.95" customHeight="1" x14ac:dyDescent="0.25">
      <c r="A45" s="96" t="s">
        <v>85</v>
      </c>
      <c r="B45" s="93" t="s">
        <v>232</v>
      </c>
      <c r="C45" s="133" t="s">
        <v>83</v>
      </c>
      <c r="D45" s="23"/>
      <c r="E45" s="162"/>
      <c r="F45" s="24" t="e">
        <v>#N/A</v>
      </c>
      <c r="G45" s="24" t="e">
        <v>#N/A</v>
      </c>
      <c r="H45" s="24" t="e">
        <v>#N/A</v>
      </c>
      <c r="J45" s="138" t="s">
        <v>85</v>
      </c>
      <c r="K45" s="93" t="s">
        <v>745</v>
      </c>
      <c r="L45" s="129"/>
      <c r="M45" s="23"/>
      <c r="N45" s="23"/>
      <c r="O45" s="159" t="s">
        <v>191</v>
      </c>
      <c r="P45" s="25" t="e">
        <v>#N/A</v>
      </c>
      <c r="Q45" s="24" t="e">
        <v>#N/A</v>
      </c>
    </row>
    <row r="46" spans="1:17" ht="12.95" customHeight="1" x14ac:dyDescent="0.25">
      <c r="A46" s="96" t="s">
        <v>85</v>
      </c>
      <c r="B46" s="93" t="s">
        <v>230</v>
      </c>
      <c r="C46" s="133" t="s">
        <v>324</v>
      </c>
      <c r="D46" s="23"/>
      <c r="E46" s="162"/>
      <c r="F46" s="200" t="e">
        <v>#N/A</v>
      </c>
      <c r="G46" s="24" t="e">
        <v>#N/A</v>
      </c>
      <c r="H46" s="24" t="e">
        <v>#N/A</v>
      </c>
      <c r="J46" s="101" t="s">
        <v>85</v>
      </c>
      <c r="K46" s="92" t="s">
        <v>746</v>
      </c>
      <c r="L46" s="135"/>
      <c r="M46" s="28"/>
      <c r="N46" s="28"/>
      <c r="O46" s="157" t="s">
        <v>272</v>
      </c>
      <c r="P46" s="25" t="e">
        <v>#N/A</v>
      </c>
      <c r="Q46" s="24" t="e">
        <v>#N/A</v>
      </c>
    </row>
    <row r="47" spans="1:17" ht="12.95" customHeight="1" x14ac:dyDescent="0.2">
      <c r="A47" s="100"/>
      <c r="B47" s="105"/>
      <c r="C47" s="131"/>
      <c r="D47" s="33"/>
      <c r="E47" s="411" t="s">
        <v>3</v>
      </c>
      <c r="F47" s="412" t="s">
        <v>47</v>
      </c>
      <c r="G47" s="412" t="s">
        <v>48</v>
      </c>
      <c r="H47" s="417" t="s">
        <v>750</v>
      </c>
      <c r="J47" s="96" t="s">
        <v>85</v>
      </c>
      <c r="K47" s="93" t="s">
        <v>747</v>
      </c>
      <c r="L47" s="129" t="s">
        <v>775</v>
      </c>
      <c r="M47" s="23"/>
      <c r="N47" s="23"/>
      <c r="O47" s="23"/>
      <c r="P47" s="23"/>
      <c r="Q47" s="43"/>
    </row>
    <row r="48" spans="1:17" ht="12.95" customHeight="1" x14ac:dyDescent="0.25">
      <c r="A48" s="96" t="s">
        <v>85</v>
      </c>
      <c r="B48" s="93" t="s">
        <v>231</v>
      </c>
      <c r="C48" s="133" t="s">
        <v>169</v>
      </c>
      <c r="D48" s="23"/>
      <c r="E48" s="465" t="s">
        <v>815</v>
      </c>
      <c r="F48" s="466" t="s">
        <v>815</v>
      </c>
      <c r="G48" s="466" t="s">
        <v>815</v>
      </c>
      <c r="H48" s="465" t="s">
        <v>815</v>
      </c>
      <c r="J48" s="99" t="s">
        <v>85</v>
      </c>
      <c r="K48" s="93" t="s">
        <v>748</v>
      </c>
      <c r="L48" s="130" t="s">
        <v>777</v>
      </c>
      <c r="M48" s="32"/>
      <c r="N48" s="32"/>
      <c r="O48" s="32"/>
      <c r="P48" s="32"/>
      <c r="Q48" s="24" t="e">
        <v>#N/A</v>
      </c>
    </row>
    <row r="49" spans="1:19" ht="12.95" customHeight="1" x14ac:dyDescent="0.25">
      <c r="A49" s="101" t="s">
        <v>85</v>
      </c>
      <c r="B49" s="94" t="s">
        <v>323</v>
      </c>
      <c r="C49" s="405" t="s">
        <v>170</v>
      </c>
      <c r="D49" s="36"/>
      <c r="E49" s="465" t="s">
        <v>815</v>
      </c>
      <c r="F49" s="466" t="s">
        <v>815</v>
      </c>
      <c r="G49" s="466" t="s">
        <v>815</v>
      </c>
      <c r="H49" s="465" t="s">
        <v>815</v>
      </c>
      <c r="J49" s="101" t="s">
        <v>85</v>
      </c>
      <c r="K49" s="94" t="s">
        <v>752</v>
      </c>
      <c r="L49" s="132" t="s">
        <v>776</v>
      </c>
      <c r="M49" s="36"/>
      <c r="N49" s="36"/>
      <c r="O49" s="36"/>
      <c r="P49" s="36"/>
      <c r="Q49" s="24" t="e">
        <v>#N/A</v>
      </c>
    </row>
    <row r="50" spans="1:19" ht="12.95" customHeight="1" x14ac:dyDescent="0.25">
      <c r="B50" s="3287" t="s">
        <v>763</v>
      </c>
      <c r="C50" s="3287"/>
      <c r="D50" s="3343" t="s">
        <v>792</v>
      </c>
      <c r="E50" s="3343"/>
      <c r="F50" s="19"/>
      <c r="G50" s="19"/>
      <c r="J50" s="293" t="s">
        <v>239</v>
      </c>
      <c r="K50" s="142" t="s">
        <v>5</v>
      </c>
      <c r="L50" s="147"/>
      <c r="M50" s="147"/>
      <c r="N50" s="147"/>
      <c r="O50" s="147"/>
      <c r="P50" s="147"/>
      <c r="Q50" s="153"/>
    </row>
    <row r="51" spans="1:19" ht="12.95" customHeight="1" x14ac:dyDescent="0.25">
      <c r="B51" s="3287"/>
      <c r="C51" s="3287"/>
      <c r="D51" s="3343"/>
      <c r="E51" s="3343"/>
      <c r="F51" s="19"/>
      <c r="G51" s="19"/>
      <c r="J51" s="98" t="s">
        <v>85</v>
      </c>
      <c r="K51" s="91" t="s">
        <v>509</v>
      </c>
      <c r="L51" s="128" t="s">
        <v>718</v>
      </c>
      <c r="M51" s="26"/>
      <c r="N51" s="26"/>
      <c r="O51" s="26"/>
      <c r="P51" s="26"/>
      <c r="Q51" s="29"/>
    </row>
    <row r="52" spans="1:19" ht="12.95" customHeight="1" x14ac:dyDescent="0.25">
      <c r="B52" s="3287" t="s">
        <v>773</v>
      </c>
      <c r="C52" s="3288"/>
      <c r="D52" s="3289" t="s">
        <v>792</v>
      </c>
      <c r="E52" s="3289"/>
      <c r="F52" s="19"/>
      <c r="G52" s="19"/>
      <c r="J52" s="430" t="s">
        <v>264</v>
      </c>
      <c r="K52" s="104"/>
      <c r="L52" s="158"/>
      <c r="M52" s="38"/>
      <c r="N52" s="38"/>
      <c r="O52" s="3319" t="s">
        <v>187</v>
      </c>
      <c r="P52" s="3319"/>
      <c r="Q52" s="3320"/>
    </row>
    <row r="53" spans="1:19" ht="12.95" customHeight="1" x14ac:dyDescent="0.25">
      <c r="B53" s="3287"/>
      <c r="C53" s="3288"/>
      <c r="D53" s="3289"/>
      <c r="E53" s="3289"/>
      <c r="F53" s="19"/>
      <c r="G53" s="19"/>
      <c r="J53" s="96"/>
      <c r="K53" s="93"/>
      <c r="L53" s="129"/>
      <c r="M53" s="23"/>
      <c r="N53" s="23"/>
      <c r="O53" s="407" t="s">
        <v>262</v>
      </c>
      <c r="P53" s="407" t="s">
        <v>396</v>
      </c>
      <c r="Q53" s="413" t="s">
        <v>263</v>
      </c>
    </row>
    <row r="54" spans="1:19" ht="12.95" customHeight="1" x14ac:dyDescent="0.25">
      <c r="B54" s="315"/>
      <c r="C54" s="315"/>
      <c r="D54" s="331"/>
      <c r="E54" s="331"/>
      <c r="F54" s="19"/>
      <c r="G54" s="19"/>
      <c r="J54" s="100" t="s">
        <v>85</v>
      </c>
      <c r="K54" s="103">
        <v>5.2</v>
      </c>
      <c r="L54" s="129"/>
      <c r="M54" s="23"/>
      <c r="N54" s="159" t="s">
        <v>270</v>
      </c>
      <c r="O54" s="25" t="e">
        <v>#N/A</v>
      </c>
      <c r="P54" s="25" t="e">
        <v>#N/A</v>
      </c>
      <c r="Q54" s="242"/>
    </row>
    <row r="55" spans="1:19" ht="12.95" customHeight="1" x14ac:dyDescent="0.25">
      <c r="B55" s="315"/>
      <c r="C55" s="315"/>
      <c r="D55" s="331"/>
      <c r="E55" s="331"/>
      <c r="F55" s="19"/>
      <c r="G55" s="19"/>
      <c r="J55" s="138" t="s">
        <v>85</v>
      </c>
      <c r="K55" s="103">
        <v>5.3</v>
      </c>
      <c r="L55" s="129"/>
      <c r="M55" s="23"/>
      <c r="N55" s="159" t="s">
        <v>201</v>
      </c>
      <c r="O55" s="25" t="e">
        <v>#N/A</v>
      </c>
      <c r="P55" s="25" t="e">
        <v>#N/A</v>
      </c>
      <c r="Q55" s="242"/>
    </row>
    <row r="56" spans="1:19" ht="12.95" customHeight="1" x14ac:dyDescent="0.25">
      <c r="B56" s="315"/>
      <c r="C56" s="315"/>
      <c r="D56" s="331"/>
      <c r="E56" s="331"/>
      <c r="F56" s="19"/>
      <c r="G56" s="19"/>
      <c r="J56" s="138" t="s">
        <v>85</v>
      </c>
      <c r="K56" s="103">
        <v>5.4</v>
      </c>
      <c r="L56" s="129"/>
      <c r="M56" s="23"/>
      <c r="N56" s="159" t="s">
        <v>202</v>
      </c>
      <c r="O56" s="25" t="e">
        <v>#N/A</v>
      </c>
      <c r="P56" s="25" t="e">
        <v>#N/A</v>
      </c>
      <c r="Q56" s="242"/>
    </row>
    <row r="57" spans="1:19" ht="12.95" customHeight="1" x14ac:dyDescent="0.25">
      <c r="A57" s="293" t="s">
        <v>238</v>
      </c>
      <c r="B57" s="142" t="s">
        <v>721</v>
      </c>
      <c r="C57" s="143"/>
      <c r="D57" s="143"/>
      <c r="E57" s="143"/>
      <c r="F57" s="143"/>
      <c r="G57" s="143"/>
      <c r="H57" s="153"/>
      <c r="J57" s="138" t="s">
        <v>85</v>
      </c>
      <c r="K57" s="103">
        <v>5.5</v>
      </c>
      <c r="L57" s="129"/>
      <c r="M57" s="23"/>
      <c r="N57" s="159" t="s">
        <v>203</v>
      </c>
      <c r="O57" s="25" t="e">
        <v>#N/A</v>
      </c>
      <c r="P57" s="25" t="e">
        <v>#N/A</v>
      </c>
      <c r="Q57" s="243"/>
      <c r="S57" s="131"/>
    </row>
    <row r="58" spans="1:19" ht="12.95" customHeight="1" x14ac:dyDescent="0.25">
      <c r="A58" s="98" t="s">
        <v>85</v>
      </c>
      <c r="B58" s="91" t="s">
        <v>482</v>
      </c>
      <c r="C58" s="128" t="s">
        <v>778</v>
      </c>
      <c r="D58" s="26"/>
      <c r="E58" s="26"/>
      <c r="F58" s="26"/>
      <c r="G58" s="26"/>
      <c r="H58" s="551"/>
      <c r="J58" s="138" t="s">
        <v>85</v>
      </c>
      <c r="K58" s="103">
        <v>5.6</v>
      </c>
      <c r="L58" s="129"/>
      <c r="M58" s="23"/>
      <c r="N58" s="159" t="s">
        <v>280</v>
      </c>
      <c r="O58" s="25" t="e">
        <v>#N/A</v>
      </c>
      <c r="P58" s="25" t="e">
        <v>#N/A</v>
      </c>
      <c r="Q58" s="25" t="e">
        <v>#N/A</v>
      </c>
    </row>
    <row r="59" spans="1:19" ht="12.95" customHeight="1" x14ac:dyDescent="0.25">
      <c r="A59" s="96" t="s">
        <v>85</v>
      </c>
      <c r="B59" s="93" t="s">
        <v>483</v>
      </c>
      <c r="C59" s="129" t="s">
        <v>443</v>
      </c>
      <c r="D59" s="436"/>
      <c r="E59" s="436"/>
      <c r="F59" s="436"/>
      <c r="G59" s="436"/>
      <c r="H59" s="550">
        <v>0</v>
      </c>
      <c r="J59" s="138" t="s">
        <v>85</v>
      </c>
      <c r="K59" s="103">
        <v>5.7</v>
      </c>
      <c r="L59" s="129"/>
      <c r="M59" s="23"/>
      <c r="N59" s="159" t="s">
        <v>281</v>
      </c>
      <c r="O59" s="25" t="e">
        <v>#N/A</v>
      </c>
      <c r="P59" s="25" t="e">
        <v>#N/A</v>
      </c>
      <c r="Q59" s="25" t="e">
        <v>#N/A</v>
      </c>
    </row>
    <row r="60" spans="1:19" ht="12.95" customHeight="1" x14ac:dyDescent="0.25">
      <c r="A60" s="96" t="s">
        <v>85</v>
      </c>
      <c r="B60" s="93" t="s">
        <v>484</v>
      </c>
      <c r="C60" s="130" t="s">
        <v>813</v>
      </c>
      <c r="D60" s="23"/>
      <c r="E60" s="23"/>
      <c r="F60" s="23"/>
      <c r="G60" s="23"/>
      <c r="H60" s="43"/>
      <c r="J60" s="138" t="s">
        <v>85</v>
      </c>
      <c r="K60" s="103">
        <v>5.8</v>
      </c>
      <c r="L60" s="129"/>
      <c r="M60" s="23"/>
      <c r="N60" s="159" t="s">
        <v>282</v>
      </c>
      <c r="O60" s="25" t="e">
        <v>#N/A</v>
      </c>
      <c r="P60" s="25" t="e">
        <v>#N/A</v>
      </c>
      <c r="Q60" s="241"/>
    </row>
    <row r="61" spans="1:19" ht="12.95" customHeight="1" x14ac:dyDescent="0.25">
      <c r="A61" s="138" t="s">
        <v>85</v>
      </c>
      <c r="B61" s="105" t="s">
        <v>485</v>
      </c>
      <c r="C61" s="130" t="s">
        <v>221</v>
      </c>
      <c r="D61" s="140"/>
      <c r="E61" s="140"/>
      <c r="F61" s="140"/>
      <c r="G61" s="140"/>
      <c r="H61" s="437"/>
      <c r="J61" s="138" t="s">
        <v>85</v>
      </c>
      <c r="K61" s="103">
        <v>5.9</v>
      </c>
      <c r="L61" s="129"/>
      <c r="M61" s="23"/>
      <c r="N61" s="159" t="s">
        <v>283</v>
      </c>
      <c r="O61" s="25" t="e">
        <v>#N/A</v>
      </c>
      <c r="P61" s="25" t="e">
        <v>#N/A</v>
      </c>
      <c r="Q61" s="242"/>
    </row>
    <row r="62" spans="1:19" ht="12.95" customHeight="1" x14ac:dyDescent="0.25">
      <c r="A62" s="430" t="s">
        <v>0</v>
      </c>
      <c r="B62" s="104"/>
      <c r="C62" s="158"/>
      <c r="D62" s="38"/>
      <c r="E62" s="38"/>
      <c r="F62" s="38"/>
      <c r="G62" s="38"/>
      <c r="H62" s="183"/>
      <c r="J62" s="138" t="s">
        <v>85</v>
      </c>
      <c r="K62" s="106" t="s">
        <v>240</v>
      </c>
      <c r="L62" s="129"/>
      <c r="M62" s="23"/>
      <c r="N62" s="159" t="s">
        <v>284</v>
      </c>
      <c r="O62" s="25" t="e">
        <v>#N/A</v>
      </c>
      <c r="P62" s="25" t="e">
        <v>#N/A</v>
      </c>
      <c r="Q62" s="242"/>
    </row>
    <row r="63" spans="1:19" ht="12.95" customHeight="1" x14ac:dyDescent="0.25">
      <c r="A63" s="96" t="s">
        <v>85</v>
      </c>
      <c r="B63" s="93" t="s">
        <v>486</v>
      </c>
      <c r="C63" s="129" t="s">
        <v>118</v>
      </c>
      <c r="D63" s="23"/>
      <c r="E63" s="23"/>
      <c r="F63" s="23"/>
      <c r="G63" s="23"/>
      <c r="H63" s="42"/>
      <c r="J63" s="101" t="s">
        <v>85</v>
      </c>
      <c r="K63" s="110">
        <v>5.1100000000000003</v>
      </c>
      <c r="L63" s="132"/>
      <c r="M63" s="113"/>
      <c r="N63" s="324" t="s">
        <v>209</v>
      </c>
      <c r="O63" s="25" t="e">
        <v>#N/A</v>
      </c>
      <c r="P63" s="25" t="e">
        <v>#N/A</v>
      </c>
      <c r="Q63" s="243"/>
    </row>
    <row r="64" spans="1:19" ht="12.95" customHeight="1" x14ac:dyDescent="0.25">
      <c r="A64" s="99" t="s">
        <v>85</v>
      </c>
      <c r="B64" s="106" t="s">
        <v>487</v>
      </c>
      <c r="C64" s="130" t="s">
        <v>101</v>
      </c>
      <c r="D64" s="32"/>
      <c r="E64" s="32"/>
      <c r="F64" s="32"/>
      <c r="G64" s="32"/>
      <c r="H64" s="34"/>
      <c r="J64" s="96" t="s">
        <v>85</v>
      </c>
      <c r="K64" s="103">
        <v>5.12</v>
      </c>
      <c r="L64" s="130" t="s">
        <v>94</v>
      </c>
      <c r="M64" s="32"/>
      <c r="N64" s="32"/>
      <c r="O64" s="32"/>
      <c r="P64" s="109"/>
      <c r="Q64" s="24">
        <v>0</v>
      </c>
    </row>
    <row r="65" spans="1:17" ht="12.95" customHeight="1" x14ac:dyDescent="0.25">
      <c r="A65" s="99" t="s">
        <v>85</v>
      </c>
      <c r="B65" s="106" t="s">
        <v>488</v>
      </c>
      <c r="C65" s="130" t="s">
        <v>779</v>
      </c>
      <c r="D65" s="32"/>
      <c r="E65" s="32"/>
      <c r="F65" s="32"/>
      <c r="G65" s="32"/>
      <c r="H65" s="34"/>
      <c r="J65" s="96" t="s">
        <v>85</v>
      </c>
      <c r="K65" s="103">
        <v>5.13</v>
      </c>
      <c r="L65" s="130" t="s">
        <v>787</v>
      </c>
      <c r="M65" s="140"/>
      <c r="N65" s="140"/>
      <c r="O65" s="140"/>
      <c r="P65" s="435"/>
      <c r="Q65" s="24">
        <v>0</v>
      </c>
    </row>
    <row r="66" spans="1:17" ht="12.95" customHeight="1" x14ac:dyDescent="0.25">
      <c r="A66" s="138" t="s">
        <v>85</v>
      </c>
      <c r="B66" s="312" t="s">
        <v>489</v>
      </c>
      <c r="C66" s="139" t="s">
        <v>102</v>
      </c>
      <c r="D66" s="140"/>
      <c r="E66" s="140"/>
      <c r="F66" s="140"/>
      <c r="G66" s="140"/>
      <c r="H66" s="37"/>
      <c r="J66" s="97" t="s">
        <v>85</v>
      </c>
      <c r="K66" s="110">
        <v>5.14</v>
      </c>
      <c r="L66" s="132" t="s">
        <v>412</v>
      </c>
      <c r="M66" s="36"/>
      <c r="N66" s="36"/>
      <c r="O66" s="36"/>
      <c r="P66" s="111"/>
      <c r="Q66" s="24" t="e">
        <v>#N/A</v>
      </c>
    </row>
    <row r="67" spans="1:17" ht="12.95" customHeight="1" x14ac:dyDescent="0.25">
      <c r="A67" s="138" t="s">
        <v>85</v>
      </c>
      <c r="B67" s="312" t="s">
        <v>490</v>
      </c>
      <c r="C67" s="139" t="s">
        <v>441</v>
      </c>
      <c r="D67" s="140"/>
      <c r="E67" s="140"/>
      <c r="F67" s="140"/>
      <c r="G67" s="140"/>
      <c r="H67" s="170"/>
      <c r="J67" s="172" t="s">
        <v>85</v>
      </c>
      <c r="K67" s="189">
        <v>5.15</v>
      </c>
      <c r="L67" s="431" t="s">
        <v>288</v>
      </c>
      <c r="M67" s="191"/>
      <c r="N67" s="322"/>
      <c r="O67" s="323"/>
      <c r="P67" s="323"/>
      <c r="Q67" s="246" t="s">
        <v>478</v>
      </c>
    </row>
    <row r="68" spans="1:17" ht="12.95" customHeight="1" x14ac:dyDescent="0.25">
      <c r="A68" s="100"/>
      <c r="B68" s="105"/>
      <c r="C68" s="131"/>
      <c r="D68" s="33"/>
      <c r="E68" s="33"/>
      <c r="F68" s="33"/>
      <c r="G68" s="332" t="s">
        <v>435</v>
      </c>
      <c r="H68" s="24" t="e">
        <v>#N/A</v>
      </c>
      <c r="J68" s="96"/>
      <c r="K68" s="154"/>
      <c r="L68" s="129"/>
      <c r="M68" s="112"/>
      <c r="N68" s="325"/>
      <c r="O68" s="326"/>
      <c r="P68" s="327" t="s">
        <v>481</v>
      </c>
      <c r="Q68" s="25" t="s">
        <v>815</v>
      </c>
    </row>
    <row r="69" spans="1:17" ht="12.95" customHeight="1" x14ac:dyDescent="0.25">
      <c r="A69" s="96"/>
      <c r="B69" s="93"/>
      <c r="C69" s="129"/>
      <c r="D69" s="23"/>
      <c r="E69" s="23"/>
      <c r="F69" s="23"/>
      <c r="G69" s="159" t="s">
        <v>436</v>
      </c>
      <c r="H69" s="24" t="e">
        <v>#N/A</v>
      </c>
      <c r="J69" s="100"/>
      <c r="K69" s="189"/>
      <c r="L69" s="190"/>
      <c r="M69" s="191"/>
      <c r="N69" s="191"/>
      <c r="O69" s="191"/>
      <c r="P69" s="406" t="s">
        <v>315</v>
      </c>
      <c r="Q69" s="414" t="s">
        <v>316</v>
      </c>
    </row>
    <row r="70" spans="1:17" ht="12.95" customHeight="1" x14ac:dyDescent="0.25">
      <c r="A70" s="99" t="s">
        <v>85</v>
      </c>
      <c r="B70" s="106" t="s">
        <v>491</v>
      </c>
      <c r="C70" s="130" t="s">
        <v>186</v>
      </c>
      <c r="D70" s="32"/>
      <c r="E70" s="32"/>
      <c r="F70" s="32"/>
      <c r="G70" s="32"/>
      <c r="H70" s="42"/>
      <c r="J70" s="3334" t="s">
        <v>812</v>
      </c>
      <c r="K70" s="3335"/>
      <c r="L70" s="3336"/>
      <c r="M70" s="39"/>
      <c r="N70" s="39"/>
      <c r="O70" s="192" t="s">
        <v>331</v>
      </c>
      <c r="P70" s="24" t="s">
        <v>815</v>
      </c>
      <c r="Q70" s="24" t="s">
        <v>815</v>
      </c>
    </row>
    <row r="71" spans="1:17" ht="12.95" customHeight="1" x14ac:dyDescent="0.25">
      <c r="A71" s="99" t="s">
        <v>85</v>
      </c>
      <c r="B71" s="106" t="s">
        <v>492</v>
      </c>
      <c r="C71" s="130" t="s">
        <v>661</v>
      </c>
      <c r="D71" s="32"/>
      <c r="E71" s="32"/>
      <c r="F71" s="32"/>
      <c r="G71" s="32"/>
      <c r="H71" s="34"/>
      <c r="J71" s="3337"/>
      <c r="K71" s="3338"/>
      <c r="L71" s="3339"/>
      <c r="M71" s="39"/>
      <c r="N71" s="39"/>
      <c r="O71" s="192" t="s">
        <v>317</v>
      </c>
      <c r="P71" s="24" t="s">
        <v>815</v>
      </c>
      <c r="Q71" s="24" t="s">
        <v>815</v>
      </c>
    </row>
    <row r="72" spans="1:17" ht="12.95" customHeight="1" x14ac:dyDescent="0.25">
      <c r="A72" s="99" t="s">
        <v>85</v>
      </c>
      <c r="B72" s="106" t="s">
        <v>493</v>
      </c>
      <c r="C72" s="130" t="s">
        <v>185</v>
      </c>
      <c r="D72" s="32"/>
      <c r="E72" s="32"/>
      <c r="F72" s="32"/>
      <c r="G72" s="32"/>
      <c r="H72" s="34"/>
      <c r="J72" s="3337"/>
      <c r="K72" s="3338"/>
      <c r="L72" s="3339"/>
      <c r="M72" s="39"/>
      <c r="N72" s="39"/>
      <c r="O72" s="192" t="s">
        <v>318</v>
      </c>
      <c r="P72" s="24" t="s">
        <v>815</v>
      </c>
      <c r="Q72" s="24" t="s">
        <v>815</v>
      </c>
    </row>
    <row r="73" spans="1:17" ht="12.95" customHeight="1" x14ac:dyDescent="0.25">
      <c r="A73" s="101" t="s">
        <v>85</v>
      </c>
      <c r="B73" s="94" t="s">
        <v>494</v>
      </c>
      <c r="C73" s="132" t="s">
        <v>660</v>
      </c>
      <c r="D73" s="36"/>
      <c r="E73" s="36"/>
      <c r="F73" s="36"/>
      <c r="G73" s="36"/>
      <c r="H73" s="141"/>
      <c r="J73" s="3337"/>
      <c r="K73" s="3338"/>
      <c r="L73" s="3339"/>
      <c r="M73" s="500"/>
      <c r="N73" s="500"/>
      <c r="O73" s="511" t="s">
        <v>458</v>
      </c>
      <c r="P73" s="24" t="s">
        <v>815</v>
      </c>
      <c r="Q73" s="24" t="s">
        <v>815</v>
      </c>
    </row>
    <row r="74" spans="1:17" ht="12.95" customHeight="1" x14ac:dyDescent="0.25">
      <c r="A74" s="430" t="s">
        <v>1</v>
      </c>
      <c r="B74" s="182"/>
      <c r="C74" s="158"/>
      <c r="D74" s="38"/>
      <c r="E74" s="38"/>
      <c r="F74" s="38"/>
      <c r="G74" s="38"/>
      <c r="H74" s="183"/>
      <c r="J74" s="3340"/>
      <c r="K74" s="3341"/>
      <c r="L74" s="3342"/>
      <c r="M74" s="500"/>
      <c r="N74" s="500"/>
      <c r="O74" s="512" t="s">
        <v>459</v>
      </c>
      <c r="P74" s="24" t="s">
        <v>815</v>
      </c>
      <c r="Q74" s="24" t="s">
        <v>815</v>
      </c>
    </row>
    <row r="75" spans="1:17" ht="12.95" customHeight="1" x14ac:dyDescent="0.2">
      <c r="A75" s="96" t="s">
        <v>85</v>
      </c>
      <c r="B75" s="93" t="s">
        <v>495</v>
      </c>
      <c r="C75" s="129" t="s">
        <v>120</v>
      </c>
      <c r="D75" s="23"/>
      <c r="E75" s="23"/>
      <c r="F75" s="23"/>
      <c r="G75" s="23"/>
      <c r="H75" s="42"/>
      <c r="J75" s="96"/>
      <c r="K75" s="154"/>
      <c r="L75" s="289"/>
      <c r="M75" s="112"/>
      <c r="N75" s="112"/>
      <c r="O75" s="159"/>
      <c r="P75" s="290"/>
      <c r="Q75" s="415" t="s">
        <v>3</v>
      </c>
    </row>
    <row r="76" spans="1:17" ht="12.95" customHeight="1" x14ac:dyDescent="0.25">
      <c r="A76" s="99" t="s">
        <v>85</v>
      </c>
      <c r="B76" s="106" t="s">
        <v>496</v>
      </c>
      <c r="C76" s="130" t="s">
        <v>101</v>
      </c>
      <c r="D76" s="32"/>
      <c r="E76" s="32"/>
      <c r="F76" s="32"/>
      <c r="G76" s="32"/>
      <c r="H76" s="34"/>
      <c r="J76" s="101"/>
      <c r="K76" s="110"/>
      <c r="L76" s="291"/>
      <c r="M76" s="113"/>
      <c r="N76" s="113"/>
      <c r="O76" s="292"/>
      <c r="P76" s="316" t="s">
        <v>535</v>
      </c>
      <c r="Q76" s="24">
        <v>0</v>
      </c>
    </row>
    <row r="77" spans="1:17" ht="12.95" customHeight="1" x14ac:dyDescent="0.25">
      <c r="A77" s="99" t="s">
        <v>85</v>
      </c>
      <c r="B77" s="106" t="s">
        <v>497</v>
      </c>
      <c r="C77" s="130" t="s">
        <v>779</v>
      </c>
      <c r="D77" s="32"/>
      <c r="E77" s="32"/>
      <c r="F77" s="32"/>
      <c r="G77" s="32"/>
      <c r="H77" s="34"/>
      <c r="J77" s="96" t="s">
        <v>85</v>
      </c>
      <c r="K77" s="154">
        <v>5.16</v>
      </c>
      <c r="L77" s="129" t="s">
        <v>289</v>
      </c>
      <c r="M77" s="112"/>
      <c r="N77" s="112"/>
      <c r="O77" s="112"/>
      <c r="P77" s="112"/>
      <c r="Q77" s="155"/>
    </row>
    <row r="78" spans="1:17" ht="12.95" customHeight="1" x14ac:dyDescent="0.25">
      <c r="A78" s="99" t="s">
        <v>85</v>
      </c>
      <c r="B78" s="106" t="s">
        <v>498</v>
      </c>
      <c r="C78" s="130" t="s">
        <v>121</v>
      </c>
      <c r="D78" s="32"/>
      <c r="E78" s="32"/>
      <c r="F78" s="32"/>
      <c r="G78" s="32"/>
      <c r="H78" s="34"/>
      <c r="J78" s="99" t="s">
        <v>85</v>
      </c>
      <c r="K78" s="103">
        <v>5.17</v>
      </c>
      <c r="L78" s="130" t="s">
        <v>290</v>
      </c>
      <c r="M78" s="39"/>
      <c r="N78" s="39"/>
      <c r="O78" s="39"/>
      <c r="P78" s="39"/>
      <c r="Q78" s="114"/>
    </row>
    <row r="79" spans="1:17" ht="12.95" customHeight="1" x14ac:dyDescent="0.25">
      <c r="A79" s="138" t="s">
        <v>85</v>
      </c>
      <c r="B79" s="312" t="s">
        <v>499</v>
      </c>
      <c r="C79" s="139" t="s">
        <v>441</v>
      </c>
      <c r="D79" s="140"/>
      <c r="E79" s="140"/>
      <c r="F79" s="140"/>
      <c r="G79" s="140"/>
      <c r="H79" s="311"/>
      <c r="J79" s="96" t="s">
        <v>85</v>
      </c>
      <c r="K79" s="103">
        <v>5.18</v>
      </c>
      <c r="L79" s="130" t="s">
        <v>291</v>
      </c>
      <c r="M79" s="39"/>
      <c r="N79" s="39"/>
      <c r="O79" s="39"/>
      <c r="P79" s="39"/>
      <c r="Q79" s="114"/>
    </row>
    <row r="80" spans="1:17" ht="12.95" customHeight="1" x14ac:dyDescent="0.25">
      <c r="A80" s="100"/>
      <c r="B80" s="105"/>
      <c r="C80" s="131"/>
      <c r="D80" s="33"/>
      <c r="E80" s="33"/>
      <c r="F80" s="33"/>
      <c r="G80" s="322" t="s">
        <v>435</v>
      </c>
      <c r="H80" s="24" t="e">
        <v>#N/A</v>
      </c>
      <c r="J80" s="97" t="s">
        <v>85</v>
      </c>
      <c r="K80" s="110">
        <v>5.19</v>
      </c>
      <c r="L80" s="132" t="s">
        <v>297</v>
      </c>
      <c r="M80" s="113"/>
      <c r="N80" s="113"/>
      <c r="O80" s="113"/>
      <c r="P80" s="113"/>
      <c r="Q80" s="115"/>
    </row>
    <row r="81" spans="1:17" ht="12.95" customHeight="1" x14ac:dyDescent="0.25">
      <c r="A81" s="96"/>
      <c r="B81" s="93"/>
      <c r="C81" s="129"/>
      <c r="D81" s="23"/>
      <c r="E81" s="23"/>
      <c r="F81" s="23"/>
      <c r="G81" s="159" t="s">
        <v>436</v>
      </c>
      <c r="H81" s="24" t="e">
        <v>#N/A</v>
      </c>
    </row>
    <row r="82" spans="1:17" ht="12.95" customHeight="1" x14ac:dyDescent="0.25">
      <c r="A82" s="99" t="s">
        <v>85</v>
      </c>
      <c r="B82" s="106" t="s">
        <v>500</v>
      </c>
      <c r="C82" s="130" t="s">
        <v>186</v>
      </c>
      <c r="D82" s="32"/>
      <c r="E82" s="32"/>
      <c r="F82" s="32"/>
      <c r="G82" s="32"/>
      <c r="H82" s="42"/>
      <c r="J82" s="293" t="s">
        <v>255</v>
      </c>
      <c r="K82" s="142" t="s">
        <v>310</v>
      </c>
      <c r="L82" s="143"/>
      <c r="M82" s="143"/>
      <c r="N82" s="143"/>
      <c r="O82" s="143"/>
      <c r="P82" s="143"/>
      <c r="Q82" s="153"/>
    </row>
    <row r="83" spans="1:17" ht="12.95" customHeight="1" x14ac:dyDescent="0.25">
      <c r="A83" s="99" t="s">
        <v>85</v>
      </c>
      <c r="B83" s="106" t="s">
        <v>501</v>
      </c>
      <c r="C83" s="130" t="s">
        <v>661</v>
      </c>
      <c r="D83" s="32"/>
      <c r="E83" s="32"/>
      <c r="F83" s="32"/>
      <c r="G83" s="32"/>
      <c r="H83" s="34"/>
      <c r="J83" s="98" t="s">
        <v>85</v>
      </c>
      <c r="K83" s="107">
        <v>6.1</v>
      </c>
      <c r="L83" s="128" t="s">
        <v>293</v>
      </c>
      <c r="M83" s="26"/>
      <c r="N83" s="26"/>
      <c r="O83" s="26"/>
      <c r="P83" s="26"/>
      <c r="Q83" s="29"/>
    </row>
    <row r="84" spans="1:17" ht="12.95" customHeight="1" x14ac:dyDescent="0.25">
      <c r="A84" s="101" t="s">
        <v>85</v>
      </c>
      <c r="B84" s="94" t="s">
        <v>502</v>
      </c>
      <c r="C84" s="132" t="s">
        <v>660</v>
      </c>
      <c r="D84" s="36"/>
      <c r="E84" s="36"/>
      <c r="F84" s="36"/>
      <c r="G84" s="36"/>
      <c r="H84" s="141"/>
      <c r="J84" s="99" t="s">
        <v>85</v>
      </c>
      <c r="K84" s="103">
        <v>6.2</v>
      </c>
      <c r="L84" s="130" t="s">
        <v>749</v>
      </c>
      <c r="M84" s="32"/>
      <c r="N84" s="32"/>
      <c r="O84" s="32"/>
      <c r="P84" s="32"/>
      <c r="Q84" s="169"/>
    </row>
    <row r="85" spans="1:17" ht="12.95" customHeight="1" x14ac:dyDescent="0.25">
      <c r="A85" s="96" t="s">
        <v>85</v>
      </c>
      <c r="B85" s="93" t="s">
        <v>503</v>
      </c>
      <c r="C85" s="137" t="s">
        <v>437</v>
      </c>
      <c r="D85" s="44"/>
      <c r="E85" s="44"/>
      <c r="F85" s="44"/>
      <c r="G85" s="44"/>
      <c r="H85" s="43"/>
      <c r="J85" s="99" t="s">
        <v>85</v>
      </c>
      <c r="K85" s="103">
        <v>6.3</v>
      </c>
      <c r="L85" s="130" t="s">
        <v>295</v>
      </c>
      <c r="M85" s="32"/>
      <c r="N85" s="32"/>
      <c r="O85" s="32"/>
      <c r="P85" s="32"/>
      <c r="Q85" s="169"/>
    </row>
    <row r="86" spans="1:17" ht="12.95" customHeight="1" x14ac:dyDescent="0.25">
      <c r="A86" s="99" t="s">
        <v>85</v>
      </c>
      <c r="B86" s="106" t="s">
        <v>504</v>
      </c>
      <c r="C86" s="136" t="s">
        <v>544</v>
      </c>
      <c r="D86" s="40"/>
      <c r="E86" s="40"/>
      <c r="F86" s="40"/>
      <c r="G86" s="40"/>
      <c r="H86" s="24">
        <v>294</v>
      </c>
      <c r="J86" s="99" t="s">
        <v>85</v>
      </c>
      <c r="K86" s="154">
        <v>6.4</v>
      </c>
      <c r="L86" s="130" t="s">
        <v>296</v>
      </c>
      <c r="M86" s="32"/>
      <c r="N86" s="32"/>
      <c r="O86" s="32"/>
      <c r="P86" s="32"/>
      <c r="Q86" s="169"/>
    </row>
    <row r="87" spans="1:17" ht="12.95" customHeight="1" x14ac:dyDescent="0.25">
      <c r="A87" s="99" t="s">
        <v>85</v>
      </c>
      <c r="B87" s="106" t="s">
        <v>505</v>
      </c>
      <c r="C87" s="136" t="s">
        <v>678</v>
      </c>
      <c r="D87" s="40"/>
      <c r="E87" s="40"/>
      <c r="F87" s="40"/>
      <c r="G87" s="40"/>
      <c r="H87" s="24">
        <v>177</v>
      </c>
      <c r="J87" s="96" t="s">
        <v>85</v>
      </c>
      <c r="K87" s="103">
        <v>6.5</v>
      </c>
      <c r="L87" s="139" t="s">
        <v>397</v>
      </c>
      <c r="M87" s="32"/>
      <c r="N87" s="32"/>
      <c r="O87" s="32"/>
      <c r="P87" s="32"/>
      <c r="Q87" s="169"/>
    </row>
    <row r="88" spans="1:17" ht="12.95" customHeight="1" x14ac:dyDescent="0.25">
      <c r="A88" s="99" t="s">
        <v>85</v>
      </c>
      <c r="B88" s="106" t="s">
        <v>506</v>
      </c>
      <c r="C88" s="136" t="s">
        <v>123</v>
      </c>
      <c r="D88" s="40"/>
      <c r="E88" s="40"/>
      <c r="F88" s="40"/>
      <c r="G88" s="40"/>
      <c r="H88" s="41"/>
      <c r="J88" s="100" t="s">
        <v>85</v>
      </c>
      <c r="K88" s="178">
        <v>6.6</v>
      </c>
      <c r="L88" s="130" t="s">
        <v>357</v>
      </c>
      <c r="M88" s="140"/>
      <c r="N88" s="140"/>
      <c r="O88" s="140"/>
      <c r="P88" s="140"/>
      <c r="Q88" s="170"/>
    </row>
    <row r="89" spans="1:17" ht="12.95" customHeight="1" x14ac:dyDescent="0.25">
      <c r="A89" s="99" t="s">
        <v>85</v>
      </c>
      <c r="B89" s="106" t="s">
        <v>507</v>
      </c>
      <c r="C89" s="136" t="s">
        <v>679</v>
      </c>
      <c r="D89" s="40"/>
      <c r="E89" s="40"/>
      <c r="F89" s="40"/>
      <c r="G89" s="40"/>
      <c r="H89" s="24">
        <v>315</v>
      </c>
      <c r="J89" s="166" t="s">
        <v>85</v>
      </c>
      <c r="K89" s="167">
        <v>6.7</v>
      </c>
      <c r="L89" s="432" t="s">
        <v>311</v>
      </c>
      <c r="M89" s="180"/>
      <c r="N89" s="180"/>
      <c r="O89" s="180"/>
      <c r="P89" s="180"/>
      <c r="Q89" s="181"/>
    </row>
    <row r="90" spans="1:17" ht="12.95" customHeight="1" x14ac:dyDescent="0.25">
      <c r="A90" s="99" t="s">
        <v>85</v>
      </c>
      <c r="B90" s="106" t="s">
        <v>508</v>
      </c>
      <c r="C90" s="136" t="s">
        <v>122</v>
      </c>
      <c r="D90" s="40"/>
      <c r="E90" s="40"/>
      <c r="F90" s="40"/>
      <c r="G90" s="40"/>
      <c r="H90" s="43"/>
      <c r="J90" s="96" t="s">
        <v>85</v>
      </c>
      <c r="K90" s="154">
        <v>6.8</v>
      </c>
      <c r="L90" s="473" t="s">
        <v>442</v>
      </c>
      <c r="M90" s="480"/>
      <c r="N90" s="480"/>
      <c r="O90" s="480"/>
      <c r="P90" s="480"/>
      <c r="Q90" s="179">
        <v>-1.75</v>
      </c>
    </row>
    <row r="91" spans="1:17" ht="12.95" customHeight="1" x14ac:dyDescent="0.25">
      <c r="A91" s="97" t="s">
        <v>85</v>
      </c>
      <c r="B91" s="94" t="s">
        <v>789</v>
      </c>
      <c r="C91" s="203" t="s">
        <v>717</v>
      </c>
      <c r="D91" s="204"/>
      <c r="E91" s="204"/>
      <c r="F91" s="204"/>
      <c r="G91" s="204"/>
      <c r="H91" s="202" t="e">
        <v>#N/A</v>
      </c>
      <c r="J91" s="97" t="s">
        <v>85</v>
      </c>
      <c r="K91" s="110">
        <v>6.9</v>
      </c>
      <c r="L91" s="135" t="s">
        <v>716</v>
      </c>
      <c r="M91" s="36"/>
      <c r="N91" s="36"/>
      <c r="O91" s="36"/>
      <c r="P91" s="36"/>
      <c r="Q91" s="177"/>
    </row>
    <row r="92" spans="1:17" ht="9.75" customHeight="1" x14ac:dyDescent="0.25">
      <c r="P92" s="433" t="s">
        <v>751</v>
      </c>
      <c r="Q92" s="420">
        <v>41740</v>
      </c>
    </row>
    <row r="100" spans="1:8" ht="13.5" customHeight="1" x14ac:dyDescent="0.25">
      <c r="A100" s="102"/>
      <c r="B100" s="105"/>
      <c r="C100" s="330"/>
      <c r="D100" s="89"/>
      <c r="E100" s="89"/>
      <c r="F100" s="89"/>
      <c r="G100" s="89"/>
      <c r="H100" s="90"/>
    </row>
    <row r="101" spans="1:8" ht="13.5" customHeight="1" x14ac:dyDescent="0.25">
      <c r="A101" s="102"/>
      <c r="B101" s="88"/>
      <c r="C101" s="89"/>
      <c r="D101" s="89"/>
      <c r="E101" s="89"/>
      <c r="F101" s="89"/>
      <c r="G101" s="89"/>
      <c r="H101" s="90"/>
    </row>
    <row r="102" spans="1:8" ht="13.5" customHeight="1" x14ac:dyDescent="0.25">
      <c r="A102" s="19"/>
      <c r="B102" s="19"/>
      <c r="C102" s="19"/>
      <c r="D102" s="19"/>
      <c r="E102" s="19"/>
      <c r="F102" s="19"/>
      <c r="G102" s="19"/>
    </row>
  </sheetData>
  <sheetProtection algorithmName="SHA-512" hashValue="NTR5mBM34dRH5drMqyvpAHgOzp2AnMGX+HfynxV84GZwKXu1In5UBelDJbwY+vbJHUGZ23tpFI1mvQr3MlGlYg==" saltValue="UWJ0QAbrKrUl5F+GM8COtw==" spinCount="100000" sheet="1" objects="1" scenarios="1"/>
  <mergeCells count="42">
    <mergeCell ref="A22:H23"/>
    <mergeCell ref="J70:L74"/>
    <mergeCell ref="P41:Q41"/>
    <mergeCell ref="B50:C51"/>
    <mergeCell ref="D50:E51"/>
    <mergeCell ref="B52:C53"/>
    <mergeCell ref="D52:E53"/>
    <mergeCell ref="O52:Q52"/>
    <mergeCell ref="P8:Q10"/>
    <mergeCell ref="L11:O13"/>
    <mergeCell ref="A24:H35"/>
    <mergeCell ref="P11:Q13"/>
    <mergeCell ref="B12:C15"/>
    <mergeCell ref="D12:E15"/>
    <mergeCell ref="F12:G15"/>
    <mergeCell ref="H12:H15"/>
    <mergeCell ref="B16:C17"/>
    <mergeCell ref="D16:E17"/>
    <mergeCell ref="F16:G17"/>
    <mergeCell ref="H16:H17"/>
    <mergeCell ref="B18:C19"/>
    <mergeCell ref="D18:E19"/>
    <mergeCell ref="F18:G19"/>
    <mergeCell ref="H18:H19"/>
    <mergeCell ref="B8:C11"/>
    <mergeCell ref="D8:E11"/>
    <mergeCell ref="F8:G11"/>
    <mergeCell ref="H8:H11"/>
    <mergeCell ref="L8:O10"/>
    <mergeCell ref="B1:C3"/>
    <mergeCell ref="D1:E3"/>
    <mergeCell ref="L1:O1"/>
    <mergeCell ref="P1:Q1"/>
    <mergeCell ref="H2:H3"/>
    <mergeCell ref="L2:O4"/>
    <mergeCell ref="P2:Q4"/>
    <mergeCell ref="B4:C7"/>
    <mergeCell ref="D4:E7"/>
    <mergeCell ref="F4:G7"/>
    <mergeCell ref="H4:H7"/>
    <mergeCell ref="L5:O7"/>
    <mergeCell ref="P5:Q7"/>
  </mergeCells>
  <conditionalFormatting sqref="F46">
    <cfRule type="containsText" dxfId="6" priority="3" operator="containsText" text="USE">
      <formula>NOT(ISERROR(SEARCH("USE",F46)))</formula>
    </cfRule>
  </conditionalFormatting>
  <conditionalFormatting sqref="G46">
    <cfRule type="containsText" dxfId="5" priority="2" operator="containsText" text="CHART">
      <formula>NOT(ISERROR(SEARCH("CHART",G46)))</formula>
    </cfRule>
  </conditionalFormatting>
  <conditionalFormatting sqref="H46">
    <cfRule type="containsBlanks" dxfId="4" priority="1">
      <formula>LEN(TRIM(H46))=0</formula>
    </cfRule>
  </conditionalFormatting>
  <printOptions horizontalCentered="1"/>
  <pageMargins left="0.25" right="0.25" top="0.55000000000000004" bottom="0.39" header="0.17" footer="0.16"/>
  <pageSetup scale="97" fitToHeight="2" orientation="landscape" r:id="rId1"/>
  <headerFooter differentOddEven="1">
    <oddHeader>&amp;C&amp;"Arial Black,Regular"&amp;18 527 WEB - SIZE CHANGE FORMAT &amp;&amp; PROCEDURE</oddHeader>
    <oddFooter>&amp;L© 2013, 2014, Tension Corp.&amp;CPage &amp;P of &amp;N&amp;R&amp;D - &amp;T</oddFooter>
    <evenFooter>&amp;L© 2013, 2014, Tension Corp.&amp;CPage &amp;P of &amp;N</evenFooter>
  </headerFooter>
  <rowBreaks count="1" manualBreakCount="1">
    <brk id="49" max="16" man="1"/>
  </row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FF0000"/>
  </sheetPr>
  <dimension ref="A1:I978"/>
  <sheetViews>
    <sheetView workbookViewId="0">
      <pane ySplit="1" topLeftCell="A956" activePane="bottomLeft" state="frozen"/>
      <selection activeCell="G10" sqref="G10"/>
      <selection pane="bottomLeft" activeCell="A93" sqref="A93"/>
    </sheetView>
  </sheetViews>
  <sheetFormatPr defaultRowHeight="15" x14ac:dyDescent="0.25"/>
  <cols>
    <col min="1" max="1" width="9.42578125" style="3" bestFit="1" customWidth="1"/>
    <col min="2" max="2" width="8" bestFit="1" customWidth="1"/>
    <col min="3" max="3" width="10.5703125" bestFit="1" customWidth="1"/>
    <col min="4" max="4" width="10.85546875" style="10" bestFit="1" customWidth="1"/>
    <col min="6" max="7" width="9.140625" style="18"/>
    <col min="8" max="9" width="9.140625" style="9"/>
  </cols>
  <sheetData>
    <row r="1" spans="1:9" ht="45" x14ac:dyDescent="0.25">
      <c r="A1" s="14" t="s">
        <v>38</v>
      </c>
      <c r="B1" s="15" t="s">
        <v>39</v>
      </c>
      <c r="C1" s="15" t="s">
        <v>40</v>
      </c>
      <c r="D1" s="16" t="s">
        <v>41</v>
      </c>
      <c r="F1" s="18" t="s">
        <v>326</v>
      </c>
      <c r="G1" s="18" t="s">
        <v>334</v>
      </c>
      <c r="H1" s="18" t="s">
        <v>327</v>
      </c>
      <c r="I1" s="18" t="s">
        <v>328</v>
      </c>
    </row>
    <row r="2" spans="1:9" x14ac:dyDescent="0.25">
      <c r="A2" s="3">
        <v>6.4</v>
      </c>
      <c r="B2">
        <v>6.4</v>
      </c>
      <c r="C2">
        <v>18</v>
      </c>
      <c r="D2" s="10">
        <v>105</v>
      </c>
      <c r="F2" s="18">
        <v>6.4</v>
      </c>
      <c r="G2" s="18">
        <v>14.74</v>
      </c>
      <c r="H2" s="9">
        <v>22</v>
      </c>
      <c r="I2" s="9">
        <v>49</v>
      </c>
    </row>
    <row r="3" spans="1:9" x14ac:dyDescent="0.25">
      <c r="A3" s="3">
        <v>6.5</v>
      </c>
      <c r="B3">
        <v>6.4</v>
      </c>
      <c r="C3">
        <v>18</v>
      </c>
      <c r="D3" s="10">
        <v>105</v>
      </c>
      <c r="F3" s="18">
        <v>14.74</v>
      </c>
      <c r="G3" s="18">
        <v>15.73</v>
      </c>
      <c r="H3" s="9">
        <v>23</v>
      </c>
      <c r="I3" s="9">
        <v>48</v>
      </c>
    </row>
    <row r="4" spans="1:9" x14ac:dyDescent="0.25">
      <c r="A4" s="3">
        <v>6.6</v>
      </c>
      <c r="B4">
        <v>6.4</v>
      </c>
      <c r="C4">
        <v>18</v>
      </c>
      <c r="D4" s="10">
        <v>105</v>
      </c>
      <c r="F4" s="18">
        <v>15.73</v>
      </c>
      <c r="G4" s="18">
        <v>16.760000000000002</v>
      </c>
      <c r="H4" s="9">
        <v>24</v>
      </c>
      <c r="I4" s="9">
        <v>47</v>
      </c>
    </row>
    <row r="5" spans="1:9" x14ac:dyDescent="0.25">
      <c r="A5" s="3">
        <v>6.7</v>
      </c>
      <c r="B5">
        <v>6.4</v>
      </c>
      <c r="C5">
        <v>18</v>
      </c>
      <c r="D5" s="10">
        <v>105</v>
      </c>
      <c r="F5" s="18">
        <v>16.760000000000002</v>
      </c>
      <c r="G5" s="18">
        <v>17.84</v>
      </c>
      <c r="H5" s="9">
        <v>25</v>
      </c>
      <c r="I5" s="9">
        <v>46</v>
      </c>
    </row>
    <row r="6" spans="1:9" x14ac:dyDescent="0.25">
      <c r="A6" s="3">
        <v>6.8</v>
      </c>
      <c r="B6">
        <v>6.4</v>
      </c>
      <c r="C6">
        <v>18</v>
      </c>
      <c r="D6" s="10">
        <v>105</v>
      </c>
      <c r="F6" s="18">
        <v>17.84</v>
      </c>
      <c r="G6" s="18">
        <v>18.96</v>
      </c>
      <c r="H6" s="9">
        <v>26</v>
      </c>
      <c r="I6" s="9">
        <v>45</v>
      </c>
    </row>
    <row r="7" spans="1:9" x14ac:dyDescent="0.25">
      <c r="A7" s="3">
        <v>6.9</v>
      </c>
      <c r="B7">
        <v>6.4</v>
      </c>
      <c r="C7">
        <v>18</v>
      </c>
      <c r="D7" s="10">
        <v>105</v>
      </c>
      <c r="F7" s="18">
        <v>18.96</v>
      </c>
      <c r="G7" s="18">
        <v>20.14</v>
      </c>
      <c r="H7" s="9">
        <v>27</v>
      </c>
      <c r="I7" s="9">
        <v>44</v>
      </c>
    </row>
    <row r="8" spans="1:9" x14ac:dyDescent="0.25">
      <c r="A8" s="3">
        <v>7</v>
      </c>
      <c r="B8">
        <v>6.4</v>
      </c>
      <c r="C8">
        <v>18</v>
      </c>
      <c r="D8" s="10">
        <v>105</v>
      </c>
      <c r="F8" s="18">
        <v>20.14</v>
      </c>
      <c r="G8" s="18">
        <v>21.37</v>
      </c>
      <c r="H8" s="9">
        <v>28</v>
      </c>
      <c r="I8" s="9">
        <v>43</v>
      </c>
    </row>
    <row r="9" spans="1:9" x14ac:dyDescent="0.25">
      <c r="A9" s="3">
        <v>7.1</v>
      </c>
      <c r="B9">
        <v>6.4</v>
      </c>
      <c r="C9">
        <v>18</v>
      </c>
      <c r="D9" s="10">
        <v>105</v>
      </c>
      <c r="F9" s="18">
        <v>21.37</v>
      </c>
      <c r="G9" s="18">
        <v>22.66</v>
      </c>
      <c r="H9" s="9">
        <v>29</v>
      </c>
      <c r="I9" s="9">
        <v>42</v>
      </c>
    </row>
    <row r="10" spans="1:9" x14ac:dyDescent="0.25">
      <c r="A10" s="3">
        <v>7.2</v>
      </c>
      <c r="B10">
        <v>7.2</v>
      </c>
      <c r="C10">
        <v>20</v>
      </c>
      <c r="D10" s="10">
        <v>103</v>
      </c>
      <c r="F10" s="18">
        <v>22.66</v>
      </c>
      <c r="G10" s="18">
        <v>24.02</v>
      </c>
      <c r="H10" s="9">
        <v>30</v>
      </c>
      <c r="I10" s="9">
        <v>41</v>
      </c>
    </row>
    <row r="11" spans="1:9" x14ac:dyDescent="0.25">
      <c r="A11" s="3">
        <v>7.3</v>
      </c>
      <c r="B11">
        <v>7.2</v>
      </c>
      <c r="C11">
        <v>20</v>
      </c>
      <c r="D11" s="10">
        <v>103</v>
      </c>
      <c r="F11" s="18">
        <v>24.02</v>
      </c>
      <c r="G11" s="18">
        <v>25.44</v>
      </c>
      <c r="H11" s="9">
        <v>31</v>
      </c>
      <c r="I11" s="9">
        <v>40</v>
      </c>
    </row>
    <row r="12" spans="1:9" x14ac:dyDescent="0.25">
      <c r="A12" s="3">
        <v>7.4</v>
      </c>
      <c r="B12">
        <v>7.2</v>
      </c>
      <c r="C12">
        <v>20</v>
      </c>
      <c r="D12" s="10">
        <v>103</v>
      </c>
      <c r="F12" s="18">
        <v>25.44</v>
      </c>
      <c r="G12" s="18">
        <v>26.93</v>
      </c>
      <c r="H12" s="9">
        <v>32</v>
      </c>
      <c r="I12" s="9">
        <v>39</v>
      </c>
    </row>
    <row r="13" spans="1:9" x14ac:dyDescent="0.25">
      <c r="A13" s="3">
        <v>7.4999999999999902</v>
      </c>
      <c r="B13">
        <v>7.2</v>
      </c>
      <c r="C13">
        <v>20</v>
      </c>
      <c r="D13" s="10">
        <v>103</v>
      </c>
      <c r="F13" s="18">
        <v>26.93</v>
      </c>
      <c r="G13" s="18">
        <v>28.5</v>
      </c>
      <c r="H13" s="9">
        <v>33</v>
      </c>
      <c r="I13" s="9">
        <v>38</v>
      </c>
    </row>
    <row r="14" spans="1:9" x14ac:dyDescent="0.25">
      <c r="A14" s="3">
        <v>7.5999999999999899</v>
      </c>
      <c r="B14">
        <v>7.2</v>
      </c>
      <c r="C14">
        <v>20</v>
      </c>
      <c r="D14" s="10">
        <v>103</v>
      </c>
      <c r="F14" s="18">
        <v>28.5</v>
      </c>
      <c r="G14" s="18">
        <v>30.16</v>
      </c>
      <c r="H14" s="9">
        <v>34</v>
      </c>
      <c r="I14" s="9">
        <v>37</v>
      </c>
    </row>
    <row r="15" spans="1:9" x14ac:dyDescent="0.25">
      <c r="A15" s="3">
        <v>7.6999999999999904</v>
      </c>
      <c r="B15">
        <v>7.2</v>
      </c>
      <c r="C15">
        <v>20</v>
      </c>
      <c r="D15" s="10">
        <v>103</v>
      </c>
      <c r="F15" s="18">
        <v>30.16</v>
      </c>
      <c r="G15" s="18">
        <v>31.91</v>
      </c>
      <c r="H15" s="9">
        <v>35</v>
      </c>
      <c r="I15" s="9">
        <v>36</v>
      </c>
    </row>
    <row r="16" spans="1:9" x14ac:dyDescent="0.25">
      <c r="A16" s="3">
        <v>7.7999999999999901</v>
      </c>
      <c r="B16">
        <v>7.2</v>
      </c>
      <c r="C16">
        <v>20</v>
      </c>
      <c r="D16" s="10">
        <v>103</v>
      </c>
      <c r="F16" s="18">
        <v>31.91</v>
      </c>
      <c r="G16" s="18">
        <v>33.76</v>
      </c>
      <c r="H16" s="9">
        <v>36</v>
      </c>
      <c r="I16" s="9">
        <v>35</v>
      </c>
    </row>
    <row r="17" spans="1:9" x14ac:dyDescent="0.25">
      <c r="A17" s="3">
        <v>7.8999999999999897</v>
      </c>
      <c r="B17">
        <v>7.2</v>
      </c>
      <c r="C17">
        <v>20</v>
      </c>
      <c r="D17" s="10">
        <v>103</v>
      </c>
      <c r="F17" s="18">
        <v>33.76</v>
      </c>
      <c r="G17" s="18">
        <v>35.72</v>
      </c>
      <c r="H17" s="9">
        <v>37</v>
      </c>
      <c r="I17" s="9">
        <v>34</v>
      </c>
    </row>
    <row r="18" spans="1:9" x14ac:dyDescent="0.25">
      <c r="A18" s="3">
        <v>7.9999999999999902</v>
      </c>
      <c r="B18">
        <v>8</v>
      </c>
      <c r="C18">
        <v>22</v>
      </c>
      <c r="D18" s="10">
        <v>101</v>
      </c>
      <c r="F18" s="18">
        <v>35.72</v>
      </c>
      <c r="G18" s="18">
        <v>37.799999999999997</v>
      </c>
      <c r="H18" s="9">
        <v>38</v>
      </c>
      <c r="I18" s="9">
        <v>33</v>
      </c>
    </row>
    <row r="19" spans="1:9" x14ac:dyDescent="0.25">
      <c r="A19" s="3">
        <v>8.0999999999999908</v>
      </c>
      <c r="B19">
        <v>8</v>
      </c>
      <c r="C19">
        <v>22</v>
      </c>
      <c r="D19" s="10">
        <v>101</v>
      </c>
      <c r="F19" s="18">
        <v>37.799999999999997</v>
      </c>
      <c r="G19" s="18">
        <v>40</v>
      </c>
      <c r="H19" s="9">
        <v>39</v>
      </c>
      <c r="I19" s="9">
        <v>32</v>
      </c>
    </row>
    <row r="20" spans="1:9" x14ac:dyDescent="0.25">
      <c r="A20" s="3">
        <v>8.1999999999999904</v>
      </c>
      <c r="B20">
        <v>8</v>
      </c>
      <c r="C20">
        <v>22</v>
      </c>
      <c r="D20" s="10">
        <v>101</v>
      </c>
      <c r="F20" s="18">
        <v>40</v>
      </c>
      <c r="G20" s="18">
        <v>42.35</v>
      </c>
      <c r="H20" s="9">
        <v>40</v>
      </c>
      <c r="I20" s="9">
        <v>31</v>
      </c>
    </row>
    <row r="21" spans="1:9" x14ac:dyDescent="0.25">
      <c r="A21" s="3">
        <v>8.2999999999999901</v>
      </c>
      <c r="B21">
        <v>8</v>
      </c>
      <c r="C21">
        <v>22</v>
      </c>
      <c r="D21" s="10">
        <v>101</v>
      </c>
      <c r="F21" s="18">
        <v>42.35</v>
      </c>
      <c r="G21" s="18">
        <v>44.86</v>
      </c>
      <c r="H21" s="9">
        <v>41</v>
      </c>
      <c r="I21" s="9">
        <v>30</v>
      </c>
    </row>
    <row r="22" spans="1:9" x14ac:dyDescent="0.25">
      <c r="A22" s="3">
        <v>8.3999999999999897</v>
      </c>
      <c r="B22">
        <v>8</v>
      </c>
      <c r="C22">
        <v>22</v>
      </c>
      <c r="D22" s="10">
        <v>101</v>
      </c>
      <c r="F22" s="18">
        <v>44.86</v>
      </c>
      <c r="G22" s="18">
        <v>47.54</v>
      </c>
      <c r="H22" s="9">
        <v>42</v>
      </c>
      <c r="I22" s="9">
        <v>29</v>
      </c>
    </row>
    <row r="23" spans="1:9" x14ac:dyDescent="0.25">
      <c r="A23" s="3">
        <v>8.4999999999999893</v>
      </c>
      <c r="B23">
        <v>8</v>
      </c>
      <c r="C23">
        <v>22</v>
      </c>
      <c r="D23" s="10">
        <v>101</v>
      </c>
      <c r="F23" s="18">
        <v>47.54</v>
      </c>
      <c r="G23" s="18">
        <v>50.41</v>
      </c>
      <c r="H23" s="9">
        <v>43</v>
      </c>
      <c r="I23" s="9">
        <v>28</v>
      </c>
    </row>
    <row r="24" spans="1:9" x14ac:dyDescent="0.25">
      <c r="A24" s="3">
        <v>8.5999999999999908</v>
      </c>
      <c r="B24">
        <v>8</v>
      </c>
      <c r="C24">
        <v>22</v>
      </c>
      <c r="D24" s="10">
        <v>101</v>
      </c>
      <c r="F24" s="18">
        <v>50.41</v>
      </c>
      <c r="G24" s="18">
        <v>53.49</v>
      </c>
      <c r="H24" s="9">
        <v>44</v>
      </c>
      <c r="I24" s="9">
        <v>27</v>
      </c>
    </row>
    <row r="25" spans="1:9" x14ac:dyDescent="0.25">
      <c r="A25" s="3">
        <v>8.6999999999999904</v>
      </c>
      <c r="B25">
        <v>8</v>
      </c>
      <c r="C25">
        <v>22</v>
      </c>
      <c r="D25" s="10">
        <v>101</v>
      </c>
      <c r="F25" s="18">
        <v>53.49</v>
      </c>
      <c r="G25" s="18">
        <v>56.81</v>
      </c>
      <c r="H25" s="9">
        <v>45</v>
      </c>
      <c r="I25" s="9">
        <v>26</v>
      </c>
    </row>
    <row r="26" spans="1:9" x14ac:dyDescent="0.25">
      <c r="A26" s="3">
        <v>8.7999999999999901</v>
      </c>
      <c r="B26">
        <v>8</v>
      </c>
      <c r="C26">
        <v>22</v>
      </c>
      <c r="D26" s="10">
        <v>101</v>
      </c>
      <c r="F26" s="18">
        <v>56.81</v>
      </c>
      <c r="G26" s="18">
        <v>60.39</v>
      </c>
      <c r="H26" s="9">
        <v>46</v>
      </c>
      <c r="I26" s="9">
        <v>25</v>
      </c>
    </row>
    <row r="27" spans="1:9" x14ac:dyDescent="0.25">
      <c r="A27" s="3">
        <v>8.8999999999999897</v>
      </c>
      <c r="B27">
        <v>8</v>
      </c>
      <c r="C27">
        <v>22</v>
      </c>
      <c r="D27" s="10">
        <v>101</v>
      </c>
      <c r="F27" s="18">
        <v>60.39</v>
      </c>
      <c r="G27" s="18">
        <v>64.28</v>
      </c>
      <c r="H27" s="9">
        <v>47</v>
      </c>
      <c r="I27" s="9">
        <v>24</v>
      </c>
    </row>
    <row r="28" spans="1:9" x14ac:dyDescent="0.25">
      <c r="A28" s="3">
        <v>8.9999999999999893</v>
      </c>
      <c r="B28">
        <v>8</v>
      </c>
      <c r="C28">
        <v>22</v>
      </c>
      <c r="D28" s="10">
        <v>101</v>
      </c>
      <c r="F28" s="18">
        <v>64.28</v>
      </c>
      <c r="G28" s="18">
        <v>68.5</v>
      </c>
      <c r="H28" s="9">
        <v>48</v>
      </c>
      <c r="I28" s="9">
        <v>23</v>
      </c>
    </row>
    <row r="29" spans="1:9" x14ac:dyDescent="0.25">
      <c r="A29" s="3">
        <v>9.0999999999999908</v>
      </c>
      <c r="B29">
        <v>8</v>
      </c>
      <c r="C29">
        <v>22</v>
      </c>
      <c r="D29" s="10">
        <v>101</v>
      </c>
      <c r="F29" s="18">
        <v>68.5</v>
      </c>
      <c r="G29" s="18">
        <v>73.099999999999994</v>
      </c>
      <c r="H29" s="9">
        <v>49</v>
      </c>
      <c r="I29" s="9">
        <v>22</v>
      </c>
    </row>
    <row r="30" spans="1:9" x14ac:dyDescent="0.25">
      <c r="A30" s="3">
        <v>9.1999999999999904</v>
      </c>
      <c r="B30">
        <v>8</v>
      </c>
      <c r="C30">
        <v>22</v>
      </c>
      <c r="D30" s="10">
        <v>101</v>
      </c>
      <c r="F30" s="18">
        <v>73.099999999999994</v>
      </c>
      <c r="G30" s="18">
        <v>78.150000000000006</v>
      </c>
      <c r="H30" s="9">
        <v>50</v>
      </c>
      <c r="I30" s="9">
        <v>21</v>
      </c>
    </row>
    <row r="31" spans="1:9" x14ac:dyDescent="0.25">
      <c r="A31" s="3">
        <v>9.2999999999999901</v>
      </c>
      <c r="B31">
        <v>8</v>
      </c>
      <c r="C31">
        <v>22</v>
      </c>
      <c r="D31" s="10">
        <v>101</v>
      </c>
      <c r="F31" s="18">
        <v>78.150000000000006</v>
      </c>
      <c r="G31" s="18">
        <v>83.7</v>
      </c>
      <c r="H31" s="9">
        <v>51</v>
      </c>
      <c r="I31" s="9">
        <v>20</v>
      </c>
    </row>
    <row r="32" spans="1:9" x14ac:dyDescent="0.25">
      <c r="A32" s="3">
        <v>9.3999999999999897</v>
      </c>
      <c r="B32">
        <v>8</v>
      </c>
      <c r="C32">
        <v>22</v>
      </c>
      <c r="D32" s="10">
        <v>101</v>
      </c>
      <c r="F32" s="18">
        <v>83.7</v>
      </c>
      <c r="G32" s="18">
        <v>122.54</v>
      </c>
      <c r="H32" s="9">
        <v>56</v>
      </c>
      <c r="I32" s="9">
        <v>15</v>
      </c>
    </row>
    <row r="33" spans="1:6" x14ac:dyDescent="0.25">
      <c r="A33" s="3">
        <v>9.4999999999999893</v>
      </c>
      <c r="B33">
        <v>8</v>
      </c>
      <c r="C33">
        <v>22</v>
      </c>
      <c r="D33" s="10">
        <v>101</v>
      </c>
      <c r="F33" s="18">
        <v>122.54</v>
      </c>
    </row>
    <row r="34" spans="1:6" x14ac:dyDescent="0.25">
      <c r="A34" s="3">
        <v>9.5999999999999908</v>
      </c>
      <c r="B34">
        <v>8</v>
      </c>
      <c r="C34">
        <v>22</v>
      </c>
      <c r="D34" s="10">
        <v>101</v>
      </c>
    </row>
    <row r="35" spans="1:6" x14ac:dyDescent="0.25">
      <c r="A35" s="3">
        <v>9.6999999999999904</v>
      </c>
      <c r="B35">
        <v>8</v>
      </c>
      <c r="C35">
        <v>22</v>
      </c>
      <c r="D35" s="10">
        <v>101</v>
      </c>
    </row>
    <row r="36" spans="1:6" x14ac:dyDescent="0.25">
      <c r="A36" s="3">
        <v>9.7999999999999901</v>
      </c>
      <c r="B36">
        <v>8</v>
      </c>
      <c r="C36">
        <v>22</v>
      </c>
      <c r="D36" s="10">
        <v>101</v>
      </c>
    </row>
    <row r="37" spans="1:6" x14ac:dyDescent="0.25">
      <c r="A37" s="3">
        <v>9.8999999999999897</v>
      </c>
      <c r="B37">
        <v>8</v>
      </c>
      <c r="C37">
        <v>22</v>
      </c>
      <c r="D37" s="10">
        <v>101</v>
      </c>
    </row>
    <row r="38" spans="1:6" x14ac:dyDescent="0.25">
      <c r="A38" s="3">
        <v>9.9999999999999893</v>
      </c>
      <c r="B38">
        <v>10</v>
      </c>
      <c r="C38">
        <v>27</v>
      </c>
      <c r="D38" s="10">
        <v>96</v>
      </c>
    </row>
    <row r="39" spans="1:6" x14ac:dyDescent="0.25">
      <c r="A39" s="3">
        <v>10.1</v>
      </c>
      <c r="B39">
        <v>10</v>
      </c>
      <c r="C39">
        <v>27</v>
      </c>
      <c r="D39" s="10">
        <v>96</v>
      </c>
    </row>
    <row r="40" spans="1:6" x14ac:dyDescent="0.25">
      <c r="A40" s="3">
        <v>10.199999999999999</v>
      </c>
      <c r="B40">
        <v>10</v>
      </c>
      <c r="C40">
        <v>27</v>
      </c>
      <c r="D40" s="10">
        <v>96</v>
      </c>
    </row>
    <row r="41" spans="1:6" x14ac:dyDescent="0.25">
      <c r="A41" s="3">
        <v>10.3</v>
      </c>
      <c r="B41">
        <v>10</v>
      </c>
      <c r="C41">
        <v>27</v>
      </c>
      <c r="D41" s="10">
        <v>96</v>
      </c>
    </row>
    <row r="42" spans="1:6" x14ac:dyDescent="0.25">
      <c r="A42" s="3">
        <v>10.4</v>
      </c>
      <c r="B42">
        <v>10</v>
      </c>
      <c r="C42">
        <v>27</v>
      </c>
      <c r="D42" s="10">
        <v>96</v>
      </c>
    </row>
    <row r="43" spans="1:6" x14ac:dyDescent="0.25">
      <c r="A43" s="3">
        <v>10.5</v>
      </c>
      <c r="B43">
        <v>10</v>
      </c>
      <c r="C43">
        <v>27</v>
      </c>
      <c r="D43" s="10">
        <v>96</v>
      </c>
    </row>
    <row r="44" spans="1:6" x14ac:dyDescent="0.25">
      <c r="A44" s="3">
        <v>10.6</v>
      </c>
      <c r="B44">
        <v>10</v>
      </c>
      <c r="C44">
        <v>27</v>
      </c>
      <c r="D44" s="10">
        <v>96</v>
      </c>
    </row>
    <row r="45" spans="1:6" x14ac:dyDescent="0.25">
      <c r="A45" s="3">
        <v>10.7</v>
      </c>
      <c r="B45">
        <v>10</v>
      </c>
      <c r="C45">
        <v>27</v>
      </c>
      <c r="D45" s="10">
        <v>96</v>
      </c>
    </row>
    <row r="46" spans="1:6" x14ac:dyDescent="0.25">
      <c r="A46" s="3">
        <v>10.8</v>
      </c>
      <c r="B46">
        <v>10</v>
      </c>
      <c r="C46">
        <v>27</v>
      </c>
      <c r="D46" s="10">
        <v>96</v>
      </c>
    </row>
    <row r="47" spans="1:6" x14ac:dyDescent="0.25">
      <c r="A47" s="3">
        <v>10.9</v>
      </c>
      <c r="B47">
        <v>10</v>
      </c>
      <c r="C47">
        <v>27</v>
      </c>
      <c r="D47" s="10">
        <v>96</v>
      </c>
    </row>
    <row r="48" spans="1:6" x14ac:dyDescent="0.25">
      <c r="A48" s="3">
        <v>11</v>
      </c>
      <c r="B48">
        <v>10</v>
      </c>
      <c r="C48">
        <v>27</v>
      </c>
      <c r="D48" s="10">
        <v>96</v>
      </c>
    </row>
    <row r="49" spans="1:4" x14ac:dyDescent="0.25">
      <c r="A49" s="3">
        <v>11.1</v>
      </c>
      <c r="B49">
        <v>10</v>
      </c>
      <c r="C49">
        <v>27</v>
      </c>
      <c r="D49" s="10">
        <v>96</v>
      </c>
    </row>
    <row r="50" spans="1:4" x14ac:dyDescent="0.25">
      <c r="A50" s="3">
        <v>11.2</v>
      </c>
      <c r="B50">
        <v>10</v>
      </c>
      <c r="C50">
        <v>27</v>
      </c>
      <c r="D50" s="10">
        <v>96</v>
      </c>
    </row>
    <row r="51" spans="1:4" x14ac:dyDescent="0.25">
      <c r="A51" s="3">
        <v>11.3</v>
      </c>
      <c r="B51">
        <v>10</v>
      </c>
      <c r="C51">
        <v>27</v>
      </c>
      <c r="D51" s="10">
        <v>96</v>
      </c>
    </row>
    <row r="52" spans="1:4" x14ac:dyDescent="0.25">
      <c r="A52" s="3">
        <v>11.4</v>
      </c>
      <c r="B52">
        <v>10</v>
      </c>
      <c r="C52">
        <v>27</v>
      </c>
      <c r="D52" s="10">
        <v>96</v>
      </c>
    </row>
    <row r="53" spans="1:4" x14ac:dyDescent="0.25">
      <c r="A53" s="3">
        <v>11.5</v>
      </c>
      <c r="B53">
        <v>10</v>
      </c>
      <c r="C53">
        <v>27</v>
      </c>
      <c r="D53" s="10">
        <v>96</v>
      </c>
    </row>
    <row r="54" spans="1:4" x14ac:dyDescent="0.25">
      <c r="A54" s="3">
        <v>11.6</v>
      </c>
      <c r="B54">
        <v>10</v>
      </c>
      <c r="C54">
        <v>27</v>
      </c>
      <c r="D54" s="10">
        <v>96</v>
      </c>
    </row>
    <row r="55" spans="1:4" x14ac:dyDescent="0.25">
      <c r="A55" s="3">
        <v>11.7</v>
      </c>
      <c r="B55">
        <v>10</v>
      </c>
      <c r="C55">
        <v>27</v>
      </c>
      <c r="D55" s="10">
        <v>96</v>
      </c>
    </row>
    <row r="56" spans="1:4" x14ac:dyDescent="0.25">
      <c r="A56" s="3">
        <v>11.8</v>
      </c>
      <c r="B56">
        <v>10</v>
      </c>
      <c r="C56">
        <v>27</v>
      </c>
      <c r="D56" s="10">
        <v>96</v>
      </c>
    </row>
    <row r="57" spans="1:4" x14ac:dyDescent="0.25">
      <c r="A57" s="3">
        <v>11.9</v>
      </c>
      <c r="B57">
        <v>10</v>
      </c>
      <c r="C57">
        <v>27</v>
      </c>
      <c r="D57" s="10">
        <v>96</v>
      </c>
    </row>
    <row r="58" spans="1:4" x14ac:dyDescent="0.25">
      <c r="A58" s="3">
        <v>12</v>
      </c>
      <c r="B58">
        <v>12</v>
      </c>
      <c r="C58">
        <v>30</v>
      </c>
      <c r="D58" s="10">
        <v>93</v>
      </c>
    </row>
    <row r="59" spans="1:4" x14ac:dyDescent="0.25">
      <c r="A59" s="3">
        <v>12.1</v>
      </c>
      <c r="B59">
        <v>12</v>
      </c>
      <c r="C59">
        <v>30</v>
      </c>
      <c r="D59" s="10">
        <v>93</v>
      </c>
    </row>
    <row r="60" spans="1:4" x14ac:dyDescent="0.25">
      <c r="A60" s="3">
        <v>12.2</v>
      </c>
      <c r="B60">
        <v>12</v>
      </c>
      <c r="C60">
        <v>30</v>
      </c>
      <c r="D60" s="10">
        <v>93</v>
      </c>
    </row>
    <row r="61" spans="1:4" x14ac:dyDescent="0.25">
      <c r="A61" s="3">
        <v>12.3</v>
      </c>
      <c r="B61">
        <v>12</v>
      </c>
      <c r="C61">
        <v>30</v>
      </c>
      <c r="D61" s="10">
        <v>93</v>
      </c>
    </row>
    <row r="62" spans="1:4" x14ac:dyDescent="0.25">
      <c r="A62" s="3">
        <v>12.4</v>
      </c>
      <c r="B62">
        <v>12</v>
      </c>
      <c r="C62">
        <v>30</v>
      </c>
      <c r="D62" s="10">
        <v>93</v>
      </c>
    </row>
    <row r="63" spans="1:4" x14ac:dyDescent="0.25">
      <c r="A63" s="3">
        <v>12.5</v>
      </c>
      <c r="B63">
        <v>12</v>
      </c>
      <c r="C63">
        <v>30</v>
      </c>
      <c r="D63" s="10">
        <v>93</v>
      </c>
    </row>
    <row r="64" spans="1:4" x14ac:dyDescent="0.25">
      <c r="A64" s="3">
        <v>12.6</v>
      </c>
      <c r="B64">
        <v>12</v>
      </c>
      <c r="C64">
        <v>30</v>
      </c>
      <c r="D64" s="10">
        <v>93</v>
      </c>
    </row>
    <row r="65" spans="1:4" x14ac:dyDescent="0.25">
      <c r="A65" s="3">
        <v>12.7</v>
      </c>
      <c r="B65">
        <v>12</v>
      </c>
      <c r="C65">
        <v>30</v>
      </c>
      <c r="D65" s="10">
        <v>93</v>
      </c>
    </row>
    <row r="66" spans="1:4" x14ac:dyDescent="0.25">
      <c r="A66" s="3">
        <v>12.8</v>
      </c>
      <c r="B66">
        <v>12</v>
      </c>
      <c r="C66">
        <v>30</v>
      </c>
      <c r="D66" s="10">
        <v>93</v>
      </c>
    </row>
    <row r="67" spans="1:4" x14ac:dyDescent="0.25">
      <c r="A67" s="3">
        <v>12.9</v>
      </c>
      <c r="B67">
        <v>12</v>
      </c>
      <c r="C67">
        <v>30</v>
      </c>
      <c r="D67" s="10">
        <v>93</v>
      </c>
    </row>
    <row r="68" spans="1:4" x14ac:dyDescent="0.25">
      <c r="A68" s="3">
        <v>13</v>
      </c>
      <c r="B68">
        <v>12</v>
      </c>
      <c r="C68">
        <v>30</v>
      </c>
      <c r="D68" s="10">
        <v>93</v>
      </c>
    </row>
    <row r="69" spans="1:4" x14ac:dyDescent="0.25">
      <c r="A69" s="3">
        <v>13.1</v>
      </c>
      <c r="B69">
        <v>12</v>
      </c>
      <c r="C69">
        <v>30</v>
      </c>
      <c r="D69" s="10">
        <v>93</v>
      </c>
    </row>
    <row r="70" spans="1:4" x14ac:dyDescent="0.25">
      <c r="A70" s="3">
        <v>13.2</v>
      </c>
      <c r="B70">
        <v>12</v>
      </c>
      <c r="C70">
        <v>30</v>
      </c>
      <c r="D70" s="10">
        <v>93</v>
      </c>
    </row>
    <row r="71" spans="1:4" x14ac:dyDescent="0.25">
      <c r="A71" s="3">
        <v>13.3</v>
      </c>
      <c r="B71">
        <v>12</v>
      </c>
      <c r="C71">
        <v>30</v>
      </c>
      <c r="D71" s="10">
        <v>93</v>
      </c>
    </row>
    <row r="72" spans="1:4" x14ac:dyDescent="0.25">
      <c r="A72" s="3">
        <v>13.4</v>
      </c>
      <c r="B72">
        <v>12</v>
      </c>
      <c r="C72">
        <v>30</v>
      </c>
      <c r="D72" s="10">
        <v>93</v>
      </c>
    </row>
    <row r="73" spans="1:4" x14ac:dyDescent="0.25">
      <c r="A73" s="3">
        <v>13.5</v>
      </c>
      <c r="B73">
        <v>12</v>
      </c>
      <c r="C73">
        <v>30</v>
      </c>
      <c r="D73" s="10">
        <v>93</v>
      </c>
    </row>
    <row r="74" spans="1:4" x14ac:dyDescent="0.25">
      <c r="A74" s="3">
        <v>13.6</v>
      </c>
      <c r="B74">
        <v>12</v>
      </c>
      <c r="C74">
        <v>30</v>
      </c>
      <c r="D74" s="10">
        <v>93</v>
      </c>
    </row>
    <row r="75" spans="1:4" x14ac:dyDescent="0.25">
      <c r="A75" s="3">
        <v>13.7</v>
      </c>
      <c r="B75">
        <v>12</v>
      </c>
      <c r="C75">
        <v>30</v>
      </c>
      <c r="D75" s="10">
        <v>93</v>
      </c>
    </row>
    <row r="76" spans="1:4" x14ac:dyDescent="0.25">
      <c r="A76" s="3">
        <v>13.8</v>
      </c>
      <c r="B76">
        <v>12</v>
      </c>
      <c r="C76">
        <v>30</v>
      </c>
      <c r="D76" s="10">
        <v>93</v>
      </c>
    </row>
    <row r="77" spans="1:4" x14ac:dyDescent="0.25">
      <c r="A77" s="3">
        <v>13.9</v>
      </c>
      <c r="B77">
        <v>12</v>
      </c>
      <c r="C77">
        <v>30</v>
      </c>
      <c r="D77" s="10">
        <v>93</v>
      </c>
    </row>
    <row r="78" spans="1:4" x14ac:dyDescent="0.25">
      <c r="A78" s="3">
        <v>14</v>
      </c>
      <c r="B78">
        <v>14</v>
      </c>
      <c r="C78">
        <v>33</v>
      </c>
      <c r="D78" s="10">
        <v>90</v>
      </c>
    </row>
    <row r="79" spans="1:4" x14ac:dyDescent="0.25">
      <c r="A79" s="3">
        <v>14.1</v>
      </c>
      <c r="B79">
        <v>14</v>
      </c>
      <c r="C79">
        <v>33</v>
      </c>
      <c r="D79" s="10">
        <v>90</v>
      </c>
    </row>
    <row r="80" spans="1:4" x14ac:dyDescent="0.25">
      <c r="A80" s="3">
        <v>14.2</v>
      </c>
      <c r="B80">
        <v>14</v>
      </c>
      <c r="C80">
        <v>33</v>
      </c>
      <c r="D80" s="10">
        <v>90</v>
      </c>
    </row>
    <row r="81" spans="1:4" x14ac:dyDescent="0.25">
      <c r="A81" s="3">
        <v>14.3</v>
      </c>
      <c r="B81">
        <v>14</v>
      </c>
      <c r="C81">
        <v>33</v>
      </c>
      <c r="D81" s="10">
        <v>90</v>
      </c>
    </row>
    <row r="82" spans="1:4" x14ac:dyDescent="0.25">
      <c r="A82" s="3">
        <v>14.4</v>
      </c>
      <c r="B82">
        <v>14</v>
      </c>
      <c r="C82">
        <v>33</v>
      </c>
      <c r="D82" s="10">
        <v>90</v>
      </c>
    </row>
    <row r="83" spans="1:4" x14ac:dyDescent="0.25">
      <c r="A83" s="3">
        <v>14.5</v>
      </c>
      <c r="B83">
        <v>14</v>
      </c>
      <c r="C83">
        <v>33</v>
      </c>
      <c r="D83" s="10">
        <v>90</v>
      </c>
    </row>
    <row r="84" spans="1:4" x14ac:dyDescent="0.25">
      <c r="A84" s="3">
        <v>14.6</v>
      </c>
      <c r="B84">
        <v>14</v>
      </c>
      <c r="C84">
        <v>33</v>
      </c>
      <c r="D84" s="10">
        <v>90</v>
      </c>
    </row>
    <row r="85" spans="1:4" x14ac:dyDescent="0.25">
      <c r="A85" s="3">
        <v>14.7</v>
      </c>
      <c r="B85">
        <v>14</v>
      </c>
      <c r="C85">
        <v>33</v>
      </c>
      <c r="D85" s="10">
        <v>90</v>
      </c>
    </row>
    <row r="86" spans="1:4" x14ac:dyDescent="0.25">
      <c r="A86" s="3">
        <v>14.8</v>
      </c>
      <c r="B86">
        <v>14</v>
      </c>
      <c r="C86">
        <v>33</v>
      </c>
      <c r="D86" s="10">
        <v>90</v>
      </c>
    </row>
    <row r="87" spans="1:4" x14ac:dyDescent="0.25">
      <c r="A87" s="3">
        <v>14.9</v>
      </c>
      <c r="B87">
        <v>14</v>
      </c>
      <c r="C87">
        <v>33</v>
      </c>
      <c r="D87" s="10">
        <v>90</v>
      </c>
    </row>
    <row r="88" spans="1:4" x14ac:dyDescent="0.25">
      <c r="A88" s="3">
        <v>15</v>
      </c>
      <c r="B88">
        <v>14</v>
      </c>
      <c r="C88">
        <v>33</v>
      </c>
      <c r="D88" s="10">
        <v>90</v>
      </c>
    </row>
    <row r="89" spans="1:4" x14ac:dyDescent="0.25">
      <c r="A89" s="3">
        <v>15.1</v>
      </c>
      <c r="B89">
        <v>14</v>
      </c>
      <c r="C89">
        <v>33</v>
      </c>
      <c r="D89" s="10">
        <v>90</v>
      </c>
    </row>
    <row r="90" spans="1:4" x14ac:dyDescent="0.25">
      <c r="A90" s="3">
        <v>15.2</v>
      </c>
      <c r="B90">
        <v>14</v>
      </c>
      <c r="C90">
        <v>33</v>
      </c>
      <c r="D90" s="10">
        <v>90</v>
      </c>
    </row>
    <row r="91" spans="1:4" x14ac:dyDescent="0.25">
      <c r="A91" s="3">
        <v>15.3</v>
      </c>
      <c r="B91">
        <v>14</v>
      </c>
      <c r="C91">
        <v>33</v>
      </c>
      <c r="D91" s="10">
        <v>90</v>
      </c>
    </row>
    <row r="92" spans="1:4" x14ac:dyDescent="0.25">
      <c r="A92" s="3">
        <v>15.4</v>
      </c>
      <c r="B92">
        <v>14</v>
      </c>
      <c r="C92">
        <v>33</v>
      </c>
      <c r="D92" s="10">
        <v>90</v>
      </c>
    </row>
    <row r="93" spans="1:4" x14ac:dyDescent="0.25">
      <c r="A93" s="3">
        <v>15.5</v>
      </c>
      <c r="B93">
        <v>14</v>
      </c>
      <c r="C93">
        <v>33</v>
      </c>
      <c r="D93" s="10">
        <v>90</v>
      </c>
    </row>
    <row r="94" spans="1:4" x14ac:dyDescent="0.25">
      <c r="A94" s="3">
        <v>15.6</v>
      </c>
      <c r="B94">
        <v>14</v>
      </c>
      <c r="C94">
        <v>33</v>
      </c>
      <c r="D94" s="10">
        <v>90</v>
      </c>
    </row>
    <row r="95" spans="1:4" x14ac:dyDescent="0.25">
      <c r="A95" s="3">
        <v>15.7</v>
      </c>
      <c r="B95">
        <v>14</v>
      </c>
      <c r="C95">
        <v>33</v>
      </c>
      <c r="D95" s="10">
        <v>90</v>
      </c>
    </row>
    <row r="96" spans="1:4" x14ac:dyDescent="0.25">
      <c r="A96" s="3">
        <v>15.8</v>
      </c>
      <c r="B96">
        <v>14</v>
      </c>
      <c r="C96">
        <v>33</v>
      </c>
      <c r="D96" s="10">
        <v>90</v>
      </c>
    </row>
    <row r="97" spans="1:4" x14ac:dyDescent="0.25">
      <c r="A97" s="3">
        <v>15.9</v>
      </c>
      <c r="B97">
        <v>14</v>
      </c>
      <c r="C97">
        <v>33</v>
      </c>
      <c r="D97" s="10">
        <v>90</v>
      </c>
    </row>
    <row r="98" spans="1:4" x14ac:dyDescent="0.25">
      <c r="A98" s="3">
        <v>16</v>
      </c>
      <c r="B98">
        <v>16</v>
      </c>
      <c r="C98">
        <v>37</v>
      </c>
      <c r="D98" s="10">
        <v>86</v>
      </c>
    </row>
    <row r="99" spans="1:4" x14ac:dyDescent="0.25">
      <c r="A99" s="3">
        <v>16.100000000000001</v>
      </c>
      <c r="B99">
        <v>16</v>
      </c>
      <c r="C99">
        <v>37</v>
      </c>
      <c r="D99" s="10">
        <v>86</v>
      </c>
    </row>
    <row r="100" spans="1:4" x14ac:dyDescent="0.25">
      <c r="A100" s="3">
        <v>16.2</v>
      </c>
      <c r="B100">
        <v>16</v>
      </c>
      <c r="C100">
        <v>37</v>
      </c>
      <c r="D100" s="10">
        <v>86</v>
      </c>
    </row>
    <row r="101" spans="1:4" x14ac:dyDescent="0.25">
      <c r="A101" s="3">
        <v>16.3</v>
      </c>
      <c r="B101">
        <v>16</v>
      </c>
      <c r="C101">
        <v>37</v>
      </c>
      <c r="D101" s="10">
        <v>86</v>
      </c>
    </row>
    <row r="102" spans="1:4" x14ac:dyDescent="0.25">
      <c r="A102" s="3">
        <v>16.399999999999999</v>
      </c>
      <c r="B102">
        <v>16</v>
      </c>
      <c r="C102">
        <v>37</v>
      </c>
      <c r="D102" s="10">
        <v>86</v>
      </c>
    </row>
    <row r="103" spans="1:4" x14ac:dyDescent="0.25">
      <c r="A103" s="3">
        <v>16.5</v>
      </c>
      <c r="B103">
        <v>16</v>
      </c>
      <c r="C103">
        <v>37</v>
      </c>
      <c r="D103" s="10">
        <v>86</v>
      </c>
    </row>
    <row r="104" spans="1:4" x14ac:dyDescent="0.25">
      <c r="A104" s="3">
        <v>16.600000000000001</v>
      </c>
      <c r="B104">
        <v>16</v>
      </c>
      <c r="C104">
        <v>37</v>
      </c>
      <c r="D104" s="10">
        <v>86</v>
      </c>
    </row>
    <row r="105" spans="1:4" x14ac:dyDescent="0.25">
      <c r="A105" s="3">
        <v>16.7</v>
      </c>
      <c r="B105">
        <v>16</v>
      </c>
      <c r="C105">
        <v>37</v>
      </c>
      <c r="D105" s="10">
        <v>86</v>
      </c>
    </row>
    <row r="106" spans="1:4" x14ac:dyDescent="0.25">
      <c r="A106" s="3">
        <v>16.8</v>
      </c>
      <c r="B106">
        <v>16</v>
      </c>
      <c r="C106">
        <v>37</v>
      </c>
      <c r="D106" s="10">
        <v>86</v>
      </c>
    </row>
    <row r="107" spans="1:4" x14ac:dyDescent="0.25">
      <c r="A107" s="3">
        <v>16.899999999999999</v>
      </c>
      <c r="B107">
        <v>16</v>
      </c>
      <c r="C107">
        <v>37</v>
      </c>
      <c r="D107" s="10">
        <v>86</v>
      </c>
    </row>
    <row r="108" spans="1:4" x14ac:dyDescent="0.25">
      <c r="A108" s="3">
        <v>17</v>
      </c>
      <c r="B108">
        <v>16</v>
      </c>
      <c r="C108">
        <v>37</v>
      </c>
      <c r="D108" s="10">
        <v>86</v>
      </c>
    </row>
    <row r="109" spans="1:4" x14ac:dyDescent="0.25">
      <c r="A109" s="3">
        <v>17.100000000000001</v>
      </c>
      <c r="B109">
        <v>16</v>
      </c>
      <c r="C109">
        <v>37</v>
      </c>
      <c r="D109" s="10">
        <v>86</v>
      </c>
    </row>
    <row r="110" spans="1:4" x14ac:dyDescent="0.25">
      <c r="A110" s="3">
        <v>17.2</v>
      </c>
      <c r="B110">
        <v>16</v>
      </c>
      <c r="C110">
        <v>37</v>
      </c>
      <c r="D110" s="10">
        <v>86</v>
      </c>
    </row>
    <row r="111" spans="1:4" x14ac:dyDescent="0.25">
      <c r="A111" s="3">
        <v>17.3</v>
      </c>
      <c r="B111">
        <v>16</v>
      </c>
      <c r="C111">
        <v>37</v>
      </c>
      <c r="D111" s="10">
        <v>86</v>
      </c>
    </row>
    <row r="112" spans="1:4" x14ac:dyDescent="0.25">
      <c r="A112" s="3">
        <v>17.399999999999999</v>
      </c>
      <c r="B112">
        <v>16</v>
      </c>
      <c r="C112">
        <v>37</v>
      </c>
      <c r="D112" s="10">
        <v>86</v>
      </c>
    </row>
    <row r="113" spans="1:4" x14ac:dyDescent="0.25">
      <c r="A113" s="3">
        <v>17.5</v>
      </c>
      <c r="B113">
        <v>16</v>
      </c>
      <c r="C113">
        <v>37</v>
      </c>
      <c r="D113" s="10">
        <v>86</v>
      </c>
    </row>
    <row r="114" spans="1:4" x14ac:dyDescent="0.25">
      <c r="A114" s="3">
        <v>17.600000000000001</v>
      </c>
      <c r="B114">
        <v>16</v>
      </c>
      <c r="C114">
        <v>37</v>
      </c>
      <c r="D114" s="10">
        <v>86</v>
      </c>
    </row>
    <row r="115" spans="1:4" x14ac:dyDescent="0.25">
      <c r="A115" s="3">
        <v>17.7</v>
      </c>
      <c r="B115">
        <v>16</v>
      </c>
      <c r="C115">
        <v>37</v>
      </c>
      <c r="D115" s="10">
        <v>86</v>
      </c>
    </row>
    <row r="116" spans="1:4" x14ac:dyDescent="0.25">
      <c r="A116" s="3">
        <v>17.8</v>
      </c>
      <c r="B116">
        <v>16</v>
      </c>
      <c r="C116">
        <v>37</v>
      </c>
      <c r="D116" s="10">
        <v>86</v>
      </c>
    </row>
    <row r="117" spans="1:4" x14ac:dyDescent="0.25">
      <c r="A117" s="3">
        <v>17.899999999999999</v>
      </c>
      <c r="B117">
        <v>16</v>
      </c>
      <c r="C117">
        <v>37</v>
      </c>
      <c r="D117" s="10">
        <v>86</v>
      </c>
    </row>
    <row r="118" spans="1:4" x14ac:dyDescent="0.25">
      <c r="A118" s="3">
        <v>18</v>
      </c>
      <c r="B118">
        <v>18</v>
      </c>
      <c r="C118">
        <v>40</v>
      </c>
      <c r="D118" s="10">
        <v>83</v>
      </c>
    </row>
    <row r="119" spans="1:4" x14ac:dyDescent="0.25">
      <c r="A119" s="3">
        <v>18.100000000000001</v>
      </c>
      <c r="B119">
        <v>18</v>
      </c>
      <c r="C119">
        <v>40</v>
      </c>
      <c r="D119" s="10">
        <v>83</v>
      </c>
    </row>
    <row r="120" spans="1:4" x14ac:dyDescent="0.25">
      <c r="A120" s="3">
        <v>18.2</v>
      </c>
      <c r="B120">
        <v>18</v>
      </c>
      <c r="C120">
        <v>40</v>
      </c>
      <c r="D120" s="10">
        <v>83</v>
      </c>
    </row>
    <row r="121" spans="1:4" x14ac:dyDescent="0.25">
      <c r="A121" s="3">
        <v>18.3</v>
      </c>
      <c r="B121">
        <v>18</v>
      </c>
      <c r="C121">
        <v>40</v>
      </c>
      <c r="D121" s="10">
        <v>83</v>
      </c>
    </row>
    <row r="122" spans="1:4" x14ac:dyDescent="0.25">
      <c r="A122" s="3">
        <v>18.399999999999999</v>
      </c>
      <c r="B122">
        <v>18</v>
      </c>
      <c r="C122">
        <v>40</v>
      </c>
      <c r="D122" s="10">
        <v>83</v>
      </c>
    </row>
    <row r="123" spans="1:4" x14ac:dyDescent="0.25">
      <c r="A123" s="3">
        <v>18.5</v>
      </c>
      <c r="B123">
        <v>18</v>
      </c>
      <c r="C123">
        <v>40</v>
      </c>
      <c r="D123" s="10">
        <v>83</v>
      </c>
    </row>
    <row r="124" spans="1:4" x14ac:dyDescent="0.25">
      <c r="A124" s="3">
        <v>18.600000000000001</v>
      </c>
      <c r="B124">
        <v>18</v>
      </c>
      <c r="C124">
        <v>40</v>
      </c>
      <c r="D124" s="10">
        <v>83</v>
      </c>
    </row>
    <row r="125" spans="1:4" x14ac:dyDescent="0.25">
      <c r="A125" s="3">
        <v>18.7</v>
      </c>
      <c r="B125">
        <v>18</v>
      </c>
      <c r="C125">
        <v>40</v>
      </c>
      <c r="D125" s="10">
        <v>83</v>
      </c>
    </row>
    <row r="126" spans="1:4" x14ac:dyDescent="0.25">
      <c r="A126" s="3">
        <v>18.8</v>
      </c>
      <c r="B126">
        <v>18</v>
      </c>
      <c r="C126">
        <v>40</v>
      </c>
      <c r="D126" s="10">
        <v>83</v>
      </c>
    </row>
    <row r="127" spans="1:4" x14ac:dyDescent="0.25">
      <c r="A127" s="3">
        <v>18.899999999999999</v>
      </c>
      <c r="B127">
        <v>18</v>
      </c>
      <c r="C127">
        <v>40</v>
      </c>
      <c r="D127" s="10">
        <v>83</v>
      </c>
    </row>
    <row r="128" spans="1:4" x14ac:dyDescent="0.25">
      <c r="A128" s="3">
        <v>19</v>
      </c>
      <c r="B128">
        <v>18</v>
      </c>
      <c r="C128">
        <v>40</v>
      </c>
      <c r="D128" s="10">
        <v>83</v>
      </c>
    </row>
    <row r="129" spans="1:4" x14ac:dyDescent="0.25">
      <c r="A129" s="3">
        <v>19.100000000000001</v>
      </c>
      <c r="B129">
        <v>18</v>
      </c>
      <c r="C129">
        <v>40</v>
      </c>
      <c r="D129" s="10">
        <v>83</v>
      </c>
    </row>
    <row r="130" spans="1:4" x14ac:dyDescent="0.25">
      <c r="A130" s="3">
        <v>19.2</v>
      </c>
      <c r="B130">
        <v>18</v>
      </c>
      <c r="C130">
        <v>40</v>
      </c>
      <c r="D130" s="10">
        <v>83</v>
      </c>
    </row>
    <row r="131" spans="1:4" x14ac:dyDescent="0.25">
      <c r="A131" s="3">
        <v>19.3</v>
      </c>
      <c r="B131">
        <v>18</v>
      </c>
      <c r="C131">
        <v>40</v>
      </c>
      <c r="D131" s="10">
        <v>83</v>
      </c>
    </row>
    <row r="132" spans="1:4" x14ac:dyDescent="0.25">
      <c r="A132" s="3">
        <v>19.399999999999999</v>
      </c>
      <c r="B132">
        <v>18</v>
      </c>
      <c r="C132">
        <v>40</v>
      </c>
      <c r="D132" s="10">
        <v>83</v>
      </c>
    </row>
    <row r="133" spans="1:4" x14ac:dyDescent="0.25">
      <c r="A133" s="3">
        <v>19.5</v>
      </c>
      <c r="B133">
        <v>18</v>
      </c>
      <c r="C133">
        <v>40</v>
      </c>
      <c r="D133" s="10">
        <v>83</v>
      </c>
    </row>
    <row r="134" spans="1:4" x14ac:dyDescent="0.25">
      <c r="A134" s="3">
        <v>19.600000000000001</v>
      </c>
      <c r="B134">
        <v>18</v>
      </c>
      <c r="C134">
        <v>40</v>
      </c>
      <c r="D134" s="10">
        <v>83</v>
      </c>
    </row>
    <row r="135" spans="1:4" x14ac:dyDescent="0.25">
      <c r="A135" s="3">
        <v>19.7</v>
      </c>
      <c r="B135">
        <v>18</v>
      </c>
      <c r="C135">
        <v>40</v>
      </c>
      <c r="D135" s="10">
        <v>83</v>
      </c>
    </row>
    <row r="136" spans="1:4" x14ac:dyDescent="0.25">
      <c r="A136" s="3">
        <v>19.8</v>
      </c>
      <c r="B136">
        <v>18</v>
      </c>
      <c r="C136">
        <v>40</v>
      </c>
      <c r="D136" s="10">
        <v>83</v>
      </c>
    </row>
    <row r="137" spans="1:4" x14ac:dyDescent="0.25">
      <c r="A137" s="3">
        <v>19.899999999999999</v>
      </c>
      <c r="B137">
        <v>18</v>
      </c>
      <c r="C137">
        <v>40</v>
      </c>
      <c r="D137" s="10">
        <v>83</v>
      </c>
    </row>
    <row r="138" spans="1:4" x14ac:dyDescent="0.25">
      <c r="A138" s="3">
        <v>20</v>
      </c>
      <c r="B138">
        <v>20</v>
      </c>
      <c r="C138">
        <v>43</v>
      </c>
      <c r="D138" s="10">
        <v>80</v>
      </c>
    </row>
    <row r="139" spans="1:4" x14ac:dyDescent="0.25">
      <c r="A139" s="3">
        <v>20.099999999999898</v>
      </c>
      <c r="B139">
        <v>20</v>
      </c>
      <c r="C139">
        <v>43</v>
      </c>
      <c r="D139" s="10">
        <v>80</v>
      </c>
    </row>
    <row r="140" spans="1:4" x14ac:dyDescent="0.25">
      <c r="A140" s="3">
        <v>20.1999999999999</v>
      </c>
      <c r="B140">
        <v>20</v>
      </c>
      <c r="C140">
        <v>43</v>
      </c>
      <c r="D140" s="10">
        <v>80</v>
      </c>
    </row>
    <row r="141" spans="1:4" x14ac:dyDescent="0.25">
      <c r="A141" s="3">
        <v>20.299999999999901</v>
      </c>
      <c r="B141">
        <v>20</v>
      </c>
      <c r="C141">
        <v>43</v>
      </c>
      <c r="D141" s="10">
        <v>80</v>
      </c>
    </row>
    <row r="142" spans="1:4" x14ac:dyDescent="0.25">
      <c r="A142" s="3">
        <v>20.399999999999899</v>
      </c>
      <c r="B142">
        <v>20</v>
      </c>
      <c r="C142">
        <v>43</v>
      </c>
      <c r="D142" s="10">
        <v>80</v>
      </c>
    </row>
    <row r="143" spans="1:4" x14ac:dyDescent="0.25">
      <c r="A143" s="3">
        <v>20.499999999999901</v>
      </c>
      <c r="B143">
        <v>20</v>
      </c>
      <c r="C143">
        <v>43</v>
      </c>
      <c r="D143" s="10">
        <v>80</v>
      </c>
    </row>
    <row r="144" spans="1:4" x14ac:dyDescent="0.25">
      <c r="A144" s="3">
        <v>20.599999999999898</v>
      </c>
      <c r="B144">
        <v>20</v>
      </c>
      <c r="C144">
        <v>43</v>
      </c>
      <c r="D144" s="10">
        <v>80</v>
      </c>
    </row>
    <row r="145" spans="1:4" x14ac:dyDescent="0.25">
      <c r="A145" s="3">
        <v>20.6999999999999</v>
      </c>
      <c r="B145">
        <v>20</v>
      </c>
      <c r="C145">
        <v>43</v>
      </c>
      <c r="D145" s="10">
        <v>80</v>
      </c>
    </row>
    <row r="146" spans="1:4" x14ac:dyDescent="0.25">
      <c r="A146" s="3">
        <v>20.799999999999901</v>
      </c>
      <c r="B146">
        <v>20</v>
      </c>
      <c r="C146">
        <v>43</v>
      </c>
      <c r="D146" s="10">
        <v>80</v>
      </c>
    </row>
    <row r="147" spans="1:4" x14ac:dyDescent="0.25">
      <c r="A147" s="3">
        <v>20.899999999999899</v>
      </c>
      <c r="B147">
        <v>20</v>
      </c>
      <c r="C147">
        <v>43</v>
      </c>
      <c r="D147" s="10">
        <v>80</v>
      </c>
    </row>
    <row r="148" spans="1:4" x14ac:dyDescent="0.25">
      <c r="A148" s="3">
        <v>20.999999999999901</v>
      </c>
      <c r="B148">
        <v>20</v>
      </c>
      <c r="C148">
        <v>43</v>
      </c>
      <c r="D148" s="10">
        <v>80</v>
      </c>
    </row>
    <row r="149" spans="1:4" x14ac:dyDescent="0.25">
      <c r="A149" s="3">
        <v>21.099999999999898</v>
      </c>
      <c r="B149">
        <v>20</v>
      </c>
      <c r="C149">
        <v>43</v>
      </c>
      <c r="D149" s="10">
        <v>80</v>
      </c>
    </row>
    <row r="150" spans="1:4" x14ac:dyDescent="0.25">
      <c r="A150" s="3">
        <v>21.1999999999999</v>
      </c>
      <c r="B150">
        <v>20</v>
      </c>
      <c r="C150">
        <v>43</v>
      </c>
      <c r="D150" s="10">
        <v>80</v>
      </c>
    </row>
    <row r="151" spans="1:4" x14ac:dyDescent="0.25">
      <c r="A151" s="3">
        <v>21.299999999999901</v>
      </c>
      <c r="B151">
        <v>20</v>
      </c>
      <c r="C151">
        <v>43</v>
      </c>
      <c r="D151" s="10">
        <v>80</v>
      </c>
    </row>
    <row r="152" spans="1:4" x14ac:dyDescent="0.25">
      <c r="A152" s="3">
        <v>21.399999999999899</v>
      </c>
      <c r="B152">
        <v>20</v>
      </c>
      <c r="C152">
        <v>43</v>
      </c>
      <c r="D152" s="10">
        <v>80</v>
      </c>
    </row>
    <row r="153" spans="1:4" x14ac:dyDescent="0.25">
      <c r="A153" s="3">
        <v>21.499999999999901</v>
      </c>
      <c r="B153">
        <v>20</v>
      </c>
      <c r="C153">
        <v>43</v>
      </c>
      <c r="D153" s="10">
        <v>80</v>
      </c>
    </row>
    <row r="154" spans="1:4" x14ac:dyDescent="0.25">
      <c r="A154" s="3">
        <v>21.599999999999898</v>
      </c>
      <c r="B154">
        <v>20</v>
      </c>
      <c r="C154">
        <v>43</v>
      </c>
      <c r="D154" s="10">
        <v>80</v>
      </c>
    </row>
    <row r="155" spans="1:4" x14ac:dyDescent="0.25">
      <c r="A155" s="3">
        <v>21.6999999999999</v>
      </c>
      <c r="B155">
        <v>20</v>
      </c>
      <c r="C155">
        <v>43</v>
      </c>
      <c r="D155" s="10">
        <v>80</v>
      </c>
    </row>
    <row r="156" spans="1:4" x14ac:dyDescent="0.25">
      <c r="A156" s="3">
        <v>21.799999999999901</v>
      </c>
      <c r="B156">
        <v>20</v>
      </c>
      <c r="C156">
        <v>43</v>
      </c>
      <c r="D156" s="10">
        <v>80</v>
      </c>
    </row>
    <row r="157" spans="1:4" x14ac:dyDescent="0.25">
      <c r="A157" s="3">
        <v>21.899999999999899</v>
      </c>
      <c r="B157">
        <v>20</v>
      </c>
      <c r="C157">
        <v>43</v>
      </c>
      <c r="D157" s="10">
        <v>80</v>
      </c>
    </row>
    <row r="158" spans="1:4" x14ac:dyDescent="0.25">
      <c r="A158" s="3">
        <v>21.999999999999901</v>
      </c>
      <c r="B158">
        <v>22</v>
      </c>
      <c r="C158">
        <v>45</v>
      </c>
      <c r="D158" s="10">
        <v>78</v>
      </c>
    </row>
    <row r="159" spans="1:4" x14ac:dyDescent="0.25">
      <c r="A159" s="3">
        <v>22.099999999999898</v>
      </c>
      <c r="B159">
        <v>22</v>
      </c>
      <c r="C159">
        <v>45</v>
      </c>
      <c r="D159" s="10">
        <v>78</v>
      </c>
    </row>
    <row r="160" spans="1:4" x14ac:dyDescent="0.25">
      <c r="A160" s="3">
        <v>22.1999999999999</v>
      </c>
      <c r="B160">
        <v>22</v>
      </c>
      <c r="C160">
        <v>45</v>
      </c>
      <c r="D160" s="10">
        <v>78</v>
      </c>
    </row>
    <row r="161" spans="1:4" x14ac:dyDescent="0.25">
      <c r="A161" s="3">
        <v>22.299999999999901</v>
      </c>
      <c r="B161">
        <v>22</v>
      </c>
      <c r="C161">
        <v>45</v>
      </c>
      <c r="D161" s="10">
        <v>78</v>
      </c>
    </row>
    <row r="162" spans="1:4" x14ac:dyDescent="0.25">
      <c r="A162" s="3">
        <v>22.399999999999899</v>
      </c>
      <c r="B162">
        <v>22</v>
      </c>
      <c r="C162">
        <v>45</v>
      </c>
      <c r="D162" s="10">
        <v>78</v>
      </c>
    </row>
    <row r="163" spans="1:4" x14ac:dyDescent="0.25">
      <c r="A163" s="3">
        <v>22.499999999999901</v>
      </c>
      <c r="B163">
        <v>22</v>
      </c>
      <c r="C163">
        <v>45</v>
      </c>
      <c r="D163" s="10">
        <v>78</v>
      </c>
    </row>
    <row r="164" spans="1:4" x14ac:dyDescent="0.25">
      <c r="A164" s="3">
        <v>22.599999999999898</v>
      </c>
      <c r="B164">
        <v>22</v>
      </c>
      <c r="C164">
        <v>45</v>
      </c>
      <c r="D164" s="10">
        <v>78</v>
      </c>
    </row>
    <row r="165" spans="1:4" x14ac:dyDescent="0.25">
      <c r="A165" s="3">
        <v>22.6999999999999</v>
      </c>
      <c r="B165">
        <v>22</v>
      </c>
      <c r="C165">
        <v>45</v>
      </c>
      <c r="D165" s="10">
        <v>78</v>
      </c>
    </row>
    <row r="166" spans="1:4" x14ac:dyDescent="0.25">
      <c r="A166" s="3">
        <v>22.799999999999901</v>
      </c>
      <c r="B166">
        <v>22</v>
      </c>
      <c r="C166">
        <v>45</v>
      </c>
      <c r="D166" s="10">
        <v>78</v>
      </c>
    </row>
    <row r="167" spans="1:4" x14ac:dyDescent="0.25">
      <c r="A167" s="3">
        <v>22.899999999999899</v>
      </c>
      <c r="B167">
        <v>22</v>
      </c>
      <c r="C167">
        <v>45</v>
      </c>
      <c r="D167" s="10">
        <v>78</v>
      </c>
    </row>
    <row r="168" spans="1:4" x14ac:dyDescent="0.25">
      <c r="A168" s="3">
        <v>22.999999999999901</v>
      </c>
      <c r="B168">
        <v>22</v>
      </c>
      <c r="C168">
        <v>45</v>
      </c>
      <c r="D168" s="10">
        <v>78</v>
      </c>
    </row>
    <row r="169" spans="1:4" x14ac:dyDescent="0.25">
      <c r="A169" s="3">
        <v>23.099999999999898</v>
      </c>
      <c r="B169">
        <v>22</v>
      </c>
      <c r="C169">
        <v>45</v>
      </c>
      <c r="D169" s="10">
        <v>78</v>
      </c>
    </row>
    <row r="170" spans="1:4" x14ac:dyDescent="0.25">
      <c r="A170" s="3">
        <v>23.1999999999999</v>
      </c>
      <c r="B170">
        <v>22</v>
      </c>
      <c r="C170">
        <v>45</v>
      </c>
      <c r="D170" s="10">
        <v>78</v>
      </c>
    </row>
    <row r="171" spans="1:4" x14ac:dyDescent="0.25">
      <c r="A171" s="3">
        <v>23.299999999999901</v>
      </c>
      <c r="B171">
        <v>22</v>
      </c>
      <c r="C171">
        <v>45</v>
      </c>
      <c r="D171" s="10">
        <v>78</v>
      </c>
    </row>
    <row r="172" spans="1:4" x14ac:dyDescent="0.25">
      <c r="A172" s="3">
        <v>23.399999999999899</v>
      </c>
      <c r="B172">
        <v>22</v>
      </c>
      <c r="C172">
        <v>45</v>
      </c>
      <c r="D172" s="10">
        <v>78</v>
      </c>
    </row>
    <row r="173" spans="1:4" x14ac:dyDescent="0.25">
      <c r="A173" s="3">
        <v>23.499999999999901</v>
      </c>
      <c r="B173">
        <v>22</v>
      </c>
      <c r="C173">
        <v>45</v>
      </c>
      <c r="D173" s="10">
        <v>78</v>
      </c>
    </row>
    <row r="174" spans="1:4" x14ac:dyDescent="0.25">
      <c r="A174" s="3">
        <v>23.599999999999898</v>
      </c>
      <c r="B174">
        <v>22</v>
      </c>
      <c r="C174">
        <v>45</v>
      </c>
      <c r="D174" s="10">
        <v>78</v>
      </c>
    </row>
    <row r="175" spans="1:4" x14ac:dyDescent="0.25">
      <c r="A175" s="3">
        <v>23.6999999999999</v>
      </c>
      <c r="B175">
        <v>22</v>
      </c>
      <c r="C175">
        <v>45</v>
      </c>
      <c r="D175" s="10">
        <v>78</v>
      </c>
    </row>
    <row r="176" spans="1:4" x14ac:dyDescent="0.25">
      <c r="A176" s="3">
        <v>23.799999999999901</v>
      </c>
      <c r="B176">
        <v>22</v>
      </c>
      <c r="C176">
        <v>45</v>
      </c>
      <c r="D176" s="10">
        <v>78</v>
      </c>
    </row>
    <row r="177" spans="1:4" x14ac:dyDescent="0.25">
      <c r="A177" s="3">
        <v>23.899999999999899</v>
      </c>
      <c r="B177">
        <v>22</v>
      </c>
      <c r="C177">
        <v>45</v>
      </c>
      <c r="D177" s="10">
        <v>78</v>
      </c>
    </row>
    <row r="178" spans="1:4" x14ac:dyDescent="0.25">
      <c r="A178" s="3">
        <v>23.999999999999901</v>
      </c>
      <c r="B178">
        <v>22</v>
      </c>
      <c r="C178">
        <v>45</v>
      </c>
      <c r="D178" s="10">
        <v>78</v>
      </c>
    </row>
    <row r="179" spans="1:4" x14ac:dyDescent="0.25">
      <c r="A179" s="3">
        <v>24.099999999999898</v>
      </c>
      <c r="B179">
        <v>22</v>
      </c>
      <c r="C179">
        <v>45</v>
      </c>
      <c r="D179" s="10">
        <v>78</v>
      </c>
    </row>
    <row r="180" spans="1:4" x14ac:dyDescent="0.25">
      <c r="A180" s="3">
        <v>24.1999999999999</v>
      </c>
      <c r="B180">
        <v>22</v>
      </c>
      <c r="C180">
        <v>45</v>
      </c>
      <c r="D180" s="10">
        <v>78</v>
      </c>
    </row>
    <row r="181" spans="1:4" x14ac:dyDescent="0.25">
      <c r="A181" s="3">
        <v>24.299999999999901</v>
      </c>
      <c r="B181">
        <v>22</v>
      </c>
      <c r="C181">
        <v>45</v>
      </c>
      <c r="D181" s="10">
        <v>78</v>
      </c>
    </row>
    <row r="182" spans="1:4" x14ac:dyDescent="0.25">
      <c r="A182" s="3">
        <v>24.399999999999899</v>
      </c>
      <c r="B182">
        <v>22</v>
      </c>
      <c r="C182">
        <v>45</v>
      </c>
      <c r="D182" s="10">
        <v>78</v>
      </c>
    </row>
    <row r="183" spans="1:4" x14ac:dyDescent="0.25">
      <c r="A183" s="3">
        <v>24.499999999999901</v>
      </c>
      <c r="B183">
        <v>22</v>
      </c>
      <c r="C183">
        <v>45</v>
      </c>
      <c r="D183" s="10">
        <v>78</v>
      </c>
    </row>
    <row r="184" spans="1:4" x14ac:dyDescent="0.25">
      <c r="A184" s="3">
        <v>24.599999999999898</v>
      </c>
      <c r="B184">
        <v>22</v>
      </c>
      <c r="C184">
        <v>45</v>
      </c>
      <c r="D184" s="10">
        <v>78</v>
      </c>
    </row>
    <row r="185" spans="1:4" x14ac:dyDescent="0.25">
      <c r="A185" s="3">
        <v>24.6999999999999</v>
      </c>
      <c r="B185">
        <v>22</v>
      </c>
      <c r="C185">
        <v>45</v>
      </c>
      <c r="D185" s="10">
        <v>78</v>
      </c>
    </row>
    <row r="186" spans="1:4" x14ac:dyDescent="0.25">
      <c r="A186" s="3">
        <v>24.799999999999901</v>
      </c>
      <c r="B186">
        <v>22</v>
      </c>
      <c r="C186">
        <v>45</v>
      </c>
      <c r="D186" s="10">
        <v>78</v>
      </c>
    </row>
    <row r="187" spans="1:4" x14ac:dyDescent="0.25">
      <c r="A187" s="3">
        <v>24.899999999999899</v>
      </c>
      <c r="B187">
        <v>22</v>
      </c>
      <c r="C187">
        <v>45</v>
      </c>
      <c r="D187" s="10">
        <v>78</v>
      </c>
    </row>
    <row r="188" spans="1:4" x14ac:dyDescent="0.25">
      <c r="A188" s="3">
        <v>24.999999999999901</v>
      </c>
      <c r="B188">
        <v>25</v>
      </c>
      <c r="C188">
        <v>50</v>
      </c>
      <c r="D188" s="10">
        <v>73</v>
      </c>
    </row>
    <row r="189" spans="1:4" x14ac:dyDescent="0.25">
      <c r="A189" s="3">
        <v>25.099999999999898</v>
      </c>
      <c r="B189">
        <v>25</v>
      </c>
      <c r="C189">
        <v>50</v>
      </c>
      <c r="D189" s="10">
        <v>73</v>
      </c>
    </row>
    <row r="190" spans="1:4" x14ac:dyDescent="0.25">
      <c r="A190" s="3">
        <v>25.1999999999999</v>
      </c>
      <c r="B190">
        <v>25</v>
      </c>
      <c r="C190">
        <v>50</v>
      </c>
      <c r="D190" s="10">
        <v>73</v>
      </c>
    </row>
    <row r="191" spans="1:4" x14ac:dyDescent="0.25">
      <c r="A191" s="3">
        <v>25.299999999999901</v>
      </c>
      <c r="B191">
        <v>25</v>
      </c>
      <c r="C191">
        <v>50</v>
      </c>
      <c r="D191" s="10">
        <v>73</v>
      </c>
    </row>
    <row r="192" spans="1:4" x14ac:dyDescent="0.25">
      <c r="A192" s="3">
        <v>25.399999999999899</v>
      </c>
      <c r="B192">
        <v>25</v>
      </c>
      <c r="C192">
        <v>50</v>
      </c>
      <c r="D192" s="10">
        <v>73</v>
      </c>
    </row>
    <row r="193" spans="1:4" x14ac:dyDescent="0.25">
      <c r="A193" s="3">
        <v>25.499999999999901</v>
      </c>
      <c r="B193">
        <v>25</v>
      </c>
      <c r="C193">
        <v>50</v>
      </c>
      <c r="D193" s="10">
        <v>73</v>
      </c>
    </row>
    <row r="194" spans="1:4" x14ac:dyDescent="0.25">
      <c r="A194" s="3">
        <v>25.599999999999898</v>
      </c>
      <c r="B194">
        <v>25</v>
      </c>
      <c r="C194">
        <v>50</v>
      </c>
      <c r="D194" s="10">
        <v>73</v>
      </c>
    </row>
    <row r="195" spans="1:4" x14ac:dyDescent="0.25">
      <c r="A195" s="3">
        <v>25.6999999999999</v>
      </c>
      <c r="B195">
        <v>25</v>
      </c>
      <c r="C195">
        <v>50</v>
      </c>
      <c r="D195" s="10">
        <v>73</v>
      </c>
    </row>
    <row r="196" spans="1:4" x14ac:dyDescent="0.25">
      <c r="A196" s="3">
        <v>25.799999999999901</v>
      </c>
      <c r="B196">
        <v>25</v>
      </c>
      <c r="C196">
        <v>50</v>
      </c>
      <c r="D196" s="10">
        <v>73</v>
      </c>
    </row>
    <row r="197" spans="1:4" x14ac:dyDescent="0.25">
      <c r="A197" s="3">
        <v>25.899999999999899</v>
      </c>
      <c r="B197">
        <v>25</v>
      </c>
      <c r="C197">
        <v>50</v>
      </c>
      <c r="D197" s="10">
        <v>73</v>
      </c>
    </row>
    <row r="198" spans="1:4" x14ac:dyDescent="0.25">
      <c r="A198" s="3">
        <v>25.999999999999901</v>
      </c>
      <c r="B198">
        <v>25</v>
      </c>
      <c r="C198">
        <v>50</v>
      </c>
      <c r="D198" s="10">
        <v>73</v>
      </c>
    </row>
    <row r="199" spans="1:4" x14ac:dyDescent="0.25">
      <c r="A199" s="3">
        <v>26.099999999999898</v>
      </c>
      <c r="B199">
        <v>25</v>
      </c>
      <c r="C199">
        <v>50</v>
      </c>
      <c r="D199" s="10">
        <v>73</v>
      </c>
    </row>
    <row r="200" spans="1:4" x14ac:dyDescent="0.25">
      <c r="A200" s="3">
        <v>26.1999999999999</v>
      </c>
      <c r="B200">
        <v>25</v>
      </c>
      <c r="C200">
        <v>50</v>
      </c>
      <c r="D200" s="10">
        <v>73</v>
      </c>
    </row>
    <row r="201" spans="1:4" x14ac:dyDescent="0.25">
      <c r="A201" s="3">
        <v>26.299999999999901</v>
      </c>
      <c r="B201">
        <v>25</v>
      </c>
      <c r="C201">
        <v>50</v>
      </c>
      <c r="D201" s="10">
        <v>73</v>
      </c>
    </row>
    <row r="202" spans="1:4" x14ac:dyDescent="0.25">
      <c r="A202" s="3">
        <v>26.399999999999899</v>
      </c>
      <c r="B202">
        <v>25</v>
      </c>
      <c r="C202">
        <v>50</v>
      </c>
      <c r="D202" s="10">
        <v>73</v>
      </c>
    </row>
    <row r="203" spans="1:4" x14ac:dyDescent="0.25">
      <c r="A203" s="3">
        <v>26.499999999999901</v>
      </c>
      <c r="B203">
        <v>25</v>
      </c>
      <c r="C203">
        <v>50</v>
      </c>
      <c r="D203" s="10">
        <v>73</v>
      </c>
    </row>
    <row r="204" spans="1:4" x14ac:dyDescent="0.25">
      <c r="A204" s="3">
        <v>26.599999999999898</v>
      </c>
      <c r="B204">
        <v>25</v>
      </c>
      <c r="C204">
        <v>50</v>
      </c>
      <c r="D204" s="10">
        <v>73</v>
      </c>
    </row>
    <row r="205" spans="1:4" x14ac:dyDescent="0.25">
      <c r="A205" s="3">
        <v>26.6999999999999</v>
      </c>
      <c r="B205">
        <v>25</v>
      </c>
      <c r="C205">
        <v>50</v>
      </c>
      <c r="D205" s="10">
        <v>73</v>
      </c>
    </row>
    <row r="206" spans="1:4" x14ac:dyDescent="0.25">
      <c r="A206" s="3">
        <v>26.799999999999901</v>
      </c>
      <c r="B206">
        <v>25</v>
      </c>
      <c r="C206">
        <v>50</v>
      </c>
      <c r="D206" s="10">
        <v>73</v>
      </c>
    </row>
    <row r="207" spans="1:4" x14ac:dyDescent="0.25">
      <c r="A207" s="3">
        <v>26.899999999999899</v>
      </c>
      <c r="B207">
        <v>25</v>
      </c>
      <c r="C207">
        <v>50</v>
      </c>
      <c r="D207" s="10">
        <v>73</v>
      </c>
    </row>
    <row r="208" spans="1:4" x14ac:dyDescent="0.25">
      <c r="A208" s="3">
        <v>26.999999999999901</v>
      </c>
      <c r="B208">
        <v>25</v>
      </c>
      <c r="C208">
        <v>50</v>
      </c>
      <c r="D208" s="10">
        <v>73</v>
      </c>
    </row>
    <row r="209" spans="1:4" x14ac:dyDescent="0.25">
      <c r="A209" s="3">
        <v>27.099999999999898</v>
      </c>
      <c r="B209">
        <v>25</v>
      </c>
      <c r="C209">
        <v>50</v>
      </c>
      <c r="D209" s="10">
        <v>73</v>
      </c>
    </row>
    <row r="210" spans="1:4" x14ac:dyDescent="0.25">
      <c r="A210" s="3">
        <v>27.1999999999999</v>
      </c>
      <c r="B210">
        <v>25</v>
      </c>
      <c r="C210">
        <v>50</v>
      </c>
      <c r="D210" s="10">
        <v>73</v>
      </c>
    </row>
    <row r="211" spans="1:4" x14ac:dyDescent="0.25">
      <c r="A211" s="3">
        <v>27.299999999999901</v>
      </c>
      <c r="B211">
        <v>25</v>
      </c>
      <c r="C211">
        <v>50</v>
      </c>
      <c r="D211" s="10">
        <v>73</v>
      </c>
    </row>
    <row r="212" spans="1:4" x14ac:dyDescent="0.25">
      <c r="A212" s="3">
        <v>27.399999999999899</v>
      </c>
      <c r="B212">
        <v>25</v>
      </c>
      <c r="C212">
        <v>50</v>
      </c>
      <c r="D212" s="10">
        <v>73</v>
      </c>
    </row>
    <row r="213" spans="1:4" x14ac:dyDescent="0.25">
      <c r="A213" s="3">
        <v>27.499999999999901</v>
      </c>
      <c r="B213">
        <v>25</v>
      </c>
      <c r="C213">
        <v>50</v>
      </c>
      <c r="D213" s="10">
        <v>73</v>
      </c>
    </row>
    <row r="214" spans="1:4" x14ac:dyDescent="0.25">
      <c r="A214" s="3">
        <v>27.599999999999898</v>
      </c>
      <c r="B214">
        <v>25</v>
      </c>
      <c r="C214">
        <v>50</v>
      </c>
      <c r="D214" s="10">
        <v>73</v>
      </c>
    </row>
    <row r="215" spans="1:4" x14ac:dyDescent="0.25">
      <c r="A215" s="3">
        <v>27.6999999999999</v>
      </c>
      <c r="B215">
        <v>25</v>
      </c>
      <c r="C215">
        <v>50</v>
      </c>
      <c r="D215" s="10">
        <v>73</v>
      </c>
    </row>
    <row r="216" spans="1:4" x14ac:dyDescent="0.25">
      <c r="A216" s="3">
        <v>27.799999999999901</v>
      </c>
      <c r="B216">
        <v>25</v>
      </c>
      <c r="C216">
        <v>50</v>
      </c>
      <c r="D216" s="10">
        <v>73</v>
      </c>
    </row>
    <row r="217" spans="1:4" x14ac:dyDescent="0.25">
      <c r="A217" s="3">
        <v>27.899999999999899</v>
      </c>
      <c r="B217">
        <v>25</v>
      </c>
      <c r="C217">
        <v>50</v>
      </c>
      <c r="D217" s="10">
        <v>73</v>
      </c>
    </row>
    <row r="218" spans="1:4" x14ac:dyDescent="0.25">
      <c r="A218" s="3">
        <v>27.999999999999901</v>
      </c>
      <c r="B218">
        <v>28</v>
      </c>
      <c r="C218">
        <v>53</v>
      </c>
      <c r="D218" s="10">
        <v>70</v>
      </c>
    </row>
    <row r="219" spans="1:4" x14ac:dyDescent="0.25">
      <c r="A219" s="3">
        <v>28.099999999999898</v>
      </c>
      <c r="B219">
        <v>28</v>
      </c>
      <c r="C219">
        <v>53</v>
      </c>
      <c r="D219" s="10">
        <v>70</v>
      </c>
    </row>
    <row r="220" spans="1:4" x14ac:dyDescent="0.25">
      <c r="A220" s="3">
        <v>28.1999999999999</v>
      </c>
      <c r="B220">
        <v>28</v>
      </c>
      <c r="C220">
        <v>53</v>
      </c>
      <c r="D220" s="10">
        <v>70</v>
      </c>
    </row>
    <row r="221" spans="1:4" x14ac:dyDescent="0.25">
      <c r="A221" s="3">
        <v>28.299999999999901</v>
      </c>
      <c r="B221">
        <v>28</v>
      </c>
      <c r="C221">
        <v>53</v>
      </c>
      <c r="D221" s="10">
        <v>70</v>
      </c>
    </row>
    <row r="222" spans="1:4" x14ac:dyDescent="0.25">
      <c r="A222" s="3">
        <v>28.399999999999899</v>
      </c>
      <c r="B222">
        <v>28</v>
      </c>
      <c r="C222">
        <v>53</v>
      </c>
      <c r="D222" s="10">
        <v>70</v>
      </c>
    </row>
    <row r="223" spans="1:4" x14ac:dyDescent="0.25">
      <c r="A223" s="3">
        <v>28.499999999999901</v>
      </c>
      <c r="B223">
        <v>28</v>
      </c>
      <c r="C223">
        <v>53</v>
      </c>
      <c r="D223" s="10">
        <v>70</v>
      </c>
    </row>
    <row r="224" spans="1:4" x14ac:dyDescent="0.25">
      <c r="A224" s="3">
        <v>28.599999999999898</v>
      </c>
      <c r="B224">
        <v>28</v>
      </c>
      <c r="C224">
        <v>53</v>
      </c>
      <c r="D224" s="10">
        <v>70</v>
      </c>
    </row>
    <row r="225" spans="1:4" x14ac:dyDescent="0.25">
      <c r="A225" s="3">
        <v>28.6999999999999</v>
      </c>
      <c r="B225">
        <v>28</v>
      </c>
      <c r="C225">
        <v>53</v>
      </c>
      <c r="D225" s="10">
        <v>70</v>
      </c>
    </row>
    <row r="226" spans="1:4" x14ac:dyDescent="0.25">
      <c r="A226" s="3">
        <v>28.799999999999901</v>
      </c>
      <c r="B226">
        <v>28</v>
      </c>
      <c r="C226">
        <v>53</v>
      </c>
      <c r="D226" s="10">
        <v>70</v>
      </c>
    </row>
    <row r="227" spans="1:4" x14ac:dyDescent="0.25">
      <c r="A227" s="3">
        <v>28.899999999999899</v>
      </c>
      <c r="B227">
        <v>28</v>
      </c>
      <c r="C227">
        <v>53</v>
      </c>
      <c r="D227" s="10">
        <v>70</v>
      </c>
    </row>
    <row r="228" spans="1:4" x14ac:dyDescent="0.25">
      <c r="A228" s="3">
        <v>28.999999999999901</v>
      </c>
      <c r="B228">
        <v>28</v>
      </c>
      <c r="C228">
        <v>53</v>
      </c>
      <c r="D228" s="10">
        <v>70</v>
      </c>
    </row>
    <row r="229" spans="1:4" x14ac:dyDescent="0.25">
      <c r="A229" s="3">
        <v>29.099999999999898</v>
      </c>
      <c r="B229">
        <v>28</v>
      </c>
      <c r="C229">
        <v>53</v>
      </c>
      <c r="D229" s="10">
        <v>70</v>
      </c>
    </row>
    <row r="230" spans="1:4" x14ac:dyDescent="0.25">
      <c r="A230" s="3">
        <v>29.1999999999999</v>
      </c>
      <c r="B230">
        <v>28</v>
      </c>
      <c r="C230">
        <v>53</v>
      </c>
      <c r="D230" s="10">
        <v>70</v>
      </c>
    </row>
    <row r="231" spans="1:4" x14ac:dyDescent="0.25">
      <c r="A231" s="3">
        <v>29.299999999999901</v>
      </c>
      <c r="B231">
        <v>28</v>
      </c>
      <c r="C231">
        <v>53</v>
      </c>
      <c r="D231" s="10">
        <v>70</v>
      </c>
    </row>
    <row r="232" spans="1:4" x14ac:dyDescent="0.25">
      <c r="A232" s="3">
        <v>29.399999999999899</v>
      </c>
      <c r="B232">
        <v>28</v>
      </c>
      <c r="C232">
        <v>53</v>
      </c>
      <c r="D232" s="10">
        <v>70</v>
      </c>
    </row>
    <row r="233" spans="1:4" x14ac:dyDescent="0.25">
      <c r="A233" s="3">
        <v>29.499999999999901</v>
      </c>
      <c r="B233">
        <v>28</v>
      </c>
      <c r="C233">
        <v>53</v>
      </c>
      <c r="D233" s="10">
        <v>70</v>
      </c>
    </row>
    <row r="234" spans="1:4" x14ac:dyDescent="0.25">
      <c r="A234" s="3">
        <v>29.599999999999898</v>
      </c>
      <c r="B234">
        <v>28</v>
      </c>
      <c r="C234">
        <v>53</v>
      </c>
      <c r="D234" s="10">
        <v>70</v>
      </c>
    </row>
    <row r="235" spans="1:4" x14ac:dyDescent="0.25">
      <c r="A235" s="3">
        <v>29.6999999999999</v>
      </c>
      <c r="B235">
        <v>28</v>
      </c>
      <c r="C235">
        <v>53</v>
      </c>
      <c r="D235" s="10">
        <v>70</v>
      </c>
    </row>
    <row r="236" spans="1:4" x14ac:dyDescent="0.25">
      <c r="A236" s="3">
        <v>29.799999999999901</v>
      </c>
      <c r="B236">
        <v>28</v>
      </c>
      <c r="C236">
        <v>53</v>
      </c>
      <c r="D236" s="10">
        <v>70</v>
      </c>
    </row>
    <row r="237" spans="1:4" x14ac:dyDescent="0.25">
      <c r="A237" s="3">
        <v>29.899999999999899</v>
      </c>
      <c r="B237">
        <v>28</v>
      </c>
      <c r="C237">
        <v>53</v>
      </c>
      <c r="D237" s="10">
        <v>70</v>
      </c>
    </row>
    <row r="238" spans="1:4" x14ac:dyDescent="0.25">
      <c r="A238" s="3">
        <v>29.999999999999901</v>
      </c>
      <c r="B238">
        <v>30</v>
      </c>
      <c r="C238">
        <v>55</v>
      </c>
      <c r="D238" s="10">
        <v>68</v>
      </c>
    </row>
    <row r="239" spans="1:4" x14ac:dyDescent="0.25">
      <c r="A239" s="3">
        <v>30.099999999999898</v>
      </c>
      <c r="B239">
        <v>30</v>
      </c>
      <c r="C239">
        <v>55</v>
      </c>
      <c r="D239" s="10">
        <v>68</v>
      </c>
    </row>
    <row r="240" spans="1:4" x14ac:dyDescent="0.25">
      <c r="A240" s="3">
        <v>30.1999999999999</v>
      </c>
      <c r="B240">
        <v>30</v>
      </c>
      <c r="C240">
        <v>55</v>
      </c>
      <c r="D240" s="10">
        <v>68</v>
      </c>
    </row>
    <row r="241" spans="1:4" x14ac:dyDescent="0.25">
      <c r="A241" s="3">
        <v>30.299999999999901</v>
      </c>
      <c r="B241">
        <v>30</v>
      </c>
      <c r="C241">
        <v>55</v>
      </c>
      <c r="D241" s="10">
        <v>68</v>
      </c>
    </row>
    <row r="242" spans="1:4" x14ac:dyDescent="0.25">
      <c r="A242" s="3">
        <v>30.399999999999899</v>
      </c>
      <c r="B242">
        <v>30</v>
      </c>
      <c r="C242">
        <v>55</v>
      </c>
      <c r="D242" s="10">
        <v>68</v>
      </c>
    </row>
    <row r="243" spans="1:4" x14ac:dyDescent="0.25">
      <c r="A243" s="3">
        <v>30.499999999999901</v>
      </c>
      <c r="B243">
        <v>30</v>
      </c>
      <c r="C243">
        <v>55</v>
      </c>
      <c r="D243" s="10">
        <v>68</v>
      </c>
    </row>
    <row r="244" spans="1:4" x14ac:dyDescent="0.25">
      <c r="A244" s="3">
        <v>30.599999999999898</v>
      </c>
      <c r="B244">
        <v>30</v>
      </c>
      <c r="C244">
        <v>55</v>
      </c>
      <c r="D244" s="10">
        <v>68</v>
      </c>
    </row>
    <row r="245" spans="1:4" x14ac:dyDescent="0.25">
      <c r="A245" s="3">
        <v>30.6999999999999</v>
      </c>
      <c r="B245">
        <v>30</v>
      </c>
      <c r="C245">
        <v>55</v>
      </c>
      <c r="D245" s="10">
        <v>68</v>
      </c>
    </row>
    <row r="246" spans="1:4" x14ac:dyDescent="0.25">
      <c r="A246" s="3">
        <v>30.799999999999901</v>
      </c>
      <c r="B246">
        <v>30</v>
      </c>
      <c r="C246">
        <v>55</v>
      </c>
      <c r="D246" s="10">
        <v>68</v>
      </c>
    </row>
    <row r="247" spans="1:4" x14ac:dyDescent="0.25">
      <c r="A247" s="3">
        <v>30.899999999999899</v>
      </c>
      <c r="B247">
        <v>30</v>
      </c>
      <c r="C247">
        <v>55</v>
      </c>
      <c r="D247" s="10">
        <v>68</v>
      </c>
    </row>
    <row r="248" spans="1:4" x14ac:dyDescent="0.25">
      <c r="A248" s="3">
        <v>30.999999999999901</v>
      </c>
      <c r="B248">
        <v>30</v>
      </c>
      <c r="C248">
        <v>55</v>
      </c>
      <c r="D248" s="10">
        <v>68</v>
      </c>
    </row>
    <row r="249" spans="1:4" x14ac:dyDescent="0.25">
      <c r="A249" s="3">
        <v>31.099999999999898</v>
      </c>
      <c r="B249">
        <v>30</v>
      </c>
      <c r="C249">
        <v>55</v>
      </c>
      <c r="D249" s="10">
        <v>68</v>
      </c>
    </row>
    <row r="250" spans="1:4" x14ac:dyDescent="0.25">
      <c r="A250" s="3">
        <v>31.1999999999999</v>
      </c>
      <c r="B250">
        <v>30</v>
      </c>
      <c r="C250">
        <v>55</v>
      </c>
      <c r="D250" s="10">
        <v>68</v>
      </c>
    </row>
    <row r="251" spans="1:4" x14ac:dyDescent="0.25">
      <c r="A251" s="3">
        <v>31.299999999999901</v>
      </c>
      <c r="B251">
        <v>30</v>
      </c>
      <c r="C251">
        <v>55</v>
      </c>
      <c r="D251" s="10">
        <v>68</v>
      </c>
    </row>
    <row r="252" spans="1:4" x14ac:dyDescent="0.25">
      <c r="A252" s="3">
        <v>31.399999999999899</v>
      </c>
      <c r="B252">
        <v>30</v>
      </c>
      <c r="C252">
        <v>55</v>
      </c>
      <c r="D252" s="10">
        <v>68</v>
      </c>
    </row>
    <row r="253" spans="1:4" x14ac:dyDescent="0.25">
      <c r="A253" s="3">
        <v>31.499999999999901</v>
      </c>
      <c r="B253">
        <v>30</v>
      </c>
      <c r="C253">
        <v>55</v>
      </c>
      <c r="D253" s="10">
        <v>68</v>
      </c>
    </row>
    <row r="254" spans="1:4" x14ac:dyDescent="0.25">
      <c r="A254" s="3">
        <v>31.599999999999898</v>
      </c>
      <c r="B254">
        <v>30</v>
      </c>
      <c r="C254">
        <v>55</v>
      </c>
      <c r="D254" s="10">
        <v>68</v>
      </c>
    </row>
    <row r="255" spans="1:4" x14ac:dyDescent="0.25">
      <c r="A255" s="3">
        <v>31.6999999999999</v>
      </c>
      <c r="B255">
        <v>30</v>
      </c>
      <c r="C255">
        <v>55</v>
      </c>
      <c r="D255" s="10">
        <v>68</v>
      </c>
    </row>
    <row r="256" spans="1:4" x14ac:dyDescent="0.25">
      <c r="A256" s="3">
        <v>31.799999999999901</v>
      </c>
      <c r="B256">
        <v>30</v>
      </c>
      <c r="C256">
        <v>55</v>
      </c>
      <c r="D256" s="10">
        <v>68</v>
      </c>
    </row>
    <row r="257" spans="1:4" x14ac:dyDescent="0.25">
      <c r="A257" s="3">
        <v>31.899999999999899</v>
      </c>
      <c r="B257">
        <v>30</v>
      </c>
      <c r="C257">
        <v>55</v>
      </c>
      <c r="D257" s="10">
        <v>68</v>
      </c>
    </row>
    <row r="258" spans="1:4" x14ac:dyDescent="0.25">
      <c r="A258" s="3">
        <v>31.999999999999901</v>
      </c>
      <c r="B258">
        <v>32</v>
      </c>
      <c r="C258">
        <v>57</v>
      </c>
      <c r="D258" s="10">
        <v>66</v>
      </c>
    </row>
    <row r="259" spans="1:4" x14ac:dyDescent="0.25">
      <c r="A259" s="3">
        <v>32.099999999999902</v>
      </c>
      <c r="B259">
        <v>32</v>
      </c>
      <c r="C259">
        <v>57</v>
      </c>
      <c r="D259" s="10">
        <v>66</v>
      </c>
    </row>
    <row r="260" spans="1:4" x14ac:dyDescent="0.25">
      <c r="A260" s="3">
        <v>32.199999999999903</v>
      </c>
      <c r="B260">
        <v>32</v>
      </c>
      <c r="C260">
        <v>57</v>
      </c>
      <c r="D260" s="10">
        <v>66</v>
      </c>
    </row>
    <row r="261" spans="1:4" x14ac:dyDescent="0.25">
      <c r="A261" s="3">
        <v>32.299999999999898</v>
      </c>
      <c r="B261">
        <v>32</v>
      </c>
      <c r="C261">
        <v>57</v>
      </c>
      <c r="D261" s="10">
        <v>66</v>
      </c>
    </row>
    <row r="262" spans="1:4" x14ac:dyDescent="0.25">
      <c r="A262" s="3">
        <v>32.399999999999899</v>
      </c>
      <c r="B262">
        <v>32</v>
      </c>
      <c r="C262">
        <v>57</v>
      </c>
      <c r="D262" s="10">
        <v>66</v>
      </c>
    </row>
    <row r="263" spans="1:4" x14ac:dyDescent="0.25">
      <c r="A263" s="3">
        <v>32.499999999999901</v>
      </c>
      <c r="B263">
        <v>32</v>
      </c>
      <c r="C263">
        <v>57</v>
      </c>
      <c r="D263" s="10">
        <v>66</v>
      </c>
    </row>
    <row r="264" spans="1:4" x14ac:dyDescent="0.25">
      <c r="A264" s="3">
        <v>32.599999999999902</v>
      </c>
      <c r="B264">
        <v>32</v>
      </c>
      <c r="C264">
        <v>57</v>
      </c>
      <c r="D264" s="10">
        <v>66</v>
      </c>
    </row>
    <row r="265" spans="1:4" x14ac:dyDescent="0.25">
      <c r="A265" s="3">
        <v>32.699999999999903</v>
      </c>
      <c r="B265">
        <v>32</v>
      </c>
      <c r="C265">
        <v>57</v>
      </c>
      <c r="D265" s="10">
        <v>66</v>
      </c>
    </row>
    <row r="266" spans="1:4" x14ac:dyDescent="0.25">
      <c r="A266" s="3">
        <v>32.799999999999898</v>
      </c>
      <c r="B266">
        <v>32</v>
      </c>
      <c r="C266">
        <v>57</v>
      </c>
      <c r="D266" s="10">
        <v>66</v>
      </c>
    </row>
    <row r="267" spans="1:4" x14ac:dyDescent="0.25">
      <c r="A267" s="3">
        <v>32.899999999999899</v>
      </c>
      <c r="B267">
        <v>32</v>
      </c>
      <c r="C267">
        <v>57</v>
      </c>
      <c r="D267" s="10">
        <v>66</v>
      </c>
    </row>
    <row r="268" spans="1:4" x14ac:dyDescent="0.25">
      <c r="A268" s="3">
        <v>32.999999999999901</v>
      </c>
      <c r="B268">
        <v>32</v>
      </c>
      <c r="C268">
        <v>57</v>
      </c>
      <c r="D268" s="10">
        <v>66</v>
      </c>
    </row>
    <row r="269" spans="1:4" x14ac:dyDescent="0.25">
      <c r="A269" s="3">
        <v>33.099999999999902</v>
      </c>
      <c r="B269">
        <v>32</v>
      </c>
      <c r="C269">
        <v>57</v>
      </c>
      <c r="D269" s="10">
        <v>66</v>
      </c>
    </row>
    <row r="270" spans="1:4" x14ac:dyDescent="0.25">
      <c r="A270" s="3">
        <v>33.199999999999903</v>
      </c>
      <c r="B270">
        <v>32</v>
      </c>
      <c r="C270">
        <v>57</v>
      </c>
      <c r="D270" s="10">
        <v>66</v>
      </c>
    </row>
    <row r="271" spans="1:4" x14ac:dyDescent="0.25">
      <c r="A271" s="3">
        <v>33.299999999999898</v>
      </c>
      <c r="B271">
        <v>32</v>
      </c>
      <c r="C271">
        <v>57</v>
      </c>
      <c r="D271" s="10">
        <v>66</v>
      </c>
    </row>
    <row r="272" spans="1:4" x14ac:dyDescent="0.25">
      <c r="A272" s="3">
        <v>33.399999999999899</v>
      </c>
      <c r="B272">
        <v>32</v>
      </c>
      <c r="C272">
        <v>57</v>
      </c>
      <c r="D272" s="10">
        <v>66</v>
      </c>
    </row>
    <row r="273" spans="1:4" x14ac:dyDescent="0.25">
      <c r="A273" s="3">
        <v>33.499999999999901</v>
      </c>
      <c r="B273">
        <v>32</v>
      </c>
      <c r="C273">
        <v>57</v>
      </c>
      <c r="D273" s="10">
        <v>66</v>
      </c>
    </row>
    <row r="274" spans="1:4" x14ac:dyDescent="0.25">
      <c r="A274" s="3">
        <v>33.599999999999902</v>
      </c>
      <c r="B274">
        <v>32</v>
      </c>
      <c r="C274">
        <v>57</v>
      </c>
      <c r="D274" s="10">
        <v>66</v>
      </c>
    </row>
    <row r="275" spans="1:4" x14ac:dyDescent="0.25">
      <c r="A275" s="3">
        <v>33.699999999999903</v>
      </c>
      <c r="B275">
        <v>32</v>
      </c>
      <c r="C275">
        <v>57</v>
      </c>
      <c r="D275" s="10">
        <v>66</v>
      </c>
    </row>
    <row r="276" spans="1:4" x14ac:dyDescent="0.25">
      <c r="A276" s="3">
        <v>33.799999999999898</v>
      </c>
      <c r="B276">
        <v>32</v>
      </c>
      <c r="C276">
        <v>57</v>
      </c>
      <c r="D276" s="10">
        <v>66</v>
      </c>
    </row>
    <row r="277" spans="1:4" x14ac:dyDescent="0.25">
      <c r="A277" s="3">
        <v>33.899999999999899</v>
      </c>
      <c r="B277">
        <v>32</v>
      </c>
      <c r="C277">
        <v>57</v>
      </c>
      <c r="D277" s="10">
        <v>66</v>
      </c>
    </row>
    <row r="278" spans="1:4" x14ac:dyDescent="0.25">
      <c r="A278" s="3">
        <v>33.999999999999901</v>
      </c>
      <c r="B278">
        <v>34</v>
      </c>
      <c r="C278">
        <v>59</v>
      </c>
      <c r="D278" s="10">
        <v>64</v>
      </c>
    </row>
    <row r="279" spans="1:4" x14ac:dyDescent="0.25">
      <c r="A279" s="3">
        <v>34.099999999999902</v>
      </c>
      <c r="B279">
        <v>34</v>
      </c>
      <c r="C279">
        <v>59</v>
      </c>
      <c r="D279" s="10">
        <v>64</v>
      </c>
    </row>
    <row r="280" spans="1:4" x14ac:dyDescent="0.25">
      <c r="A280" s="3">
        <v>34.199999999999903</v>
      </c>
      <c r="B280">
        <v>34</v>
      </c>
      <c r="C280">
        <v>59</v>
      </c>
      <c r="D280" s="10">
        <v>64</v>
      </c>
    </row>
    <row r="281" spans="1:4" x14ac:dyDescent="0.25">
      <c r="A281" s="3">
        <v>34.299999999999898</v>
      </c>
      <c r="B281">
        <v>34</v>
      </c>
      <c r="C281">
        <v>59</v>
      </c>
      <c r="D281" s="10">
        <v>64</v>
      </c>
    </row>
    <row r="282" spans="1:4" x14ac:dyDescent="0.25">
      <c r="A282" s="3">
        <v>34.399999999999899</v>
      </c>
      <c r="B282">
        <v>34</v>
      </c>
      <c r="C282">
        <v>59</v>
      </c>
      <c r="D282" s="10">
        <v>64</v>
      </c>
    </row>
    <row r="283" spans="1:4" x14ac:dyDescent="0.25">
      <c r="A283" s="3">
        <v>34.499999999999901</v>
      </c>
      <c r="B283">
        <v>34</v>
      </c>
      <c r="C283">
        <v>59</v>
      </c>
      <c r="D283" s="10">
        <v>64</v>
      </c>
    </row>
    <row r="284" spans="1:4" x14ac:dyDescent="0.25">
      <c r="A284" s="3">
        <v>34.599999999999902</v>
      </c>
      <c r="B284">
        <v>34</v>
      </c>
      <c r="C284">
        <v>59</v>
      </c>
      <c r="D284" s="10">
        <v>64</v>
      </c>
    </row>
    <row r="285" spans="1:4" x14ac:dyDescent="0.25">
      <c r="A285" s="3">
        <v>34.699999999999903</v>
      </c>
      <c r="B285">
        <v>34</v>
      </c>
      <c r="C285">
        <v>59</v>
      </c>
      <c r="D285" s="10">
        <v>64</v>
      </c>
    </row>
    <row r="286" spans="1:4" x14ac:dyDescent="0.25">
      <c r="A286" s="3">
        <v>34.799999999999898</v>
      </c>
      <c r="B286">
        <v>34</v>
      </c>
      <c r="C286">
        <v>59</v>
      </c>
      <c r="D286" s="10">
        <v>64</v>
      </c>
    </row>
    <row r="287" spans="1:4" x14ac:dyDescent="0.25">
      <c r="A287" s="3">
        <v>34.899999999999899</v>
      </c>
      <c r="B287">
        <v>34</v>
      </c>
      <c r="C287">
        <v>59</v>
      </c>
      <c r="D287" s="10">
        <v>64</v>
      </c>
    </row>
    <row r="288" spans="1:4" x14ac:dyDescent="0.25">
      <c r="A288" s="3">
        <v>34.999999999999901</v>
      </c>
      <c r="B288">
        <v>34</v>
      </c>
      <c r="C288">
        <v>59</v>
      </c>
      <c r="D288" s="10">
        <v>64</v>
      </c>
    </row>
    <row r="289" spans="1:4" x14ac:dyDescent="0.25">
      <c r="A289" s="3">
        <v>35.099999999999902</v>
      </c>
      <c r="B289">
        <v>34</v>
      </c>
      <c r="C289">
        <v>59</v>
      </c>
      <c r="D289" s="10">
        <v>64</v>
      </c>
    </row>
    <row r="290" spans="1:4" x14ac:dyDescent="0.25">
      <c r="A290" s="3">
        <v>35.199999999999903</v>
      </c>
      <c r="B290">
        <v>34</v>
      </c>
      <c r="C290">
        <v>59</v>
      </c>
      <c r="D290" s="10">
        <v>64</v>
      </c>
    </row>
    <row r="291" spans="1:4" x14ac:dyDescent="0.25">
      <c r="A291" s="3">
        <v>35.299999999999898</v>
      </c>
      <c r="B291">
        <v>34</v>
      </c>
      <c r="C291">
        <v>59</v>
      </c>
      <c r="D291" s="10">
        <v>64</v>
      </c>
    </row>
    <row r="292" spans="1:4" x14ac:dyDescent="0.25">
      <c r="A292" s="3">
        <v>35.399999999999899</v>
      </c>
      <c r="B292">
        <v>34</v>
      </c>
      <c r="C292">
        <v>59</v>
      </c>
      <c r="D292" s="10">
        <v>64</v>
      </c>
    </row>
    <row r="293" spans="1:4" x14ac:dyDescent="0.25">
      <c r="A293" s="3">
        <v>35.499999999999901</v>
      </c>
      <c r="B293">
        <v>34</v>
      </c>
      <c r="C293">
        <v>59</v>
      </c>
      <c r="D293" s="10">
        <v>64</v>
      </c>
    </row>
    <row r="294" spans="1:4" x14ac:dyDescent="0.25">
      <c r="A294" s="3">
        <v>35.599999999999902</v>
      </c>
      <c r="B294">
        <v>34</v>
      </c>
      <c r="C294">
        <v>59</v>
      </c>
      <c r="D294" s="10">
        <v>64</v>
      </c>
    </row>
    <row r="295" spans="1:4" x14ac:dyDescent="0.25">
      <c r="A295" s="3">
        <v>35.699999999999903</v>
      </c>
      <c r="B295">
        <v>34</v>
      </c>
      <c r="C295">
        <v>59</v>
      </c>
      <c r="D295" s="10">
        <v>64</v>
      </c>
    </row>
    <row r="296" spans="1:4" x14ac:dyDescent="0.25">
      <c r="A296" s="3">
        <v>35.799999999999898</v>
      </c>
      <c r="B296">
        <v>34</v>
      </c>
      <c r="C296">
        <v>59</v>
      </c>
      <c r="D296" s="10">
        <v>64</v>
      </c>
    </row>
    <row r="297" spans="1:4" x14ac:dyDescent="0.25">
      <c r="A297" s="3">
        <v>35.899999999999899</v>
      </c>
      <c r="B297">
        <v>34</v>
      </c>
      <c r="C297">
        <v>59</v>
      </c>
      <c r="D297" s="10">
        <v>64</v>
      </c>
    </row>
    <row r="298" spans="1:4" x14ac:dyDescent="0.25">
      <c r="A298" s="3">
        <v>35.999999999999901</v>
      </c>
      <c r="B298">
        <v>36</v>
      </c>
      <c r="C298">
        <v>61</v>
      </c>
      <c r="D298" s="10">
        <v>62</v>
      </c>
    </row>
    <row r="299" spans="1:4" x14ac:dyDescent="0.25">
      <c r="A299" s="3">
        <v>36.099999999999902</v>
      </c>
      <c r="B299">
        <v>36</v>
      </c>
      <c r="C299">
        <v>61</v>
      </c>
      <c r="D299" s="10">
        <v>62</v>
      </c>
    </row>
    <row r="300" spans="1:4" x14ac:dyDescent="0.25">
      <c r="A300" s="3">
        <v>36.199999999999903</v>
      </c>
      <c r="B300">
        <v>36</v>
      </c>
      <c r="C300">
        <v>61</v>
      </c>
      <c r="D300" s="10">
        <v>62</v>
      </c>
    </row>
    <row r="301" spans="1:4" x14ac:dyDescent="0.25">
      <c r="A301" s="3">
        <v>36.299999999999898</v>
      </c>
      <c r="B301">
        <v>36</v>
      </c>
      <c r="C301">
        <v>61</v>
      </c>
      <c r="D301" s="10">
        <v>62</v>
      </c>
    </row>
    <row r="302" spans="1:4" x14ac:dyDescent="0.25">
      <c r="A302" s="3">
        <v>36.399999999999899</v>
      </c>
      <c r="B302">
        <v>36</v>
      </c>
      <c r="C302">
        <v>61</v>
      </c>
      <c r="D302" s="10">
        <v>62</v>
      </c>
    </row>
    <row r="303" spans="1:4" x14ac:dyDescent="0.25">
      <c r="A303" s="3">
        <v>36.499999999999901</v>
      </c>
      <c r="B303">
        <v>36</v>
      </c>
      <c r="C303">
        <v>61</v>
      </c>
      <c r="D303" s="10">
        <v>62</v>
      </c>
    </row>
    <row r="304" spans="1:4" x14ac:dyDescent="0.25">
      <c r="A304" s="3">
        <v>36.599999999999902</v>
      </c>
      <c r="B304">
        <v>36</v>
      </c>
      <c r="C304">
        <v>61</v>
      </c>
      <c r="D304" s="10">
        <v>62</v>
      </c>
    </row>
    <row r="305" spans="1:4" x14ac:dyDescent="0.25">
      <c r="A305" s="3">
        <v>36.699999999999903</v>
      </c>
      <c r="B305">
        <v>36</v>
      </c>
      <c r="C305">
        <v>61</v>
      </c>
      <c r="D305" s="10">
        <v>62</v>
      </c>
    </row>
    <row r="306" spans="1:4" x14ac:dyDescent="0.25">
      <c r="A306" s="3">
        <v>36.799999999999898</v>
      </c>
      <c r="B306">
        <v>36</v>
      </c>
      <c r="C306">
        <v>61</v>
      </c>
      <c r="D306" s="10">
        <v>62</v>
      </c>
    </row>
    <row r="307" spans="1:4" x14ac:dyDescent="0.25">
      <c r="A307" s="3">
        <v>36.899999999999899</v>
      </c>
      <c r="B307">
        <v>36</v>
      </c>
      <c r="C307">
        <v>61</v>
      </c>
      <c r="D307" s="10">
        <v>62</v>
      </c>
    </row>
    <row r="308" spans="1:4" x14ac:dyDescent="0.25">
      <c r="A308" s="3">
        <v>36.999999999999901</v>
      </c>
      <c r="B308">
        <v>36</v>
      </c>
      <c r="C308">
        <v>61</v>
      </c>
      <c r="D308" s="10">
        <v>62</v>
      </c>
    </row>
    <row r="309" spans="1:4" x14ac:dyDescent="0.25">
      <c r="A309" s="3">
        <v>37.099999999999902</v>
      </c>
      <c r="B309">
        <v>36</v>
      </c>
      <c r="C309">
        <v>61</v>
      </c>
      <c r="D309" s="10">
        <v>62</v>
      </c>
    </row>
    <row r="310" spans="1:4" x14ac:dyDescent="0.25">
      <c r="A310" s="3">
        <v>37.199999999999903</v>
      </c>
      <c r="B310">
        <v>36</v>
      </c>
      <c r="C310">
        <v>61</v>
      </c>
      <c r="D310" s="10">
        <v>62</v>
      </c>
    </row>
    <row r="311" spans="1:4" x14ac:dyDescent="0.25">
      <c r="A311" s="3">
        <v>37.299999999999898</v>
      </c>
      <c r="B311">
        <v>36</v>
      </c>
      <c r="C311">
        <v>61</v>
      </c>
      <c r="D311" s="10">
        <v>62</v>
      </c>
    </row>
    <row r="312" spans="1:4" x14ac:dyDescent="0.25">
      <c r="A312" s="3">
        <v>37.399999999999899</v>
      </c>
      <c r="B312">
        <v>36</v>
      </c>
      <c r="C312">
        <v>61</v>
      </c>
      <c r="D312" s="10">
        <v>62</v>
      </c>
    </row>
    <row r="313" spans="1:4" x14ac:dyDescent="0.25">
      <c r="A313" s="3">
        <v>37.499999999999901</v>
      </c>
      <c r="B313">
        <v>36</v>
      </c>
      <c r="C313">
        <v>61</v>
      </c>
      <c r="D313" s="10">
        <v>62</v>
      </c>
    </row>
    <row r="314" spans="1:4" x14ac:dyDescent="0.25">
      <c r="A314" s="3">
        <v>37.599999999999902</v>
      </c>
      <c r="B314">
        <v>36</v>
      </c>
      <c r="C314">
        <v>61</v>
      </c>
      <c r="D314" s="10">
        <v>62</v>
      </c>
    </row>
    <row r="315" spans="1:4" x14ac:dyDescent="0.25">
      <c r="A315" s="3">
        <v>37.699999999999903</v>
      </c>
      <c r="B315">
        <v>36</v>
      </c>
      <c r="C315">
        <v>61</v>
      </c>
      <c r="D315" s="10">
        <v>62</v>
      </c>
    </row>
    <row r="316" spans="1:4" x14ac:dyDescent="0.25">
      <c r="A316" s="3">
        <v>37.799999999999898</v>
      </c>
      <c r="B316">
        <v>36</v>
      </c>
      <c r="C316">
        <v>61</v>
      </c>
      <c r="D316" s="10">
        <v>62</v>
      </c>
    </row>
    <row r="317" spans="1:4" x14ac:dyDescent="0.25">
      <c r="A317" s="3">
        <v>37.899999999999899</v>
      </c>
      <c r="B317">
        <v>36</v>
      </c>
      <c r="C317">
        <v>61</v>
      </c>
      <c r="D317" s="10">
        <v>62</v>
      </c>
    </row>
    <row r="318" spans="1:4" x14ac:dyDescent="0.25">
      <c r="A318" s="3">
        <v>37.999999999999901</v>
      </c>
      <c r="B318">
        <v>38</v>
      </c>
      <c r="C318">
        <v>62</v>
      </c>
      <c r="D318" s="10">
        <v>61</v>
      </c>
    </row>
    <row r="319" spans="1:4" x14ac:dyDescent="0.25">
      <c r="A319" s="3">
        <v>38.099999999999902</v>
      </c>
      <c r="B319">
        <v>38</v>
      </c>
      <c r="C319">
        <v>62</v>
      </c>
      <c r="D319" s="10">
        <v>61</v>
      </c>
    </row>
    <row r="320" spans="1:4" x14ac:dyDescent="0.25">
      <c r="A320" s="3">
        <v>38.199999999999903</v>
      </c>
      <c r="B320">
        <v>38</v>
      </c>
      <c r="C320">
        <v>62</v>
      </c>
      <c r="D320" s="10">
        <v>61</v>
      </c>
    </row>
    <row r="321" spans="1:4" x14ac:dyDescent="0.25">
      <c r="A321" s="3">
        <v>38.299999999999898</v>
      </c>
      <c r="B321">
        <v>38</v>
      </c>
      <c r="C321">
        <v>62</v>
      </c>
      <c r="D321" s="10">
        <v>61</v>
      </c>
    </row>
    <row r="322" spans="1:4" x14ac:dyDescent="0.25">
      <c r="A322" s="3">
        <v>38.399999999999899</v>
      </c>
      <c r="B322">
        <v>38</v>
      </c>
      <c r="C322">
        <v>62</v>
      </c>
      <c r="D322" s="10">
        <v>61</v>
      </c>
    </row>
    <row r="323" spans="1:4" x14ac:dyDescent="0.25">
      <c r="A323" s="3">
        <v>38.499999999999901</v>
      </c>
      <c r="B323">
        <v>38</v>
      </c>
      <c r="C323">
        <v>62</v>
      </c>
      <c r="D323" s="10">
        <v>61</v>
      </c>
    </row>
    <row r="324" spans="1:4" x14ac:dyDescent="0.25">
      <c r="A324" s="3">
        <v>38.599999999999902</v>
      </c>
      <c r="B324">
        <v>38</v>
      </c>
      <c r="C324">
        <v>62</v>
      </c>
      <c r="D324" s="10">
        <v>61</v>
      </c>
    </row>
    <row r="325" spans="1:4" x14ac:dyDescent="0.25">
      <c r="A325" s="3">
        <v>38.699999999999903</v>
      </c>
      <c r="B325">
        <v>38</v>
      </c>
      <c r="C325">
        <v>62</v>
      </c>
      <c r="D325" s="10">
        <v>61</v>
      </c>
    </row>
    <row r="326" spans="1:4" x14ac:dyDescent="0.25">
      <c r="A326" s="3">
        <v>38.799999999999898</v>
      </c>
      <c r="B326">
        <v>38</v>
      </c>
      <c r="C326">
        <v>62</v>
      </c>
      <c r="D326" s="10">
        <v>61</v>
      </c>
    </row>
    <row r="327" spans="1:4" x14ac:dyDescent="0.25">
      <c r="A327" s="3">
        <v>38.899999999999899</v>
      </c>
      <c r="B327">
        <v>38</v>
      </c>
      <c r="C327">
        <v>62</v>
      </c>
      <c r="D327" s="10">
        <v>61</v>
      </c>
    </row>
    <row r="328" spans="1:4" x14ac:dyDescent="0.25">
      <c r="A328" s="3">
        <v>38.999999999999901</v>
      </c>
      <c r="B328">
        <v>38</v>
      </c>
      <c r="C328">
        <v>62</v>
      </c>
      <c r="D328" s="10">
        <v>61</v>
      </c>
    </row>
    <row r="329" spans="1:4" x14ac:dyDescent="0.25">
      <c r="A329" s="3">
        <v>39.099999999999902</v>
      </c>
      <c r="B329">
        <v>38</v>
      </c>
      <c r="C329">
        <v>62</v>
      </c>
      <c r="D329" s="10">
        <v>61</v>
      </c>
    </row>
    <row r="330" spans="1:4" x14ac:dyDescent="0.25">
      <c r="A330" s="3">
        <v>39.199999999999903</v>
      </c>
      <c r="B330">
        <v>38</v>
      </c>
      <c r="C330">
        <v>62</v>
      </c>
      <c r="D330" s="10">
        <v>61</v>
      </c>
    </row>
    <row r="331" spans="1:4" x14ac:dyDescent="0.25">
      <c r="A331" s="3">
        <v>39.299999999999898</v>
      </c>
      <c r="B331">
        <v>38</v>
      </c>
      <c r="C331">
        <v>62</v>
      </c>
      <c r="D331" s="10">
        <v>61</v>
      </c>
    </row>
    <row r="332" spans="1:4" x14ac:dyDescent="0.25">
      <c r="A332" s="3">
        <v>39.399999999999899</v>
      </c>
      <c r="B332">
        <v>38</v>
      </c>
      <c r="C332">
        <v>62</v>
      </c>
      <c r="D332" s="10">
        <v>61</v>
      </c>
    </row>
    <row r="333" spans="1:4" x14ac:dyDescent="0.25">
      <c r="A333" s="3">
        <v>39.499999999999901</v>
      </c>
      <c r="B333">
        <v>38</v>
      </c>
      <c r="C333">
        <v>62</v>
      </c>
      <c r="D333" s="10">
        <v>61</v>
      </c>
    </row>
    <row r="334" spans="1:4" x14ac:dyDescent="0.25">
      <c r="A334" s="3">
        <v>39.599999999999902</v>
      </c>
      <c r="B334">
        <v>38</v>
      </c>
      <c r="C334">
        <v>62</v>
      </c>
      <c r="D334" s="10">
        <v>61</v>
      </c>
    </row>
    <row r="335" spans="1:4" x14ac:dyDescent="0.25">
      <c r="A335" s="3">
        <v>39.699999999999903</v>
      </c>
      <c r="B335">
        <v>38</v>
      </c>
      <c r="C335">
        <v>62</v>
      </c>
      <c r="D335" s="10">
        <v>61</v>
      </c>
    </row>
    <row r="336" spans="1:4" x14ac:dyDescent="0.25">
      <c r="A336" s="3">
        <v>39.799999999999898</v>
      </c>
      <c r="B336">
        <v>38</v>
      </c>
      <c r="C336">
        <v>62</v>
      </c>
      <c r="D336" s="10">
        <v>61</v>
      </c>
    </row>
    <row r="337" spans="1:4" x14ac:dyDescent="0.25">
      <c r="A337" s="3">
        <v>39.899999999999899</v>
      </c>
      <c r="B337">
        <v>38</v>
      </c>
      <c r="C337">
        <v>62</v>
      </c>
      <c r="D337" s="10">
        <v>61</v>
      </c>
    </row>
    <row r="338" spans="1:4" x14ac:dyDescent="0.25">
      <c r="A338" s="3">
        <v>39.999999999999901</v>
      </c>
      <c r="B338">
        <v>40</v>
      </c>
      <c r="C338">
        <v>64</v>
      </c>
      <c r="D338" s="10">
        <v>59</v>
      </c>
    </row>
    <row r="339" spans="1:4" x14ac:dyDescent="0.25">
      <c r="A339" s="3">
        <v>40.099999999999902</v>
      </c>
      <c r="B339">
        <v>40</v>
      </c>
      <c r="C339">
        <v>64</v>
      </c>
      <c r="D339" s="10">
        <v>59</v>
      </c>
    </row>
    <row r="340" spans="1:4" x14ac:dyDescent="0.25">
      <c r="A340" s="3">
        <v>40.199999999999903</v>
      </c>
      <c r="B340">
        <v>40</v>
      </c>
      <c r="C340">
        <v>64</v>
      </c>
      <c r="D340" s="10">
        <v>59</v>
      </c>
    </row>
    <row r="341" spans="1:4" x14ac:dyDescent="0.25">
      <c r="A341" s="3">
        <v>40.299999999999898</v>
      </c>
      <c r="B341">
        <v>40</v>
      </c>
      <c r="C341">
        <v>64</v>
      </c>
      <c r="D341" s="10">
        <v>59</v>
      </c>
    </row>
    <row r="342" spans="1:4" x14ac:dyDescent="0.25">
      <c r="A342" s="3">
        <v>40.399999999999899</v>
      </c>
      <c r="B342">
        <v>40</v>
      </c>
      <c r="C342">
        <v>64</v>
      </c>
      <c r="D342" s="10">
        <v>59</v>
      </c>
    </row>
    <row r="343" spans="1:4" x14ac:dyDescent="0.25">
      <c r="A343" s="3">
        <v>40.499999999999901</v>
      </c>
      <c r="B343">
        <v>40</v>
      </c>
      <c r="C343">
        <v>64</v>
      </c>
      <c r="D343" s="10">
        <v>59</v>
      </c>
    </row>
    <row r="344" spans="1:4" x14ac:dyDescent="0.25">
      <c r="A344" s="3">
        <v>40.599999999999902</v>
      </c>
      <c r="B344">
        <v>40</v>
      </c>
      <c r="C344">
        <v>64</v>
      </c>
      <c r="D344" s="10">
        <v>59</v>
      </c>
    </row>
    <row r="345" spans="1:4" x14ac:dyDescent="0.25">
      <c r="A345" s="3">
        <v>40.699999999999903</v>
      </c>
      <c r="B345">
        <v>40</v>
      </c>
      <c r="C345">
        <v>64</v>
      </c>
      <c r="D345" s="10">
        <v>59</v>
      </c>
    </row>
    <row r="346" spans="1:4" x14ac:dyDescent="0.25">
      <c r="A346" s="3">
        <v>40.799999999999898</v>
      </c>
      <c r="B346">
        <v>40</v>
      </c>
      <c r="C346">
        <v>64</v>
      </c>
      <c r="D346" s="10">
        <v>59</v>
      </c>
    </row>
    <row r="347" spans="1:4" x14ac:dyDescent="0.25">
      <c r="A347" s="3">
        <v>40.899999999999899</v>
      </c>
      <c r="B347">
        <v>40</v>
      </c>
      <c r="C347">
        <v>64</v>
      </c>
      <c r="D347" s="10">
        <v>59</v>
      </c>
    </row>
    <row r="348" spans="1:4" x14ac:dyDescent="0.25">
      <c r="A348" s="3">
        <v>40.999999999999901</v>
      </c>
      <c r="B348">
        <v>40</v>
      </c>
      <c r="C348">
        <v>64</v>
      </c>
      <c r="D348" s="10">
        <v>59</v>
      </c>
    </row>
    <row r="349" spans="1:4" x14ac:dyDescent="0.25">
      <c r="A349" s="3">
        <v>41.099999999999902</v>
      </c>
      <c r="B349">
        <v>40</v>
      </c>
      <c r="C349">
        <v>64</v>
      </c>
      <c r="D349" s="10">
        <v>59</v>
      </c>
    </row>
    <row r="350" spans="1:4" x14ac:dyDescent="0.25">
      <c r="A350" s="3">
        <v>41.199999999999903</v>
      </c>
      <c r="B350">
        <v>40</v>
      </c>
      <c r="C350">
        <v>64</v>
      </c>
      <c r="D350" s="10">
        <v>59</v>
      </c>
    </row>
    <row r="351" spans="1:4" x14ac:dyDescent="0.25">
      <c r="A351" s="3">
        <v>41.299999999999898</v>
      </c>
      <c r="B351">
        <v>40</v>
      </c>
      <c r="C351">
        <v>64</v>
      </c>
      <c r="D351" s="10">
        <v>59</v>
      </c>
    </row>
    <row r="352" spans="1:4" x14ac:dyDescent="0.25">
      <c r="A352" s="3">
        <v>41.399999999999899</v>
      </c>
      <c r="B352">
        <v>40</v>
      </c>
      <c r="C352">
        <v>64</v>
      </c>
      <c r="D352" s="10">
        <v>59</v>
      </c>
    </row>
    <row r="353" spans="1:4" x14ac:dyDescent="0.25">
      <c r="A353" s="3">
        <v>41.499999999999901</v>
      </c>
      <c r="B353">
        <v>40</v>
      </c>
      <c r="C353">
        <v>64</v>
      </c>
      <c r="D353" s="10">
        <v>59</v>
      </c>
    </row>
    <row r="354" spans="1:4" x14ac:dyDescent="0.25">
      <c r="A354" s="3">
        <v>41.599999999999902</v>
      </c>
      <c r="B354">
        <v>40</v>
      </c>
      <c r="C354">
        <v>64</v>
      </c>
      <c r="D354" s="10">
        <v>59</v>
      </c>
    </row>
    <row r="355" spans="1:4" x14ac:dyDescent="0.25">
      <c r="A355" s="3">
        <v>41.699999999999903</v>
      </c>
      <c r="B355">
        <v>40</v>
      </c>
      <c r="C355">
        <v>64</v>
      </c>
      <c r="D355" s="10">
        <v>59</v>
      </c>
    </row>
    <row r="356" spans="1:4" x14ac:dyDescent="0.25">
      <c r="A356" s="3">
        <v>41.799999999999898</v>
      </c>
      <c r="B356">
        <v>40</v>
      </c>
      <c r="C356">
        <v>64</v>
      </c>
      <c r="D356" s="10">
        <v>59</v>
      </c>
    </row>
    <row r="357" spans="1:4" x14ac:dyDescent="0.25">
      <c r="A357" s="3">
        <v>41.899999999999899</v>
      </c>
      <c r="B357">
        <v>40</v>
      </c>
      <c r="C357">
        <v>64</v>
      </c>
      <c r="D357" s="10">
        <v>59</v>
      </c>
    </row>
    <row r="358" spans="1:4" x14ac:dyDescent="0.25">
      <c r="A358" s="3">
        <v>41.999999999999901</v>
      </c>
      <c r="B358">
        <v>42</v>
      </c>
      <c r="C358">
        <v>65</v>
      </c>
      <c r="D358" s="10">
        <v>58</v>
      </c>
    </row>
    <row r="359" spans="1:4" x14ac:dyDescent="0.25">
      <c r="A359" s="3">
        <v>42.099999999999902</v>
      </c>
      <c r="B359">
        <v>42</v>
      </c>
      <c r="C359">
        <v>65</v>
      </c>
      <c r="D359" s="10">
        <v>58</v>
      </c>
    </row>
    <row r="360" spans="1:4" x14ac:dyDescent="0.25">
      <c r="A360" s="3">
        <v>42.199999999999903</v>
      </c>
      <c r="B360">
        <v>42</v>
      </c>
      <c r="C360">
        <v>65</v>
      </c>
      <c r="D360" s="10">
        <v>58</v>
      </c>
    </row>
    <row r="361" spans="1:4" x14ac:dyDescent="0.25">
      <c r="A361" s="3">
        <v>42.299999999999898</v>
      </c>
      <c r="B361">
        <v>42</v>
      </c>
      <c r="C361">
        <v>65</v>
      </c>
      <c r="D361" s="10">
        <v>58</v>
      </c>
    </row>
    <row r="362" spans="1:4" x14ac:dyDescent="0.25">
      <c r="A362" s="3">
        <v>42.399999999999899</v>
      </c>
      <c r="B362">
        <v>42</v>
      </c>
      <c r="C362">
        <v>65</v>
      </c>
      <c r="D362" s="10">
        <v>58</v>
      </c>
    </row>
    <row r="363" spans="1:4" x14ac:dyDescent="0.25">
      <c r="A363" s="3">
        <v>42.499999999999901</v>
      </c>
      <c r="B363">
        <v>42</v>
      </c>
      <c r="C363">
        <v>65</v>
      </c>
      <c r="D363" s="10">
        <v>58</v>
      </c>
    </row>
    <row r="364" spans="1:4" x14ac:dyDescent="0.25">
      <c r="A364" s="3">
        <v>42.599999999999902</v>
      </c>
      <c r="B364">
        <v>42</v>
      </c>
      <c r="C364">
        <v>65</v>
      </c>
      <c r="D364" s="10">
        <v>58</v>
      </c>
    </row>
    <row r="365" spans="1:4" x14ac:dyDescent="0.25">
      <c r="A365" s="3">
        <v>42.699999999999903</v>
      </c>
      <c r="B365">
        <v>42</v>
      </c>
      <c r="C365">
        <v>65</v>
      </c>
      <c r="D365" s="10">
        <v>58</v>
      </c>
    </row>
    <row r="366" spans="1:4" x14ac:dyDescent="0.25">
      <c r="A366" s="3">
        <v>42.799999999999898</v>
      </c>
      <c r="B366">
        <v>42</v>
      </c>
      <c r="C366">
        <v>65</v>
      </c>
      <c r="D366" s="10">
        <v>58</v>
      </c>
    </row>
    <row r="367" spans="1:4" x14ac:dyDescent="0.25">
      <c r="A367" s="3">
        <v>42.899999999999899</v>
      </c>
      <c r="B367">
        <v>42</v>
      </c>
      <c r="C367">
        <v>65</v>
      </c>
      <c r="D367" s="10">
        <v>58</v>
      </c>
    </row>
    <row r="368" spans="1:4" x14ac:dyDescent="0.25">
      <c r="A368" s="3">
        <v>42.999999999999901</v>
      </c>
      <c r="B368">
        <v>42</v>
      </c>
      <c r="C368">
        <v>65</v>
      </c>
      <c r="D368" s="10">
        <v>58</v>
      </c>
    </row>
    <row r="369" spans="1:4" x14ac:dyDescent="0.25">
      <c r="A369" s="3">
        <v>43.099999999999902</v>
      </c>
      <c r="B369">
        <v>42</v>
      </c>
      <c r="C369">
        <v>65</v>
      </c>
      <c r="D369" s="10">
        <v>58</v>
      </c>
    </row>
    <row r="370" spans="1:4" x14ac:dyDescent="0.25">
      <c r="A370" s="3">
        <v>43.199999999999903</v>
      </c>
      <c r="B370">
        <v>42</v>
      </c>
      <c r="C370">
        <v>65</v>
      </c>
      <c r="D370" s="10">
        <v>58</v>
      </c>
    </row>
    <row r="371" spans="1:4" x14ac:dyDescent="0.25">
      <c r="A371" s="3">
        <v>43.299999999999898</v>
      </c>
      <c r="B371">
        <v>42</v>
      </c>
      <c r="C371">
        <v>65</v>
      </c>
      <c r="D371" s="10">
        <v>58</v>
      </c>
    </row>
    <row r="372" spans="1:4" x14ac:dyDescent="0.25">
      <c r="A372" s="3">
        <v>43.399999999999899</v>
      </c>
      <c r="B372">
        <v>42</v>
      </c>
      <c r="C372">
        <v>65</v>
      </c>
      <c r="D372" s="10">
        <v>58</v>
      </c>
    </row>
    <row r="373" spans="1:4" x14ac:dyDescent="0.25">
      <c r="A373" s="3">
        <v>43.499999999999901</v>
      </c>
      <c r="B373">
        <v>42</v>
      </c>
      <c r="C373">
        <v>65</v>
      </c>
      <c r="D373" s="10">
        <v>58</v>
      </c>
    </row>
    <row r="374" spans="1:4" x14ac:dyDescent="0.25">
      <c r="A374" s="3">
        <v>43.599999999999902</v>
      </c>
      <c r="B374">
        <v>42</v>
      </c>
      <c r="C374">
        <v>65</v>
      </c>
      <c r="D374" s="10">
        <v>58</v>
      </c>
    </row>
    <row r="375" spans="1:4" x14ac:dyDescent="0.25">
      <c r="A375" s="3">
        <v>43.699999999999903</v>
      </c>
      <c r="B375">
        <v>42</v>
      </c>
      <c r="C375">
        <v>65</v>
      </c>
      <c r="D375" s="10">
        <v>58</v>
      </c>
    </row>
    <row r="376" spans="1:4" x14ac:dyDescent="0.25">
      <c r="A376" s="3">
        <v>43.799999999999898</v>
      </c>
      <c r="B376">
        <v>42</v>
      </c>
      <c r="C376">
        <v>65</v>
      </c>
      <c r="D376" s="10">
        <v>58</v>
      </c>
    </row>
    <row r="377" spans="1:4" x14ac:dyDescent="0.25">
      <c r="A377" s="3">
        <v>43.899999999999899</v>
      </c>
      <c r="B377">
        <v>42</v>
      </c>
      <c r="C377">
        <v>65</v>
      </c>
      <c r="D377" s="10">
        <v>58</v>
      </c>
    </row>
    <row r="378" spans="1:4" x14ac:dyDescent="0.25">
      <c r="A378" s="3">
        <v>43.999999999999901</v>
      </c>
      <c r="B378">
        <v>44</v>
      </c>
      <c r="C378">
        <v>66</v>
      </c>
      <c r="D378" s="10">
        <v>57</v>
      </c>
    </row>
    <row r="379" spans="1:4" x14ac:dyDescent="0.25">
      <c r="A379" s="3">
        <v>44.099999999999902</v>
      </c>
      <c r="B379">
        <v>44</v>
      </c>
      <c r="C379">
        <v>66</v>
      </c>
      <c r="D379" s="10">
        <v>57</v>
      </c>
    </row>
    <row r="380" spans="1:4" x14ac:dyDescent="0.25">
      <c r="A380" s="3">
        <v>44.199999999999903</v>
      </c>
      <c r="B380">
        <v>44</v>
      </c>
      <c r="C380">
        <v>66</v>
      </c>
      <c r="D380" s="10">
        <v>57</v>
      </c>
    </row>
    <row r="381" spans="1:4" x14ac:dyDescent="0.25">
      <c r="A381" s="3">
        <v>44.299999999999898</v>
      </c>
      <c r="B381">
        <v>44</v>
      </c>
      <c r="C381">
        <v>66</v>
      </c>
      <c r="D381" s="10">
        <v>57</v>
      </c>
    </row>
    <row r="382" spans="1:4" x14ac:dyDescent="0.25">
      <c r="A382" s="3">
        <v>44.399999999999899</v>
      </c>
      <c r="B382">
        <v>44</v>
      </c>
      <c r="C382">
        <v>66</v>
      </c>
      <c r="D382" s="10">
        <v>57</v>
      </c>
    </row>
    <row r="383" spans="1:4" x14ac:dyDescent="0.25">
      <c r="A383" s="3">
        <v>44.499999999999901</v>
      </c>
      <c r="B383">
        <v>44</v>
      </c>
      <c r="C383">
        <v>66</v>
      </c>
      <c r="D383" s="10">
        <v>57</v>
      </c>
    </row>
    <row r="384" spans="1:4" x14ac:dyDescent="0.25">
      <c r="A384" s="3">
        <v>44.599999999999902</v>
      </c>
      <c r="B384">
        <v>44</v>
      </c>
      <c r="C384">
        <v>66</v>
      </c>
      <c r="D384" s="10">
        <v>57</v>
      </c>
    </row>
    <row r="385" spans="1:4" x14ac:dyDescent="0.25">
      <c r="A385" s="3">
        <v>44.699999999999903</v>
      </c>
      <c r="B385">
        <v>44</v>
      </c>
      <c r="C385">
        <v>66</v>
      </c>
      <c r="D385" s="10">
        <v>57</v>
      </c>
    </row>
    <row r="386" spans="1:4" x14ac:dyDescent="0.25">
      <c r="A386" s="3">
        <v>44.799999999999898</v>
      </c>
      <c r="B386">
        <v>44</v>
      </c>
      <c r="C386">
        <v>66</v>
      </c>
      <c r="D386" s="10">
        <v>57</v>
      </c>
    </row>
    <row r="387" spans="1:4" x14ac:dyDescent="0.25">
      <c r="A387" s="3">
        <v>44.899999999999899</v>
      </c>
      <c r="B387">
        <v>44</v>
      </c>
      <c r="C387">
        <v>66</v>
      </c>
      <c r="D387" s="10">
        <v>57</v>
      </c>
    </row>
    <row r="388" spans="1:4" x14ac:dyDescent="0.25">
      <c r="A388" s="3">
        <v>44.999999999999901</v>
      </c>
      <c r="B388">
        <v>44</v>
      </c>
      <c r="C388">
        <v>66</v>
      </c>
      <c r="D388" s="10">
        <v>57</v>
      </c>
    </row>
    <row r="389" spans="1:4" x14ac:dyDescent="0.25">
      <c r="A389" s="3">
        <v>45.099999999999902</v>
      </c>
      <c r="B389">
        <v>44</v>
      </c>
      <c r="C389">
        <v>66</v>
      </c>
      <c r="D389" s="10">
        <v>57</v>
      </c>
    </row>
    <row r="390" spans="1:4" x14ac:dyDescent="0.25">
      <c r="A390" s="3">
        <v>45.199999999999903</v>
      </c>
      <c r="B390">
        <v>44</v>
      </c>
      <c r="C390">
        <v>66</v>
      </c>
      <c r="D390" s="10">
        <v>57</v>
      </c>
    </row>
    <row r="391" spans="1:4" x14ac:dyDescent="0.25">
      <c r="A391" s="3">
        <v>45.299999999999898</v>
      </c>
      <c r="B391">
        <v>44</v>
      </c>
      <c r="C391">
        <v>66</v>
      </c>
      <c r="D391" s="10">
        <v>57</v>
      </c>
    </row>
    <row r="392" spans="1:4" x14ac:dyDescent="0.25">
      <c r="A392" s="3">
        <v>45.399999999999899</v>
      </c>
      <c r="B392">
        <v>44</v>
      </c>
      <c r="C392">
        <v>66</v>
      </c>
      <c r="D392" s="10">
        <v>57</v>
      </c>
    </row>
    <row r="393" spans="1:4" x14ac:dyDescent="0.25">
      <c r="A393" s="3">
        <v>45.499999999999901</v>
      </c>
      <c r="B393">
        <v>44</v>
      </c>
      <c r="C393">
        <v>66</v>
      </c>
      <c r="D393" s="10">
        <v>57</v>
      </c>
    </row>
    <row r="394" spans="1:4" x14ac:dyDescent="0.25">
      <c r="A394" s="3">
        <v>45.599999999999902</v>
      </c>
      <c r="B394">
        <v>44</v>
      </c>
      <c r="C394">
        <v>66</v>
      </c>
      <c r="D394" s="10">
        <v>57</v>
      </c>
    </row>
    <row r="395" spans="1:4" x14ac:dyDescent="0.25">
      <c r="A395" s="3">
        <v>45.699999999999903</v>
      </c>
      <c r="B395">
        <v>44</v>
      </c>
      <c r="C395">
        <v>66</v>
      </c>
      <c r="D395" s="10">
        <v>57</v>
      </c>
    </row>
    <row r="396" spans="1:4" x14ac:dyDescent="0.25">
      <c r="A396" s="3">
        <v>45.799999999999898</v>
      </c>
      <c r="B396">
        <v>44</v>
      </c>
      <c r="C396">
        <v>66</v>
      </c>
      <c r="D396" s="10">
        <v>57</v>
      </c>
    </row>
    <row r="397" spans="1:4" x14ac:dyDescent="0.25">
      <c r="A397" s="3">
        <v>45.899999999999899</v>
      </c>
      <c r="B397">
        <v>44</v>
      </c>
      <c r="C397">
        <v>66</v>
      </c>
      <c r="D397" s="10">
        <v>57</v>
      </c>
    </row>
    <row r="398" spans="1:4" x14ac:dyDescent="0.25">
      <c r="A398" s="3">
        <v>45.999999999999901</v>
      </c>
      <c r="B398">
        <v>46</v>
      </c>
      <c r="C398">
        <v>68</v>
      </c>
      <c r="D398" s="10">
        <v>55</v>
      </c>
    </row>
    <row r="399" spans="1:4" x14ac:dyDescent="0.25">
      <c r="A399" s="3">
        <v>46.099999999999902</v>
      </c>
      <c r="B399">
        <v>46</v>
      </c>
      <c r="C399">
        <v>68</v>
      </c>
      <c r="D399" s="10">
        <v>55</v>
      </c>
    </row>
    <row r="400" spans="1:4" x14ac:dyDescent="0.25">
      <c r="A400" s="3">
        <v>46.199999999999903</v>
      </c>
      <c r="B400">
        <v>46</v>
      </c>
      <c r="C400">
        <v>68</v>
      </c>
      <c r="D400" s="10">
        <v>55</v>
      </c>
    </row>
    <row r="401" spans="1:4" x14ac:dyDescent="0.25">
      <c r="A401" s="3">
        <v>46.299999999999898</v>
      </c>
      <c r="B401">
        <v>46</v>
      </c>
      <c r="C401">
        <v>68</v>
      </c>
      <c r="D401" s="10">
        <v>55</v>
      </c>
    </row>
    <row r="402" spans="1:4" x14ac:dyDescent="0.25">
      <c r="A402" s="3">
        <v>46.399999999999899</v>
      </c>
      <c r="B402">
        <v>46</v>
      </c>
      <c r="C402">
        <v>68</v>
      </c>
      <c r="D402" s="10">
        <v>55</v>
      </c>
    </row>
    <row r="403" spans="1:4" x14ac:dyDescent="0.25">
      <c r="A403" s="3">
        <v>46.499999999999901</v>
      </c>
      <c r="B403">
        <v>46</v>
      </c>
      <c r="C403">
        <v>68</v>
      </c>
      <c r="D403" s="10">
        <v>55</v>
      </c>
    </row>
    <row r="404" spans="1:4" x14ac:dyDescent="0.25">
      <c r="A404" s="3">
        <v>46.599999999999902</v>
      </c>
      <c r="B404">
        <v>46</v>
      </c>
      <c r="C404">
        <v>68</v>
      </c>
      <c r="D404" s="10">
        <v>55</v>
      </c>
    </row>
    <row r="405" spans="1:4" x14ac:dyDescent="0.25">
      <c r="A405" s="3">
        <v>46.699999999999903</v>
      </c>
      <c r="B405">
        <v>46</v>
      </c>
      <c r="C405">
        <v>68</v>
      </c>
      <c r="D405" s="10">
        <v>55</v>
      </c>
    </row>
    <row r="406" spans="1:4" x14ac:dyDescent="0.25">
      <c r="A406" s="3">
        <v>46.799999999999898</v>
      </c>
      <c r="B406">
        <v>46</v>
      </c>
      <c r="C406">
        <v>68</v>
      </c>
      <c r="D406" s="10">
        <v>55</v>
      </c>
    </row>
    <row r="407" spans="1:4" x14ac:dyDescent="0.25">
      <c r="A407" s="3">
        <v>46.899999999999899</v>
      </c>
      <c r="B407">
        <v>46</v>
      </c>
      <c r="C407">
        <v>68</v>
      </c>
      <c r="D407" s="10">
        <v>55</v>
      </c>
    </row>
    <row r="408" spans="1:4" x14ac:dyDescent="0.25">
      <c r="A408" s="3">
        <v>46.999999999999901</v>
      </c>
      <c r="B408">
        <v>46</v>
      </c>
      <c r="C408">
        <v>68</v>
      </c>
      <c r="D408" s="10">
        <v>55</v>
      </c>
    </row>
    <row r="409" spans="1:4" x14ac:dyDescent="0.25">
      <c r="A409" s="3">
        <v>47.099999999999902</v>
      </c>
      <c r="B409">
        <v>46</v>
      </c>
      <c r="C409">
        <v>68</v>
      </c>
      <c r="D409" s="10">
        <v>55</v>
      </c>
    </row>
    <row r="410" spans="1:4" x14ac:dyDescent="0.25">
      <c r="A410" s="3">
        <v>47.199999999999903</v>
      </c>
      <c r="B410">
        <v>46</v>
      </c>
      <c r="C410">
        <v>68</v>
      </c>
      <c r="D410" s="10">
        <v>55</v>
      </c>
    </row>
    <row r="411" spans="1:4" x14ac:dyDescent="0.25">
      <c r="A411" s="3">
        <v>47.299999999999898</v>
      </c>
      <c r="B411">
        <v>46</v>
      </c>
      <c r="C411">
        <v>68</v>
      </c>
      <c r="D411" s="10">
        <v>55</v>
      </c>
    </row>
    <row r="412" spans="1:4" x14ac:dyDescent="0.25">
      <c r="A412" s="3">
        <v>47.3999999999998</v>
      </c>
      <c r="B412">
        <v>46</v>
      </c>
      <c r="C412">
        <v>68</v>
      </c>
      <c r="D412" s="10">
        <v>55</v>
      </c>
    </row>
    <row r="413" spans="1:4" x14ac:dyDescent="0.25">
      <c r="A413" s="3">
        <v>47.499999999999901</v>
      </c>
      <c r="B413">
        <v>46</v>
      </c>
      <c r="C413">
        <v>68</v>
      </c>
      <c r="D413" s="10">
        <v>55</v>
      </c>
    </row>
    <row r="414" spans="1:4" x14ac:dyDescent="0.25">
      <c r="A414" s="3">
        <v>47.599999999999902</v>
      </c>
      <c r="B414">
        <v>46</v>
      </c>
      <c r="C414">
        <v>68</v>
      </c>
      <c r="D414" s="10">
        <v>55</v>
      </c>
    </row>
    <row r="415" spans="1:4" x14ac:dyDescent="0.25">
      <c r="A415" s="3">
        <v>47.699999999999903</v>
      </c>
      <c r="B415">
        <v>46</v>
      </c>
      <c r="C415">
        <v>68</v>
      </c>
      <c r="D415" s="10">
        <v>55</v>
      </c>
    </row>
    <row r="416" spans="1:4" x14ac:dyDescent="0.25">
      <c r="A416" s="3">
        <v>47.799999999999898</v>
      </c>
      <c r="B416">
        <v>46</v>
      </c>
      <c r="C416">
        <v>68</v>
      </c>
      <c r="D416" s="10">
        <v>55</v>
      </c>
    </row>
    <row r="417" spans="1:4" x14ac:dyDescent="0.25">
      <c r="A417" s="3">
        <v>47.8999999999998</v>
      </c>
      <c r="B417">
        <v>46</v>
      </c>
      <c r="C417">
        <v>68</v>
      </c>
      <c r="D417" s="10">
        <v>55</v>
      </c>
    </row>
    <row r="418" spans="1:4" x14ac:dyDescent="0.25">
      <c r="A418" s="3">
        <v>47.999999999999901</v>
      </c>
      <c r="B418">
        <v>48</v>
      </c>
      <c r="C418">
        <v>70</v>
      </c>
      <c r="D418" s="10">
        <v>53</v>
      </c>
    </row>
    <row r="419" spans="1:4" x14ac:dyDescent="0.25">
      <c r="A419" s="3">
        <v>48.099999999999902</v>
      </c>
      <c r="B419">
        <v>48</v>
      </c>
      <c r="C419">
        <v>70</v>
      </c>
      <c r="D419" s="10">
        <v>53</v>
      </c>
    </row>
    <row r="420" spans="1:4" x14ac:dyDescent="0.25">
      <c r="A420" s="3">
        <v>48.199999999999797</v>
      </c>
      <c r="B420">
        <v>48</v>
      </c>
      <c r="C420">
        <v>70</v>
      </c>
      <c r="D420" s="10">
        <v>53</v>
      </c>
    </row>
    <row r="421" spans="1:4" x14ac:dyDescent="0.25">
      <c r="A421" s="3">
        <v>48.299999999999798</v>
      </c>
      <c r="B421">
        <v>48</v>
      </c>
      <c r="C421">
        <v>70</v>
      </c>
      <c r="D421" s="10">
        <v>53</v>
      </c>
    </row>
    <row r="422" spans="1:4" x14ac:dyDescent="0.25">
      <c r="A422" s="3">
        <v>48.3999999999998</v>
      </c>
      <c r="B422">
        <v>48</v>
      </c>
      <c r="C422">
        <v>70</v>
      </c>
      <c r="D422" s="10">
        <v>53</v>
      </c>
    </row>
    <row r="423" spans="1:4" x14ac:dyDescent="0.25">
      <c r="A423" s="3">
        <v>48.499999999999901</v>
      </c>
      <c r="B423">
        <v>48</v>
      </c>
      <c r="C423">
        <v>70</v>
      </c>
      <c r="D423" s="10">
        <v>53</v>
      </c>
    </row>
    <row r="424" spans="1:4" x14ac:dyDescent="0.25">
      <c r="A424" s="3">
        <v>48.599999999999902</v>
      </c>
      <c r="B424">
        <v>48</v>
      </c>
      <c r="C424">
        <v>70</v>
      </c>
      <c r="D424" s="10">
        <v>53</v>
      </c>
    </row>
    <row r="425" spans="1:4" x14ac:dyDescent="0.25">
      <c r="A425" s="3">
        <v>48.699999999999797</v>
      </c>
      <c r="B425">
        <v>48</v>
      </c>
      <c r="C425">
        <v>70</v>
      </c>
      <c r="D425" s="10">
        <v>53</v>
      </c>
    </row>
    <row r="426" spans="1:4" x14ac:dyDescent="0.25">
      <c r="A426" s="3">
        <v>48.799999999999798</v>
      </c>
      <c r="B426">
        <v>48</v>
      </c>
      <c r="C426">
        <v>70</v>
      </c>
      <c r="D426" s="10">
        <v>53</v>
      </c>
    </row>
    <row r="427" spans="1:4" x14ac:dyDescent="0.25">
      <c r="A427" s="3">
        <v>48.8999999999998</v>
      </c>
      <c r="B427">
        <v>48</v>
      </c>
      <c r="C427">
        <v>70</v>
      </c>
      <c r="D427" s="10">
        <v>53</v>
      </c>
    </row>
    <row r="428" spans="1:4" x14ac:dyDescent="0.25">
      <c r="A428" s="3">
        <v>48.999999999999801</v>
      </c>
      <c r="B428">
        <v>48</v>
      </c>
      <c r="C428">
        <v>70</v>
      </c>
      <c r="D428" s="10">
        <v>53</v>
      </c>
    </row>
    <row r="429" spans="1:4" x14ac:dyDescent="0.25">
      <c r="A429" s="3">
        <v>49.099999999999802</v>
      </c>
      <c r="B429">
        <v>48</v>
      </c>
      <c r="C429">
        <v>70</v>
      </c>
      <c r="D429" s="10">
        <v>53</v>
      </c>
    </row>
    <row r="430" spans="1:4" x14ac:dyDescent="0.25">
      <c r="A430" s="3">
        <v>49.199999999999797</v>
      </c>
      <c r="B430">
        <v>48</v>
      </c>
      <c r="C430">
        <v>70</v>
      </c>
      <c r="D430" s="10">
        <v>53</v>
      </c>
    </row>
    <row r="431" spans="1:4" x14ac:dyDescent="0.25">
      <c r="A431" s="3">
        <v>49.299999999999798</v>
      </c>
      <c r="B431">
        <v>48</v>
      </c>
      <c r="C431">
        <v>70</v>
      </c>
      <c r="D431" s="10">
        <v>53</v>
      </c>
    </row>
    <row r="432" spans="1:4" x14ac:dyDescent="0.25">
      <c r="A432" s="3">
        <v>49.3999999999998</v>
      </c>
      <c r="B432">
        <v>48</v>
      </c>
      <c r="C432">
        <v>70</v>
      </c>
      <c r="D432" s="10">
        <v>53</v>
      </c>
    </row>
    <row r="433" spans="1:4" x14ac:dyDescent="0.25">
      <c r="A433" s="3">
        <v>49.499999999999801</v>
      </c>
      <c r="B433">
        <v>48</v>
      </c>
      <c r="C433">
        <v>70</v>
      </c>
      <c r="D433" s="10">
        <v>53</v>
      </c>
    </row>
    <row r="434" spans="1:4" x14ac:dyDescent="0.25">
      <c r="A434" s="3">
        <v>49.599999999999802</v>
      </c>
      <c r="B434">
        <v>48</v>
      </c>
      <c r="C434">
        <v>70</v>
      </c>
      <c r="D434" s="10">
        <v>53</v>
      </c>
    </row>
    <row r="435" spans="1:4" x14ac:dyDescent="0.25">
      <c r="A435" s="3">
        <v>49.699999999999797</v>
      </c>
      <c r="B435">
        <v>48</v>
      </c>
      <c r="C435">
        <v>70</v>
      </c>
      <c r="D435" s="10">
        <v>53</v>
      </c>
    </row>
    <row r="436" spans="1:4" x14ac:dyDescent="0.25">
      <c r="A436" s="3">
        <v>49.799999999999798</v>
      </c>
      <c r="B436">
        <v>48</v>
      </c>
      <c r="C436">
        <v>70</v>
      </c>
      <c r="D436" s="10">
        <v>53</v>
      </c>
    </row>
    <row r="437" spans="1:4" x14ac:dyDescent="0.25">
      <c r="A437" s="3">
        <v>49.8999999999998</v>
      </c>
      <c r="B437">
        <v>48</v>
      </c>
      <c r="C437">
        <v>70</v>
      </c>
      <c r="D437" s="10">
        <v>53</v>
      </c>
    </row>
    <row r="438" spans="1:4" x14ac:dyDescent="0.25">
      <c r="A438" s="3">
        <v>49.999999999999801</v>
      </c>
      <c r="B438">
        <v>50</v>
      </c>
      <c r="C438">
        <v>71</v>
      </c>
      <c r="D438" s="10">
        <v>52</v>
      </c>
    </row>
    <row r="439" spans="1:4" x14ac:dyDescent="0.25">
      <c r="A439" s="3">
        <v>50.099999999999802</v>
      </c>
      <c r="B439">
        <v>50</v>
      </c>
      <c r="C439">
        <v>71</v>
      </c>
      <c r="D439" s="10">
        <v>52</v>
      </c>
    </row>
    <row r="440" spans="1:4" x14ac:dyDescent="0.25">
      <c r="A440" s="3">
        <v>50.199999999999797</v>
      </c>
      <c r="B440">
        <v>50</v>
      </c>
      <c r="C440">
        <v>71</v>
      </c>
      <c r="D440" s="10">
        <v>52</v>
      </c>
    </row>
    <row r="441" spans="1:4" x14ac:dyDescent="0.25">
      <c r="A441" s="3">
        <v>50.299999999999798</v>
      </c>
      <c r="B441">
        <v>50</v>
      </c>
      <c r="C441">
        <v>71</v>
      </c>
      <c r="D441" s="10">
        <v>52</v>
      </c>
    </row>
    <row r="442" spans="1:4" x14ac:dyDescent="0.25">
      <c r="A442" s="3">
        <v>50.3999999999998</v>
      </c>
      <c r="B442">
        <v>50</v>
      </c>
      <c r="C442">
        <v>71</v>
      </c>
      <c r="D442" s="10">
        <v>52</v>
      </c>
    </row>
    <row r="443" spans="1:4" x14ac:dyDescent="0.25">
      <c r="A443" s="3">
        <v>50.499999999999801</v>
      </c>
      <c r="B443">
        <v>50</v>
      </c>
      <c r="C443">
        <v>71</v>
      </c>
      <c r="D443" s="10">
        <v>52</v>
      </c>
    </row>
    <row r="444" spans="1:4" x14ac:dyDescent="0.25">
      <c r="A444" s="3">
        <v>50.599999999999802</v>
      </c>
      <c r="B444">
        <v>50</v>
      </c>
      <c r="C444">
        <v>71</v>
      </c>
      <c r="D444" s="10">
        <v>52</v>
      </c>
    </row>
    <row r="445" spans="1:4" x14ac:dyDescent="0.25">
      <c r="A445" s="3">
        <v>50.699999999999797</v>
      </c>
      <c r="B445">
        <v>50</v>
      </c>
      <c r="C445">
        <v>71</v>
      </c>
      <c r="D445" s="10">
        <v>52</v>
      </c>
    </row>
    <row r="446" spans="1:4" x14ac:dyDescent="0.25">
      <c r="A446" s="3">
        <v>50.799999999999798</v>
      </c>
      <c r="B446">
        <v>50</v>
      </c>
      <c r="C446">
        <v>71</v>
      </c>
      <c r="D446" s="10">
        <v>52</v>
      </c>
    </row>
    <row r="447" spans="1:4" x14ac:dyDescent="0.25">
      <c r="A447" s="3">
        <v>50.8999999999998</v>
      </c>
      <c r="B447">
        <v>50</v>
      </c>
      <c r="C447">
        <v>71</v>
      </c>
      <c r="D447" s="10">
        <v>52</v>
      </c>
    </row>
    <row r="448" spans="1:4" x14ac:dyDescent="0.25">
      <c r="A448" s="3">
        <v>50.999999999999801</v>
      </c>
      <c r="B448">
        <v>50</v>
      </c>
      <c r="C448">
        <v>71</v>
      </c>
      <c r="D448" s="10">
        <v>52</v>
      </c>
    </row>
    <row r="449" spans="1:4" x14ac:dyDescent="0.25">
      <c r="A449" s="3">
        <v>51.099999999999802</v>
      </c>
      <c r="B449">
        <v>50</v>
      </c>
      <c r="C449">
        <v>71</v>
      </c>
      <c r="D449" s="10">
        <v>52</v>
      </c>
    </row>
    <row r="450" spans="1:4" x14ac:dyDescent="0.25">
      <c r="A450" s="3">
        <v>51.199999999999797</v>
      </c>
      <c r="B450">
        <v>50</v>
      </c>
      <c r="C450">
        <v>71</v>
      </c>
      <c r="D450" s="10">
        <v>52</v>
      </c>
    </row>
    <row r="451" spans="1:4" x14ac:dyDescent="0.25">
      <c r="A451" s="3">
        <v>51.299999999999798</v>
      </c>
      <c r="B451">
        <v>50</v>
      </c>
      <c r="C451">
        <v>71</v>
      </c>
      <c r="D451" s="10">
        <v>52</v>
      </c>
    </row>
    <row r="452" spans="1:4" x14ac:dyDescent="0.25">
      <c r="A452" s="3">
        <v>51.3999999999998</v>
      </c>
      <c r="B452">
        <v>50</v>
      </c>
      <c r="C452">
        <v>71</v>
      </c>
      <c r="D452" s="10">
        <v>52</v>
      </c>
    </row>
    <row r="453" spans="1:4" x14ac:dyDescent="0.25">
      <c r="A453" s="3">
        <v>51.499999999999801</v>
      </c>
      <c r="B453">
        <v>50</v>
      </c>
      <c r="C453">
        <v>71</v>
      </c>
      <c r="D453" s="10">
        <v>52</v>
      </c>
    </row>
    <row r="454" spans="1:4" x14ac:dyDescent="0.25">
      <c r="A454" s="3">
        <v>51.599999999999802</v>
      </c>
      <c r="B454">
        <v>50</v>
      </c>
      <c r="C454">
        <v>71</v>
      </c>
      <c r="D454" s="10">
        <v>52</v>
      </c>
    </row>
    <row r="455" spans="1:4" x14ac:dyDescent="0.25">
      <c r="A455" s="3">
        <v>51.699999999999797</v>
      </c>
      <c r="B455">
        <v>50</v>
      </c>
      <c r="C455">
        <v>71</v>
      </c>
      <c r="D455" s="10">
        <v>52</v>
      </c>
    </row>
    <row r="456" spans="1:4" x14ac:dyDescent="0.25">
      <c r="A456" s="3">
        <v>51.799999999999798</v>
      </c>
      <c r="B456">
        <v>50</v>
      </c>
      <c r="C456">
        <v>71</v>
      </c>
      <c r="D456" s="10">
        <v>52</v>
      </c>
    </row>
    <row r="457" spans="1:4" x14ac:dyDescent="0.25">
      <c r="A457" s="3">
        <v>51.8999999999998</v>
      </c>
      <c r="B457">
        <v>50</v>
      </c>
      <c r="C457">
        <v>71</v>
      </c>
      <c r="D457" s="10">
        <v>52</v>
      </c>
    </row>
    <row r="458" spans="1:4" x14ac:dyDescent="0.25">
      <c r="A458" s="3">
        <v>51.999999999999801</v>
      </c>
      <c r="B458">
        <v>52</v>
      </c>
      <c r="C458">
        <v>72</v>
      </c>
      <c r="D458" s="10">
        <v>51</v>
      </c>
    </row>
    <row r="459" spans="1:4" x14ac:dyDescent="0.25">
      <c r="A459" s="3">
        <v>52.099999999999802</v>
      </c>
      <c r="B459">
        <v>52</v>
      </c>
      <c r="C459">
        <v>72</v>
      </c>
      <c r="D459" s="10">
        <v>51</v>
      </c>
    </row>
    <row r="460" spans="1:4" x14ac:dyDescent="0.25">
      <c r="A460" s="3">
        <v>52.199999999999797</v>
      </c>
      <c r="B460">
        <v>52</v>
      </c>
      <c r="C460">
        <v>72</v>
      </c>
      <c r="D460" s="10">
        <v>51</v>
      </c>
    </row>
    <row r="461" spans="1:4" x14ac:dyDescent="0.25">
      <c r="A461" s="3">
        <v>52.299999999999798</v>
      </c>
      <c r="B461">
        <v>52</v>
      </c>
      <c r="C461">
        <v>72</v>
      </c>
      <c r="D461" s="10">
        <v>51</v>
      </c>
    </row>
    <row r="462" spans="1:4" x14ac:dyDescent="0.25">
      <c r="A462" s="3">
        <v>52.3999999999998</v>
      </c>
      <c r="B462">
        <v>52</v>
      </c>
      <c r="C462">
        <v>72</v>
      </c>
      <c r="D462" s="10">
        <v>51</v>
      </c>
    </row>
    <row r="463" spans="1:4" x14ac:dyDescent="0.25">
      <c r="A463" s="3">
        <v>52.499999999999801</v>
      </c>
      <c r="B463">
        <v>52</v>
      </c>
      <c r="C463">
        <v>72</v>
      </c>
      <c r="D463" s="10">
        <v>51</v>
      </c>
    </row>
    <row r="464" spans="1:4" x14ac:dyDescent="0.25">
      <c r="A464" s="3">
        <v>52.599999999999802</v>
      </c>
      <c r="B464">
        <v>52</v>
      </c>
      <c r="C464">
        <v>72</v>
      </c>
      <c r="D464" s="10">
        <v>51</v>
      </c>
    </row>
    <row r="465" spans="1:4" x14ac:dyDescent="0.25">
      <c r="A465" s="3">
        <v>52.699999999999797</v>
      </c>
      <c r="B465">
        <v>52</v>
      </c>
      <c r="C465">
        <v>72</v>
      </c>
      <c r="D465" s="10">
        <v>51</v>
      </c>
    </row>
    <row r="466" spans="1:4" x14ac:dyDescent="0.25">
      <c r="A466" s="3">
        <v>52.799999999999798</v>
      </c>
      <c r="B466">
        <v>52</v>
      </c>
      <c r="C466">
        <v>72</v>
      </c>
      <c r="D466" s="10">
        <v>51</v>
      </c>
    </row>
    <row r="467" spans="1:4" x14ac:dyDescent="0.25">
      <c r="A467" s="3">
        <v>52.8999999999998</v>
      </c>
      <c r="B467">
        <v>52</v>
      </c>
      <c r="C467">
        <v>72</v>
      </c>
      <c r="D467" s="10">
        <v>51</v>
      </c>
    </row>
    <row r="468" spans="1:4" x14ac:dyDescent="0.25">
      <c r="A468" s="3">
        <v>52.999999999999801</v>
      </c>
      <c r="B468">
        <v>52</v>
      </c>
      <c r="C468">
        <v>72</v>
      </c>
      <c r="D468" s="10">
        <v>51</v>
      </c>
    </row>
    <row r="469" spans="1:4" x14ac:dyDescent="0.25">
      <c r="A469" s="3">
        <v>53.099999999999802</v>
      </c>
      <c r="B469">
        <v>52</v>
      </c>
      <c r="C469">
        <v>72</v>
      </c>
      <c r="D469" s="10">
        <v>51</v>
      </c>
    </row>
    <row r="470" spans="1:4" x14ac:dyDescent="0.25">
      <c r="A470" s="3">
        <v>53.199999999999797</v>
      </c>
      <c r="B470">
        <v>52</v>
      </c>
      <c r="C470">
        <v>72</v>
      </c>
      <c r="D470" s="10">
        <v>51</v>
      </c>
    </row>
    <row r="471" spans="1:4" x14ac:dyDescent="0.25">
      <c r="A471" s="3">
        <v>53.299999999999798</v>
      </c>
      <c r="B471">
        <v>52</v>
      </c>
      <c r="C471">
        <v>72</v>
      </c>
      <c r="D471" s="10">
        <v>51</v>
      </c>
    </row>
    <row r="472" spans="1:4" x14ac:dyDescent="0.25">
      <c r="A472" s="3">
        <v>53.3999999999998</v>
      </c>
      <c r="B472">
        <v>52</v>
      </c>
      <c r="C472">
        <v>72</v>
      </c>
      <c r="D472" s="10">
        <v>51</v>
      </c>
    </row>
    <row r="473" spans="1:4" x14ac:dyDescent="0.25">
      <c r="A473" s="3">
        <v>53.499999999999801</v>
      </c>
      <c r="B473">
        <v>52</v>
      </c>
      <c r="C473">
        <v>72</v>
      </c>
      <c r="D473" s="10">
        <v>51</v>
      </c>
    </row>
    <row r="474" spans="1:4" x14ac:dyDescent="0.25">
      <c r="A474" s="3">
        <v>53.599999999999802</v>
      </c>
      <c r="B474">
        <v>52</v>
      </c>
      <c r="C474">
        <v>72</v>
      </c>
      <c r="D474" s="10">
        <v>51</v>
      </c>
    </row>
    <row r="475" spans="1:4" x14ac:dyDescent="0.25">
      <c r="A475" s="3">
        <v>53.699999999999797</v>
      </c>
      <c r="B475">
        <v>52</v>
      </c>
      <c r="C475">
        <v>72</v>
      </c>
      <c r="D475" s="10">
        <v>51</v>
      </c>
    </row>
    <row r="476" spans="1:4" x14ac:dyDescent="0.25">
      <c r="A476" s="3">
        <v>53.799999999999798</v>
      </c>
      <c r="B476">
        <v>52</v>
      </c>
      <c r="C476">
        <v>72</v>
      </c>
      <c r="D476" s="10">
        <v>51</v>
      </c>
    </row>
    <row r="477" spans="1:4" x14ac:dyDescent="0.25">
      <c r="A477" s="3">
        <v>53.8999999999998</v>
      </c>
      <c r="B477">
        <v>52</v>
      </c>
      <c r="C477">
        <v>72</v>
      </c>
      <c r="D477" s="10">
        <v>51</v>
      </c>
    </row>
    <row r="478" spans="1:4" x14ac:dyDescent="0.25">
      <c r="A478" s="3">
        <v>53.999999999999801</v>
      </c>
      <c r="B478">
        <v>54</v>
      </c>
      <c r="C478">
        <v>73</v>
      </c>
      <c r="D478" s="10">
        <v>50</v>
      </c>
    </row>
    <row r="479" spans="1:4" x14ac:dyDescent="0.25">
      <c r="A479" s="3">
        <v>54.099999999999802</v>
      </c>
      <c r="B479">
        <v>54</v>
      </c>
      <c r="C479">
        <v>73</v>
      </c>
      <c r="D479" s="10">
        <v>50</v>
      </c>
    </row>
    <row r="480" spans="1:4" x14ac:dyDescent="0.25">
      <c r="A480" s="3">
        <v>54.199999999999797</v>
      </c>
      <c r="B480">
        <v>54</v>
      </c>
      <c r="C480">
        <v>73</v>
      </c>
      <c r="D480" s="10">
        <v>50</v>
      </c>
    </row>
    <row r="481" spans="1:4" x14ac:dyDescent="0.25">
      <c r="A481" s="3">
        <v>54.299999999999798</v>
      </c>
      <c r="B481">
        <v>54</v>
      </c>
      <c r="C481">
        <v>73</v>
      </c>
      <c r="D481" s="10">
        <v>50</v>
      </c>
    </row>
    <row r="482" spans="1:4" x14ac:dyDescent="0.25">
      <c r="A482" s="3">
        <v>54.3999999999998</v>
      </c>
      <c r="B482">
        <v>54</v>
      </c>
      <c r="C482">
        <v>73</v>
      </c>
      <c r="D482" s="10">
        <v>50</v>
      </c>
    </row>
    <row r="483" spans="1:4" x14ac:dyDescent="0.25">
      <c r="A483" s="3">
        <v>54.499999999999801</v>
      </c>
      <c r="B483">
        <v>54</v>
      </c>
      <c r="C483">
        <v>73</v>
      </c>
      <c r="D483" s="10">
        <v>50</v>
      </c>
    </row>
    <row r="484" spans="1:4" x14ac:dyDescent="0.25">
      <c r="A484" s="3">
        <v>54.599999999999802</v>
      </c>
      <c r="B484">
        <v>54</v>
      </c>
      <c r="C484">
        <v>73</v>
      </c>
      <c r="D484" s="10">
        <v>50</v>
      </c>
    </row>
    <row r="485" spans="1:4" x14ac:dyDescent="0.25">
      <c r="A485" s="3">
        <v>54.699999999999797</v>
      </c>
      <c r="B485">
        <v>54</v>
      </c>
      <c r="C485">
        <v>73</v>
      </c>
      <c r="D485" s="10">
        <v>50</v>
      </c>
    </row>
    <row r="486" spans="1:4" x14ac:dyDescent="0.25">
      <c r="A486" s="3">
        <v>54.799999999999798</v>
      </c>
      <c r="B486">
        <v>54</v>
      </c>
      <c r="C486">
        <v>73</v>
      </c>
      <c r="D486" s="10">
        <v>50</v>
      </c>
    </row>
    <row r="487" spans="1:4" x14ac:dyDescent="0.25">
      <c r="A487" s="3">
        <v>54.8999999999998</v>
      </c>
      <c r="B487">
        <v>54</v>
      </c>
      <c r="C487">
        <v>73</v>
      </c>
      <c r="D487" s="10">
        <v>50</v>
      </c>
    </row>
    <row r="488" spans="1:4" x14ac:dyDescent="0.25">
      <c r="A488" s="3">
        <v>54.999999999999801</v>
      </c>
      <c r="B488">
        <v>54</v>
      </c>
      <c r="C488">
        <v>73</v>
      </c>
      <c r="D488" s="10">
        <v>50</v>
      </c>
    </row>
    <row r="489" spans="1:4" x14ac:dyDescent="0.25">
      <c r="A489" s="3">
        <v>55.099999999999802</v>
      </c>
      <c r="B489">
        <v>54</v>
      </c>
      <c r="C489">
        <v>73</v>
      </c>
      <c r="D489" s="10">
        <v>50</v>
      </c>
    </row>
    <row r="490" spans="1:4" x14ac:dyDescent="0.25">
      <c r="A490" s="3">
        <v>55.199999999999797</v>
      </c>
      <c r="B490">
        <v>54</v>
      </c>
      <c r="C490">
        <v>73</v>
      </c>
      <c r="D490" s="10">
        <v>50</v>
      </c>
    </row>
    <row r="491" spans="1:4" x14ac:dyDescent="0.25">
      <c r="A491" s="3">
        <v>55.299999999999798</v>
      </c>
      <c r="B491">
        <v>54</v>
      </c>
      <c r="C491">
        <v>73</v>
      </c>
      <c r="D491" s="10">
        <v>50</v>
      </c>
    </row>
    <row r="492" spans="1:4" x14ac:dyDescent="0.25">
      <c r="A492" s="3">
        <v>55.3999999999998</v>
      </c>
      <c r="B492">
        <v>54</v>
      </c>
      <c r="C492">
        <v>73</v>
      </c>
      <c r="D492" s="10">
        <v>50</v>
      </c>
    </row>
    <row r="493" spans="1:4" x14ac:dyDescent="0.25">
      <c r="A493" s="3">
        <v>55.499999999999801</v>
      </c>
      <c r="B493">
        <v>54</v>
      </c>
      <c r="C493">
        <v>73</v>
      </c>
      <c r="D493" s="10">
        <v>50</v>
      </c>
    </row>
    <row r="494" spans="1:4" x14ac:dyDescent="0.25">
      <c r="A494" s="3">
        <v>55.599999999999802</v>
      </c>
      <c r="B494">
        <v>54</v>
      </c>
      <c r="C494">
        <v>73</v>
      </c>
      <c r="D494" s="10">
        <v>50</v>
      </c>
    </row>
    <row r="495" spans="1:4" x14ac:dyDescent="0.25">
      <c r="A495" s="3">
        <v>55.699999999999797</v>
      </c>
      <c r="B495">
        <v>54</v>
      </c>
      <c r="C495">
        <v>73</v>
      </c>
      <c r="D495" s="10">
        <v>50</v>
      </c>
    </row>
    <row r="496" spans="1:4" x14ac:dyDescent="0.25">
      <c r="A496" s="3">
        <v>55.799999999999798</v>
      </c>
      <c r="B496">
        <v>54</v>
      </c>
      <c r="C496">
        <v>73</v>
      </c>
      <c r="D496" s="10">
        <v>50</v>
      </c>
    </row>
    <row r="497" spans="1:4" x14ac:dyDescent="0.25">
      <c r="A497" s="3">
        <v>55.8999999999998</v>
      </c>
      <c r="B497">
        <v>54</v>
      </c>
      <c r="C497">
        <v>73</v>
      </c>
      <c r="D497" s="10">
        <v>50</v>
      </c>
    </row>
    <row r="498" spans="1:4" x14ac:dyDescent="0.25">
      <c r="A498" s="3">
        <v>55.999999999999801</v>
      </c>
      <c r="B498">
        <v>56</v>
      </c>
      <c r="C498">
        <v>74</v>
      </c>
      <c r="D498" s="10">
        <v>49</v>
      </c>
    </row>
    <row r="499" spans="1:4" x14ac:dyDescent="0.25">
      <c r="A499" s="3">
        <v>56.099999999999802</v>
      </c>
      <c r="B499">
        <v>56</v>
      </c>
      <c r="C499">
        <v>74</v>
      </c>
      <c r="D499" s="10">
        <v>49</v>
      </c>
    </row>
    <row r="500" spans="1:4" x14ac:dyDescent="0.25">
      <c r="A500" s="3">
        <v>56.199999999999797</v>
      </c>
      <c r="B500">
        <v>56</v>
      </c>
      <c r="C500">
        <v>74</v>
      </c>
      <c r="D500" s="10">
        <v>49</v>
      </c>
    </row>
    <row r="501" spans="1:4" x14ac:dyDescent="0.25">
      <c r="A501" s="3">
        <v>56.299999999999798</v>
      </c>
      <c r="B501">
        <v>56</v>
      </c>
      <c r="C501">
        <v>74</v>
      </c>
      <c r="D501" s="10">
        <v>49</v>
      </c>
    </row>
    <row r="502" spans="1:4" x14ac:dyDescent="0.25">
      <c r="A502" s="3">
        <v>56.3999999999998</v>
      </c>
      <c r="B502">
        <v>56</v>
      </c>
      <c r="C502">
        <v>74</v>
      </c>
      <c r="D502" s="10">
        <v>49</v>
      </c>
    </row>
    <row r="503" spans="1:4" x14ac:dyDescent="0.25">
      <c r="A503" s="3">
        <v>56.499999999999801</v>
      </c>
      <c r="B503">
        <v>56</v>
      </c>
      <c r="C503">
        <v>74</v>
      </c>
      <c r="D503" s="10">
        <v>49</v>
      </c>
    </row>
    <row r="504" spans="1:4" x14ac:dyDescent="0.25">
      <c r="A504" s="3">
        <v>56.599999999999802</v>
      </c>
      <c r="B504">
        <v>56</v>
      </c>
      <c r="C504">
        <v>74</v>
      </c>
      <c r="D504" s="10">
        <v>49</v>
      </c>
    </row>
    <row r="505" spans="1:4" x14ac:dyDescent="0.25">
      <c r="A505" s="3">
        <v>56.699999999999797</v>
      </c>
      <c r="B505">
        <v>56</v>
      </c>
      <c r="C505">
        <v>74</v>
      </c>
      <c r="D505" s="10">
        <v>49</v>
      </c>
    </row>
    <row r="506" spans="1:4" x14ac:dyDescent="0.25">
      <c r="A506" s="3">
        <v>56.799999999999798</v>
      </c>
      <c r="B506">
        <v>56</v>
      </c>
      <c r="C506">
        <v>74</v>
      </c>
      <c r="D506" s="10">
        <v>49</v>
      </c>
    </row>
    <row r="507" spans="1:4" x14ac:dyDescent="0.25">
      <c r="A507" s="3">
        <v>56.8999999999998</v>
      </c>
      <c r="B507">
        <v>56</v>
      </c>
      <c r="C507">
        <v>74</v>
      </c>
      <c r="D507" s="10">
        <v>49</v>
      </c>
    </row>
    <row r="508" spans="1:4" x14ac:dyDescent="0.25">
      <c r="A508" s="3">
        <v>56.999999999999801</v>
      </c>
      <c r="B508">
        <v>56</v>
      </c>
      <c r="C508">
        <v>74</v>
      </c>
      <c r="D508" s="10">
        <v>49</v>
      </c>
    </row>
    <row r="509" spans="1:4" x14ac:dyDescent="0.25">
      <c r="A509" s="3">
        <v>57.099999999999802</v>
      </c>
      <c r="B509">
        <v>56</v>
      </c>
      <c r="C509">
        <v>74</v>
      </c>
      <c r="D509" s="10">
        <v>49</v>
      </c>
    </row>
    <row r="510" spans="1:4" x14ac:dyDescent="0.25">
      <c r="A510" s="3">
        <v>57.199999999999797</v>
      </c>
      <c r="B510">
        <v>56</v>
      </c>
      <c r="C510">
        <v>74</v>
      </c>
      <c r="D510" s="10">
        <v>49</v>
      </c>
    </row>
    <row r="511" spans="1:4" x14ac:dyDescent="0.25">
      <c r="A511" s="3">
        <v>57.299999999999798</v>
      </c>
      <c r="B511">
        <v>56</v>
      </c>
      <c r="C511">
        <v>74</v>
      </c>
      <c r="D511" s="10">
        <v>49</v>
      </c>
    </row>
    <row r="512" spans="1:4" x14ac:dyDescent="0.25">
      <c r="A512" s="3">
        <v>57.3999999999998</v>
      </c>
      <c r="B512">
        <v>56</v>
      </c>
      <c r="C512">
        <v>74</v>
      </c>
      <c r="D512" s="10">
        <v>49</v>
      </c>
    </row>
    <row r="513" spans="1:4" x14ac:dyDescent="0.25">
      <c r="A513" s="3">
        <v>57.499999999999801</v>
      </c>
      <c r="B513">
        <v>56</v>
      </c>
      <c r="C513">
        <v>74</v>
      </c>
      <c r="D513" s="10">
        <v>49</v>
      </c>
    </row>
    <row r="514" spans="1:4" x14ac:dyDescent="0.25">
      <c r="A514" s="3">
        <v>57.599999999999802</v>
      </c>
      <c r="B514">
        <v>56</v>
      </c>
      <c r="C514">
        <v>74</v>
      </c>
      <c r="D514" s="10">
        <v>49</v>
      </c>
    </row>
    <row r="515" spans="1:4" x14ac:dyDescent="0.25">
      <c r="A515" s="3">
        <v>57.699999999999797</v>
      </c>
      <c r="B515">
        <v>56</v>
      </c>
      <c r="C515">
        <v>74</v>
      </c>
      <c r="D515" s="10">
        <v>49</v>
      </c>
    </row>
    <row r="516" spans="1:4" x14ac:dyDescent="0.25">
      <c r="A516" s="3">
        <v>57.799999999999798</v>
      </c>
      <c r="B516">
        <v>56</v>
      </c>
      <c r="C516">
        <v>74</v>
      </c>
      <c r="D516" s="10">
        <v>49</v>
      </c>
    </row>
    <row r="517" spans="1:4" x14ac:dyDescent="0.25">
      <c r="A517" s="3">
        <v>57.8999999999998</v>
      </c>
      <c r="B517">
        <v>56</v>
      </c>
      <c r="C517">
        <v>74</v>
      </c>
      <c r="D517" s="10">
        <v>49</v>
      </c>
    </row>
    <row r="518" spans="1:4" x14ac:dyDescent="0.25">
      <c r="A518" s="3">
        <v>57.999999999999801</v>
      </c>
      <c r="B518">
        <v>58</v>
      </c>
      <c r="C518">
        <v>75</v>
      </c>
      <c r="D518" s="10">
        <v>48</v>
      </c>
    </row>
    <row r="519" spans="1:4" x14ac:dyDescent="0.25">
      <c r="A519" s="3">
        <v>58.099999999999802</v>
      </c>
      <c r="B519">
        <v>58</v>
      </c>
      <c r="C519">
        <v>75</v>
      </c>
      <c r="D519" s="10">
        <v>48</v>
      </c>
    </row>
    <row r="520" spans="1:4" x14ac:dyDescent="0.25">
      <c r="A520" s="3">
        <v>58.199999999999797</v>
      </c>
      <c r="B520">
        <v>58</v>
      </c>
      <c r="C520">
        <v>75</v>
      </c>
      <c r="D520" s="10">
        <v>48</v>
      </c>
    </row>
    <row r="521" spans="1:4" x14ac:dyDescent="0.25">
      <c r="A521" s="3">
        <v>58.299999999999798</v>
      </c>
      <c r="B521">
        <v>58</v>
      </c>
      <c r="C521">
        <v>75</v>
      </c>
      <c r="D521" s="10">
        <v>48</v>
      </c>
    </row>
    <row r="522" spans="1:4" x14ac:dyDescent="0.25">
      <c r="A522" s="3">
        <v>58.3999999999998</v>
      </c>
      <c r="B522">
        <v>58</v>
      </c>
      <c r="C522">
        <v>75</v>
      </c>
      <c r="D522" s="10">
        <v>48</v>
      </c>
    </row>
    <row r="523" spans="1:4" x14ac:dyDescent="0.25">
      <c r="A523" s="3">
        <v>58.499999999999801</v>
      </c>
      <c r="B523">
        <v>58</v>
      </c>
      <c r="C523">
        <v>75</v>
      </c>
      <c r="D523" s="10">
        <v>48</v>
      </c>
    </row>
    <row r="524" spans="1:4" x14ac:dyDescent="0.25">
      <c r="A524" s="3">
        <v>58.599999999999802</v>
      </c>
      <c r="B524">
        <v>58</v>
      </c>
      <c r="C524">
        <v>75</v>
      </c>
      <c r="D524" s="10">
        <v>48</v>
      </c>
    </row>
    <row r="525" spans="1:4" x14ac:dyDescent="0.25">
      <c r="A525" s="3">
        <v>58.699999999999797</v>
      </c>
      <c r="B525">
        <v>58</v>
      </c>
      <c r="C525">
        <v>75</v>
      </c>
      <c r="D525" s="10">
        <v>48</v>
      </c>
    </row>
    <row r="526" spans="1:4" x14ac:dyDescent="0.25">
      <c r="A526" s="3">
        <v>58.799999999999798</v>
      </c>
      <c r="B526">
        <v>58</v>
      </c>
      <c r="C526">
        <v>75</v>
      </c>
      <c r="D526" s="10">
        <v>48</v>
      </c>
    </row>
    <row r="527" spans="1:4" x14ac:dyDescent="0.25">
      <c r="A527" s="3">
        <v>58.8999999999998</v>
      </c>
      <c r="B527">
        <v>58</v>
      </c>
      <c r="C527">
        <v>75</v>
      </c>
      <c r="D527" s="10">
        <v>48</v>
      </c>
    </row>
    <row r="528" spans="1:4" x14ac:dyDescent="0.25">
      <c r="A528" s="3">
        <v>58.999999999999801</v>
      </c>
      <c r="B528">
        <v>58</v>
      </c>
      <c r="C528">
        <v>75</v>
      </c>
      <c r="D528" s="10">
        <v>48</v>
      </c>
    </row>
    <row r="529" spans="1:4" x14ac:dyDescent="0.25">
      <c r="A529" s="3">
        <v>59.099999999999802</v>
      </c>
      <c r="B529">
        <v>58</v>
      </c>
      <c r="C529">
        <v>75</v>
      </c>
      <c r="D529" s="10">
        <v>48</v>
      </c>
    </row>
    <row r="530" spans="1:4" x14ac:dyDescent="0.25">
      <c r="A530" s="3">
        <v>59.199999999999797</v>
      </c>
      <c r="B530">
        <v>58</v>
      </c>
      <c r="C530">
        <v>75</v>
      </c>
      <c r="D530" s="10">
        <v>48</v>
      </c>
    </row>
    <row r="531" spans="1:4" x14ac:dyDescent="0.25">
      <c r="A531" s="3">
        <v>59.299999999999798</v>
      </c>
      <c r="B531">
        <v>58</v>
      </c>
      <c r="C531">
        <v>75</v>
      </c>
      <c r="D531" s="10">
        <v>48</v>
      </c>
    </row>
    <row r="532" spans="1:4" x14ac:dyDescent="0.25">
      <c r="A532" s="3">
        <v>59.3999999999998</v>
      </c>
      <c r="B532">
        <v>58</v>
      </c>
      <c r="C532">
        <v>75</v>
      </c>
      <c r="D532" s="10">
        <v>48</v>
      </c>
    </row>
    <row r="533" spans="1:4" x14ac:dyDescent="0.25">
      <c r="A533" s="3">
        <v>59.499999999999801</v>
      </c>
      <c r="B533">
        <v>58</v>
      </c>
      <c r="C533">
        <v>75</v>
      </c>
      <c r="D533" s="10">
        <v>48</v>
      </c>
    </row>
    <row r="534" spans="1:4" x14ac:dyDescent="0.25">
      <c r="A534" s="3">
        <v>59.599999999999802</v>
      </c>
      <c r="B534">
        <v>58</v>
      </c>
      <c r="C534">
        <v>75</v>
      </c>
      <c r="D534" s="10">
        <v>48</v>
      </c>
    </row>
    <row r="535" spans="1:4" x14ac:dyDescent="0.25">
      <c r="A535" s="3">
        <v>59.699999999999797</v>
      </c>
      <c r="B535">
        <v>58</v>
      </c>
      <c r="C535">
        <v>75</v>
      </c>
      <c r="D535" s="10">
        <v>48</v>
      </c>
    </row>
    <row r="536" spans="1:4" x14ac:dyDescent="0.25">
      <c r="A536" s="3">
        <v>59.799999999999798</v>
      </c>
      <c r="B536">
        <v>58</v>
      </c>
      <c r="C536">
        <v>75</v>
      </c>
      <c r="D536" s="10">
        <v>48</v>
      </c>
    </row>
    <row r="537" spans="1:4" x14ac:dyDescent="0.25">
      <c r="A537" s="3">
        <v>59.8999999999998</v>
      </c>
      <c r="B537">
        <v>58</v>
      </c>
      <c r="C537">
        <v>75</v>
      </c>
      <c r="D537" s="10">
        <v>48</v>
      </c>
    </row>
    <row r="538" spans="1:4" x14ac:dyDescent="0.25">
      <c r="A538" s="3">
        <v>59.999999999999801</v>
      </c>
      <c r="B538">
        <v>60</v>
      </c>
      <c r="C538">
        <v>76</v>
      </c>
      <c r="D538" s="10">
        <v>47</v>
      </c>
    </row>
    <row r="539" spans="1:4" x14ac:dyDescent="0.25">
      <c r="A539" s="3">
        <v>60.099999999999802</v>
      </c>
      <c r="B539">
        <v>60</v>
      </c>
      <c r="C539">
        <v>76</v>
      </c>
      <c r="D539" s="10">
        <v>47</v>
      </c>
    </row>
    <row r="540" spans="1:4" x14ac:dyDescent="0.25">
      <c r="A540" s="3">
        <v>60.199999999999797</v>
      </c>
      <c r="B540">
        <v>60</v>
      </c>
      <c r="C540">
        <v>76</v>
      </c>
      <c r="D540" s="10">
        <v>47</v>
      </c>
    </row>
    <row r="541" spans="1:4" x14ac:dyDescent="0.25">
      <c r="A541" s="3">
        <v>60.299999999999798</v>
      </c>
      <c r="B541">
        <v>60</v>
      </c>
      <c r="C541">
        <v>76</v>
      </c>
      <c r="D541" s="10">
        <v>47</v>
      </c>
    </row>
    <row r="542" spans="1:4" x14ac:dyDescent="0.25">
      <c r="A542" s="3">
        <v>60.3999999999998</v>
      </c>
      <c r="B542">
        <v>60</v>
      </c>
      <c r="C542">
        <v>76</v>
      </c>
      <c r="D542" s="10">
        <v>47</v>
      </c>
    </row>
    <row r="543" spans="1:4" x14ac:dyDescent="0.25">
      <c r="A543" s="3">
        <v>60.499999999999801</v>
      </c>
      <c r="B543">
        <v>60</v>
      </c>
      <c r="C543">
        <v>76</v>
      </c>
      <c r="D543" s="10">
        <v>47</v>
      </c>
    </row>
    <row r="544" spans="1:4" x14ac:dyDescent="0.25">
      <c r="A544" s="3">
        <v>60.599999999999802</v>
      </c>
      <c r="B544">
        <v>60</v>
      </c>
      <c r="C544">
        <v>76</v>
      </c>
      <c r="D544" s="10">
        <v>47</v>
      </c>
    </row>
    <row r="545" spans="1:4" x14ac:dyDescent="0.25">
      <c r="A545" s="3">
        <v>60.699999999999797</v>
      </c>
      <c r="B545">
        <v>60</v>
      </c>
      <c r="C545">
        <v>76</v>
      </c>
      <c r="D545" s="10">
        <v>47</v>
      </c>
    </row>
    <row r="546" spans="1:4" x14ac:dyDescent="0.25">
      <c r="A546" s="3">
        <v>60.799999999999798</v>
      </c>
      <c r="B546">
        <v>60</v>
      </c>
      <c r="C546">
        <v>76</v>
      </c>
      <c r="D546" s="10">
        <v>47</v>
      </c>
    </row>
    <row r="547" spans="1:4" x14ac:dyDescent="0.25">
      <c r="A547" s="3">
        <v>60.8999999999998</v>
      </c>
      <c r="B547">
        <v>60</v>
      </c>
      <c r="C547">
        <v>76</v>
      </c>
      <c r="D547" s="10">
        <v>47</v>
      </c>
    </row>
    <row r="548" spans="1:4" x14ac:dyDescent="0.25">
      <c r="A548" s="3">
        <v>60.999999999999801</v>
      </c>
      <c r="B548">
        <v>60</v>
      </c>
      <c r="C548">
        <v>76</v>
      </c>
      <c r="D548" s="10">
        <v>47</v>
      </c>
    </row>
    <row r="549" spans="1:4" x14ac:dyDescent="0.25">
      <c r="A549" s="3">
        <v>61.099999999999802</v>
      </c>
      <c r="B549">
        <v>60</v>
      </c>
      <c r="C549">
        <v>76</v>
      </c>
      <c r="D549" s="10">
        <v>47</v>
      </c>
    </row>
    <row r="550" spans="1:4" x14ac:dyDescent="0.25">
      <c r="A550" s="3">
        <v>61.199999999999797</v>
      </c>
      <c r="B550">
        <v>60</v>
      </c>
      <c r="C550">
        <v>76</v>
      </c>
      <c r="D550" s="10">
        <v>47</v>
      </c>
    </row>
    <row r="551" spans="1:4" x14ac:dyDescent="0.25">
      <c r="A551" s="3">
        <v>61.299999999999798</v>
      </c>
      <c r="B551">
        <v>60</v>
      </c>
      <c r="C551">
        <v>76</v>
      </c>
      <c r="D551" s="10">
        <v>47</v>
      </c>
    </row>
    <row r="552" spans="1:4" x14ac:dyDescent="0.25">
      <c r="A552" s="3">
        <v>61.3999999999998</v>
      </c>
      <c r="B552">
        <v>60</v>
      </c>
      <c r="C552">
        <v>76</v>
      </c>
      <c r="D552" s="10">
        <v>47</v>
      </c>
    </row>
    <row r="553" spans="1:4" x14ac:dyDescent="0.25">
      <c r="A553" s="3">
        <v>61.499999999999801</v>
      </c>
      <c r="B553">
        <v>60</v>
      </c>
      <c r="C553">
        <v>76</v>
      </c>
      <c r="D553" s="10">
        <v>47</v>
      </c>
    </row>
    <row r="554" spans="1:4" x14ac:dyDescent="0.25">
      <c r="A554" s="3">
        <v>61.599999999999802</v>
      </c>
      <c r="B554">
        <v>60</v>
      </c>
      <c r="C554">
        <v>76</v>
      </c>
      <c r="D554" s="10">
        <v>47</v>
      </c>
    </row>
    <row r="555" spans="1:4" x14ac:dyDescent="0.25">
      <c r="A555" s="3">
        <v>61.699999999999797</v>
      </c>
      <c r="B555">
        <v>60</v>
      </c>
      <c r="C555">
        <v>76</v>
      </c>
      <c r="D555" s="10">
        <v>47</v>
      </c>
    </row>
    <row r="556" spans="1:4" x14ac:dyDescent="0.25">
      <c r="A556" s="3">
        <v>61.799999999999798</v>
      </c>
      <c r="B556">
        <v>60</v>
      </c>
      <c r="C556">
        <v>76</v>
      </c>
      <c r="D556" s="10">
        <v>47</v>
      </c>
    </row>
    <row r="557" spans="1:4" x14ac:dyDescent="0.25">
      <c r="A557" s="3">
        <v>61.8999999999998</v>
      </c>
      <c r="B557">
        <v>60</v>
      </c>
      <c r="C557">
        <v>76</v>
      </c>
      <c r="D557" s="10">
        <v>47</v>
      </c>
    </row>
    <row r="558" spans="1:4" x14ac:dyDescent="0.25">
      <c r="A558" s="3">
        <v>61.999999999999801</v>
      </c>
      <c r="B558">
        <v>62</v>
      </c>
      <c r="C558">
        <v>77</v>
      </c>
      <c r="D558" s="10">
        <v>46</v>
      </c>
    </row>
    <row r="559" spans="1:4" x14ac:dyDescent="0.25">
      <c r="A559" s="3">
        <v>62.099999999999802</v>
      </c>
      <c r="B559">
        <v>62</v>
      </c>
      <c r="C559">
        <v>77</v>
      </c>
      <c r="D559" s="10">
        <v>46</v>
      </c>
    </row>
    <row r="560" spans="1:4" x14ac:dyDescent="0.25">
      <c r="A560" s="3">
        <v>62.199999999999797</v>
      </c>
      <c r="B560">
        <v>62</v>
      </c>
      <c r="C560">
        <v>77</v>
      </c>
      <c r="D560" s="10">
        <v>46</v>
      </c>
    </row>
    <row r="561" spans="1:4" x14ac:dyDescent="0.25">
      <c r="A561" s="3">
        <v>62.299999999999798</v>
      </c>
      <c r="B561">
        <v>62</v>
      </c>
      <c r="C561">
        <v>77</v>
      </c>
      <c r="D561" s="10">
        <v>46</v>
      </c>
    </row>
    <row r="562" spans="1:4" x14ac:dyDescent="0.25">
      <c r="A562" s="3">
        <v>62.3999999999998</v>
      </c>
      <c r="B562">
        <v>62</v>
      </c>
      <c r="C562">
        <v>77</v>
      </c>
      <c r="D562" s="10">
        <v>46</v>
      </c>
    </row>
    <row r="563" spans="1:4" x14ac:dyDescent="0.25">
      <c r="A563" s="3">
        <v>62.499999999999801</v>
      </c>
      <c r="B563">
        <v>62</v>
      </c>
      <c r="C563">
        <v>77</v>
      </c>
      <c r="D563" s="10">
        <v>46</v>
      </c>
    </row>
    <row r="564" spans="1:4" x14ac:dyDescent="0.25">
      <c r="A564" s="3">
        <v>62.599999999999802</v>
      </c>
      <c r="B564">
        <v>62</v>
      </c>
      <c r="C564">
        <v>77</v>
      </c>
      <c r="D564" s="10">
        <v>46</v>
      </c>
    </row>
    <row r="565" spans="1:4" x14ac:dyDescent="0.25">
      <c r="A565" s="3">
        <v>62.699999999999797</v>
      </c>
      <c r="B565">
        <v>62</v>
      </c>
      <c r="C565">
        <v>77</v>
      </c>
      <c r="D565" s="10">
        <v>46</v>
      </c>
    </row>
    <row r="566" spans="1:4" x14ac:dyDescent="0.25">
      <c r="A566" s="3">
        <v>62.799999999999798</v>
      </c>
      <c r="B566">
        <v>62</v>
      </c>
      <c r="C566">
        <v>77</v>
      </c>
      <c r="D566" s="10">
        <v>46</v>
      </c>
    </row>
    <row r="567" spans="1:4" x14ac:dyDescent="0.25">
      <c r="A567" s="3">
        <v>62.8999999999998</v>
      </c>
      <c r="B567">
        <v>62</v>
      </c>
      <c r="C567">
        <v>77</v>
      </c>
      <c r="D567" s="10">
        <v>46</v>
      </c>
    </row>
    <row r="568" spans="1:4" x14ac:dyDescent="0.25">
      <c r="A568" s="3">
        <v>62.999999999999801</v>
      </c>
      <c r="B568">
        <v>62</v>
      </c>
      <c r="C568">
        <v>77</v>
      </c>
      <c r="D568" s="10">
        <v>46</v>
      </c>
    </row>
    <row r="569" spans="1:4" x14ac:dyDescent="0.25">
      <c r="A569" s="3">
        <v>63.099999999999802</v>
      </c>
      <c r="B569">
        <v>62</v>
      </c>
      <c r="C569">
        <v>77</v>
      </c>
      <c r="D569" s="10">
        <v>46</v>
      </c>
    </row>
    <row r="570" spans="1:4" x14ac:dyDescent="0.25">
      <c r="A570" s="3">
        <v>63.199999999999797</v>
      </c>
      <c r="B570">
        <v>62</v>
      </c>
      <c r="C570">
        <v>77</v>
      </c>
      <c r="D570" s="10">
        <v>46</v>
      </c>
    </row>
    <row r="571" spans="1:4" x14ac:dyDescent="0.25">
      <c r="A571" s="3">
        <v>63.299999999999798</v>
      </c>
      <c r="B571">
        <v>62</v>
      </c>
      <c r="C571">
        <v>77</v>
      </c>
      <c r="D571" s="10">
        <v>46</v>
      </c>
    </row>
    <row r="572" spans="1:4" x14ac:dyDescent="0.25">
      <c r="A572" s="3">
        <v>63.3999999999998</v>
      </c>
      <c r="B572">
        <v>62</v>
      </c>
      <c r="C572">
        <v>77</v>
      </c>
      <c r="D572" s="10">
        <v>46</v>
      </c>
    </row>
    <row r="573" spans="1:4" x14ac:dyDescent="0.25">
      <c r="A573" s="3">
        <v>63.499999999999801</v>
      </c>
      <c r="B573">
        <v>62</v>
      </c>
      <c r="C573">
        <v>77</v>
      </c>
      <c r="D573" s="10">
        <v>46</v>
      </c>
    </row>
    <row r="574" spans="1:4" x14ac:dyDescent="0.25">
      <c r="A574" s="3">
        <v>63.599999999999802</v>
      </c>
      <c r="B574">
        <v>62</v>
      </c>
      <c r="C574">
        <v>77</v>
      </c>
      <c r="D574" s="10">
        <v>46</v>
      </c>
    </row>
    <row r="575" spans="1:4" x14ac:dyDescent="0.25">
      <c r="A575" s="3">
        <v>63.699999999999797</v>
      </c>
      <c r="B575">
        <v>62</v>
      </c>
      <c r="C575">
        <v>77</v>
      </c>
      <c r="D575" s="10">
        <v>46</v>
      </c>
    </row>
    <row r="576" spans="1:4" x14ac:dyDescent="0.25">
      <c r="A576" s="3">
        <v>63.799999999999798</v>
      </c>
      <c r="B576">
        <v>62</v>
      </c>
      <c r="C576">
        <v>77</v>
      </c>
      <c r="D576" s="10">
        <v>46</v>
      </c>
    </row>
    <row r="577" spans="1:4" x14ac:dyDescent="0.25">
      <c r="A577" s="3">
        <v>63.8999999999998</v>
      </c>
      <c r="B577">
        <v>62</v>
      </c>
      <c r="C577">
        <v>77</v>
      </c>
      <c r="D577" s="10">
        <v>46</v>
      </c>
    </row>
    <row r="578" spans="1:4" x14ac:dyDescent="0.25">
      <c r="A578" s="3">
        <v>63.999999999999801</v>
      </c>
      <c r="B578">
        <v>62</v>
      </c>
      <c r="C578">
        <v>77</v>
      </c>
      <c r="D578" s="10">
        <v>46</v>
      </c>
    </row>
    <row r="579" spans="1:4" x14ac:dyDescent="0.25">
      <c r="A579" s="3">
        <v>64.099999999999795</v>
      </c>
      <c r="B579">
        <v>62</v>
      </c>
      <c r="C579">
        <v>77</v>
      </c>
      <c r="D579" s="10">
        <v>46</v>
      </c>
    </row>
    <row r="580" spans="1:4" x14ac:dyDescent="0.25">
      <c r="A580" s="3">
        <v>64.199999999999804</v>
      </c>
      <c r="B580">
        <v>62</v>
      </c>
      <c r="C580">
        <v>77</v>
      </c>
      <c r="D580" s="10">
        <v>46</v>
      </c>
    </row>
    <row r="581" spans="1:4" x14ac:dyDescent="0.25">
      <c r="A581" s="3">
        <v>64.299999999999798</v>
      </c>
      <c r="B581">
        <v>62</v>
      </c>
      <c r="C581">
        <v>77</v>
      </c>
      <c r="D581" s="10">
        <v>46</v>
      </c>
    </row>
    <row r="582" spans="1:4" x14ac:dyDescent="0.25">
      <c r="A582" s="3">
        <v>64.399999999999807</v>
      </c>
      <c r="B582">
        <v>62</v>
      </c>
      <c r="C582">
        <v>77</v>
      </c>
      <c r="D582" s="10">
        <v>46</v>
      </c>
    </row>
    <row r="583" spans="1:4" x14ac:dyDescent="0.25">
      <c r="A583" s="3">
        <v>64.499999999999801</v>
      </c>
      <c r="B583">
        <v>62</v>
      </c>
      <c r="C583">
        <v>77</v>
      </c>
      <c r="D583" s="10">
        <v>46</v>
      </c>
    </row>
    <row r="584" spans="1:4" x14ac:dyDescent="0.25">
      <c r="A584" s="3">
        <v>64.599999999999795</v>
      </c>
      <c r="B584">
        <v>62</v>
      </c>
      <c r="C584">
        <v>77</v>
      </c>
      <c r="D584" s="10">
        <v>46</v>
      </c>
    </row>
    <row r="585" spans="1:4" x14ac:dyDescent="0.25">
      <c r="A585" s="3">
        <v>64.699999999999804</v>
      </c>
      <c r="B585">
        <v>62</v>
      </c>
      <c r="C585">
        <v>77</v>
      </c>
      <c r="D585" s="10">
        <v>46</v>
      </c>
    </row>
    <row r="586" spans="1:4" x14ac:dyDescent="0.25">
      <c r="A586" s="3">
        <v>64.799999999999798</v>
      </c>
      <c r="B586">
        <v>62</v>
      </c>
      <c r="C586">
        <v>77</v>
      </c>
      <c r="D586" s="10">
        <v>46</v>
      </c>
    </row>
    <row r="587" spans="1:4" x14ac:dyDescent="0.25">
      <c r="A587" s="3">
        <v>64.899999999999807</v>
      </c>
      <c r="B587">
        <v>62</v>
      </c>
      <c r="C587">
        <v>77</v>
      </c>
      <c r="D587" s="10">
        <v>46</v>
      </c>
    </row>
    <row r="588" spans="1:4" x14ac:dyDescent="0.25">
      <c r="A588" s="3">
        <v>64.999999999999801</v>
      </c>
      <c r="B588">
        <v>62</v>
      </c>
      <c r="C588">
        <v>77</v>
      </c>
      <c r="D588" s="10">
        <v>46</v>
      </c>
    </row>
    <row r="589" spans="1:4" x14ac:dyDescent="0.25">
      <c r="A589" s="3">
        <v>65.099999999999795</v>
      </c>
      <c r="B589">
        <v>62</v>
      </c>
      <c r="C589">
        <v>77</v>
      </c>
      <c r="D589" s="10">
        <v>46</v>
      </c>
    </row>
    <row r="590" spans="1:4" x14ac:dyDescent="0.25">
      <c r="A590" s="3">
        <v>65.199999999999804</v>
      </c>
      <c r="B590">
        <v>62</v>
      </c>
      <c r="C590">
        <v>77</v>
      </c>
      <c r="D590" s="10">
        <v>46</v>
      </c>
    </row>
    <row r="591" spans="1:4" x14ac:dyDescent="0.25">
      <c r="A591" s="3">
        <v>65.299999999999798</v>
      </c>
      <c r="B591">
        <v>62</v>
      </c>
      <c r="C591">
        <v>77</v>
      </c>
      <c r="D591" s="10">
        <v>46</v>
      </c>
    </row>
    <row r="592" spans="1:4" x14ac:dyDescent="0.25">
      <c r="A592" s="3">
        <v>65.399999999999807</v>
      </c>
      <c r="B592">
        <v>62</v>
      </c>
      <c r="C592">
        <v>77</v>
      </c>
      <c r="D592" s="10">
        <v>46</v>
      </c>
    </row>
    <row r="593" spans="1:4" x14ac:dyDescent="0.25">
      <c r="A593" s="3">
        <v>65.499999999999801</v>
      </c>
      <c r="B593">
        <v>62</v>
      </c>
      <c r="C593">
        <v>77</v>
      </c>
      <c r="D593" s="10">
        <v>46</v>
      </c>
    </row>
    <row r="594" spans="1:4" x14ac:dyDescent="0.25">
      <c r="A594" s="3">
        <v>65.599999999999795</v>
      </c>
      <c r="B594">
        <v>62</v>
      </c>
      <c r="C594">
        <v>77</v>
      </c>
      <c r="D594" s="10">
        <v>46</v>
      </c>
    </row>
    <row r="595" spans="1:4" x14ac:dyDescent="0.25">
      <c r="A595" s="3">
        <v>65.699999999999804</v>
      </c>
      <c r="B595">
        <v>62</v>
      </c>
      <c r="C595">
        <v>77</v>
      </c>
      <c r="D595" s="10">
        <v>46</v>
      </c>
    </row>
    <row r="596" spans="1:4" x14ac:dyDescent="0.25">
      <c r="A596" s="3">
        <v>65.799999999999798</v>
      </c>
      <c r="B596">
        <v>62</v>
      </c>
      <c r="C596">
        <v>77</v>
      </c>
      <c r="D596" s="10">
        <v>46</v>
      </c>
    </row>
    <row r="597" spans="1:4" x14ac:dyDescent="0.25">
      <c r="A597" s="3">
        <v>65.899999999999807</v>
      </c>
      <c r="B597">
        <v>62</v>
      </c>
      <c r="C597">
        <v>77</v>
      </c>
      <c r="D597" s="10">
        <v>46</v>
      </c>
    </row>
    <row r="598" spans="1:4" x14ac:dyDescent="0.25">
      <c r="A598" s="3">
        <v>65.999999999999801</v>
      </c>
      <c r="B598">
        <v>62</v>
      </c>
      <c r="C598">
        <v>77</v>
      </c>
      <c r="D598" s="10">
        <v>46</v>
      </c>
    </row>
    <row r="599" spans="1:4" x14ac:dyDescent="0.25">
      <c r="A599" s="3">
        <v>66.099999999999795</v>
      </c>
      <c r="B599">
        <v>62</v>
      </c>
      <c r="C599">
        <v>77</v>
      </c>
      <c r="D599" s="10">
        <v>46</v>
      </c>
    </row>
    <row r="600" spans="1:4" x14ac:dyDescent="0.25">
      <c r="A600" s="3">
        <v>66.199999999999804</v>
      </c>
      <c r="B600">
        <v>62</v>
      </c>
      <c r="C600">
        <v>77</v>
      </c>
      <c r="D600" s="10">
        <v>46</v>
      </c>
    </row>
    <row r="601" spans="1:4" x14ac:dyDescent="0.25">
      <c r="A601" s="3">
        <v>66.299999999999798</v>
      </c>
      <c r="B601">
        <v>62</v>
      </c>
      <c r="C601">
        <v>77</v>
      </c>
      <c r="D601" s="10">
        <v>46</v>
      </c>
    </row>
    <row r="602" spans="1:4" x14ac:dyDescent="0.25">
      <c r="A602" s="3">
        <v>66.399999999999807</v>
      </c>
      <c r="B602">
        <v>62</v>
      </c>
      <c r="C602">
        <v>77</v>
      </c>
      <c r="D602" s="10">
        <v>46</v>
      </c>
    </row>
    <row r="603" spans="1:4" x14ac:dyDescent="0.25">
      <c r="A603" s="3">
        <v>66.499999999999801</v>
      </c>
      <c r="B603">
        <v>62</v>
      </c>
      <c r="C603">
        <v>77</v>
      </c>
      <c r="D603" s="10">
        <v>46</v>
      </c>
    </row>
    <row r="604" spans="1:4" x14ac:dyDescent="0.25">
      <c r="A604" s="3">
        <v>66.599999999999795</v>
      </c>
      <c r="B604">
        <v>62</v>
      </c>
      <c r="C604">
        <v>77</v>
      </c>
      <c r="D604" s="10">
        <v>46</v>
      </c>
    </row>
    <row r="605" spans="1:4" x14ac:dyDescent="0.25">
      <c r="A605" s="3">
        <v>66.699999999999804</v>
      </c>
      <c r="B605">
        <v>62</v>
      </c>
      <c r="C605">
        <v>77</v>
      </c>
      <c r="D605" s="10">
        <v>46</v>
      </c>
    </row>
    <row r="606" spans="1:4" x14ac:dyDescent="0.25">
      <c r="A606" s="3">
        <v>66.799999999999798</v>
      </c>
      <c r="B606">
        <v>62</v>
      </c>
      <c r="C606">
        <v>77</v>
      </c>
      <c r="D606" s="10">
        <v>46</v>
      </c>
    </row>
    <row r="607" spans="1:4" x14ac:dyDescent="0.25">
      <c r="A607" s="3">
        <v>66.899999999999807</v>
      </c>
      <c r="B607">
        <v>62</v>
      </c>
      <c r="C607">
        <v>77</v>
      </c>
      <c r="D607" s="10">
        <v>46</v>
      </c>
    </row>
    <row r="608" spans="1:4" x14ac:dyDescent="0.25">
      <c r="A608" s="3">
        <v>66.999999999999801</v>
      </c>
      <c r="B608">
        <v>62</v>
      </c>
      <c r="C608">
        <v>77</v>
      </c>
      <c r="D608" s="10">
        <v>46</v>
      </c>
    </row>
    <row r="609" spans="1:4" x14ac:dyDescent="0.25">
      <c r="A609" s="3">
        <v>67.099999999999795</v>
      </c>
      <c r="B609">
        <v>62</v>
      </c>
      <c r="C609">
        <v>77</v>
      </c>
      <c r="D609" s="10">
        <v>46</v>
      </c>
    </row>
    <row r="610" spans="1:4" x14ac:dyDescent="0.25">
      <c r="A610" s="3">
        <v>67.199999999999804</v>
      </c>
      <c r="B610">
        <v>62</v>
      </c>
      <c r="C610">
        <v>77</v>
      </c>
      <c r="D610" s="10">
        <v>46</v>
      </c>
    </row>
    <row r="611" spans="1:4" x14ac:dyDescent="0.25">
      <c r="A611" s="3">
        <v>67.299999999999798</v>
      </c>
      <c r="B611">
        <v>62</v>
      </c>
      <c r="C611">
        <v>77</v>
      </c>
      <c r="D611" s="10">
        <v>46</v>
      </c>
    </row>
    <row r="612" spans="1:4" x14ac:dyDescent="0.25">
      <c r="A612" s="3">
        <v>67.399999999999807</v>
      </c>
      <c r="B612">
        <v>62</v>
      </c>
      <c r="C612">
        <v>77</v>
      </c>
      <c r="D612" s="10">
        <v>46</v>
      </c>
    </row>
    <row r="613" spans="1:4" x14ac:dyDescent="0.25">
      <c r="A613" s="3">
        <v>67.499999999999801</v>
      </c>
      <c r="B613">
        <v>62</v>
      </c>
      <c r="C613">
        <v>77</v>
      </c>
      <c r="D613" s="10">
        <v>46</v>
      </c>
    </row>
    <row r="614" spans="1:4" x14ac:dyDescent="0.25">
      <c r="A614" s="3">
        <v>67.599999999999795</v>
      </c>
      <c r="B614">
        <v>62</v>
      </c>
      <c r="C614">
        <v>77</v>
      </c>
      <c r="D614" s="10">
        <v>46</v>
      </c>
    </row>
    <row r="615" spans="1:4" x14ac:dyDescent="0.25">
      <c r="A615" s="3">
        <v>67.699999999999804</v>
      </c>
      <c r="B615">
        <v>62</v>
      </c>
      <c r="C615">
        <v>77</v>
      </c>
      <c r="D615" s="10">
        <v>46</v>
      </c>
    </row>
    <row r="616" spans="1:4" x14ac:dyDescent="0.25">
      <c r="A616" s="3">
        <v>67.799999999999798</v>
      </c>
      <c r="B616">
        <v>62</v>
      </c>
      <c r="C616">
        <v>77</v>
      </c>
      <c r="D616" s="10">
        <v>46</v>
      </c>
    </row>
    <row r="617" spans="1:4" x14ac:dyDescent="0.25">
      <c r="A617" s="3">
        <v>67.899999999999807</v>
      </c>
      <c r="B617">
        <v>62</v>
      </c>
      <c r="C617">
        <v>77</v>
      </c>
      <c r="D617" s="10">
        <v>46</v>
      </c>
    </row>
    <row r="618" spans="1:4" x14ac:dyDescent="0.25">
      <c r="A618" s="3">
        <v>67.999999999999801</v>
      </c>
      <c r="B618">
        <v>62</v>
      </c>
      <c r="C618">
        <v>77</v>
      </c>
      <c r="D618" s="10">
        <v>46</v>
      </c>
    </row>
    <row r="619" spans="1:4" x14ac:dyDescent="0.25">
      <c r="A619" s="3">
        <v>68.099999999999795</v>
      </c>
      <c r="B619">
        <v>62</v>
      </c>
      <c r="C619">
        <v>77</v>
      </c>
      <c r="D619" s="10">
        <v>46</v>
      </c>
    </row>
    <row r="620" spans="1:4" x14ac:dyDescent="0.25">
      <c r="A620" s="3">
        <v>68.199999999999804</v>
      </c>
      <c r="B620">
        <v>62</v>
      </c>
      <c r="C620">
        <v>77</v>
      </c>
      <c r="D620" s="10">
        <v>46</v>
      </c>
    </row>
    <row r="621" spans="1:4" x14ac:dyDescent="0.25">
      <c r="A621" s="3">
        <v>68.299999999999798</v>
      </c>
      <c r="B621">
        <v>62</v>
      </c>
      <c r="C621">
        <v>77</v>
      </c>
      <c r="D621" s="10">
        <v>46</v>
      </c>
    </row>
    <row r="622" spans="1:4" x14ac:dyDescent="0.25">
      <c r="A622" s="3">
        <v>68.399999999999807</v>
      </c>
      <c r="B622">
        <v>62</v>
      </c>
      <c r="C622">
        <v>77</v>
      </c>
      <c r="D622" s="10">
        <v>46</v>
      </c>
    </row>
    <row r="623" spans="1:4" x14ac:dyDescent="0.25">
      <c r="A623" s="3">
        <v>68.499999999999801</v>
      </c>
      <c r="B623">
        <v>62</v>
      </c>
      <c r="C623">
        <v>77</v>
      </c>
      <c r="D623" s="10">
        <v>46</v>
      </c>
    </row>
    <row r="624" spans="1:4" x14ac:dyDescent="0.25">
      <c r="A624" s="3">
        <v>68.599999999999795</v>
      </c>
      <c r="B624">
        <v>62</v>
      </c>
      <c r="C624">
        <v>77</v>
      </c>
      <c r="D624" s="10">
        <v>46</v>
      </c>
    </row>
    <row r="625" spans="1:4" x14ac:dyDescent="0.25">
      <c r="A625" s="3">
        <v>68.699999999999804</v>
      </c>
      <c r="B625">
        <v>62</v>
      </c>
      <c r="C625">
        <v>77</v>
      </c>
      <c r="D625" s="10">
        <v>46</v>
      </c>
    </row>
    <row r="626" spans="1:4" x14ac:dyDescent="0.25">
      <c r="A626" s="3">
        <v>68.799999999999798</v>
      </c>
      <c r="B626">
        <v>62</v>
      </c>
      <c r="C626">
        <v>77</v>
      </c>
      <c r="D626" s="10">
        <v>46</v>
      </c>
    </row>
    <row r="627" spans="1:4" x14ac:dyDescent="0.25">
      <c r="A627" s="3">
        <v>68.899999999999807</v>
      </c>
      <c r="B627">
        <v>62</v>
      </c>
      <c r="C627">
        <v>77</v>
      </c>
      <c r="D627" s="10">
        <v>46</v>
      </c>
    </row>
    <row r="628" spans="1:4" x14ac:dyDescent="0.25">
      <c r="A628" s="3">
        <v>68.999999999999801</v>
      </c>
      <c r="B628">
        <v>62</v>
      </c>
      <c r="C628">
        <v>77</v>
      </c>
      <c r="D628" s="10">
        <v>46</v>
      </c>
    </row>
    <row r="629" spans="1:4" x14ac:dyDescent="0.25">
      <c r="A629" s="3">
        <v>69.099999999999795</v>
      </c>
      <c r="B629">
        <v>62</v>
      </c>
      <c r="C629">
        <v>77</v>
      </c>
      <c r="D629" s="10">
        <v>46</v>
      </c>
    </row>
    <row r="630" spans="1:4" x14ac:dyDescent="0.25">
      <c r="A630" s="3">
        <v>69.199999999999804</v>
      </c>
      <c r="B630">
        <v>62</v>
      </c>
      <c r="C630">
        <v>77</v>
      </c>
      <c r="D630" s="10">
        <v>46</v>
      </c>
    </row>
    <row r="631" spans="1:4" x14ac:dyDescent="0.25">
      <c r="A631" s="3">
        <v>69.299999999999798</v>
      </c>
      <c r="B631">
        <v>62</v>
      </c>
      <c r="C631">
        <v>77</v>
      </c>
      <c r="D631" s="10">
        <v>46</v>
      </c>
    </row>
    <row r="632" spans="1:4" x14ac:dyDescent="0.25">
      <c r="A632" s="3">
        <v>69.399999999999807</v>
      </c>
      <c r="B632">
        <v>62</v>
      </c>
      <c r="C632">
        <v>77</v>
      </c>
      <c r="D632" s="10">
        <v>46</v>
      </c>
    </row>
    <row r="633" spans="1:4" x14ac:dyDescent="0.25">
      <c r="A633" s="3">
        <v>69.499999999999801</v>
      </c>
      <c r="B633">
        <v>62</v>
      </c>
      <c r="C633">
        <v>77</v>
      </c>
      <c r="D633" s="10">
        <v>46</v>
      </c>
    </row>
    <row r="634" spans="1:4" x14ac:dyDescent="0.25">
      <c r="A634" s="3">
        <v>69.599999999999795</v>
      </c>
      <c r="B634">
        <v>62</v>
      </c>
      <c r="C634">
        <v>77</v>
      </c>
      <c r="D634" s="10">
        <v>46</v>
      </c>
    </row>
    <row r="635" spans="1:4" x14ac:dyDescent="0.25">
      <c r="A635" s="3">
        <v>69.699999999999804</v>
      </c>
      <c r="B635">
        <v>62</v>
      </c>
      <c r="C635">
        <v>77</v>
      </c>
      <c r="D635" s="10">
        <v>46</v>
      </c>
    </row>
    <row r="636" spans="1:4" x14ac:dyDescent="0.25">
      <c r="A636" s="3">
        <v>69.799999999999798</v>
      </c>
      <c r="B636">
        <v>62</v>
      </c>
      <c r="C636">
        <v>77</v>
      </c>
      <c r="D636" s="10">
        <v>46</v>
      </c>
    </row>
    <row r="637" spans="1:4" x14ac:dyDescent="0.25">
      <c r="A637" s="3">
        <v>69.899999999999807</v>
      </c>
      <c r="B637">
        <v>62</v>
      </c>
      <c r="C637">
        <v>77</v>
      </c>
      <c r="D637" s="10">
        <v>46</v>
      </c>
    </row>
    <row r="638" spans="1:4" x14ac:dyDescent="0.25">
      <c r="A638" s="3">
        <v>69.999999999999801</v>
      </c>
      <c r="B638">
        <v>62</v>
      </c>
      <c r="C638">
        <v>77</v>
      </c>
      <c r="D638" s="10">
        <v>46</v>
      </c>
    </row>
    <row r="639" spans="1:4" x14ac:dyDescent="0.25">
      <c r="A639" s="3">
        <v>70.099999999999795</v>
      </c>
      <c r="B639">
        <v>62</v>
      </c>
      <c r="C639">
        <v>77</v>
      </c>
      <c r="D639" s="10">
        <v>46</v>
      </c>
    </row>
    <row r="640" spans="1:4" x14ac:dyDescent="0.25">
      <c r="A640" s="3">
        <v>70.199999999999804</v>
      </c>
      <c r="B640">
        <v>62</v>
      </c>
      <c r="C640">
        <v>77</v>
      </c>
      <c r="D640" s="10">
        <v>46</v>
      </c>
    </row>
    <row r="641" spans="1:4" x14ac:dyDescent="0.25">
      <c r="A641" s="3">
        <v>70.299999999999798</v>
      </c>
      <c r="B641">
        <v>62</v>
      </c>
      <c r="C641">
        <v>77</v>
      </c>
      <c r="D641" s="10">
        <v>46</v>
      </c>
    </row>
    <row r="642" spans="1:4" x14ac:dyDescent="0.25">
      <c r="A642" s="3">
        <v>70.399999999999807</v>
      </c>
      <c r="B642">
        <v>62</v>
      </c>
      <c r="C642">
        <v>77</v>
      </c>
      <c r="D642" s="10">
        <v>46</v>
      </c>
    </row>
    <row r="643" spans="1:4" x14ac:dyDescent="0.25">
      <c r="A643" s="3">
        <v>70.499999999999801</v>
      </c>
      <c r="B643">
        <v>62</v>
      </c>
      <c r="C643">
        <v>77</v>
      </c>
      <c r="D643" s="10">
        <v>46</v>
      </c>
    </row>
    <row r="644" spans="1:4" x14ac:dyDescent="0.25">
      <c r="A644" s="3">
        <v>70.599999999999795</v>
      </c>
      <c r="B644">
        <v>62</v>
      </c>
      <c r="C644">
        <v>77</v>
      </c>
      <c r="D644" s="10">
        <v>46</v>
      </c>
    </row>
    <row r="645" spans="1:4" x14ac:dyDescent="0.25">
      <c r="A645" s="3">
        <v>70.699999999999804</v>
      </c>
      <c r="B645">
        <v>62</v>
      </c>
      <c r="C645">
        <v>77</v>
      </c>
      <c r="D645" s="10">
        <v>46</v>
      </c>
    </row>
    <row r="646" spans="1:4" x14ac:dyDescent="0.25">
      <c r="A646" s="3">
        <v>70.799999999999798</v>
      </c>
      <c r="B646">
        <v>62</v>
      </c>
      <c r="C646">
        <v>77</v>
      </c>
      <c r="D646" s="10">
        <v>46</v>
      </c>
    </row>
    <row r="647" spans="1:4" x14ac:dyDescent="0.25">
      <c r="A647" s="3">
        <v>70.899999999999807</v>
      </c>
      <c r="B647">
        <v>62</v>
      </c>
      <c r="C647">
        <v>77</v>
      </c>
      <c r="D647" s="10">
        <v>46</v>
      </c>
    </row>
    <row r="648" spans="1:4" x14ac:dyDescent="0.25">
      <c r="A648" s="3">
        <v>70.999999999999801</v>
      </c>
      <c r="B648">
        <v>62</v>
      </c>
      <c r="C648">
        <v>77</v>
      </c>
      <c r="D648" s="10">
        <v>46</v>
      </c>
    </row>
    <row r="649" spans="1:4" x14ac:dyDescent="0.25">
      <c r="A649" s="3">
        <v>71.099999999999795</v>
      </c>
      <c r="B649">
        <v>62</v>
      </c>
      <c r="C649">
        <v>77</v>
      </c>
      <c r="D649" s="10">
        <v>46</v>
      </c>
    </row>
    <row r="650" spans="1:4" x14ac:dyDescent="0.25">
      <c r="A650" s="3">
        <v>71.199999999999804</v>
      </c>
      <c r="B650">
        <v>62</v>
      </c>
      <c r="C650">
        <v>77</v>
      </c>
      <c r="D650" s="10">
        <v>46</v>
      </c>
    </row>
    <row r="651" spans="1:4" x14ac:dyDescent="0.25">
      <c r="A651" s="3">
        <v>71.299999999999798</v>
      </c>
      <c r="B651">
        <v>62</v>
      </c>
      <c r="C651">
        <v>77</v>
      </c>
      <c r="D651" s="10">
        <v>46</v>
      </c>
    </row>
    <row r="652" spans="1:4" x14ac:dyDescent="0.25">
      <c r="A652" s="3">
        <v>71.399999999999807</v>
      </c>
      <c r="B652">
        <v>62</v>
      </c>
      <c r="C652">
        <v>77</v>
      </c>
      <c r="D652" s="10">
        <v>46</v>
      </c>
    </row>
    <row r="653" spans="1:4" x14ac:dyDescent="0.25">
      <c r="A653" s="3">
        <v>71.499999999999801</v>
      </c>
      <c r="B653">
        <v>62</v>
      </c>
      <c r="C653">
        <v>77</v>
      </c>
      <c r="D653" s="10">
        <v>46</v>
      </c>
    </row>
    <row r="654" spans="1:4" x14ac:dyDescent="0.25">
      <c r="A654" s="3">
        <v>71.599999999999795</v>
      </c>
      <c r="B654">
        <v>62</v>
      </c>
      <c r="C654">
        <v>77</v>
      </c>
      <c r="D654" s="10">
        <v>46</v>
      </c>
    </row>
    <row r="655" spans="1:4" x14ac:dyDescent="0.25">
      <c r="A655" s="3">
        <v>71.699999999999804</v>
      </c>
      <c r="B655">
        <v>62</v>
      </c>
      <c r="C655">
        <v>77</v>
      </c>
      <c r="D655" s="10">
        <v>46</v>
      </c>
    </row>
    <row r="656" spans="1:4" x14ac:dyDescent="0.25">
      <c r="A656" s="3">
        <v>71.799999999999798</v>
      </c>
      <c r="B656">
        <v>62</v>
      </c>
      <c r="C656">
        <v>77</v>
      </c>
      <c r="D656" s="10">
        <v>46</v>
      </c>
    </row>
    <row r="657" spans="1:4" x14ac:dyDescent="0.25">
      <c r="A657" s="3">
        <v>71.899999999999807</v>
      </c>
      <c r="B657">
        <v>62</v>
      </c>
      <c r="C657">
        <v>77</v>
      </c>
      <c r="D657" s="10">
        <v>46</v>
      </c>
    </row>
    <row r="658" spans="1:4" x14ac:dyDescent="0.25">
      <c r="A658" s="3">
        <v>71.999999999999801</v>
      </c>
      <c r="B658">
        <v>62</v>
      </c>
      <c r="C658">
        <v>77</v>
      </c>
      <c r="D658" s="10">
        <v>46</v>
      </c>
    </row>
    <row r="659" spans="1:4" x14ac:dyDescent="0.25">
      <c r="A659" s="3">
        <v>72.099999999999795</v>
      </c>
      <c r="B659">
        <v>62</v>
      </c>
      <c r="C659">
        <v>77</v>
      </c>
      <c r="D659" s="10">
        <v>46</v>
      </c>
    </row>
    <row r="660" spans="1:4" x14ac:dyDescent="0.25">
      <c r="A660" s="3">
        <v>72.199999999999804</v>
      </c>
      <c r="B660">
        <v>62</v>
      </c>
      <c r="C660">
        <v>77</v>
      </c>
      <c r="D660" s="10">
        <v>46</v>
      </c>
    </row>
    <row r="661" spans="1:4" x14ac:dyDescent="0.25">
      <c r="A661" s="3">
        <v>72.299999999999798</v>
      </c>
      <c r="B661">
        <v>62</v>
      </c>
      <c r="C661">
        <v>77</v>
      </c>
      <c r="D661" s="10">
        <v>46</v>
      </c>
    </row>
    <row r="662" spans="1:4" x14ac:dyDescent="0.25">
      <c r="A662" s="3">
        <v>72.399999999999807</v>
      </c>
      <c r="B662">
        <v>62</v>
      </c>
      <c r="C662">
        <v>77</v>
      </c>
      <c r="D662" s="10">
        <v>46</v>
      </c>
    </row>
    <row r="663" spans="1:4" x14ac:dyDescent="0.25">
      <c r="A663" s="3">
        <v>72.499999999999801</v>
      </c>
      <c r="B663">
        <v>62</v>
      </c>
      <c r="C663">
        <v>77</v>
      </c>
      <c r="D663" s="10">
        <v>46</v>
      </c>
    </row>
    <row r="664" spans="1:4" x14ac:dyDescent="0.25">
      <c r="A664" s="3">
        <v>72.599999999999795</v>
      </c>
      <c r="B664">
        <v>62</v>
      </c>
      <c r="C664">
        <v>77</v>
      </c>
      <c r="D664" s="10">
        <v>46</v>
      </c>
    </row>
    <row r="665" spans="1:4" x14ac:dyDescent="0.25">
      <c r="A665" s="3">
        <v>72.699999999999804</v>
      </c>
      <c r="B665">
        <v>62</v>
      </c>
      <c r="C665">
        <v>77</v>
      </c>
      <c r="D665" s="10">
        <v>46</v>
      </c>
    </row>
    <row r="666" spans="1:4" x14ac:dyDescent="0.25">
      <c r="A666" s="3">
        <v>72.799999999999798</v>
      </c>
      <c r="B666">
        <v>62</v>
      </c>
      <c r="C666">
        <v>77</v>
      </c>
      <c r="D666" s="10">
        <v>46</v>
      </c>
    </row>
    <row r="667" spans="1:4" x14ac:dyDescent="0.25">
      <c r="A667" s="3">
        <v>72.899999999999807</v>
      </c>
      <c r="B667">
        <v>62</v>
      </c>
      <c r="C667">
        <v>77</v>
      </c>
      <c r="D667" s="10">
        <v>46</v>
      </c>
    </row>
    <row r="668" spans="1:4" x14ac:dyDescent="0.25">
      <c r="A668" s="3">
        <v>72.999999999999801</v>
      </c>
      <c r="B668">
        <v>62</v>
      </c>
      <c r="C668">
        <v>77</v>
      </c>
      <c r="D668" s="10">
        <v>46</v>
      </c>
    </row>
    <row r="669" spans="1:4" x14ac:dyDescent="0.25">
      <c r="A669" s="3">
        <v>73.099999999999795</v>
      </c>
      <c r="B669">
        <v>62</v>
      </c>
      <c r="C669">
        <v>77</v>
      </c>
      <c r="D669" s="10">
        <v>46</v>
      </c>
    </row>
    <row r="670" spans="1:4" x14ac:dyDescent="0.25">
      <c r="A670" s="3">
        <v>73.199999999999804</v>
      </c>
      <c r="B670">
        <v>62</v>
      </c>
      <c r="C670">
        <v>77</v>
      </c>
      <c r="D670" s="10">
        <v>46</v>
      </c>
    </row>
    <row r="671" spans="1:4" x14ac:dyDescent="0.25">
      <c r="A671" s="3">
        <v>73.299999999999798</v>
      </c>
      <c r="B671">
        <v>62</v>
      </c>
      <c r="C671">
        <v>77</v>
      </c>
      <c r="D671" s="10">
        <v>46</v>
      </c>
    </row>
    <row r="672" spans="1:4" x14ac:dyDescent="0.25">
      <c r="A672" s="3">
        <v>73.399999999999807</v>
      </c>
      <c r="B672">
        <v>62</v>
      </c>
      <c r="C672">
        <v>77</v>
      </c>
      <c r="D672" s="10">
        <v>46</v>
      </c>
    </row>
    <row r="673" spans="1:4" x14ac:dyDescent="0.25">
      <c r="A673" s="3">
        <v>73.499999999999801</v>
      </c>
      <c r="B673">
        <v>62</v>
      </c>
      <c r="C673">
        <v>77</v>
      </c>
      <c r="D673" s="10">
        <v>46</v>
      </c>
    </row>
    <row r="674" spans="1:4" x14ac:dyDescent="0.25">
      <c r="A674" s="3">
        <v>73.599999999999795</v>
      </c>
      <c r="B674">
        <v>62</v>
      </c>
      <c r="C674">
        <v>77</v>
      </c>
      <c r="D674" s="10">
        <v>46</v>
      </c>
    </row>
    <row r="675" spans="1:4" x14ac:dyDescent="0.25">
      <c r="A675" s="3">
        <v>73.699999999999804</v>
      </c>
      <c r="B675">
        <v>62</v>
      </c>
      <c r="C675">
        <v>77</v>
      </c>
      <c r="D675" s="10">
        <v>46</v>
      </c>
    </row>
    <row r="676" spans="1:4" x14ac:dyDescent="0.25">
      <c r="A676" s="3">
        <v>73.799999999999798</v>
      </c>
      <c r="B676">
        <v>62</v>
      </c>
      <c r="C676">
        <v>77</v>
      </c>
      <c r="D676" s="10">
        <v>46</v>
      </c>
    </row>
    <row r="677" spans="1:4" x14ac:dyDescent="0.25">
      <c r="A677" s="3">
        <v>73.899999999999807</v>
      </c>
      <c r="B677">
        <v>62</v>
      </c>
      <c r="C677">
        <v>77</v>
      </c>
      <c r="D677" s="10">
        <v>46</v>
      </c>
    </row>
    <row r="678" spans="1:4" x14ac:dyDescent="0.25">
      <c r="A678" s="3">
        <v>73.999999999999801</v>
      </c>
      <c r="B678">
        <v>62</v>
      </c>
      <c r="C678">
        <v>77</v>
      </c>
      <c r="D678" s="10">
        <v>46</v>
      </c>
    </row>
    <row r="679" spans="1:4" x14ac:dyDescent="0.25">
      <c r="A679" s="3">
        <v>74.099999999999795</v>
      </c>
      <c r="B679">
        <v>62</v>
      </c>
      <c r="C679">
        <v>77</v>
      </c>
      <c r="D679" s="10">
        <v>46</v>
      </c>
    </row>
    <row r="680" spans="1:4" x14ac:dyDescent="0.25">
      <c r="A680" s="3">
        <v>74.199999999999804</v>
      </c>
      <c r="B680">
        <v>62</v>
      </c>
      <c r="C680">
        <v>77</v>
      </c>
      <c r="D680" s="10">
        <v>46</v>
      </c>
    </row>
    <row r="681" spans="1:4" x14ac:dyDescent="0.25">
      <c r="A681" s="3">
        <v>74.299999999999798</v>
      </c>
      <c r="B681">
        <v>62</v>
      </c>
      <c r="C681">
        <v>77</v>
      </c>
      <c r="D681" s="10">
        <v>46</v>
      </c>
    </row>
    <row r="682" spans="1:4" x14ac:dyDescent="0.25">
      <c r="A682" s="3">
        <v>74.399999999999693</v>
      </c>
      <c r="B682">
        <v>62</v>
      </c>
      <c r="C682">
        <v>77</v>
      </c>
      <c r="D682" s="10">
        <v>46</v>
      </c>
    </row>
    <row r="683" spans="1:4" x14ac:dyDescent="0.25">
      <c r="A683" s="3">
        <v>74.499999999999801</v>
      </c>
      <c r="B683">
        <v>62</v>
      </c>
      <c r="C683">
        <v>77</v>
      </c>
      <c r="D683" s="10">
        <v>46</v>
      </c>
    </row>
    <row r="684" spans="1:4" x14ac:dyDescent="0.25">
      <c r="A684" s="3">
        <v>74.599999999999795</v>
      </c>
      <c r="B684">
        <v>62</v>
      </c>
      <c r="C684">
        <v>77</v>
      </c>
      <c r="D684" s="10">
        <v>46</v>
      </c>
    </row>
    <row r="685" spans="1:4" x14ac:dyDescent="0.25">
      <c r="A685" s="3">
        <v>74.699999999999804</v>
      </c>
      <c r="B685">
        <v>62</v>
      </c>
      <c r="C685">
        <v>77</v>
      </c>
      <c r="D685" s="10">
        <v>46</v>
      </c>
    </row>
    <row r="686" spans="1:4" x14ac:dyDescent="0.25">
      <c r="A686" s="3">
        <v>74.799999999999798</v>
      </c>
      <c r="B686">
        <v>62</v>
      </c>
      <c r="C686">
        <v>77</v>
      </c>
      <c r="D686" s="10">
        <v>46</v>
      </c>
    </row>
    <row r="687" spans="1:4" x14ac:dyDescent="0.25">
      <c r="A687" s="3">
        <v>74.899999999999693</v>
      </c>
      <c r="B687">
        <v>62</v>
      </c>
      <c r="C687">
        <v>77</v>
      </c>
      <c r="D687" s="10">
        <v>46</v>
      </c>
    </row>
    <row r="688" spans="1:4" x14ac:dyDescent="0.25">
      <c r="A688" s="3">
        <v>74.999999999999801</v>
      </c>
      <c r="B688">
        <v>62</v>
      </c>
      <c r="C688">
        <v>77</v>
      </c>
      <c r="D688" s="10">
        <v>46</v>
      </c>
    </row>
    <row r="689" spans="1:4" x14ac:dyDescent="0.25">
      <c r="A689" s="3">
        <v>75.099999999999795</v>
      </c>
      <c r="B689">
        <v>62</v>
      </c>
      <c r="C689">
        <v>77</v>
      </c>
      <c r="D689" s="10">
        <v>46</v>
      </c>
    </row>
    <row r="690" spans="1:4" x14ac:dyDescent="0.25">
      <c r="A690" s="3">
        <v>75.199999999999804</v>
      </c>
      <c r="B690">
        <v>62</v>
      </c>
      <c r="C690">
        <v>77</v>
      </c>
      <c r="D690" s="10">
        <v>46</v>
      </c>
    </row>
    <row r="691" spans="1:4" x14ac:dyDescent="0.25">
      <c r="A691" s="3">
        <v>75.299999999999798</v>
      </c>
      <c r="B691">
        <v>62</v>
      </c>
      <c r="C691">
        <v>77</v>
      </c>
      <c r="D691" s="10">
        <v>46</v>
      </c>
    </row>
    <row r="692" spans="1:4" x14ac:dyDescent="0.25">
      <c r="A692" s="3">
        <v>75.399999999999693</v>
      </c>
      <c r="B692">
        <v>62</v>
      </c>
      <c r="C692">
        <v>77</v>
      </c>
      <c r="D692" s="10">
        <v>46</v>
      </c>
    </row>
    <row r="693" spans="1:4" x14ac:dyDescent="0.25">
      <c r="A693" s="3">
        <v>75.499999999999801</v>
      </c>
      <c r="B693">
        <v>62</v>
      </c>
      <c r="C693">
        <v>77</v>
      </c>
      <c r="D693" s="10">
        <v>46</v>
      </c>
    </row>
    <row r="694" spans="1:4" x14ac:dyDescent="0.25">
      <c r="A694" s="3">
        <v>75.599999999999795</v>
      </c>
      <c r="B694">
        <v>62</v>
      </c>
      <c r="C694">
        <v>77</v>
      </c>
      <c r="D694" s="10">
        <v>46</v>
      </c>
    </row>
    <row r="695" spans="1:4" x14ac:dyDescent="0.25">
      <c r="A695" s="3">
        <v>75.699999999999704</v>
      </c>
      <c r="B695">
        <v>62</v>
      </c>
      <c r="C695">
        <v>77</v>
      </c>
      <c r="D695" s="10">
        <v>46</v>
      </c>
    </row>
    <row r="696" spans="1:4" x14ac:dyDescent="0.25">
      <c r="A696" s="3">
        <v>75.799999999999798</v>
      </c>
      <c r="B696">
        <v>62</v>
      </c>
      <c r="C696">
        <v>77</v>
      </c>
      <c r="D696" s="10">
        <v>46</v>
      </c>
    </row>
    <row r="697" spans="1:4" x14ac:dyDescent="0.25">
      <c r="A697" s="3">
        <v>75.899999999999693</v>
      </c>
      <c r="B697">
        <v>62</v>
      </c>
      <c r="C697">
        <v>77</v>
      </c>
      <c r="D697" s="10">
        <v>46</v>
      </c>
    </row>
    <row r="698" spans="1:4" x14ac:dyDescent="0.25">
      <c r="A698" s="3">
        <v>75.999999999999702</v>
      </c>
      <c r="B698">
        <v>62</v>
      </c>
      <c r="C698">
        <v>77</v>
      </c>
      <c r="D698" s="10">
        <v>46</v>
      </c>
    </row>
    <row r="699" spans="1:4" x14ac:dyDescent="0.25">
      <c r="A699" s="3">
        <v>76.099999999999795</v>
      </c>
      <c r="B699">
        <v>62</v>
      </c>
      <c r="C699">
        <v>77</v>
      </c>
      <c r="D699" s="10">
        <v>46</v>
      </c>
    </row>
    <row r="700" spans="1:4" x14ac:dyDescent="0.25">
      <c r="A700" s="3">
        <v>76.199999999999704</v>
      </c>
      <c r="B700">
        <v>62</v>
      </c>
      <c r="C700">
        <v>77</v>
      </c>
      <c r="D700" s="10">
        <v>46</v>
      </c>
    </row>
    <row r="701" spans="1:4" x14ac:dyDescent="0.25">
      <c r="A701" s="3">
        <v>76.299999999999798</v>
      </c>
      <c r="B701">
        <v>62</v>
      </c>
      <c r="C701">
        <v>77</v>
      </c>
      <c r="D701" s="10">
        <v>46</v>
      </c>
    </row>
    <row r="702" spans="1:4" x14ac:dyDescent="0.25">
      <c r="A702" s="3">
        <v>76.399999999999693</v>
      </c>
      <c r="B702">
        <v>62</v>
      </c>
      <c r="C702">
        <v>77</v>
      </c>
      <c r="D702" s="10">
        <v>46</v>
      </c>
    </row>
    <row r="703" spans="1:4" x14ac:dyDescent="0.25">
      <c r="A703" s="3">
        <v>76.499999999999702</v>
      </c>
      <c r="B703">
        <v>62</v>
      </c>
      <c r="C703">
        <v>77</v>
      </c>
      <c r="D703" s="10">
        <v>46</v>
      </c>
    </row>
    <row r="704" spans="1:4" x14ac:dyDescent="0.25">
      <c r="A704" s="3">
        <v>76.599999999999795</v>
      </c>
      <c r="B704">
        <v>62</v>
      </c>
      <c r="C704">
        <v>77</v>
      </c>
      <c r="D704" s="10">
        <v>46</v>
      </c>
    </row>
    <row r="705" spans="1:4" x14ac:dyDescent="0.25">
      <c r="A705" s="3">
        <v>76.699999999999704</v>
      </c>
      <c r="B705">
        <v>62</v>
      </c>
      <c r="C705">
        <v>77</v>
      </c>
      <c r="D705" s="10">
        <v>46</v>
      </c>
    </row>
    <row r="706" spans="1:4" x14ac:dyDescent="0.25">
      <c r="A706" s="3">
        <v>76.799999999999798</v>
      </c>
      <c r="B706">
        <v>62</v>
      </c>
      <c r="C706">
        <v>77</v>
      </c>
      <c r="D706" s="10">
        <v>46</v>
      </c>
    </row>
    <row r="707" spans="1:4" x14ac:dyDescent="0.25">
      <c r="A707" s="3">
        <v>76.899999999999693</v>
      </c>
      <c r="B707">
        <v>62</v>
      </c>
      <c r="C707">
        <v>77</v>
      </c>
      <c r="D707" s="10">
        <v>46</v>
      </c>
    </row>
    <row r="708" spans="1:4" x14ac:dyDescent="0.25">
      <c r="A708" s="3">
        <v>76.999999999999702</v>
      </c>
      <c r="B708">
        <v>62</v>
      </c>
      <c r="C708">
        <v>77</v>
      </c>
      <c r="D708" s="10">
        <v>46</v>
      </c>
    </row>
    <row r="709" spans="1:4" x14ac:dyDescent="0.25">
      <c r="A709" s="3">
        <v>77.099999999999795</v>
      </c>
      <c r="B709">
        <v>62</v>
      </c>
      <c r="C709">
        <v>77</v>
      </c>
      <c r="D709" s="10">
        <v>46</v>
      </c>
    </row>
    <row r="710" spans="1:4" x14ac:dyDescent="0.25">
      <c r="A710" s="3">
        <v>77.199999999999704</v>
      </c>
      <c r="B710">
        <v>62</v>
      </c>
      <c r="C710">
        <v>77</v>
      </c>
      <c r="D710" s="10">
        <v>46</v>
      </c>
    </row>
    <row r="711" spans="1:4" x14ac:dyDescent="0.25">
      <c r="A711" s="3">
        <v>77.299999999999699</v>
      </c>
      <c r="B711">
        <v>62</v>
      </c>
      <c r="C711">
        <v>77</v>
      </c>
      <c r="D711" s="10">
        <v>46</v>
      </c>
    </row>
    <row r="712" spans="1:4" x14ac:dyDescent="0.25">
      <c r="A712" s="3">
        <v>77.399999999999693</v>
      </c>
      <c r="B712">
        <v>62</v>
      </c>
      <c r="C712">
        <v>77</v>
      </c>
      <c r="D712" s="10">
        <v>46</v>
      </c>
    </row>
    <row r="713" spans="1:4" x14ac:dyDescent="0.25">
      <c r="A713" s="3">
        <v>77.499999999999702</v>
      </c>
      <c r="B713">
        <v>62</v>
      </c>
      <c r="C713">
        <v>77</v>
      </c>
      <c r="D713" s="10">
        <v>46</v>
      </c>
    </row>
    <row r="714" spans="1:4" x14ac:dyDescent="0.25">
      <c r="A714" s="3">
        <v>77.599999999999696</v>
      </c>
      <c r="B714">
        <v>62</v>
      </c>
      <c r="C714">
        <v>77</v>
      </c>
      <c r="D714" s="10">
        <v>46</v>
      </c>
    </row>
    <row r="715" spans="1:4" x14ac:dyDescent="0.25">
      <c r="A715" s="3">
        <v>77.699999999999704</v>
      </c>
      <c r="B715">
        <v>62</v>
      </c>
      <c r="C715">
        <v>77</v>
      </c>
      <c r="D715" s="10">
        <v>46</v>
      </c>
    </row>
    <row r="716" spans="1:4" x14ac:dyDescent="0.25">
      <c r="A716" s="3">
        <v>77.799999999999699</v>
      </c>
      <c r="B716">
        <v>62</v>
      </c>
      <c r="C716">
        <v>77</v>
      </c>
      <c r="D716" s="10">
        <v>46</v>
      </c>
    </row>
    <row r="717" spans="1:4" x14ac:dyDescent="0.25">
      <c r="A717" s="3">
        <v>77.899999999999693</v>
      </c>
      <c r="B717">
        <v>62</v>
      </c>
      <c r="C717">
        <v>77</v>
      </c>
      <c r="D717" s="10">
        <v>46</v>
      </c>
    </row>
    <row r="718" spans="1:4" x14ac:dyDescent="0.25">
      <c r="A718" s="3">
        <v>77.999999999999702</v>
      </c>
      <c r="B718">
        <v>62</v>
      </c>
      <c r="C718">
        <v>77</v>
      </c>
      <c r="D718" s="10">
        <v>46</v>
      </c>
    </row>
    <row r="719" spans="1:4" x14ac:dyDescent="0.25">
      <c r="A719" s="3">
        <v>78.099999999999696</v>
      </c>
      <c r="B719">
        <v>62</v>
      </c>
      <c r="C719">
        <v>77</v>
      </c>
      <c r="D719" s="10">
        <v>46</v>
      </c>
    </row>
    <row r="720" spans="1:4" x14ac:dyDescent="0.25">
      <c r="A720" s="3">
        <v>78.199999999999704</v>
      </c>
      <c r="B720">
        <v>62</v>
      </c>
      <c r="C720">
        <v>77</v>
      </c>
      <c r="D720" s="10">
        <v>46</v>
      </c>
    </row>
    <row r="721" spans="1:4" x14ac:dyDescent="0.25">
      <c r="A721" s="3">
        <v>78.299999999999699</v>
      </c>
      <c r="B721">
        <v>62</v>
      </c>
      <c r="C721">
        <v>77</v>
      </c>
      <c r="D721" s="10">
        <v>46</v>
      </c>
    </row>
    <row r="722" spans="1:4" x14ac:dyDescent="0.25">
      <c r="A722" s="3">
        <v>78.399999999999693</v>
      </c>
      <c r="B722">
        <v>62</v>
      </c>
      <c r="C722">
        <v>77</v>
      </c>
      <c r="D722" s="10">
        <v>46</v>
      </c>
    </row>
    <row r="723" spans="1:4" x14ac:dyDescent="0.25">
      <c r="A723" s="3">
        <v>78.499999999999702</v>
      </c>
      <c r="B723">
        <v>62</v>
      </c>
      <c r="C723">
        <v>77</v>
      </c>
      <c r="D723" s="10">
        <v>46</v>
      </c>
    </row>
    <row r="724" spans="1:4" x14ac:dyDescent="0.25">
      <c r="A724" s="3">
        <v>78.599999999999696</v>
      </c>
      <c r="B724">
        <v>62</v>
      </c>
      <c r="C724">
        <v>77</v>
      </c>
      <c r="D724" s="10">
        <v>46</v>
      </c>
    </row>
    <row r="725" spans="1:4" x14ac:dyDescent="0.25">
      <c r="A725" s="3">
        <v>78.699999999999704</v>
      </c>
      <c r="B725">
        <v>62</v>
      </c>
      <c r="C725">
        <v>77</v>
      </c>
      <c r="D725" s="10">
        <v>46</v>
      </c>
    </row>
    <row r="726" spans="1:4" x14ac:dyDescent="0.25">
      <c r="A726" s="3">
        <v>78.799999999999699</v>
      </c>
      <c r="B726">
        <v>62</v>
      </c>
      <c r="C726">
        <v>77</v>
      </c>
      <c r="D726" s="10">
        <v>46</v>
      </c>
    </row>
    <row r="727" spans="1:4" x14ac:dyDescent="0.25">
      <c r="A727" s="3">
        <v>78.899999999999693</v>
      </c>
      <c r="B727">
        <v>62</v>
      </c>
      <c r="C727">
        <v>77</v>
      </c>
      <c r="D727" s="10">
        <v>46</v>
      </c>
    </row>
    <row r="728" spans="1:4" x14ac:dyDescent="0.25">
      <c r="A728" s="3">
        <v>78.999999999999702</v>
      </c>
      <c r="B728">
        <v>62</v>
      </c>
      <c r="C728">
        <v>77</v>
      </c>
      <c r="D728" s="10">
        <v>46</v>
      </c>
    </row>
    <row r="729" spans="1:4" x14ac:dyDescent="0.25">
      <c r="A729" s="3">
        <v>79.099999999999696</v>
      </c>
      <c r="B729">
        <v>62</v>
      </c>
      <c r="C729">
        <v>77</v>
      </c>
      <c r="D729" s="10">
        <v>46</v>
      </c>
    </row>
    <row r="730" spans="1:4" x14ac:dyDescent="0.25">
      <c r="A730" s="3">
        <v>79.199999999999704</v>
      </c>
      <c r="B730">
        <v>62</v>
      </c>
      <c r="C730">
        <v>77</v>
      </c>
      <c r="D730" s="10">
        <v>46</v>
      </c>
    </row>
    <row r="731" spans="1:4" x14ac:dyDescent="0.25">
      <c r="A731" s="3">
        <v>79.299999999999699</v>
      </c>
      <c r="B731">
        <v>62</v>
      </c>
      <c r="C731">
        <v>77</v>
      </c>
      <c r="D731" s="10">
        <v>46</v>
      </c>
    </row>
    <row r="732" spans="1:4" x14ac:dyDescent="0.25">
      <c r="A732" s="3">
        <v>79.399999999999693</v>
      </c>
      <c r="B732">
        <v>62</v>
      </c>
      <c r="C732">
        <v>77</v>
      </c>
      <c r="D732" s="10">
        <v>46</v>
      </c>
    </row>
    <row r="733" spans="1:4" x14ac:dyDescent="0.25">
      <c r="A733" s="3">
        <v>79.499999999999702</v>
      </c>
      <c r="B733">
        <v>62</v>
      </c>
      <c r="C733">
        <v>77</v>
      </c>
      <c r="D733" s="10">
        <v>46</v>
      </c>
    </row>
    <row r="734" spans="1:4" x14ac:dyDescent="0.25">
      <c r="A734" s="3">
        <v>79.599999999999696</v>
      </c>
      <c r="B734">
        <v>62</v>
      </c>
      <c r="C734">
        <v>77</v>
      </c>
      <c r="D734" s="10">
        <v>46</v>
      </c>
    </row>
    <row r="735" spans="1:4" x14ac:dyDescent="0.25">
      <c r="A735" s="3">
        <v>79.699999999999704</v>
      </c>
      <c r="B735">
        <v>62</v>
      </c>
      <c r="C735">
        <v>77</v>
      </c>
      <c r="D735" s="10">
        <v>46</v>
      </c>
    </row>
    <row r="736" spans="1:4" x14ac:dyDescent="0.25">
      <c r="A736" s="3">
        <v>79.799999999999699</v>
      </c>
      <c r="B736">
        <v>62</v>
      </c>
      <c r="C736">
        <v>77</v>
      </c>
      <c r="D736" s="10">
        <v>46</v>
      </c>
    </row>
    <row r="737" spans="1:4" x14ac:dyDescent="0.25">
      <c r="A737" s="3">
        <v>79.899999999999693</v>
      </c>
      <c r="B737">
        <v>62</v>
      </c>
      <c r="C737">
        <v>77</v>
      </c>
      <c r="D737" s="10">
        <v>46</v>
      </c>
    </row>
    <row r="738" spans="1:4" x14ac:dyDescent="0.25">
      <c r="A738" s="3">
        <v>79.999999999999702</v>
      </c>
      <c r="B738">
        <v>80</v>
      </c>
      <c r="C738">
        <v>83</v>
      </c>
      <c r="D738" s="10">
        <v>40</v>
      </c>
    </row>
    <row r="739" spans="1:4" x14ac:dyDescent="0.25">
      <c r="A739" s="3">
        <v>80.099999999999696</v>
      </c>
      <c r="B739">
        <v>80</v>
      </c>
      <c r="C739">
        <v>83</v>
      </c>
      <c r="D739" s="10">
        <v>40</v>
      </c>
    </row>
    <row r="740" spans="1:4" x14ac:dyDescent="0.25">
      <c r="A740" s="3">
        <v>80.199999999999704</v>
      </c>
      <c r="B740">
        <v>80</v>
      </c>
      <c r="C740">
        <v>83</v>
      </c>
      <c r="D740" s="10">
        <v>40</v>
      </c>
    </row>
    <row r="741" spans="1:4" x14ac:dyDescent="0.25">
      <c r="A741" s="3">
        <v>80.299999999999699</v>
      </c>
      <c r="B741">
        <v>80</v>
      </c>
      <c r="C741">
        <v>83</v>
      </c>
      <c r="D741" s="10">
        <v>40</v>
      </c>
    </row>
    <row r="742" spans="1:4" x14ac:dyDescent="0.25">
      <c r="A742" s="3">
        <v>80.399999999999693</v>
      </c>
      <c r="B742">
        <v>80</v>
      </c>
      <c r="C742">
        <v>83</v>
      </c>
      <c r="D742" s="10">
        <v>40</v>
      </c>
    </row>
    <row r="743" spans="1:4" x14ac:dyDescent="0.25">
      <c r="A743" s="3">
        <v>80.499999999999702</v>
      </c>
      <c r="B743">
        <v>80</v>
      </c>
      <c r="C743">
        <v>83</v>
      </c>
      <c r="D743" s="10">
        <v>40</v>
      </c>
    </row>
    <row r="744" spans="1:4" x14ac:dyDescent="0.25">
      <c r="A744" s="3">
        <v>80.599999999999696</v>
      </c>
      <c r="B744">
        <v>80</v>
      </c>
      <c r="C744">
        <v>83</v>
      </c>
      <c r="D744" s="10">
        <v>40</v>
      </c>
    </row>
    <row r="745" spans="1:4" x14ac:dyDescent="0.25">
      <c r="A745" s="3">
        <v>80.699999999999704</v>
      </c>
      <c r="B745">
        <v>80</v>
      </c>
      <c r="C745">
        <v>83</v>
      </c>
      <c r="D745" s="10">
        <v>40</v>
      </c>
    </row>
    <row r="746" spans="1:4" x14ac:dyDescent="0.25">
      <c r="A746" s="3">
        <v>80.799999999999699</v>
      </c>
      <c r="B746">
        <v>80</v>
      </c>
      <c r="C746">
        <v>83</v>
      </c>
      <c r="D746" s="10">
        <v>40</v>
      </c>
    </row>
    <row r="747" spans="1:4" x14ac:dyDescent="0.25">
      <c r="A747" s="3">
        <v>80.899999999999693</v>
      </c>
      <c r="B747">
        <v>80</v>
      </c>
      <c r="C747">
        <v>83</v>
      </c>
      <c r="D747" s="10">
        <v>40</v>
      </c>
    </row>
    <row r="748" spans="1:4" x14ac:dyDescent="0.25">
      <c r="A748" s="3">
        <v>80.999999999999702</v>
      </c>
      <c r="B748">
        <v>80</v>
      </c>
      <c r="C748">
        <v>83</v>
      </c>
      <c r="D748" s="10">
        <v>40</v>
      </c>
    </row>
    <row r="749" spans="1:4" x14ac:dyDescent="0.25">
      <c r="A749" s="3">
        <v>81.099999999999696</v>
      </c>
      <c r="B749">
        <v>80</v>
      </c>
      <c r="C749">
        <v>83</v>
      </c>
      <c r="D749" s="10">
        <v>40</v>
      </c>
    </row>
    <row r="750" spans="1:4" x14ac:dyDescent="0.25">
      <c r="A750" s="3">
        <v>81.199999999999704</v>
      </c>
      <c r="B750">
        <v>80</v>
      </c>
      <c r="C750">
        <v>83</v>
      </c>
      <c r="D750" s="10">
        <v>40</v>
      </c>
    </row>
    <row r="751" spans="1:4" x14ac:dyDescent="0.25">
      <c r="A751" s="3">
        <v>81.299999999999699</v>
      </c>
      <c r="B751">
        <v>80</v>
      </c>
      <c r="C751">
        <v>83</v>
      </c>
      <c r="D751" s="10">
        <v>40</v>
      </c>
    </row>
    <row r="752" spans="1:4" x14ac:dyDescent="0.25">
      <c r="A752" s="3">
        <v>81.399999999999693</v>
      </c>
      <c r="B752">
        <v>80</v>
      </c>
      <c r="C752">
        <v>83</v>
      </c>
      <c r="D752" s="10">
        <v>40</v>
      </c>
    </row>
    <row r="753" spans="1:4" x14ac:dyDescent="0.25">
      <c r="A753" s="3">
        <v>81.499999999999702</v>
      </c>
      <c r="B753">
        <v>80</v>
      </c>
      <c r="C753">
        <v>83</v>
      </c>
      <c r="D753" s="10">
        <v>40</v>
      </c>
    </row>
    <row r="754" spans="1:4" x14ac:dyDescent="0.25">
      <c r="A754" s="3">
        <v>81.599999999999696</v>
      </c>
      <c r="B754">
        <v>80</v>
      </c>
      <c r="C754">
        <v>83</v>
      </c>
      <c r="D754" s="10">
        <v>40</v>
      </c>
    </row>
    <row r="755" spans="1:4" x14ac:dyDescent="0.25">
      <c r="A755" s="3">
        <v>81.699999999999704</v>
      </c>
      <c r="B755">
        <v>80</v>
      </c>
      <c r="C755">
        <v>83</v>
      </c>
      <c r="D755" s="10">
        <v>40</v>
      </c>
    </row>
    <row r="756" spans="1:4" x14ac:dyDescent="0.25">
      <c r="A756" s="3">
        <v>81.799999999999699</v>
      </c>
      <c r="B756">
        <v>80</v>
      </c>
      <c r="C756">
        <v>83</v>
      </c>
      <c r="D756" s="10">
        <v>40</v>
      </c>
    </row>
    <row r="757" spans="1:4" x14ac:dyDescent="0.25">
      <c r="A757" s="3">
        <v>81.899999999999693</v>
      </c>
      <c r="B757">
        <v>80</v>
      </c>
      <c r="C757">
        <v>83</v>
      </c>
      <c r="D757" s="10">
        <v>40</v>
      </c>
    </row>
    <row r="758" spans="1:4" x14ac:dyDescent="0.25">
      <c r="A758" s="3">
        <v>81.999999999999702</v>
      </c>
      <c r="B758">
        <v>80</v>
      </c>
      <c r="C758">
        <v>83</v>
      </c>
      <c r="D758" s="10">
        <v>40</v>
      </c>
    </row>
    <row r="759" spans="1:4" x14ac:dyDescent="0.25">
      <c r="A759" s="3">
        <v>82.099999999999696</v>
      </c>
      <c r="B759">
        <v>80</v>
      </c>
      <c r="C759">
        <v>83</v>
      </c>
      <c r="D759" s="10">
        <v>40</v>
      </c>
    </row>
    <row r="760" spans="1:4" x14ac:dyDescent="0.25">
      <c r="A760" s="3">
        <v>82.199999999999704</v>
      </c>
      <c r="B760">
        <v>80</v>
      </c>
      <c r="C760">
        <v>83</v>
      </c>
      <c r="D760" s="10">
        <v>40</v>
      </c>
    </row>
    <row r="761" spans="1:4" x14ac:dyDescent="0.25">
      <c r="A761" s="3">
        <v>82.299999999999699</v>
      </c>
      <c r="B761">
        <v>80</v>
      </c>
      <c r="C761">
        <v>83</v>
      </c>
      <c r="D761" s="10">
        <v>40</v>
      </c>
    </row>
    <row r="762" spans="1:4" x14ac:dyDescent="0.25">
      <c r="A762" s="3">
        <v>82.399999999999693</v>
      </c>
      <c r="B762">
        <v>80</v>
      </c>
      <c r="C762">
        <v>83</v>
      </c>
      <c r="D762" s="10">
        <v>40</v>
      </c>
    </row>
    <row r="763" spans="1:4" x14ac:dyDescent="0.25">
      <c r="A763" s="3">
        <v>82.499999999999702</v>
      </c>
      <c r="B763">
        <v>80</v>
      </c>
      <c r="C763">
        <v>83</v>
      </c>
      <c r="D763" s="10">
        <v>40</v>
      </c>
    </row>
    <row r="764" spans="1:4" x14ac:dyDescent="0.25">
      <c r="A764" s="3">
        <v>82.599999999999696</v>
      </c>
      <c r="B764">
        <v>80</v>
      </c>
      <c r="C764">
        <v>83</v>
      </c>
      <c r="D764" s="10">
        <v>40</v>
      </c>
    </row>
    <row r="765" spans="1:4" x14ac:dyDescent="0.25">
      <c r="A765" s="3">
        <v>82.699999999999704</v>
      </c>
      <c r="B765">
        <v>80</v>
      </c>
      <c r="C765">
        <v>83</v>
      </c>
      <c r="D765" s="10">
        <v>40</v>
      </c>
    </row>
    <row r="766" spans="1:4" x14ac:dyDescent="0.25">
      <c r="A766" s="3">
        <v>82.799999999999699</v>
      </c>
      <c r="B766">
        <v>80</v>
      </c>
      <c r="C766">
        <v>83</v>
      </c>
      <c r="D766" s="10">
        <v>40</v>
      </c>
    </row>
    <row r="767" spans="1:4" x14ac:dyDescent="0.25">
      <c r="A767" s="3">
        <v>82.899999999999693</v>
      </c>
      <c r="B767">
        <v>80</v>
      </c>
      <c r="C767">
        <v>83</v>
      </c>
      <c r="D767" s="10">
        <v>40</v>
      </c>
    </row>
    <row r="768" spans="1:4" x14ac:dyDescent="0.25">
      <c r="A768" s="3">
        <v>82.999999999999702</v>
      </c>
      <c r="B768">
        <v>80</v>
      </c>
      <c r="C768">
        <v>83</v>
      </c>
      <c r="D768" s="10">
        <v>40</v>
      </c>
    </row>
    <row r="769" spans="1:4" x14ac:dyDescent="0.25">
      <c r="A769" s="3">
        <v>83.099999999999696</v>
      </c>
      <c r="B769">
        <v>80</v>
      </c>
      <c r="C769">
        <v>83</v>
      </c>
      <c r="D769" s="10">
        <v>40</v>
      </c>
    </row>
    <row r="770" spans="1:4" x14ac:dyDescent="0.25">
      <c r="A770" s="3">
        <v>83.199999999999704</v>
      </c>
      <c r="B770">
        <v>80</v>
      </c>
      <c r="C770">
        <v>83</v>
      </c>
      <c r="D770" s="10">
        <v>40</v>
      </c>
    </row>
    <row r="771" spans="1:4" x14ac:dyDescent="0.25">
      <c r="A771" s="3">
        <v>83.299999999999699</v>
      </c>
      <c r="B771">
        <v>80</v>
      </c>
      <c r="C771">
        <v>83</v>
      </c>
      <c r="D771" s="10">
        <v>40</v>
      </c>
    </row>
    <row r="772" spans="1:4" x14ac:dyDescent="0.25">
      <c r="A772" s="3">
        <v>83.399999999999693</v>
      </c>
      <c r="B772">
        <v>80</v>
      </c>
      <c r="C772">
        <v>83</v>
      </c>
      <c r="D772" s="10">
        <v>40</v>
      </c>
    </row>
    <row r="773" spans="1:4" x14ac:dyDescent="0.25">
      <c r="A773" s="3">
        <v>83.499999999999702</v>
      </c>
      <c r="B773">
        <v>80</v>
      </c>
      <c r="C773">
        <v>83</v>
      </c>
      <c r="D773" s="10">
        <v>40</v>
      </c>
    </row>
    <row r="774" spans="1:4" x14ac:dyDescent="0.25">
      <c r="A774" s="3">
        <v>83.599999999999696</v>
      </c>
      <c r="B774">
        <v>80</v>
      </c>
      <c r="C774">
        <v>83</v>
      </c>
      <c r="D774" s="10">
        <v>40</v>
      </c>
    </row>
    <row r="775" spans="1:4" x14ac:dyDescent="0.25">
      <c r="A775" s="3">
        <v>83.699999999999704</v>
      </c>
      <c r="B775">
        <v>80</v>
      </c>
      <c r="C775">
        <v>83</v>
      </c>
      <c r="D775" s="10">
        <v>40</v>
      </c>
    </row>
    <row r="776" spans="1:4" x14ac:dyDescent="0.25">
      <c r="A776" s="3">
        <v>83.799999999999699</v>
      </c>
      <c r="B776">
        <v>80</v>
      </c>
      <c r="C776">
        <v>83</v>
      </c>
      <c r="D776" s="10">
        <v>40</v>
      </c>
    </row>
    <row r="777" spans="1:4" x14ac:dyDescent="0.25">
      <c r="A777" s="3">
        <v>83.899999999999693</v>
      </c>
      <c r="B777">
        <v>80</v>
      </c>
      <c r="C777">
        <v>83</v>
      </c>
      <c r="D777" s="10">
        <v>40</v>
      </c>
    </row>
    <row r="778" spans="1:4" x14ac:dyDescent="0.25">
      <c r="A778" s="3">
        <v>83.999999999999702</v>
      </c>
      <c r="B778">
        <v>80</v>
      </c>
      <c r="C778">
        <v>83</v>
      </c>
      <c r="D778" s="10">
        <v>40</v>
      </c>
    </row>
    <row r="779" spans="1:4" x14ac:dyDescent="0.25">
      <c r="A779" s="3">
        <v>84.099999999999696</v>
      </c>
      <c r="B779">
        <v>80</v>
      </c>
      <c r="C779">
        <v>83</v>
      </c>
      <c r="D779" s="10">
        <v>40</v>
      </c>
    </row>
    <row r="780" spans="1:4" x14ac:dyDescent="0.25">
      <c r="A780" s="3">
        <v>84.199999999999704</v>
      </c>
      <c r="B780">
        <v>80</v>
      </c>
      <c r="C780">
        <v>83</v>
      </c>
      <c r="D780" s="10">
        <v>40</v>
      </c>
    </row>
    <row r="781" spans="1:4" x14ac:dyDescent="0.25">
      <c r="A781" s="3">
        <v>84.299999999999699</v>
      </c>
      <c r="B781">
        <v>80</v>
      </c>
      <c r="C781">
        <v>83</v>
      </c>
      <c r="D781" s="10">
        <v>40</v>
      </c>
    </row>
    <row r="782" spans="1:4" x14ac:dyDescent="0.25">
      <c r="A782" s="3">
        <v>84.399999999999693</v>
      </c>
      <c r="B782">
        <v>80</v>
      </c>
      <c r="C782">
        <v>83</v>
      </c>
      <c r="D782" s="10">
        <v>40</v>
      </c>
    </row>
    <row r="783" spans="1:4" x14ac:dyDescent="0.25">
      <c r="A783" s="3">
        <v>84.499999999999702</v>
      </c>
      <c r="B783">
        <v>80</v>
      </c>
      <c r="C783">
        <v>83</v>
      </c>
      <c r="D783" s="10">
        <v>40</v>
      </c>
    </row>
    <row r="784" spans="1:4" x14ac:dyDescent="0.25">
      <c r="A784" s="3">
        <v>84.599999999999696</v>
      </c>
      <c r="B784">
        <v>80</v>
      </c>
      <c r="C784">
        <v>83</v>
      </c>
      <c r="D784" s="10">
        <v>40</v>
      </c>
    </row>
    <row r="785" spans="1:4" x14ac:dyDescent="0.25">
      <c r="A785" s="3">
        <v>84.699999999999704</v>
      </c>
      <c r="B785">
        <v>80</v>
      </c>
      <c r="C785">
        <v>83</v>
      </c>
      <c r="D785" s="10">
        <v>40</v>
      </c>
    </row>
    <row r="786" spans="1:4" x14ac:dyDescent="0.25">
      <c r="A786" s="3">
        <v>84.799999999999699</v>
      </c>
      <c r="B786">
        <v>80</v>
      </c>
      <c r="C786">
        <v>83</v>
      </c>
      <c r="D786" s="10">
        <v>40</v>
      </c>
    </row>
    <row r="787" spans="1:4" x14ac:dyDescent="0.25">
      <c r="A787" s="3">
        <v>84.899999999999693</v>
      </c>
      <c r="B787">
        <v>80</v>
      </c>
      <c r="C787">
        <v>83</v>
      </c>
      <c r="D787" s="10">
        <v>40</v>
      </c>
    </row>
    <row r="788" spans="1:4" x14ac:dyDescent="0.25">
      <c r="A788" s="3">
        <v>84.999999999999702</v>
      </c>
      <c r="B788">
        <v>80</v>
      </c>
      <c r="C788">
        <v>83</v>
      </c>
      <c r="D788" s="10">
        <v>40</v>
      </c>
    </row>
    <row r="789" spans="1:4" x14ac:dyDescent="0.25">
      <c r="A789" s="3">
        <v>85.099999999999696</v>
      </c>
      <c r="B789">
        <v>80</v>
      </c>
      <c r="C789">
        <v>83</v>
      </c>
      <c r="D789" s="10">
        <v>40</v>
      </c>
    </row>
    <row r="790" spans="1:4" x14ac:dyDescent="0.25">
      <c r="A790" s="3">
        <v>85.199999999999704</v>
      </c>
      <c r="B790">
        <v>80</v>
      </c>
      <c r="C790">
        <v>83</v>
      </c>
      <c r="D790" s="10">
        <v>40</v>
      </c>
    </row>
    <row r="791" spans="1:4" x14ac:dyDescent="0.25">
      <c r="A791" s="3">
        <v>85.299999999999699</v>
      </c>
      <c r="B791">
        <v>80</v>
      </c>
      <c r="C791">
        <v>83</v>
      </c>
      <c r="D791" s="10">
        <v>40</v>
      </c>
    </row>
    <row r="792" spans="1:4" x14ac:dyDescent="0.25">
      <c r="A792" s="3">
        <v>85.399999999999693</v>
      </c>
      <c r="B792">
        <v>80</v>
      </c>
      <c r="C792">
        <v>83</v>
      </c>
      <c r="D792" s="10">
        <v>40</v>
      </c>
    </row>
    <row r="793" spans="1:4" x14ac:dyDescent="0.25">
      <c r="A793" s="3">
        <v>85.499999999999702</v>
      </c>
      <c r="B793">
        <v>80</v>
      </c>
      <c r="C793">
        <v>83</v>
      </c>
      <c r="D793" s="10">
        <v>40</v>
      </c>
    </row>
    <row r="794" spans="1:4" x14ac:dyDescent="0.25">
      <c r="A794" s="3">
        <v>85.599999999999696</v>
      </c>
      <c r="B794">
        <v>80</v>
      </c>
      <c r="C794">
        <v>83</v>
      </c>
      <c r="D794" s="10">
        <v>40</v>
      </c>
    </row>
    <row r="795" spans="1:4" x14ac:dyDescent="0.25">
      <c r="A795" s="3">
        <v>85.699999999999704</v>
      </c>
      <c r="B795">
        <v>80</v>
      </c>
      <c r="C795">
        <v>83</v>
      </c>
      <c r="D795" s="10">
        <v>40</v>
      </c>
    </row>
    <row r="796" spans="1:4" x14ac:dyDescent="0.25">
      <c r="A796" s="3">
        <v>85.799999999999699</v>
      </c>
      <c r="B796">
        <v>80</v>
      </c>
      <c r="C796">
        <v>83</v>
      </c>
      <c r="D796" s="10">
        <v>40</v>
      </c>
    </row>
    <row r="797" spans="1:4" x14ac:dyDescent="0.25">
      <c r="A797" s="3">
        <v>85.899999999999693</v>
      </c>
      <c r="B797">
        <v>80</v>
      </c>
      <c r="C797">
        <v>83</v>
      </c>
      <c r="D797" s="10">
        <v>40</v>
      </c>
    </row>
    <row r="798" spans="1:4" x14ac:dyDescent="0.25">
      <c r="A798" s="3">
        <v>85.999999999999702</v>
      </c>
      <c r="B798">
        <v>80</v>
      </c>
      <c r="C798">
        <v>83</v>
      </c>
      <c r="D798" s="10">
        <v>40</v>
      </c>
    </row>
    <row r="799" spans="1:4" x14ac:dyDescent="0.25">
      <c r="A799" s="3">
        <v>86.099999999999696</v>
      </c>
      <c r="B799">
        <v>80</v>
      </c>
      <c r="C799">
        <v>83</v>
      </c>
      <c r="D799" s="10">
        <v>40</v>
      </c>
    </row>
    <row r="800" spans="1:4" x14ac:dyDescent="0.25">
      <c r="A800" s="3">
        <v>86.199999999999704</v>
      </c>
      <c r="B800">
        <v>80</v>
      </c>
      <c r="C800">
        <v>83</v>
      </c>
      <c r="D800" s="10">
        <v>40</v>
      </c>
    </row>
    <row r="801" spans="1:4" x14ac:dyDescent="0.25">
      <c r="A801" s="3">
        <v>86.299999999999699</v>
      </c>
      <c r="B801">
        <v>80</v>
      </c>
      <c r="C801">
        <v>83</v>
      </c>
      <c r="D801" s="10">
        <v>40</v>
      </c>
    </row>
    <row r="802" spans="1:4" x14ac:dyDescent="0.25">
      <c r="A802" s="3">
        <v>86.399999999999693</v>
      </c>
      <c r="B802">
        <v>80</v>
      </c>
      <c r="C802">
        <v>83</v>
      </c>
      <c r="D802" s="10">
        <v>40</v>
      </c>
    </row>
    <row r="803" spans="1:4" x14ac:dyDescent="0.25">
      <c r="A803" s="3">
        <v>86.499999999999702</v>
      </c>
      <c r="B803">
        <v>80</v>
      </c>
      <c r="C803">
        <v>83</v>
      </c>
      <c r="D803" s="10">
        <v>40</v>
      </c>
    </row>
    <row r="804" spans="1:4" x14ac:dyDescent="0.25">
      <c r="A804" s="3">
        <v>86.599999999999696</v>
      </c>
      <c r="B804">
        <v>80</v>
      </c>
      <c r="C804">
        <v>83</v>
      </c>
      <c r="D804" s="10">
        <v>40</v>
      </c>
    </row>
    <row r="805" spans="1:4" x14ac:dyDescent="0.25">
      <c r="A805" s="3">
        <v>86.699999999999704</v>
      </c>
      <c r="B805">
        <v>80</v>
      </c>
      <c r="C805">
        <v>83</v>
      </c>
      <c r="D805" s="10">
        <v>40</v>
      </c>
    </row>
    <row r="806" spans="1:4" x14ac:dyDescent="0.25">
      <c r="A806" s="3">
        <v>86.799999999999699</v>
      </c>
      <c r="B806">
        <v>80</v>
      </c>
      <c r="C806">
        <v>83</v>
      </c>
      <c r="D806" s="10">
        <v>40</v>
      </c>
    </row>
    <row r="807" spans="1:4" x14ac:dyDescent="0.25">
      <c r="A807" s="3">
        <v>86.899999999999693</v>
      </c>
      <c r="B807">
        <v>80</v>
      </c>
      <c r="C807">
        <v>83</v>
      </c>
      <c r="D807" s="10">
        <v>40</v>
      </c>
    </row>
    <row r="808" spans="1:4" x14ac:dyDescent="0.25">
      <c r="A808" s="3">
        <v>86.999999999999702</v>
      </c>
      <c r="B808">
        <v>80</v>
      </c>
      <c r="C808">
        <v>83</v>
      </c>
      <c r="D808" s="10">
        <v>40</v>
      </c>
    </row>
    <row r="809" spans="1:4" x14ac:dyDescent="0.25">
      <c r="A809" s="3">
        <v>87.099999999999696</v>
      </c>
      <c r="B809">
        <v>80</v>
      </c>
      <c r="C809">
        <v>83</v>
      </c>
      <c r="D809" s="10">
        <v>40</v>
      </c>
    </row>
    <row r="810" spans="1:4" x14ac:dyDescent="0.25">
      <c r="A810" s="3">
        <v>87.199999999999704</v>
      </c>
      <c r="B810">
        <v>80</v>
      </c>
      <c r="C810">
        <v>83</v>
      </c>
      <c r="D810" s="10">
        <v>40</v>
      </c>
    </row>
    <row r="811" spans="1:4" x14ac:dyDescent="0.25">
      <c r="A811" s="3">
        <v>87.299999999999699</v>
      </c>
      <c r="B811">
        <v>80</v>
      </c>
      <c r="C811">
        <v>83</v>
      </c>
      <c r="D811" s="10">
        <v>40</v>
      </c>
    </row>
    <row r="812" spans="1:4" x14ac:dyDescent="0.25">
      <c r="A812" s="3">
        <v>87.399999999999693</v>
      </c>
      <c r="B812">
        <v>80</v>
      </c>
      <c r="C812">
        <v>83</v>
      </c>
      <c r="D812" s="10">
        <v>40</v>
      </c>
    </row>
    <row r="813" spans="1:4" x14ac:dyDescent="0.25">
      <c r="A813" s="3">
        <v>87.499999999999702</v>
      </c>
      <c r="B813">
        <v>80</v>
      </c>
      <c r="C813">
        <v>83</v>
      </c>
      <c r="D813" s="10">
        <v>40</v>
      </c>
    </row>
    <row r="814" spans="1:4" x14ac:dyDescent="0.25">
      <c r="A814" s="3">
        <v>87.599999999999696</v>
      </c>
      <c r="B814">
        <v>80</v>
      </c>
      <c r="C814">
        <v>83</v>
      </c>
      <c r="D814" s="10">
        <v>40</v>
      </c>
    </row>
    <row r="815" spans="1:4" x14ac:dyDescent="0.25">
      <c r="A815" s="3">
        <v>87.699999999999704</v>
      </c>
      <c r="B815">
        <v>80</v>
      </c>
      <c r="C815">
        <v>83</v>
      </c>
      <c r="D815" s="10">
        <v>40</v>
      </c>
    </row>
    <row r="816" spans="1:4" x14ac:dyDescent="0.25">
      <c r="A816" s="3">
        <v>87.799999999999699</v>
      </c>
      <c r="B816">
        <v>80</v>
      </c>
      <c r="C816">
        <v>83</v>
      </c>
      <c r="D816" s="10">
        <v>40</v>
      </c>
    </row>
    <row r="817" spans="1:4" x14ac:dyDescent="0.25">
      <c r="A817" s="3">
        <v>87.899999999999693</v>
      </c>
      <c r="B817">
        <v>80</v>
      </c>
      <c r="C817">
        <v>83</v>
      </c>
      <c r="D817" s="10">
        <v>40</v>
      </c>
    </row>
    <row r="818" spans="1:4" x14ac:dyDescent="0.25">
      <c r="A818" s="3">
        <v>87.999999999999702</v>
      </c>
      <c r="B818">
        <v>80</v>
      </c>
      <c r="C818">
        <v>83</v>
      </c>
      <c r="D818" s="10">
        <v>40</v>
      </c>
    </row>
    <row r="819" spans="1:4" x14ac:dyDescent="0.25">
      <c r="A819" s="3">
        <v>88.099999999999696</v>
      </c>
      <c r="B819">
        <v>80</v>
      </c>
      <c r="C819">
        <v>83</v>
      </c>
      <c r="D819" s="10">
        <v>40</v>
      </c>
    </row>
    <row r="820" spans="1:4" x14ac:dyDescent="0.25">
      <c r="A820" s="3">
        <v>88.199999999999704</v>
      </c>
      <c r="B820">
        <v>80</v>
      </c>
      <c r="C820">
        <v>83</v>
      </c>
      <c r="D820" s="10">
        <v>40</v>
      </c>
    </row>
    <row r="821" spans="1:4" x14ac:dyDescent="0.25">
      <c r="A821" s="3">
        <v>88.299999999999699</v>
      </c>
      <c r="B821">
        <v>80</v>
      </c>
      <c r="C821">
        <v>83</v>
      </c>
      <c r="D821" s="10">
        <v>40</v>
      </c>
    </row>
    <row r="822" spans="1:4" x14ac:dyDescent="0.25">
      <c r="A822" s="3">
        <v>88.399999999999693</v>
      </c>
      <c r="B822">
        <v>80</v>
      </c>
      <c r="C822">
        <v>83</v>
      </c>
      <c r="D822" s="10">
        <v>40</v>
      </c>
    </row>
    <row r="823" spans="1:4" x14ac:dyDescent="0.25">
      <c r="A823" s="3">
        <v>88.499999999999702</v>
      </c>
      <c r="B823">
        <v>80</v>
      </c>
      <c r="C823">
        <v>83</v>
      </c>
      <c r="D823" s="10">
        <v>40</v>
      </c>
    </row>
    <row r="824" spans="1:4" x14ac:dyDescent="0.25">
      <c r="A824" s="3">
        <v>88.599999999999696</v>
      </c>
      <c r="B824">
        <v>80</v>
      </c>
      <c r="C824">
        <v>83</v>
      </c>
      <c r="D824" s="10">
        <v>40</v>
      </c>
    </row>
    <row r="825" spans="1:4" x14ac:dyDescent="0.25">
      <c r="A825" s="3">
        <v>88.699999999999704</v>
      </c>
      <c r="B825">
        <v>80</v>
      </c>
      <c r="C825">
        <v>83</v>
      </c>
      <c r="D825" s="10">
        <v>40</v>
      </c>
    </row>
    <row r="826" spans="1:4" x14ac:dyDescent="0.25">
      <c r="A826" s="3">
        <v>88.799999999999699</v>
      </c>
      <c r="B826">
        <v>80</v>
      </c>
      <c r="C826">
        <v>83</v>
      </c>
      <c r="D826" s="10">
        <v>40</v>
      </c>
    </row>
    <row r="827" spans="1:4" x14ac:dyDescent="0.25">
      <c r="A827" s="3">
        <v>88.899999999999693</v>
      </c>
      <c r="B827">
        <v>80</v>
      </c>
      <c r="C827">
        <v>83</v>
      </c>
      <c r="D827" s="10">
        <v>40</v>
      </c>
    </row>
    <row r="828" spans="1:4" x14ac:dyDescent="0.25">
      <c r="A828" s="3">
        <v>88.999999999999702</v>
      </c>
      <c r="B828">
        <v>80</v>
      </c>
      <c r="C828">
        <v>83</v>
      </c>
      <c r="D828" s="10">
        <v>40</v>
      </c>
    </row>
    <row r="829" spans="1:4" x14ac:dyDescent="0.25">
      <c r="A829" s="3">
        <v>89.099999999999696</v>
      </c>
      <c r="B829">
        <v>80</v>
      </c>
      <c r="C829">
        <v>83</v>
      </c>
      <c r="D829" s="10">
        <v>40</v>
      </c>
    </row>
    <row r="830" spans="1:4" x14ac:dyDescent="0.25">
      <c r="A830" s="3">
        <v>89.199999999999704</v>
      </c>
      <c r="B830">
        <v>80</v>
      </c>
      <c r="C830">
        <v>83</v>
      </c>
      <c r="D830" s="10">
        <v>40</v>
      </c>
    </row>
    <row r="831" spans="1:4" x14ac:dyDescent="0.25">
      <c r="A831" s="3">
        <v>89.299999999999699</v>
      </c>
      <c r="B831">
        <v>80</v>
      </c>
      <c r="C831">
        <v>83</v>
      </c>
      <c r="D831" s="10">
        <v>40</v>
      </c>
    </row>
    <row r="832" spans="1:4" x14ac:dyDescent="0.25">
      <c r="A832" s="3">
        <v>89.399999999999693</v>
      </c>
      <c r="B832">
        <v>80</v>
      </c>
      <c r="C832">
        <v>83</v>
      </c>
      <c r="D832" s="10">
        <v>40</v>
      </c>
    </row>
    <row r="833" spans="1:4" x14ac:dyDescent="0.25">
      <c r="A833" s="3">
        <v>89.499999999999702</v>
      </c>
      <c r="B833">
        <v>80</v>
      </c>
      <c r="C833">
        <v>83</v>
      </c>
      <c r="D833" s="10">
        <v>40</v>
      </c>
    </row>
    <row r="834" spans="1:4" x14ac:dyDescent="0.25">
      <c r="A834" s="3">
        <v>89.599999999999696</v>
      </c>
      <c r="B834">
        <v>80</v>
      </c>
      <c r="C834">
        <v>83</v>
      </c>
      <c r="D834" s="10">
        <v>40</v>
      </c>
    </row>
    <row r="835" spans="1:4" x14ac:dyDescent="0.25">
      <c r="A835" s="3">
        <v>89.699999999999704</v>
      </c>
      <c r="B835">
        <v>80</v>
      </c>
      <c r="C835">
        <v>83</v>
      </c>
      <c r="D835" s="10">
        <v>40</v>
      </c>
    </row>
    <row r="836" spans="1:4" x14ac:dyDescent="0.25">
      <c r="A836" s="3">
        <v>89.799999999999699</v>
      </c>
      <c r="B836">
        <v>80</v>
      </c>
      <c r="C836">
        <v>83</v>
      </c>
      <c r="D836" s="10">
        <v>40</v>
      </c>
    </row>
    <row r="837" spans="1:4" x14ac:dyDescent="0.25">
      <c r="A837" s="3">
        <v>89.899999999999693</v>
      </c>
      <c r="B837">
        <v>80</v>
      </c>
      <c r="C837">
        <v>83</v>
      </c>
      <c r="D837" s="10">
        <v>40</v>
      </c>
    </row>
    <row r="838" spans="1:4" x14ac:dyDescent="0.25">
      <c r="A838" s="3">
        <v>89.999999999999702</v>
      </c>
      <c r="B838">
        <v>80</v>
      </c>
      <c r="C838">
        <v>83</v>
      </c>
      <c r="D838" s="10">
        <v>40</v>
      </c>
    </row>
    <row r="839" spans="1:4" x14ac:dyDescent="0.25">
      <c r="A839" s="3">
        <v>90.099999999999696</v>
      </c>
      <c r="B839">
        <v>80</v>
      </c>
      <c r="C839">
        <v>83</v>
      </c>
      <c r="D839" s="10">
        <v>40</v>
      </c>
    </row>
    <row r="840" spans="1:4" x14ac:dyDescent="0.25">
      <c r="A840" s="3">
        <v>90.199999999999704</v>
      </c>
      <c r="B840">
        <v>80</v>
      </c>
      <c r="C840">
        <v>83</v>
      </c>
      <c r="D840" s="10">
        <v>40</v>
      </c>
    </row>
    <row r="841" spans="1:4" x14ac:dyDescent="0.25">
      <c r="A841" s="3">
        <v>90.299999999999699</v>
      </c>
      <c r="B841">
        <v>80</v>
      </c>
      <c r="C841">
        <v>83</v>
      </c>
      <c r="D841" s="10">
        <v>40</v>
      </c>
    </row>
    <row r="842" spans="1:4" x14ac:dyDescent="0.25">
      <c r="A842" s="3">
        <v>90.399999999999693</v>
      </c>
      <c r="B842">
        <v>80</v>
      </c>
      <c r="C842">
        <v>83</v>
      </c>
      <c r="D842" s="10">
        <v>40</v>
      </c>
    </row>
    <row r="843" spans="1:4" x14ac:dyDescent="0.25">
      <c r="A843" s="3">
        <v>90.499999999999702</v>
      </c>
      <c r="B843">
        <v>80</v>
      </c>
      <c r="C843">
        <v>83</v>
      </c>
      <c r="D843" s="10">
        <v>40</v>
      </c>
    </row>
    <row r="844" spans="1:4" x14ac:dyDescent="0.25">
      <c r="A844" s="3">
        <v>90.599999999999696</v>
      </c>
      <c r="B844">
        <v>80</v>
      </c>
      <c r="C844">
        <v>83</v>
      </c>
      <c r="D844" s="10">
        <v>40</v>
      </c>
    </row>
    <row r="845" spans="1:4" x14ac:dyDescent="0.25">
      <c r="A845" s="3">
        <v>90.699999999999704</v>
      </c>
      <c r="B845">
        <v>80</v>
      </c>
      <c r="C845">
        <v>83</v>
      </c>
      <c r="D845" s="10">
        <v>40</v>
      </c>
    </row>
    <row r="846" spans="1:4" x14ac:dyDescent="0.25">
      <c r="A846" s="3">
        <v>90.799999999999699</v>
      </c>
      <c r="B846">
        <v>80</v>
      </c>
      <c r="C846">
        <v>83</v>
      </c>
      <c r="D846" s="10">
        <v>40</v>
      </c>
    </row>
    <row r="847" spans="1:4" x14ac:dyDescent="0.25">
      <c r="A847" s="3">
        <v>90.899999999999693</v>
      </c>
      <c r="B847">
        <v>80</v>
      </c>
      <c r="C847">
        <v>83</v>
      </c>
      <c r="D847" s="10">
        <v>40</v>
      </c>
    </row>
    <row r="848" spans="1:4" x14ac:dyDescent="0.25">
      <c r="A848" s="3">
        <v>90.999999999999702</v>
      </c>
      <c r="B848">
        <v>80</v>
      </c>
      <c r="C848">
        <v>83</v>
      </c>
      <c r="D848" s="10">
        <v>40</v>
      </c>
    </row>
    <row r="849" spans="1:4" x14ac:dyDescent="0.25">
      <c r="A849" s="3">
        <v>91.099999999999696</v>
      </c>
      <c r="B849">
        <v>80</v>
      </c>
      <c r="C849">
        <v>83</v>
      </c>
      <c r="D849" s="10">
        <v>40</v>
      </c>
    </row>
    <row r="850" spans="1:4" x14ac:dyDescent="0.25">
      <c r="A850" s="3">
        <v>91.199999999999704</v>
      </c>
      <c r="B850">
        <v>80</v>
      </c>
      <c r="C850">
        <v>83</v>
      </c>
      <c r="D850" s="10">
        <v>40</v>
      </c>
    </row>
    <row r="851" spans="1:4" x14ac:dyDescent="0.25">
      <c r="A851" s="3">
        <v>91.299999999999699</v>
      </c>
      <c r="B851">
        <v>80</v>
      </c>
      <c r="C851">
        <v>83</v>
      </c>
      <c r="D851" s="10">
        <v>40</v>
      </c>
    </row>
    <row r="852" spans="1:4" x14ac:dyDescent="0.25">
      <c r="A852" s="3">
        <v>91.399999999999693</v>
      </c>
      <c r="B852">
        <v>80</v>
      </c>
      <c r="C852">
        <v>83</v>
      </c>
      <c r="D852" s="10">
        <v>40</v>
      </c>
    </row>
    <row r="853" spans="1:4" x14ac:dyDescent="0.25">
      <c r="A853" s="3">
        <v>91.499999999999702</v>
      </c>
      <c r="B853">
        <v>80</v>
      </c>
      <c r="C853">
        <v>83</v>
      </c>
      <c r="D853" s="10">
        <v>40</v>
      </c>
    </row>
    <row r="854" spans="1:4" x14ac:dyDescent="0.25">
      <c r="A854" s="3">
        <v>91.599999999999696</v>
      </c>
      <c r="B854">
        <v>80</v>
      </c>
      <c r="C854">
        <v>83</v>
      </c>
      <c r="D854" s="10">
        <v>40</v>
      </c>
    </row>
    <row r="855" spans="1:4" x14ac:dyDescent="0.25">
      <c r="A855" s="3">
        <v>91.699999999999704</v>
      </c>
      <c r="B855">
        <v>80</v>
      </c>
      <c r="C855">
        <v>83</v>
      </c>
      <c r="D855" s="10">
        <v>40</v>
      </c>
    </row>
    <row r="856" spans="1:4" x14ac:dyDescent="0.25">
      <c r="A856" s="3">
        <v>91.799999999999699</v>
      </c>
      <c r="B856">
        <v>80</v>
      </c>
      <c r="C856">
        <v>83</v>
      </c>
      <c r="D856" s="10">
        <v>40</v>
      </c>
    </row>
    <row r="857" spans="1:4" x14ac:dyDescent="0.25">
      <c r="A857" s="3">
        <v>91.899999999999693</v>
      </c>
      <c r="B857">
        <v>80</v>
      </c>
      <c r="C857">
        <v>83</v>
      </c>
      <c r="D857" s="10">
        <v>40</v>
      </c>
    </row>
    <row r="858" spans="1:4" x14ac:dyDescent="0.25">
      <c r="A858" s="3">
        <v>91.999999999999702</v>
      </c>
      <c r="B858">
        <v>80</v>
      </c>
      <c r="C858">
        <v>83</v>
      </c>
      <c r="D858" s="10">
        <v>40</v>
      </c>
    </row>
    <row r="859" spans="1:4" x14ac:dyDescent="0.25">
      <c r="A859" s="3">
        <v>92.099999999999696</v>
      </c>
      <c r="B859">
        <v>80</v>
      </c>
      <c r="C859">
        <v>83</v>
      </c>
      <c r="D859" s="10">
        <v>40</v>
      </c>
    </row>
    <row r="860" spans="1:4" x14ac:dyDescent="0.25">
      <c r="A860" s="3">
        <v>92.199999999999704</v>
      </c>
      <c r="B860">
        <v>80</v>
      </c>
      <c r="C860">
        <v>83</v>
      </c>
      <c r="D860" s="10">
        <v>40</v>
      </c>
    </row>
    <row r="861" spans="1:4" x14ac:dyDescent="0.25">
      <c r="A861" s="3">
        <v>92.299999999999699</v>
      </c>
      <c r="B861">
        <v>80</v>
      </c>
      <c r="C861">
        <v>83</v>
      </c>
      <c r="D861" s="10">
        <v>40</v>
      </c>
    </row>
    <row r="862" spans="1:4" x14ac:dyDescent="0.25">
      <c r="A862" s="3">
        <v>92.399999999999693</v>
      </c>
      <c r="B862">
        <v>80</v>
      </c>
      <c r="C862">
        <v>83</v>
      </c>
      <c r="D862" s="10">
        <v>40</v>
      </c>
    </row>
    <row r="863" spans="1:4" x14ac:dyDescent="0.25">
      <c r="A863" s="3">
        <v>92.499999999999702</v>
      </c>
      <c r="B863">
        <v>80</v>
      </c>
      <c r="C863">
        <v>83</v>
      </c>
      <c r="D863" s="10">
        <v>40</v>
      </c>
    </row>
    <row r="864" spans="1:4" x14ac:dyDescent="0.25">
      <c r="A864" s="3">
        <v>92.599999999999696</v>
      </c>
      <c r="B864">
        <v>80</v>
      </c>
      <c r="C864">
        <v>83</v>
      </c>
      <c r="D864" s="10">
        <v>40</v>
      </c>
    </row>
    <row r="865" spans="1:4" x14ac:dyDescent="0.25">
      <c r="A865" s="3">
        <v>92.699999999999704</v>
      </c>
      <c r="B865">
        <v>80</v>
      </c>
      <c r="C865">
        <v>83</v>
      </c>
      <c r="D865" s="10">
        <v>40</v>
      </c>
    </row>
    <row r="866" spans="1:4" x14ac:dyDescent="0.25">
      <c r="A866" s="3">
        <v>92.799999999999699</v>
      </c>
      <c r="B866">
        <v>80</v>
      </c>
      <c r="C866">
        <v>83</v>
      </c>
      <c r="D866" s="10">
        <v>40</v>
      </c>
    </row>
    <row r="867" spans="1:4" x14ac:dyDescent="0.25">
      <c r="A867" s="3">
        <v>92.899999999999693</v>
      </c>
      <c r="B867">
        <v>80</v>
      </c>
      <c r="C867">
        <v>83</v>
      </c>
      <c r="D867" s="10">
        <v>40</v>
      </c>
    </row>
    <row r="868" spans="1:4" x14ac:dyDescent="0.25">
      <c r="A868" s="3">
        <v>92.999999999999702</v>
      </c>
      <c r="B868">
        <v>80</v>
      </c>
      <c r="C868">
        <v>83</v>
      </c>
      <c r="D868" s="10">
        <v>40</v>
      </c>
    </row>
    <row r="869" spans="1:4" x14ac:dyDescent="0.25">
      <c r="A869" s="3">
        <v>93.099999999999696</v>
      </c>
      <c r="B869">
        <v>80</v>
      </c>
      <c r="C869">
        <v>83</v>
      </c>
      <c r="D869" s="10">
        <v>40</v>
      </c>
    </row>
    <row r="870" spans="1:4" x14ac:dyDescent="0.25">
      <c r="A870" s="3">
        <v>93.199999999999704</v>
      </c>
      <c r="B870">
        <v>80</v>
      </c>
      <c r="C870">
        <v>83</v>
      </c>
      <c r="D870" s="10">
        <v>40</v>
      </c>
    </row>
    <row r="871" spans="1:4" x14ac:dyDescent="0.25">
      <c r="A871" s="3">
        <v>93.299999999999699</v>
      </c>
      <c r="B871">
        <v>80</v>
      </c>
      <c r="C871">
        <v>83</v>
      </c>
      <c r="D871" s="10">
        <v>40</v>
      </c>
    </row>
    <row r="872" spans="1:4" x14ac:dyDescent="0.25">
      <c r="A872" s="3">
        <v>93.399999999999693</v>
      </c>
      <c r="B872">
        <v>80</v>
      </c>
      <c r="C872">
        <v>83</v>
      </c>
      <c r="D872" s="10">
        <v>40</v>
      </c>
    </row>
    <row r="873" spans="1:4" x14ac:dyDescent="0.25">
      <c r="A873" s="3">
        <v>93.499999999999702</v>
      </c>
      <c r="B873">
        <v>80</v>
      </c>
      <c r="C873">
        <v>83</v>
      </c>
      <c r="D873" s="10">
        <v>40</v>
      </c>
    </row>
    <row r="874" spans="1:4" x14ac:dyDescent="0.25">
      <c r="A874" s="3">
        <v>93.599999999999696</v>
      </c>
      <c r="B874">
        <v>80</v>
      </c>
      <c r="C874">
        <v>83</v>
      </c>
      <c r="D874" s="10">
        <v>40</v>
      </c>
    </row>
    <row r="875" spans="1:4" x14ac:dyDescent="0.25">
      <c r="A875" s="3">
        <v>93.699999999999704</v>
      </c>
      <c r="B875">
        <v>80</v>
      </c>
      <c r="C875">
        <v>83</v>
      </c>
      <c r="D875" s="10">
        <v>40</v>
      </c>
    </row>
    <row r="876" spans="1:4" x14ac:dyDescent="0.25">
      <c r="A876" s="3">
        <v>93.799999999999699</v>
      </c>
      <c r="B876">
        <v>80</v>
      </c>
      <c r="C876">
        <v>83</v>
      </c>
      <c r="D876" s="10">
        <v>40</v>
      </c>
    </row>
    <row r="877" spans="1:4" x14ac:dyDescent="0.25">
      <c r="A877" s="3">
        <v>93.899999999999693</v>
      </c>
      <c r="B877">
        <v>80</v>
      </c>
      <c r="C877">
        <v>83</v>
      </c>
      <c r="D877" s="10">
        <v>40</v>
      </c>
    </row>
    <row r="878" spans="1:4" x14ac:dyDescent="0.25">
      <c r="A878" s="3">
        <v>93.999999999999702</v>
      </c>
      <c r="B878">
        <v>80</v>
      </c>
      <c r="C878">
        <v>83</v>
      </c>
      <c r="D878" s="10">
        <v>40</v>
      </c>
    </row>
    <row r="879" spans="1:4" x14ac:dyDescent="0.25">
      <c r="A879" s="3">
        <v>94.099999999999696</v>
      </c>
      <c r="B879">
        <v>80</v>
      </c>
      <c r="C879">
        <v>83</v>
      </c>
      <c r="D879" s="10">
        <v>40</v>
      </c>
    </row>
    <row r="880" spans="1:4" x14ac:dyDescent="0.25">
      <c r="A880" s="3">
        <v>94.199999999999704</v>
      </c>
      <c r="B880">
        <v>80</v>
      </c>
      <c r="C880">
        <v>83</v>
      </c>
      <c r="D880" s="10">
        <v>40</v>
      </c>
    </row>
    <row r="881" spans="1:4" x14ac:dyDescent="0.25">
      <c r="A881" s="3">
        <v>94.299999999999699</v>
      </c>
      <c r="B881">
        <v>80</v>
      </c>
      <c r="C881">
        <v>83</v>
      </c>
      <c r="D881" s="10">
        <v>40</v>
      </c>
    </row>
    <row r="882" spans="1:4" x14ac:dyDescent="0.25">
      <c r="A882" s="3">
        <v>94.399999999999693</v>
      </c>
      <c r="B882">
        <v>80</v>
      </c>
      <c r="C882">
        <v>83</v>
      </c>
      <c r="D882" s="10">
        <v>40</v>
      </c>
    </row>
    <row r="883" spans="1:4" x14ac:dyDescent="0.25">
      <c r="A883" s="3">
        <v>94.499999999999702</v>
      </c>
      <c r="B883">
        <v>80</v>
      </c>
      <c r="C883">
        <v>83</v>
      </c>
      <c r="D883" s="10">
        <v>40</v>
      </c>
    </row>
    <row r="884" spans="1:4" x14ac:dyDescent="0.25">
      <c r="A884" s="3">
        <v>94.599999999999696</v>
      </c>
      <c r="B884">
        <v>80</v>
      </c>
      <c r="C884">
        <v>83</v>
      </c>
      <c r="D884" s="10">
        <v>40</v>
      </c>
    </row>
    <row r="885" spans="1:4" x14ac:dyDescent="0.25">
      <c r="A885" s="3">
        <v>94.699999999999704</v>
      </c>
      <c r="B885">
        <v>80</v>
      </c>
      <c r="C885">
        <v>83</v>
      </c>
      <c r="D885" s="10">
        <v>40</v>
      </c>
    </row>
    <row r="886" spans="1:4" x14ac:dyDescent="0.25">
      <c r="A886" s="3">
        <v>94.799999999999699</v>
      </c>
      <c r="B886">
        <v>80</v>
      </c>
      <c r="C886">
        <v>83</v>
      </c>
      <c r="D886" s="10">
        <v>40</v>
      </c>
    </row>
    <row r="887" spans="1:4" x14ac:dyDescent="0.25">
      <c r="A887" s="3">
        <v>94.899999999999693</v>
      </c>
      <c r="B887">
        <v>80</v>
      </c>
      <c r="C887">
        <v>83</v>
      </c>
      <c r="D887" s="10">
        <v>40</v>
      </c>
    </row>
    <row r="888" spans="1:4" x14ac:dyDescent="0.25">
      <c r="A888" s="3">
        <v>94.999999999999702</v>
      </c>
      <c r="B888">
        <v>80</v>
      </c>
      <c r="C888">
        <v>83</v>
      </c>
      <c r="D888" s="10">
        <v>40</v>
      </c>
    </row>
    <row r="889" spans="1:4" x14ac:dyDescent="0.25">
      <c r="A889" s="3">
        <v>95.099999999999696</v>
      </c>
      <c r="B889">
        <v>80</v>
      </c>
      <c r="C889">
        <v>83</v>
      </c>
      <c r="D889" s="10">
        <v>40</v>
      </c>
    </row>
    <row r="890" spans="1:4" x14ac:dyDescent="0.25">
      <c r="A890" s="3">
        <v>95.199999999999704</v>
      </c>
      <c r="B890">
        <v>80</v>
      </c>
      <c r="C890">
        <v>83</v>
      </c>
      <c r="D890" s="10">
        <v>40</v>
      </c>
    </row>
    <row r="891" spans="1:4" x14ac:dyDescent="0.25">
      <c r="A891" s="3">
        <v>95.299999999999699</v>
      </c>
      <c r="B891">
        <v>80</v>
      </c>
      <c r="C891">
        <v>83</v>
      </c>
      <c r="D891" s="10">
        <v>40</v>
      </c>
    </row>
    <row r="892" spans="1:4" x14ac:dyDescent="0.25">
      <c r="A892" s="3">
        <v>95.399999999999693</v>
      </c>
      <c r="B892">
        <v>80</v>
      </c>
      <c r="C892">
        <v>83</v>
      </c>
      <c r="D892" s="10">
        <v>40</v>
      </c>
    </row>
    <row r="893" spans="1:4" x14ac:dyDescent="0.25">
      <c r="A893" s="3">
        <v>95.499999999999702</v>
      </c>
      <c r="B893">
        <v>80</v>
      </c>
      <c r="C893">
        <v>83</v>
      </c>
      <c r="D893" s="10">
        <v>40</v>
      </c>
    </row>
    <row r="894" spans="1:4" x14ac:dyDescent="0.25">
      <c r="A894" s="3">
        <v>95.599999999999696</v>
      </c>
      <c r="B894">
        <v>80</v>
      </c>
      <c r="C894">
        <v>83</v>
      </c>
      <c r="D894" s="10">
        <v>40</v>
      </c>
    </row>
    <row r="895" spans="1:4" x14ac:dyDescent="0.25">
      <c r="A895" s="3">
        <v>95.699999999999704</v>
      </c>
      <c r="B895">
        <v>80</v>
      </c>
      <c r="C895">
        <v>83</v>
      </c>
      <c r="D895" s="10">
        <v>40</v>
      </c>
    </row>
    <row r="896" spans="1:4" x14ac:dyDescent="0.25">
      <c r="A896" s="3">
        <v>95.799999999999699</v>
      </c>
      <c r="B896">
        <v>80</v>
      </c>
      <c r="C896">
        <v>83</v>
      </c>
      <c r="D896" s="10">
        <v>40</v>
      </c>
    </row>
    <row r="897" spans="1:4" x14ac:dyDescent="0.25">
      <c r="A897" s="3">
        <v>95.899999999999693</v>
      </c>
      <c r="B897">
        <v>80</v>
      </c>
      <c r="C897">
        <v>83</v>
      </c>
      <c r="D897" s="10">
        <v>40</v>
      </c>
    </row>
    <row r="898" spans="1:4" x14ac:dyDescent="0.25">
      <c r="A898" s="3">
        <v>95.999999999999702</v>
      </c>
      <c r="B898">
        <v>80</v>
      </c>
      <c r="C898">
        <v>83</v>
      </c>
      <c r="D898" s="10">
        <v>40</v>
      </c>
    </row>
    <row r="899" spans="1:4" x14ac:dyDescent="0.25">
      <c r="A899" s="3">
        <v>96.099999999999696</v>
      </c>
      <c r="B899">
        <v>80</v>
      </c>
      <c r="C899">
        <v>83</v>
      </c>
      <c r="D899" s="10">
        <v>40</v>
      </c>
    </row>
    <row r="900" spans="1:4" x14ac:dyDescent="0.25">
      <c r="A900" s="3">
        <v>96.199999999999704</v>
      </c>
      <c r="B900">
        <v>80</v>
      </c>
      <c r="C900">
        <v>83</v>
      </c>
      <c r="D900" s="10">
        <v>40</v>
      </c>
    </row>
    <row r="901" spans="1:4" x14ac:dyDescent="0.25">
      <c r="A901" s="3">
        <v>96.299999999999699</v>
      </c>
      <c r="B901">
        <v>80</v>
      </c>
      <c r="C901">
        <v>83</v>
      </c>
      <c r="D901" s="10">
        <v>40</v>
      </c>
    </row>
    <row r="902" spans="1:4" x14ac:dyDescent="0.25">
      <c r="A902" s="3">
        <v>96.399999999999693</v>
      </c>
      <c r="B902">
        <v>80</v>
      </c>
      <c r="C902">
        <v>83</v>
      </c>
      <c r="D902" s="10">
        <v>40</v>
      </c>
    </row>
    <row r="903" spans="1:4" x14ac:dyDescent="0.25">
      <c r="A903" s="3">
        <v>96.499999999999702</v>
      </c>
      <c r="B903">
        <v>80</v>
      </c>
      <c r="C903">
        <v>83</v>
      </c>
      <c r="D903" s="10">
        <v>40</v>
      </c>
    </row>
    <row r="904" spans="1:4" x14ac:dyDescent="0.25">
      <c r="A904" s="3">
        <v>96.599999999999696</v>
      </c>
      <c r="B904">
        <v>80</v>
      </c>
      <c r="C904">
        <v>83</v>
      </c>
      <c r="D904" s="10">
        <v>40</v>
      </c>
    </row>
    <row r="905" spans="1:4" x14ac:dyDescent="0.25">
      <c r="A905" s="3">
        <v>96.699999999999704</v>
      </c>
      <c r="B905">
        <v>80</v>
      </c>
      <c r="C905">
        <v>83</v>
      </c>
      <c r="D905" s="10">
        <v>40</v>
      </c>
    </row>
    <row r="906" spans="1:4" x14ac:dyDescent="0.25">
      <c r="A906" s="3">
        <v>96.799999999999699</v>
      </c>
      <c r="B906">
        <v>80</v>
      </c>
      <c r="C906">
        <v>83</v>
      </c>
      <c r="D906" s="10">
        <v>40</v>
      </c>
    </row>
    <row r="907" spans="1:4" x14ac:dyDescent="0.25">
      <c r="A907" s="3">
        <v>96.899999999999693</v>
      </c>
      <c r="B907">
        <v>80</v>
      </c>
      <c r="C907">
        <v>83</v>
      </c>
      <c r="D907" s="10">
        <v>40</v>
      </c>
    </row>
    <row r="908" spans="1:4" x14ac:dyDescent="0.25">
      <c r="A908" s="3">
        <v>96.999999999999702</v>
      </c>
      <c r="B908">
        <v>80</v>
      </c>
      <c r="C908">
        <v>83</v>
      </c>
      <c r="D908" s="10">
        <v>40</v>
      </c>
    </row>
    <row r="909" spans="1:4" x14ac:dyDescent="0.25">
      <c r="A909" s="3">
        <v>97.099999999999696</v>
      </c>
      <c r="B909">
        <v>80</v>
      </c>
      <c r="C909">
        <v>83</v>
      </c>
      <c r="D909" s="10">
        <v>40</v>
      </c>
    </row>
    <row r="910" spans="1:4" x14ac:dyDescent="0.25">
      <c r="A910" s="3">
        <v>97.199999999999704</v>
      </c>
      <c r="B910">
        <v>80</v>
      </c>
      <c r="C910">
        <v>83</v>
      </c>
      <c r="D910" s="10">
        <v>40</v>
      </c>
    </row>
    <row r="911" spans="1:4" x14ac:dyDescent="0.25">
      <c r="A911" s="3">
        <v>97.299999999999699</v>
      </c>
      <c r="B911">
        <v>80</v>
      </c>
      <c r="C911">
        <v>83</v>
      </c>
      <c r="D911" s="10">
        <v>40</v>
      </c>
    </row>
    <row r="912" spans="1:4" x14ac:dyDescent="0.25">
      <c r="A912" s="3">
        <v>97.399999999999693</v>
      </c>
      <c r="B912">
        <v>80</v>
      </c>
      <c r="C912">
        <v>83</v>
      </c>
      <c r="D912" s="10">
        <v>40</v>
      </c>
    </row>
    <row r="913" spans="1:4" x14ac:dyDescent="0.25">
      <c r="A913" s="3">
        <v>97.499999999999702</v>
      </c>
      <c r="B913">
        <v>80</v>
      </c>
      <c r="C913">
        <v>83</v>
      </c>
      <c r="D913" s="10">
        <v>40</v>
      </c>
    </row>
    <row r="914" spans="1:4" x14ac:dyDescent="0.25">
      <c r="A914" s="3">
        <v>97.599999999999696</v>
      </c>
      <c r="B914">
        <v>80</v>
      </c>
      <c r="C914">
        <v>83</v>
      </c>
      <c r="D914" s="10">
        <v>40</v>
      </c>
    </row>
    <row r="915" spans="1:4" x14ac:dyDescent="0.25">
      <c r="A915" s="3">
        <v>97.699999999999704</v>
      </c>
      <c r="B915">
        <v>80</v>
      </c>
      <c r="C915">
        <v>83</v>
      </c>
      <c r="D915" s="10">
        <v>40</v>
      </c>
    </row>
    <row r="916" spans="1:4" x14ac:dyDescent="0.25">
      <c r="A916" s="3">
        <v>97.799999999999699</v>
      </c>
      <c r="B916">
        <v>80</v>
      </c>
      <c r="C916">
        <v>83</v>
      </c>
      <c r="D916" s="10">
        <v>40</v>
      </c>
    </row>
    <row r="917" spans="1:4" x14ac:dyDescent="0.25">
      <c r="A917" s="3">
        <v>97.899999999999693</v>
      </c>
      <c r="B917">
        <v>80</v>
      </c>
      <c r="C917">
        <v>83</v>
      </c>
      <c r="D917" s="10">
        <v>40</v>
      </c>
    </row>
    <row r="918" spans="1:4" x14ac:dyDescent="0.25">
      <c r="A918" s="3">
        <v>97.999999999999702</v>
      </c>
      <c r="B918">
        <v>80</v>
      </c>
      <c r="C918">
        <v>83</v>
      </c>
      <c r="D918" s="10">
        <v>40</v>
      </c>
    </row>
    <row r="919" spans="1:4" x14ac:dyDescent="0.25">
      <c r="A919" s="3">
        <v>98.099999999999696</v>
      </c>
      <c r="B919">
        <v>80</v>
      </c>
      <c r="C919">
        <v>83</v>
      </c>
      <c r="D919" s="10">
        <v>40</v>
      </c>
    </row>
    <row r="920" spans="1:4" x14ac:dyDescent="0.25">
      <c r="A920" s="3">
        <v>98.199999999999704</v>
      </c>
      <c r="B920">
        <v>80</v>
      </c>
      <c r="C920">
        <v>83</v>
      </c>
      <c r="D920" s="10">
        <v>40</v>
      </c>
    </row>
    <row r="921" spans="1:4" x14ac:dyDescent="0.25">
      <c r="A921" s="3">
        <v>98.299999999999699</v>
      </c>
      <c r="B921">
        <v>80</v>
      </c>
      <c r="C921">
        <v>83</v>
      </c>
      <c r="D921" s="10">
        <v>40</v>
      </c>
    </row>
    <row r="922" spans="1:4" x14ac:dyDescent="0.25">
      <c r="A922" s="3">
        <v>98.399999999999693</v>
      </c>
      <c r="B922">
        <v>80</v>
      </c>
      <c r="C922">
        <v>83</v>
      </c>
      <c r="D922" s="10">
        <v>40</v>
      </c>
    </row>
    <row r="923" spans="1:4" x14ac:dyDescent="0.25">
      <c r="A923" s="3">
        <v>98.499999999999702</v>
      </c>
      <c r="B923">
        <v>80</v>
      </c>
      <c r="C923">
        <v>83</v>
      </c>
      <c r="D923" s="10">
        <v>40</v>
      </c>
    </row>
    <row r="924" spans="1:4" x14ac:dyDescent="0.25">
      <c r="A924" s="3">
        <v>98.599999999999696</v>
      </c>
      <c r="B924">
        <v>80</v>
      </c>
      <c r="C924">
        <v>83</v>
      </c>
      <c r="D924" s="10">
        <v>40</v>
      </c>
    </row>
    <row r="925" spans="1:4" x14ac:dyDescent="0.25">
      <c r="A925" s="3">
        <v>98.699999999999704</v>
      </c>
      <c r="B925">
        <v>80</v>
      </c>
      <c r="C925">
        <v>83</v>
      </c>
      <c r="D925" s="10">
        <v>40</v>
      </c>
    </row>
    <row r="926" spans="1:4" x14ac:dyDescent="0.25">
      <c r="A926" s="3">
        <v>98.799999999999699</v>
      </c>
      <c r="B926">
        <v>80</v>
      </c>
      <c r="C926">
        <v>83</v>
      </c>
      <c r="D926" s="10">
        <v>40</v>
      </c>
    </row>
    <row r="927" spans="1:4" x14ac:dyDescent="0.25">
      <c r="A927" s="3">
        <v>98.899999999999693</v>
      </c>
      <c r="B927">
        <v>80</v>
      </c>
      <c r="C927">
        <v>83</v>
      </c>
      <c r="D927" s="10">
        <v>40</v>
      </c>
    </row>
    <row r="928" spans="1:4" x14ac:dyDescent="0.25">
      <c r="A928" s="3">
        <v>98.999999999999702</v>
      </c>
      <c r="B928">
        <v>80</v>
      </c>
      <c r="C928">
        <v>83</v>
      </c>
      <c r="D928" s="10">
        <v>40</v>
      </c>
    </row>
    <row r="929" spans="1:4" x14ac:dyDescent="0.25">
      <c r="A929" s="3">
        <v>99.099999999999696</v>
      </c>
      <c r="B929">
        <v>80</v>
      </c>
      <c r="C929">
        <v>83</v>
      </c>
      <c r="D929" s="10">
        <v>40</v>
      </c>
    </row>
    <row r="930" spans="1:4" x14ac:dyDescent="0.25">
      <c r="A930" s="3">
        <v>99.199999999999704</v>
      </c>
      <c r="B930">
        <v>80</v>
      </c>
      <c r="C930">
        <v>83</v>
      </c>
      <c r="D930" s="10">
        <v>40</v>
      </c>
    </row>
    <row r="931" spans="1:4" x14ac:dyDescent="0.25">
      <c r="A931" s="3">
        <v>99.299999999999699</v>
      </c>
      <c r="B931">
        <v>80</v>
      </c>
      <c r="C931">
        <v>83</v>
      </c>
      <c r="D931" s="10">
        <v>40</v>
      </c>
    </row>
    <row r="932" spans="1:4" x14ac:dyDescent="0.25">
      <c r="A932" s="3">
        <v>99.399999999999693</v>
      </c>
      <c r="B932">
        <v>80</v>
      </c>
      <c r="C932">
        <v>83</v>
      </c>
      <c r="D932" s="10">
        <v>40</v>
      </c>
    </row>
    <row r="933" spans="1:4" x14ac:dyDescent="0.25">
      <c r="A933" s="3">
        <v>99.499999999999702</v>
      </c>
      <c r="B933">
        <v>80</v>
      </c>
      <c r="C933">
        <v>83</v>
      </c>
      <c r="D933" s="10">
        <v>40</v>
      </c>
    </row>
    <row r="934" spans="1:4" x14ac:dyDescent="0.25">
      <c r="A934" s="3">
        <v>99.599999999999696</v>
      </c>
      <c r="B934">
        <v>80</v>
      </c>
      <c r="C934">
        <v>83</v>
      </c>
      <c r="D934" s="10">
        <v>40</v>
      </c>
    </row>
    <row r="935" spans="1:4" x14ac:dyDescent="0.25">
      <c r="A935" s="3">
        <v>99.699999999999704</v>
      </c>
      <c r="B935">
        <v>80</v>
      </c>
      <c r="C935">
        <v>83</v>
      </c>
      <c r="D935" s="10">
        <v>40</v>
      </c>
    </row>
    <row r="936" spans="1:4" x14ac:dyDescent="0.25">
      <c r="A936" s="3">
        <v>99.799999999999699</v>
      </c>
      <c r="B936">
        <v>80</v>
      </c>
      <c r="C936">
        <v>83</v>
      </c>
      <c r="D936" s="10">
        <v>40</v>
      </c>
    </row>
    <row r="937" spans="1:4" x14ac:dyDescent="0.25">
      <c r="A937" s="3">
        <v>99.899999999999693</v>
      </c>
      <c r="B937">
        <v>80</v>
      </c>
      <c r="C937">
        <v>83</v>
      </c>
      <c r="D937" s="10">
        <v>40</v>
      </c>
    </row>
    <row r="938" spans="1:4" x14ac:dyDescent="0.25">
      <c r="A938" s="3">
        <v>99.999999999999702</v>
      </c>
      <c r="B938">
        <v>100</v>
      </c>
      <c r="C938">
        <v>89</v>
      </c>
      <c r="D938" s="10">
        <v>34</v>
      </c>
    </row>
    <row r="939" spans="1:4" x14ac:dyDescent="0.25">
      <c r="A939" s="3">
        <v>100.1</v>
      </c>
      <c r="B939">
        <v>100</v>
      </c>
      <c r="C939">
        <v>89</v>
      </c>
      <c r="D939" s="10">
        <v>34</v>
      </c>
    </row>
    <row r="940" spans="1:4" x14ac:dyDescent="0.25">
      <c r="A940" s="3">
        <v>100.2</v>
      </c>
      <c r="B940">
        <v>100</v>
      </c>
      <c r="C940">
        <v>89</v>
      </c>
      <c r="D940" s="10">
        <v>34</v>
      </c>
    </row>
    <row r="941" spans="1:4" x14ac:dyDescent="0.25">
      <c r="A941" s="3">
        <v>100.3</v>
      </c>
      <c r="B941">
        <v>100</v>
      </c>
      <c r="C941">
        <v>89</v>
      </c>
      <c r="D941" s="10">
        <v>34</v>
      </c>
    </row>
    <row r="942" spans="1:4" x14ac:dyDescent="0.25">
      <c r="A942" s="3">
        <v>100.4</v>
      </c>
      <c r="B942">
        <v>100</v>
      </c>
      <c r="C942">
        <v>89</v>
      </c>
      <c r="D942" s="10">
        <v>34</v>
      </c>
    </row>
    <row r="943" spans="1:4" x14ac:dyDescent="0.25">
      <c r="A943" s="3">
        <v>100.5</v>
      </c>
      <c r="B943">
        <v>100</v>
      </c>
      <c r="C943">
        <v>89</v>
      </c>
      <c r="D943" s="10">
        <v>34</v>
      </c>
    </row>
    <row r="944" spans="1:4" x14ac:dyDescent="0.25">
      <c r="A944" s="3">
        <v>100.6</v>
      </c>
      <c r="B944">
        <v>100</v>
      </c>
      <c r="C944">
        <v>89</v>
      </c>
      <c r="D944" s="10">
        <v>34</v>
      </c>
    </row>
    <row r="945" spans="1:4" x14ac:dyDescent="0.25">
      <c r="A945" s="3">
        <v>100.7</v>
      </c>
      <c r="B945">
        <v>100</v>
      </c>
      <c r="C945">
        <v>89</v>
      </c>
      <c r="D945" s="10">
        <v>34</v>
      </c>
    </row>
    <row r="946" spans="1:4" x14ac:dyDescent="0.25">
      <c r="A946" s="3">
        <v>100.8</v>
      </c>
      <c r="B946">
        <v>100</v>
      </c>
      <c r="C946">
        <v>89</v>
      </c>
      <c r="D946" s="10">
        <v>34</v>
      </c>
    </row>
    <row r="947" spans="1:4" x14ac:dyDescent="0.25">
      <c r="A947" s="3">
        <v>100.9</v>
      </c>
      <c r="B947">
        <v>100</v>
      </c>
      <c r="C947">
        <v>89</v>
      </c>
      <c r="D947" s="10">
        <v>34</v>
      </c>
    </row>
    <row r="948" spans="1:4" x14ac:dyDescent="0.25">
      <c r="A948" s="3">
        <v>101</v>
      </c>
      <c r="B948">
        <v>100</v>
      </c>
      <c r="C948">
        <v>89</v>
      </c>
      <c r="D948" s="10">
        <v>34</v>
      </c>
    </row>
    <row r="949" spans="1:4" x14ac:dyDescent="0.25">
      <c r="A949" s="3">
        <v>101.1</v>
      </c>
      <c r="B949">
        <v>100</v>
      </c>
      <c r="C949">
        <v>89</v>
      </c>
      <c r="D949" s="10">
        <v>34</v>
      </c>
    </row>
    <row r="950" spans="1:4" x14ac:dyDescent="0.25">
      <c r="A950" s="3">
        <v>101.2</v>
      </c>
      <c r="B950">
        <v>100</v>
      </c>
      <c r="C950">
        <v>89</v>
      </c>
      <c r="D950" s="10">
        <v>34</v>
      </c>
    </row>
    <row r="951" spans="1:4" x14ac:dyDescent="0.25">
      <c r="A951" s="3">
        <v>101.3</v>
      </c>
      <c r="B951">
        <v>100</v>
      </c>
      <c r="C951">
        <v>89</v>
      </c>
      <c r="D951" s="10">
        <v>34</v>
      </c>
    </row>
    <row r="952" spans="1:4" x14ac:dyDescent="0.25">
      <c r="A952" s="3">
        <v>101.4</v>
      </c>
      <c r="B952">
        <v>100</v>
      </c>
      <c r="C952">
        <v>89</v>
      </c>
      <c r="D952" s="10">
        <v>34</v>
      </c>
    </row>
    <row r="953" spans="1:4" x14ac:dyDescent="0.25">
      <c r="A953" s="3">
        <v>101.5</v>
      </c>
      <c r="B953">
        <v>100</v>
      </c>
      <c r="C953">
        <v>89</v>
      </c>
      <c r="D953" s="10">
        <v>34</v>
      </c>
    </row>
    <row r="954" spans="1:4" x14ac:dyDescent="0.25">
      <c r="A954" s="3">
        <v>101.6</v>
      </c>
      <c r="B954">
        <v>100</v>
      </c>
      <c r="C954">
        <v>89</v>
      </c>
      <c r="D954" s="10">
        <v>34</v>
      </c>
    </row>
    <row r="955" spans="1:4" x14ac:dyDescent="0.25">
      <c r="A955" s="3">
        <v>101.7</v>
      </c>
      <c r="B955">
        <v>100</v>
      </c>
      <c r="C955">
        <v>89</v>
      </c>
      <c r="D955" s="10">
        <v>34</v>
      </c>
    </row>
    <row r="956" spans="1:4" x14ac:dyDescent="0.25">
      <c r="A956" s="3">
        <v>101.8</v>
      </c>
      <c r="B956">
        <v>100</v>
      </c>
      <c r="C956">
        <v>89</v>
      </c>
      <c r="D956" s="10">
        <v>34</v>
      </c>
    </row>
    <row r="957" spans="1:4" x14ac:dyDescent="0.25">
      <c r="A957" s="3">
        <v>101.9</v>
      </c>
      <c r="B957">
        <v>100</v>
      </c>
      <c r="C957">
        <v>89</v>
      </c>
      <c r="D957" s="10">
        <v>34</v>
      </c>
    </row>
    <row r="958" spans="1:4" x14ac:dyDescent="0.25">
      <c r="A958" s="3">
        <v>102</v>
      </c>
      <c r="B958">
        <v>102</v>
      </c>
      <c r="C958">
        <v>90</v>
      </c>
      <c r="D958" s="10">
        <v>33</v>
      </c>
    </row>
    <row r="959" spans="1:4" x14ac:dyDescent="0.25">
      <c r="A959" s="3">
        <v>102.1</v>
      </c>
      <c r="B959">
        <v>102</v>
      </c>
      <c r="C959">
        <v>90</v>
      </c>
      <c r="D959" s="10">
        <v>33</v>
      </c>
    </row>
    <row r="960" spans="1:4" x14ac:dyDescent="0.25">
      <c r="A960" s="3">
        <v>102.2</v>
      </c>
      <c r="B960">
        <v>102</v>
      </c>
      <c r="C960">
        <v>90</v>
      </c>
      <c r="D960" s="10">
        <v>33</v>
      </c>
    </row>
    <row r="961" spans="1:4" x14ac:dyDescent="0.25">
      <c r="A961" s="3">
        <v>102.3</v>
      </c>
      <c r="B961">
        <v>102</v>
      </c>
      <c r="C961">
        <v>90</v>
      </c>
      <c r="D961" s="10">
        <v>33</v>
      </c>
    </row>
    <row r="962" spans="1:4" x14ac:dyDescent="0.25">
      <c r="A962" s="3">
        <v>102.4</v>
      </c>
      <c r="B962">
        <v>102</v>
      </c>
      <c r="C962">
        <v>90</v>
      </c>
      <c r="D962" s="10">
        <v>33</v>
      </c>
    </row>
    <row r="963" spans="1:4" x14ac:dyDescent="0.25">
      <c r="A963" s="3">
        <v>102.5</v>
      </c>
      <c r="B963">
        <v>102</v>
      </c>
      <c r="C963">
        <v>90</v>
      </c>
      <c r="D963" s="10">
        <v>33</v>
      </c>
    </row>
    <row r="964" spans="1:4" x14ac:dyDescent="0.25">
      <c r="A964" s="3">
        <v>102.6</v>
      </c>
      <c r="B964">
        <v>102</v>
      </c>
      <c r="C964">
        <v>90</v>
      </c>
      <c r="D964" s="10">
        <v>33</v>
      </c>
    </row>
    <row r="965" spans="1:4" x14ac:dyDescent="0.25">
      <c r="A965" s="3">
        <v>102.7</v>
      </c>
      <c r="B965">
        <v>102</v>
      </c>
      <c r="C965">
        <v>90</v>
      </c>
      <c r="D965" s="10">
        <v>33</v>
      </c>
    </row>
    <row r="966" spans="1:4" x14ac:dyDescent="0.25">
      <c r="A966" s="3">
        <v>102.8</v>
      </c>
      <c r="B966">
        <v>102</v>
      </c>
      <c r="C966">
        <v>90</v>
      </c>
      <c r="D966" s="10">
        <v>33</v>
      </c>
    </row>
    <row r="967" spans="1:4" x14ac:dyDescent="0.25">
      <c r="A967" s="3">
        <v>102.9</v>
      </c>
      <c r="B967">
        <v>102</v>
      </c>
      <c r="C967">
        <v>90</v>
      </c>
      <c r="D967" s="10">
        <v>33</v>
      </c>
    </row>
    <row r="968" spans="1:4" x14ac:dyDescent="0.25">
      <c r="A968" s="3">
        <v>103</v>
      </c>
      <c r="B968">
        <v>102</v>
      </c>
      <c r="C968">
        <v>90</v>
      </c>
      <c r="D968" s="10">
        <v>33</v>
      </c>
    </row>
    <row r="969" spans="1:4" x14ac:dyDescent="0.25">
      <c r="A969" s="3">
        <v>103.1</v>
      </c>
      <c r="B969">
        <v>102</v>
      </c>
      <c r="C969">
        <v>90</v>
      </c>
      <c r="D969" s="10">
        <v>33</v>
      </c>
    </row>
    <row r="970" spans="1:4" x14ac:dyDescent="0.25">
      <c r="A970" s="3">
        <v>103.2</v>
      </c>
      <c r="B970">
        <v>102</v>
      </c>
      <c r="C970">
        <v>90</v>
      </c>
      <c r="D970" s="10">
        <v>33</v>
      </c>
    </row>
    <row r="971" spans="1:4" x14ac:dyDescent="0.25">
      <c r="A971" s="3">
        <v>103.3</v>
      </c>
      <c r="B971">
        <v>102</v>
      </c>
      <c r="C971">
        <v>90</v>
      </c>
      <c r="D971" s="10">
        <v>33</v>
      </c>
    </row>
    <row r="972" spans="1:4" x14ac:dyDescent="0.25">
      <c r="A972" s="3">
        <v>103.4</v>
      </c>
      <c r="B972">
        <v>102</v>
      </c>
      <c r="C972">
        <v>90</v>
      </c>
      <c r="D972" s="10">
        <v>33</v>
      </c>
    </row>
    <row r="973" spans="1:4" x14ac:dyDescent="0.25">
      <c r="A973" s="3">
        <v>103.5</v>
      </c>
      <c r="B973">
        <v>102</v>
      </c>
      <c r="C973">
        <v>90</v>
      </c>
      <c r="D973" s="10">
        <v>33</v>
      </c>
    </row>
    <row r="974" spans="1:4" x14ac:dyDescent="0.25">
      <c r="A974" s="3">
        <v>103.6</v>
      </c>
      <c r="B974">
        <v>102</v>
      </c>
      <c r="C974">
        <v>90</v>
      </c>
      <c r="D974" s="10">
        <v>33</v>
      </c>
    </row>
    <row r="975" spans="1:4" x14ac:dyDescent="0.25">
      <c r="A975" s="3">
        <v>103.7</v>
      </c>
      <c r="B975">
        <v>102</v>
      </c>
      <c r="C975">
        <v>90</v>
      </c>
      <c r="D975" s="10">
        <v>33</v>
      </c>
    </row>
    <row r="976" spans="1:4" x14ac:dyDescent="0.25">
      <c r="A976" s="3">
        <v>103.8</v>
      </c>
      <c r="B976">
        <v>102</v>
      </c>
      <c r="C976">
        <v>90</v>
      </c>
      <c r="D976" s="10">
        <v>33</v>
      </c>
    </row>
    <row r="977" spans="1:4" x14ac:dyDescent="0.25">
      <c r="A977" s="3">
        <v>103.9</v>
      </c>
      <c r="B977">
        <v>102</v>
      </c>
      <c r="C977">
        <v>90</v>
      </c>
      <c r="D977" s="10">
        <v>33</v>
      </c>
    </row>
    <row r="978" spans="1:4" x14ac:dyDescent="0.25">
      <c r="A978" s="3">
        <v>104</v>
      </c>
      <c r="B978">
        <v>102</v>
      </c>
      <c r="C978">
        <v>90</v>
      </c>
      <c r="D978" s="10">
        <v>33</v>
      </c>
    </row>
  </sheetData>
  <sheetProtection selectLockedCells="1"/>
  <customSheetViews>
    <customSheetView guid="{0B791748-0704-4F0F-8AD8-1A23F5A28D58}" state="hidden">
      <pane ySplit="1" topLeftCell="A2" activePane="bottomLeft" state="frozen"/>
      <selection pane="bottomLeft" activeCell="G10" sqref="G10"/>
      <pageMargins left="0.7" right="0.7" top="0.75" bottom="0.75" header="0.3" footer="0.3"/>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FF0000"/>
  </sheetPr>
  <dimension ref="A1:BM2635"/>
  <sheetViews>
    <sheetView zoomScaleNormal="100" workbookViewId="0">
      <pane ySplit="1" topLeftCell="A2" activePane="bottomLeft" state="frozen"/>
      <selection activeCell="G10" sqref="G10"/>
      <selection pane="bottomLeft" activeCell="BF2" sqref="BF2"/>
    </sheetView>
  </sheetViews>
  <sheetFormatPr defaultRowHeight="15" x14ac:dyDescent="0.25"/>
  <cols>
    <col min="1" max="1" width="72.28515625" bestFit="1" customWidth="1"/>
    <col min="2" max="2" width="6.42578125" bestFit="1" customWidth="1"/>
    <col min="3" max="3" width="13.42578125" bestFit="1" customWidth="1"/>
    <col min="4" max="5" width="8.140625" bestFit="1" customWidth="1"/>
    <col min="6" max="6" width="8.140625" customWidth="1"/>
    <col min="7" max="7" width="8" bestFit="1" customWidth="1"/>
    <col min="8" max="8" width="8.140625" bestFit="1" customWidth="1"/>
    <col min="9" max="9" width="6.140625" bestFit="1" customWidth="1"/>
    <col min="10" max="10" width="6" bestFit="1" customWidth="1"/>
    <col min="11" max="11" width="6.140625" bestFit="1" customWidth="1"/>
    <col min="12" max="12" width="6" bestFit="1" customWidth="1"/>
    <col min="13" max="13" width="10.42578125" bestFit="1" customWidth="1"/>
    <col min="14" max="14" width="10.42578125" customWidth="1"/>
    <col min="15" max="15" width="9" bestFit="1" customWidth="1"/>
    <col min="16" max="17" width="9" style="11" bestFit="1" customWidth="1"/>
    <col min="18" max="18" width="9" bestFit="1" customWidth="1"/>
    <col min="19" max="19" width="8.7109375" bestFit="1" customWidth="1"/>
    <col min="20" max="20" width="12" bestFit="1" customWidth="1"/>
    <col min="21" max="21" width="6.7109375" bestFit="1" customWidth="1"/>
    <col min="22" max="22" width="7.5703125" bestFit="1" customWidth="1"/>
    <col min="23" max="23" width="7.7109375" bestFit="1" customWidth="1"/>
    <col min="24" max="24" width="8.85546875" bestFit="1" customWidth="1"/>
    <col min="25" max="25" width="7.5703125" bestFit="1" customWidth="1"/>
    <col min="26" max="26" width="10" bestFit="1" customWidth="1"/>
    <col min="27" max="27" width="6.7109375" style="3" bestFit="1" customWidth="1"/>
    <col min="28" max="28" width="6.28515625" style="3" bestFit="1" customWidth="1"/>
    <col min="29" max="29" width="6.7109375" style="3" bestFit="1" customWidth="1"/>
    <col min="30" max="30" width="8.42578125" bestFit="1" customWidth="1"/>
    <col min="31" max="31" width="7.85546875" bestFit="1" customWidth="1"/>
    <col min="32" max="32" width="7.140625" bestFit="1" customWidth="1"/>
    <col min="33" max="33" width="9.42578125" customWidth="1"/>
    <col min="34" max="35" width="8.85546875" bestFit="1" customWidth="1"/>
    <col min="36" max="36" width="10" bestFit="1" customWidth="1"/>
    <col min="37" max="37" width="8.28515625" bestFit="1" customWidth="1"/>
    <col min="38" max="38" width="9" bestFit="1" customWidth="1"/>
    <col min="39" max="39" width="8" bestFit="1" customWidth="1"/>
    <col min="40" max="43" width="8" customWidth="1"/>
    <col min="44" max="44" width="9.28515625" customWidth="1"/>
    <col min="45" max="45" width="8" bestFit="1" customWidth="1"/>
    <col min="46" max="49" width="8.7109375" customWidth="1"/>
    <col min="50" max="50" width="14.42578125" bestFit="1" customWidth="1"/>
    <col min="51" max="51" width="15" bestFit="1" customWidth="1"/>
    <col min="52" max="52" width="8" bestFit="1" customWidth="1"/>
    <col min="53" max="53" width="9" bestFit="1" customWidth="1"/>
    <col min="54" max="55" width="13" customWidth="1"/>
    <col min="56" max="57" width="13" style="321" customWidth="1"/>
    <col min="58" max="58" width="8.7109375" bestFit="1" customWidth="1"/>
    <col min="61" max="61" width="9.140625" style="397"/>
    <col min="63" max="63" width="9.140625" style="3"/>
  </cols>
  <sheetData>
    <row r="1" spans="1:65" s="9" customFormat="1" ht="150" x14ac:dyDescent="0.25">
      <c r="A1" s="9" t="s">
        <v>56</v>
      </c>
      <c r="B1" s="9" t="s">
        <v>782</v>
      </c>
      <c r="C1" s="9" t="s">
        <v>341</v>
      </c>
      <c r="D1" s="9" t="s">
        <v>338</v>
      </c>
      <c r="E1" s="9" t="s">
        <v>339</v>
      </c>
      <c r="F1" s="9" t="s">
        <v>340</v>
      </c>
      <c r="G1" s="9" t="s">
        <v>88</v>
      </c>
      <c r="H1" s="9" t="s">
        <v>31</v>
      </c>
      <c r="I1" s="9" t="s">
        <v>30</v>
      </c>
      <c r="J1" s="9" t="s">
        <v>70</v>
      </c>
      <c r="K1" s="9" t="s">
        <v>36</v>
      </c>
      <c r="L1" s="9" t="s">
        <v>69</v>
      </c>
      <c r="M1" s="9" t="s">
        <v>37</v>
      </c>
      <c r="N1" s="9" t="s">
        <v>71</v>
      </c>
      <c r="O1" s="9" t="s">
        <v>141</v>
      </c>
      <c r="P1" s="12" t="s">
        <v>144</v>
      </c>
      <c r="Q1" s="12" t="s">
        <v>145</v>
      </c>
      <c r="R1" s="355" t="s">
        <v>363</v>
      </c>
      <c r="S1" s="355" t="s">
        <v>165</v>
      </c>
      <c r="T1" s="9" t="s">
        <v>31</v>
      </c>
      <c r="U1" s="9" t="s">
        <v>53</v>
      </c>
      <c r="V1" s="9" t="s">
        <v>160</v>
      </c>
      <c r="W1" s="9" t="s">
        <v>153</v>
      </c>
      <c r="X1" s="9" t="s">
        <v>161</v>
      </c>
      <c r="Y1" s="9" t="s">
        <v>162</v>
      </c>
      <c r="Z1" s="355" t="s">
        <v>45</v>
      </c>
      <c r="AA1" s="581" t="s">
        <v>146</v>
      </c>
      <c r="AB1" s="18" t="s">
        <v>142</v>
      </c>
      <c r="AC1" s="18" t="s">
        <v>143</v>
      </c>
      <c r="AD1" s="9" t="s">
        <v>54</v>
      </c>
      <c r="AE1" s="9" t="s">
        <v>151</v>
      </c>
      <c r="AF1" s="9" t="s">
        <v>163</v>
      </c>
      <c r="AG1" s="9" t="s">
        <v>134</v>
      </c>
      <c r="AH1" s="9" t="s">
        <v>152</v>
      </c>
      <c r="AI1" s="9" t="s">
        <v>164</v>
      </c>
      <c r="AJ1" s="355" t="s">
        <v>55</v>
      </c>
      <c r="AK1" s="355" t="s">
        <v>44</v>
      </c>
      <c r="AL1" s="9" t="s">
        <v>137</v>
      </c>
      <c r="AM1" s="9" t="s">
        <v>138</v>
      </c>
      <c r="AN1" s="559" t="s">
        <v>821</v>
      </c>
      <c r="AO1" s="559" t="s">
        <v>820</v>
      </c>
      <c r="AP1" s="559" t="s">
        <v>822</v>
      </c>
      <c r="AQ1" s="559" t="s">
        <v>823</v>
      </c>
      <c r="AR1" s="9" t="s">
        <v>158</v>
      </c>
      <c r="AS1" s="9" t="s">
        <v>159</v>
      </c>
      <c r="AT1" s="559" t="s">
        <v>824</v>
      </c>
      <c r="AU1" s="559" t="s">
        <v>825</v>
      </c>
      <c r="AV1" s="559" t="s">
        <v>826</v>
      </c>
      <c r="AW1" s="559" t="s">
        <v>827</v>
      </c>
      <c r="AX1" s="9" t="s">
        <v>135</v>
      </c>
      <c r="AY1" s="9" t="s">
        <v>136</v>
      </c>
      <c r="AZ1" s="9" t="s">
        <v>219</v>
      </c>
      <c r="BA1" s="9" t="s">
        <v>220</v>
      </c>
      <c r="BB1" s="9" t="s">
        <v>467</v>
      </c>
      <c r="BC1" s="9" t="s">
        <v>468</v>
      </c>
      <c r="BD1" s="320" t="s">
        <v>469</v>
      </c>
      <c r="BE1" s="320" t="s">
        <v>470</v>
      </c>
      <c r="BF1" s="9" t="s">
        <v>222</v>
      </c>
      <c r="BG1" s="9" t="s">
        <v>697</v>
      </c>
      <c r="BH1" s="9" t="s">
        <v>698</v>
      </c>
      <c r="BI1" s="9" t="s">
        <v>699</v>
      </c>
      <c r="BJ1" s="9" t="s">
        <v>713</v>
      </c>
      <c r="BK1" s="18" t="s">
        <v>712</v>
      </c>
      <c r="BL1" s="9" t="s">
        <v>784</v>
      </c>
      <c r="BM1" s="9" t="s">
        <v>785</v>
      </c>
    </row>
    <row r="2" spans="1:65" x14ac:dyDescent="0.25">
      <c r="A2" t="s">
        <v>57</v>
      </c>
      <c r="B2">
        <v>1</v>
      </c>
      <c r="C2">
        <f>IF(SUM(J2:J4)=0,1,0)</f>
        <v>1</v>
      </c>
      <c r="D2">
        <v>7</v>
      </c>
      <c r="E2">
        <v>4</v>
      </c>
      <c r="F2">
        <v>0</v>
      </c>
      <c r="G2" t="b">
        <v>0</v>
      </c>
      <c r="H2" t="s">
        <v>32</v>
      </c>
      <c r="I2" t="b">
        <f>'Format Info'!G2&gt;0</f>
        <v>0</v>
      </c>
      <c r="J2">
        <f>IF(I2=TRUE,1,0)</f>
        <v>0</v>
      </c>
      <c r="K2" t="b">
        <v>0</v>
      </c>
      <c r="L2">
        <f>IF(K2=TRUE,1,0)</f>
        <v>0</v>
      </c>
      <c r="M2" t="b">
        <v>0</v>
      </c>
      <c r="N2">
        <f>IF(M2=TRUE,1,0)</f>
        <v>0</v>
      </c>
      <c r="O2" s="3">
        <v>36.1</v>
      </c>
      <c r="P2" s="11">
        <v>27</v>
      </c>
      <c r="Q2" s="11">
        <v>73</v>
      </c>
      <c r="R2" s="9">
        <v>0.5</v>
      </c>
      <c r="S2">
        <v>2.75</v>
      </c>
      <c r="T2" t="s">
        <v>32</v>
      </c>
      <c r="U2">
        <f>'Format Info'!G2</f>
        <v>0</v>
      </c>
      <c r="V2">
        <f>'Format Info'!J2</f>
        <v>0</v>
      </c>
      <c r="W2">
        <f>U2+V2</f>
        <v>0</v>
      </c>
      <c r="X2" t="b">
        <f>W2&gt;W3</f>
        <v>0</v>
      </c>
      <c r="Y2" t="b">
        <f>W2&lt;W3</f>
        <v>0</v>
      </c>
      <c r="Z2">
        <f t="shared" ref="Z2:Z7" si="0">(CONVERT(U2,"in","mm"))+21.5</f>
        <v>21.5</v>
      </c>
      <c r="AA2">
        <f t="shared" ref="AA2:AA7" si="1">IF(Z2&lt;36.1,36.1,LOOKUP(Z2,O:O,O:O))</f>
        <v>36.1</v>
      </c>
      <c r="AB2">
        <f t="shared" ref="AB2:AB7" si="2">LOOKUP(AA2,O:O,P:P)</f>
        <v>27</v>
      </c>
      <c r="AC2">
        <f t="shared" ref="AC2:AC7" si="3">LOOKUP(AA2,O:O,Q:Q)</f>
        <v>73</v>
      </c>
      <c r="AD2">
        <f>'Format Info'!H2</f>
        <v>0</v>
      </c>
      <c r="AE2">
        <f>'Format Info'!I2</f>
        <v>0</v>
      </c>
      <c r="AF2" t="b">
        <f>AE2&lt;AE3</f>
        <v>0</v>
      </c>
      <c r="AG2">
        <f t="shared" ref="AG2:AG7" si="4">AD2/2</f>
        <v>0</v>
      </c>
      <c r="AH2">
        <f>AD2+AE2</f>
        <v>0</v>
      </c>
      <c r="AI2" t="b">
        <f>AH2&gt;AH3</f>
        <v>0</v>
      </c>
      <c r="AJ2">
        <f t="shared" ref="AJ2:AJ7" si="5">IF(AD2&lt;5.5,AD2+0.5,AD2+0.625)</f>
        <v>0.5</v>
      </c>
      <c r="AK2">
        <f t="shared" ref="AK2:AK7" si="6">IF(AJ2&lt;5.875001,LOOKUP(AJ2,$R$2:$R$12,$S$2:$S$12),CEILING(AJ2,0.125))</f>
        <v>2.75</v>
      </c>
      <c r="AL2" s="6">
        <f t="shared" ref="AL2:AL7" si="7">IF($AY2+(CONVERT($AK2/2,"in","mm"))&gt;=0,$AY2+(CONVERT($AK2/2,"in","mm")),"")</f>
        <v>34.924999999999997</v>
      </c>
      <c r="AM2" s="6" t="str">
        <f t="shared" ref="AM2:AM7" si="8">IF($AY2+(CONVERT($AK2/2,"in","mm"))&lt;=0,ABS($AY2+(CONVERT($AK2/2,"in","mm"))),"")</f>
        <v/>
      </c>
      <c r="AN2" s="6">
        <f>IF($AY2+(CONVERT('Job Entry'!$D$27/2,"in","mm"))&gt;=0,$AY2+(CONVERT('Job Entry'!$D$27/2,"in","mm")),"")</f>
        <v>0</v>
      </c>
      <c r="AO2" s="6">
        <f>IF($AY2+(CONVERT('Job Entry'!$D$27/2,"in","mm"))&lt;=0,ABS($AY2+(CONVERT('Job Entry'!$D$27/2,"in","mm"))),"")</f>
        <v>0</v>
      </c>
      <c r="AP2" s="6">
        <f>IF($AY2+(CONVERT('Job Entry'!$E$27/2,"in","mm"))&gt;=0,$AY2+(CONVERT('Job Entry'!$E$27/2,"in","mm")),"")</f>
        <v>0</v>
      </c>
      <c r="AQ2" s="6">
        <f>IF($AY2+(CONVERT('Job Entry'!$E$27/2,"in","mm"))&lt;=0,ABS($AY2+(CONVERT('Job Entry'!$E$27/2,"in","mm"))),"")</f>
        <v>0</v>
      </c>
      <c r="AR2" s="6">
        <f t="shared" ref="AR2:AR7" si="9">IF($AY2-(CONVERT($AK2/2,"in","mm"))&lt;=0,ABS($AY2-(CONVERT($AK2/2,"in","mm"))),"")</f>
        <v>34.924999999999997</v>
      </c>
      <c r="AS2" s="6" t="str">
        <f t="shared" ref="AS2:AS7" si="10">IF($AY2-(CONVERT($AK2/2,"in","mm"))&gt;=0,$AY2-(CONVERT($AK2/2,"in","mm")),"")</f>
        <v/>
      </c>
      <c r="AT2" s="6">
        <f>IF($AY2-(CONVERT('Job Entry'!$D$27/2,"in","mm"))&lt;=0,ABS($AY2-(CONVERT('Job Entry'!$D$27/2,"in","mm"))),"")</f>
        <v>0</v>
      </c>
      <c r="AU2" s="6">
        <f>IF($AY2-(CONVERT('Job Entry'!$D$27/2,"in","mm"))&gt;=0,$AY2-(CONVERT('Job Entry'!$D$27/2,"in","mm")),"")</f>
        <v>0</v>
      </c>
      <c r="AV2" s="6">
        <f>IF($AY2-(CONVERT('Job Entry'!$E$27/2,"in","mm"))&lt;=0,ABS($AY2-(CONVERT('Job Entry'!$E$27/2,"in","mm"))),"")</f>
        <v>0</v>
      </c>
      <c r="AW2" s="6">
        <f>IF($AY2-(CONVERT('Job Entry'!$E$27/2,"in","mm"))&gt;=0,$AY2-(CONVERT('Job Entry'!$E$27/2,"in","mm")),"")</f>
        <v>0</v>
      </c>
      <c r="AX2">
        <f>AE2+AG2</f>
        <v>0</v>
      </c>
      <c r="AY2">
        <f>(('Format Info'!$B$7/2)-AX2)*25.4</f>
        <v>0</v>
      </c>
      <c r="AZ2">
        <f t="shared" ref="AZ2:AZ7" si="11">IF($AY2&gt;=0,$AY2,"")</f>
        <v>0</v>
      </c>
      <c r="BA2">
        <f t="shared" ref="BA2:BA7" si="12">IF($AY2&lt;=0,(ABS($AY2)),"")</f>
        <v>0</v>
      </c>
      <c r="BB2">
        <f t="shared" ref="BB2:BB7" si="13">IF($AY2&gt;=0,($AY2+30),IF(AND(AY2&lt;0,AY2&gt;=-30),(30-ABS(AY2)),""))</f>
        <v>30</v>
      </c>
      <c r="BC2" t="str">
        <f t="shared" ref="BC2:BC7" si="14">IF($AY2&lt;-30,ABS($AY2+30),"")</f>
        <v/>
      </c>
      <c r="BD2" s="321">
        <f t="shared" ref="BD2:BD7" si="15">IF($AY2&lt;=0,(ABS($AY2)+30),IF(AND(AY2&gt;0,AY2&lt;=30),(30-ABS(AY2)),""))</f>
        <v>30</v>
      </c>
      <c r="BE2" s="321" t="str">
        <f t="shared" ref="BE2:BE7" si="16">IF($AY2&gt;=30,ABS($AY2-30),"")</f>
        <v/>
      </c>
      <c r="BF2" t="b">
        <v>0</v>
      </c>
      <c r="BG2">
        <v>1</v>
      </c>
      <c r="BH2" s="397">
        <v>1.8420000000000001</v>
      </c>
      <c r="BI2" s="397">
        <f>BH2-0.2362</f>
        <v>1.6058000000000001</v>
      </c>
      <c r="BJ2">
        <v>30</v>
      </c>
      <c r="BK2" s="3">
        <v>10</v>
      </c>
      <c r="BL2" t="str">
        <f>IF(K2=TRUE,(CONVERT(U2,"in","mm")),"")</f>
        <v/>
      </c>
      <c r="BM2">
        <f>SUM(L2:L4)</f>
        <v>0</v>
      </c>
    </row>
    <row r="3" spans="1:65" x14ac:dyDescent="0.25">
      <c r="A3" t="s">
        <v>58</v>
      </c>
      <c r="B3">
        <v>2</v>
      </c>
      <c r="C3">
        <f>IF(AND($J$2=1,$J$3=0,$J$4=0,$L$2=1,$L$3=0,$L$4=0,$N$2=0),2,0)</f>
        <v>0</v>
      </c>
      <c r="D3">
        <v>1</v>
      </c>
      <c r="E3">
        <v>1</v>
      </c>
      <c r="F3">
        <v>0</v>
      </c>
      <c r="H3" t="s">
        <v>33</v>
      </c>
      <c r="I3" t="b">
        <f>'Format Info'!G3&gt;0</f>
        <v>0</v>
      </c>
      <c r="J3">
        <f>IF(I3=TRUE,1,0)</f>
        <v>0</v>
      </c>
      <c r="K3" t="b">
        <v>0</v>
      </c>
      <c r="L3">
        <f>IF(K3=TRUE,1,0)</f>
        <v>0</v>
      </c>
      <c r="O3" s="3">
        <v>38</v>
      </c>
      <c r="P3" s="11">
        <v>28</v>
      </c>
      <c r="Q3" s="11">
        <v>72</v>
      </c>
      <c r="R3">
        <v>2.7500100000000001</v>
      </c>
      <c r="S3">
        <v>3.125</v>
      </c>
      <c r="T3" t="s">
        <v>33</v>
      </c>
      <c r="U3">
        <f>'Format Info'!G3</f>
        <v>0</v>
      </c>
      <c r="V3">
        <f>'Format Info'!J3</f>
        <v>0</v>
      </c>
      <c r="W3">
        <f>U3+V3</f>
        <v>0</v>
      </c>
      <c r="Z3">
        <f t="shared" si="0"/>
        <v>21.5</v>
      </c>
      <c r="AA3">
        <f t="shared" si="1"/>
        <v>36.1</v>
      </c>
      <c r="AB3">
        <f t="shared" si="2"/>
        <v>27</v>
      </c>
      <c r="AC3">
        <f t="shared" si="3"/>
        <v>73</v>
      </c>
      <c r="AD3">
        <f>'Format Info'!H3</f>
        <v>0</v>
      </c>
      <c r="AE3">
        <f>'Format Info'!I3</f>
        <v>0</v>
      </c>
      <c r="AG3">
        <f t="shared" si="4"/>
        <v>0</v>
      </c>
      <c r="AH3">
        <f>AD3+AE3</f>
        <v>0</v>
      </c>
      <c r="AJ3">
        <f t="shared" si="5"/>
        <v>0.5</v>
      </c>
      <c r="AK3">
        <f t="shared" si="6"/>
        <v>2.75</v>
      </c>
      <c r="AL3" s="6">
        <f t="shared" si="7"/>
        <v>34.924999999999997</v>
      </c>
      <c r="AM3" s="6" t="str">
        <f t="shared" si="8"/>
        <v/>
      </c>
      <c r="AN3" s="6">
        <f>IF($AY3+(CONVERT('Job Entry'!$D$27/2,"in","mm"))&gt;=0,$AY3+(CONVERT('Job Entry'!$D$27/2,"in","mm")),"")</f>
        <v>0</v>
      </c>
      <c r="AO3" s="6">
        <f>IF($AY3+(CONVERT('Job Entry'!$D$27/2,"in","mm"))&lt;=0,ABS($AY3+(CONVERT('Job Entry'!$D$27/2,"in","mm"))),"")</f>
        <v>0</v>
      </c>
      <c r="AP3" s="6">
        <f>IF($AY3+(CONVERT('Job Entry'!$E$27/2,"in","mm"))&gt;=0,$AY3+(CONVERT('Job Entry'!$E$27/2,"in","mm")),"")</f>
        <v>0</v>
      </c>
      <c r="AQ3" s="6">
        <f>IF($AY3+(CONVERT('Job Entry'!$E$27/2,"in","mm"))&lt;=0,ABS($AY3+(CONVERT('Job Entry'!$E$27/2,"in","mm"))),"")</f>
        <v>0</v>
      </c>
      <c r="AR3" s="6">
        <f t="shared" si="9"/>
        <v>34.924999999999997</v>
      </c>
      <c r="AS3" s="6" t="str">
        <f t="shared" si="10"/>
        <v/>
      </c>
      <c r="AT3" s="6">
        <f>IF($AY3-(CONVERT('Job Entry'!$D$27/2,"in","mm"))&lt;=0,ABS($AY3-(CONVERT('Job Entry'!$D$27/2,"in","mm"))),"")</f>
        <v>0</v>
      </c>
      <c r="AU3" s="6">
        <f>IF($AY3-(CONVERT('Job Entry'!$D$27/2,"in","mm"))&gt;=0,$AY3-(CONVERT('Job Entry'!$D$27/2,"in","mm")),"")</f>
        <v>0</v>
      </c>
      <c r="AV3" s="6">
        <f>IF($AY3-(CONVERT('Job Entry'!$E$27/2,"in","mm"))&lt;=0,ABS($AY3-(CONVERT('Job Entry'!$E$27/2,"in","mm"))),"")</f>
        <v>0</v>
      </c>
      <c r="AW3" s="6">
        <f>IF($AY3-(CONVERT('Job Entry'!$E$27/2,"in","mm"))&gt;=0,$AY3-(CONVERT('Job Entry'!$E$27/2,"in","mm")),"")</f>
        <v>0</v>
      </c>
      <c r="AX3">
        <f>AE3+AG3</f>
        <v>0</v>
      </c>
      <c r="AY3">
        <f>(('Format Info'!$B$7/2)-AX3)*25.4</f>
        <v>0</v>
      </c>
      <c r="AZ3">
        <f t="shared" si="11"/>
        <v>0</v>
      </c>
      <c r="BA3">
        <f t="shared" si="12"/>
        <v>0</v>
      </c>
      <c r="BB3">
        <f t="shared" si="13"/>
        <v>30</v>
      </c>
      <c r="BC3" t="str">
        <f t="shared" si="14"/>
        <v/>
      </c>
      <c r="BD3" s="321">
        <f t="shared" si="15"/>
        <v>30</v>
      </c>
      <c r="BE3" s="321" t="str">
        <f t="shared" si="16"/>
        <v/>
      </c>
      <c r="BG3">
        <v>2</v>
      </c>
      <c r="BH3" s="397">
        <v>2.2410000000000001</v>
      </c>
      <c r="BI3" s="397">
        <f t="shared" ref="BI3:BI33" si="17">BH3-0.2362</f>
        <v>2.0047999999999999</v>
      </c>
      <c r="BJ3">
        <v>31</v>
      </c>
      <c r="BK3" s="3">
        <v>13</v>
      </c>
      <c r="BL3" t="str">
        <f>IF(K3=TRUE,(CONVERT(U3,"in","mm")),"")</f>
        <v/>
      </c>
    </row>
    <row r="4" spans="1:65" x14ac:dyDescent="0.25">
      <c r="A4" t="s">
        <v>59</v>
      </c>
      <c r="B4">
        <v>3</v>
      </c>
      <c r="C4">
        <f>IF(AND($J$2=1,$J$3=1,$J$4=0,$L$2=1,$L$3=1,$L$4=0,$N$2=0),3,0)</f>
        <v>0</v>
      </c>
      <c r="D4">
        <v>1</v>
      </c>
      <c r="E4">
        <v>2</v>
      </c>
      <c r="F4">
        <v>0</v>
      </c>
      <c r="H4" t="s">
        <v>34</v>
      </c>
      <c r="I4" t="b">
        <f>'Format Info'!G6&gt;0</f>
        <v>0</v>
      </c>
      <c r="J4">
        <f>IF(I4=TRUE,1,0)</f>
        <v>0</v>
      </c>
      <c r="K4" t="b">
        <v>0</v>
      </c>
      <c r="L4">
        <f>IF(K4=TRUE,1,0)</f>
        <v>0</v>
      </c>
      <c r="O4" s="3">
        <v>39.9</v>
      </c>
      <c r="P4" s="11">
        <v>29</v>
      </c>
      <c r="Q4" s="11">
        <v>71</v>
      </c>
      <c r="R4">
        <v>3.1250100000000001</v>
      </c>
      <c r="S4">
        <v>3.5</v>
      </c>
      <c r="T4" t="s">
        <v>133</v>
      </c>
      <c r="U4">
        <f>W4-V4</f>
        <v>0</v>
      </c>
      <c r="V4">
        <f>IF(V2&gt;V3,V3,V2)</f>
        <v>0</v>
      </c>
      <c r="W4">
        <f>IF(X2=TRUE,W2,W3)</f>
        <v>0</v>
      </c>
      <c r="Z4">
        <f t="shared" si="0"/>
        <v>21.5</v>
      </c>
      <c r="AA4">
        <f t="shared" si="1"/>
        <v>36.1</v>
      </c>
      <c r="AB4">
        <f t="shared" si="2"/>
        <v>27</v>
      </c>
      <c r="AC4">
        <f t="shared" si="3"/>
        <v>73</v>
      </c>
      <c r="AD4">
        <f>AH4-AE4</f>
        <v>0</v>
      </c>
      <c r="AE4">
        <f>IF(AE2&gt;AE3,AE3,AE2)</f>
        <v>0</v>
      </c>
      <c r="AG4">
        <f t="shared" si="4"/>
        <v>0</v>
      </c>
      <c r="AH4">
        <f>IF(AI2=TRUE,AH2,AH3)</f>
        <v>0</v>
      </c>
      <c r="AJ4">
        <f t="shared" si="5"/>
        <v>0.5</v>
      </c>
      <c r="AK4">
        <f t="shared" si="6"/>
        <v>2.75</v>
      </c>
      <c r="AL4" s="6">
        <f t="shared" si="7"/>
        <v>34.924999999999997</v>
      </c>
      <c r="AM4" s="6" t="str">
        <f t="shared" si="8"/>
        <v/>
      </c>
      <c r="AN4" s="6">
        <f>IF($AY4+(CONVERT('Job Entry'!$D$27/2,"in","mm"))&gt;=0,$AY4+(CONVERT('Job Entry'!$D$27/2,"in","mm")),"")</f>
        <v>0</v>
      </c>
      <c r="AO4" s="6">
        <f>IF($AY4+(CONVERT('Job Entry'!$D$27/2,"in","mm"))&lt;=0,ABS($AY4+(CONVERT('Job Entry'!$D$27/2,"in","mm"))),"")</f>
        <v>0</v>
      </c>
      <c r="AP4" s="6">
        <f>IF($AY4+(CONVERT('Job Entry'!$E$27/2,"in","mm"))&gt;=0,$AY4+(CONVERT('Job Entry'!$E$27/2,"in","mm")),"")</f>
        <v>0</v>
      </c>
      <c r="AQ4" s="6">
        <f>IF($AY4+(CONVERT('Job Entry'!$E$27/2,"in","mm"))&lt;=0,ABS($AY4+(CONVERT('Job Entry'!$E$27/2,"in","mm"))),"")</f>
        <v>0</v>
      </c>
      <c r="AR4" s="6">
        <f t="shared" si="9"/>
        <v>34.924999999999997</v>
      </c>
      <c r="AS4" s="6" t="str">
        <f t="shared" si="10"/>
        <v/>
      </c>
      <c r="AT4" s="6">
        <f>IF($AY4-(CONVERT('Job Entry'!$D$27/2,"in","mm"))&lt;=0,ABS($AY4-(CONVERT('Job Entry'!$D$27/2,"in","mm"))),"")</f>
        <v>0</v>
      </c>
      <c r="AU4" s="6">
        <f>IF($AY4-(CONVERT('Job Entry'!$D$27/2,"in","mm"))&gt;=0,$AY4-(CONVERT('Job Entry'!$D$27/2,"in","mm")),"")</f>
        <v>0</v>
      </c>
      <c r="AV4" s="6">
        <f>IF($AY4-(CONVERT('Job Entry'!$E$27/2,"in","mm"))&lt;=0,ABS($AY4-(CONVERT('Job Entry'!$E$27/2,"in","mm"))),"")</f>
        <v>0</v>
      </c>
      <c r="AW4" s="6">
        <f>IF($AY4-(CONVERT('Job Entry'!$E$27/2,"in","mm"))&gt;=0,$AY4-(CONVERT('Job Entry'!$E$27/2,"in","mm")),"")</f>
        <v>0</v>
      </c>
      <c r="AX4">
        <f>AE4+AG4</f>
        <v>0</v>
      </c>
      <c r="AY4">
        <f>(('Format Info'!$B$7/2)-AX4)*25.4</f>
        <v>0</v>
      </c>
      <c r="AZ4">
        <f t="shared" si="11"/>
        <v>0</v>
      </c>
      <c r="BA4">
        <f t="shared" si="12"/>
        <v>0</v>
      </c>
      <c r="BB4">
        <f t="shared" si="13"/>
        <v>30</v>
      </c>
      <c r="BC4" t="str">
        <f t="shared" si="14"/>
        <v/>
      </c>
      <c r="BD4" s="321">
        <f t="shared" si="15"/>
        <v>30</v>
      </c>
      <c r="BE4" s="321" t="str">
        <f t="shared" si="16"/>
        <v/>
      </c>
      <c r="BG4">
        <v>3</v>
      </c>
      <c r="BH4" s="397">
        <v>2.71</v>
      </c>
      <c r="BI4" s="397">
        <f t="shared" si="17"/>
        <v>2.4737999999999998</v>
      </c>
      <c r="BJ4">
        <v>32</v>
      </c>
      <c r="BK4" s="3">
        <v>16</v>
      </c>
    </row>
    <row r="5" spans="1:65" x14ac:dyDescent="0.25">
      <c r="A5" t="s">
        <v>61</v>
      </c>
      <c r="B5">
        <v>4</v>
      </c>
      <c r="C5">
        <f>IF(AND($J$2=0,$J$3=0,$J$4=1,$L$2=0,$L$3=0,$L$4=1,$N$2=0),4,0)</f>
        <v>0</v>
      </c>
      <c r="D5">
        <v>1</v>
      </c>
      <c r="E5">
        <v>7</v>
      </c>
      <c r="F5">
        <v>0</v>
      </c>
      <c r="H5" t="s">
        <v>147</v>
      </c>
      <c r="I5" s="8"/>
      <c r="O5" s="3">
        <v>41.9</v>
      </c>
      <c r="P5" s="11">
        <v>30</v>
      </c>
      <c r="Q5" s="11">
        <v>70</v>
      </c>
      <c r="R5">
        <v>3.5001000000000002</v>
      </c>
      <c r="S5">
        <v>3.875</v>
      </c>
      <c r="T5" t="s">
        <v>34</v>
      </c>
      <c r="U5">
        <f>'Format Info'!G6</f>
        <v>0</v>
      </c>
      <c r="V5">
        <f>'Format Info'!J6</f>
        <v>0</v>
      </c>
      <c r="W5">
        <f>U5+V5</f>
        <v>0</v>
      </c>
      <c r="Z5">
        <f t="shared" si="0"/>
        <v>21.5</v>
      </c>
      <c r="AA5">
        <f t="shared" si="1"/>
        <v>36.1</v>
      </c>
      <c r="AB5">
        <f t="shared" si="2"/>
        <v>27</v>
      </c>
      <c r="AC5">
        <f t="shared" si="3"/>
        <v>73</v>
      </c>
      <c r="AD5">
        <f>'Format Info'!H6</f>
        <v>0</v>
      </c>
      <c r="AE5">
        <f>'Format Info'!B7-(AD5+'Format Info'!I6)</f>
        <v>0</v>
      </c>
      <c r="AG5">
        <f t="shared" si="4"/>
        <v>0</v>
      </c>
      <c r="AH5">
        <f>AD5+AE5</f>
        <v>0</v>
      </c>
      <c r="AJ5">
        <f t="shared" si="5"/>
        <v>0.5</v>
      </c>
      <c r="AK5">
        <f t="shared" si="6"/>
        <v>2.75</v>
      </c>
      <c r="AL5" s="6">
        <f t="shared" si="7"/>
        <v>34.924999999999997</v>
      </c>
      <c r="AM5" s="6" t="str">
        <f t="shared" si="8"/>
        <v/>
      </c>
      <c r="AN5" s="6">
        <f>IF($AY5+(CONVERT('Job Entry'!$D$27/2,"in","mm"))&gt;=0,$AY5+(CONVERT('Job Entry'!$D$27/2,"in","mm")),"")</f>
        <v>0</v>
      </c>
      <c r="AO5" s="6">
        <f>IF($AY5+(CONVERT('Job Entry'!$D$27/2,"in","mm"))&lt;=0,ABS($AY5+(CONVERT('Job Entry'!$D$27/2,"in","mm"))),"")</f>
        <v>0</v>
      </c>
      <c r="AP5" s="6">
        <f>IF($AY5+(CONVERT('Job Entry'!$E$27/2,"in","mm"))&gt;=0,$AY5+(CONVERT('Job Entry'!$E$27/2,"in","mm")),"")</f>
        <v>0</v>
      </c>
      <c r="AQ5" s="6">
        <f>IF($AY5+(CONVERT('Job Entry'!$E$27/2,"in","mm"))&lt;=0,ABS($AY5+(CONVERT('Job Entry'!$E$27/2,"in","mm"))),"")</f>
        <v>0</v>
      </c>
      <c r="AR5" s="6">
        <f t="shared" si="9"/>
        <v>34.924999999999997</v>
      </c>
      <c r="AS5" s="6" t="str">
        <f t="shared" si="10"/>
        <v/>
      </c>
      <c r="AT5" s="6">
        <f>IF($AY5-(CONVERT('Job Entry'!$D$27/2,"in","mm"))&lt;=0,ABS($AY5-(CONVERT('Job Entry'!$D$27/2,"in","mm"))),"")</f>
        <v>0</v>
      </c>
      <c r="AU5" s="6">
        <f>IF($AY5-(CONVERT('Job Entry'!$D$27/2,"in","mm"))&gt;=0,$AY5-(CONVERT('Job Entry'!$D$27/2,"in","mm")),"")</f>
        <v>0</v>
      </c>
      <c r="AV5" s="6">
        <f>IF($AY5-(CONVERT('Job Entry'!$E$27/2,"in","mm"))&lt;=0,ABS($AY5-(CONVERT('Job Entry'!$E$27/2,"in","mm"))),"")</f>
        <v>0</v>
      </c>
      <c r="AW5" s="6">
        <f>IF($AY5-(CONVERT('Job Entry'!$E$27/2,"in","mm"))&gt;=0,$AY5-(CONVERT('Job Entry'!$E$27/2,"in","mm")),"")</f>
        <v>0</v>
      </c>
      <c r="AX5">
        <f>AE5+AG5</f>
        <v>0</v>
      </c>
      <c r="AY5">
        <f>(('Format Info'!$B$7/2)-AX5)*25.4</f>
        <v>0</v>
      </c>
      <c r="AZ5">
        <f t="shared" si="11"/>
        <v>0</v>
      </c>
      <c r="BA5">
        <f t="shared" si="12"/>
        <v>0</v>
      </c>
      <c r="BB5">
        <f t="shared" si="13"/>
        <v>30</v>
      </c>
      <c r="BC5" t="str">
        <f t="shared" si="14"/>
        <v/>
      </c>
      <c r="BD5" s="321">
        <f t="shared" si="15"/>
        <v>30</v>
      </c>
      <c r="BE5" s="321" t="str">
        <f t="shared" si="16"/>
        <v/>
      </c>
      <c r="BG5">
        <v>4</v>
      </c>
      <c r="BH5" s="397">
        <v>3.1709999999999998</v>
      </c>
      <c r="BI5" s="397">
        <f t="shared" si="17"/>
        <v>2.9347999999999996</v>
      </c>
      <c r="BJ5">
        <v>33</v>
      </c>
      <c r="BK5" s="3">
        <v>19</v>
      </c>
      <c r="BL5" t="str">
        <f>IF(K5=TRUE,(CONVERT(U5,"in","mm")),"")</f>
        <v/>
      </c>
    </row>
    <row r="6" spans="1:65" x14ac:dyDescent="0.25">
      <c r="A6" t="s">
        <v>60</v>
      </c>
      <c r="B6">
        <v>5</v>
      </c>
      <c r="C6">
        <f>IF(AND($J$2=1,$J$3=0,$J$4=1,$L$2=1,$L$3=0,$L$4=1,$N$2=0),5,0)</f>
        <v>0</v>
      </c>
      <c r="D6">
        <v>1</v>
      </c>
      <c r="E6">
        <v>5</v>
      </c>
      <c r="F6">
        <v>0</v>
      </c>
      <c r="I6" s="8"/>
      <c r="O6" s="3">
        <v>43.9</v>
      </c>
      <c r="P6" s="11">
        <v>31</v>
      </c>
      <c r="Q6" s="11">
        <v>69</v>
      </c>
      <c r="R6">
        <v>3.8750010000000001</v>
      </c>
      <c r="S6">
        <v>4.125</v>
      </c>
      <c r="T6" t="s">
        <v>139</v>
      </c>
      <c r="U6">
        <f>W2+W5</f>
        <v>0</v>
      </c>
      <c r="Z6">
        <f t="shared" si="0"/>
        <v>21.5</v>
      </c>
      <c r="AA6">
        <f t="shared" si="1"/>
        <v>36.1</v>
      </c>
      <c r="AB6">
        <f t="shared" si="2"/>
        <v>27</v>
      </c>
      <c r="AC6">
        <f t="shared" si="3"/>
        <v>73</v>
      </c>
      <c r="AD6">
        <f t="array" ref="AD6">MAX(AH2:AH5)-MIN(IF(AE2:AE5&gt;0,AE2:AE5))</f>
        <v>0</v>
      </c>
      <c r="AE6">
        <f t="array" ref="AE6">MIN(IF(AE2:AE5&gt;0,AE2:AE5))</f>
        <v>0</v>
      </c>
      <c r="AG6">
        <f t="shared" si="4"/>
        <v>0</v>
      </c>
      <c r="AJ6">
        <f t="shared" si="5"/>
        <v>0.5</v>
      </c>
      <c r="AK6">
        <f t="shared" si="6"/>
        <v>2.75</v>
      </c>
      <c r="AL6" s="6">
        <f t="shared" si="7"/>
        <v>34.924999999999997</v>
      </c>
      <c r="AM6" s="6" t="str">
        <f t="shared" si="8"/>
        <v/>
      </c>
      <c r="AN6" s="6">
        <f>IF($AY6+(CONVERT('Job Entry'!$D$27/2,"in","mm"))&gt;=0,$AY6+(CONVERT('Job Entry'!$D$27/2,"in","mm")),"")</f>
        <v>0</v>
      </c>
      <c r="AO6" s="6">
        <f>IF($AY6+(CONVERT('Job Entry'!$D$27/2,"in","mm"))&lt;=0,ABS($AY6+(CONVERT('Job Entry'!$D$27/2,"in","mm"))),"")</f>
        <v>0</v>
      </c>
      <c r="AP6" s="6">
        <f>IF($AY6+(CONVERT('Job Entry'!$E$27/2,"in","mm"))&gt;=0,$AY6+(CONVERT('Job Entry'!$E$27/2,"in","mm")),"")</f>
        <v>0</v>
      </c>
      <c r="AQ6" s="6">
        <f>IF($AY6+(CONVERT('Job Entry'!$E$27/2,"in","mm"))&lt;=0,ABS($AY6+(CONVERT('Job Entry'!$E$27/2,"in","mm"))),"")</f>
        <v>0</v>
      </c>
      <c r="AR6" s="6">
        <f t="shared" si="9"/>
        <v>34.924999999999997</v>
      </c>
      <c r="AS6" s="6" t="str">
        <f t="shared" si="10"/>
        <v/>
      </c>
      <c r="AT6" s="6">
        <f>IF($AY6-(CONVERT('Job Entry'!$D$27/2,"in","mm"))&lt;=0,ABS($AY6-(CONVERT('Job Entry'!$D$27/2,"in","mm"))),"")</f>
        <v>0</v>
      </c>
      <c r="AU6" s="6">
        <f>IF($AY6-(CONVERT('Job Entry'!$D$27/2,"in","mm"))&gt;=0,$AY6-(CONVERT('Job Entry'!$D$27/2,"in","mm")),"")</f>
        <v>0</v>
      </c>
      <c r="AV6" s="6">
        <f>IF($AY6-(CONVERT('Job Entry'!$E$27/2,"in","mm"))&lt;=0,ABS($AY6-(CONVERT('Job Entry'!$E$27/2,"in","mm"))),"")</f>
        <v>0</v>
      </c>
      <c r="AW6" s="6">
        <f>IF($AY6-(CONVERT('Job Entry'!$E$27/2,"in","mm"))&gt;=0,$AY6-(CONVERT('Job Entry'!$E$27/2,"in","mm")),"")</f>
        <v>0</v>
      </c>
      <c r="AX6">
        <f>$AE6+$AG6</f>
        <v>0</v>
      </c>
      <c r="AY6">
        <f>(('Format Info'!$B$7/2)-AX6)*25.4</f>
        <v>0</v>
      </c>
      <c r="AZ6">
        <f t="shared" si="11"/>
        <v>0</v>
      </c>
      <c r="BA6">
        <f t="shared" si="12"/>
        <v>0</v>
      </c>
      <c r="BB6">
        <f t="shared" si="13"/>
        <v>30</v>
      </c>
      <c r="BC6" t="str">
        <f t="shared" si="14"/>
        <v/>
      </c>
      <c r="BD6" s="321">
        <f t="shared" si="15"/>
        <v>30</v>
      </c>
      <c r="BE6" s="321" t="str">
        <f t="shared" si="16"/>
        <v/>
      </c>
      <c r="BG6">
        <v>5</v>
      </c>
      <c r="BH6" s="397">
        <v>3.5659999999999998</v>
      </c>
      <c r="BI6" s="397">
        <f t="shared" si="17"/>
        <v>3.3297999999999996</v>
      </c>
      <c r="BJ6">
        <v>34</v>
      </c>
      <c r="BK6" s="3">
        <v>23</v>
      </c>
    </row>
    <row r="7" spans="1:65" x14ac:dyDescent="0.25">
      <c r="A7" t="s">
        <v>65</v>
      </c>
      <c r="B7">
        <v>6</v>
      </c>
      <c r="C7">
        <f>IF(AND($J$2=1,$J$3=1,$J$4=1,$L$2=1,$L$3=1,$L$4=1,$N$2=0),6,0)</f>
        <v>0</v>
      </c>
      <c r="D7">
        <v>1</v>
      </c>
      <c r="E7">
        <v>3</v>
      </c>
      <c r="F7">
        <v>0</v>
      </c>
      <c r="I7" s="8"/>
      <c r="O7" s="3">
        <v>46</v>
      </c>
      <c r="P7" s="11">
        <v>32</v>
      </c>
      <c r="Q7" s="11">
        <v>68</v>
      </c>
      <c r="R7">
        <v>4.1250010000000001</v>
      </c>
      <c r="S7">
        <v>4.5</v>
      </c>
      <c r="T7" t="s">
        <v>140</v>
      </c>
      <c r="U7">
        <f>W4+W5</f>
        <v>0</v>
      </c>
      <c r="Z7">
        <f t="shared" si="0"/>
        <v>21.5</v>
      </c>
      <c r="AA7">
        <f t="shared" si="1"/>
        <v>36.1</v>
      </c>
      <c r="AB7">
        <f t="shared" si="2"/>
        <v>27</v>
      </c>
      <c r="AC7">
        <f t="shared" si="3"/>
        <v>73</v>
      </c>
      <c r="AD7">
        <f t="array" ref="AD7">MAX(AH2:AH5)-MIN(IF(AE2:AE5&gt;0,AE2:AE5))</f>
        <v>0</v>
      </c>
      <c r="AE7">
        <f t="array" ref="AE7">MIN(IF(AE2:AE5&gt;0,AE2:AE5))</f>
        <v>0</v>
      </c>
      <c r="AG7">
        <f t="shared" si="4"/>
        <v>0</v>
      </c>
      <c r="AJ7">
        <f t="shared" si="5"/>
        <v>0.5</v>
      </c>
      <c r="AK7">
        <f t="shared" si="6"/>
        <v>2.75</v>
      </c>
      <c r="AL7" s="6">
        <f t="shared" si="7"/>
        <v>34.924999999999997</v>
      </c>
      <c r="AM7" s="6" t="str">
        <f t="shared" si="8"/>
        <v/>
      </c>
      <c r="AN7" s="6">
        <f>IF($AY7+(CONVERT('Job Entry'!$D$27/2,"in","mm"))&gt;=0,$AY7+(CONVERT('Job Entry'!$D$27/2,"in","mm")),"")</f>
        <v>0</v>
      </c>
      <c r="AO7" s="6">
        <f>IF($AY7+(CONVERT('Job Entry'!$D$27/2,"in","mm"))&lt;=0,ABS($AY7+(CONVERT('Job Entry'!$D$27/2,"in","mm"))),"")</f>
        <v>0</v>
      </c>
      <c r="AP7" s="6">
        <f>IF($AY7+(CONVERT('Job Entry'!$E$27/2,"in","mm"))&gt;=0,$AY7+(CONVERT('Job Entry'!$E$27/2,"in","mm")),"")</f>
        <v>0</v>
      </c>
      <c r="AQ7" s="6">
        <f>IF($AY7+(CONVERT('Job Entry'!$E$27/2,"in","mm"))&lt;=0,ABS($AY7+(CONVERT('Job Entry'!$E$27/2,"in","mm"))),"")</f>
        <v>0</v>
      </c>
      <c r="AR7" s="6">
        <f t="shared" si="9"/>
        <v>34.924999999999997</v>
      </c>
      <c r="AS7" s="6" t="str">
        <f t="shared" si="10"/>
        <v/>
      </c>
      <c r="AT7" s="6">
        <f>IF($AY7-(CONVERT('Job Entry'!$D$27/2,"in","mm"))&lt;=0,ABS($AY7-(CONVERT('Job Entry'!$D$27/2,"in","mm"))),"")</f>
        <v>0</v>
      </c>
      <c r="AU7" s="6">
        <f>IF($AY7-(CONVERT('Job Entry'!$D$27/2,"in","mm"))&gt;=0,$AY7-(CONVERT('Job Entry'!$D$27/2,"in","mm")),"")</f>
        <v>0</v>
      </c>
      <c r="AV7" s="6">
        <f>IF($AY7-(CONVERT('Job Entry'!$E$27/2,"in","mm"))&lt;=0,ABS($AY7-(CONVERT('Job Entry'!$E$27/2,"in","mm"))),"")</f>
        <v>0</v>
      </c>
      <c r="AW7" s="6">
        <f>IF($AY7-(CONVERT('Job Entry'!$E$27/2,"in","mm"))&gt;=0,$AY7-(CONVERT('Job Entry'!$E$27/2,"in","mm")),"")</f>
        <v>0</v>
      </c>
      <c r="AX7">
        <f>AE7+AG7</f>
        <v>0</v>
      </c>
      <c r="AY7">
        <f>(('Format Info'!$B$7/2)-AX7)*25.4</f>
        <v>0</v>
      </c>
      <c r="AZ7">
        <f t="shared" si="11"/>
        <v>0</v>
      </c>
      <c r="BA7">
        <f t="shared" si="12"/>
        <v>0</v>
      </c>
      <c r="BB7">
        <f t="shared" si="13"/>
        <v>30</v>
      </c>
      <c r="BC7" t="str">
        <f t="shared" si="14"/>
        <v/>
      </c>
      <c r="BD7" s="321">
        <f t="shared" si="15"/>
        <v>30</v>
      </c>
      <c r="BE7" s="321" t="str">
        <f t="shared" si="16"/>
        <v/>
      </c>
      <c r="BG7">
        <v>6</v>
      </c>
      <c r="BH7" s="397">
        <v>4.0190000000000001</v>
      </c>
      <c r="BI7" s="397">
        <f t="shared" si="17"/>
        <v>3.7827999999999999</v>
      </c>
      <c r="BJ7">
        <v>35</v>
      </c>
      <c r="BK7" s="3">
        <v>25</v>
      </c>
    </row>
    <row r="8" spans="1:65" x14ac:dyDescent="0.25">
      <c r="A8" t="s">
        <v>62</v>
      </c>
      <c r="B8">
        <v>7</v>
      </c>
      <c r="C8">
        <f>IF(AND($J$2=1,$J$3=0,$J$4=0,$L$2=0,$L$3=0,$L$4=0,$N$2=0),7,0)</f>
        <v>0</v>
      </c>
      <c r="D8">
        <v>2</v>
      </c>
      <c r="E8">
        <v>1</v>
      </c>
      <c r="F8">
        <v>0</v>
      </c>
      <c r="O8" s="3">
        <v>48.1</v>
      </c>
      <c r="P8" s="11">
        <v>33</v>
      </c>
      <c r="Q8" s="11">
        <v>67</v>
      </c>
      <c r="R8">
        <v>4.5000999999999998</v>
      </c>
      <c r="S8">
        <v>4.75</v>
      </c>
      <c r="BG8">
        <v>7</v>
      </c>
      <c r="BH8" s="397">
        <v>4.4569999999999999</v>
      </c>
      <c r="BI8" s="397">
        <f t="shared" si="17"/>
        <v>4.2207999999999997</v>
      </c>
      <c r="BJ8">
        <v>36</v>
      </c>
      <c r="BK8" s="3">
        <v>27.2</v>
      </c>
    </row>
    <row r="9" spans="1:65" x14ac:dyDescent="0.25">
      <c r="A9" t="s">
        <v>73</v>
      </c>
      <c r="B9">
        <v>8</v>
      </c>
      <c r="C9">
        <f>IF(AND($J$2=1,$J$3=1,$J$4=0,$L$2=0,$L$3=0,$L$4=0,$N$2=0),8,0)</f>
        <v>0</v>
      </c>
      <c r="D9">
        <v>2</v>
      </c>
      <c r="E9">
        <v>2</v>
      </c>
      <c r="F9">
        <v>1</v>
      </c>
      <c r="O9" s="3">
        <v>50.3</v>
      </c>
      <c r="P9" s="11">
        <v>34</v>
      </c>
      <c r="Q9" s="11">
        <v>66</v>
      </c>
      <c r="R9">
        <v>4.7500099999999996</v>
      </c>
      <c r="S9">
        <v>5</v>
      </c>
      <c r="BG9">
        <v>8</v>
      </c>
      <c r="BH9" s="397">
        <v>4.8819999999999997</v>
      </c>
      <c r="BI9" s="397">
        <f t="shared" si="17"/>
        <v>4.6457999999999995</v>
      </c>
      <c r="BJ9">
        <v>37</v>
      </c>
      <c r="BK9" s="3">
        <v>29.4</v>
      </c>
    </row>
    <row r="10" spans="1:65" x14ac:dyDescent="0.25">
      <c r="A10" t="s">
        <v>64</v>
      </c>
      <c r="B10">
        <v>9</v>
      </c>
      <c r="C10">
        <f>IF(AND($J$2=1,$J$3=0,$J$4=1,$L$2=0,$L$3=0,$L$4=0,$N$2=0),9,0)</f>
        <v>0</v>
      </c>
      <c r="D10">
        <v>2</v>
      </c>
      <c r="E10">
        <v>5</v>
      </c>
      <c r="F10">
        <v>2</v>
      </c>
      <c r="O10" s="3">
        <v>52.6</v>
      </c>
      <c r="P10" s="11">
        <v>35</v>
      </c>
      <c r="Q10" s="11">
        <v>65</v>
      </c>
      <c r="R10">
        <v>5.0010000000000003</v>
      </c>
      <c r="S10">
        <v>5.25</v>
      </c>
      <c r="X10" s="13"/>
      <c r="BG10">
        <v>9</v>
      </c>
      <c r="BH10" s="397">
        <v>5.35</v>
      </c>
      <c r="BI10" s="397">
        <f t="shared" si="17"/>
        <v>5.1137999999999995</v>
      </c>
      <c r="BJ10">
        <v>38</v>
      </c>
      <c r="BK10" s="3">
        <v>31.6</v>
      </c>
    </row>
    <row r="11" spans="1:65" x14ac:dyDescent="0.25">
      <c r="A11" t="s">
        <v>67</v>
      </c>
      <c r="B11">
        <v>10</v>
      </c>
      <c r="C11">
        <f>IF(AND($J$2=1,$J$3=0,$J$4=1,$L$2=0,$L$3=0,$L$4=1,$N$2=0),10,0)</f>
        <v>0</v>
      </c>
      <c r="D11">
        <v>2</v>
      </c>
      <c r="E11">
        <v>5</v>
      </c>
      <c r="F11">
        <v>0</v>
      </c>
      <c r="O11" s="3">
        <v>55</v>
      </c>
      <c r="P11" s="11">
        <v>36</v>
      </c>
      <c r="Q11" s="11">
        <v>64</v>
      </c>
      <c r="R11">
        <v>5.2500099999999996</v>
      </c>
      <c r="S11">
        <v>5.5</v>
      </c>
      <c r="AD11" s="424"/>
      <c r="BG11">
        <v>10</v>
      </c>
      <c r="BH11" s="397">
        <v>5.774</v>
      </c>
      <c r="BI11" s="397">
        <f t="shared" si="17"/>
        <v>5.5377999999999998</v>
      </c>
      <c r="BJ11">
        <v>39</v>
      </c>
      <c r="BK11" s="3">
        <v>33.799999999999997</v>
      </c>
    </row>
    <row r="12" spans="1:65" x14ac:dyDescent="0.25">
      <c r="A12" t="s">
        <v>76</v>
      </c>
      <c r="B12">
        <v>11</v>
      </c>
      <c r="C12">
        <f>IF(AND($J$2=1,$J$3=1,$J$4=1,$L$2=0,$L$3=0,$L$4=1,$N$2=0),11,0)</f>
        <v>0</v>
      </c>
      <c r="D12">
        <v>2</v>
      </c>
      <c r="E12">
        <v>3</v>
      </c>
      <c r="F12">
        <v>1</v>
      </c>
      <c r="O12" s="3">
        <v>57.4</v>
      </c>
      <c r="P12" s="11">
        <v>37</v>
      </c>
      <c r="Q12" s="11">
        <v>63</v>
      </c>
      <c r="R12">
        <v>5.5000999999999998</v>
      </c>
      <c r="S12">
        <v>5.875</v>
      </c>
      <c r="AD12" s="425">
        <f t="array" ref="AD12">MIN(IF(AE2:AE5&gt;0,AE2:AE5))</f>
        <v>0</v>
      </c>
      <c r="AE12" t="s">
        <v>781</v>
      </c>
      <c r="BG12">
        <v>11</v>
      </c>
      <c r="BH12" s="397">
        <v>6.22</v>
      </c>
      <c r="BI12" s="397">
        <f t="shared" si="17"/>
        <v>5.9837999999999996</v>
      </c>
      <c r="BJ12">
        <v>40</v>
      </c>
      <c r="BK12" s="3">
        <v>36</v>
      </c>
    </row>
    <row r="13" spans="1:65" x14ac:dyDescent="0.25">
      <c r="A13" t="s">
        <v>103</v>
      </c>
      <c r="B13">
        <v>12</v>
      </c>
      <c r="C13">
        <f>IF(AND($J$2=1,$J$3=1,$J$4=0,$L$2=0,$L$3=1,$L$4=0,$N$2=0),12,0)</f>
        <v>0</v>
      </c>
      <c r="D13">
        <v>2</v>
      </c>
      <c r="E13">
        <v>2</v>
      </c>
      <c r="F13">
        <v>0</v>
      </c>
      <c r="O13" s="3">
        <v>59.9</v>
      </c>
      <c r="P13" s="11">
        <v>38</v>
      </c>
      <c r="Q13" s="11">
        <v>62</v>
      </c>
      <c r="R13">
        <v>5.8750010000000001</v>
      </c>
      <c r="BG13">
        <v>12</v>
      </c>
      <c r="BH13" s="397">
        <v>6.6820000000000004</v>
      </c>
      <c r="BI13" s="397">
        <f t="shared" si="17"/>
        <v>6.4458000000000002</v>
      </c>
      <c r="BJ13">
        <v>41</v>
      </c>
      <c r="BK13" s="3">
        <v>38.4</v>
      </c>
    </row>
    <row r="14" spans="1:65" x14ac:dyDescent="0.25">
      <c r="A14" t="s">
        <v>106</v>
      </c>
      <c r="B14">
        <v>13</v>
      </c>
      <c r="C14">
        <f>IF(AND($J$2=1,$J$3=0,$J$4=0,$L$2=0,$L$3=1,$L$4=0,$N$2=0),13,0)</f>
        <v>0</v>
      </c>
      <c r="D14">
        <v>2</v>
      </c>
      <c r="E14">
        <v>1</v>
      </c>
      <c r="F14">
        <v>0</v>
      </c>
      <c r="O14" s="3">
        <v>62.5</v>
      </c>
      <c r="P14" s="11">
        <v>39</v>
      </c>
      <c r="Q14" s="11">
        <v>61</v>
      </c>
      <c r="BG14">
        <v>13</v>
      </c>
      <c r="BH14" s="397">
        <v>7.109</v>
      </c>
      <c r="BI14" s="397">
        <f t="shared" si="17"/>
        <v>6.8727999999999998</v>
      </c>
      <c r="BJ14">
        <v>42</v>
      </c>
      <c r="BK14" s="3">
        <v>40.799999999999997</v>
      </c>
    </row>
    <row r="15" spans="1:65" x14ac:dyDescent="0.25">
      <c r="A15" t="s">
        <v>110</v>
      </c>
      <c r="B15">
        <v>14</v>
      </c>
      <c r="C15">
        <f>IF(AND($J$2=1,$J$3=1,$J$4=0,$L$2=0,$L$3=0,$L$4=1,$N$2=0),14,0)</f>
        <v>0</v>
      </c>
      <c r="D15">
        <v>2</v>
      </c>
      <c r="E15">
        <v>2</v>
      </c>
      <c r="F15">
        <v>0</v>
      </c>
      <c r="O15" s="3">
        <v>65.099999999999994</v>
      </c>
      <c r="P15" s="11">
        <v>40</v>
      </c>
      <c r="Q15" s="11">
        <v>60</v>
      </c>
      <c r="BG15">
        <v>14</v>
      </c>
      <c r="BH15" s="397">
        <v>7.55</v>
      </c>
      <c r="BI15" s="397">
        <f t="shared" si="17"/>
        <v>7.3137999999999996</v>
      </c>
      <c r="BJ15">
        <v>43</v>
      </c>
      <c r="BK15" s="3">
        <v>43.2</v>
      </c>
    </row>
    <row r="16" spans="1:65" x14ac:dyDescent="0.25">
      <c r="A16" t="s">
        <v>108</v>
      </c>
      <c r="B16">
        <v>15</v>
      </c>
      <c r="C16">
        <f>IF(AND($J$2=1,$J$3=1,$J$4=0,$L$2=0,$L$3=1,$L$4=1,$N$2=0),15,0)</f>
        <v>0</v>
      </c>
      <c r="D16">
        <v>2</v>
      </c>
      <c r="E16">
        <v>2</v>
      </c>
      <c r="F16">
        <v>0</v>
      </c>
      <c r="O16" s="3">
        <v>67.900000000000006</v>
      </c>
      <c r="P16" s="11">
        <v>41</v>
      </c>
      <c r="Q16" s="11">
        <v>59</v>
      </c>
      <c r="BG16">
        <v>15</v>
      </c>
      <c r="BH16" s="397">
        <v>7.9879999999999995</v>
      </c>
      <c r="BI16" s="397">
        <f t="shared" si="17"/>
        <v>7.7517999999999994</v>
      </c>
      <c r="BJ16">
        <v>44</v>
      </c>
      <c r="BK16" s="3">
        <v>45.6</v>
      </c>
    </row>
    <row r="17" spans="1:63" x14ac:dyDescent="0.25">
      <c r="A17" t="s">
        <v>72</v>
      </c>
      <c r="B17">
        <v>16</v>
      </c>
      <c r="C17">
        <f>IF(AND($J$2=1,$J$3=1,$J$4=0,$L$2=0,$L$3=0,$L$4=0,$N$2=1),16,0)</f>
        <v>0</v>
      </c>
      <c r="D17">
        <v>3</v>
      </c>
      <c r="E17">
        <v>2</v>
      </c>
      <c r="F17">
        <v>0</v>
      </c>
      <c r="O17" s="3">
        <v>70.8</v>
      </c>
      <c r="P17" s="11">
        <v>42</v>
      </c>
      <c r="Q17" s="11">
        <v>58</v>
      </c>
      <c r="BG17">
        <v>16</v>
      </c>
      <c r="BH17" s="397">
        <v>8.4280000000000008</v>
      </c>
      <c r="BI17" s="397">
        <f t="shared" si="17"/>
        <v>8.1918000000000006</v>
      </c>
      <c r="BJ17">
        <v>45</v>
      </c>
      <c r="BK17" s="3">
        <v>48</v>
      </c>
    </row>
    <row r="18" spans="1:63" x14ac:dyDescent="0.25">
      <c r="A18" t="s">
        <v>74</v>
      </c>
      <c r="B18">
        <v>17</v>
      </c>
      <c r="C18">
        <f>IF(AND($J$2=1,$J$3=1,$J$4=1,$L$2=0,$L$3=0,$L$4=0,$N$2=1),17,0)</f>
        <v>0</v>
      </c>
      <c r="D18">
        <v>3</v>
      </c>
      <c r="E18">
        <v>3</v>
      </c>
      <c r="F18">
        <v>2</v>
      </c>
      <c r="O18" s="3">
        <v>73.7</v>
      </c>
      <c r="P18" s="11">
        <v>43</v>
      </c>
      <c r="Q18" s="11">
        <v>57</v>
      </c>
      <c r="BG18">
        <v>17</v>
      </c>
      <c r="BH18" s="397">
        <v>8.8670000000000009</v>
      </c>
      <c r="BI18" s="397">
        <f t="shared" si="17"/>
        <v>8.6308000000000007</v>
      </c>
      <c r="BJ18">
        <v>46</v>
      </c>
      <c r="BK18" s="3">
        <v>50</v>
      </c>
    </row>
    <row r="19" spans="1:63" x14ac:dyDescent="0.25">
      <c r="A19" t="s">
        <v>75</v>
      </c>
      <c r="B19">
        <v>18</v>
      </c>
      <c r="C19">
        <f>IF(AND($J$2=1,$J$3=1,$J$4=1,$L$2=0,$L$3=0,$L$4=1,$N$2=1),18,0)</f>
        <v>0</v>
      </c>
      <c r="D19">
        <v>3</v>
      </c>
      <c r="E19">
        <v>3</v>
      </c>
      <c r="F19">
        <v>0</v>
      </c>
      <c r="O19" s="3">
        <v>76.8</v>
      </c>
      <c r="P19" s="11">
        <v>44</v>
      </c>
      <c r="Q19" s="11">
        <v>56</v>
      </c>
      <c r="BG19">
        <v>18</v>
      </c>
      <c r="BH19" s="397">
        <v>9.3149999999999995</v>
      </c>
      <c r="BI19" s="397">
        <f t="shared" si="17"/>
        <v>9.0787999999999993</v>
      </c>
      <c r="BJ19">
        <v>47</v>
      </c>
      <c r="BK19" s="3">
        <v>52</v>
      </c>
    </row>
    <row r="20" spans="1:63" x14ac:dyDescent="0.25">
      <c r="A20" t="s">
        <v>63</v>
      </c>
      <c r="B20">
        <v>19</v>
      </c>
      <c r="C20">
        <f>IF(AND($J$2=0,$J$3=0,$J$4=1,$L$2=0,$L$3=0,$L$4=0,$N$2=0),19,0)</f>
        <v>0</v>
      </c>
      <c r="D20">
        <v>4</v>
      </c>
      <c r="E20">
        <v>7</v>
      </c>
      <c r="F20">
        <v>0</v>
      </c>
      <c r="O20" s="3">
        <v>80</v>
      </c>
      <c r="P20" s="11">
        <v>45</v>
      </c>
      <c r="Q20" s="11">
        <v>55</v>
      </c>
      <c r="BG20">
        <v>19</v>
      </c>
      <c r="BH20" s="397">
        <v>9.7639999999999993</v>
      </c>
      <c r="BI20" s="397">
        <f t="shared" si="17"/>
        <v>9.5277999999999992</v>
      </c>
      <c r="BJ20">
        <v>48</v>
      </c>
      <c r="BK20" s="3">
        <v>54</v>
      </c>
    </row>
    <row r="21" spans="1:63" x14ac:dyDescent="0.25">
      <c r="A21" t="s">
        <v>66</v>
      </c>
      <c r="B21">
        <v>20</v>
      </c>
      <c r="C21">
        <f>IF(AND($J$2=1,$J$3=0,$J$4=1,$L$2=1,$L$3=0,$L$4=0,$N$2=0),20,0)</f>
        <v>0</v>
      </c>
      <c r="D21">
        <v>4</v>
      </c>
      <c r="E21">
        <v>5</v>
      </c>
      <c r="F21">
        <v>0</v>
      </c>
      <c r="O21" s="3">
        <v>83.2</v>
      </c>
      <c r="P21" s="11">
        <v>46</v>
      </c>
      <c r="Q21" s="11">
        <v>54</v>
      </c>
      <c r="BG21">
        <v>20</v>
      </c>
      <c r="BH21" s="397">
        <v>10.205</v>
      </c>
      <c r="BI21" s="397">
        <f t="shared" si="17"/>
        <v>9.9687999999999999</v>
      </c>
      <c r="BJ21">
        <v>49</v>
      </c>
      <c r="BK21" s="3">
        <v>56</v>
      </c>
    </row>
    <row r="22" spans="1:63" x14ac:dyDescent="0.25">
      <c r="A22" t="s">
        <v>68</v>
      </c>
      <c r="B22">
        <v>21</v>
      </c>
      <c r="C22">
        <f>IF(AND($J$2=1,$J$3=1,$J$4=1,$L$2=1,$L$3=1,$L$4=0,$N$2=0),21,0)</f>
        <v>0</v>
      </c>
      <c r="D22">
        <v>4</v>
      </c>
      <c r="E22">
        <v>3</v>
      </c>
      <c r="F22">
        <v>0</v>
      </c>
      <c r="O22" s="3">
        <v>86.6</v>
      </c>
      <c r="P22" s="11">
        <v>47</v>
      </c>
      <c r="Q22" s="11">
        <v>53</v>
      </c>
      <c r="BG22">
        <v>21</v>
      </c>
      <c r="BH22" s="397">
        <v>10.632999999999999</v>
      </c>
      <c r="BI22" s="397">
        <f t="shared" si="17"/>
        <v>10.396799999999999</v>
      </c>
      <c r="BJ22">
        <v>50</v>
      </c>
      <c r="BK22" s="3">
        <v>58</v>
      </c>
    </row>
    <row r="23" spans="1:63" x14ac:dyDescent="0.25">
      <c r="A23" t="s">
        <v>104</v>
      </c>
      <c r="B23">
        <v>22</v>
      </c>
      <c r="C23">
        <f>IF(AND($J$2=1,$J$3=1,$J$4=0,$L$2=1,$L$3=0,$L$4=0,$N$2=0),22,0)</f>
        <v>0</v>
      </c>
      <c r="D23">
        <v>5</v>
      </c>
      <c r="E23">
        <v>2</v>
      </c>
      <c r="F23">
        <v>0</v>
      </c>
      <c r="O23" s="3">
        <v>90.2</v>
      </c>
      <c r="P23" s="11">
        <v>48</v>
      </c>
      <c r="Q23" s="11">
        <v>52</v>
      </c>
      <c r="BG23">
        <v>22</v>
      </c>
      <c r="BH23" s="397">
        <v>11.074999999999999</v>
      </c>
      <c r="BI23" s="397">
        <f t="shared" si="17"/>
        <v>10.838799999999999</v>
      </c>
      <c r="BJ23">
        <v>51</v>
      </c>
      <c r="BK23" s="3">
        <v>60</v>
      </c>
    </row>
    <row r="24" spans="1:63" x14ac:dyDescent="0.25">
      <c r="A24" t="s">
        <v>109</v>
      </c>
      <c r="B24">
        <v>23</v>
      </c>
      <c r="C24">
        <f>IF(AND($J$2=1,$J$3=1,$J$4=0,$L$2=1,$L$3=0,$L$4=1,$N$2=0),23,0)</f>
        <v>0</v>
      </c>
      <c r="D24">
        <v>5</v>
      </c>
      <c r="E24">
        <v>2</v>
      </c>
      <c r="F24">
        <v>0</v>
      </c>
      <c r="O24" s="3">
        <v>93.9</v>
      </c>
      <c r="P24" s="11">
        <v>49</v>
      </c>
      <c r="Q24" s="11">
        <v>51</v>
      </c>
      <c r="BG24">
        <v>23</v>
      </c>
      <c r="BH24" s="397">
        <v>11.504999999999999</v>
      </c>
      <c r="BI24" s="397">
        <f t="shared" si="17"/>
        <v>11.268799999999999</v>
      </c>
      <c r="BJ24">
        <v>52</v>
      </c>
      <c r="BK24" s="3">
        <v>62</v>
      </c>
    </row>
    <row r="25" spans="1:63" x14ac:dyDescent="0.25">
      <c r="A25" t="s">
        <v>105</v>
      </c>
      <c r="B25">
        <v>24</v>
      </c>
      <c r="C25">
        <f>IF(AND($J$2=1,$J$3=1,$J$4=1,$L$2=0,$L$3=0,$L$4=0,$N$2=0),24,0)</f>
        <v>0</v>
      </c>
      <c r="D25">
        <v>6</v>
      </c>
      <c r="E25">
        <v>3</v>
      </c>
      <c r="F25">
        <v>3</v>
      </c>
      <c r="O25" s="3">
        <v>97.7</v>
      </c>
      <c r="P25" s="11">
        <v>50</v>
      </c>
      <c r="Q25" s="11">
        <v>50</v>
      </c>
      <c r="BG25">
        <v>24</v>
      </c>
      <c r="BH25" s="397">
        <v>11.975</v>
      </c>
      <c r="BI25" s="397">
        <f t="shared" si="17"/>
        <v>11.738799999999999</v>
      </c>
      <c r="BJ25">
        <v>53</v>
      </c>
      <c r="BK25" s="3">
        <v>64</v>
      </c>
    </row>
    <row r="26" spans="1:63" x14ac:dyDescent="0.25">
      <c r="A26" t="s">
        <v>154</v>
      </c>
      <c r="B26">
        <v>25</v>
      </c>
      <c r="C26">
        <f>IF(AND($J$2=1,$J$3=1,$J$4=1,$L$2=1,$L$3=0,$L$4=0,$N$2=0),25,0)</f>
        <v>0</v>
      </c>
      <c r="D26">
        <v>5</v>
      </c>
      <c r="E26">
        <v>3</v>
      </c>
      <c r="F26">
        <v>2</v>
      </c>
      <c r="O26" s="3">
        <v>101.7</v>
      </c>
      <c r="P26" s="11">
        <v>51</v>
      </c>
      <c r="Q26" s="11">
        <v>49</v>
      </c>
      <c r="BG26">
        <v>25</v>
      </c>
      <c r="BH26" s="397">
        <v>12.404</v>
      </c>
      <c r="BI26" s="397">
        <f t="shared" si="17"/>
        <v>12.1678</v>
      </c>
      <c r="BJ26">
        <v>54</v>
      </c>
      <c r="BK26" s="3">
        <v>66</v>
      </c>
    </row>
    <row r="27" spans="1:63" x14ac:dyDescent="0.25">
      <c r="A27" t="s">
        <v>155</v>
      </c>
      <c r="B27">
        <v>26</v>
      </c>
      <c r="C27">
        <f>IF(AND($J$2=1,$J$3=1,$J$4=1,$L$2=0,$L$3=1,$L$4=0,$N$2=0),26,0)</f>
        <v>0</v>
      </c>
      <c r="D27">
        <v>2</v>
      </c>
      <c r="E27">
        <v>3</v>
      </c>
      <c r="F27">
        <v>2</v>
      </c>
      <c r="O27" s="3">
        <v>105.8</v>
      </c>
      <c r="P27" s="11">
        <v>52</v>
      </c>
      <c r="Q27" s="11">
        <v>48</v>
      </c>
      <c r="BG27">
        <v>26</v>
      </c>
      <c r="BH27" s="397">
        <v>12.847999999999999</v>
      </c>
      <c r="BI27" s="397">
        <f t="shared" si="17"/>
        <v>12.611799999999999</v>
      </c>
      <c r="BJ27">
        <v>55</v>
      </c>
      <c r="BK27" s="3">
        <v>68</v>
      </c>
    </row>
    <row r="28" spans="1:63" x14ac:dyDescent="0.25">
      <c r="A28" t="s">
        <v>156</v>
      </c>
      <c r="B28">
        <v>27</v>
      </c>
      <c r="C28">
        <f>IF(AND($J$2=1,$J$3=1,$J$4=1,$L$2=1,$L$3=0,$L$4=1,$N$2=0),27,0)</f>
        <v>0</v>
      </c>
      <c r="D28">
        <v>5</v>
      </c>
      <c r="E28">
        <v>3</v>
      </c>
      <c r="F28">
        <v>0</v>
      </c>
      <c r="O28" s="3">
        <v>110.2</v>
      </c>
      <c r="P28" s="11">
        <v>53</v>
      </c>
      <c r="Q28" s="11">
        <v>47</v>
      </c>
      <c r="BG28">
        <v>27</v>
      </c>
      <c r="BH28" s="397">
        <v>13.301</v>
      </c>
      <c r="BI28" s="397">
        <f t="shared" si="17"/>
        <v>13.0648</v>
      </c>
      <c r="BJ28">
        <v>56</v>
      </c>
      <c r="BK28" s="3">
        <v>69.8</v>
      </c>
    </row>
    <row r="29" spans="1:63" x14ac:dyDescent="0.25">
      <c r="A29" t="s">
        <v>157</v>
      </c>
      <c r="B29">
        <v>28</v>
      </c>
      <c r="C29">
        <f>IF(AND($J$2=1,$J$3=1,$J$4=1,$L$2=0,$L$3=1,$L$4=1,$N$2=0),28,0)</f>
        <v>0</v>
      </c>
      <c r="D29">
        <v>2</v>
      </c>
      <c r="E29">
        <v>3</v>
      </c>
      <c r="F29">
        <v>0</v>
      </c>
      <c r="O29" s="3">
        <v>114.7</v>
      </c>
      <c r="P29" s="11">
        <v>54</v>
      </c>
      <c r="Q29" s="11">
        <v>46</v>
      </c>
      <c r="BG29">
        <v>28</v>
      </c>
      <c r="BH29" s="397">
        <v>13.721</v>
      </c>
      <c r="BI29" s="397">
        <f t="shared" si="17"/>
        <v>13.4848</v>
      </c>
      <c r="BJ29">
        <v>57</v>
      </c>
      <c r="BK29" s="3">
        <v>71.599999999999994</v>
      </c>
    </row>
    <row r="30" spans="1:63" x14ac:dyDescent="0.25">
      <c r="A30" t="s">
        <v>166</v>
      </c>
      <c r="B30">
        <v>29</v>
      </c>
      <c r="C30">
        <f>IF(AND($J$2=1,$J$3=1,$J$4=1,$L$2=1,$L$3=0,$L$4=0,$N$2=1),25,0)</f>
        <v>0</v>
      </c>
      <c r="D30">
        <v>5</v>
      </c>
      <c r="E30">
        <v>3</v>
      </c>
      <c r="F30">
        <v>2</v>
      </c>
      <c r="O30" s="3">
        <v>119.4</v>
      </c>
      <c r="P30" s="11">
        <v>55</v>
      </c>
      <c r="Q30" s="11">
        <v>45</v>
      </c>
      <c r="BG30">
        <v>29</v>
      </c>
      <c r="BH30" s="397">
        <v>14.182</v>
      </c>
      <c r="BI30" s="397">
        <f t="shared" si="17"/>
        <v>13.9458</v>
      </c>
      <c r="BJ30">
        <v>58</v>
      </c>
      <c r="BK30" s="3">
        <v>73.400000000000006</v>
      </c>
    </row>
    <row r="31" spans="1:63" x14ac:dyDescent="0.25">
      <c r="A31" t="s">
        <v>167</v>
      </c>
      <c r="B31">
        <v>30</v>
      </c>
      <c r="C31">
        <f>IF(AND($J$2=1,$J$3=1,$J$4=1,$L$2=0,$L$3=1,$L$4=0,$N$2=1),26,0)</f>
        <v>0</v>
      </c>
      <c r="D31">
        <v>5</v>
      </c>
      <c r="E31">
        <v>3</v>
      </c>
      <c r="F31">
        <v>2</v>
      </c>
      <c r="O31" s="3">
        <v>124.3</v>
      </c>
      <c r="P31" s="11">
        <v>56</v>
      </c>
      <c r="Q31" s="11">
        <v>44</v>
      </c>
      <c r="BG31">
        <v>30</v>
      </c>
      <c r="BH31" s="397">
        <v>14.620000000000001</v>
      </c>
      <c r="BI31" s="397">
        <f t="shared" si="17"/>
        <v>14.383800000000001</v>
      </c>
      <c r="BJ31">
        <v>59</v>
      </c>
      <c r="BK31" s="3">
        <v>75.2</v>
      </c>
    </row>
    <row r="32" spans="1:63" x14ac:dyDescent="0.25">
      <c r="A32" t="s">
        <v>168</v>
      </c>
      <c r="B32">
        <v>31</v>
      </c>
      <c r="C32">
        <f>IF(AND($J$2=1,$J$3=1,$J$4=0,$L$2=1,$L$3=1,$L$4=0,$N$2=1),3,0)</f>
        <v>0</v>
      </c>
      <c r="D32">
        <v>1</v>
      </c>
      <c r="E32">
        <v>2</v>
      </c>
      <c r="F32">
        <v>0</v>
      </c>
      <c r="O32" s="3">
        <v>129.5</v>
      </c>
      <c r="P32" s="11">
        <v>57</v>
      </c>
      <c r="Q32" s="11">
        <v>43</v>
      </c>
      <c r="BG32">
        <v>31</v>
      </c>
      <c r="BH32" s="397">
        <v>15.064</v>
      </c>
      <c r="BI32" s="397">
        <f t="shared" si="17"/>
        <v>14.8278</v>
      </c>
      <c r="BJ32">
        <v>60</v>
      </c>
      <c r="BK32" s="3">
        <v>77</v>
      </c>
    </row>
    <row r="33" spans="1:63" x14ac:dyDescent="0.25">
      <c r="A33" s="80" t="s">
        <v>780</v>
      </c>
      <c r="B33" s="80">
        <v>32</v>
      </c>
      <c r="C33" s="80">
        <f>IF(AND($J$2=1,$J$3=0,$J$4=1,$L$2=0,$L$3=0,$L$4=0,$N$2=1),32,0)</f>
        <v>0</v>
      </c>
      <c r="D33" s="80">
        <v>8</v>
      </c>
      <c r="E33" s="80">
        <v>5</v>
      </c>
      <c r="F33" s="80">
        <v>0</v>
      </c>
      <c r="O33" s="3">
        <v>134.9</v>
      </c>
      <c r="P33" s="11">
        <v>58</v>
      </c>
      <c r="Q33" s="11">
        <v>42</v>
      </c>
      <c r="BG33">
        <v>32</v>
      </c>
      <c r="BH33" s="397">
        <v>15.52</v>
      </c>
      <c r="BI33" s="397">
        <f t="shared" si="17"/>
        <v>15.283799999999999</v>
      </c>
      <c r="BJ33">
        <v>61</v>
      </c>
      <c r="BK33" s="3">
        <v>78.8</v>
      </c>
    </row>
    <row r="34" spans="1:63" x14ac:dyDescent="0.25">
      <c r="A34" t="s">
        <v>132</v>
      </c>
      <c r="C34">
        <f>SUM(C2:C33)</f>
        <v>1</v>
      </c>
      <c r="D34">
        <f>LOOKUP($C$34,$B$2:$B$33,D$2:D$33)</f>
        <v>7</v>
      </c>
      <c r="E34">
        <f>LOOKUP($C$34,$B$2:$B$33,E$2:E$33)</f>
        <v>4</v>
      </c>
      <c r="F34">
        <f>LOOKUP($C$34,$B$2:$B$33,F$2:F$33)</f>
        <v>0</v>
      </c>
      <c r="O34" s="3">
        <v>140.6</v>
      </c>
      <c r="P34" s="11">
        <v>59</v>
      </c>
      <c r="Q34" s="11">
        <v>41</v>
      </c>
      <c r="BJ34">
        <v>62</v>
      </c>
      <c r="BK34" s="3">
        <v>80.599999999999994</v>
      </c>
    </row>
    <row r="35" spans="1:63" x14ac:dyDescent="0.25">
      <c r="O35" s="3">
        <v>146.6</v>
      </c>
      <c r="P35" s="11">
        <v>60</v>
      </c>
      <c r="Q35" s="11">
        <v>40</v>
      </c>
      <c r="BJ35">
        <v>63</v>
      </c>
      <c r="BK35" s="3">
        <v>82.4</v>
      </c>
    </row>
    <row r="36" spans="1:63" x14ac:dyDescent="0.25">
      <c r="O36" s="3">
        <v>152.80000000000001</v>
      </c>
      <c r="P36" s="11">
        <v>61</v>
      </c>
      <c r="Q36" s="11">
        <v>39</v>
      </c>
      <c r="BJ36">
        <v>64</v>
      </c>
      <c r="BK36" s="3">
        <v>84.2</v>
      </c>
    </row>
    <row r="37" spans="1:63" x14ac:dyDescent="0.25">
      <c r="O37" s="3">
        <v>159.4</v>
      </c>
      <c r="P37" s="11">
        <v>62</v>
      </c>
      <c r="Q37" s="11">
        <v>38</v>
      </c>
      <c r="BJ37">
        <v>65</v>
      </c>
      <c r="BK37" s="3">
        <v>86</v>
      </c>
    </row>
    <row r="38" spans="1:63" x14ac:dyDescent="0.25">
      <c r="O38" s="3">
        <v>166.4</v>
      </c>
      <c r="P38" s="11">
        <v>63</v>
      </c>
      <c r="Q38" s="11">
        <v>37</v>
      </c>
      <c r="BJ38">
        <v>66</v>
      </c>
      <c r="BK38" s="3">
        <v>87.4</v>
      </c>
    </row>
    <row r="39" spans="1:63" x14ac:dyDescent="0.25">
      <c r="O39" s="3">
        <v>173.7</v>
      </c>
      <c r="P39" s="11">
        <v>64</v>
      </c>
      <c r="Q39" s="11">
        <v>36</v>
      </c>
      <c r="BJ39">
        <v>67</v>
      </c>
      <c r="BK39" s="3">
        <v>88.8</v>
      </c>
    </row>
    <row r="40" spans="1:63" x14ac:dyDescent="0.25">
      <c r="O40" s="3">
        <v>181.4</v>
      </c>
      <c r="P40" s="11">
        <v>65</v>
      </c>
      <c r="Q40" s="11">
        <v>35</v>
      </c>
      <c r="BJ40">
        <v>68</v>
      </c>
      <c r="BK40" s="3">
        <v>90.2</v>
      </c>
    </row>
    <row r="41" spans="1:63" x14ac:dyDescent="0.25">
      <c r="O41" s="3">
        <v>189.7</v>
      </c>
      <c r="P41" s="11">
        <v>66</v>
      </c>
      <c r="Q41" s="11">
        <v>34</v>
      </c>
      <c r="BJ41">
        <v>69</v>
      </c>
      <c r="BK41" s="3">
        <v>91.6</v>
      </c>
    </row>
    <row r="42" spans="1:63" x14ac:dyDescent="0.25">
      <c r="O42" s="3">
        <v>198.4</v>
      </c>
      <c r="P42" s="11">
        <v>67</v>
      </c>
      <c r="Q42" s="11">
        <v>33</v>
      </c>
      <c r="BJ42">
        <v>70</v>
      </c>
      <c r="BK42" s="3">
        <v>93</v>
      </c>
    </row>
    <row r="43" spans="1:63" x14ac:dyDescent="0.25">
      <c r="O43" s="3">
        <v>207.6</v>
      </c>
      <c r="P43" s="11">
        <v>68</v>
      </c>
      <c r="Q43" s="11">
        <v>32</v>
      </c>
      <c r="BJ43">
        <v>71</v>
      </c>
      <c r="BK43" s="3">
        <v>94.4</v>
      </c>
    </row>
    <row r="44" spans="1:63" x14ac:dyDescent="0.25">
      <c r="O44" s="3">
        <v>217.5</v>
      </c>
      <c r="P44" s="11">
        <v>69</v>
      </c>
      <c r="Q44" s="11">
        <v>31</v>
      </c>
      <c r="BJ44">
        <v>72</v>
      </c>
      <c r="BK44" s="3">
        <v>95.8</v>
      </c>
    </row>
    <row r="45" spans="1:63" x14ac:dyDescent="0.25">
      <c r="O45" s="3">
        <v>228</v>
      </c>
      <c r="P45" s="11">
        <v>70</v>
      </c>
      <c r="Q45" s="11">
        <v>30</v>
      </c>
      <c r="BJ45">
        <v>73</v>
      </c>
      <c r="BK45" s="3">
        <v>97.2</v>
      </c>
    </row>
    <row r="46" spans="1:63" x14ac:dyDescent="0.25">
      <c r="O46" s="3">
        <v>239.2</v>
      </c>
      <c r="P46" s="11">
        <v>71</v>
      </c>
      <c r="Q46" s="11">
        <v>29</v>
      </c>
      <c r="BJ46">
        <v>74</v>
      </c>
      <c r="BK46" s="3">
        <v>98.6</v>
      </c>
    </row>
    <row r="47" spans="1:63" x14ac:dyDescent="0.25">
      <c r="O47" s="3">
        <v>251.2</v>
      </c>
      <c r="P47" s="11">
        <v>72</v>
      </c>
      <c r="Q47" s="11">
        <v>28</v>
      </c>
      <c r="BJ47">
        <v>75</v>
      </c>
      <c r="BK47" s="3">
        <v>100</v>
      </c>
    </row>
    <row r="48" spans="1:63" x14ac:dyDescent="0.25">
      <c r="O48" s="3">
        <v>264.2</v>
      </c>
      <c r="P48" s="11">
        <v>73</v>
      </c>
      <c r="Q48" s="11">
        <v>27</v>
      </c>
      <c r="BJ48">
        <v>76</v>
      </c>
      <c r="BK48" s="3">
        <v>101.4</v>
      </c>
    </row>
    <row r="49" spans="15:63" x14ac:dyDescent="0.25">
      <c r="O49" s="3"/>
      <c r="BJ49">
        <v>77</v>
      </c>
      <c r="BK49" s="3">
        <v>102.8</v>
      </c>
    </row>
    <row r="50" spans="15:63" x14ac:dyDescent="0.25">
      <c r="O50" s="3"/>
      <c r="BJ50">
        <v>78</v>
      </c>
      <c r="BK50" s="3">
        <v>104.2</v>
      </c>
    </row>
    <row r="51" spans="15:63" x14ac:dyDescent="0.25">
      <c r="O51" s="3"/>
      <c r="BJ51">
        <v>79</v>
      </c>
      <c r="BK51" s="3">
        <v>105.6</v>
      </c>
    </row>
    <row r="52" spans="15:63" x14ac:dyDescent="0.25">
      <c r="O52" s="3"/>
      <c r="BJ52">
        <v>80</v>
      </c>
      <c r="BK52" s="3">
        <v>107</v>
      </c>
    </row>
    <row r="53" spans="15:63" x14ac:dyDescent="0.25">
      <c r="O53" s="3"/>
      <c r="BJ53">
        <v>81</v>
      </c>
      <c r="BK53" s="3">
        <v>108.2</v>
      </c>
    </row>
    <row r="54" spans="15:63" x14ac:dyDescent="0.25">
      <c r="O54" s="3"/>
      <c r="BJ54">
        <v>82</v>
      </c>
      <c r="BK54" s="3">
        <v>109.4</v>
      </c>
    </row>
    <row r="55" spans="15:63" x14ac:dyDescent="0.25">
      <c r="O55" s="3"/>
      <c r="BJ55">
        <v>83</v>
      </c>
      <c r="BK55" s="3">
        <v>110.6</v>
      </c>
    </row>
    <row r="56" spans="15:63" x14ac:dyDescent="0.25">
      <c r="O56" s="3"/>
      <c r="BJ56">
        <v>84</v>
      </c>
      <c r="BK56" s="3">
        <v>111.8</v>
      </c>
    </row>
    <row r="57" spans="15:63" x14ac:dyDescent="0.25">
      <c r="O57" s="3"/>
      <c r="BJ57">
        <v>85</v>
      </c>
      <c r="BK57" s="3">
        <v>113</v>
      </c>
    </row>
    <row r="58" spans="15:63" x14ac:dyDescent="0.25">
      <c r="O58" s="3"/>
      <c r="BJ58">
        <v>86</v>
      </c>
      <c r="BK58" s="3">
        <v>114.4</v>
      </c>
    </row>
    <row r="59" spans="15:63" x14ac:dyDescent="0.25">
      <c r="O59" s="3"/>
      <c r="BJ59">
        <v>87</v>
      </c>
      <c r="BK59" s="3">
        <v>115.8</v>
      </c>
    </row>
    <row r="60" spans="15:63" x14ac:dyDescent="0.25">
      <c r="O60" s="3"/>
      <c r="BJ60">
        <v>88</v>
      </c>
      <c r="BK60" s="3">
        <v>117.2</v>
      </c>
    </row>
    <row r="61" spans="15:63" x14ac:dyDescent="0.25">
      <c r="O61" s="3"/>
      <c r="BJ61">
        <v>89</v>
      </c>
      <c r="BK61" s="3">
        <v>118.6</v>
      </c>
    </row>
    <row r="62" spans="15:63" x14ac:dyDescent="0.25">
      <c r="O62" s="3"/>
      <c r="BJ62">
        <v>90</v>
      </c>
      <c r="BK62" s="3">
        <v>120</v>
      </c>
    </row>
    <row r="63" spans="15:63" x14ac:dyDescent="0.25">
      <c r="O63" s="3"/>
      <c r="BJ63">
        <v>91</v>
      </c>
      <c r="BK63" s="3">
        <v>121.2</v>
      </c>
    </row>
    <row r="64" spans="15:63" x14ac:dyDescent="0.25">
      <c r="O64" s="3"/>
      <c r="BJ64">
        <v>92</v>
      </c>
      <c r="BK64" s="3">
        <v>123.4</v>
      </c>
    </row>
    <row r="65" spans="15:63" x14ac:dyDescent="0.25">
      <c r="O65" s="3"/>
      <c r="BJ65">
        <v>93</v>
      </c>
      <c r="BK65" s="3">
        <v>124.6</v>
      </c>
    </row>
    <row r="66" spans="15:63" x14ac:dyDescent="0.25">
      <c r="O66" s="3"/>
      <c r="BJ66">
        <v>94</v>
      </c>
      <c r="BK66" s="3">
        <v>125.8</v>
      </c>
    </row>
    <row r="67" spans="15:63" x14ac:dyDescent="0.25">
      <c r="O67" s="3"/>
      <c r="BJ67">
        <v>95</v>
      </c>
      <c r="BK67" s="3">
        <v>126</v>
      </c>
    </row>
    <row r="68" spans="15:63" x14ac:dyDescent="0.25">
      <c r="O68" s="3"/>
      <c r="BJ68">
        <v>96</v>
      </c>
      <c r="BK68" s="3">
        <v>127</v>
      </c>
    </row>
    <row r="69" spans="15:63" x14ac:dyDescent="0.25">
      <c r="O69" s="3"/>
      <c r="BJ69">
        <v>97</v>
      </c>
      <c r="BK69" s="3">
        <v>128</v>
      </c>
    </row>
    <row r="70" spans="15:63" x14ac:dyDescent="0.25">
      <c r="O70" s="3"/>
      <c r="BJ70">
        <v>98</v>
      </c>
      <c r="BK70" s="3">
        <v>129</v>
      </c>
    </row>
    <row r="71" spans="15:63" x14ac:dyDescent="0.25">
      <c r="O71" s="3"/>
      <c r="BJ71">
        <v>99</v>
      </c>
      <c r="BK71" s="3">
        <v>130</v>
      </c>
    </row>
    <row r="72" spans="15:63" x14ac:dyDescent="0.25">
      <c r="O72" s="3"/>
      <c r="BJ72">
        <v>100</v>
      </c>
      <c r="BK72" s="3">
        <v>131</v>
      </c>
    </row>
    <row r="73" spans="15:63" x14ac:dyDescent="0.25">
      <c r="O73" s="3"/>
      <c r="BJ73">
        <v>101</v>
      </c>
      <c r="BK73" s="3">
        <v>132.19999999999999</v>
      </c>
    </row>
    <row r="74" spans="15:63" x14ac:dyDescent="0.25">
      <c r="O74" s="3"/>
      <c r="BJ74">
        <v>102</v>
      </c>
      <c r="BK74" s="3">
        <v>133.4</v>
      </c>
    </row>
    <row r="75" spans="15:63" x14ac:dyDescent="0.25">
      <c r="O75" s="3"/>
      <c r="BJ75">
        <v>103</v>
      </c>
      <c r="BK75" s="3">
        <v>134.6</v>
      </c>
    </row>
    <row r="76" spans="15:63" x14ac:dyDescent="0.25">
      <c r="O76" s="3"/>
      <c r="BJ76">
        <v>104</v>
      </c>
      <c r="BK76" s="3">
        <v>135.80000000000001</v>
      </c>
    </row>
    <row r="77" spans="15:63" x14ac:dyDescent="0.25">
      <c r="O77" s="3"/>
      <c r="BJ77">
        <v>105</v>
      </c>
      <c r="BK77" s="3">
        <v>137</v>
      </c>
    </row>
    <row r="78" spans="15:63" x14ac:dyDescent="0.25">
      <c r="O78" s="3"/>
      <c r="BJ78">
        <v>106</v>
      </c>
      <c r="BK78" s="3">
        <v>137.80000000000001</v>
      </c>
    </row>
    <row r="79" spans="15:63" x14ac:dyDescent="0.25">
      <c r="O79" s="3"/>
      <c r="BJ79">
        <v>107</v>
      </c>
      <c r="BK79" s="3">
        <v>138.6</v>
      </c>
    </row>
    <row r="80" spans="15:63" x14ac:dyDescent="0.25">
      <c r="O80" s="3"/>
      <c r="BJ80">
        <v>108</v>
      </c>
      <c r="BK80" s="3">
        <v>139.4</v>
      </c>
    </row>
    <row r="81" spans="15:63" x14ac:dyDescent="0.25">
      <c r="O81" s="3"/>
      <c r="BJ81">
        <v>109</v>
      </c>
      <c r="BK81" s="3">
        <v>140.19999999999999</v>
      </c>
    </row>
    <row r="82" spans="15:63" x14ac:dyDescent="0.25">
      <c r="O82" s="3"/>
      <c r="BJ82">
        <v>110</v>
      </c>
      <c r="BK82" s="3">
        <v>141</v>
      </c>
    </row>
    <row r="83" spans="15:63" x14ac:dyDescent="0.25">
      <c r="O83" s="3"/>
      <c r="BJ83">
        <v>111</v>
      </c>
      <c r="BK83" s="3">
        <v>142</v>
      </c>
    </row>
    <row r="84" spans="15:63" x14ac:dyDescent="0.25">
      <c r="O84" s="3"/>
      <c r="BJ84">
        <v>112</v>
      </c>
      <c r="BK84" s="3">
        <v>143</v>
      </c>
    </row>
    <row r="85" spans="15:63" x14ac:dyDescent="0.25">
      <c r="O85" s="3"/>
      <c r="BJ85">
        <v>113</v>
      </c>
      <c r="BK85" s="3">
        <v>144</v>
      </c>
    </row>
    <row r="86" spans="15:63" x14ac:dyDescent="0.25">
      <c r="O86" s="3"/>
      <c r="BJ86">
        <v>114</v>
      </c>
      <c r="BK86" s="3">
        <v>145</v>
      </c>
    </row>
    <row r="87" spans="15:63" x14ac:dyDescent="0.25">
      <c r="O87" s="3"/>
      <c r="BJ87">
        <v>115</v>
      </c>
      <c r="BK87" s="3">
        <v>146</v>
      </c>
    </row>
    <row r="88" spans="15:63" x14ac:dyDescent="0.25">
      <c r="O88" s="3"/>
      <c r="BJ88">
        <v>116</v>
      </c>
      <c r="BK88" s="3">
        <v>146.80000000000001</v>
      </c>
    </row>
    <row r="89" spans="15:63" x14ac:dyDescent="0.25">
      <c r="O89" s="3"/>
      <c r="BJ89">
        <v>117</v>
      </c>
      <c r="BK89" s="3">
        <v>147.6</v>
      </c>
    </row>
    <row r="90" spans="15:63" x14ac:dyDescent="0.25">
      <c r="O90" s="3"/>
      <c r="BJ90">
        <v>118</v>
      </c>
      <c r="BK90" s="3">
        <v>148.4</v>
      </c>
    </row>
    <row r="91" spans="15:63" x14ac:dyDescent="0.25">
      <c r="O91" s="3"/>
      <c r="BJ91">
        <v>119</v>
      </c>
      <c r="BK91" s="3">
        <v>149.19999999999999</v>
      </c>
    </row>
    <row r="92" spans="15:63" x14ac:dyDescent="0.25">
      <c r="O92" s="3"/>
      <c r="BJ92">
        <v>120</v>
      </c>
      <c r="BK92" s="3">
        <v>150</v>
      </c>
    </row>
    <row r="93" spans="15:63" x14ac:dyDescent="0.25">
      <c r="O93" s="3"/>
      <c r="BJ93">
        <v>121</v>
      </c>
      <c r="BK93" s="3">
        <v>151</v>
      </c>
    </row>
    <row r="94" spans="15:63" x14ac:dyDescent="0.25">
      <c r="O94" s="3"/>
      <c r="BJ94">
        <v>122</v>
      </c>
      <c r="BK94" s="3">
        <v>152</v>
      </c>
    </row>
    <row r="95" spans="15:63" x14ac:dyDescent="0.25">
      <c r="O95" s="3"/>
      <c r="BJ95">
        <v>123</v>
      </c>
      <c r="BK95" s="3">
        <v>153</v>
      </c>
    </row>
    <row r="96" spans="15:63" x14ac:dyDescent="0.25">
      <c r="O96" s="3"/>
      <c r="BJ96">
        <v>124</v>
      </c>
      <c r="BK96" s="3">
        <v>154</v>
      </c>
    </row>
    <row r="97" spans="15:63" x14ac:dyDescent="0.25">
      <c r="O97" s="3"/>
      <c r="BJ97">
        <v>125</v>
      </c>
      <c r="BK97" s="3">
        <v>155</v>
      </c>
    </row>
    <row r="98" spans="15:63" x14ac:dyDescent="0.25">
      <c r="O98" s="3"/>
      <c r="BJ98">
        <v>126</v>
      </c>
      <c r="BK98" s="3">
        <v>155.80000000000001</v>
      </c>
    </row>
    <row r="99" spans="15:63" x14ac:dyDescent="0.25">
      <c r="O99" s="3"/>
      <c r="BJ99">
        <v>127</v>
      </c>
      <c r="BK99" s="3">
        <v>156.6</v>
      </c>
    </row>
    <row r="100" spans="15:63" x14ac:dyDescent="0.25">
      <c r="O100" s="3"/>
      <c r="BJ100">
        <v>128</v>
      </c>
      <c r="BK100" s="3">
        <v>157.4</v>
      </c>
    </row>
    <row r="101" spans="15:63" x14ac:dyDescent="0.25">
      <c r="O101" s="3"/>
      <c r="BJ101">
        <v>129</v>
      </c>
      <c r="BK101" s="3">
        <v>158.19999999999999</v>
      </c>
    </row>
    <row r="102" spans="15:63" x14ac:dyDescent="0.25">
      <c r="O102" s="3"/>
      <c r="BJ102">
        <v>130</v>
      </c>
      <c r="BK102" s="3">
        <v>159</v>
      </c>
    </row>
    <row r="103" spans="15:63" x14ac:dyDescent="0.25">
      <c r="O103" s="3"/>
      <c r="BJ103">
        <v>131</v>
      </c>
      <c r="BK103" s="3">
        <v>159.80000000000001</v>
      </c>
    </row>
    <row r="104" spans="15:63" x14ac:dyDescent="0.25">
      <c r="O104" s="3"/>
      <c r="BJ104">
        <v>132</v>
      </c>
      <c r="BK104" s="3">
        <v>160.6</v>
      </c>
    </row>
    <row r="105" spans="15:63" x14ac:dyDescent="0.25">
      <c r="O105" s="3"/>
      <c r="BJ105">
        <v>133</v>
      </c>
      <c r="BK105" s="3">
        <v>161.4</v>
      </c>
    </row>
    <row r="106" spans="15:63" x14ac:dyDescent="0.25">
      <c r="O106" s="3"/>
      <c r="BJ106">
        <v>134</v>
      </c>
      <c r="BK106" s="3">
        <v>162.19999999999999</v>
      </c>
    </row>
    <row r="107" spans="15:63" x14ac:dyDescent="0.25">
      <c r="O107" s="3"/>
      <c r="BJ107">
        <v>135</v>
      </c>
      <c r="BK107" s="3">
        <v>163</v>
      </c>
    </row>
    <row r="108" spans="15:63" x14ac:dyDescent="0.25">
      <c r="O108" s="3"/>
      <c r="BJ108">
        <v>136</v>
      </c>
      <c r="BK108" s="3">
        <v>163.80000000000001</v>
      </c>
    </row>
    <row r="109" spans="15:63" x14ac:dyDescent="0.25">
      <c r="O109" s="3"/>
      <c r="BJ109">
        <v>137</v>
      </c>
      <c r="BK109" s="3">
        <v>164.6</v>
      </c>
    </row>
    <row r="110" spans="15:63" x14ac:dyDescent="0.25">
      <c r="O110" s="3"/>
      <c r="BJ110">
        <v>138</v>
      </c>
      <c r="BK110" s="3">
        <v>165.4</v>
      </c>
    </row>
    <row r="111" spans="15:63" x14ac:dyDescent="0.25">
      <c r="O111" s="3"/>
      <c r="BJ111">
        <v>139</v>
      </c>
      <c r="BK111" s="3">
        <v>166.2</v>
      </c>
    </row>
    <row r="112" spans="15:63" x14ac:dyDescent="0.25">
      <c r="O112" s="3"/>
      <c r="BJ112">
        <v>140</v>
      </c>
      <c r="BK112" s="3">
        <v>167</v>
      </c>
    </row>
    <row r="113" spans="15:63" x14ac:dyDescent="0.25">
      <c r="O113" s="3"/>
      <c r="BJ113">
        <v>141</v>
      </c>
      <c r="BK113" s="3">
        <v>167.6</v>
      </c>
    </row>
    <row r="114" spans="15:63" x14ac:dyDescent="0.25">
      <c r="O114" s="3"/>
      <c r="BJ114">
        <v>142</v>
      </c>
      <c r="BK114" s="3">
        <v>168.2</v>
      </c>
    </row>
    <row r="115" spans="15:63" x14ac:dyDescent="0.25">
      <c r="O115" s="3"/>
      <c r="BJ115">
        <v>143</v>
      </c>
      <c r="BK115" s="3">
        <v>168.8</v>
      </c>
    </row>
    <row r="116" spans="15:63" x14ac:dyDescent="0.25">
      <c r="O116" s="3"/>
      <c r="BJ116">
        <v>144</v>
      </c>
      <c r="BK116" s="3">
        <v>169.4</v>
      </c>
    </row>
    <row r="117" spans="15:63" x14ac:dyDescent="0.25">
      <c r="O117" s="3"/>
      <c r="BJ117">
        <v>145</v>
      </c>
      <c r="BK117" s="3">
        <v>170</v>
      </c>
    </row>
    <row r="118" spans="15:63" x14ac:dyDescent="0.25">
      <c r="O118" s="3"/>
      <c r="BJ118">
        <v>146</v>
      </c>
      <c r="BK118" s="3">
        <v>170.6</v>
      </c>
    </row>
    <row r="119" spans="15:63" x14ac:dyDescent="0.25">
      <c r="O119" s="3"/>
      <c r="BJ119">
        <v>147</v>
      </c>
      <c r="BK119" s="3">
        <v>171.2</v>
      </c>
    </row>
    <row r="120" spans="15:63" x14ac:dyDescent="0.25">
      <c r="O120" s="3"/>
      <c r="BJ120">
        <v>148</v>
      </c>
      <c r="BK120" s="3">
        <v>171.8</v>
      </c>
    </row>
    <row r="121" spans="15:63" x14ac:dyDescent="0.25">
      <c r="O121" s="3"/>
      <c r="BJ121">
        <v>149</v>
      </c>
      <c r="BK121" s="3">
        <v>172.4</v>
      </c>
    </row>
    <row r="122" spans="15:63" x14ac:dyDescent="0.25">
      <c r="O122" s="3"/>
      <c r="BJ122">
        <v>150</v>
      </c>
      <c r="BK122" s="3">
        <v>174</v>
      </c>
    </row>
    <row r="123" spans="15:63" x14ac:dyDescent="0.25">
      <c r="O123" s="3"/>
      <c r="BJ123">
        <v>151</v>
      </c>
      <c r="BK123" s="3">
        <v>174.6</v>
      </c>
    </row>
    <row r="124" spans="15:63" x14ac:dyDescent="0.25">
      <c r="O124" s="3"/>
      <c r="BJ124">
        <v>152</v>
      </c>
      <c r="BK124" s="3">
        <v>175.2</v>
      </c>
    </row>
    <row r="125" spans="15:63" x14ac:dyDescent="0.25">
      <c r="O125" s="3"/>
      <c r="BJ125">
        <v>153</v>
      </c>
      <c r="BK125" s="3">
        <v>175.8</v>
      </c>
    </row>
    <row r="126" spans="15:63" x14ac:dyDescent="0.25">
      <c r="O126" s="3"/>
      <c r="BJ126">
        <v>154</v>
      </c>
      <c r="BK126" s="3">
        <v>176.4</v>
      </c>
    </row>
    <row r="127" spans="15:63" x14ac:dyDescent="0.25">
      <c r="O127" s="3"/>
      <c r="BJ127">
        <v>155</v>
      </c>
      <c r="BK127" s="3">
        <v>178</v>
      </c>
    </row>
    <row r="128" spans="15:63" x14ac:dyDescent="0.25">
      <c r="O128" s="3"/>
      <c r="BJ128">
        <v>156</v>
      </c>
      <c r="BK128" s="3">
        <v>178.8</v>
      </c>
    </row>
    <row r="129" spans="15:63" x14ac:dyDescent="0.25">
      <c r="O129" s="3"/>
      <c r="BJ129">
        <v>157</v>
      </c>
      <c r="BK129" s="3">
        <v>179.6</v>
      </c>
    </row>
    <row r="130" spans="15:63" x14ac:dyDescent="0.25">
      <c r="O130" s="3"/>
      <c r="BJ130">
        <v>158</v>
      </c>
      <c r="BK130" s="3">
        <v>180.4</v>
      </c>
    </row>
    <row r="131" spans="15:63" x14ac:dyDescent="0.25">
      <c r="O131" s="3"/>
      <c r="BJ131">
        <v>159</v>
      </c>
      <c r="BK131" s="3">
        <v>181.2</v>
      </c>
    </row>
    <row r="132" spans="15:63" x14ac:dyDescent="0.25">
      <c r="O132" s="3"/>
      <c r="BJ132">
        <v>160</v>
      </c>
      <c r="BK132" s="3">
        <v>182</v>
      </c>
    </row>
    <row r="133" spans="15:63" x14ac:dyDescent="0.25">
      <c r="O133" s="3"/>
      <c r="BJ133">
        <v>161</v>
      </c>
      <c r="BK133" s="3">
        <v>182.4</v>
      </c>
    </row>
    <row r="134" spans="15:63" x14ac:dyDescent="0.25">
      <c r="O134" s="3"/>
      <c r="BJ134">
        <v>162</v>
      </c>
      <c r="BK134" s="3">
        <v>182.8</v>
      </c>
    </row>
    <row r="135" spans="15:63" x14ac:dyDescent="0.25">
      <c r="O135" s="3"/>
      <c r="BJ135">
        <v>163</v>
      </c>
      <c r="BK135" s="3">
        <v>183.2</v>
      </c>
    </row>
    <row r="136" spans="15:63" x14ac:dyDescent="0.25">
      <c r="O136" s="3"/>
      <c r="BJ136">
        <v>164</v>
      </c>
      <c r="BK136" s="3">
        <v>183.6</v>
      </c>
    </row>
    <row r="137" spans="15:63" x14ac:dyDescent="0.25">
      <c r="O137" s="3"/>
      <c r="BJ137">
        <v>165</v>
      </c>
      <c r="BK137" s="3">
        <v>184</v>
      </c>
    </row>
    <row r="138" spans="15:63" x14ac:dyDescent="0.25">
      <c r="O138" s="3"/>
      <c r="BJ138">
        <v>166</v>
      </c>
      <c r="BK138" s="3">
        <v>184.6</v>
      </c>
    </row>
    <row r="139" spans="15:63" x14ac:dyDescent="0.25">
      <c r="O139" s="3"/>
      <c r="BJ139">
        <v>167</v>
      </c>
      <c r="BK139" s="3">
        <v>185.2</v>
      </c>
    </row>
    <row r="140" spans="15:63" x14ac:dyDescent="0.25">
      <c r="O140" s="3"/>
      <c r="BJ140">
        <v>168</v>
      </c>
      <c r="BK140" s="3">
        <v>185.8</v>
      </c>
    </row>
    <row r="141" spans="15:63" x14ac:dyDescent="0.25">
      <c r="O141" s="3"/>
      <c r="BJ141">
        <v>169</v>
      </c>
      <c r="BK141" s="3">
        <v>186.4</v>
      </c>
    </row>
    <row r="142" spans="15:63" x14ac:dyDescent="0.25">
      <c r="O142" s="3"/>
      <c r="BJ142">
        <v>170</v>
      </c>
      <c r="BK142" s="3">
        <v>187</v>
      </c>
    </row>
    <row r="143" spans="15:63" x14ac:dyDescent="0.25">
      <c r="O143" s="3"/>
      <c r="BJ143">
        <v>171</v>
      </c>
      <c r="BK143" s="3">
        <v>187.6</v>
      </c>
    </row>
    <row r="144" spans="15:63" x14ac:dyDescent="0.25">
      <c r="O144" s="3"/>
      <c r="BJ144">
        <v>172</v>
      </c>
      <c r="BK144" s="3">
        <v>188.2</v>
      </c>
    </row>
    <row r="145" spans="15:63" x14ac:dyDescent="0.25">
      <c r="O145" s="3"/>
      <c r="BJ145">
        <v>173</v>
      </c>
      <c r="BK145" s="3">
        <v>188.8</v>
      </c>
    </row>
    <row r="146" spans="15:63" x14ac:dyDescent="0.25">
      <c r="O146" s="3"/>
      <c r="BJ146">
        <v>174</v>
      </c>
      <c r="BK146" s="3">
        <v>189.4</v>
      </c>
    </row>
    <row r="147" spans="15:63" x14ac:dyDescent="0.25">
      <c r="O147" s="3"/>
      <c r="BJ147">
        <v>175</v>
      </c>
      <c r="BK147" s="3">
        <v>190</v>
      </c>
    </row>
    <row r="148" spans="15:63" x14ac:dyDescent="0.25">
      <c r="O148" s="3"/>
      <c r="BJ148">
        <v>176</v>
      </c>
      <c r="BK148" s="3">
        <v>190.6</v>
      </c>
    </row>
    <row r="149" spans="15:63" x14ac:dyDescent="0.25">
      <c r="O149" s="3"/>
      <c r="BJ149">
        <v>177</v>
      </c>
      <c r="BK149" s="3">
        <v>191.2</v>
      </c>
    </row>
    <row r="150" spans="15:63" x14ac:dyDescent="0.25">
      <c r="O150" s="3"/>
      <c r="BJ150">
        <v>178</v>
      </c>
      <c r="BK150" s="3">
        <v>191.8</v>
      </c>
    </row>
    <row r="151" spans="15:63" x14ac:dyDescent="0.25">
      <c r="O151" s="3"/>
      <c r="BJ151">
        <v>179</v>
      </c>
      <c r="BK151" s="3">
        <v>192.4</v>
      </c>
    </row>
    <row r="152" spans="15:63" x14ac:dyDescent="0.25">
      <c r="O152" s="3"/>
      <c r="BJ152">
        <v>180</v>
      </c>
      <c r="BK152" s="3">
        <v>193</v>
      </c>
    </row>
    <row r="153" spans="15:63" x14ac:dyDescent="0.25">
      <c r="O153" s="3"/>
      <c r="BJ153">
        <v>181</v>
      </c>
      <c r="BK153" s="3">
        <v>193.6</v>
      </c>
    </row>
    <row r="154" spans="15:63" x14ac:dyDescent="0.25">
      <c r="O154" s="3"/>
      <c r="BJ154">
        <v>182</v>
      </c>
      <c r="BK154" s="3">
        <v>194.2</v>
      </c>
    </row>
    <row r="155" spans="15:63" x14ac:dyDescent="0.25">
      <c r="O155" s="3"/>
      <c r="BJ155">
        <v>183</v>
      </c>
      <c r="BK155" s="3">
        <v>194.8</v>
      </c>
    </row>
    <row r="156" spans="15:63" x14ac:dyDescent="0.25">
      <c r="O156" s="3"/>
      <c r="BJ156">
        <v>184</v>
      </c>
      <c r="BK156" s="3">
        <v>195.4</v>
      </c>
    </row>
    <row r="157" spans="15:63" x14ac:dyDescent="0.25">
      <c r="O157" s="3"/>
      <c r="BJ157">
        <v>185</v>
      </c>
      <c r="BK157" s="3">
        <v>196</v>
      </c>
    </row>
    <row r="158" spans="15:63" x14ac:dyDescent="0.25">
      <c r="O158" s="3"/>
      <c r="BJ158">
        <v>186</v>
      </c>
      <c r="BK158" s="3">
        <v>196.4</v>
      </c>
    </row>
    <row r="159" spans="15:63" x14ac:dyDescent="0.25">
      <c r="O159" s="3"/>
      <c r="BJ159">
        <v>187</v>
      </c>
      <c r="BK159" s="3">
        <v>196.8</v>
      </c>
    </row>
    <row r="160" spans="15:63" x14ac:dyDescent="0.25">
      <c r="O160" s="3"/>
      <c r="BJ160">
        <v>188</v>
      </c>
      <c r="BK160" s="3">
        <v>197.2</v>
      </c>
    </row>
    <row r="161" spans="15:63" x14ac:dyDescent="0.25">
      <c r="O161" s="3"/>
      <c r="BJ161">
        <v>189</v>
      </c>
      <c r="BK161" s="3">
        <v>197.6</v>
      </c>
    </row>
    <row r="162" spans="15:63" x14ac:dyDescent="0.25">
      <c r="O162" s="3"/>
      <c r="BJ162">
        <v>190</v>
      </c>
      <c r="BK162" s="3">
        <v>198</v>
      </c>
    </row>
    <row r="163" spans="15:63" x14ac:dyDescent="0.25">
      <c r="O163" s="3"/>
      <c r="BJ163">
        <v>191</v>
      </c>
      <c r="BK163" s="3">
        <v>198.6</v>
      </c>
    </row>
    <row r="164" spans="15:63" x14ac:dyDescent="0.25">
      <c r="O164" s="3"/>
      <c r="BJ164">
        <v>192</v>
      </c>
      <c r="BK164" s="3">
        <v>199.2</v>
      </c>
    </row>
    <row r="165" spans="15:63" x14ac:dyDescent="0.25">
      <c r="O165" s="3"/>
      <c r="BJ165">
        <v>193</v>
      </c>
      <c r="BK165" s="3">
        <v>199.8</v>
      </c>
    </row>
    <row r="166" spans="15:63" x14ac:dyDescent="0.25">
      <c r="O166" s="3"/>
      <c r="BJ166">
        <v>194</v>
      </c>
      <c r="BK166" s="3">
        <v>200.4</v>
      </c>
    </row>
    <row r="167" spans="15:63" x14ac:dyDescent="0.25">
      <c r="O167" s="3"/>
      <c r="BJ167">
        <v>195</v>
      </c>
      <c r="BK167" s="3">
        <v>201</v>
      </c>
    </row>
    <row r="168" spans="15:63" x14ac:dyDescent="0.25">
      <c r="O168" s="3"/>
      <c r="BJ168">
        <v>196</v>
      </c>
      <c r="BK168" s="3">
        <v>201.4</v>
      </c>
    </row>
    <row r="169" spans="15:63" x14ac:dyDescent="0.25">
      <c r="O169" s="3"/>
      <c r="BJ169">
        <v>197</v>
      </c>
      <c r="BK169" s="3">
        <v>201.8</v>
      </c>
    </row>
    <row r="170" spans="15:63" x14ac:dyDescent="0.25">
      <c r="O170" s="3"/>
      <c r="BJ170">
        <v>198</v>
      </c>
      <c r="BK170" s="3">
        <v>202.2</v>
      </c>
    </row>
    <row r="171" spans="15:63" x14ac:dyDescent="0.25">
      <c r="O171" s="3"/>
      <c r="BJ171">
        <v>199</v>
      </c>
      <c r="BK171" s="3">
        <v>202.6</v>
      </c>
    </row>
    <row r="172" spans="15:63" x14ac:dyDescent="0.25">
      <c r="O172" s="3"/>
      <c r="BJ172">
        <v>200</v>
      </c>
      <c r="BK172" s="3">
        <v>203</v>
      </c>
    </row>
    <row r="173" spans="15:63" x14ac:dyDescent="0.25">
      <c r="O173" s="3"/>
      <c r="BJ173">
        <v>201</v>
      </c>
      <c r="BK173" s="3">
        <v>203.6</v>
      </c>
    </row>
    <row r="174" spans="15:63" x14ac:dyDescent="0.25">
      <c r="O174" s="3"/>
      <c r="BJ174">
        <v>202</v>
      </c>
      <c r="BK174" s="3">
        <v>204.2</v>
      </c>
    </row>
    <row r="175" spans="15:63" x14ac:dyDescent="0.25">
      <c r="O175" s="3"/>
      <c r="BJ175">
        <v>203</v>
      </c>
      <c r="BK175" s="3">
        <v>204.8</v>
      </c>
    </row>
    <row r="176" spans="15:63" x14ac:dyDescent="0.25">
      <c r="O176" s="3"/>
      <c r="BJ176">
        <v>204</v>
      </c>
      <c r="BK176" s="3">
        <v>205.4</v>
      </c>
    </row>
    <row r="177" spans="15:63" x14ac:dyDescent="0.25">
      <c r="O177" s="3"/>
      <c r="BJ177">
        <v>205</v>
      </c>
      <c r="BK177" s="3">
        <v>206</v>
      </c>
    </row>
    <row r="178" spans="15:63" x14ac:dyDescent="0.25">
      <c r="O178" s="3"/>
      <c r="BJ178">
        <v>206</v>
      </c>
      <c r="BK178" s="3">
        <v>206.4</v>
      </c>
    </row>
    <row r="179" spans="15:63" x14ac:dyDescent="0.25">
      <c r="O179" s="3"/>
      <c r="BJ179">
        <v>207</v>
      </c>
      <c r="BK179" s="3">
        <v>206.8</v>
      </c>
    </row>
    <row r="180" spans="15:63" x14ac:dyDescent="0.25">
      <c r="O180" s="3"/>
      <c r="BJ180">
        <v>208</v>
      </c>
      <c r="BK180" s="3">
        <v>207.2</v>
      </c>
    </row>
    <row r="181" spans="15:63" x14ac:dyDescent="0.25">
      <c r="O181" s="3"/>
      <c r="BJ181">
        <v>209</v>
      </c>
      <c r="BK181" s="3">
        <v>207.6</v>
      </c>
    </row>
    <row r="182" spans="15:63" x14ac:dyDescent="0.25">
      <c r="O182" s="3"/>
      <c r="BJ182">
        <v>210</v>
      </c>
      <c r="BK182" s="3">
        <v>208</v>
      </c>
    </row>
    <row r="183" spans="15:63" x14ac:dyDescent="0.25">
      <c r="O183" s="3"/>
      <c r="BJ183">
        <v>211</v>
      </c>
      <c r="BK183" s="3">
        <v>208.4</v>
      </c>
    </row>
    <row r="184" spans="15:63" x14ac:dyDescent="0.25">
      <c r="O184" s="3"/>
      <c r="BJ184">
        <v>212</v>
      </c>
      <c r="BK184" s="3">
        <v>208.8</v>
      </c>
    </row>
    <row r="185" spans="15:63" x14ac:dyDescent="0.25">
      <c r="O185" s="3"/>
      <c r="BJ185">
        <v>213</v>
      </c>
      <c r="BK185" s="3">
        <v>209.2</v>
      </c>
    </row>
    <row r="186" spans="15:63" x14ac:dyDescent="0.25">
      <c r="O186" s="3"/>
      <c r="BJ186">
        <v>214</v>
      </c>
      <c r="BK186" s="3">
        <v>209.6</v>
      </c>
    </row>
    <row r="187" spans="15:63" x14ac:dyDescent="0.25">
      <c r="O187" s="3"/>
      <c r="BJ187">
        <v>215</v>
      </c>
      <c r="BK187" s="3">
        <v>210</v>
      </c>
    </row>
    <row r="188" spans="15:63" x14ac:dyDescent="0.25">
      <c r="O188" s="3"/>
      <c r="BJ188">
        <v>216</v>
      </c>
      <c r="BK188" s="3">
        <v>210.4</v>
      </c>
    </row>
    <row r="189" spans="15:63" x14ac:dyDescent="0.25">
      <c r="O189" s="3"/>
      <c r="BJ189">
        <v>217</v>
      </c>
      <c r="BK189" s="3">
        <v>210.8</v>
      </c>
    </row>
    <row r="190" spans="15:63" x14ac:dyDescent="0.25">
      <c r="O190" s="3"/>
      <c r="BJ190">
        <v>218</v>
      </c>
      <c r="BK190" s="3">
        <v>211.2</v>
      </c>
    </row>
    <row r="191" spans="15:63" x14ac:dyDescent="0.25">
      <c r="O191" s="3"/>
      <c r="BJ191">
        <v>219</v>
      </c>
      <c r="BK191" s="3">
        <v>211.6</v>
      </c>
    </row>
    <row r="192" spans="15:63" x14ac:dyDescent="0.25">
      <c r="O192" s="3"/>
      <c r="BJ192">
        <v>220</v>
      </c>
      <c r="BK192" s="3">
        <v>212</v>
      </c>
    </row>
    <row r="193" spans="15:63" x14ac:dyDescent="0.25">
      <c r="O193" s="3"/>
      <c r="BJ193">
        <v>221</v>
      </c>
      <c r="BK193" s="3">
        <v>212.4</v>
      </c>
    </row>
    <row r="194" spans="15:63" x14ac:dyDescent="0.25">
      <c r="O194" s="3"/>
      <c r="BJ194">
        <v>222</v>
      </c>
      <c r="BK194" s="3">
        <v>212.8</v>
      </c>
    </row>
    <row r="195" spans="15:63" x14ac:dyDescent="0.25">
      <c r="O195" s="3"/>
      <c r="BJ195">
        <v>223</v>
      </c>
      <c r="BK195" s="3">
        <v>213.2</v>
      </c>
    </row>
    <row r="196" spans="15:63" x14ac:dyDescent="0.25">
      <c r="O196" s="3"/>
      <c r="BJ196">
        <v>224</v>
      </c>
      <c r="BK196" s="3">
        <v>213.6</v>
      </c>
    </row>
    <row r="197" spans="15:63" x14ac:dyDescent="0.25">
      <c r="O197" s="3"/>
      <c r="BJ197">
        <v>225</v>
      </c>
      <c r="BK197" s="3">
        <v>214</v>
      </c>
    </row>
    <row r="198" spans="15:63" x14ac:dyDescent="0.25">
      <c r="O198" s="3"/>
      <c r="BJ198">
        <v>226</v>
      </c>
      <c r="BK198" s="3">
        <v>214.4</v>
      </c>
    </row>
    <row r="199" spans="15:63" x14ac:dyDescent="0.25">
      <c r="O199" s="3"/>
      <c r="BJ199">
        <v>227</v>
      </c>
      <c r="BK199" s="3">
        <v>214.8</v>
      </c>
    </row>
    <row r="200" spans="15:63" x14ac:dyDescent="0.25">
      <c r="O200" s="3"/>
      <c r="BJ200">
        <v>228</v>
      </c>
      <c r="BK200" s="3">
        <v>215.2</v>
      </c>
    </row>
    <row r="201" spans="15:63" x14ac:dyDescent="0.25">
      <c r="O201" s="3"/>
      <c r="BJ201">
        <v>229</v>
      </c>
      <c r="BK201" s="3">
        <v>215.6</v>
      </c>
    </row>
    <row r="202" spans="15:63" x14ac:dyDescent="0.25">
      <c r="O202" s="3"/>
      <c r="BJ202">
        <v>230</v>
      </c>
      <c r="BK202" s="3">
        <v>216</v>
      </c>
    </row>
    <row r="203" spans="15:63" x14ac:dyDescent="0.25">
      <c r="O203" s="3"/>
      <c r="BJ203">
        <v>231</v>
      </c>
      <c r="BK203" s="3">
        <v>216.2</v>
      </c>
    </row>
    <row r="204" spans="15:63" x14ac:dyDescent="0.25">
      <c r="O204" s="3"/>
      <c r="BJ204">
        <v>232</v>
      </c>
      <c r="BK204" s="3">
        <v>216.4</v>
      </c>
    </row>
    <row r="205" spans="15:63" x14ac:dyDescent="0.25">
      <c r="O205" s="3"/>
      <c r="BJ205">
        <v>233</v>
      </c>
      <c r="BK205" s="3">
        <v>216.6</v>
      </c>
    </row>
    <row r="206" spans="15:63" x14ac:dyDescent="0.25">
      <c r="O206" s="3"/>
      <c r="BJ206">
        <v>234</v>
      </c>
      <c r="BK206" s="3">
        <v>216.8</v>
      </c>
    </row>
    <row r="207" spans="15:63" x14ac:dyDescent="0.25">
      <c r="O207" s="3"/>
      <c r="BJ207">
        <v>235</v>
      </c>
      <c r="BK207" s="3">
        <v>217</v>
      </c>
    </row>
    <row r="208" spans="15:63" x14ac:dyDescent="0.25">
      <c r="O208" s="3"/>
      <c r="BJ208">
        <v>236</v>
      </c>
      <c r="BK208" s="3">
        <v>217.2</v>
      </c>
    </row>
    <row r="209" spans="15:63" x14ac:dyDescent="0.25">
      <c r="O209" s="3"/>
      <c r="BJ209">
        <v>237</v>
      </c>
      <c r="BK209" s="3">
        <v>217.4</v>
      </c>
    </row>
    <row r="210" spans="15:63" x14ac:dyDescent="0.25">
      <c r="O210" s="3"/>
      <c r="BJ210">
        <v>238</v>
      </c>
      <c r="BK210" s="3">
        <v>217.6</v>
      </c>
    </row>
    <row r="211" spans="15:63" x14ac:dyDescent="0.25">
      <c r="O211" s="3"/>
      <c r="BJ211">
        <v>239</v>
      </c>
      <c r="BK211" s="3">
        <v>217.8</v>
      </c>
    </row>
    <row r="212" spans="15:63" x14ac:dyDescent="0.25">
      <c r="O212" s="3"/>
      <c r="BJ212">
        <v>240</v>
      </c>
      <c r="BK212" s="3">
        <v>218</v>
      </c>
    </row>
    <row r="213" spans="15:63" x14ac:dyDescent="0.25">
      <c r="O213" s="3"/>
      <c r="BJ213">
        <v>241</v>
      </c>
      <c r="BK213" s="3">
        <v>218.2</v>
      </c>
    </row>
    <row r="214" spans="15:63" x14ac:dyDescent="0.25">
      <c r="O214" s="3"/>
      <c r="BJ214">
        <v>242</v>
      </c>
      <c r="BK214" s="3">
        <v>218.4</v>
      </c>
    </row>
    <row r="215" spans="15:63" x14ac:dyDescent="0.25">
      <c r="O215" s="3"/>
      <c r="BJ215">
        <v>243</v>
      </c>
      <c r="BK215" s="3">
        <v>218.6</v>
      </c>
    </row>
    <row r="216" spans="15:63" x14ac:dyDescent="0.25">
      <c r="O216" s="3"/>
      <c r="BJ216">
        <v>244</v>
      </c>
      <c r="BK216" s="3">
        <v>218.8</v>
      </c>
    </row>
    <row r="217" spans="15:63" x14ac:dyDescent="0.25">
      <c r="O217" s="3"/>
      <c r="BJ217">
        <v>245</v>
      </c>
      <c r="BK217" s="3">
        <v>219</v>
      </c>
    </row>
    <row r="218" spans="15:63" x14ac:dyDescent="0.25">
      <c r="O218" s="3"/>
      <c r="BJ218">
        <v>246</v>
      </c>
      <c r="BK218" s="3">
        <v>219.4</v>
      </c>
    </row>
    <row r="219" spans="15:63" x14ac:dyDescent="0.25">
      <c r="O219" s="3"/>
      <c r="BJ219">
        <v>247</v>
      </c>
      <c r="BK219" s="3">
        <v>219.8</v>
      </c>
    </row>
    <row r="220" spans="15:63" x14ac:dyDescent="0.25">
      <c r="O220" s="3"/>
      <c r="BJ220">
        <v>248</v>
      </c>
      <c r="BK220" s="3">
        <v>220.2</v>
      </c>
    </row>
    <row r="221" spans="15:63" x14ac:dyDescent="0.25">
      <c r="O221" s="3"/>
      <c r="BJ221">
        <v>249</v>
      </c>
      <c r="BK221" s="3">
        <v>220.6</v>
      </c>
    </row>
    <row r="222" spans="15:63" x14ac:dyDescent="0.25">
      <c r="O222" s="3"/>
      <c r="BJ222">
        <v>250</v>
      </c>
      <c r="BK222" s="3">
        <v>221</v>
      </c>
    </row>
    <row r="223" spans="15:63" x14ac:dyDescent="0.25">
      <c r="O223" s="3"/>
      <c r="BJ223">
        <v>251</v>
      </c>
      <c r="BK223" s="3">
        <v>221.4</v>
      </c>
    </row>
    <row r="224" spans="15:63" x14ac:dyDescent="0.25">
      <c r="O224" s="3"/>
      <c r="BJ224">
        <v>252</v>
      </c>
      <c r="BK224" s="3">
        <v>221.8</v>
      </c>
    </row>
    <row r="225" spans="15:63" x14ac:dyDescent="0.25">
      <c r="O225" s="3"/>
      <c r="BJ225">
        <v>253</v>
      </c>
      <c r="BK225" s="3">
        <v>222.2</v>
      </c>
    </row>
    <row r="226" spans="15:63" x14ac:dyDescent="0.25">
      <c r="O226" s="3"/>
      <c r="BJ226">
        <v>254</v>
      </c>
      <c r="BK226" s="3">
        <v>222.6</v>
      </c>
    </row>
    <row r="227" spans="15:63" x14ac:dyDescent="0.25">
      <c r="O227" s="3"/>
      <c r="BJ227">
        <v>255</v>
      </c>
      <c r="BK227" s="3">
        <v>223</v>
      </c>
    </row>
    <row r="228" spans="15:63" x14ac:dyDescent="0.25">
      <c r="O228" s="3"/>
      <c r="BJ228">
        <v>256</v>
      </c>
      <c r="BK228" s="3">
        <v>223.4</v>
      </c>
    </row>
    <row r="229" spans="15:63" x14ac:dyDescent="0.25">
      <c r="O229" s="3"/>
      <c r="BJ229">
        <v>257</v>
      </c>
      <c r="BK229" s="3">
        <v>223.8</v>
      </c>
    </row>
    <row r="230" spans="15:63" x14ac:dyDescent="0.25">
      <c r="O230" s="3"/>
      <c r="BJ230">
        <v>258</v>
      </c>
      <c r="BK230" s="3">
        <v>224.2</v>
      </c>
    </row>
    <row r="231" spans="15:63" x14ac:dyDescent="0.25">
      <c r="O231" s="3"/>
      <c r="BJ231">
        <v>259</v>
      </c>
      <c r="BK231" s="3">
        <v>224.6</v>
      </c>
    </row>
    <row r="232" spans="15:63" x14ac:dyDescent="0.25">
      <c r="O232" s="3"/>
      <c r="BJ232">
        <v>260</v>
      </c>
      <c r="BK232" s="3">
        <v>225</v>
      </c>
    </row>
    <row r="233" spans="15:63" x14ac:dyDescent="0.25">
      <c r="O233" s="3"/>
      <c r="BJ233">
        <v>261</v>
      </c>
      <c r="BK233" s="3">
        <v>225.4</v>
      </c>
    </row>
    <row r="234" spans="15:63" x14ac:dyDescent="0.25">
      <c r="O234" s="3"/>
      <c r="BJ234">
        <v>262</v>
      </c>
      <c r="BK234" s="3">
        <v>225.8</v>
      </c>
    </row>
    <row r="235" spans="15:63" x14ac:dyDescent="0.25">
      <c r="O235" s="3"/>
      <c r="BJ235">
        <v>263</v>
      </c>
      <c r="BK235" s="3">
        <v>226.2</v>
      </c>
    </row>
    <row r="236" spans="15:63" x14ac:dyDescent="0.25">
      <c r="O236" s="3"/>
      <c r="BJ236">
        <v>264</v>
      </c>
      <c r="BK236" s="3">
        <v>226.6</v>
      </c>
    </row>
    <row r="237" spans="15:63" x14ac:dyDescent="0.25">
      <c r="O237" s="3"/>
      <c r="BJ237">
        <v>265</v>
      </c>
      <c r="BK237" s="3">
        <v>227</v>
      </c>
    </row>
    <row r="238" spans="15:63" x14ac:dyDescent="0.25">
      <c r="O238" s="3"/>
      <c r="BJ238">
        <v>266</v>
      </c>
      <c r="BK238" s="3">
        <v>227.2</v>
      </c>
    </row>
    <row r="239" spans="15:63" x14ac:dyDescent="0.25">
      <c r="O239" s="3"/>
      <c r="BJ239">
        <v>267</v>
      </c>
      <c r="BK239" s="3">
        <v>227.4</v>
      </c>
    </row>
    <row r="240" spans="15:63" x14ac:dyDescent="0.25">
      <c r="O240" s="3"/>
      <c r="BJ240">
        <v>268</v>
      </c>
      <c r="BK240" s="3">
        <v>227.6</v>
      </c>
    </row>
    <row r="241" spans="15:63" x14ac:dyDescent="0.25">
      <c r="O241" s="3"/>
      <c r="BJ241">
        <v>269</v>
      </c>
      <c r="BK241" s="3">
        <v>227.8</v>
      </c>
    </row>
    <row r="242" spans="15:63" x14ac:dyDescent="0.25">
      <c r="O242" s="3"/>
      <c r="BJ242">
        <v>270</v>
      </c>
      <c r="BK242" s="3">
        <v>228</v>
      </c>
    </row>
    <row r="243" spans="15:63" x14ac:dyDescent="0.25">
      <c r="O243" s="3"/>
    </row>
    <row r="244" spans="15:63" x14ac:dyDescent="0.25">
      <c r="O244" s="3"/>
    </row>
    <row r="245" spans="15:63" x14ac:dyDescent="0.25">
      <c r="O245" s="3"/>
    </row>
    <row r="246" spans="15:63" x14ac:dyDescent="0.25">
      <c r="O246" s="3"/>
    </row>
    <row r="247" spans="15:63" x14ac:dyDescent="0.25">
      <c r="O247" s="3"/>
    </row>
    <row r="248" spans="15:63" x14ac:dyDescent="0.25">
      <c r="O248" s="3"/>
    </row>
    <row r="249" spans="15:63" x14ac:dyDescent="0.25">
      <c r="O249" s="3"/>
    </row>
    <row r="250" spans="15:63" x14ac:dyDescent="0.25">
      <c r="O250" s="3"/>
    </row>
    <row r="251" spans="15:63" x14ac:dyDescent="0.25">
      <c r="O251" s="3"/>
    </row>
    <row r="252" spans="15:63" x14ac:dyDescent="0.25">
      <c r="O252" s="3"/>
    </row>
    <row r="253" spans="15:63" x14ac:dyDescent="0.25">
      <c r="O253" s="3"/>
    </row>
    <row r="254" spans="15:63" x14ac:dyDescent="0.25">
      <c r="O254" s="3"/>
    </row>
    <row r="255" spans="15:63" x14ac:dyDescent="0.25">
      <c r="O255" s="3"/>
    </row>
    <row r="256" spans="15:63" x14ac:dyDescent="0.25">
      <c r="O256" s="3"/>
    </row>
    <row r="257" spans="15:15" x14ac:dyDescent="0.25">
      <c r="O257" s="3"/>
    </row>
    <row r="258" spans="15:15" x14ac:dyDescent="0.25">
      <c r="O258" s="3"/>
    </row>
    <row r="259" spans="15:15" x14ac:dyDescent="0.25">
      <c r="O259" s="3"/>
    </row>
    <row r="260" spans="15:15" x14ac:dyDescent="0.25">
      <c r="O260" s="3"/>
    </row>
    <row r="261" spans="15:15" x14ac:dyDescent="0.25">
      <c r="O261" s="3"/>
    </row>
    <row r="262" spans="15:15" x14ac:dyDescent="0.25">
      <c r="O262" s="3"/>
    </row>
    <row r="263" spans="15:15" x14ac:dyDescent="0.25">
      <c r="O263" s="3"/>
    </row>
    <row r="264" spans="15:15" x14ac:dyDescent="0.25">
      <c r="O264" s="3"/>
    </row>
    <row r="265" spans="15:15" x14ac:dyDescent="0.25">
      <c r="O265" s="3"/>
    </row>
    <row r="266" spans="15:15" x14ac:dyDescent="0.25">
      <c r="O266" s="3"/>
    </row>
    <row r="267" spans="15:15" x14ac:dyDescent="0.25">
      <c r="O267" s="3"/>
    </row>
    <row r="268" spans="15:15" x14ac:dyDescent="0.25">
      <c r="O268" s="3"/>
    </row>
    <row r="269" spans="15:15" x14ac:dyDescent="0.25">
      <c r="O269" s="3"/>
    </row>
    <row r="270" spans="15:15" x14ac:dyDescent="0.25">
      <c r="O270" s="3"/>
    </row>
    <row r="271" spans="15:15" x14ac:dyDescent="0.25">
      <c r="O271" s="3"/>
    </row>
    <row r="272" spans="15:15" x14ac:dyDescent="0.25">
      <c r="O272" s="3"/>
    </row>
    <row r="273" spans="15:15" x14ac:dyDescent="0.25">
      <c r="O273" s="3"/>
    </row>
    <row r="274" spans="15:15" x14ac:dyDescent="0.25">
      <c r="O274" s="3"/>
    </row>
    <row r="275" spans="15:15" x14ac:dyDescent="0.25">
      <c r="O275" s="3"/>
    </row>
    <row r="276" spans="15:15" x14ac:dyDescent="0.25">
      <c r="O276" s="3"/>
    </row>
    <row r="277" spans="15:15" x14ac:dyDescent="0.25">
      <c r="O277" s="3"/>
    </row>
    <row r="278" spans="15:15" x14ac:dyDescent="0.25">
      <c r="O278" s="3"/>
    </row>
    <row r="279" spans="15:15" x14ac:dyDescent="0.25">
      <c r="O279" s="3"/>
    </row>
    <row r="280" spans="15:15" x14ac:dyDescent="0.25">
      <c r="O280" s="3"/>
    </row>
    <row r="281" spans="15:15" x14ac:dyDescent="0.25">
      <c r="O281" s="3"/>
    </row>
    <row r="282" spans="15:15" x14ac:dyDescent="0.25">
      <c r="O282" s="3"/>
    </row>
    <row r="283" spans="15:15" x14ac:dyDescent="0.25">
      <c r="O283" s="3"/>
    </row>
    <row r="284" spans="15:15" x14ac:dyDescent="0.25">
      <c r="O284" s="3"/>
    </row>
    <row r="285" spans="15:15" x14ac:dyDescent="0.25">
      <c r="O285" s="3"/>
    </row>
    <row r="286" spans="15:15" x14ac:dyDescent="0.25">
      <c r="O286" s="3"/>
    </row>
    <row r="287" spans="15:15" x14ac:dyDescent="0.25">
      <c r="O287" s="3"/>
    </row>
    <row r="288" spans="15:15" x14ac:dyDescent="0.25">
      <c r="O288" s="3"/>
    </row>
    <row r="289" spans="15:15" x14ac:dyDescent="0.25">
      <c r="O289" s="3"/>
    </row>
    <row r="290" spans="15:15" x14ac:dyDescent="0.25">
      <c r="O290" s="3"/>
    </row>
    <row r="291" spans="15:15" x14ac:dyDescent="0.25">
      <c r="O291" s="3"/>
    </row>
    <row r="292" spans="15:15" x14ac:dyDescent="0.25">
      <c r="O292" s="3"/>
    </row>
    <row r="293" spans="15:15" x14ac:dyDescent="0.25">
      <c r="O293" s="3"/>
    </row>
    <row r="294" spans="15:15" x14ac:dyDescent="0.25">
      <c r="O294" s="3"/>
    </row>
    <row r="295" spans="15:15" x14ac:dyDescent="0.25">
      <c r="O295" s="3"/>
    </row>
    <row r="296" spans="15:15" x14ac:dyDescent="0.25">
      <c r="O296" s="3"/>
    </row>
    <row r="297" spans="15:15" x14ac:dyDescent="0.25">
      <c r="O297" s="3"/>
    </row>
    <row r="298" spans="15:15" x14ac:dyDescent="0.25">
      <c r="O298" s="3"/>
    </row>
    <row r="299" spans="15:15" x14ac:dyDescent="0.25">
      <c r="O299" s="3"/>
    </row>
    <row r="300" spans="15:15" x14ac:dyDescent="0.25">
      <c r="O300" s="3"/>
    </row>
    <row r="301" spans="15:15" x14ac:dyDescent="0.25">
      <c r="O301" s="3"/>
    </row>
    <row r="302" spans="15:15" x14ac:dyDescent="0.25">
      <c r="O302" s="3"/>
    </row>
    <row r="303" spans="15:15" x14ac:dyDescent="0.25">
      <c r="O303" s="3"/>
    </row>
    <row r="304" spans="15:15" x14ac:dyDescent="0.25">
      <c r="O304" s="3"/>
    </row>
    <row r="305" spans="15:15" x14ac:dyDescent="0.25">
      <c r="O305" s="3"/>
    </row>
    <row r="306" spans="15:15" x14ac:dyDescent="0.25">
      <c r="O306" s="3"/>
    </row>
    <row r="307" spans="15:15" x14ac:dyDescent="0.25">
      <c r="O307" s="3"/>
    </row>
    <row r="308" spans="15:15" x14ac:dyDescent="0.25">
      <c r="O308" s="3"/>
    </row>
    <row r="309" spans="15:15" x14ac:dyDescent="0.25">
      <c r="O309" s="3"/>
    </row>
    <row r="310" spans="15:15" x14ac:dyDescent="0.25">
      <c r="O310" s="3"/>
    </row>
    <row r="311" spans="15:15" x14ac:dyDescent="0.25">
      <c r="O311" s="3"/>
    </row>
    <row r="312" spans="15:15" x14ac:dyDescent="0.25">
      <c r="O312" s="3"/>
    </row>
    <row r="313" spans="15:15" x14ac:dyDescent="0.25">
      <c r="O313" s="3"/>
    </row>
    <row r="314" spans="15:15" x14ac:dyDescent="0.25">
      <c r="O314" s="3"/>
    </row>
    <row r="315" spans="15:15" x14ac:dyDescent="0.25">
      <c r="O315" s="3"/>
    </row>
    <row r="316" spans="15:15" x14ac:dyDescent="0.25">
      <c r="O316" s="3"/>
    </row>
    <row r="317" spans="15:15" x14ac:dyDescent="0.25">
      <c r="O317" s="3"/>
    </row>
    <row r="318" spans="15:15" x14ac:dyDescent="0.25">
      <c r="O318" s="3"/>
    </row>
    <row r="319" spans="15:15" x14ac:dyDescent="0.25">
      <c r="O319" s="3"/>
    </row>
    <row r="320" spans="15:15" x14ac:dyDescent="0.25">
      <c r="O320" s="3"/>
    </row>
    <row r="321" spans="15:15" x14ac:dyDescent="0.25">
      <c r="O321" s="3"/>
    </row>
    <row r="322" spans="15:15" x14ac:dyDescent="0.25">
      <c r="O322" s="3"/>
    </row>
    <row r="323" spans="15:15" x14ac:dyDescent="0.25">
      <c r="O323" s="3"/>
    </row>
    <row r="324" spans="15:15" x14ac:dyDescent="0.25">
      <c r="O324" s="3"/>
    </row>
    <row r="325" spans="15:15" x14ac:dyDescent="0.25">
      <c r="O325" s="3"/>
    </row>
    <row r="326" spans="15:15" x14ac:dyDescent="0.25">
      <c r="O326" s="3"/>
    </row>
    <row r="327" spans="15:15" x14ac:dyDescent="0.25">
      <c r="O327" s="3"/>
    </row>
    <row r="328" spans="15:15" x14ac:dyDescent="0.25">
      <c r="O328" s="3"/>
    </row>
    <row r="329" spans="15:15" x14ac:dyDescent="0.25">
      <c r="O329" s="3"/>
    </row>
    <row r="330" spans="15:15" x14ac:dyDescent="0.25">
      <c r="O330" s="3"/>
    </row>
    <row r="331" spans="15:15" x14ac:dyDescent="0.25">
      <c r="O331" s="3"/>
    </row>
    <row r="332" spans="15:15" x14ac:dyDescent="0.25">
      <c r="O332" s="3"/>
    </row>
    <row r="333" spans="15:15" x14ac:dyDescent="0.25">
      <c r="O333" s="3"/>
    </row>
    <row r="334" spans="15:15" x14ac:dyDescent="0.25">
      <c r="O334" s="3"/>
    </row>
    <row r="335" spans="15:15" x14ac:dyDescent="0.25">
      <c r="O335" s="3"/>
    </row>
    <row r="336" spans="15:15" x14ac:dyDescent="0.25">
      <c r="O336" s="3"/>
    </row>
    <row r="337" spans="15:15" x14ac:dyDescent="0.25">
      <c r="O337" s="3"/>
    </row>
    <row r="338" spans="15:15" x14ac:dyDescent="0.25">
      <c r="O338" s="3"/>
    </row>
    <row r="339" spans="15:15" x14ac:dyDescent="0.25">
      <c r="O339" s="3"/>
    </row>
    <row r="340" spans="15:15" x14ac:dyDescent="0.25">
      <c r="O340" s="3"/>
    </row>
    <row r="341" spans="15:15" x14ac:dyDescent="0.25">
      <c r="O341" s="3"/>
    </row>
    <row r="342" spans="15:15" x14ac:dyDescent="0.25">
      <c r="O342" s="3"/>
    </row>
    <row r="343" spans="15:15" x14ac:dyDescent="0.25">
      <c r="O343" s="3"/>
    </row>
    <row r="344" spans="15:15" x14ac:dyDescent="0.25">
      <c r="O344" s="3"/>
    </row>
    <row r="345" spans="15:15" x14ac:dyDescent="0.25">
      <c r="O345" s="3"/>
    </row>
    <row r="346" spans="15:15" x14ac:dyDescent="0.25">
      <c r="O346" s="3"/>
    </row>
    <row r="347" spans="15:15" x14ac:dyDescent="0.25">
      <c r="O347" s="3"/>
    </row>
    <row r="348" spans="15:15" x14ac:dyDescent="0.25">
      <c r="O348" s="3"/>
    </row>
    <row r="349" spans="15:15" x14ac:dyDescent="0.25">
      <c r="O349" s="3"/>
    </row>
    <row r="350" spans="15:15" x14ac:dyDescent="0.25">
      <c r="O350" s="3"/>
    </row>
    <row r="351" spans="15:15" x14ac:dyDescent="0.25">
      <c r="O351" s="3"/>
    </row>
    <row r="352" spans="15:15" x14ac:dyDescent="0.25">
      <c r="O352" s="3"/>
    </row>
    <row r="353" spans="15:15" x14ac:dyDescent="0.25">
      <c r="O353" s="3"/>
    </row>
    <row r="354" spans="15:15" x14ac:dyDescent="0.25">
      <c r="O354" s="3"/>
    </row>
    <row r="355" spans="15:15" x14ac:dyDescent="0.25">
      <c r="O355" s="3"/>
    </row>
    <row r="356" spans="15:15" x14ac:dyDescent="0.25">
      <c r="O356" s="3"/>
    </row>
    <row r="357" spans="15:15" x14ac:dyDescent="0.25">
      <c r="O357" s="3"/>
    </row>
    <row r="358" spans="15:15" x14ac:dyDescent="0.25">
      <c r="O358" s="3"/>
    </row>
    <row r="359" spans="15:15" x14ac:dyDescent="0.25">
      <c r="O359" s="3"/>
    </row>
    <row r="360" spans="15:15" x14ac:dyDescent="0.25">
      <c r="O360" s="3"/>
    </row>
    <row r="361" spans="15:15" x14ac:dyDescent="0.25">
      <c r="O361" s="3"/>
    </row>
    <row r="362" spans="15:15" x14ac:dyDescent="0.25">
      <c r="O362" s="3"/>
    </row>
    <row r="363" spans="15:15" x14ac:dyDescent="0.25">
      <c r="O363" s="3"/>
    </row>
    <row r="364" spans="15:15" x14ac:dyDescent="0.25">
      <c r="O364" s="3"/>
    </row>
    <row r="365" spans="15:15" x14ac:dyDescent="0.25">
      <c r="O365" s="3"/>
    </row>
    <row r="366" spans="15:15" x14ac:dyDescent="0.25">
      <c r="O366" s="3"/>
    </row>
    <row r="367" spans="15:15" x14ac:dyDescent="0.25">
      <c r="O367" s="3"/>
    </row>
    <row r="368" spans="15:15" x14ac:dyDescent="0.25">
      <c r="O368" s="3"/>
    </row>
    <row r="369" spans="15:15" x14ac:dyDescent="0.25">
      <c r="O369" s="3"/>
    </row>
    <row r="370" spans="15:15" x14ac:dyDescent="0.25">
      <c r="O370" s="3"/>
    </row>
    <row r="371" spans="15:15" x14ac:dyDescent="0.25">
      <c r="O371" s="3"/>
    </row>
    <row r="372" spans="15:15" x14ac:dyDescent="0.25">
      <c r="O372" s="3"/>
    </row>
    <row r="373" spans="15:15" x14ac:dyDescent="0.25">
      <c r="O373" s="3"/>
    </row>
    <row r="374" spans="15:15" x14ac:dyDescent="0.25">
      <c r="O374" s="3"/>
    </row>
    <row r="375" spans="15:15" x14ac:dyDescent="0.25">
      <c r="O375" s="3"/>
    </row>
    <row r="376" spans="15:15" x14ac:dyDescent="0.25">
      <c r="O376" s="3"/>
    </row>
    <row r="377" spans="15:15" x14ac:dyDescent="0.25">
      <c r="O377" s="3"/>
    </row>
    <row r="378" spans="15:15" x14ac:dyDescent="0.25">
      <c r="O378" s="3"/>
    </row>
    <row r="379" spans="15:15" x14ac:dyDescent="0.25">
      <c r="O379" s="3"/>
    </row>
    <row r="380" spans="15:15" x14ac:dyDescent="0.25">
      <c r="O380" s="3"/>
    </row>
    <row r="381" spans="15:15" x14ac:dyDescent="0.25">
      <c r="O381" s="3"/>
    </row>
    <row r="382" spans="15:15" x14ac:dyDescent="0.25">
      <c r="O382" s="3"/>
    </row>
    <row r="383" spans="15:15" x14ac:dyDescent="0.25">
      <c r="O383" s="3"/>
    </row>
    <row r="384" spans="15:15" x14ac:dyDescent="0.25">
      <c r="O384" s="3"/>
    </row>
    <row r="385" spans="15:15" x14ac:dyDescent="0.25">
      <c r="O385" s="3"/>
    </row>
    <row r="386" spans="15:15" x14ac:dyDescent="0.25">
      <c r="O386" s="3"/>
    </row>
    <row r="387" spans="15:15" x14ac:dyDescent="0.25">
      <c r="O387" s="3"/>
    </row>
    <row r="388" spans="15:15" x14ac:dyDescent="0.25">
      <c r="O388" s="3"/>
    </row>
    <row r="389" spans="15:15" x14ac:dyDescent="0.25">
      <c r="O389" s="3"/>
    </row>
    <row r="390" spans="15:15" x14ac:dyDescent="0.25">
      <c r="O390" s="3"/>
    </row>
    <row r="391" spans="15:15" x14ac:dyDescent="0.25">
      <c r="O391" s="3"/>
    </row>
    <row r="392" spans="15:15" x14ac:dyDescent="0.25">
      <c r="O392" s="3"/>
    </row>
    <row r="393" spans="15:15" x14ac:dyDescent="0.25">
      <c r="O393" s="3"/>
    </row>
    <row r="394" spans="15:15" x14ac:dyDescent="0.25">
      <c r="O394" s="3"/>
    </row>
    <row r="395" spans="15:15" x14ac:dyDescent="0.25">
      <c r="O395" s="3"/>
    </row>
    <row r="396" spans="15:15" x14ac:dyDescent="0.25">
      <c r="O396" s="3"/>
    </row>
    <row r="397" spans="15:15" x14ac:dyDescent="0.25">
      <c r="O397" s="3"/>
    </row>
    <row r="398" spans="15:15" x14ac:dyDescent="0.25">
      <c r="O398" s="3"/>
    </row>
    <row r="399" spans="15:15" x14ac:dyDescent="0.25">
      <c r="O399" s="3"/>
    </row>
    <row r="400" spans="15:15" x14ac:dyDescent="0.25">
      <c r="O400" s="3"/>
    </row>
    <row r="401" spans="15:15" x14ac:dyDescent="0.25">
      <c r="O401" s="3"/>
    </row>
    <row r="402" spans="15:15" x14ac:dyDescent="0.25">
      <c r="O402" s="3"/>
    </row>
    <row r="403" spans="15:15" x14ac:dyDescent="0.25">
      <c r="O403" s="3"/>
    </row>
    <row r="404" spans="15:15" x14ac:dyDescent="0.25">
      <c r="O404" s="3"/>
    </row>
    <row r="405" spans="15:15" x14ac:dyDescent="0.25">
      <c r="O405" s="3"/>
    </row>
    <row r="406" spans="15:15" x14ac:dyDescent="0.25">
      <c r="O406" s="3"/>
    </row>
    <row r="407" spans="15:15" x14ac:dyDescent="0.25">
      <c r="O407" s="3"/>
    </row>
    <row r="408" spans="15:15" x14ac:dyDescent="0.25">
      <c r="O408" s="3"/>
    </row>
    <row r="409" spans="15:15" x14ac:dyDescent="0.25">
      <c r="O409" s="3"/>
    </row>
    <row r="410" spans="15:15" x14ac:dyDescent="0.25">
      <c r="O410" s="3"/>
    </row>
    <row r="411" spans="15:15" x14ac:dyDescent="0.25">
      <c r="O411" s="3"/>
    </row>
    <row r="412" spans="15:15" x14ac:dyDescent="0.25">
      <c r="O412" s="3"/>
    </row>
    <row r="413" spans="15:15" x14ac:dyDescent="0.25">
      <c r="O413" s="3"/>
    </row>
    <row r="414" spans="15:15" x14ac:dyDescent="0.25">
      <c r="O414" s="3"/>
    </row>
    <row r="415" spans="15:15" x14ac:dyDescent="0.25">
      <c r="O415" s="3"/>
    </row>
    <row r="416" spans="15:15" x14ac:dyDescent="0.25">
      <c r="O416" s="3"/>
    </row>
    <row r="417" spans="15:15" x14ac:dyDescent="0.25">
      <c r="O417" s="3"/>
    </row>
    <row r="418" spans="15:15" x14ac:dyDescent="0.25">
      <c r="O418" s="3"/>
    </row>
    <row r="419" spans="15:15" x14ac:dyDescent="0.25">
      <c r="O419" s="3"/>
    </row>
    <row r="420" spans="15:15" x14ac:dyDescent="0.25">
      <c r="O420" s="3"/>
    </row>
    <row r="421" spans="15:15" x14ac:dyDescent="0.25">
      <c r="O421" s="3"/>
    </row>
    <row r="422" spans="15:15" x14ac:dyDescent="0.25">
      <c r="O422" s="3"/>
    </row>
    <row r="423" spans="15:15" x14ac:dyDescent="0.25">
      <c r="O423" s="3"/>
    </row>
    <row r="424" spans="15:15" x14ac:dyDescent="0.25">
      <c r="O424" s="3"/>
    </row>
    <row r="425" spans="15:15" x14ac:dyDescent="0.25">
      <c r="O425" s="3"/>
    </row>
    <row r="426" spans="15:15" x14ac:dyDescent="0.25">
      <c r="O426" s="3"/>
    </row>
    <row r="427" spans="15:15" x14ac:dyDescent="0.25">
      <c r="O427" s="3"/>
    </row>
    <row r="428" spans="15:15" x14ac:dyDescent="0.25">
      <c r="O428" s="3"/>
    </row>
    <row r="429" spans="15:15" x14ac:dyDescent="0.25">
      <c r="O429" s="3"/>
    </row>
    <row r="430" spans="15:15" x14ac:dyDescent="0.25">
      <c r="O430" s="3"/>
    </row>
    <row r="431" spans="15:15" x14ac:dyDescent="0.25">
      <c r="O431" s="3"/>
    </row>
    <row r="432" spans="15:15" x14ac:dyDescent="0.25">
      <c r="O432" s="3"/>
    </row>
    <row r="433" spans="15:15" x14ac:dyDescent="0.25">
      <c r="O433" s="3"/>
    </row>
    <row r="434" spans="15:15" x14ac:dyDescent="0.25">
      <c r="O434" s="3"/>
    </row>
    <row r="435" spans="15:15" x14ac:dyDescent="0.25">
      <c r="O435" s="3"/>
    </row>
    <row r="436" spans="15:15" x14ac:dyDescent="0.25">
      <c r="O436" s="3"/>
    </row>
    <row r="437" spans="15:15" x14ac:dyDescent="0.25">
      <c r="O437" s="3"/>
    </row>
    <row r="438" spans="15:15" x14ac:dyDescent="0.25">
      <c r="O438" s="3"/>
    </row>
    <row r="439" spans="15:15" x14ac:dyDescent="0.25">
      <c r="O439" s="3"/>
    </row>
    <row r="440" spans="15:15" x14ac:dyDescent="0.25">
      <c r="O440" s="3"/>
    </row>
    <row r="441" spans="15:15" x14ac:dyDescent="0.25">
      <c r="O441" s="3"/>
    </row>
    <row r="442" spans="15:15" x14ac:dyDescent="0.25">
      <c r="O442" s="3"/>
    </row>
    <row r="443" spans="15:15" x14ac:dyDescent="0.25">
      <c r="O443" s="3"/>
    </row>
    <row r="444" spans="15:15" x14ac:dyDescent="0.25">
      <c r="O444" s="3"/>
    </row>
    <row r="445" spans="15:15" x14ac:dyDescent="0.25">
      <c r="O445" s="3"/>
    </row>
    <row r="446" spans="15:15" x14ac:dyDescent="0.25">
      <c r="O446" s="3"/>
    </row>
    <row r="447" spans="15:15" x14ac:dyDescent="0.25">
      <c r="O447" s="3"/>
    </row>
    <row r="448" spans="15:15" x14ac:dyDescent="0.25">
      <c r="O448" s="3"/>
    </row>
    <row r="449" spans="15:15" x14ac:dyDescent="0.25">
      <c r="O449" s="3"/>
    </row>
    <row r="450" spans="15:15" x14ac:dyDescent="0.25">
      <c r="O450" s="3"/>
    </row>
    <row r="451" spans="15:15" x14ac:dyDescent="0.25">
      <c r="O451" s="3"/>
    </row>
    <row r="452" spans="15:15" x14ac:dyDescent="0.25">
      <c r="O452" s="3"/>
    </row>
    <row r="453" spans="15:15" x14ac:dyDescent="0.25">
      <c r="O453" s="3"/>
    </row>
    <row r="454" spans="15:15" x14ac:dyDescent="0.25">
      <c r="O454" s="3"/>
    </row>
    <row r="455" spans="15:15" x14ac:dyDescent="0.25">
      <c r="O455" s="3"/>
    </row>
    <row r="456" spans="15:15" x14ac:dyDescent="0.25">
      <c r="O456" s="3"/>
    </row>
    <row r="457" spans="15:15" x14ac:dyDescent="0.25">
      <c r="O457" s="3"/>
    </row>
    <row r="458" spans="15:15" x14ac:dyDescent="0.25">
      <c r="O458" s="3"/>
    </row>
    <row r="459" spans="15:15" x14ac:dyDescent="0.25">
      <c r="O459" s="3"/>
    </row>
    <row r="460" spans="15:15" x14ac:dyDescent="0.25">
      <c r="O460" s="3"/>
    </row>
    <row r="461" spans="15:15" x14ac:dyDescent="0.25">
      <c r="O461" s="3"/>
    </row>
    <row r="462" spans="15:15" x14ac:dyDescent="0.25">
      <c r="O462" s="3"/>
    </row>
    <row r="463" spans="15:15" x14ac:dyDescent="0.25">
      <c r="O463" s="3"/>
    </row>
    <row r="464" spans="15:15" x14ac:dyDescent="0.25">
      <c r="O464" s="3"/>
    </row>
    <row r="465" spans="15:15" x14ac:dyDescent="0.25">
      <c r="O465" s="3"/>
    </row>
    <row r="466" spans="15:15" x14ac:dyDescent="0.25">
      <c r="O466" s="3"/>
    </row>
    <row r="467" spans="15:15" x14ac:dyDescent="0.25">
      <c r="O467" s="3"/>
    </row>
    <row r="468" spans="15:15" x14ac:dyDescent="0.25">
      <c r="O468" s="3"/>
    </row>
    <row r="469" spans="15:15" x14ac:dyDescent="0.25">
      <c r="O469" s="3"/>
    </row>
    <row r="470" spans="15:15" x14ac:dyDescent="0.25">
      <c r="O470" s="3"/>
    </row>
    <row r="471" spans="15:15" x14ac:dyDescent="0.25">
      <c r="O471" s="3"/>
    </row>
    <row r="472" spans="15:15" x14ac:dyDescent="0.25">
      <c r="O472" s="3"/>
    </row>
    <row r="473" spans="15:15" x14ac:dyDescent="0.25">
      <c r="O473" s="3"/>
    </row>
    <row r="474" spans="15:15" x14ac:dyDescent="0.25">
      <c r="O474" s="3"/>
    </row>
    <row r="475" spans="15:15" x14ac:dyDescent="0.25">
      <c r="O475" s="3"/>
    </row>
    <row r="476" spans="15:15" x14ac:dyDescent="0.25">
      <c r="O476" s="3"/>
    </row>
    <row r="477" spans="15:15" x14ac:dyDescent="0.25">
      <c r="O477" s="3"/>
    </row>
    <row r="478" spans="15:15" x14ac:dyDescent="0.25">
      <c r="O478" s="3"/>
    </row>
    <row r="479" spans="15:15" x14ac:dyDescent="0.25">
      <c r="O479" s="3"/>
    </row>
    <row r="480" spans="15:15" x14ac:dyDescent="0.25">
      <c r="O480" s="3"/>
    </row>
    <row r="481" spans="15:15" x14ac:dyDescent="0.25">
      <c r="O481" s="3"/>
    </row>
    <row r="482" spans="15:15" x14ac:dyDescent="0.25">
      <c r="O482" s="3"/>
    </row>
    <row r="483" spans="15:15" x14ac:dyDescent="0.25">
      <c r="O483" s="3"/>
    </row>
    <row r="484" spans="15:15" x14ac:dyDescent="0.25">
      <c r="O484" s="3"/>
    </row>
    <row r="485" spans="15:15" x14ac:dyDescent="0.25">
      <c r="O485" s="3"/>
    </row>
    <row r="486" spans="15:15" x14ac:dyDescent="0.25">
      <c r="O486" s="3"/>
    </row>
    <row r="487" spans="15:15" x14ac:dyDescent="0.25">
      <c r="O487" s="3"/>
    </row>
    <row r="488" spans="15:15" x14ac:dyDescent="0.25">
      <c r="O488" s="3"/>
    </row>
    <row r="489" spans="15:15" x14ac:dyDescent="0.25">
      <c r="O489" s="3"/>
    </row>
    <row r="490" spans="15:15" x14ac:dyDescent="0.25">
      <c r="O490" s="3"/>
    </row>
    <row r="491" spans="15:15" x14ac:dyDescent="0.25">
      <c r="O491" s="3"/>
    </row>
    <row r="492" spans="15:15" x14ac:dyDescent="0.25">
      <c r="O492" s="3"/>
    </row>
    <row r="493" spans="15:15" x14ac:dyDescent="0.25">
      <c r="O493" s="3"/>
    </row>
    <row r="494" spans="15:15" x14ac:dyDescent="0.25">
      <c r="O494" s="3"/>
    </row>
    <row r="495" spans="15:15" x14ac:dyDescent="0.25">
      <c r="O495" s="3"/>
    </row>
    <row r="496" spans="15:15" x14ac:dyDescent="0.25">
      <c r="O496" s="3"/>
    </row>
    <row r="497" spans="15:15" x14ac:dyDescent="0.25">
      <c r="O497" s="3"/>
    </row>
    <row r="498" spans="15:15" x14ac:dyDescent="0.25">
      <c r="O498" s="3"/>
    </row>
    <row r="499" spans="15:15" x14ac:dyDescent="0.25">
      <c r="O499" s="3"/>
    </row>
    <row r="500" spans="15:15" x14ac:dyDescent="0.25">
      <c r="O500" s="3"/>
    </row>
    <row r="501" spans="15:15" x14ac:dyDescent="0.25">
      <c r="O501" s="3"/>
    </row>
    <row r="502" spans="15:15" x14ac:dyDescent="0.25">
      <c r="O502" s="3"/>
    </row>
    <row r="503" spans="15:15" x14ac:dyDescent="0.25">
      <c r="O503" s="3"/>
    </row>
    <row r="504" spans="15:15" x14ac:dyDescent="0.25">
      <c r="O504" s="3"/>
    </row>
    <row r="505" spans="15:15" x14ac:dyDescent="0.25">
      <c r="O505" s="3"/>
    </row>
    <row r="506" spans="15:15" x14ac:dyDescent="0.25">
      <c r="O506" s="3"/>
    </row>
    <row r="507" spans="15:15" x14ac:dyDescent="0.25">
      <c r="O507" s="3"/>
    </row>
    <row r="508" spans="15:15" x14ac:dyDescent="0.25">
      <c r="O508" s="3"/>
    </row>
    <row r="509" spans="15:15" x14ac:dyDescent="0.25">
      <c r="O509" s="3"/>
    </row>
    <row r="510" spans="15:15" x14ac:dyDescent="0.25">
      <c r="O510" s="3"/>
    </row>
    <row r="511" spans="15:15" x14ac:dyDescent="0.25">
      <c r="O511" s="3"/>
    </row>
    <row r="512" spans="15:15" x14ac:dyDescent="0.25">
      <c r="O512" s="3"/>
    </row>
    <row r="513" spans="15:15" x14ac:dyDescent="0.25">
      <c r="O513" s="3"/>
    </row>
    <row r="514" spans="15:15" x14ac:dyDescent="0.25">
      <c r="O514" s="3"/>
    </row>
    <row r="515" spans="15:15" x14ac:dyDescent="0.25">
      <c r="O515" s="3"/>
    </row>
    <row r="516" spans="15:15" x14ac:dyDescent="0.25">
      <c r="O516" s="3"/>
    </row>
    <row r="517" spans="15:15" x14ac:dyDescent="0.25">
      <c r="O517" s="3"/>
    </row>
    <row r="518" spans="15:15" x14ac:dyDescent="0.25">
      <c r="O518" s="3"/>
    </row>
    <row r="519" spans="15:15" x14ac:dyDescent="0.25">
      <c r="O519" s="3"/>
    </row>
    <row r="520" spans="15:15" x14ac:dyDescent="0.25">
      <c r="O520" s="3"/>
    </row>
    <row r="521" spans="15:15" x14ac:dyDescent="0.25">
      <c r="O521" s="3"/>
    </row>
    <row r="522" spans="15:15" x14ac:dyDescent="0.25">
      <c r="O522" s="3"/>
    </row>
    <row r="523" spans="15:15" x14ac:dyDescent="0.25">
      <c r="O523" s="3"/>
    </row>
    <row r="524" spans="15:15" x14ac:dyDescent="0.25">
      <c r="O524" s="3"/>
    </row>
    <row r="525" spans="15:15" x14ac:dyDescent="0.25">
      <c r="O525" s="3"/>
    </row>
    <row r="526" spans="15:15" x14ac:dyDescent="0.25">
      <c r="O526" s="3"/>
    </row>
    <row r="527" spans="15:15" x14ac:dyDescent="0.25">
      <c r="O527" s="3"/>
    </row>
    <row r="528" spans="15:15" x14ac:dyDescent="0.25">
      <c r="O528" s="3"/>
    </row>
    <row r="529" spans="15:15" x14ac:dyDescent="0.25">
      <c r="O529" s="3"/>
    </row>
    <row r="530" spans="15:15" x14ac:dyDescent="0.25">
      <c r="O530" s="3"/>
    </row>
    <row r="531" spans="15:15" x14ac:dyDescent="0.25">
      <c r="O531" s="3"/>
    </row>
    <row r="532" spans="15:15" x14ac:dyDescent="0.25">
      <c r="O532" s="3"/>
    </row>
    <row r="533" spans="15:15" x14ac:dyDescent="0.25">
      <c r="O533" s="3"/>
    </row>
    <row r="534" spans="15:15" x14ac:dyDescent="0.25">
      <c r="O534" s="3"/>
    </row>
    <row r="535" spans="15:15" x14ac:dyDescent="0.25">
      <c r="O535" s="3"/>
    </row>
    <row r="536" spans="15:15" x14ac:dyDescent="0.25">
      <c r="O536" s="3"/>
    </row>
    <row r="537" spans="15:15" x14ac:dyDescent="0.25">
      <c r="O537" s="3"/>
    </row>
    <row r="538" spans="15:15" x14ac:dyDescent="0.25">
      <c r="O538" s="3"/>
    </row>
    <row r="539" spans="15:15" x14ac:dyDescent="0.25">
      <c r="O539" s="3"/>
    </row>
    <row r="540" spans="15:15" x14ac:dyDescent="0.25">
      <c r="O540" s="3"/>
    </row>
    <row r="541" spans="15:15" x14ac:dyDescent="0.25">
      <c r="O541" s="3"/>
    </row>
    <row r="542" spans="15:15" x14ac:dyDescent="0.25">
      <c r="O542" s="3"/>
    </row>
    <row r="543" spans="15:15" x14ac:dyDescent="0.25">
      <c r="O543" s="3"/>
    </row>
    <row r="544" spans="15:15" x14ac:dyDescent="0.25">
      <c r="O544" s="3"/>
    </row>
    <row r="545" spans="15:15" x14ac:dyDescent="0.25">
      <c r="O545" s="3"/>
    </row>
    <row r="546" spans="15:15" x14ac:dyDescent="0.25">
      <c r="O546" s="3"/>
    </row>
    <row r="547" spans="15:15" x14ac:dyDescent="0.25">
      <c r="O547" s="3"/>
    </row>
    <row r="548" spans="15:15" x14ac:dyDescent="0.25">
      <c r="O548" s="3"/>
    </row>
    <row r="549" spans="15:15" x14ac:dyDescent="0.25">
      <c r="O549" s="3"/>
    </row>
    <row r="550" spans="15:15" x14ac:dyDescent="0.25">
      <c r="O550" s="3"/>
    </row>
    <row r="551" spans="15:15" x14ac:dyDescent="0.25">
      <c r="O551" s="3"/>
    </row>
    <row r="552" spans="15:15" x14ac:dyDescent="0.25">
      <c r="O552" s="3"/>
    </row>
    <row r="553" spans="15:15" x14ac:dyDescent="0.25">
      <c r="O553" s="3"/>
    </row>
    <row r="554" spans="15:15" x14ac:dyDescent="0.25">
      <c r="O554" s="3"/>
    </row>
    <row r="555" spans="15:15" x14ac:dyDescent="0.25">
      <c r="O555" s="3"/>
    </row>
    <row r="556" spans="15:15" x14ac:dyDescent="0.25">
      <c r="O556" s="3"/>
    </row>
    <row r="557" spans="15:15" x14ac:dyDescent="0.25">
      <c r="O557" s="3"/>
    </row>
    <row r="558" spans="15:15" x14ac:dyDescent="0.25">
      <c r="O558" s="3"/>
    </row>
    <row r="559" spans="15:15" x14ac:dyDescent="0.25">
      <c r="O559" s="3"/>
    </row>
    <row r="560" spans="15:15" x14ac:dyDescent="0.25">
      <c r="O560" s="3"/>
    </row>
    <row r="561" spans="15:15" x14ac:dyDescent="0.25">
      <c r="O561" s="3"/>
    </row>
    <row r="562" spans="15:15" x14ac:dyDescent="0.25">
      <c r="O562" s="3"/>
    </row>
    <row r="563" spans="15:15" x14ac:dyDescent="0.25">
      <c r="O563" s="3"/>
    </row>
    <row r="564" spans="15:15" x14ac:dyDescent="0.25">
      <c r="O564" s="3"/>
    </row>
    <row r="565" spans="15:15" x14ac:dyDescent="0.25">
      <c r="O565" s="3"/>
    </row>
    <row r="566" spans="15:15" x14ac:dyDescent="0.25">
      <c r="O566" s="3"/>
    </row>
    <row r="567" spans="15:15" x14ac:dyDescent="0.25">
      <c r="O567" s="3"/>
    </row>
    <row r="568" spans="15:15" x14ac:dyDescent="0.25">
      <c r="O568" s="3"/>
    </row>
    <row r="569" spans="15:15" x14ac:dyDescent="0.25">
      <c r="O569" s="3"/>
    </row>
    <row r="570" spans="15:15" x14ac:dyDescent="0.25">
      <c r="O570" s="3"/>
    </row>
    <row r="571" spans="15:15" x14ac:dyDescent="0.25">
      <c r="O571" s="3"/>
    </row>
    <row r="572" spans="15:15" x14ac:dyDescent="0.25">
      <c r="O572" s="3"/>
    </row>
    <row r="573" spans="15:15" x14ac:dyDescent="0.25">
      <c r="O573" s="3"/>
    </row>
    <row r="574" spans="15:15" x14ac:dyDescent="0.25">
      <c r="O574" s="3"/>
    </row>
    <row r="575" spans="15:15" x14ac:dyDescent="0.25">
      <c r="O575" s="3"/>
    </row>
    <row r="576" spans="15:15" x14ac:dyDescent="0.25">
      <c r="O576" s="3"/>
    </row>
    <row r="577" spans="15:15" x14ac:dyDescent="0.25">
      <c r="O577" s="3"/>
    </row>
    <row r="578" spans="15:15" x14ac:dyDescent="0.25">
      <c r="O578" s="3"/>
    </row>
    <row r="579" spans="15:15" x14ac:dyDescent="0.25">
      <c r="O579" s="3"/>
    </row>
    <row r="580" spans="15:15" x14ac:dyDescent="0.25">
      <c r="O580" s="3"/>
    </row>
    <row r="581" spans="15:15" x14ac:dyDescent="0.25">
      <c r="O581" s="3"/>
    </row>
    <row r="582" spans="15:15" x14ac:dyDescent="0.25">
      <c r="O582" s="3"/>
    </row>
    <row r="583" spans="15:15" x14ac:dyDescent="0.25">
      <c r="O583" s="3"/>
    </row>
    <row r="584" spans="15:15" x14ac:dyDescent="0.25">
      <c r="O584" s="3"/>
    </row>
    <row r="585" spans="15:15" x14ac:dyDescent="0.25">
      <c r="O585" s="3"/>
    </row>
    <row r="586" spans="15:15" x14ac:dyDescent="0.25">
      <c r="O586" s="3"/>
    </row>
    <row r="587" spans="15:15" x14ac:dyDescent="0.25">
      <c r="O587" s="3"/>
    </row>
    <row r="588" spans="15:15" x14ac:dyDescent="0.25">
      <c r="O588" s="3"/>
    </row>
    <row r="589" spans="15:15" x14ac:dyDescent="0.25">
      <c r="O589" s="3"/>
    </row>
    <row r="590" spans="15:15" x14ac:dyDescent="0.25">
      <c r="O590" s="3"/>
    </row>
    <row r="591" spans="15:15" x14ac:dyDescent="0.25">
      <c r="O591" s="3"/>
    </row>
    <row r="592" spans="15:15" x14ac:dyDescent="0.25">
      <c r="O592" s="3"/>
    </row>
    <row r="593" spans="15:15" x14ac:dyDescent="0.25">
      <c r="O593" s="3"/>
    </row>
    <row r="594" spans="15:15" x14ac:dyDescent="0.25">
      <c r="O594" s="3"/>
    </row>
    <row r="595" spans="15:15" x14ac:dyDescent="0.25">
      <c r="O595" s="3"/>
    </row>
    <row r="596" spans="15:15" x14ac:dyDescent="0.25">
      <c r="O596" s="3"/>
    </row>
    <row r="597" spans="15:15" x14ac:dyDescent="0.25">
      <c r="O597" s="3"/>
    </row>
    <row r="598" spans="15:15" x14ac:dyDescent="0.25">
      <c r="O598" s="3"/>
    </row>
    <row r="599" spans="15:15" x14ac:dyDescent="0.25">
      <c r="O599" s="3"/>
    </row>
    <row r="600" spans="15:15" x14ac:dyDescent="0.25">
      <c r="O600" s="3"/>
    </row>
    <row r="601" spans="15:15" x14ac:dyDescent="0.25">
      <c r="O601" s="3"/>
    </row>
    <row r="602" spans="15:15" x14ac:dyDescent="0.25">
      <c r="O602" s="3"/>
    </row>
    <row r="603" spans="15:15" x14ac:dyDescent="0.25">
      <c r="O603" s="3"/>
    </row>
    <row r="604" spans="15:15" x14ac:dyDescent="0.25">
      <c r="O604" s="3"/>
    </row>
    <row r="605" spans="15:15" x14ac:dyDescent="0.25">
      <c r="O605" s="3"/>
    </row>
    <row r="606" spans="15:15" x14ac:dyDescent="0.25">
      <c r="O606" s="3"/>
    </row>
    <row r="607" spans="15:15" x14ac:dyDescent="0.25">
      <c r="O607" s="3"/>
    </row>
    <row r="608" spans="15:15" x14ac:dyDescent="0.25">
      <c r="O608" s="3"/>
    </row>
    <row r="609" spans="15:15" x14ac:dyDescent="0.25">
      <c r="O609" s="3"/>
    </row>
    <row r="610" spans="15:15" x14ac:dyDescent="0.25">
      <c r="O610" s="3"/>
    </row>
    <row r="611" spans="15:15" x14ac:dyDescent="0.25">
      <c r="O611" s="3"/>
    </row>
    <row r="612" spans="15:15" x14ac:dyDescent="0.25">
      <c r="O612" s="3"/>
    </row>
    <row r="613" spans="15:15" x14ac:dyDescent="0.25">
      <c r="O613" s="3"/>
    </row>
    <row r="614" spans="15:15" x14ac:dyDescent="0.25">
      <c r="O614" s="3"/>
    </row>
    <row r="615" spans="15:15" x14ac:dyDescent="0.25">
      <c r="O615" s="3"/>
    </row>
    <row r="616" spans="15:15" x14ac:dyDescent="0.25">
      <c r="O616" s="3"/>
    </row>
    <row r="617" spans="15:15" x14ac:dyDescent="0.25">
      <c r="O617" s="3"/>
    </row>
    <row r="618" spans="15:15" x14ac:dyDescent="0.25">
      <c r="O618" s="3"/>
    </row>
    <row r="619" spans="15:15" x14ac:dyDescent="0.25">
      <c r="O619" s="3"/>
    </row>
    <row r="620" spans="15:15" x14ac:dyDescent="0.25">
      <c r="O620" s="3"/>
    </row>
    <row r="621" spans="15:15" x14ac:dyDescent="0.25">
      <c r="O621" s="3"/>
    </row>
    <row r="622" spans="15:15" x14ac:dyDescent="0.25">
      <c r="O622" s="3"/>
    </row>
    <row r="623" spans="15:15" x14ac:dyDescent="0.25">
      <c r="O623" s="3"/>
    </row>
    <row r="624" spans="15:15" x14ac:dyDescent="0.25">
      <c r="O624" s="3"/>
    </row>
    <row r="625" spans="15:15" x14ac:dyDescent="0.25">
      <c r="O625" s="3"/>
    </row>
    <row r="626" spans="15:15" x14ac:dyDescent="0.25">
      <c r="O626" s="3"/>
    </row>
    <row r="627" spans="15:15" x14ac:dyDescent="0.25">
      <c r="O627" s="3"/>
    </row>
    <row r="628" spans="15:15" x14ac:dyDescent="0.25">
      <c r="O628" s="3"/>
    </row>
    <row r="629" spans="15:15" x14ac:dyDescent="0.25">
      <c r="O629" s="3"/>
    </row>
    <row r="630" spans="15:15" x14ac:dyDescent="0.25">
      <c r="O630" s="3"/>
    </row>
    <row r="631" spans="15:15" x14ac:dyDescent="0.25">
      <c r="O631" s="3"/>
    </row>
    <row r="632" spans="15:15" x14ac:dyDescent="0.25">
      <c r="O632" s="3"/>
    </row>
    <row r="633" spans="15:15" x14ac:dyDescent="0.25">
      <c r="O633" s="3"/>
    </row>
    <row r="634" spans="15:15" x14ac:dyDescent="0.25">
      <c r="O634" s="3"/>
    </row>
    <row r="635" spans="15:15" x14ac:dyDescent="0.25">
      <c r="O635" s="3"/>
    </row>
    <row r="636" spans="15:15" x14ac:dyDescent="0.25">
      <c r="O636" s="3"/>
    </row>
    <row r="637" spans="15:15" x14ac:dyDescent="0.25">
      <c r="O637" s="3"/>
    </row>
    <row r="638" spans="15:15" x14ac:dyDescent="0.25">
      <c r="O638" s="3"/>
    </row>
    <row r="639" spans="15:15" x14ac:dyDescent="0.25">
      <c r="O639" s="3"/>
    </row>
    <row r="640" spans="15:15" x14ac:dyDescent="0.25">
      <c r="O640" s="3"/>
    </row>
    <row r="641" spans="15:15" x14ac:dyDescent="0.25">
      <c r="O641" s="3"/>
    </row>
    <row r="642" spans="15:15" x14ac:dyDescent="0.25">
      <c r="O642" s="3"/>
    </row>
    <row r="643" spans="15:15" x14ac:dyDescent="0.25">
      <c r="O643" s="3"/>
    </row>
    <row r="644" spans="15:15" x14ac:dyDescent="0.25">
      <c r="O644" s="3"/>
    </row>
    <row r="645" spans="15:15" x14ac:dyDescent="0.25">
      <c r="O645" s="3"/>
    </row>
    <row r="646" spans="15:15" x14ac:dyDescent="0.25">
      <c r="O646" s="3"/>
    </row>
    <row r="647" spans="15:15" x14ac:dyDescent="0.25">
      <c r="O647" s="3"/>
    </row>
    <row r="648" spans="15:15" x14ac:dyDescent="0.25">
      <c r="O648" s="3"/>
    </row>
    <row r="649" spans="15:15" x14ac:dyDescent="0.25">
      <c r="O649" s="3"/>
    </row>
    <row r="650" spans="15:15" x14ac:dyDescent="0.25">
      <c r="O650" s="3"/>
    </row>
    <row r="651" spans="15:15" x14ac:dyDescent="0.25">
      <c r="O651" s="3"/>
    </row>
    <row r="652" spans="15:15" x14ac:dyDescent="0.25">
      <c r="O652" s="3"/>
    </row>
    <row r="653" spans="15:15" x14ac:dyDescent="0.25">
      <c r="O653" s="3"/>
    </row>
    <row r="654" spans="15:15" x14ac:dyDescent="0.25">
      <c r="O654" s="3"/>
    </row>
    <row r="655" spans="15:15" x14ac:dyDescent="0.25">
      <c r="O655" s="3"/>
    </row>
    <row r="656" spans="15:15" x14ac:dyDescent="0.25">
      <c r="O656" s="3"/>
    </row>
    <row r="657" spans="15:15" x14ac:dyDescent="0.25">
      <c r="O657" s="3"/>
    </row>
    <row r="658" spans="15:15" x14ac:dyDescent="0.25">
      <c r="O658" s="3"/>
    </row>
    <row r="659" spans="15:15" x14ac:dyDescent="0.25">
      <c r="O659" s="3"/>
    </row>
    <row r="660" spans="15:15" x14ac:dyDescent="0.25">
      <c r="O660" s="3"/>
    </row>
    <row r="661" spans="15:15" x14ac:dyDescent="0.25">
      <c r="O661" s="3"/>
    </row>
    <row r="662" spans="15:15" x14ac:dyDescent="0.25">
      <c r="O662" s="3"/>
    </row>
    <row r="663" spans="15:15" x14ac:dyDescent="0.25">
      <c r="O663" s="3"/>
    </row>
    <row r="664" spans="15:15" x14ac:dyDescent="0.25">
      <c r="O664" s="3"/>
    </row>
    <row r="665" spans="15:15" x14ac:dyDescent="0.25">
      <c r="O665" s="3"/>
    </row>
    <row r="666" spans="15:15" x14ac:dyDescent="0.25">
      <c r="O666" s="3"/>
    </row>
    <row r="667" spans="15:15" x14ac:dyDescent="0.25">
      <c r="O667" s="3"/>
    </row>
    <row r="668" spans="15:15" x14ac:dyDescent="0.25">
      <c r="O668" s="3"/>
    </row>
    <row r="669" spans="15:15" x14ac:dyDescent="0.25">
      <c r="O669" s="3"/>
    </row>
    <row r="670" spans="15:15" x14ac:dyDescent="0.25">
      <c r="O670" s="3"/>
    </row>
    <row r="671" spans="15:15" x14ac:dyDescent="0.25">
      <c r="O671" s="3"/>
    </row>
    <row r="672" spans="15:15" x14ac:dyDescent="0.25">
      <c r="O672" s="3"/>
    </row>
    <row r="673" spans="15:15" x14ac:dyDescent="0.25">
      <c r="O673" s="3"/>
    </row>
    <row r="674" spans="15:15" x14ac:dyDescent="0.25">
      <c r="O674" s="3"/>
    </row>
    <row r="675" spans="15:15" x14ac:dyDescent="0.25">
      <c r="O675" s="3"/>
    </row>
    <row r="676" spans="15:15" x14ac:dyDescent="0.25">
      <c r="O676" s="3"/>
    </row>
    <row r="677" spans="15:15" x14ac:dyDescent="0.25">
      <c r="O677" s="3"/>
    </row>
    <row r="678" spans="15:15" x14ac:dyDescent="0.25">
      <c r="O678" s="3"/>
    </row>
    <row r="679" spans="15:15" x14ac:dyDescent="0.25">
      <c r="O679" s="3"/>
    </row>
    <row r="680" spans="15:15" x14ac:dyDescent="0.25">
      <c r="O680" s="3"/>
    </row>
    <row r="681" spans="15:15" x14ac:dyDescent="0.25">
      <c r="O681" s="3"/>
    </row>
    <row r="682" spans="15:15" x14ac:dyDescent="0.25">
      <c r="O682" s="3"/>
    </row>
    <row r="683" spans="15:15" x14ac:dyDescent="0.25">
      <c r="O683" s="3"/>
    </row>
    <row r="684" spans="15:15" x14ac:dyDescent="0.25">
      <c r="O684" s="3"/>
    </row>
    <row r="685" spans="15:15" x14ac:dyDescent="0.25">
      <c r="O685" s="3"/>
    </row>
    <row r="686" spans="15:15" x14ac:dyDescent="0.25">
      <c r="O686" s="3"/>
    </row>
    <row r="687" spans="15:15" x14ac:dyDescent="0.25">
      <c r="O687" s="3"/>
    </row>
    <row r="688" spans="15:15" x14ac:dyDescent="0.25">
      <c r="O688" s="3"/>
    </row>
    <row r="689" spans="15:15" x14ac:dyDescent="0.25">
      <c r="O689" s="3"/>
    </row>
    <row r="690" spans="15:15" x14ac:dyDescent="0.25">
      <c r="O690" s="3"/>
    </row>
    <row r="691" spans="15:15" x14ac:dyDescent="0.25">
      <c r="O691" s="3"/>
    </row>
    <row r="692" spans="15:15" x14ac:dyDescent="0.25">
      <c r="O692" s="3"/>
    </row>
    <row r="693" spans="15:15" x14ac:dyDescent="0.25">
      <c r="O693" s="3"/>
    </row>
    <row r="694" spans="15:15" x14ac:dyDescent="0.25">
      <c r="O694" s="3"/>
    </row>
    <row r="695" spans="15:15" x14ac:dyDescent="0.25">
      <c r="O695" s="3"/>
    </row>
    <row r="696" spans="15:15" x14ac:dyDescent="0.25">
      <c r="O696" s="3"/>
    </row>
    <row r="697" spans="15:15" x14ac:dyDescent="0.25">
      <c r="O697" s="3"/>
    </row>
    <row r="698" spans="15:15" x14ac:dyDescent="0.25">
      <c r="O698" s="3"/>
    </row>
    <row r="699" spans="15:15" x14ac:dyDescent="0.25">
      <c r="O699" s="3"/>
    </row>
    <row r="700" spans="15:15" x14ac:dyDescent="0.25">
      <c r="O700" s="3"/>
    </row>
    <row r="701" spans="15:15" x14ac:dyDescent="0.25">
      <c r="O701" s="3"/>
    </row>
    <row r="702" spans="15:15" x14ac:dyDescent="0.25">
      <c r="O702" s="3"/>
    </row>
    <row r="703" spans="15:15" x14ac:dyDescent="0.25">
      <c r="O703" s="3"/>
    </row>
    <row r="704" spans="15:15" x14ac:dyDescent="0.25">
      <c r="O704" s="3"/>
    </row>
    <row r="705" spans="15:15" x14ac:dyDescent="0.25">
      <c r="O705" s="3"/>
    </row>
    <row r="706" spans="15:15" x14ac:dyDescent="0.25">
      <c r="O706" s="3"/>
    </row>
    <row r="707" spans="15:15" x14ac:dyDescent="0.25">
      <c r="O707" s="3"/>
    </row>
    <row r="708" spans="15:15" x14ac:dyDescent="0.25">
      <c r="O708" s="3"/>
    </row>
    <row r="709" spans="15:15" x14ac:dyDescent="0.25">
      <c r="O709" s="3"/>
    </row>
    <row r="710" spans="15:15" x14ac:dyDescent="0.25">
      <c r="O710" s="3"/>
    </row>
    <row r="711" spans="15:15" x14ac:dyDescent="0.25">
      <c r="O711" s="3"/>
    </row>
    <row r="712" spans="15:15" x14ac:dyDescent="0.25">
      <c r="O712" s="3"/>
    </row>
    <row r="713" spans="15:15" x14ac:dyDescent="0.25">
      <c r="O713" s="3"/>
    </row>
    <row r="714" spans="15:15" x14ac:dyDescent="0.25">
      <c r="O714" s="3"/>
    </row>
    <row r="715" spans="15:15" x14ac:dyDescent="0.25">
      <c r="O715" s="3"/>
    </row>
    <row r="716" spans="15:15" x14ac:dyDescent="0.25">
      <c r="O716" s="3"/>
    </row>
    <row r="717" spans="15:15" x14ac:dyDescent="0.25">
      <c r="O717" s="3"/>
    </row>
    <row r="718" spans="15:15" x14ac:dyDescent="0.25">
      <c r="O718" s="3"/>
    </row>
    <row r="719" spans="15:15" x14ac:dyDescent="0.25">
      <c r="O719" s="3"/>
    </row>
    <row r="720" spans="15:15" x14ac:dyDescent="0.25">
      <c r="O720" s="3"/>
    </row>
    <row r="721" spans="15:15" x14ac:dyDescent="0.25">
      <c r="O721" s="3"/>
    </row>
    <row r="722" spans="15:15" x14ac:dyDescent="0.25">
      <c r="O722" s="3"/>
    </row>
    <row r="723" spans="15:15" x14ac:dyDescent="0.25">
      <c r="O723" s="3"/>
    </row>
    <row r="724" spans="15:15" x14ac:dyDescent="0.25">
      <c r="O724" s="3"/>
    </row>
    <row r="725" spans="15:15" x14ac:dyDescent="0.25">
      <c r="O725" s="3"/>
    </row>
    <row r="726" spans="15:15" x14ac:dyDescent="0.25">
      <c r="O726" s="3"/>
    </row>
    <row r="727" spans="15:15" x14ac:dyDescent="0.25">
      <c r="O727" s="3"/>
    </row>
    <row r="728" spans="15:15" x14ac:dyDescent="0.25">
      <c r="O728" s="3"/>
    </row>
    <row r="729" spans="15:15" x14ac:dyDescent="0.25">
      <c r="O729" s="3"/>
    </row>
    <row r="730" spans="15:15" x14ac:dyDescent="0.25">
      <c r="O730" s="3"/>
    </row>
    <row r="731" spans="15:15" x14ac:dyDescent="0.25">
      <c r="O731" s="3"/>
    </row>
    <row r="732" spans="15:15" x14ac:dyDescent="0.25">
      <c r="O732" s="3"/>
    </row>
    <row r="733" spans="15:15" x14ac:dyDescent="0.25">
      <c r="O733" s="3"/>
    </row>
    <row r="734" spans="15:15" x14ac:dyDescent="0.25">
      <c r="O734" s="3"/>
    </row>
    <row r="735" spans="15:15" x14ac:dyDescent="0.25">
      <c r="O735" s="3"/>
    </row>
    <row r="736" spans="15:15" x14ac:dyDescent="0.25">
      <c r="O736" s="3"/>
    </row>
    <row r="737" spans="15:15" x14ac:dyDescent="0.25">
      <c r="O737" s="3"/>
    </row>
    <row r="738" spans="15:15" x14ac:dyDescent="0.25">
      <c r="O738" s="3"/>
    </row>
    <row r="739" spans="15:15" x14ac:dyDescent="0.25">
      <c r="O739" s="3"/>
    </row>
    <row r="740" spans="15:15" x14ac:dyDescent="0.25">
      <c r="O740" s="3"/>
    </row>
    <row r="741" spans="15:15" x14ac:dyDescent="0.25">
      <c r="O741" s="3"/>
    </row>
    <row r="742" spans="15:15" x14ac:dyDescent="0.25">
      <c r="O742" s="3"/>
    </row>
    <row r="743" spans="15:15" x14ac:dyDescent="0.25">
      <c r="O743" s="3"/>
    </row>
    <row r="744" spans="15:15" x14ac:dyDescent="0.25">
      <c r="O744" s="3"/>
    </row>
    <row r="745" spans="15:15" x14ac:dyDescent="0.25">
      <c r="O745" s="3"/>
    </row>
    <row r="746" spans="15:15" x14ac:dyDescent="0.25">
      <c r="O746" s="3"/>
    </row>
    <row r="747" spans="15:15" x14ac:dyDescent="0.25">
      <c r="O747" s="3"/>
    </row>
    <row r="748" spans="15:15" x14ac:dyDescent="0.25">
      <c r="O748" s="3"/>
    </row>
    <row r="749" spans="15:15" x14ac:dyDescent="0.25">
      <c r="O749" s="3"/>
    </row>
    <row r="750" spans="15:15" x14ac:dyDescent="0.25">
      <c r="O750" s="3"/>
    </row>
    <row r="751" spans="15:15" x14ac:dyDescent="0.25">
      <c r="O751" s="3"/>
    </row>
    <row r="752" spans="15:15" x14ac:dyDescent="0.25">
      <c r="O752" s="3"/>
    </row>
    <row r="753" spans="15:15" x14ac:dyDescent="0.25">
      <c r="O753" s="3"/>
    </row>
    <row r="754" spans="15:15" x14ac:dyDescent="0.25">
      <c r="O754" s="3"/>
    </row>
    <row r="755" spans="15:15" x14ac:dyDescent="0.25">
      <c r="O755" s="3"/>
    </row>
    <row r="756" spans="15:15" x14ac:dyDescent="0.25">
      <c r="O756" s="3"/>
    </row>
    <row r="757" spans="15:15" x14ac:dyDescent="0.25">
      <c r="O757" s="3"/>
    </row>
    <row r="758" spans="15:15" x14ac:dyDescent="0.25">
      <c r="O758" s="3"/>
    </row>
    <row r="759" spans="15:15" x14ac:dyDescent="0.25">
      <c r="O759" s="3"/>
    </row>
    <row r="760" spans="15:15" x14ac:dyDescent="0.25">
      <c r="O760" s="3"/>
    </row>
    <row r="761" spans="15:15" x14ac:dyDescent="0.25">
      <c r="O761" s="3"/>
    </row>
    <row r="762" spans="15:15" x14ac:dyDescent="0.25">
      <c r="O762" s="3"/>
    </row>
    <row r="763" spans="15:15" x14ac:dyDescent="0.25">
      <c r="O763" s="3"/>
    </row>
    <row r="764" spans="15:15" x14ac:dyDescent="0.25">
      <c r="O764" s="3"/>
    </row>
    <row r="765" spans="15:15" x14ac:dyDescent="0.25">
      <c r="O765" s="3"/>
    </row>
    <row r="766" spans="15:15" x14ac:dyDescent="0.25">
      <c r="O766" s="3"/>
    </row>
    <row r="767" spans="15:15" x14ac:dyDescent="0.25">
      <c r="O767" s="3"/>
    </row>
    <row r="768" spans="15:15" x14ac:dyDescent="0.25">
      <c r="O768" s="3"/>
    </row>
    <row r="769" spans="15:15" x14ac:dyDescent="0.25">
      <c r="O769" s="3"/>
    </row>
    <row r="770" spans="15:15" x14ac:dyDescent="0.25">
      <c r="O770" s="3"/>
    </row>
    <row r="771" spans="15:15" x14ac:dyDescent="0.25">
      <c r="O771" s="3"/>
    </row>
    <row r="772" spans="15:15" x14ac:dyDescent="0.25">
      <c r="O772" s="3"/>
    </row>
    <row r="773" spans="15:15" x14ac:dyDescent="0.25">
      <c r="O773" s="3"/>
    </row>
    <row r="774" spans="15:15" x14ac:dyDescent="0.25">
      <c r="O774" s="3"/>
    </row>
    <row r="775" spans="15:15" x14ac:dyDescent="0.25">
      <c r="O775" s="3"/>
    </row>
    <row r="776" spans="15:15" x14ac:dyDescent="0.25">
      <c r="O776" s="3"/>
    </row>
    <row r="777" spans="15:15" x14ac:dyDescent="0.25">
      <c r="O777" s="3"/>
    </row>
    <row r="778" spans="15:15" x14ac:dyDescent="0.25">
      <c r="O778" s="3"/>
    </row>
    <row r="779" spans="15:15" x14ac:dyDescent="0.25">
      <c r="O779" s="3"/>
    </row>
    <row r="780" spans="15:15" x14ac:dyDescent="0.25">
      <c r="O780" s="3"/>
    </row>
    <row r="781" spans="15:15" x14ac:dyDescent="0.25">
      <c r="O781" s="3"/>
    </row>
    <row r="782" spans="15:15" x14ac:dyDescent="0.25">
      <c r="O782" s="3"/>
    </row>
    <row r="783" spans="15:15" x14ac:dyDescent="0.25">
      <c r="O783" s="3"/>
    </row>
    <row r="784" spans="15:15" x14ac:dyDescent="0.25">
      <c r="O784" s="3"/>
    </row>
    <row r="785" spans="15:15" x14ac:dyDescent="0.25">
      <c r="O785" s="3"/>
    </row>
    <row r="786" spans="15:15" x14ac:dyDescent="0.25">
      <c r="O786" s="3"/>
    </row>
    <row r="787" spans="15:15" x14ac:dyDescent="0.25">
      <c r="O787" s="3"/>
    </row>
    <row r="788" spans="15:15" x14ac:dyDescent="0.25">
      <c r="O788" s="3"/>
    </row>
    <row r="789" spans="15:15" x14ac:dyDescent="0.25">
      <c r="O789" s="3"/>
    </row>
    <row r="790" spans="15:15" x14ac:dyDescent="0.25">
      <c r="O790" s="3"/>
    </row>
    <row r="791" spans="15:15" x14ac:dyDescent="0.25">
      <c r="O791" s="3"/>
    </row>
    <row r="792" spans="15:15" x14ac:dyDescent="0.25">
      <c r="O792" s="3"/>
    </row>
    <row r="793" spans="15:15" x14ac:dyDescent="0.25">
      <c r="O793" s="3"/>
    </row>
    <row r="794" spans="15:15" x14ac:dyDescent="0.25">
      <c r="O794" s="3"/>
    </row>
    <row r="795" spans="15:15" x14ac:dyDescent="0.25">
      <c r="O795" s="3"/>
    </row>
    <row r="796" spans="15:15" x14ac:dyDescent="0.25">
      <c r="O796" s="3"/>
    </row>
    <row r="797" spans="15:15" x14ac:dyDescent="0.25">
      <c r="O797" s="3"/>
    </row>
    <row r="798" spans="15:15" x14ac:dyDescent="0.25">
      <c r="O798" s="3"/>
    </row>
    <row r="799" spans="15:15" x14ac:dyDescent="0.25">
      <c r="O799" s="3"/>
    </row>
    <row r="800" spans="15:15" x14ac:dyDescent="0.25">
      <c r="O800" s="3"/>
    </row>
    <row r="801" spans="15:15" x14ac:dyDescent="0.25">
      <c r="O801" s="3"/>
    </row>
    <row r="802" spans="15:15" x14ac:dyDescent="0.25">
      <c r="O802" s="3"/>
    </row>
    <row r="803" spans="15:15" x14ac:dyDescent="0.25">
      <c r="O803" s="3"/>
    </row>
    <row r="804" spans="15:15" x14ac:dyDescent="0.25">
      <c r="O804" s="3"/>
    </row>
    <row r="805" spans="15:15" x14ac:dyDescent="0.25">
      <c r="O805" s="3"/>
    </row>
    <row r="806" spans="15:15" x14ac:dyDescent="0.25">
      <c r="O806" s="3"/>
    </row>
    <row r="807" spans="15:15" x14ac:dyDescent="0.25">
      <c r="O807" s="3"/>
    </row>
    <row r="808" spans="15:15" x14ac:dyDescent="0.25">
      <c r="O808" s="3"/>
    </row>
    <row r="809" spans="15:15" x14ac:dyDescent="0.25">
      <c r="O809" s="3"/>
    </row>
    <row r="810" spans="15:15" x14ac:dyDescent="0.25">
      <c r="O810" s="3"/>
    </row>
    <row r="811" spans="15:15" x14ac:dyDescent="0.25">
      <c r="O811" s="3"/>
    </row>
    <row r="812" spans="15:15" x14ac:dyDescent="0.25">
      <c r="O812" s="3"/>
    </row>
    <row r="813" spans="15:15" x14ac:dyDescent="0.25">
      <c r="O813" s="3"/>
    </row>
    <row r="814" spans="15:15" x14ac:dyDescent="0.25">
      <c r="O814" s="3"/>
    </row>
    <row r="815" spans="15:15" x14ac:dyDescent="0.25">
      <c r="O815" s="3"/>
    </row>
    <row r="816" spans="15:15" x14ac:dyDescent="0.25">
      <c r="O816" s="3"/>
    </row>
    <row r="817" spans="15:15" x14ac:dyDescent="0.25">
      <c r="O817" s="3"/>
    </row>
    <row r="818" spans="15:15" x14ac:dyDescent="0.25">
      <c r="O818" s="3"/>
    </row>
    <row r="819" spans="15:15" x14ac:dyDescent="0.25">
      <c r="O819" s="3"/>
    </row>
    <row r="820" spans="15:15" x14ac:dyDescent="0.25">
      <c r="O820" s="3"/>
    </row>
    <row r="821" spans="15:15" x14ac:dyDescent="0.25">
      <c r="O821" s="3"/>
    </row>
    <row r="822" spans="15:15" x14ac:dyDescent="0.25">
      <c r="O822" s="3"/>
    </row>
    <row r="823" spans="15:15" x14ac:dyDescent="0.25">
      <c r="O823" s="3"/>
    </row>
    <row r="824" spans="15:15" x14ac:dyDescent="0.25">
      <c r="O824" s="3"/>
    </row>
    <row r="825" spans="15:15" x14ac:dyDescent="0.25">
      <c r="O825" s="3"/>
    </row>
    <row r="826" spans="15:15" x14ac:dyDescent="0.25">
      <c r="O826" s="3"/>
    </row>
    <row r="827" spans="15:15" x14ac:dyDescent="0.25">
      <c r="O827" s="3"/>
    </row>
    <row r="828" spans="15:15" x14ac:dyDescent="0.25">
      <c r="O828" s="3"/>
    </row>
    <row r="829" spans="15:15" x14ac:dyDescent="0.25">
      <c r="O829" s="3"/>
    </row>
    <row r="830" spans="15:15" x14ac:dyDescent="0.25">
      <c r="O830" s="3"/>
    </row>
    <row r="831" spans="15:15" x14ac:dyDescent="0.25">
      <c r="O831" s="3"/>
    </row>
    <row r="832" spans="15:15" x14ac:dyDescent="0.25">
      <c r="O832" s="3"/>
    </row>
    <row r="833" spans="15:15" x14ac:dyDescent="0.25">
      <c r="O833" s="3"/>
    </row>
    <row r="834" spans="15:15" x14ac:dyDescent="0.25">
      <c r="O834" s="3"/>
    </row>
    <row r="835" spans="15:15" x14ac:dyDescent="0.25">
      <c r="O835" s="3"/>
    </row>
    <row r="836" spans="15:15" x14ac:dyDescent="0.25">
      <c r="O836" s="3"/>
    </row>
    <row r="837" spans="15:15" x14ac:dyDescent="0.25">
      <c r="O837" s="3"/>
    </row>
    <row r="838" spans="15:15" x14ac:dyDescent="0.25">
      <c r="O838" s="3"/>
    </row>
    <row r="839" spans="15:15" x14ac:dyDescent="0.25">
      <c r="O839" s="3"/>
    </row>
    <row r="840" spans="15:15" x14ac:dyDescent="0.25">
      <c r="O840" s="3"/>
    </row>
    <row r="841" spans="15:15" x14ac:dyDescent="0.25">
      <c r="O841" s="3"/>
    </row>
    <row r="842" spans="15:15" x14ac:dyDescent="0.25">
      <c r="O842" s="3"/>
    </row>
    <row r="843" spans="15:15" x14ac:dyDescent="0.25">
      <c r="O843" s="3"/>
    </row>
    <row r="844" spans="15:15" x14ac:dyDescent="0.25">
      <c r="O844" s="3"/>
    </row>
    <row r="845" spans="15:15" x14ac:dyDescent="0.25">
      <c r="O845" s="3"/>
    </row>
    <row r="846" spans="15:15" x14ac:dyDescent="0.25">
      <c r="O846" s="3"/>
    </row>
    <row r="847" spans="15:15" x14ac:dyDescent="0.25">
      <c r="O847" s="3"/>
    </row>
    <row r="848" spans="15:15" x14ac:dyDescent="0.25">
      <c r="O848" s="3"/>
    </row>
    <row r="849" spans="15:15" x14ac:dyDescent="0.25">
      <c r="O849" s="3"/>
    </row>
    <row r="850" spans="15:15" x14ac:dyDescent="0.25">
      <c r="O850" s="3"/>
    </row>
    <row r="851" spans="15:15" x14ac:dyDescent="0.25">
      <c r="O851" s="3"/>
    </row>
    <row r="852" spans="15:15" x14ac:dyDescent="0.25">
      <c r="O852" s="3"/>
    </row>
    <row r="853" spans="15:15" x14ac:dyDescent="0.25">
      <c r="O853" s="3"/>
    </row>
    <row r="854" spans="15:15" x14ac:dyDescent="0.25">
      <c r="O854" s="3"/>
    </row>
    <row r="855" spans="15:15" x14ac:dyDescent="0.25">
      <c r="O855" s="3"/>
    </row>
    <row r="856" spans="15:15" x14ac:dyDescent="0.25">
      <c r="O856" s="3"/>
    </row>
    <row r="857" spans="15:15" x14ac:dyDescent="0.25">
      <c r="O857" s="3"/>
    </row>
    <row r="858" spans="15:15" x14ac:dyDescent="0.25">
      <c r="O858" s="3"/>
    </row>
    <row r="859" spans="15:15" x14ac:dyDescent="0.25">
      <c r="O859" s="3"/>
    </row>
    <row r="860" spans="15:15" x14ac:dyDescent="0.25">
      <c r="O860" s="3"/>
    </row>
    <row r="861" spans="15:15" x14ac:dyDescent="0.25">
      <c r="O861" s="3"/>
    </row>
    <row r="862" spans="15:15" x14ac:dyDescent="0.25">
      <c r="O862" s="3"/>
    </row>
    <row r="863" spans="15:15" x14ac:dyDescent="0.25">
      <c r="O863" s="3"/>
    </row>
    <row r="864" spans="15:15" x14ac:dyDescent="0.25">
      <c r="O864" s="3"/>
    </row>
    <row r="865" spans="15:15" x14ac:dyDescent="0.25">
      <c r="O865" s="3"/>
    </row>
    <row r="866" spans="15:15" x14ac:dyDescent="0.25">
      <c r="O866" s="3"/>
    </row>
    <row r="867" spans="15:15" x14ac:dyDescent="0.25">
      <c r="O867" s="3"/>
    </row>
    <row r="868" spans="15:15" x14ac:dyDescent="0.25">
      <c r="O868" s="3"/>
    </row>
    <row r="869" spans="15:15" x14ac:dyDescent="0.25">
      <c r="O869" s="3"/>
    </row>
    <row r="870" spans="15:15" x14ac:dyDescent="0.25">
      <c r="O870" s="3"/>
    </row>
    <row r="871" spans="15:15" x14ac:dyDescent="0.25">
      <c r="O871" s="3"/>
    </row>
    <row r="872" spans="15:15" x14ac:dyDescent="0.25">
      <c r="O872" s="3"/>
    </row>
    <row r="873" spans="15:15" x14ac:dyDescent="0.25">
      <c r="O873" s="3"/>
    </row>
    <row r="874" spans="15:15" x14ac:dyDescent="0.25">
      <c r="O874" s="3"/>
    </row>
    <row r="875" spans="15:15" x14ac:dyDescent="0.25">
      <c r="O875" s="3"/>
    </row>
    <row r="876" spans="15:15" x14ac:dyDescent="0.25">
      <c r="O876" s="3"/>
    </row>
    <row r="877" spans="15:15" x14ac:dyDescent="0.25">
      <c r="O877" s="3"/>
    </row>
    <row r="878" spans="15:15" x14ac:dyDescent="0.25">
      <c r="O878" s="3"/>
    </row>
    <row r="879" spans="15:15" x14ac:dyDescent="0.25">
      <c r="O879" s="3"/>
    </row>
    <row r="880" spans="15:15" x14ac:dyDescent="0.25">
      <c r="O880" s="3"/>
    </row>
    <row r="881" spans="15:15" x14ac:dyDescent="0.25">
      <c r="O881" s="3"/>
    </row>
    <row r="882" spans="15:15" x14ac:dyDescent="0.25">
      <c r="O882" s="3"/>
    </row>
    <row r="883" spans="15:15" x14ac:dyDescent="0.25">
      <c r="O883" s="3"/>
    </row>
    <row r="884" spans="15:15" x14ac:dyDescent="0.25">
      <c r="O884" s="3"/>
    </row>
    <row r="885" spans="15:15" x14ac:dyDescent="0.25">
      <c r="O885" s="3"/>
    </row>
    <row r="886" spans="15:15" x14ac:dyDescent="0.25">
      <c r="O886" s="3"/>
    </row>
    <row r="887" spans="15:15" x14ac:dyDescent="0.25">
      <c r="O887" s="3"/>
    </row>
    <row r="888" spans="15:15" x14ac:dyDescent="0.25">
      <c r="O888" s="3"/>
    </row>
    <row r="889" spans="15:15" x14ac:dyDescent="0.25">
      <c r="O889" s="3"/>
    </row>
    <row r="890" spans="15:15" x14ac:dyDescent="0.25">
      <c r="O890" s="3"/>
    </row>
    <row r="891" spans="15:15" x14ac:dyDescent="0.25">
      <c r="O891" s="3"/>
    </row>
    <row r="892" spans="15:15" x14ac:dyDescent="0.25">
      <c r="O892" s="3"/>
    </row>
    <row r="893" spans="15:15" x14ac:dyDescent="0.25">
      <c r="O893" s="3"/>
    </row>
    <row r="894" spans="15:15" x14ac:dyDescent="0.25">
      <c r="O894" s="3"/>
    </row>
    <row r="895" spans="15:15" x14ac:dyDescent="0.25">
      <c r="O895" s="3"/>
    </row>
    <row r="896" spans="15:15" x14ac:dyDescent="0.25">
      <c r="O896" s="3"/>
    </row>
    <row r="897" spans="15:15" x14ac:dyDescent="0.25">
      <c r="O897" s="3"/>
    </row>
    <row r="898" spans="15:15" x14ac:dyDescent="0.25">
      <c r="O898" s="3"/>
    </row>
    <row r="899" spans="15:15" x14ac:dyDescent="0.25">
      <c r="O899" s="3"/>
    </row>
    <row r="900" spans="15:15" x14ac:dyDescent="0.25">
      <c r="O900" s="3"/>
    </row>
    <row r="901" spans="15:15" x14ac:dyDescent="0.25">
      <c r="O901" s="3"/>
    </row>
    <row r="902" spans="15:15" x14ac:dyDescent="0.25">
      <c r="O902" s="3"/>
    </row>
    <row r="903" spans="15:15" x14ac:dyDescent="0.25">
      <c r="O903" s="3"/>
    </row>
    <row r="904" spans="15:15" x14ac:dyDescent="0.25">
      <c r="O904" s="3"/>
    </row>
    <row r="905" spans="15:15" x14ac:dyDescent="0.25">
      <c r="O905" s="3"/>
    </row>
    <row r="906" spans="15:15" x14ac:dyDescent="0.25">
      <c r="O906" s="3"/>
    </row>
    <row r="907" spans="15:15" x14ac:dyDescent="0.25">
      <c r="O907" s="3"/>
    </row>
    <row r="908" spans="15:15" x14ac:dyDescent="0.25">
      <c r="O908" s="3"/>
    </row>
    <row r="909" spans="15:15" x14ac:dyDescent="0.25">
      <c r="O909" s="3"/>
    </row>
    <row r="910" spans="15:15" x14ac:dyDescent="0.25">
      <c r="O910" s="3"/>
    </row>
    <row r="911" spans="15:15" x14ac:dyDescent="0.25">
      <c r="O911" s="3"/>
    </row>
    <row r="912" spans="15:15" x14ac:dyDescent="0.25">
      <c r="O912" s="3"/>
    </row>
    <row r="913" spans="15:15" x14ac:dyDescent="0.25">
      <c r="O913" s="3"/>
    </row>
    <row r="914" spans="15:15" x14ac:dyDescent="0.25">
      <c r="O914" s="3"/>
    </row>
    <row r="915" spans="15:15" x14ac:dyDescent="0.25">
      <c r="O915" s="3"/>
    </row>
    <row r="916" spans="15:15" x14ac:dyDescent="0.25">
      <c r="O916" s="3"/>
    </row>
    <row r="917" spans="15:15" x14ac:dyDescent="0.25">
      <c r="O917" s="3"/>
    </row>
    <row r="918" spans="15:15" x14ac:dyDescent="0.25">
      <c r="O918" s="3"/>
    </row>
    <row r="919" spans="15:15" x14ac:dyDescent="0.25">
      <c r="O919" s="3"/>
    </row>
    <row r="920" spans="15:15" x14ac:dyDescent="0.25">
      <c r="O920" s="3"/>
    </row>
    <row r="921" spans="15:15" x14ac:dyDescent="0.25">
      <c r="O921" s="3"/>
    </row>
    <row r="922" spans="15:15" x14ac:dyDescent="0.25">
      <c r="O922" s="3"/>
    </row>
    <row r="923" spans="15:15" x14ac:dyDescent="0.25">
      <c r="O923" s="3"/>
    </row>
    <row r="924" spans="15:15" x14ac:dyDescent="0.25">
      <c r="O924" s="3"/>
    </row>
    <row r="925" spans="15:15" x14ac:dyDescent="0.25">
      <c r="O925" s="3"/>
    </row>
    <row r="926" spans="15:15" x14ac:dyDescent="0.25">
      <c r="O926" s="3"/>
    </row>
    <row r="927" spans="15:15" x14ac:dyDescent="0.25">
      <c r="O927" s="3"/>
    </row>
    <row r="928" spans="15:15" x14ac:dyDescent="0.25">
      <c r="O928" s="3"/>
    </row>
    <row r="929" spans="15:15" x14ac:dyDescent="0.25">
      <c r="O929" s="3"/>
    </row>
    <row r="930" spans="15:15" x14ac:dyDescent="0.25">
      <c r="O930" s="3"/>
    </row>
    <row r="931" spans="15:15" x14ac:dyDescent="0.25">
      <c r="O931" s="3"/>
    </row>
    <row r="932" spans="15:15" x14ac:dyDescent="0.25">
      <c r="O932" s="3"/>
    </row>
    <row r="933" spans="15:15" x14ac:dyDescent="0.25">
      <c r="O933" s="3"/>
    </row>
    <row r="934" spans="15:15" x14ac:dyDescent="0.25">
      <c r="O934" s="3"/>
    </row>
    <row r="935" spans="15:15" x14ac:dyDescent="0.25">
      <c r="O935" s="3"/>
    </row>
    <row r="936" spans="15:15" x14ac:dyDescent="0.25">
      <c r="O936" s="3"/>
    </row>
    <row r="937" spans="15:15" x14ac:dyDescent="0.25">
      <c r="O937" s="3"/>
    </row>
    <row r="938" spans="15:15" x14ac:dyDescent="0.25">
      <c r="O938" s="3"/>
    </row>
    <row r="939" spans="15:15" x14ac:dyDescent="0.25">
      <c r="O939" s="3"/>
    </row>
    <row r="940" spans="15:15" x14ac:dyDescent="0.25">
      <c r="O940" s="3"/>
    </row>
    <row r="941" spans="15:15" x14ac:dyDescent="0.25">
      <c r="O941" s="3"/>
    </row>
    <row r="942" spans="15:15" x14ac:dyDescent="0.25">
      <c r="O942" s="3"/>
    </row>
    <row r="943" spans="15:15" x14ac:dyDescent="0.25">
      <c r="O943" s="3"/>
    </row>
    <row r="944" spans="15:15" x14ac:dyDescent="0.25">
      <c r="O944" s="3"/>
    </row>
    <row r="945" spans="15:15" x14ac:dyDescent="0.25">
      <c r="O945" s="3"/>
    </row>
    <row r="946" spans="15:15" x14ac:dyDescent="0.25">
      <c r="O946" s="3"/>
    </row>
    <row r="947" spans="15:15" x14ac:dyDescent="0.25">
      <c r="O947" s="3"/>
    </row>
    <row r="948" spans="15:15" x14ac:dyDescent="0.25">
      <c r="O948" s="3"/>
    </row>
    <row r="949" spans="15:15" x14ac:dyDescent="0.25">
      <c r="O949" s="3"/>
    </row>
    <row r="950" spans="15:15" x14ac:dyDescent="0.25">
      <c r="O950" s="3"/>
    </row>
    <row r="951" spans="15:15" x14ac:dyDescent="0.25">
      <c r="O951" s="3"/>
    </row>
    <row r="952" spans="15:15" x14ac:dyDescent="0.25">
      <c r="O952" s="3"/>
    </row>
    <row r="953" spans="15:15" x14ac:dyDescent="0.25">
      <c r="O953" s="3"/>
    </row>
    <row r="954" spans="15:15" x14ac:dyDescent="0.25">
      <c r="O954" s="3"/>
    </row>
    <row r="955" spans="15:15" x14ac:dyDescent="0.25">
      <c r="O955" s="3"/>
    </row>
    <row r="956" spans="15:15" x14ac:dyDescent="0.25">
      <c r="O956" s="3"/>
    </row>
    <row r="957" spans="15:15" x14ac:dyDescent="0.25">
      <c r="O957" s="3"/>
    </row>
    <row r="958" spans="15:15" x14ac:dyDescent="0.25">
      <c r="O958" s="3"/>
    </row>
    <row r="959" spans="15:15" x14ac:dyDescent="0.25">
      <c r="O959" s="3"/>
    </row>
    <row r="960" spans="15:15" x14ac:dyDescent="0.25">
      <c r="O960" s="3"/>
    </row>
    <row r="961" spans="15:15" x14ac:dyDescent="0.25">
      <c r="O961" s="3"/>
    </row>
    <row r="962" spans="15:15" x14ac:dyDescent="0.25">
      <c r="O962" s="3"/>
    </row>
    <row r="963" spans="15:15" x14ac:dyDescent="0.25">
      <c r="O963" s="3"/>
    </row>
    <row r="964" spans="15:15" x14ac:dyDescent="0.25">
      <c r="O964" s="3"/>
    </row>
    <row r="965" spans="15:15" x14ac:dyDescent="0.25">
      <c r="O965" s="3"/>
    </row>
    <row r="966" spans="15:15" x14ac:dyDescent="0.25">
      <c r="O966" s="3"/>
    </row>
    <row r="967" spans="15:15" x14ac:dyDescent="0.25">
      <c r="O967" s="3"/>
    </row>
    <row r="968" spans="15:15" x14ac:dyDescent="0.25">
      <c r="O968" s="3"/>
    </row>
    <row r="969" spans="15:15" x14ac:dyDescent="0.25">
      <c r="O969" s="3"/>
    </row>
    <row r="970" spans="15:15" x14ac:dyDescent="0.25">
      <c r="O970" s="3"/>
    </row>
    <row r="971" spans="15:15" x14ac:dyDescent="0.25">
      <c r="O971" s="3"/>
    </row>
    <row r="972" spans="15:15" x14ac:dyDescent="0.25">
      <c r="O972" s="3"/>
    </row>
    <row r="973" spans="15:15" x14ac:dyDescent="0.25">
      <c r="O973" s="3"/>
    </row>
    <row r="974" spans="15:15" x14ac:dyDescent="0.25">
      <c r="O974" s="3"/>
    </row>
    <row r="975" spans="15:15" x14ac:dyDescent="0.25">
      <c r="O975" s="3"/>
    </row>
    <row r="976" spans="15:15" x14ac:dyDescent="0.25">
      <c r="O976" s="3"/>
    </row>
    <row r="977" spans="15:15" x14ac:dyDescent="0.25">
      <c r="O977" s="3"/>
    </row>
    <row r="978" spans="15:15" x14ac:dyDescent="0.25">
      <c r="O978" s="3"/>
    </row>
    <row r="979" spans="15:15" x14ac:dyDescent="0.25">
      <c r="O979" s="3"/>
    </row>
    <row r="980" spans="15:15" x14ac:dyDescent="0.25">
      <c r="O980" s="3"/>
    </row>
    <row r="981" spans="15:15" x14ac:dyDescent="0.25">
      <c r="O981" s="3"/>
    </row>
    <row r="982" spans="15:15" x14ac:dyDescent="0.25">
      <c r="O982" s="3"/>
    </row>
    <row r="983" spans="15:15" x14ac:dyDescent="0.25">
      <c r="O983" s="3"/>
    </row>
    <row r="984" spans="15:15" x14ac:dyDescent="0.25">
      <c r="O984" s="3"/>
    </row>
    <row r="985" spans="15:15" x14ac:dyDescent="0.25">
      <c r="O985" s="3"/>
    </row>
    <row r="986" spans="15:15" x14ac:dyDescent="0.25">
      <c r="O986" s="3"/>
    </row>
    <row r="987" spans="15:15" x14ac:dyDescent="0.25">
      <c r="O987" s="3"/>
    </row>
    <row r="988" spans="15:15" x14ac:dyDescent="0.25">
      <c r="O988" s="3"/>
    </row>
    <row r="989" spans="15:15" x14ac:dyDescent="0.25">
      <c r="O989" s="3"/>
    </row>
    <row r="990" spans="15:15" x14ac:dyDescent="0.25">
      <c r="O990" s="3"/>
    </row>
    <row r="991" spans="15:15" x14ac:dyDescent="0.25">
      <c r="O991" s="3"/>
    </row>
    <row r="992" spans="15:15" x14ac:dyDescent="0.25">
      <c r="O992" s="3"/>
    </row>
    <row r="993" spans="15:15" x14ac:dyDescent="0.25">
      <c r="O993" s="3"/>
    </row>
    <row r="994" spans="15:15" x14ac:dyDescent="0.25">
      <c r="O994" s="3"/>
    </row>
    <row r="995" spans="15:15" x14ac:dyDescent="0.25">
      <c r="O995" s="3"/>
    </row>
    <row r="996" spans="15:15" x14ac:dyDescent="0.25">
      <c r="O996" s="3"/>
    </row>
    <row r="997" spans="15:15" x14ac:dyDescent="0.25">
      <c r="O997" s="3"/>
    </row>
    <row r="998" spans="15:15" x14ac:dyDescent="0.25">
      <c r="O998" s="3"/>
    </row>
    <row r="999" spans="15:15" x14ac:dyDescent="0.25">
      <c r="O999" s="3"/>
    </row>
    <row r="1000" spans="15:15" x14ac:dyDescent="0.25">
      <c r="O1000" s="3"/>
    </row>
    <row r="1001" spans="15:15" x14ac:dyDescent="0.25">
      <c r="O1001" s="3"/>
    </row>
    <row r="1002" spans="15:15" x14ac:dyDescent="0.25">
      <c r="O1002" s="3"/>
    </row>
    <row r="1003" spans="15:15" x14ac:dyDescent="0.25">
      <c r="O1003" s="3"/>
    </row>
    <row r="1004" spans="15:15" x14ac:dyDescent="0.25">
      <c r="O1004" s="3"/>
    </row>
    <row r="1005" spans="15:15" x14ac:dyDescent="0.25">
      <c r="O1005" s="3"/>
    </row>
    <row r="1006" spans="15:15" x14ac:dyDescent="0.25">
      <c r="O1006" s="3"/>
    </row>
    <row r="1007" spans="15:15" x14ac:dyDescent="0.25">
      <c r="O1007" s="3"/>
    </row>
    <row r="1008" spans="15:15" x14ac:dyDescent="0.25">
      <c r="O1008" s="3"/>
    </row>
    <row r="1009" spans="15:15" x14ac:dyDescent="0.25">
      <c r="O1009" s="3"/>
    </row>
    <row r="1010" spans="15:15" x14ac:dyDescent="0.25">
      <c r="O1010" s="3"/>
    </row>
    <row r="1011" spans="15:15" x14ac:dyDescent="0.25">
      <c r="O1011" s="3"/>
    </row>
    <row r="1012" spans="15:15" x14ac:dyDescent="0.25">
      <c r="O1012" s="3"/>
    </row>
    <row r="1013" spans="15:15" x14ac:dyDescent="0.25">
      <c r="O1013" s="3"/>
    </row>
    <row r="1014" spans="15:15" x14ac:dyDescent="0.25">
      <c r="O1014" s="3"/>
    </row>
    <row r="1015" spans="15:15" x14ac:dyDescent="0.25">
      <c r="O1015" s="3"/>
    </row>
    <row r="1016" spans="15:15" x14ac:dyDescent="0.25">
      <c r="O1016" s="3"/>
    </row>
    <row r="1017" spans="15:15" x14ac:dyDescent="0.25">
      <c r="O1017" s="3"/>
    </row>
    <row r="1018" spans="15:15" x14ac:dyDescent="0.25">
      <c r="O1018" s="3"/>
    </row>
    <row r="1019" spans="15:15" x14ac:dyDescent="0.25">
      <c r="O1019" s="3"/>
    </row>
    <row r="1020" spans="15:15" x14ac:dyDescent="0.25">
      <c r="O1020" s="3"/>
    </row>
    <row r="1021" spans="15:15" x14ac:dyDescent="0.25">
      <c r="O1021" s="3"/>
    </row>
    <row r="1022" spans="15:15" x14ac:dyDescent="0.25">
      <c r="O1022" s="3"/>
    </row>
    <row r="1023" spans="15:15" x14ac:dyDescent="0.25">
      <c r="O1023" s="3"/>
    </row>
    <row r="1024" spans="15:15" x14ac:dyDescent="0.25">
      <c r="O1024" s="3"/>
    </row>
    <row r="1025" spans="15:15" x14ac:dyDescent="0.25">
      <c r="O1025" s="3"/>
    </row>
    <row r="1026" spans="15:15" x14ac:dyDescent="0.25">
      <c r="O1026" s="3"/>
    </row>
    <row r="1027" spans="15:15" x14ac:dyDescent="0.25">
      <c r="O1027" s="3"/>
    </row>
    <row r="1028" spans="15:15" x14ac:dyDescent="0.25">
      <c r="O1028" s="3"/>
    </row>
    <row r="1029" spans="15:15" x14ac:dyDescent="0.25">
      <c r="O1029" s="3"/>
    </row>
    <row r="1030" spans="15:15" x14ac:dyDescent="0.25">
      <c r="O1030" s="3"/>
    </row>
    <row r="1031" spans="15:15" x14ac:dyDescent="0.25">
      <c r="O1031" s="3"/>
    </row>
    <row r="1032" spans="15:15" x14ac:dyDescent="0.25">
      <c r="O1032" s="3"/>
    </row>
    <row r="1033" spans="15:15" x14ac:dyDescent="0.25">
      <c r="O1033" s="3"/>
    </row>
    <row r="1034" spans="15:15" x14ac:dyDescent="0.25">
      <c r="O1034" s="3"/>
    </row>
    <row r="1035" spans="15:15" x14ac:dyDescent="0.25">
      <c r="O1035" s="3"/>
    </row>
    <row r="1036" spans="15:15" x14ac:dyDescent="0.25">
      <c r="O1036" s="3"/>
    </row>
    <row r="1037" spans="15:15" x14ac:dyDescent="0.25">
      <c r="O1037" s="3"/>
    </row>
    <row r="1038" spans="15:15" x14ac:dyDescent="0.25">
      <c r="O1038" s="3"/>
    </row>
    <row r="1039" spans="15:15" x14ac:dyDescent="0.25">
      <c r="O1039" s="3"/>
    </row>
    <row r="1040" spans="15:15" x14ac:dyDescent="0.25">
      <c r="O1040" s="3"/>
    </row>
    <row r="1041" spans="15:15" x14ac:dyDescent="0.25">
      <c r="O1041" s="3"/>
    </row>
    <row r="1042" spans="15:15" x14ac:dyDescent="0.25">
      <c r="O1042" s="3"/>
    </row>
    <row r="1043" spans="15:15" x14ac:dyDescent="0.25">
      <c r="O1043" s="3"/>
    </row>
    <row r="1044" spans="15:15" x14ac:dyDescent="0.25">
      <c r="O1044" s="3"/>
    </row>
    <row r="1045" spans="15:15" x14ac:dyDescent="0.25">
      <c r="O1045" s="3"/>
    </row>
    <row r="1046" spans="15:15" x14ac:dyDescent="0.25">
      <c r="O1046" s="3"/>
    </row>
    <row r="1047" spans="15:15" x14ac:dyDescent="0.25">
      <c r="O1047" s="3"/>
    </row>
    <row r="1048" spans="15:15" x14ac:dyDescent="0.25">
      <c r="O1048" s="3"/>
    </row>
    <row r="1049" spans="15:15" x14ac:dyDescent="0.25">
      <c r="O1049" s="3"/>
    </row>
    <row r="1050" spans="15:15" x14ac:dyDescent="0.25">
      <c r="O1050" s="3"/>
    </row>
    <row r="1051" spans="15:15" x14ac:dyDescent="0.25">
      <c r="O1051" s="3"/>
    </row>
    <row r="1052" spans="15:15" x14ac:dyDescent="0.25">
      <c r="O1052" s="3"/>
    </row>
    <row r="1053" spans="15:15" x14ac:dyDescent="0.25">
      <c r="O1053" s="3"/>
    </row>
    <row r="1054" spans="15:15" x14ac:dyDescent="0.25">
      <c r="O1054" s="3"/>
    </row>
    <row r="1055" spans="15:15" x14ac:dyDescent="0.25">
      <c r="O1055" s="3"/>
    </row>
    <row r="1056" spans="15:15" x14ac:dyDescent="0.25">
      <c r="O1056" s="3"/>
    </row>
    <row r="1057" spans="15:15" x14ac:dyDescent="0.25">
      <c r="O1057" s="3"/>
    </row>
    <row r="1058" spans="15:15" x14ac:dyDescent="0.25">
      <c r="O1058" s="3"/>
    </row>
    <row r="1059" spans="15:15" x14ac:dyDescent="0.25">
      <c r="O1059" s="3"/>
    </row>
    <row r="1060" spans="15:15" x14ac:dyDescent="0.25">
      <c r="O1060" s="3"/>
    </row>
    <row r="1061" spans="15:15" x14ac:dyDescent="0.25">
      <c r="O1061" s="3"/>
    </row>
    <row r="1062" spans="15:15" x14ac:dyDescent="0.25">
      <c r="O1062" s="3"/>
    </row>
    <row r="1063" spans="15:15" x14ac:dyDescent="0.25">
      <c r="O1063" s="3"/>
    </row>
    <row r="1064" spans="15:15" x14ac:dyDescent="0.25">
      <c r="O1064" s="3"/>
    </row>
    <row r="1065" spans="15:15" x14ac:dyDescent="0.25">
      <c r="O1065" s="3"/>
    </row>
    <row r="1066" spans="15:15" x14ac:dyDescent="0.25">
      <c r="O1066" s="3"/>
    </row>
    <row r="1067" spans="15:15" x14ac:dyDescent="0.25">
      <c r="O1067" s="3"/>
    </row>
    <row r="1068" spans="15:15" x14ac:dyDescent="0.25">
      <c r="O1068" s="3"/>
    </row>
    <row r="1069" spans="15:15" x14ac:dyDescent="0.25">
      <c r="O1069" s="3"/>
    </row>
    <row r="1070" spans="15:15" x14ac:dyDescent="0.25">
      <c r="O1070" s="3"/>
    </row>
    <row r="1071" spans="15:15" x14ac:dyDescent="0.25">
      <c r="O1071" s="3"/>
    </row>
    <row r="1072" spans="15:15" x14ac:dyDescent="0.25">
      <c r="O1072" s="3"/>
    </row>
    <row r="1073" spans="15:15" x14ac:dyDescent="0.25">
      <c r="O1073" s="3"/>
    </row>
    <row r="1074" spans="15:15" x14ac:dyDescent="0.25">
      <c r="O1074" s="3"/>
    </row>
    <row r="1075" spans="15:15" x14ac:dyDescent="0.25">
      <c r="O1075" s="3"/>
    </row>
    <row r="1076" spans="15:15" x14ac:dyDescent="0.25">
      <c r="O1076" s="3"/>
    </row>
    <row r="1077" spans="15:15" x14ac:dyDescent="0.25">
      <c r="O1077" s="3"/>
    </row>
    <row r="1078" spans="15:15" x14ac:dyDescent="0.25">
      <c r="O1078" s="3"/>
    </row>
    <row r="1079" spans="15:15" x14ac:dyDescent="0.25">
      <c r="O1079" s="3"/>
    </row>
    <row r="1080" spans="15:15" x14ac:dyDescent="0.25">
      <c r="O1080" s="3"/>
    </row>
    <row r="1081" spans="15:15" x14ac:dyDescent="0.25">
      <c r="O1081" s="3"/>
    </row>
    <row r="1082" spans="15:15" x14ac:dyDescent="0.25">
      <c r="O1082" s="3"/>
    </row>
    <row r="1083" spans="15:15" x14ac:dyDescent="0.25">
      <c r="O1083" s="3"/>
    </row>
    <row r="1084" spans="15:15" x14ac:dyDescent="0.25">
      <c r="O1084" s="3"/>
    </row>
    <row r="1085" spans="15:15" x14ac:dyDescent="0.25">
      <c r="O1085" s="3"/>
    </row>
    <row r="1086" spans="15:15" x14ac:dyDescent="0.25">
      <c r="O1086" s="3"/>
    </row>
    <row r="1087" spans="15:15" x14ac:dyDescent="0.25">
      <c r="O1087" s="3"/>
    </row>
    <row r="1088" spans="15:15" x14ac:dyDescent="0.25">
      <c r="O1088" s="3"/>
    </row>
    <row r="1089" spans="15:15" x14ac:dyDescent="0.25">
      <c r="O1089" s="3"/>
    </row>
    <row r="1090" spans="15:15" x14ac:dyDescent="0.25">
      <c r="O1090" s="3"/>
    </row>
    <row r="1091" spans="15:15" x14ac:dyDescent="0.25">
      <c r="O1091" s="3"/>
    </row>
    <row r="1092" spans="15:15" x14ac:dyDescent="0.25">
      <c r="O1092" s="3"/>
    </row>
    <row r="1093" spans="15:15" x14ac:dyDescent="0.25">
      <c r="O1093" s="3"/>
    </row>
    <row r="1094" spans="15:15" x14ac:dyDescent="0.25">
      <c r="O1094" s="3"/>
    </row>
    <row r="1095" spans="15:15" x14ac:dyDescent="0.25">
      <c r="O1095" s="3"/>
    </row>
    <row r="1096" spans="15:15" x14ac:dyDescent="0.25">
      <c r="O1096" s="3"/>
    </row>
    <row r="1097" spans="15:15" x14ac:dyDescent="0.25">
      <c r="O1097" s="3"/>
    </row>
    <row r="1098" spans="15:15" x14ac:dyDescent="0.25">
      <c r="O1098" s="3"/>
    </row>
    <row r="1099" spans="15:15" x14ac:dyDescent="0.25">
      <c r="O1099" s="3"/>
    </row>
    <row r="1100" spans="15:15" x14ac:dyDescent="0.25">
      <c r="O1100" s="3"/>
    </row>
    <row r="1101" spans="15:15" x14ac:dyDescent="0.25">
      <c r="O1101" s="3"/>
    </row>
    <row r="1102" spans="15:15" x14ac:dyDescent="0.25">
      <c r="O1102" s="3"/>
    </row>
    <row r="1103" spans="15:15" x14ac:dyDescent="0.25">
      <c r="O1103" s="3"/>
    </row>
    <row r="1104" spans="15:15" x14ac:dyDescent="0.25">
      <c r="O1104" s="3"/>
    </row>
    <row r="1105" spans="15:15" x14ac:dyDescent="0.25">
      <c r="O1105" s="3"/>
    </row>
    <row r="1106" spans="15:15" x14ac:dyDescent="0.25">
      <c r="O1106" s="3"/>
    </row>
    <row r="1107" spans="15:15" x14ac:dyDescent="0.25">
      <c r="O1107" s="3"/>
    </row>
    <row r="1108" spans="15:15" x14ac:dyDescent="0.25">
      <c r="O1108" s="3"/>
    </row>
    <row r="1109" spans="15:15" x14ac:dyDescent="0.25">
      <c r="O1109" s="3"/>
    </row>
    <row r="1110" spans="15:15" x14ac:dyDescent="0.25">
      <c r="O1110" s="3"/>
    </row>
    <row r="1111" spans="15:15" x14ac:dyDescent="0.25">
      <c r="O1111" s="3"/>
    </row>
    <row r="1112" spans="15:15" x14ac:dyDescent="0.25">
      <c r="O1112" s="3"/>
    </row>
    <row r="1113" spans="15:15" x14ac:dyDescent="0.25">
      <c r="O1113" s="3"/>
    </row>
    <row r="1114" spans="15:15" x14ac:dyDescent="0.25">
      <c r="O1114" s="3"/>
    </row>
    <row r="1115" spans="15:15" x14ac:dyDescent="0.25">
      <c r="O1115" s="3"/>
    </row>
    <row r="1116" spans="15:15" x14ac:dyDescent="0.25">
      <c r="O1116" s="3"/>
    </row>
    <row r="1117" spans="15:15" x14ac:dyDescent="0.25">
      <c r="O1117" s="3"/>
    </row>
    <row r="1118" spans="15:15" x14ac:dyDescent="0.25">
      <c r="O1118" s="3"/>
    </row>
    <row r="1119" spans="15:15" x14ac:dyDescent="0.25">
      <c r="O1119" s="3"/>
    </row>
    <row r="1120" spans="15:15" x14ac:dyDescent="0.25">
      <c r="O1120" s="3"/>
    </row>
    <row r="1121" spans="15:15" x14ac:dyDescent="0.25">
      <c r="O1121" s="3"/>
    </row>
    <row r="1122" spans="15:15" x14ac:dyDescent="0.25">
      <c r="O1122" s="3"/>
    </row>
    <row r="1123" spans="15:15" x14ac:dyDescent="0.25">
      <c r="O1123" s="3"/>
    </row>
    <row r="1124" spans="15:15" x14ac:dyDescent="0.25">
      <c r="O1124" s="3"/>
    </row>
    <row r="1125" spans="15:15" x14ac:dyDescent="0.25">
      <c r="O1125" s="3"/>
    </row>
    <row r="1126" spans="15:15" x14ac:dyDescent="0.25">
      <c r="O1126" s="3"/>
    </row>
    <row r="1127" spans="15:15" x14ac:dyDescent="0.25">
      <c r="O1127" s="3"/>
    </row>
    <row r="1128" spans="15:15" x14ac:dyDescent="0.25">
      <c r="O1128" s="3"/>
    </row>
    <row r="1129" spans="15:15" x14ac:dyDescent="0.25">
      <c r="O1129" s="3"/>
    </row>
    <row r="1130" spans="15:15" x14ac:dyDescent="0.25">
      <c r="O1130" s="3"/>
    </row>
    <row r="1131" spans="15:15" x14ac:dyDescent="0.25">
      <c r="O1131" s="3"/>
    </row>
    <row r="1132" spans="15:15" x14ac:dyDescent="0.25">
      <c r="O1132" s="3"/>
    </row>
    <row r="1133" spans="15:15" x14ac:dyDescent="0.25">
      <c r="O1133" s="3"/>
    </row>
    <row r="1134" spans="15:15" x14ac:dyDescent="0.25">
      <c r="O1134" s="3"/>
    </row>
    <row r="1135" spans="15:15" x14ac:dyDescent="0.25">
      <c r="O1135" s="3"/>
    </row>
    <row r="1136" spans="15:15" x14ac:dyDescent="0.25">
      <c r="O1136" s="3"/>
    </row>
    <row r="1137" spans="15:15" x14ac:dyDescent="0.25">
      <c r="O1137" s="3"/>
    </row>
    <row r="1138" spans="15:15" x14ac:dyDescent="0.25">
      <c r="O1138" s="3"/>
    </row>
    <row r="1139" spans="15:15" x14ac:dyDescent="0.25">
      <c r="O1139" s="3"/>
    </row>
    <row r="1140" spans="15:15" x14ac:dyDescent="0.25">
      <c r="O1140" s="3"/>
    </row>
    <row r="1141" spans="15:15" x14ac:dyDescent="0.25">
      <c r="O1141" s="3"/>
    </row>
    <row r="1142" spans="15:15" x14ac:dyDescent="0.25">
      <c r="O1142" s="3"/>
    </row>
    <row r="1143" spans="15:15" x14ac:dyDescent="0.25">
      <c r="O1143" s="3"/>
    </row>
    <row r="1144" spans="15:15" x14ac:dyDescent="0.25">
      <c r="O1144" s="3"/>
    </row>
    <row r="1145" spans="15:15" x14ac:dyDescent="0.25">
      <c r="O1145" s="3"/>
    </row>
    <row r="1146" spans="15:15" x14ac:dyDescent="0.25">
      <c r="O1146" s="3"/>
    </row>
    <row r="1147" spans="15:15" x14ac:dyDescent="0.25">
      <c r="O1147" s="3"/>
    </row>
    <row r="1148" spans="15:15" x14ac:dyDescent="0.25">
      <c r="O1148" s="3"/>
    </row>
    <row r="1149" spans="15:15" x14ac:dyDescent="0.25">
      <c r="O1149" s="3"/>
    </row>
    <row r="1150" spans="15:15" x14ac:dyDescent="0.25">
      <c r="O1150" s="3"/>
    </row>
    <row r="1151" spans="15:15" x14ac:dyDescent="0.25">
      <c r="O1151" s="3"/>
    </row>
    <row r="1152" spans="15:15" x14ac:dyDescent="0.25">
      <c r="O1152" s="3"/>
    </row>
    <row r="1153" spans="15:15" x14ac:dyDescent="0.25">
      <c r="O1153" s="3"/>
    </row>
    <row r="1154" spans="15:15" x14ac:dyDescent="0.25">
      <c r="O1154" s="3"/>
    </row>
    <row r="1155" spans="15:15" x14ac:dyDescent="0.25">
      <c r="O1155" s="3"/>
    </row>
    <row r="1156" spans="15:15" x14ac:dyDescent="0.25">
      <c r="O1156" s="3"/>
    </row>
    <row r="1157" spans="15:15" x14ac:dyDescent="0.25">
      <c r="O1157" s="3"/>
    </row>
    <row r="1158" spans="15:15" x14ac:dyDescent="0.25">
      <c r="O1158" s="3"/>
    </row>
    <row r="1159" spans="15:15" x14ac:dyDescent="0.25">
      <c r="O1159" s="3"/>
    </row>
    <row r="1160" spans="15:15" x14ac:dyDescent="0.25">
      <c r="O1160" s="3"/>
    </row>
    <row r="1161" spans="15:15" x14ac:dyDescent="0.25">
      <c r="O1161" s="3"/>
    </row>
    <row r="1162" spans="15:15" x14ac:dyDescent="0.25">
      <c r="O1162" s="3"/>
    </row>
    <row r="1163" spans="15:15" x14ac:dyDescent="0.25">
      <c r="O1163" s="3"/>
    </row>
    <row r="1164" spans="15:15" x14ac:dyDescent="0.25">
      <c r="O1164" s="3"/>
    </row>
    <row r="1165" spans="15:15" x14ac:dyDescent="0.25">
      <c r="O1165" s="3"/>
    </row>
    <row r="1166" spans="15:15" x14ac:dyDescent="0.25">
      <c r="O1166" s="3"/>
    </row>
    <row r="1167" spans="15:15" x14ac:dyDescent="0.25">
      <c r="O1167" s="3"/>
    </row>
    <row r="1168" spans="15:15" x14ac:dyDescent="0.25">
      <c r="O1168" s="3"/>
    </row>
    <row r="1169" spans="15:15" x14ac:dyDescent="0.25">
      <c r="O1169" s="3"/>
    </row>
    <row r="1170" spans="15:15" x14ac:dyDescent="0.25">
      <c r="O1170" s="3"/>
    </row>
    <row r="1171" spans="15:15" x14ac:dyDescent="0.25">
      <c r="O1171" s="3"/>
    </row>
    <row r="1172" spans="15:15" x14ac:dyDescent="0.25">
      <c r="O1172" s="3"/>
    </row>
    <row r="1173" spans="15:15" x14ac:dyDescent="0.25">
      <c r="O1173" s="3"/>
    </row>
    <row r="1174" spans="15:15" x14ac:dyDescent="0.25">
      <c r="O1174" s="3"/>
    </row>
    <row r="1175" spans="15:15" x14ac:dyDescent="0.25">
      <c r="O1175" s="3"/>
    </row>
    <row r="1176" spans="15:15" x14ac:dyDescent="0.25">
      <c r="O1176" s="3"/>
    </row>
    <row r="1177" spans="15:15" x14ac:dyDescent="0.25">
      <c r="O1177" s="3"/>
    </row>
    <row r="1178" spans="15:15" x14ac:dyDescent="0.25">
      <c r="O1178" s="3"/>
    </row>
    <row r="1179" spans="15:15" x14ac:dyDescent="0.25">
      <c r="O1179" s="3"/>
    </row>
    <row r="1180" spans="15:15" x14ac:dyDescent="0.25">
      <c r="O1180" s="3"/>
    </row>
    <row r="1181" spans="15:15" x14ac:dyDescent="0.25">
      <c r="O1181" s="3"/>
    </row>
    <row r="1182" spans="15:15" x14ac:dyDescent="0.25">
      <c r="O1182" s="3"/>
    </row>
    <row r="1183" spans="15:15" x14ac:dyDescent="0.25">
      <c r="O1183" s="3"/>
    </row>
    <row r="1184" spans="15:15" x14ac:dyDescent="0.25">
      <c r="O1184" s="3"/>
    </row>
    <row r="1185" spans="15:15" x14ac:dyDescent="0.25">
      <c r="O1185" s="3"/>
    </row>
    <row r="1186" spans="15:15" x14ac:dyDescent="0.25">
      <c r="O1186" s="3"/>
    </row>
    <row r="1187" spans="15:15" x14ac:dyDescent="0.25">
      <c r="O1187" s="3"/>
    </row>
    <row r="1188" spans="15:15" x14ac:dyDescent="0.25">
      <c r="O1188" s="3"/>
    </row>
    <row r="1189" spans="15:15" x14ac:dyDescent="0.25">
      <c r="O1189" s="3"/>
    </row>
    <row r="1190" spans="15:15" x14ac:dyDescent="0.25">
      <c r="O1190" s="3"/>
    </row>
    <row r="1191" spans="15:15" x14ac:dyDescent="0.25">
      <c r="O1191" s="3"/>
    </row>
    <row r="1192" spans="15:15" x14ac:dyDescent="0.25">
      <c r="O1192" s="3"/>
    </row>
    <row r="1193" spans="15:15" x14ac:dyDescent="0.25">
      <c r="O1193" s="3"/>
    </row>
    <row r="1194" spans="15:15" x14ac:dyDescent="0.25">
      <c r="O1194" s="3"/>
    </row>
    <row r="1195" spans="15:15" x14ac:dyDescent="0.25">
      <c r="O1195" s="3"/>
    </row>
    <row r="1196" spans="15:15" x14ac:dyDescent="0.25">
      <c r="O1196" s="3"/>
    </row>
    <row r="1197" spans="15:15" x14ac:dyDescent="0.25">
      <c r="O1197" s="3"/>
    </row>
    <row r="1198" spans="15:15" x14ac:dyDescent="0.25">
      <c r="O1198" s="3"/>
    </row>
    <row r="1199" spans="15:15" x14ac:dyDescent="0.25">
      <c r="O1199" s="3"/>
    </row>
    <row r="1200" spans="15:15" x14ac:dyDescent="0.25">
      <c r="O1200" s="3"/>
    </row>
    <row r="1201" spans="15:15" x14ac:dyDescent="0.25">
      <c r="O1201" s="3"/>
    </row>
    <row r="1202" spans="15:15" x14ac:dyDescent="0.25">
      <c r="O1202" s="3"/>
    </row>
    <row r="1203" spans="15:15" x14ac:dyDescent="0.25">
      <c r="O1203" s="3"/>
    </row>
    <row r="1204" spans="15:15" x14ac:dyDescent="0.25">
      <c r="O1204" s="3"/>
    </row>
    <row r="1205" spans="15:15" x14ac:dyDescent="0.25">
      <c r="O1205" s="3"/>
    </row>
    <row r="1206" spans="15:15" x14ac:dyDescent="0.25">
      <c r="O1206" s="3"/>
    </row>
    <row r="1207" spans="15:15" x14ac:dyDescent="0.25">
      <c r="O1207" s="3"/>
    </row>
    <row r="1208" spans="15:15" x14ac:dyDescent="0.25">
      <c r="O1208" s="3"/>
    </row>
    <row r="1209" spans="15:15" x14ac:dyDescent="0.25">
      <c r="O1209" s="3"/>
    </row>
    <row r="1210" spans="15:15" x14ac:dyDescent="0.25">
      <c r="O1210" s="3"/>
    </row>
    <row r="1211" spans="15:15" x14ac:dyDescent="0.25">
      <c r="O1211" s="3"/>
    </row>
    <row r="1212" spans="15:15" x14ac:dyDescent="0.25">
      <c r="O1212" s="3"/>
    </row>
    <row r="1213" spans="15:15" x14ac:dyDescent="0.25">
      <c r="O1213" s="3"/>
    </row>
    <row r="1214" spans="15:15" x14ac:dyDescent="0.25">
      <c r="O1214" s="3"/>
    </row>
    <row r="1215" spans="15:15" x14ac:dyDescent="0.25">
      <c r="O1215" s="3"/>
    </row>
    <row r="1216" spans="15:15" x14ac:dyDescent="0.25">
      <c r="O1216" s="3"/>
    </row>
    <row r="1217" spans="15:15" x14ac:dyDescent="0.25">
      <c r="O1217" s="3"/>
    </row>
    <row r="1218" spans="15:15" x14ac:dyDescent="0.25">
      <c r="O1218" s="3"/>
    </row>
    <row r="1219" spans="15:15" x14ac:dyDescent="0.25">
      <c r="O1219" s="3"/>
    </row>
    <row r="1220" spans="15:15" x14ac:dyDescent="0.25">
      <c r="O1220" s="3"/>
    </row>
    <row r="1221" spans="15:15" x14ac:dyDescent="0.25">
      <c r="O1221" s="3"/>
    </row>
    <row r="1222" spans="15:15" x14ac:dyDescent="0.25">
      <c r="O1222" s="3"/>
    </row>
    <row r="1223" spans="15:15" x14ac:dyDescent="0.25">
      <c r="O1223" s="3"/>
    </row>
    <row r="1224" spans="15:15" x14ac:dyDescent="0.25">
      <c r="O1224" s="3"/>
    </row>
    <row r="1225" spans="15:15" x14ac:dyDescent="0.25">
      <c r="O1225" s="3"/>
    </row>
    <row r="1226" spans="15:15" x14ac:dyDescent="0.25">
      <c r="O1226" s="3"/>
    </row>
    <row r="1227" spans="15:15" x14ac:dyDescent="0.25">
      <c r="O1227" s="3"/>
    </row>
    <row r="1228" spans="15:15" x14ac:dyDescent="0.25">
      <c r="O1228" s="3"/>
    </row>
    <row r="1229" spans="15:15" x14ac:dyDescent="0.25">
      <c r="O1229" s="3"/>
    </row>
    <row r="1230" spans="15:15" x14ac:dyDescent="0.25">
      <c r="O1230" s="3"/>
    </row>
    <row r="1231" spans="15:15" x14ac:dyDescent="0.25">
      <c r="O1231" s="3"/>
    </row>
    <row r="1232" spans="15:15" x14ac:dyDescent="0.25">
      <c r="O1232" s="3"/>
    </row>
    <row r="1233" spans="15:15" x14ac:dyDescent="0.25">
      <c r="O1233" s="3"/>
    </row>
    <row r="1234" spans="15:15" x14ac:dyDescent="0.25">
      <c r="O1234" s="3"/>
    </row>
    <row r="1235" spans="15:15" x14ac:dyDescent="0.25">
      <c r="O1235" s="3"/>
    </row>
    <row r="1236" spans="15:15" x14ac:dyDescent="0.25">
      <c r="O1236" s="3"/>
    </row>
    <row r="1237" spans="15:15" x14ac:dyDescent="0.25">
      <c r="O1237" s="3"/>
    </row>
    <row r="1238" spans="15:15" x14ac:dyDescent="0.25">
      <c r="O1238" s="3"/>
    </row>
    <row r="1239" spans="15:15" x14ac:dyDescent="0.25">
      <c r="O1239" s="3"/>
    </row>
    <row r="1240" spans="15:15" x14ac:dyDescent="0.25">
      <c r="O1240" s="3"/>
    </row>
    <row r="1241" spans="15:15" x14ac:dyDescent="0.25">
      <c r="O1241" s="3"/>
    </row>
    <row r="1242" spans="15:15" x14ac:dyDescent="0.25">
      <c r="O1242" s="3"/>
    </row>
    <row r="1243" spans="15:15" x14ac:dyDescent="0.25">
      <c r="O1243" s="3"/>
    </row>
    <row r="1244" spans="15:15" x14ac:dyDescent="0.25">
      <c r="O1244" s="3"/>
    </row>
    <row r="1245" spans="15:15" x14ac:dyDescent="0.25">
      <c r="O1245" s="3"/>
    </row>
    <row r="1246" spans="15:15" x14ac:dyDescent="0.25">
      <c r="O1246" s="3"/>
    </row>
    <row r="1247" spans="15:15" x14ac:dyDescent="0.25">
      <c r="O1247" s="3"/>
    </row>
    <row r="1248" spans="15:15" x14ac:dyDescent="0.25">
      <c r="O1248" s="3"/>
    </row>
    <row r="1249" spans="15:15" x14ac:dyDescent="0.25">
      <c r="O1249" s="3"/>
    </row>
    <row r="1250" spans="15:15" x14ac:dyDescent="0.25">
      <c r="O1250" s="3"/>
    </row>
    <row r="1251" spans="15:15" x14ac:dyDescent="0.25">
      <c r="O1251" s="3"/>
    </row>
    <row r="1252" spans="15:15" x14ac:dyDescent="0.25">
      <c r="O1252" s="3"/>
    </row>
    <row r="1253" spans="15:15" x14ac:dyDescent="0.25">
      <c r="O1253" s="3"/>
    </row>
    <row r="1254" spans="15:15" x14ac:dyDescent="0.25">
      <c r="O1254" s="3"/>
    </row>
    <row r="1255" spans="15:15" x14ac:dyDescent="0.25">
      <c r="O1255" s="3"/>
    </row>
    <row r="1256" spans="15:15" x14ac:dyDescent="0.25">
      <c r="O1256" s="3"/>
    </row>
    <row r="1257" spans="15:15" x14ac:dyDescent="0.25">
      <c r="O1257" s="3"/>
    </row>
    <row r="1258" spans="15:15" x14ac:dyDescent="0.25">
      <c r="O1258" s="3"/>
    </row>
    <row r="1259" spans="15:15" x14ac:dyDescent="0.25">
      <c r="O1259" s="3"/>
    </row>
    <row r="1260" spans="15:15" x14ac:dyDescent="0.25">
      <c r="O1260" s="3"/>
    </row>
    <row r="1261" spans="15:15" x14ac:dyDescent="0.25">
      <c r="O1261" s="3"/>
    </row>
    <row r="1262" spans="15:15" x14ac:dyDescent="0.25">
      <c r="O1262" s="3"/>
    </row>
    <row r="1263" spans="15:15" x14ac:dyDescent="0.25">
      <c r="O1263" s="3"/>
    </row>
    <row r="1264" spans="15:15" x14ac:dyDescent="0.25">
      <c r="O1264" s="3"/>
    </row>
    <row r="1265" spans="15:15" x14ac:dyDescent="0.25">
      <c r="O1265" s="3"/>
    </row>
    <row r="1266" spans="15:15" x14ac:dyDescent="0.25">
      <c r="O1266" s="3"/>
    </row>
    <row r="1267" spans="15:15" x14ac:dyDescent="0.25">
      <c r="O1267" s="3"/>
    </row>
    <row r="1268" spans="15:15" x14ac:dyDescent="0.25">
      <c r="O1268" s="3"/>
    </row>
    <row r="1269" spans="15:15" x14ac:dyDescent="0.25">
      <c r="O1269" s="3"/>
    </row>
    <row r="1270" spans="15:15" x14ac:dyDescent="0.25">
      <c r="O1270" s="3"/>
    </row>
    <row r="1271" spans="15:15" x14ac:dyDescent="0.25">
      <c r="O1271" s="3"/>
    </row>
    <row r="1272" spans="15:15" x14ac:dyDescent="0.25">
      <c r="O1272" s="3"/>
    </row>
    <row r="1273" spans="15:15" x14ac:dyDescent="0.25">
      <c r="O1273" s="3"/>
    </row>
    <row r="1274" spans="15:15" x14ac:dyDescent="0.25">
      <c r="O1274" s="3"/>
    </row>
    <row r="1275" spans="15:15" x14ac:dyDescent="0.25">
      <c r="O1275" s="3"/>
    </row>
    <row r="1276" spans="15:15" x14ac:dyDescent="0.25">
      <c r="O1276" s="3"/>
    </row>
    <row r="1277" spans="15:15" x14ac:dyDescent="0.25">
      <c r="O1277" s="3"/>
    </row>
    <row r="1278" spans="15:15" x14ac:dyDescent="0.25">
      <c r="O1278" s="3"/>
    </row>
    <row r="1279" spans="15:15" x14ac:dyDescent="0.25">
      <c r="O1279" s="3"/>
    </row>
    <row r="1280" spans="15:15" x14ac:dyDescent="0.25">
      <c r="O1280" s="3"/>
    </row>
    <row r="1281" spans="15:15" x14ac:dyDescent="0.25">
      <c r="O1281" s="3"/>
    </row>
    <row r="1282" spans="15:15" x14ac:dyDescent="0.25">
      <c r="O1282" s="3"/>
    </row>
    <row r="1283" spans="15:15" x14ac:dyDescent="0.25">
      <c r="O1283" s="3"/>
    </row>
    <row r="1284" spans="15:15" x14ac:dyDescent="0.25">
      <c r="O1284" s="3"/>
    </row>
    <row r="1285" spans="15:15" x14ac:dyDescent="0.25">
      <c r="O1285" s="3"/>
    </row>
    <row r="1286" spans="15:15" x14ac:dyDescent="0.25">
      <c r="O1286" s="3"/>
    </row>
    <row r="1287" spans="15:15" x14ac:dyDescent="0.25">
      <c r="O1287" s="3"/>
    </row>
    <row r="1288" spans="15:15" x14ac:dyDescent="0.25">
      <c r="O1288" s="3"/>
    </row>
    <row r="1289" spans="15:15" x14ac:dyDescent="0.25">
      <c r="O1289" s="3"/>
    </row>
    <row r="1290" spans="15:15" x14ac:dyDescent="0.25">
      <c r="O1290" s="3"/>
    </row>
    <row r="1291" spans="15:15" x14ac:dyDescent="0.25">
      <c r="O1291" s="3"/>
    </row>
    <row r="1292" spans="15:15" x14ac:dyDescent="0.25">
      <c r="O1292" s="3"/>
    </row>
    <row r="1293" spans="15:15" x14ac:dyDescent="0.25">
      <c r="O1293" s="3"/>
    </row>
    <row r="1294" spans="15:15" x14ac:dyDescent="0.25">
      <c r="O1294" s="3"/>
    </row>
    <row r="1295" spans="15:15" x14ac:dyDescent="0.25">
      <c r="O1295" s="3"/>
    </row>
    <row r="1296" spans="15:15" x14ac:dyDescent="0.25">
      <c r="O1296" s="3"/>
    </row>
    <row r="1297" spans="15:15" x14ac:dyDescent="0.25">
      <c r="O1297" s="3"/>
    </row>
    <row r="1298" spans="15:15" x14ac:dyDescent="0.25">
      <c r="O1298" s="3"/>
    </row>
    <row r="1299" spans="15:15" x14ac:dyDescent="0.25">
      <c r="O1299" s="3"/>
    </row>
    <row r="1300" spans="15:15" x14ac:dyDescent="0.25">
      <c r="O1300" s="3"/>
    </row>
    <row r="1301" spans="15:15" x14ac:dyDescent="0.25">
      <c r="O1301" s="3"/>
    </row>
    <row r="1302" spans="15:15" x14ac:dyDescent="0.25">
      <c r="O1302" s="3"/>
    </row>
    <row r="1303" spans="15:15" x14ac:dyDescent="0.25">
      <c r="O1303" s="3"/>
    </row>
    <row r="1304" spans="15:15" x14ac:dyDescent="0.25">
      <c r="O1304" s="3"/>
    </row>
    <row r="1305" spans="15:15" x14ac:dyDescent="0.25">
      <c r="O1305" s="3"/>
    </row>
    <row r="1306" spans="15:15" x14ac:dyDescent="0.25">
      <c r="O1306" s="3"/>
    </row>
    <row r="1307" spans="15:15" x14ac:dyDescent="0.25">
      <c r="O1307" s="3"/>
    </row>
    <row r="1308" spans="15:15" x14ac:dyDescent="0.25">
      <c r="O1308" s="3"/>
    </row>
    <row r="1309" spans="15:15" x14ac:dyDescent="0.25">
      <c r="O1309" s="3"/>
    </row>
    <row r="1310" spans="15:15" x14ac:dyDescent="0.25">
      <c r="O1310" s="3"/>
    </row>
    <row r="1311" spans="15:15" x14ac:dyDescent="0.25">
      <c r="O1311" s="3"/>
    </row>
    <row r="1312" spans="15:15" x14ac:dyDescent="0.25">
      <c r="O1312" s="3"/>
    </row>
    <row r="1313" spans="15:15" x14ac:dyDescent="0.25">
      <c r="O1313" s="3"/>
    </row>
    <row r="1314" spans="15:15" x14ac:dyDescent="0.25">
      <c r="O1314" s="3"/>
    </row>
    <row r="1315" spans="15:15" x14ac:dyDescent="0.25">
      <c r="O1315" s="3"/>
    </row>
    <row r="1316" spans="15:15" x14ac:dyDescent="0.25">
      <c r="O1316" s="3"/>
    </row>
    <row r="1317" spans="15:15" x14ac:dyDescent="0.25">
      <c r="O1317" s="3"/>
    </row>
    <row r="1318" spans="15:15" x14ac:dyDescent="0.25">
      <c r="O1318" s="3"/>
    </row>
    <row r="1319" spans="15:15" x14ac:dyDescent="0.25">
      <c r="O1319" s="3"/>
    </row>
    <row r="1320" spans="15:15" x14ac:dyDescent="0.25">
      <c r="O1320" s="3"/>
    </row>
    <row r="1321" spans="15:15" x14ac:dyDescent="0.25">
      <c r="O1321" s="3"/>
    </row>
    <row r="1322" spans="15:15" x14ac:dyDescent="0.25">
      <c r="O1322" s="3"/>
    </row>
    <row r="1323" spans="15:15" x14ac:dyDescent="0.25">
      <c r="O1323" s="3"/>
    </row>
    <row r="1324" spans="15:15" x14ac:dyDescent="0.25">
      <c r="O1324" s="3"/>
    </row>
    <row r="1325" spans="15:15" x14ac:dyDescent="0.25">
      <c r="O1325" s="3"/>
    </row>
    <row r="1326" spans="15:15" x14ac:dyDescent="0.25">
      <c r="O1326" s="3"/>
    </row>
    <row r="1327" spans="15:15" x14ac:dyDescent="0.25">
      <c r="O1327" s="3"/>
    </row>
    <row r="1328" spans="15:15" x14ac:dyDescent="0.25">
      <c r="O1328" s="3"/>
    </row>
    <row r="1329" spans="15:15" x14ac:dyDescent="0.25">
      <c r="O1329" s="3"/>
    </row>
    <row r="1330" spans="15:15" x14ac:dyDescent="0.25">
      <c r="O1330" s="3"/>
    </row>
    <row r="1331" spans="15:15" x14ac:dyDescent="0.25">
      <c r="O1331" s="3"/>
    </row>
    <row r="1332" spans="15:15" x14ac:dyDescent="0.25">
      <c r="O1332" s="3"/>
    </row>
    <row r="1333" spans="15:15" x14ac:dyDescent="0.25">
      <c r="O1333" s="3"/>
    </row>
    <row r="1334" spans="15:15" x14ac:dyDescent="0.25">
      <c r="O1334" s="3"/>
    </row>
    <row r="1335" spans="15:15" x14ac:dyDescent="0.25">
      <c r="O1335" s="3"/>
    </row>
    <row r="1336" spans="15:15" x14ac:dyDescent="0.25">
      <c r="O1336" s="3"/>
    </row>
    <row r="1337" spans="15:15" x14ac:dyDescent="0.25">
      <c r="O1337" s="3"/>
    </row>
    <row r="1338" spans="15:15" x14ac:dyDescent="0.25">
      <c r="O1338" s="3"/>
    </row>
    <row r="1339" spans="15:15" x14ac:dyDescent="0.25">
      <c r="O1339" s="3"/>
    </row>
    <row r="1340" spans="15:15" x14ac:dyDescent="0.25">
      <c r="O1340" s="3"/>
    </row>
    <row r="1341" spans="15:15" x14ac:dyDescent="0.25">
      <c r="O1341" s="3"/>
    </row>
    <row r="1342" spans="15:15" x14ac:dyDescent="0.25">
      <c r="O1342" s="3"/>
    </row>
    <row r="1343" spans="15:15" x14ac:dyDescent="0.25">
      <c r="O1343" s="3"/>
    </row>
    <row r="1344" spans="15:15" x14ac:dyDescent="0.25">
      <c r="O1344" s="3"/>
    </row>
    <row r="1345" spans="15:15" x14ac:dyDescent="0.25">
      <c r="O1345" s="3"/>
    </row>
    <row r="1346" spans="15:15" x14ac:dyDescent="0.25">
      <c r="O1346" s="3"/>
    </row>
    <row r="1347" spans="15:15" x14ac:dyDescent="0.25">
      <c r="O1347" s="3"/>
    </row>
    <row r="1348" spans="15:15" x14ac:dyDescent="0.25">
      <c r="O1348" s="3"/>
    </row>
    <row r="1349" spans="15:15" x14ac:dyDescent="0.25">
      <c r="O1349" s="3"/>
    </row>
    <row r="1350" spans="15:15" x14ac:dyDescent="0.25">
      <c r="O1350" s="3"/>
    </row>
    <row r="1351" spans="15:15" x14ac:dyDescent="0.25">
      <c r="O1351" s="3"/>
    </row>
    <row r="1352" spans="15:15" x14ac:dyDescent="0.25">
      <c r="O1352" s="3"/>
    </row>
    <row r="1353" spans="15:15" x14ac:dyDescent="0.25">
      <c r="O1353" s="3"/>
    </row>
    <row r="1354" spans="15:15" x14ac:dyDescent="0.25">
      <c r="O1354" s="3"/>
    </row>
    <row r="1355" spans="15:15" x14ac:dyDescent="0.25">
      <c r="O1355" s="3"/>
    </row>
    <row r="1356" spans="15:15" x14ac:dyDescent="0.25">
      <c r="O1356" s="3"/>
    </row>
    <row r="1357" spans="15:15" x14ac:dyDescent="0.25">
      <c r="O1357" s="3"/>
    </row>
    <row r="1358" spans="15:15" x14ac:dyDescent="0.25">
      <c r="O1358" s="3"/>
    </row>
    <row r="1359" spans="15:15" x14ac:dyDescent="0.25">
      <c r="O1359" s="3"/>
    </row>
    <row r="1360" spans="15:15" x14ac:dyDescent="0.25">
      <c r="O1360" s="3"/>
    </row>
    <row r="1361" spans="15:15" x14ac:dyDescent="0.25">
      <c r="O1361" s="3"/>
    </row>
    <row r="1362" spans="15:15" x14ac:dyDescent="0.25">
      <c r="O1362" s="3"/>
    </row>
    <row r="1363" spans="15:15" x14ac:dyDescent="0.25">
      <c r="O1363" s="3"/>
    </row>
    <row r="1364" spans="15:15" x14ac:dyDescent="0.25">
      <c r="O1364" s="3"/>
    </row>
    <row r="1365" spans="15:15" x14ac:dyDescent="0.25">
      <c r="O1365" s="3"/>
    </row>
    <row r="1366" spans="15:15" x14ac:dyDescent="0.25">
      <c r="O1366" s="3"/>
    </row>
    <row r="1367" spans="15:15" x14ac:dyDescent="0.25">
      <c r="O1367" s="3"/>
    </row>
    <row r="1368" spans="15:15" x14ac:dyDescent="0.25">
      <c r="O1368" s="3"/>
    </row>
    <row r="1369" spans="15:15" x14ac:dyDescent="0.25">
      <c r="O1369" s="3"/>
    </row>
    <row r="1370" spans="15:15" x14ac:dyDescent="0.25">
      <c r="O1370" s="3"/>
    </row>
    <row r="1371" spans="15:15" x14ac:dyDescent="0.25">
      <c r="O1371" s="3"/>
    </row>
    <row r="1372" spans="15:15" x14ac:dyDescent="0.25">
      <c r="O1372" s="3"/>
    </row>
    <row r="1373" spans="15:15" x14ac:dyDescent="0.25">
      <c r="O1373" s="3"/>
    </row>
    <row r="1374" spans="15:15" x14ac:dyDescent="0.25">
      <c r="O1374" s="3"/>
    </row>
    <row r="1375" spans="15:15" x14ac:dyDescent="0.25">
      <c r="O1375" s="3"/>
    </row>
    <row r="1376" spans="15:15" x14ac:dyDescent="0.25">
      <c r="O1376" s="3"/>
    </row>
    <row r="1377" spans="15:15" x14ac:dyDescent="0.25">
      <c r="O1377" s="3"/>
    </row>
    <row r="1378" spans="15:15" x14ac:dyDescent="0.25">
      <c r="O1378" s="3"/>
    </row>
    <row r="1379" spans="15:15" x14ac:dyDescent="0.25">
      <c r="O1379" s="3"/>
    </row>
    <row r="1380" spans="15:15" x14ac:dyDescent="0.25">
      <c r="O1380" s="3"/>
    </row>
    <row r="1381" spans="15:15" x14ac:dyDescent="0.25">
      <c r="O1381" s="3"/>
    </row>
    <row r="1382" spans="15:15" x14ac:dyDescent="0.25">
      <c r="O1382" s="3"/>
    </row>
    <row r="1383" spans="15:15" x14ac:dyDescent="0.25">
      <c r="O1383" s="3"/>
    </row>
    <row r="1384" spans="15:15" x14ac:dyDescent="0.25">
      <c r="O1384" s="3"/>
    </row>
    <row r="1385" spans="15:15" x14ac:dyDescent="0.25">
      <c r="O1385" s="3"/>
    </row>
    <row r="1386" spans="15:15" x14ac:dyDescent="0.25">
      <c r="O1386" s="3"/>
    </row>
    <row r="1387" spans="15:15" x14ac:dyDescent="0.25">
      <c r="O1387" s="3"/>
    </row>
    <row r="1388" spans="15:15" x14ac:dyDescent="0.25">
      <c r="O1388" s="3"/>
    </row>
    <row r="1389" spans="15:15" x14ac:dyDescent="0.25">
      <c r="O1389" s="3"/>
    </row>
    <row r="1390" spans="15:15" x14ac:dyDescent="0.25">
      <c r="O1390" s="3"/>
    </row>
    <row r="1391" spans="15:15" x14ac:dyDescent="0.25">
      <c r="O1391" s="3"/>
    </row>
    <row r="1392" spans="15:15" x14ac:dyDescent="0.25">
      <c r="O1392" s="3"/>
    </row>
    <row r="1393" spans="15:15" x14ac:dyDescent="0.25">
      <c r="O1393" s="3"/>
    </row>
    <row r="1394" spans="15:15" x14ac:dyDescent="0.25">
      <c r="O1394" s="3"/>
    </row>
    <row r="1395" spans="15:15" x14ac:dyDescent="0.25">
      <c r="O1395" s="3"/>
    </row>
    <row r="1396" spans="15:15" x14ac:dyDescent="0.25">
      <c r="O1396" s="3"/>
    </row>
    <row r="1397" spans="15:15" x14ac:dyDescent="0.25">
      <c r="O1397" s="3"/>
    </row>
    <row r="1398" spans="15:15" x14ac:dyDescent="0.25">
      <c r="O1398" s="3"/>
    </row>
    <row r="1399" spans="15:15" x14ac:dyDescent="0.25">
      <c r="O1399" s="3"/>
    </row>
    <row r="1400" spans="15:15" x14ac:dyDescent="0.25">
      <c r="O1400" s="3"/>
    </row>
    <row r="1401" spans="15:15" x14ac:dyDescent="0.25">
      <c r="O1401" s="3"/>
    </row>
    <row r="1402" spans="15:15" x14ac:dyDescent="0.25">
      <c r="O1402" s="3"/>
    </row>
    <row r="1403" spans="15:15" x14ac:dyDescent="0.25">
      <c r="O1403" s="3"/>
    </row>
    <row r="1404" spans="15:15" x14ac:dyDescent="0.25">
      <c r="O1404" s="3"/>
    </row>
    <row r="1405" spans="15:15" x14ac:dyDescent="0.25">
      <c r="O1405" s="3"/>
    </row>
    <row r="1406" spans="15:15" x14ac:dyDescent="0.25">
      <c r="O1406" s="3"/>
    </row>
    <row r="1407" spans="15:15" x14ac:dyDescent="0.25">
      <c r="O1407" s="3"/>
    </row>
    <row r="1408" spans="15:15" x14ac:dyDescent="0.25">
      <c r="O1408" s="3"/>
    </row>
    <row r="1409" spans="15:15" x14ac:dyDescent="0.25">
      <c r="O1409" s="3"/>
    </row>
    <row r="1410" spans="15:15" x14ac:dyDescent="0.25">
      <c r="O1410" s="3"/>
    </row>
    <row r="1411" spans="15:15" x14ac:dyDescent="0.25">
      <c r="O1411" s="3"/>
    </row>
    <row r="1412" spans="15:15" x14ac:dyDescent="0.25">
      <c r="O1412" s="3"/>
    </row>
    <row r="1413" spans="15:15" x14ac:dyDescent="0.25">
      <c r="O1413" s="3"/>
    </row>
    <row r="1414" spans="15:15" x14ac:dyDescent="0.25">
      <c r="O1414" s="3"/>
    </row>
    <row r="1415" spans="15:15" x14ac:dyDescent="0.25">
      <c r="O1415" s="3"/>
    </row>
    <row r="1416" spans="15:15" x14ac:dyDescent="0.25">
      <c r="O1416" s="3"/>
    </row>
    <row r="1417" spans="15:15" x14ac:dyDescent="0.25">
      <c r="O1417" s="3"/>
    </row>
    <row r="1418" spans="15:15" x14ac:dyDescent="0.25">
      <c r="O1418" s="3"/>
    </row>
    <row r="1419" spans="15:15" x14ac:dyDescent="0.25">
      <c r="O1419" s="3"/>
    </row>
    <row r="1420" spans="15:15" x14ac:dyDescent="0.25">
      <c r="O1420" s="3"/>
    </row>
    <row r="1421" spans="15:15" x14ac:dyDescent="0.25">
      <c r="O1421" s="3"/>
    </row>
    <row r="1422" spans="15:15" x14ac:dyDescent="0.25">
      <c r="O1422" s="3"/>
    </row>
    <row r="1423" spans="15:15" x14ac:dyDescent="0.25">
      <c r="O1423" s="3"/>
    </row>
    <row r="1424" spans="15:15" x14ac:dyDescent="0.25">
      <c r="O1424" s="3"/>
    </row>
    <row r="1425" spans="15:15" x14ac:dyDescent="0.25">
      <c r="O1425" s="3"/>
    </row>
    <row r="1426" spans="15:15" x14ac:dyDescent="0.25">
      <c r="O1426" s="3"/>
    </row>
    <row r="1427" spans="15:15" x14ac:dyDescent="0.25">
      <c r="O1427" s="3"/>
    </row>
    <row r="1428" spans="15:15" x14ac:dyDescent="0.25">
      <c r="O1428" s="3"/>
    </row>
    <row r="1429" spans="15:15" x14ac:dyDescent="0.25">
      <c r="O1429" s="3"/>
    </row>
    <row r="1430" spans="15:15" x14ac:dyDescent="0.25">
      <c r="O1430" s="3"/>
    </row>
    <row r="1431" spans="15:15" x14ac:dyDescent="0.25">
      <c r="O1431" s="3"/>
    </row>
    <row r="1432" spans="15:15" x14ac:dyDescent="0.25">
      <c r="O1432" s="3"/>
    </row>
    <row r="1433" spans="15:15" x14ac:dyDescent="0.25">
      <c r="O1433" s="3"/>
    </row>
    <row r="1434" spans="15:15" x14ac:dyDescent="0.25">
      <c r="O1434" s="3"/>
    </row>
    <row r="1435" spans="15:15" x14ac:dyDescent="0.25">
      <c r="O1435" s="3"/>
    </row>
    <row r="1436" spans="15:15" x14ac:dyDescent="0.25">
      <c r="O1436" s="3"/>
    </row>
    <row r="1437" spans="15:15" x14ac:dyDescent="0.25">
      <c r="O1437" s="3"/>
    </row>
    <row r="1438" spans="15:15" x14ac:dyDescent="0.25">
      <c r="O1438" s="3"/>
    </row>
    <row r="1439" spans="15:15" x14ac:dyDescent="0.25">
      <c r="O1439" s="3"/>
    </row>
    <row r="1440" spans="15:15" x14ac:dyDescent="0.25">
      <c r="O1440" s="3"/>
    </row>
    <row r="1441" spans="15:15" x14ac:dyDescent="0.25">
      <c r="O1441" s="3"/>
    </row>
    <row r="1442" spans="15:15" x14ac:dyDescent="0.25">
      <c r="O1442" s="3"/>
    </row>
    <row r="1443" spans="15:15" x14ac:dyDescent="0.25">
      <c r="O1443" s="3"/>
    </row>
    <row r="1444" spans="15:15" x14ac:dyDescent="0.25">
      <c r="O1444" s="3"/>
    </row>
    <row r="1445" spans="15:15" x14ac:dyDescent="0.25">
      <c r="O1445" s="3"/>
    </row>
    <row r="1446" spans="15:15" x14ac:dyDescent="0.25">
      <c r="O1446" s="3"/>
    </row>
    <row r="1447" spans="15:15" x14ac:dyDescent="0.25">
      <c r="O1447" s="3"/>
    </row>
    <row r="1448" spans="15:15" x14ac:dyDescent="0.25">
      <c r="O1448" s="3"/>
    </row>
    <row r="1449" spans="15:15" x14ac:dyDescent="0.25">
      <c r="O1449" s="3"/>
    </row>
    <row r="1450" spans="15:15" x14ac:dyDescent="0.25">
      <c r="O1450" s="3"/>
    </row>
    <row r="1451" spans="15:15" x14ac:dyDescent="0.25">
      <c r="O1451" s="3"/>
    </row>
    <row r="1452" spans="15:15" x14ac:dyDescent="0.25">
      <c r="O1452" s="3"/>
    </row>
    <row r="1453" spans="15:15" x14ac:dyDescent="0.25">
      <c r="O1453" s="3"/>
    </row>
    <row r="1454" spans="15:15" x14ac:dyDescent="0.25">
      <c r="O1454" s="3"/>
    </row>
    <row r="1455" spans="15:15" x14ac:dyDescent="0.25">
      <c r="O1455" s="3"/>
    </row>
    <row r="1456" spans="15:15" x14ac:dyDescent="0.25">
      <c r="O1456" s="3"/>
    </row>
    <row r="1457" spans="15:15" x14ac:dyDescent="0.25">
      <c r="O1457" s="3"/>
    </row>
    <row r="1458" spans="15:15" x14ac:dyDescent="0.25">
      <c r="O1458" s="3"/>
    </row>
    <row r="1459" spans="15:15" x14ac:dyDescent="0.25">
      <c r="O1459" s="3"/>
    </row>
    <row r="1460" spans="15:15" x14ac:dyDescent="0.25">
      <c r="O1460" s="3"/>
    </row>
    <row r="1461" spans="15:15" x14ac:dyDescent="0.25">
      <c r="O1461" s="3"/>
    </row>
    <row r="1462" spans="15:15" x14ac:dyDescent="0.25">
      <c r="O1462" s="3"/>
    </row>
    <row r="1463" spans="15:15" x14ac:dyDescent="0.25">
      <c r="O1463" s="3"/>
    </row>
    <row r="1464" spans="15:15" x14ac:dyDescent="0.25">
      <c r="O1464" s="3"/>
    </row>
    <row r="1465" spans="15:15" x14ac:dyDescent="0.25">
      <c r="O1465" s="3"/>
    </row>
    <row r="1466" spans="15:15" x14ac:dyDescent="0.25">
      <c r="O1466" s="3"/>
    </row>
    <row r="1467" spans="15:15" x14ac:dyDescent="0.25">
      <c r="O1467" s="3"/>
    </row>
    <row r="1468" spans="15:15" x14ac:dyDescent="0.25">
      <c r="O1468" s="3"/>
    </row>
    <row r="1469" spans="15:15" x14ac:dyDescent="0.25">
      <c r="O1469" s="3"/>
    </row>
    <row r="1470" spans="15:15" x14ac:dyDescent="0.25">
      <c r="O1470" s="3"/>
    </row>
    <row r="1471" spans="15:15" x14ac:dyDescent="0.25">
      <c r="O1471" s="3"/>
    </row>
    <row r="1472" spans="15:15" x14ac:dyDescent="0.25">
      <c r="O1472" s="3"/>
    </row>
    <row r="1473" spans="15:15" x14ac:dyDescent="0.25">
      <c r="O1473" s="3"/>
    </row>
    <row r="1474" spans="15:15" x14ac:dyDescent="0.25">
      <c r="O1474" s="3"/>
    </row>
    <row r="1475" spans="15:15" x14ac:dyDescent="0.25">
      <c r="O1475" s="3"/>
    </row>
    <row r="1476" spans="15:15" x14ac:dyDescent="0.25">
      <c r="O1476" s="3"/>
    </row>
    <row r="1477" spans="15:15" x14ac:dyDescent="0.25">
      <c r="O1477" s="3"/>
    </row>
    <row r="1478" spans="15:15" x14ac:dyDescent="0.25">
      <c r="O1478" s="3"/>
    </row>
    <row r="1479" spans="15:15" x14ac:dyDescent="0.25">
      <c r="O1479" s="3"/>
    </row>
    <row r="1480" spans="15:15" x14ac:dyDescent="0.25">
      <c r="O1480" s="3"/>
    </row>
    <row r="1481" spans="15:15" x14ac:dyDescent="0.25">
      <c r="O1481" s="3"/>
    </row>
    <row r="1482" spans="15:15" x14ac:dyDescent="0.25">
      <c r="O1482" s="3"/>
    </row>
    <row r="1483" spans="15:15" x14ac:dyDescent="0.25">
      <c r="O1483" s="3"/>
    </row>
    <row r="1484" spans="15:15" x14ac:dyDescent="0.25">
      <c r="O1484" s="3"/>
    </row>
    <row r="1485" spans="15:15" x14ac:dyDescent="0.25">
      <c r="O1485" s="3"/>
    </row>
    <row r="1486" spans="15:15" x14ac:dyDescent="0.25">
      <c r="O1486" s="3"/>
    </row>
    <row r="1487" spans="15:15" x14ac:dyDescent="0.25">
      <c r="O1487" s="3"/>
    </row>
    <row r="1488" spans="15:15" x14ac:dyDescent="0.25">
      <c r="O1488" s="3"/>
    </row>
    <row r="1489" spans="15:15" x14ac:dyDescent="0.25">
      <c r="O1489" s="3"/>
    </row>
    <row r="1490" spans="15:15" x14ac:dyDescent="0.25">
      <c r="O1490" s="3"/>
    </row>
    <row r="1491" spans="15:15" x14ac:dyDescent="0.25">
      <c r="O1491" s="3"/>
    </row>
    <row r="1492" spans="15:15" x14ac:dyDescent="0.25">
      <c r="O1492" s="3"/>
    </row>
    <row r="1493" spans="15:15" x14ac:dyDescent="0.25">
      <c r="O1493" s="3"/>
    </row>
    <row r="1494" spans="15:15" x14ac:dyDescent="0.25">
      <c r="O1494" s="3"/>
    </row>
    <row r="1495" spans="15:15" x14ac:dyDescent="0.25">
      <c r="O1495" s="3"/>
    </row>
    <row r="1496" spans="15:15" x14ac:dyDescent="0.25">
      <c r="O1496" s="3"/>
    </row>
    <row r="1497" spans="15:15" x14ac:dyDescent="0.25">
      <c r="O1497" s="3"/>
    </row>
    <row r="1498" spans="15:15" x14ac:dyDescent="0.25">
      <c r="O1498" s="3"/>
    </row>
    <row r="1499" spans="15:15" x14ac:dyDescent="0.25">
      <c r="O1499" s="3"/>
    </row>
    <row r="1500" spans="15:15" x14ac:dyDescent="0.25">
      <c r="O1500" s="3"/>
    </row>
    <row r="1501" spans="15:15" x14ac:dyDescent="0.25">
      <c r="O1501" s="3"/>
    </row>
    <row r="1502" spans="15:15" x14ac:dyDescent="0.25">
      <c r="O1502" s="3"/>
    </row>
    <row r="1503" spans="15:15" x14ac:dyDescent="0.25">
      <c r="O1503" s="3"/>
    </row>
    <row r="1504" spans="15:15" x14ac:dyDescent="0.25">
      <c r="O1504" s="3"/>
    </row>
    <row r="1505" spans="15:15" x14ac:dyDescent="0.25">
      <c r="O1505" s="3"/>
    </row>
    <row r="1506" spans="15:15" x14ac:dyDescent="0.25">
      <c r="O1506" s="3"/>
    </row>
    <row r="1507" spans="15:15" x14ac:dyDescent="0.25">
      <c r="O1507" s="3"/>
    </row>
    <row r="1508" spans="15:15" x14ac:dyDescent="0.25">
      <c r="O1508" s="3"/>
    </row>
    <row r="1509" spans="15:15" x14ac:dyDescent="0.25">
      <c r="O1509" s="3"/>
    </row>
    <row r="1510" spans="15:15" x14ac:dyDescent="0.25">
      <c r="O1510" s="3"/>
    </row>
    <row r="1511" spans="15:15" x14ac:dyDescent="0.25">
      <c r="O1511" s="3"/>
    </row>
    <row r="1512" spans="15:15" x14ac:dyDescent="0.25">
      <c r="O1512" s="3"/>
    </row>
    <row r="1513" spans="15:15" x14ac:dyDescent="0.25">
      <c r="O1513" s="3"/>
    </row>
    <row r="1514" spans="15:15" x14ac:dyDescent="0.25">
      <c r="O1514" s="3"/>
    </row>
    <row r="1515" spans="15:15" x14ac:dyDescent="0.25">
      <c r="O1515" s="3"/>
    </row>
    <row r="1516" spans="15:15" x14ac:dyDescent="0.25">
      <c r="O1516" s="3"/>
    </row>
    <row r="1517" spans="15:15" x14ac:dyDescent="0.25">
      <c r="O1517" s="3"/>
    </row>
    <row r="1518" spans="15:15" x14ac:dyDescent="0.25">
      <c r="O1518" s="3"/>
    </row>
    <row r="1519" spans="15:15" x14ac:dyDescent="0.25">
      <c r="O1519" s="3"/>
    </row>
    <row r="1520" spans="15:15" x14ac:dyDescent="0.25">
      <c r="O1520" s="3"/>
    </row>
    <row r="1521" spans="15:15" x14ac:dyDescent="0.25">
      <c r="O1521" s="3"/>
    </row>
    <row r="1522" spans="15:15" x14ac:dyDescent="0.25">
      <c r="O1522" s="3"/>
    </row>
    <row r="1523" spans="15:15" x14ac:dyDescent="0.25">
      <c r="O1523" s="3"/>
    </row>
    <row r="1524" spans="15:15" x14ac:dyDescent="0.25">
      <c r="O1524" s="3"/>
    </row>
    <row r="1525" spans="15:15" x14ac:dyDescent="0.25">
      <c r="O1525" s="3"/>
    </row>
    <row r="1526" spans="15:15" x14ac:dyDescent="0.25">
      <c r="O1526" s="3"/>
    </row>
    <row r="1527" spans="15:15" x14ac:dyDescent="0.25">
      <c r="O1527" s="3"/>
    </row>
    <row r="1528" spans="15:15" x14ac:dyDescent="0.25">
      <c r="O1528" s="3"/>
    </row>
    <row r="1529" spans="15:15" x14ac:dyDescent="0.25">
      <c r="O1529" s="3"/>
    </row>
    <row r="1530" spans="15:15" x14ac:dyDescent="0.25">
      <c r="O1530" s="3"/>
    </row>
    <row r="1531" spans="15:15" x14ac:dyDescent="0.25">
      <c r="O1531" s="3"/>
    </row>
    <row r="1532" spans="15:15" x14ac:dyDescent="0.25">
      <c r="O1532" s="3"/>
    </row>
    <row r="1533" spans="15:15" x14ac:dyDescent="0.25">
      <c r="O1533" s="3"/>
    </row>
    <row r="1534" spans="15:15" x14ac:dyDescent="0.25">
      <c r="O1534" s="3"/>
    </row>
    <row r="1535" spans="15:15" x14ac:dyDescent="0.25">
      <c r="O1535" s="3"/>
    </row>
    <row r="1536" spans="15:15" x14ac:dyDescent="0.25">
      <c r="O1536" s="3"/>
    </row>
    <row r="1537" spans="15:15" x14ac:dyDescent="0.25">
      <c r="O1537" s="3"/>
    </row>
    <row r="1538" spans="15:15" x14ac:dyDescent="0.25">
      <c r="O1538" s="3"/>
    </row>
    <row r="1539" spans="15:15" x14ac:dyDescent="0.25">
      <c r="O1539" s="3"/>
    </row>
    <row r="1540" spans="15:15" x14ac:dyDescent="0.25">
      <c r="O1540" s="3"/>
    </row>
    <row r="1541" spans="15:15" x14ac:dyDescent="0.25">
      <c r="O1541" s="3"/>
    </row>
    <row r="1542" spans="15:15" x14ac:dyDescent="0.25">
      <c r="O1542" s="3"/>
    </row>
    <row r="1543" spans="15:15" x14ac:dyDescent="0.25">
      <c r="O1543" s="3"/>
    </row>
    <row r="1544" spans="15:15" x14ac:dyDescent="0.25">
      <c r="O1544" s="3"/>
    </row>
    <row r="1545" spans="15:15" x14ac:dyDescent="0.25">
      <c r="O1545" s="3"/>
    </row>
    <row r="1546" spans="15:15" x14ac:dyDescent="0.25">
      <c r="O1546" s="3"/>
    </row>
    <row r="1547" spans="15:15" x14ac:dyDescent="0.25">
      <c r="O1547" s="3"/>
    </row>
    <row r="1548" spans="15:15" x14ac:dyDescent="0.25">
      <c r="O1548" s="3"/>
    </row>
    <row r="1549" spans="15:15" x14ac:dyDescent="0.25">
      <c r="O1549" s="3"/>
    </row>
    <row r="1550" spans="15:15" x14ac:dyDescent="0.25">
      <c r="O1550" s="3"/>
    </row>
    <row r="1551" spans="15:15" x14ac:dyDescent="0.25">
      <c r="O1551" s="3"/>
    </row>
    <row r="1552" spans="15:15" x14ac:dyDescent="0.25">
      <c r="O1552" s="3"/>
    </row>
    <row r="1553" spans="15:15" x14ac:dyDescent="0.25">
      <c r="O1553" s="3"/>
    </row>
    <row r="1554" spans="15:15" x14ac:dyDescent="0.25">
      <c r="O1554" s="3"/>
    </row>
    <row r="1555" spans="15:15" x14ac:dyDescent="0.25">
      <c r="O1555" s="3"/>
    </row>
    <row r="1556" spans="15:15" x14ac:dyDescent="0.25">
      <c r="O1556" s="3"/>
    </row>
    <row r="1557" spans="15:15" x14ac:dyDescent="0.25">
      <c r="O1557" s="3"/>
    </row>
    <row r="1558" spans="15:15" x14ac:dyDescent="0.25">
      <c r="O1558" s="3"/>
    </row>
    <row r="1559" spans="15:15" x14ac:dyDescent="0.25">
      <c r="O1559" s="3"/>
    </row>
    <row r="1560" spans="15:15" x14ac:dyDescent="0.25">
      <c r="O1560" s="3"/>
    </row>
    <row r="1561" spans="15:15" x14ac:dyDescent="0.25">
      <c r="O1561" s="3"/>
    </row>
    <row r="1562" spans="15:15" x14ac:dyDescent="0.25">
      <c r="O1562" s="3"/>
    </row>
    <row r="1563" spans="15:15" x14ac:dyDescent="0.25">
      <c r="O1563" s="3"/>
    </row>
    <row r="1564" spans="15:15" x14ac:dyDescent="0.25">
      <c r="O1564" s="3"/>
    </row>
    <row r="1565" spans="15:15" x14ac:dyDescent="0.25">
      <c r="O1565" s="3"/>
    </row>
    <row r="1566" spans="15:15" x14ac:dyDescent="0.25">
      <c r="O1566" s="3"/>
    </row>
    <row r="1567" spans="15:15" x14ac:dyDescent="0.25">
      <c r="O1567" s="3"/>
    </row>
    <row r="1568" spans="15:15" x14ac:dyDescent="0.25">
      <c r="O1568" s="3"/>
    </row>
    <row r="1569" spans="15:15" x14ac:dyDescent="0.25">
      <c r="O1569" s="3"/>
    </row>
    <row r="1570" spans="15:15" x14ac:dyDescent="0.25">
      <c r="O1570" s="3"/>
    </row>
    <row r="1571" spans="15:15" x14ac:dyDescent="0.25">
      <c r="O1571" s="3"/>
    </row>
    <row r="1572" spans="15:15" x14ac:dyDescent="0.25">
      <c r="O1572" s="3"/>
    </row>
    <row r="1573" spans="15:15" x14ac:dyDescent="0.25">
      <c r="O1573" s="3"/>
    </row>
    <row r="1574" spans="15:15" x14ac:dyDescent="0.25">
      <c r="O1574" s="3"/>
    </row>
    <row r="1575" spans="15:15" x14ac:dyDescent="0.25">
      <c r="O1575" s="3"/>
    </row>
    <row r="1576" spans="15:15" x14ac:dyDescent="0.25">
      <c r="O1576" s="3"/>
    </row>
    <row r="1577" spans="15:15" x14ac:dyDescent="0.25">
      <c r="O1577" s="3"/>
    </row>
    <row r="1578" spans="15:15" x14ac:dyDescent="0.25">
      <c r="O1578" s="3"/>
    </row>
    <row r="1579" spans="15:15" x14ac:dyDescent="0.25">
      <c r="O1579" s="3"/>
    </row>
    <row r="1580" spans="15:15" x14ac:dyDescent="0.25">
      <c r="O1580" s="3"/>
    </row>
    <row r="1581" spans="15:15" x14ac:dyDescent="0.25">
      <c r="O1581" s="3"/>
    </row>
    <row r="1582" spans="15:15" x14ac:dyDescent="0.25">
      <c r="O1582" s="3"/>
    </row>
    <row r="1583" spans="15:15" x14ac:dyDescent="0.25">
      <c r="O1583" s="3"/>
    </row>
    <row r="1584" spans="15:15" x14ac:dyDescent="0.25">
      <c r="O1584" s="3"/>
    </row>
    <row r="1585" spans="15:15" x14ac:dyDescent="0.25">
      <c r="O1585" s="3"/>
    </row>
    <row r="1586" spans="15:15" x14ac:dyDescent="0.25">
      <c r="O1586" s="3"/>
    </row>
    <row r="1587" spans="15:15" x14ac:dyDescent="0.25">
      <c r="O1587" s="3"/>
    </row>
    <row r="1588" spans="15:15" x14ac:dyDescent="0.25">
      <c r="O1588" s="3"/>
    </row>
    <row r="1589" spans="15:15" x14ac:dyDescent="0.25">
      <c r="O1589" s="3"/>
    </row>
    <row r="1590" spans="15:15" x14ac:dyDescent="0.25">
      <c r="O1590" s="3"/>
    </row>
    <row r="1591" spans="15:15" x14ac:dyDescent="0.25">
      <c r="O1591" s="3"/>
    </row>
    <row r="1592" spans="15:15" x14ac:dyDescent="0.25">
      <c r="O1592" s="3"/>
    </row>
    <row r="1593" spans="15:15" x14ac:dyDescent="0.25">
      <c r="O1593" s="3"/>
    </row>
    <row r="1594" spans="15:15" x14ac:dyDescent="0.25">
      <c r="O1594" s="3"/>
    </row>
    <row r="1595" spans="15:15" x14ac:dyDescent="0.25">
      <c r="O1595" s="3"/>
    </row>
    <row r="1596" spans="15:15" x14ac:dyDescent="0.25">
      <c r="O1596" s="3"/>
    </row>
    <row r="1597" spans="15:15" x14ac:dyDescent="0.25">
      <c r="O1597" s="3"/>
    </row>
    <row r="1598" spans="15:15" x14ac:dyDescent="0.25">
      <c r="O1598" s="3"/>
    </row>
    <row r="1599" spans="15:15" x14ac:dyDescent="0.25">
      <c r="O1599" s="3"/>
    </row>
    <row r="1600" spans="15:15" x14ac:dyDescent="0.25">
      <c r="O1600" s="3"/>
    </row>
    <row r="1601" spans="15:15" x14ac:dyDescent="0.25">
      <c r="O1601" s="3"/>
    </row>
    <row r="1602" spans="15:15" x14ac:dyDescent="0.25">
      <c r="O1602" s="3"/>
    </row>
    <row r="1603" spans="15:15" x14ac:dyDescent="0.25">
      <c r="O1603" s="3"/>
    </row>
    <row r="1604" spans="15:15" x14ac:dyDescent="0.25">
      <c r="O1604" s="3"/>
    </row>
    <row r="1605" spans="15:15" x14ac:dyDescent="0.25">
      <c r="O1605" s="3"/>
    </row>
    <row r="1606" spans="15:15" x14ac:dyDescent="0.25">
      <c r="O1606" s="3"/>
    </row>
    <row r="1607" spans="15:15" x14ac:dyDescent="0.25">
      <c r="O1607" s="3"/>
    </row>
    <row r="1608" spans="15:15" x14ac:dyDescent="0.25">
      <c r="O1608" s="3"/>
    </row>
    <row r="1609" spans="15:15" x14ac:dyDescent="0.25">
      <c r="O1609" s="3"/>
    </row>
    <row r="1610" spans="15:15" x14ac:dyDescent="0.25">
      <c r="O1610" s="3"/>
    </row>
    <row r="1611" spans="15:15" x14ac:dyDescent="0.25">
      <c r="O1611" s="3"/>
    </row>
    <row r="1612" spans="15:15" x14ac:dyDescent="0.25">
      <c r="O1612" s="3"/>
    </row>
    <row r="1613" spans="15:15" x14ac:dyDescent="0.25">
      <c r="O1613" s="3"/>
    </row>
    <row r="1614" spans="15:15" x14ac:dyDescent="0.25">
      <c r="O1614" s="3"/>
    </row>
    <row r="1615" spans="15:15" x14ac:dyDescent="0.25">
      <c r="O1615" s="3"/>
    </row>
    <row r="1616" spans="15:15" x14ac:dyDescent="0.25">
      <c r="O1616" s="3"/>
    </row>
    <row r="1617" spans="15:15" x14ac:dyDescent="0.25">
      <c r="O1617" s="3"/>
    </row>
    <row r="1618" spans="15:15" x14ac:dyDescent="0.25">
      <c r="O1618" s="3"/>
    </row>
    <row r="1619" spans="15:15" x14ac:dyDescent="0.25">
      <c r="O1619" s="3"/>
    </row>
    <row r="1620" spans="15:15" x14ac:dyDescent="0.25">
      <c r="O1620" s="3"/>
    </row>
    <row r="1621" spans="15:15" x14ac:dyDescent="0.25">
      <c r="O1621" s="3"/>
    </row>
    <row r="1622" spans="15:15" x14ac:dyDescent="0.25">
      <c r="O1622" s="3"/>
    </row>
    <row r="1623" spans="15:15" x14ac:dyDescent="0.25">
      <c r="O1623" s="3"/>
    </row>
    <row r="1624" spans="15:15" x14ac:dyDescent="0.25">
      <c r="O1624" s="3"/>
    </row>
    <row r="1625" spans="15:15" x14ac:dyDescent="0.25">
      <c r="O1625" s="3"/>
    </row>
    <row r="1626" spans="15:15" x14ac:dyDescent="0.25">
      <c r="O1626" s="3"/>
    </row>
    <row r="1627" spans="15:15" x14ac:dyDescent="0.25">
      <c r="O1627" s="3"/>
    </row>
    <row r="1628" spans="15:15" x14ac:dyDescent="0.25">
      <c r="O1628" s="3"/>
    </row>
    <row r="1629" spans="15:15" x14ac:dyDescent="0.25">
      <c r="O1629" s="3"/>
    </row>
    <row r="1630" spans="15:15" x14ac:dyDescent="0.25">
      <c r="O1630" s="3"/>
    </row>
    <row r="1631" spans="15:15" x14ac:dyDescent="0.25">
      <c r="O1631" s="3"/>
    </row>
    <row r="1632" spans="15:15" x14ac:dyDescent="0.25">
      <c r="O1632" s="3"/>
    </row>
    <row r="1633" spans="15:15" x14ac:dyDescent="0.25">
      <c r="O1633" s="3"/>
    </row>
    <row r="1634" spans="15:15" x14ac:dyDescent="0.25">
      <c r="O1634" s="3"/>
    </row>
    <row r="1635" spans="15:15" x14ac:dyDescent="0.25">
      <c r="O1635" s="3"/>
    </row>
    <row r="1636" spans="15:15" x14ac:dyDescent="0.25">
      <c r="O1636" s="3"/>
    </row>
    <row r="1637" spans="15:15" x14ac:dyDescent="0.25">
      <c r="O1637" s="3"/>
    </row>
    <row r="1638" spans="15:15" x14ac:dyDescent="0.25">
      <c r="O1638" s="3"/>
    </row>
    <row r="1639" spans="15:15" x14ac:dyDescent="0.25">
      <c r="O1639" s="3"/>
    </row>
    <row r="1640" spans="15:15" x14ac:dyDescent="0.25">
      <c r="O1640" s="3"/>
    </row>
    <row r="1641" spans="15:15" x14ac:dyDescent="0.25">
      <c r="O1641" s="3"/>
    </row>
    <row r="1642" spans="15:15" x14ac:dyDescent="0.25">
      <c r="O1642" s="3"/>
    </row>
    <row r="1643" spans="15:15" x14ac:dyDescent="0.25">
      <c r="O1643" s="3"/>
    </row>
    <row r="1644" spans="15:15" x14ac:dyDescent="0.25">
      <c r="O1644" s="3"/>
    </row>
    <row r="1645" spans="15:15" x14ac:dyDescent="0.25">
      <c r="O1645" s="3"/>
    </row>
    <row r="1646" spans="15:15" x14ac:dyDescent="0.25">
      <c r="O1646" s="3"/>
    </row>
    <row r="1647" spans="15:15" x14ac:dyDescent="0.25">
      <c r="O1647" s="3"/>
    </row>
    <row r="1648" spans="15:15" x14ac:dyDescent="0.25">
      <c r="O1648" s="3"/>
    </row>
    <row r="1649" spans="15:15" x14ac:dyDescent="0.25">
      <c r="O1649" s="3"/>
    </row>
    <row r="1650" spans="15:15" x14ac:dyDescent="0.25">
      <c r="O1650" s="3"/>
    </row>
    <row r="1651" spans="15:15" x14ac:dyDescent="0.25">
      <c r="O1651" s="3"/>
    </row>
    <row r="1652" spans="15:15" x14ac:dyDescent="0.25">
      <c r="O1652" s="3"/>
    </row>
    <row r="1653" spans="15:15" x14ac:dyDescent="0.25">
      <c r="O1653" s="3"/>
    </row>
    <row r="1654" spans="15:15" x14ac:dyDescent="0.25">
      <c r="O1654" s="3"/>
    </row>
    <row r="1655" spans="15:15" x14ac:dyDescent="0.25">
      <c r="O1655" s="3"/>
    </row>
    <row r="1656" spans="15:15" x14ac:dyDescent="0.25">
      <c r="O1656" s="3"/>
    </row>
    <row r="1657" spans="15:15" x14ac:dyDescent="0.25">
      <c r="O1657" s="3"/>
    </row>
    <row r="1658" spans="15:15" x14ac:dyDescent="0.25">
      <c r="O1658" s="3"/>
    </row>
    <row r="1659" spans="15:15" x14ac:dyDescent="0.25">
      <c r="O1659" s="3"/>
    </row>
    <row r="1660" spans="15:15" x14ac:dyDescent="0.25">
      <c r="O1660" s="3"/>
    </row>
    <row r="1661" spans="15:15" x14ac:dyDescent="0.25">
      <c r="O1661" s="3"/>
    </row>
    <row r="1662" spans="15:15" x14ac:dyDescent="0.25">
      <c r="O1662" s="3"/>
    </row>
    <row r="1663" spans="15:15" x14ac:dyDescent="0.25">
      <c r="O1663" s="3"/>
    </row>
    <row r="1664" spans="15:15" x14ac:dyDescent="0.25">
      <c r="O1664" s="3"/>
    </row>
    <row r="1665" spans="15:15" x14ac:dyDescent="0.25">
      <c r="O1665" s="3"/>
    </row>
    <row r="1666" spans="15:15" x14ac:dyDescent="0.25">
      <c r="O1666" s="3"/>
    </row>
    <row r="1667" spans="15:15" x14ac:dyDescent="0.25">
      <c r="O1667" s="3"/>
    </row>
    <row r="1668" spans="15:15" x14ac:dyDescent="0.25">
      <c r="O1668" s="3"/>
    </row>
    <row r="1669" spans="15:15" x14ac:dyDescent="0.25">
      <c r="O1669" s="3"/>
    </row>
    <row r="1670" spans="15:15" x14ac:dyDescent="0.25">
      <c r="O1670" s="3"/>
    </row>
    <row r="1671" spans="15:15" x14ac:dyDescent="0.25">
      <c r="O1671" s="3"/>
    </row>
    <row r="1672" spans="15:15" x14ac:dyDescent="0.25">
      <c r="O1672" s="3"/>
    </row>
    <row r="1673" spans="15:15" x14ac:dyDescent="0.25">
      <c r="O1673" s="3"/>
    </row>
    <row r="1674" spans="15:15" x14ac:dyDescent="0.25">
      <c r="O1674" s="3"/>
    </row>
    <row r="1675" spans="15:15" x14ac:dyDescent="0.25">
      <c r="O1675" s="3"/>
    </row>
    <row r="1676" spans="15:15" x14ac:dyDescent="0.25">
      <c r="O1676" s="3"/>
    </row>
    <row r="1677" spans="15:15" x14ac:dyDescent="0.25">
      <c r="O1677" s="3"/>
    </row>
    <row r="1678" spans="15:15" x14ac:dyDescent="0.25">
      <c r="O1678" s="3"/>
    </row>
    <row r="1679" spans="15:15" x14ac:dyDescent="0.25">
      <c r="O1679" s="3"/>
    </row>
    <row r="1680" spans="15:15" x14ac:dyDescent="0.25">
      <c r="O1680" s="3"/>
    </row>
    <row r="1681" spans="15:15" x14ac:dyDescent="0.25">
      <c r="O1681" s="3"/>
    </row>
    <row r="1682" spans="15:15" x14ac:dyDescent="0.25">
      <c r="O1682" s="3"/>
    </row>
    <row r="1683" spans="15:15" x14ac:dyDescent="0.25">
      <c r="O1683" s="3"/>
    </row>
    <row r="1684" spans="15:15" x14ac:dyDescent="0.25">
      <c r="O1684" s="3"/>
    </row>
    <row r="1685" spans="15:15" x14ac:dyDescent="0.25">
      <c r="O1685" s="3"/>
    </row>
    <row r="1686" spans="15:15" x14ac:dyDescent="0.25">
      <c r="O1686" s="3"/>
    </row>
    <row r="1687" spans="15:15" x14ac:dyDescent="0.25">
      <c r="O1687" s="3"/>
    </row>
    <row r="1688" spans="15:15" x14ac:dyDescent="0.25">
      <c r="O1688" s="3"/>
    </row>
    <row r="1689" spans="15:15" x14ac:dyDescent="0.25">
      <c r="O1689" s="3"/>
    </row>
    <row r="1690" spans="15:15" x14ac:dyDescent="0.25">
      <c r="O1690" s="3"/>
    </row>
    <row r="1691" spans="15:15" x14ac:dyDescent="0.25">
      <c r="O1691" s="3"/>
    </row>
    <row r="1692" spans="15:15" x14ac:dyDescent="0.25">
      <c r="O1692" s="3"/>
    </row>
    <row r="1693" spans="15:15" x14ac:dyDescent="0.25">
      <c r="O1693" s="3"/>
    </row>
    <row r="1694" spans="15:15" x14ac:dyDescent="0.25">
      <c r="O1694" s="3"/>
    </row>
    <row r="1695" spans="15:15" x14ac:dyDescent="0.25">
      <c r="O1695" s="3"/>
    </row>
    <row r="1696" spans="15:15" x14ac:dyDescent="0.25">
      <c r="O1696" s="3"/>
    </row>
    <row r="1697" spans="15:15" x14ac:dyDescent="0.25">
      <c r="O1697" s="3"/>
    </row>
    <row r="1698" spans="15:15" x14ac:dyDescent="0.25">
      <c r="O1698" s="3"/>
    </row>
    <row r="1699" spans="15:15" x14ac:dyDescent="0.25">
      <c r="O1699" s="3"/>
    </row>
    <row r="1700" spans="15:15" x14ac:dyDescent="0.25">
      <c r="O1700" s="3"/>
    </row>
    <row r="1701" spans="15:15" x14ac:dyDescent="0.25">
      <c r="O1701" s="3"/>
    </row>
    <row r="1702" spans="15:15" x14ac:dyDescent="0.25">
      <c r="O1702" s="3"/>
    </row>
    <row r="1703" spans="15:15" x14ac:dyDescent="0.25">
      <c r="O1703" s="3"/>
    </row>
    <row r="1704" spans="15:15" x14ac:dyDescent="0.25">
      <c r="O1704" s="3"/>
    </row>
    <row r="1705" spans="15:15" x14ac:dyDescent="0.25">
      <c r="O1705" s="3"/>
    </row>
    <row r="1706" spans="15:15" x14ac:dyDescent="0.25">
      <c r="O1706" s="3"/>
    </row>
    <row r="1707" spans="15:15" x14ac:dyDescent="0.25">
      <c r="O1707" s="3"/>
    </row>
    <row r="1708" spans="15:15" x14ac:dyDescent="0.25">
      <c r="O1708" s="3"/>
    </row>
    <row r="1709" spans="15:15" x14ac:dyDescent="0.25">
      <c r="O1709" s="3"/>
    </row>
    <row r="1710" spans="15:15" x14ac:dyDescent="0.25">
      <c r="O1710" s="3"/>
    </row>
    <row r="1711" spans="15:15" x14ac:dyDescent="0.25">
      <c r="O1711" s="3"/>
    </row>
    <row r="1712" spans="15:15" x14ac:dyDescent="0.25">
      <c r="O1712" s="3"/>
    </row>
    <row r="1713" spans="15:15" x14ac:dyDescent="0.25">
      <c r="O1713" s="3"/>
    </row>
    <row r="1714" spans="15:15" x14ac:dyDescent="0.25">
      <c r="O1714" s="3"/>
    </row>
    <row r="1715" spans="15:15" x14ac:dyDescent="0.25">
      <c r="O1715" s="3"/>
    </row>
    <row r="1716" spans="15:15" x14ac:dyDescent="0.25">
      <c r="O1716" s="3"/>
    </row>
    <row r="1717" spans="15:15" x14ac:dyDescent="0.25">
      <c r="O1717" s="3"/>
    </row>
    <row r="1718" spans="15:15" x14ac:dyDescent="0.25">
      <c r="O1718" s="3"/>
    </row>
    <row r="1719" spans="15:15" x14ac:dyDescent="0.25">
      <c r="O1719" s="3"/>
    </row>
    <row r="1720" spans="15:15" x14ac:dyDescent="0.25">
      <c r="O1720" s="3"/>
    </row>
    <row r="1721" spans="15:15" x14ac:dyDescent="0.25">
      <c r="O1721" s="3"/>
    </row>
    <row r="1722" spans="15:15" x14ac:dyDescent="0.25">
      <c r="O1722" s="3"/>
    </row>
    <row r="1723" spans="15:15" x14ac:dyDescent="0.25">
      <c r="O1723" s="3"/>
    </row>
    <row r="1724" spans="15:15" x14ac:dyDescent="0.25">
      <c r="O1724" s="3"/>
    </row>
    <row r="1725" spans="15:15" x14ac:dyDescent="0.25">
      <c r="O1725" s="3"/>
    </row>
    <row r="1726" spans="15:15" x14ac:dyDescent="0.25">
      <c r="O1726" s="3"/>
    </row>
    <row r="1727" spans="15:15" x14ac:dyDescent="0.25">
      <c r="O1727" s="3"/>
    </row>
    <row r="1728" spans="15:15" x14ac:dyDescent="0.25">
      <c r="O1728" s="3"/>
    </row>
    <row r="1729" spans="15:15" x14ac:dyDescent="0.25">
      <c r="O1729" s="3"/>
    </row>
    <row r="1730" spans="15:15" x14ac:dyDescent="0.25">
      <c r="O1730" s="3"/>
    </row>
    <row r="1731" spans="15:15" x14ac:dyDescent="0.25">
      <c r="O1731" s="3"/>
    </row>
    <row r="1732" spans="15:15" x14ac:dyDescent="0.25">
      <c r="O1732" s="3"/>
    </row>
    <row r="1733" spans="15:15" x14ac:dyDescent="0.25">
      <c r="O1733" s="3"/>
    </row>
    <row r="1734" spans="15:15" x14ac:dyDescent="0.25">
      <c r="O1734" s="3"/>
    </row>
    <row r="1735" spans="15:15" x14ac:dyDescent="0.25">
      <c r="O1735" s="3"/>
    </row>
    <row r="1736" spans="15:15" x14ac:dyDescent="0.25">
      <c r="O1736" s="3"/>
    </row>
    <row r="1737" spans="15:15" x14ac:dyDescent="0.25">
      <c r="O1737" s="3"/>
    </row>
    <row r="1738" spans="15:15" x14ac:dyDescent="0.25">
      <c r="O1738" s="3"/>
    </row>
    <row r="1739" spans="15:15" x14ac:dyDescent="0.25">
      <c r="O1739" s="3"/>
    </row>
    <row r="1740" spans="15:15" x14ac:dyDescent="0.25">
      <c r="O1740" s="3"/>
    </row>
    <row r="1741" spans="15:15" x14ac:dyDescent="0.25">
      <c r="O1741" s="3"/>
    </row>
    <row r="1742" spans="15:15" x14ac:dyDescent="0.25">
      <c r="O1742" s="3"/>
    </row>
    <row r="1743" spans="15:15" x14ac:dyDescent="0.25">
      <c r="O1743" s="3"/>
    </row>
    <row r="1744" spans="15:15" x14ac:dyDescent="0.25">
      <c r="O1744" s="3"/>
    </row>
    <row r="1745" spans="15:15" x14ac:dyDescent="0.25">
      <c r="O1745" s="3"/>
    </row>
    <row r="1746" spans="15:15" x14ac:dyDescent="0.25">
      <c r="O1746" s="3"/>
    </row>
    <row r="1747" spans="15:15" x14ac:dyDescent="0.25">
      <c r="O1747" s="3"/>
    </row>
    <row r="1748" spans="15:15" x14ac:dyDescent="0.25">
      <c r="O1748" s="3"/>
    </row>
    <row r="1749" spans="15:15" x14ac:dyDescent="0.25">
      <c r="O1749" s="3"/>
    </row>
    <row r="1750" spans="15:15" x14ac:dyDescent="0.25">
      <c r="O1750" s="3"/>
    </row>
    <row r="1751" spans="15:15" x14ac:dyDescent="0.25">
      <c r="O1751" s="3"/>
    </row>
    <row r="1752" spans="15:15" x14ac:dyDescent="0.25">
      <c r="O1752" s="3"/>
    </row>
    <row r="1753" spans="15:15" x14ac:dyDescent="0.25">
      <c r="O1753" s="3"/>
    </row>
    <row r="1754" spans="15:15" x14ac:dyDescent="0.25">
      <c r="O1754" s="3"/>
    </row>
    <row r="1755" spans="15:15" x14ac:dyDescent="0.25">
      <c r="O1755" s="3"/>
    </row>
    <row r="1756" spans="15:15" x14ac:dyDescent="0.25">
      <c r="O1756" s="3"/>
    </row>
    <row r="1757" spans="15:15" x14ac:dyDescent="0.25">
      <c r="O1757" s="3"/>
    </row>
    <row r="1758" spans="15:15" x14ac:dyDescent="0.25">
      <c r="O1758" s="3"/>
    </row>
    <row r="1759" spans="15:15" x14ac:dyDescent="0.25">
      <c r="O1759" s="3"/>
    </row>
    <row r="1760" spans="15:15" x14ac:dyDescent="0.25">
      <c r="O1760" s="3"/>
    </row>
    <row r="1761" spans="15:15" x14ac:dyDescent="0.25">
      <c r="O1761" s="3"/>
    </row>
    <row r="1762" spans="15:15" x14ac:dyDescent="0.25">
      <c r="O1762" s="3"/>
    </row>
    <row r="1763" spans="15:15" x14ac:dyDescent="0.25">
      <c r="O1763" s="3"/>
    </row>
    <row r="1764" spans="15:15" x14ac:dyDescent="0.25">
      <c r="O1764" s="3"/>
    </row>
    <row r="1765" spans="15:15" x14ac:dyDescent="0.25">
      <c r="O1765" s="3"/>
    </row>
    <row r="1766" spans="15:15" x14ac:dyDescent="0.25">
      <c r="O1766" s="3"/>
    </row>
    <row r="1767" spans="15:15" x14ac:dyDescent="0.25">
      <c r="O1767" s="3"/>
    </row>
    <row r="1768" spans="15:15" x14ac:dyDescent="0.25">
      <c r="O1768" s="3"/>
    </row>
    <row r="1769" spans="15:15" x14ac:dyDescent="0.25">
      <c r="O1769" s="3"/>
    </row>
    <row r="1770" spans="15:15" x14ac:dyDescent="0.25">
      <c r="O1770" s="3"/>
    </row>
    <row r="1771" spans="15:15" x14ac:dyDescent="0.25">
      <c r="O1771" s="3"/>
    </row>
    <row r="1772" spans="15:15" x14ac:dyDescent="0.25">
      <c r="O1772" s="3"/>
    </row>
    <row r="1773" spans="15:15" x14ac:dyDescent="0.25">
      <c r="O1773" s="3"/>
    </row>
    <row r="1774" spans="15:15" x14ac:dyDescent="0.25">
      <c r="O1774" s="3"/>
    </row>
    <row r="1775" spans="15:15" x14ac:dyDescent="0.25">
      <c r="O1775" s="3"/>
    </row>
    <row r="1776" spans="15:15" x14ac:dyDescent="0.25">
      <c r="O1776" s="3"/>
    </row>
    <row r="1777" spans="15:15" x14ac:dyDescent="0.25">
      <c r="O1777" s="3"/>
    </row>
    <row r="1778" spans="15:15" x14ac:dyDescent="0.25">
      <c r="O1778" s="3"/>
    </row>
    <row r="1779" spans="15:15" x14ac:dyDescent="0.25">
      <c r="O1779" s="3"/>
    </row>
    <row r="1780" spans="15:15" x14ac:dyDescent="0.25">
      <c r="O1780" s="3"/>
    </row>
    <row r="1781" spans="15:15" x14ac:dyDescent="0.25">
      <c r="O1781" s="3"/>
    </row>
    <row r="1782" spans="15:15" x14ac:dyDescent="0.25">
      <c r="O1782" s="3"/>
    </row>
    <row r="1783" spans="15:15" x14ac:dyDescent="0.25">
      <c r="O1783" s="3"/>
    </row>
    <row r="1784" spans="15:15" x14ac:dyDescent="0.25">
      <c r="O1784" s="3"/>
    </row>
    <row r="1785" spans="15:15" x14ac:dyDescent="0.25">
      <c r="O1785" s="3"/>
    </row>
    <row r="1786" spans="15:15" x14ac:dyDescent="0.25">
      <c r="O1786" s="3"/>
    </row>
    <row r="1787" spans="15:15" x14ac:dyDescent="0.25">
      <c r="O1787" s="3"/>
    </row>
    <row r="1788" spans="15:15" x14ac:dyDescent="0.25">
      <c r="O1788" s="3"/>
    </row>
    <row r="1789" spans="15:15" x14ac:dyDescent="0.25">
      <c r="O1789" s="3"/>
    </row>
    <row r="1790" spans="15:15" x14ac:dyDescent="0.25">
      <c r="O1790" s="3"/>
    </row>
    <row r="1791" spans="15:15" x14ac:dyDescent="0.25">
      <c r="O1791" s="3"/>
    </row>
    <row r="1792" spans="15:15" x14ac:dyDescent="0.25">
      <c r="O1792" s="3"/>
    </row>
    <row r="1793" spans="15:15" x14ac:dyDescent="0.25">
      <c r="O1793" s="3"/>
    </row>
    <row r="1794" spans="15:15" x14ac:dyDescent="0.25">
      <c r="O1794" s="3"/>
    </row>
    <row r="1795" spans="15:15" x14ac:dyDescent="0.25">
      <c r="O1795" s="3"/>
    </row>
    <row r="1796" spans="15:15" x14ac:dyDescent="0.25">
      <c r="O1796" s="3"/>
    </row>
    <row r="1797" spans="15:15" x14ac:dyDescent="0.25">
      <c r="O1797" s="3"/>
    </row>
    <row r="1798" spans="15:15" x14ac:dyDescent="0.25">
      <c r="O1798" s="3"/>
    </row>
    <row r="1799" spans="15:15" x14ac:dyDescent="0.25">
      <c r="O1799" s="3"/>
    </row>
    <row r="1800" spans="15:15" x14ac:dyDescent="0.25">
      <c r="O1800" s="3"/>
    </row>
    <row r="1801" spans="15:15" x14ac:dyDescent="0.25">
      <c r="O1801" s="3"/>
    </row>
    <row r="1802" spans="15:15" x14ac:dyDescent="0.25">
      <c r="O1802" s="3"/>
    </row>
    <row r="1803" spans="15:15" x14ac:dyDescent="0.25">
      <c r="O1803" s="3"/>
    </row>
    <row r="1804" spans="15:15" x14ac:dyDescent="0.25">
      <c r="O1804" s="3"/>
    </row>
    <row r="1805" spans="15:15" x14ac:dyDescent="0.25">
      <c r="O1805" s="3"/>
    </row>
    <row r="1806" spans="15:15" x14ac:dyDescent="0.25">
      <c r="O1806" s="3"/>
    </row>
    <row r="1807" spans="15:15" x14ac:dyDescent="0.25">
      <c r="O1807" s="3"/>
    </row>
    <row r="1808" spans="15:15" x14ac:dyDescent="0.25">
      <c r="O1808" s="3"/>
    </row>
    <row r="1809" spans="15:15" x14ac:dyDescent="0.25">
      <c r="O1809" s="3"/>
    </row>
    <row r="1810" spans="15:15" x14ac:dyDescent="0.25">
      <c r="O1810" s="3"/>
    </row>
    <row r="1811" spans="15:15" x14ac:dyDescent="0.25">
      <c r="O1811" s="3"/>
    </row>
    <row r="1812" spans="15:15" x14ac:dyDescent="0.25">
      <c r="O1812" s="3"/>
    </row>
    <row r="1813" spans="15:15" x14ac:dyDescent="0.25">
      <c r="O1813" s="3"/>
    </row>
    <row r="1814" spans="15:15" x14ac:dyDescent="0.25">
      <c r="O1814" s="3"/>
    </row>
    <row r="1815" spans="15:15" x14ac:dyDescent="0.25">
      <c r="O1815" s="3"/>
    </row>
    <row r="1816" spans="15:15" x14ac:dyDescent="0.25">
      <c r="O1816" s="3"/>
    </row>
    <row r="1817" spans="15:15" x14ac:dyDescent="0.25">
      <c r="O1817" s="3"/>
    </row>
    <row r="1818" spans="15:15" x14ac:dyDescent="0.25">
      <c r="O1818" s="3"/>
    </row>
    <row r="1819" spans="15:15" x14ac:dyDescent="0.25">
      <c r="O1819" s="3"/>
    </row>
    <row r="1820" spans="15:15" x14ac:dyDescent="0.25">
      <c r="O1820" s="3"/>
    </row>
    <row r="1821" spans="15:15" x14ac:dyDescent="0.25">
      <c r="O1821" s="3"/>
    </row>
    <row r="1822" spans="15:15" x14ac:dyDescent="0.25">
      <c r="O1822" s="3"/>
    </row>
    <row r="1823" spans="15:15" x14ac:dyDescent="0.25">
      <c r="O1823" s="3"/>
    </row>
    <row r="1824" spans="15:15" x14ac:dyDescent="0.25">
      <c r="O1824" s="3"/>
    </row>
    <row r="1825" spans="15:15" x14ac:dyDescent="0.25">
      <c r="O1825" s="3"/>
    </row>
    <row r="1826" spans="15:15" x14ac:dyDescent="0.25">
      <c r="O1826" s="3"/>
    </row>
    <row r="1827" spans="15:15" x14ac:dyDescent="0.25">
      <c r="O1827" s="3"/>
    </row>
    <row r="1828" spans="15:15" x14ac:dyDescent="0.25">
      <c r="O1828" s="3"/>
    </row>
    <row r="1829" spans="15:15" x14ac:dyDescent="0.25">
      <c r="O1829" s="3"/>
    </row>
    <row r="1830" spans="15:15" x14ac:dyDescent="0.25">
      <c r="O1830" s="3"/>
    </row>
    <row r="1831" spans="15:15" x14ac:dyDescent="0.25">
      <c r="O1831" s="3"/>
    </row>
    <row r="1832" spans="15:15" x14ac:dyDescent="0.25">
      <c r="O1832" s="3"/>
    </row>
    <row r="1833" spans="15:15" x14ac:dyDescent="0.25">
      <c r="O1833" s="3"/>
    </row>
    <row r="1834" spans="15:15" x14ac:dyDescent="0.25">
      <c r="O1834" s="3"/>
    </row>
    <row r="1835" spans="15:15" x14ac:dyDescent="0.25">
      <c r="O1835" s="3"/>
    </row>
    <row r="1836" spans="15:15" x14ac:dyDescent="0.25">
      <c r="O1836" s="3"/>
    </row>
    <row r="1837" spans="15:15" x14ac:dyDescent="0.25">
      <c r="O1837" s="3"/>
    </row>
    <row r="1838" spans="15:15" x14ac:dyDescent="0.25">
      <c r="O1838" s="3"/>
    </row>
    <row r="1839" spans="15:15" x14ac:dyDescent="0.25">
      <c r="O1839" s="3"/>
    </row>
    <row r="1840" spans="15:15" x14ac:dyDescent="0.25">
      <c r="O1840" s="3"/>
    </row>
    <row r="1841" spans="15:15" x14ac:dyDescent="0.25">
      <c r="O1841" s="3"/>
    </row>
    <row r="1842" spans="15:15" x14ac:dyDescent="0.25">
      <c r="O1842" s="3"/>
    </row>
    <row r="1843" spans="15:15" x14ac:dyDescent="0.25">
      <c r="O1843" s="3"/>
    </row>
    <row r="1844" spans="15:15" x14ac:dyDescent="0.25">
      <c r="O1844" s="3"/>
    </row>
    <row r="1845" spans="15:15" x14ac:dyDescent="0.25">
      <c r="O1845" s="3"/>
    </row>
    <row r="1846" spans="15:15" x14ac:dyDescent="0.25">
      <c r="O1846" s="3"/>
    </row>
    <row r="1847" spans="15:15" x14ac:dyDescent="0.25">
      <c r="O1847" s="3"/>
    </row>
    <row r="1848" spans="15:15" x14ac:dyDescent="0.25">
      <c r="O1848" s="3"/>
    </row>
    <row r="1849" spans="15:15" x14ac:dyDescent="0.25">
      <c r="O1849" s="3"/>
    </row>
    <row r="1850" spans="15:15" x14ac:dyDescent="0.25">
      <c r="O1850" s="3"/>
    </row>
    <row r="1851" spans="15:15" x14ac:dyDescent="0.25">
      <c r="O1851" s="3"/>
    </row>
    <row r="1852" spans="15:15" x14ac:dyDescent="0.25">
      <c r="O1852" s="3"/>
    </row>
    <row r="1853" spans="15:15" x14ac:dyDescent="0.25">
      <c r="O1853" s="3"/>
    </row>
    <row r="1854" spans="15:15" x14ac:dyDescent="0.25">
      <c r="O1854" s="3"/>
    </row>
    <row r="1855" spans="15:15" x14ac:dyDescent="0.25">
      <c r="O1855" s="3"/>
    </row>
    <row r="1856" spans="15:15" x14ac:dyDescent="0.25">
      <c r="O1856" s="3"/>
    </row>
    <row r="1857" spans="15:15" x14ac:dyDescent="0.25">
      <c r="O1857" s="3"/>
    </row>
    <row r="1858" spans="15:15" x14ac:dyDescent="0.25">
      <c r="O1858" s="3"/>
    </row>
    <row r="1859" spans="15:15" x14ac:dyDescent="0.25">
      <c r="O1859" s="3"/>
    </row>
    <row r="1860" spans="15:15" x14ac:dyDescent="0.25">
      <c r="O1860" s="3"/>
    </row>
    <row r="1861" spans="15:15" x14ac:dyDescent="0.25">
      <c r="O1861" s="3"/>
    </row>
    <row r="1862" spans="15:15" x14ac:dyDescent="0.25">
      <c r="O1862" s="3"/>
    </row>
    <row r="1863" spans="15:15" x14ac:dyDescent="0.25">
      <c r="O1863" s="3"/>
    </row>
    <row r="1864" spans="15:15" x14ac:dyDescent="0.25">
      <c r="O1864" s="3"/>
    </row>
    <row r="1865" spans="15:15" x14ac:dyDescent="0.25">
      <c r="O1865" s="3"/>
    </row>
    <row r="1866" spans="15:15" x14ac:dyDescent="0.25">
      <c r="O1866" s="3"/>
    </row>
    <row r="1867" spans="15:15" x14ac:dyDescent="0.25">
      <c r="O1867" s="3"/>
    </row>
    <row r="1868" spans="15:15" x14ac:dyDescent="0.25">
      <c r="O1868" s="3"/>
    </row>
    <row r="1869" spans="15:15" x14ac:dyDescent="0.25">
      <c r="O1869" s="3"/>
    </row>
    <row r="1870" spans="15:15" x14ac:dyDescent="0.25">
      <c r="O1870" s="3"/>
    </row>
    <row r="1871" spans="15:15" x14ac:dyDescent="0.25">
      <c r="O1871" s="3"/>
    </row>
    <row r="1872" spans="15:15" x14ac:dyDescent="0.25">
      <c r="O1872" s="3"/>
    </row>
    <row r="1873" spans="15:15" x14ac:dyDescent="0.25">
      <c r="O1873" s="3"/>
    </row>
    <row r="1874" spans="15:15" x14ac:dyDescent="0.25">
      <c r="O1874" s="3"/>
    </row>
    <row r="1875" spans="15:15" x14ac:dyDescent="0.25">
      <c r="O1875" s="3"/>
    </row>
    <row r="1876" spans="15:15" x14ac:dyDescent="0.25">
      <c r="O1876" s="3"/>
    </row>
    <row r="1877" spans="15:15" x14ac:dyDescent="0.25">
      <c r="O1877" s="3"/>
    </row>
    <row r="1878" spans="15:15" x14ac:dyDescent="0.25">
      <c r="O1878" s="3"/>
    </row>
    <row r="1879" spans="15:15" x14ac:dyDescent="0.25">
      <c r="O1879" s="3"/>
    </row>
    <row r="1880" spans="15:15" x14ac:dyDescent="0.25">
      <c r="O1880" s="3"/>
    </row>
    <row r="1881" spans="15:15" x14ac:dyDescent="0.25">
      <c r="O1881" s="3"/>
    </row>
    <row r="1882" spans="15:15" x14ac:dyDescent="0.25">
      <c r="O1882" s="3"/>
    </row>
    <row r="1883" spans="15:15" x14ac:dyDescent="0.25">
      <c r="O1883" s="3"/>
    </row>
    <row r="1884" spans="15:15" x14ac:dyDescent="0.25">
      <c r="O1884" s="3"/>
    </row>
    <row r="1885" spans="15:15" x14ac:dyDescent="0.25">
      <c r="O1885" s="3"/>
    </row>
    <row r="1886" spans="15:15" x14ac:dyDescent="0.25">
      <c r="O1886" s="3"/>
    </row>
    <row r="1887" spans="15:15" x14ac:dyDescent="0.25">
      <c r="O1887" s="3"/>
    </row>
    <row r="1888" spans="15:15" x14ac:dyDescent="0.25">
      <c r="O1888" s="3"/>
    </row>
    <row r="1889" spans="15:15" x14ac:dyDescent="0.25">
      <c r="O1889" s="3"/>
    </row>
    <row r="1890" spans="15:15" x14ac:dyDescent="0.25">
      <c r="O1890" s="3"/>
    </row>
    <row r="1891" spans="15:15" x14ac:dyDescent="0.25">
      <c r="O1891" s="3"/>
    </row>
    <row r="1892" spans="15:15" x14ac:dyDescent="0.25">
      <c r="O1892" s="3"/>
    </row>
    <row r="1893" spans="15:15" x14ac:dyDescent="0.25">
      <c r="O1893" s="3"/>
    </row>
    <row r="1894" spans="15:15" x14ac:dyDescent="0.25">
      <c r="O1894" s="3"/>
    </row>
    <row r="1895" spans="15:15" x14ac:dyDescent="0.25">
      <c r="O1895" s="3"/>
    </row>
    <row r="1896" spans="15:15" x14ac:dyDescent="0.25">
      <c r="O1896" s="3"/>
    </row>
    <row r="1897" spans="15:15" x14ac:dyDescent="0.25">
      <c r="O1897" s="3"/>
    </row>
    <row r="1898" spans="15:15" x14ac:dyDescent="0.25">
      <c r="O1898" s="3"/>
    </row>
    <row r="1899" spans="15:15" x14ac:dyDescent="0.25">
      <c r="O1899" s="3"/>
    </row>
    <row r="1900" spans="15:15" x14ac:dyDescent="0.25">
      <c r="O1900" s="3"/>
    </row>
    <row r="1901" spans="15:15" x14ac:dyDescent="0.25">
      <c r="O1901" s="3"/>
    </row>
    <row r="1902" spans="15:15" x14ac:dyDescent="0.25">
      <c r="O1902" s="3"/>
    </row>
    <row r="1903" spans="15:15" x14ac:dyDescent="0.25">
      <c r="O1903" s="3"/>
    </row>
    <row r="1904" spans="15:15" x14ac:dyDescent="0.25">
      <c r="O1904" s="3"/>
    </row>
    <row r="1905" spans="15:15" x14ac:dyDescent="0.25">
      <c r="O1905" s="3"/>
    </row>
    <row r="1906" spans="15:15" x14ac:dyDescent="0.25">
      <c r="O1906" s="3"/>
    </row>
    <row r="1907" spans="15:15" x14ac:dyDescent="0.25">
      <c r="O1907" s="3"/>
    </row>
    <row r="1908" spans="15:15" x14ac:dyDescent="0.25">
      <c r="O1908" s="3"/>
    </row>
    <row r="1909" spans="15:15" x14ac:dyDescent="0.25">
      <c r="O1909" s="3"/>
    </row>
    <row r="1910" spans="15:15" x14ac:dyDescent="0.25">
      <c r="O1910" s="3"/>
    </row>
    <row r="1911" spans="15:15" x14ac:dyDescent="0.25">
      <c r="O1911" s="3"/>
    </row>
    <row r="1912" spans="15:15" x14ac:dyDescent="0.25">
      <c r="O1912" s="3"/>
    </row>
    <row r="1913" spans="15:15" x14ac:dyDescent="0.25">
      <c r="O1913" s="3"/>
    </row>
    <row r="1914" spans="15:15" x14ac:dyDescent="0.25">
      <c r="O1914" s="3"/>
    </row>
    <row r="1915" spans="15:15" x14ac:dyDescent="0.25">
      <c r="O1915" s="3"/>
    </row>
    <row r="1916" spans="15:15" x14ac:dyDescent="0.25">
      <c r="O1916" s="3"/>
    </row>
    <row r="1917" spans="15:15" x14ac:dyDescent="0.25">
      <c r="O1917" s="3"/>
    </row>
    <row r="1918" spans="15:15" x14ac:dyDescent="0.25">
      <c r="O1918" s="3"/>
    </row>
    <row r="1919" spans="15:15" x14ac:dyDescent="0.25">
      <c r="O1919" s="3"/>
    </row>
    <row r="1920" spans="15:15" x14ac:dyDescent="0.25">
      <c r="O1920" s="3"/>
    </row>
    <row r="1921" spans="15:15" x14ac:dyDescent="0.25">
      <c r="O1921" s="3"/>
    </row>
    <row r="1922" spans="15:15" x14ac:dyDescent="0.25">
      <c r="O1922" s="3"/>
    </row>
    <row r="1923" spans="15:15" x14ac:dyDescent="0.25">
      <c r="O1923" s="3"/>
    </row>
    <row r="1924" spans="15:15" x14ac:dyDescent="0.25">
      <c r="O1924" s="3"/>
    </row>
    <row r="1925" spans="15:15" x14ac:dyDescent="0.25">
      <c r="O1925" s="3"/>
    </row>
    <row r="1926" spans="15:15" x14ac:dyDescent="0.25">
      <c r="O1926" s="3"/>
    </row>
    <row r="1927" spans="15:15" x14ac:dyDescent="0.25">
      <c r="O1927" s="3"/>
    </row>
    <row r="1928" spans="15:15" x14ac:dyDescent="0.25">
      <c r="O1928" s="3"/>
    </row>
    <row r="1929" spans="15:15" x14ac:dyDescent="0.25">
      <c r="O1929" s="3"/>
    </row>
    <row r="1930" spans="15:15" x14ac:dyDescent="0.25">
      <c r="O1930" s="3"/>
    </row>
    <row r="1931" spans="15:15" x14ac:dyDescent="0.25">
      <c r="O1931" s="3"/>
    </row>
    <row r="1932" spans="15:15" x14ac:dyDescent="0.25">
      <c r="O1932" s="3"/>
    </row>
    <row r="1933" spans="15:15" x14ac:dyDescent="0.25">
      <c r="O1933" s="3"/>
    </row>
    <row r="1934" spans="15:15" x14ac:dyDescent="0.25">
      <c r="O1934" s="3"/>
    </row>
    <row r="1935" spans="15:15" x14ac:dyDescent="0.25">
      <c r="O1935" s="3"/>
    </row>
    <row r="1936" spans="15:15" x14ac:dyDescent="0.25">
      <c r="O1936" s="3"/>
    </row>
    <row r="1937" spans="15:15" x14ac:dyDescent="0.25">
      <c r="O1937" s="3"/>
    </row>
    <row r="1938" spans="15:15" x14ac:dyDescent="0.25">
      <c r="O1938" s="3"/>
    </row>
    <row r="1939" spans="15:15" x14ac:dyDescent="0.25">
      <c r="O1939" s="3"/>
    </row>
    <row r="1940" spans="15:15" x14ac:dyDescent="0.25">
      <c r="O1940" s="3"/>
    </row>
    <row r="1941" spans="15:15" x14ac:dyDescent="0.25">
      <c r="O1941" s="3"/>
    </row>
    <row r="1942" spans="15:15" x14ac:dyDescent="0.25">
      <c r="O1942" s="3"/>
    </row>
    <row r="1943" spans="15:15" x14ac:dyDescent="0.25">
      <c r="O1943" s="3"/>
    </row>
    <row r="1944" spans="15:15" x14ac:dyDescent="0.25">
      <c r="O1944" s="3"/>
    </row>
    <row r="1945" spans="15:15" x14ac:dyDescent="0.25">
      <c r="O1945" s="3"/>
    </row>
    <row r="1946" spans="15:15" x14ac:dyDescent="0.25">
      <c r="O1946" s="3"/>
    </row>
    <row r="1947" spans="15:15" x14ac:dyDescent="0.25">
      <c r="O1947" s="3"/>
    </row>
    <row r="1948" spans="15:15" x14ac:dyDescent="0.25">
      <c r="O1948" s="3"/>
    </row>
    <row r="1949" spans="15:15" x14ac:dyDescent="0.25">
      <c r="O1949" s="3"/>
    </row>
    <row r="1950" spans="15:15" x14ac:dyDescent="0.25">
      <c r="O1950" s="3"/>
    </row>
    <row r="1951" spans="15:15" x14ac:dyDescent="0.25">
      <c r="O1951" s="3"/>
    </row>
    <row r="1952" spans="15:15" x14ac:dyDescent="0.25">
      <c r="O1952" s="3"/>
    </row>
    <row r="1953" spans="15:15" x14ac:dyDescent="0.25">
      <c r="O1953" s="3"/>
    </row>
    <row r="1954" spans="15:15" x14ac:dyDescent="0.25">
      <c r="O1954" s="3"/>
    </row>
    <row r="1955" spans="15:15" x14ac:dyDescent="0.25">
      <c r="O1955" s="3"/>
    </row>
    <row r="1956" spans="15:15" x14ac:dyDescent="0.25">
      <c r="O1956" s="3"/>
    </row>
    <row r="1957" spans="15:15" x14ac:dyDescent="0.25">
      <c r="O1957" s="3"/>
    </row>
    <row r="1958" spans="15:15" x14ac:dyDescent="0.25">
      <c r="O1958" s="3"/>
    </row>
    <row r="1959" spans="15:15" x14ac:dyDescent="0.25">
      <c r="O1959" s="3"/>
    </row>
    <row r="1960" spans="15:15" x14ac:dyDescent="0.25">
      <c r="O1960" s="3"/>
    </row>
    <row r="1961" spans="15:15" x14ac:dyDescent="0.25">
      <c r="O1961" s="3"/>
    </row>
    <row r="1962" spans="15:15" x14ac:dyDescent="0.25">
      <c r="O1962" s="3"/>
    </row>
    <row r="1963" spans="15:15" x14ac:dyDescent="0.25">
      <c r="O1963" s="3"/>
    </row>
    <row r="1964" spans="15:15" x14ac:dyDescent="0.25">
      <c r="O1964" s="3"/>
    </row>
    <row r="1965" spans="15:15" x14ac:dyDescent="0.25">
      <c r="O1965" s="3"/>
    </row>
    <row r="1966" spans="15:15" x14ac:dyDescent="0.25">
      <c r="O1966" s="3"/>
    </row>
    <row r="1967" spans="15:15" x14ac:dyDescent="0.25">
      <c r="O1967" s="3"/>
    </row>
    <row r="1968" spans="15:15" x14ac:dyDescent="0.25">
      <c r="O1968" s="3"/>
    </row>
    <row r="1969" spans="15:15" x14ac:dyDescent="0.25">
      <c r="O1969" s="3"/>
    </row>
    <row r="1970" spans="15:15" x14ac:dyDescent="0.25">
      <c r="O1970" s="3"/>
    </row>
    <row r="1971" spans="15:15" x14ac:dyDescent="0.25">
      <c r="O1971" s="3"/>
    </row>
    <row r="1972" spans="15:15" x14ac:dyDescent="0.25">
      <c r="O1972" s="3"/>
    </row>
    <row r="1973" spans="15:15" x14ac:dyDescent="0.25">
      <c r="O1973" s="3"/>
    </row>
    <row r="1974" spans="15:15" x14ac:dyDescent="0.25">
      <c r="O1974" s="3"/>
    </row>
    <row r="1975" spans="15:15" x14ac:dyDescent="0.25">
      <c r="O1975" s="3"/>
    </row>
    <row r="1976" spans="15:15" x14ac:dyDescent="0.25">
      <c r="O1976" s="3"/>
    </row>
    <row r="1977" spans="15:15" x14ac:dyDescent="0.25">
      <c r="O1977" s="3"/>
    </row>
    <row r="1978" spans="15:15" x14ac:dyDescent="0.25">
      <c r="O1978" s="3"/>
    </row>
    <row r="1979" spans="15:15" x14ac:dyDescent="0.25">
      <c r="O1979" s="3"/>
    </row>
    <row r="1980" spans="15:15" x14ac:dyDescent="0.25">
      <c r="O1980" s="3"/>
    </row>
    <row r="1981" spans="15:15" x14ac:dyDescent="0.25">
      <c r="O1981" s="3"/>
    </row>
    <row r="1982" spans="15:15" x14ac:dyDescent="0.25">
      <c r="O1982" s="3"/>
    </row>
    <row r="1983" spans="15:15" x14ac:dyDescent="0.25">
      <c r="O1983" s="3"/>
    </row>
    <row r="1984" spans="15:15" x14ac:dyDescent="0.25">
      <c r="O1984" s="3"/>
    </row>
    <row r="1985" spans="15:15" x14ac:dyDescent="0.25">
      <c r="O1985" s="3"/>
    </row>
    <row r="1986" spans="15:15" x14ac:dyDescent="0.25">
      <c r="O1986" s="3"/>
    </row>
    <row r="1987" spans="15:15" x14ac:dyDescent="0.25">
      <c r="O1987" s="3"/>
    </row>
    <row r="1988" spans="15:15" x14ac:dyDescent="0.25">
      <c r="O1988" s="3"/>
    </row>
    <row r="1989" spans="15:15" x14ac:dyDescent="0.25">
      <c r="O1989" s="3"/>
    </row>
    <row r="1990" spans="15:15" x14ac:dyDescent="0.25">
      <c r="O1990" s="3"/>
    </row>
    <row r="1991" spans="15:15" x14ac:dyDescent="0.25">
      <c r="O1991" s="3"/>
    </row>
    <row r="1992" spans="15:15" x14ac:dyDescent="0.25">
      <c r="O1992" s="3"/>
    </row>
    <row r="1993" spans="15:15" x14ac:dyDescent="0.25">
      <c r="O1993" s="3"/>
    </row>
    <row r="1994" spans="15:15" x14ac:dyDescent="0.25">
      <c r="O1994" s="3"/>
    </row>
    <row r="1995" spans="15:15" x14ac:dyDescent="0.25">
      <c r="O1995" s="3"/>
    </row>
    <row r="1996" spans="15:15" x14ac:dyDescent="0.25">
      <c r="O1996" s="3"/>
    </row>
    <row r="1997" spans="15:15" x14ac:dyDescent="0.25">
      <c r="O1997" s="3"/>
    </row>
    <row r="1998" spans="15:15" x14ac:dyDescent="0.25">
      <c r="O1998" s="3"/>
    </row>
    <row r="1999" spans="15:15" x14ac:dyDescent="0.25">
      <c r="O1999" s="3"/>
    </row>
    <row r="2000" spans="15:15" x14ac:dyDescent="0.25">
      <c r="O2000" s="3"/>
    </row>
    <row r="2001" spans="15:15" x14ac:dyDescent="0.25">
      <c r="O2001" s="3"/>
    </row>
    <row r="2002" spans="15:15" x14ac:dyDescent="0.25">
      <c r="O2002" s="3"/>
    </row>
    <row r="2003" spans="15:15" x14ac:dyDescent="0.25">
      <c r="O2003" s="3"/>
    </row>
    <row r="2004" spans="15:15" x14ac:dyDescent="0.25">
      <c r="O2004" s="3"/>
    </row>
    <row r="2005" spans="15:15" x14ac:dyDescent="0.25">
      <c r="O2005" s="3"/>
    </row>
    <row r="2006" spans="15:15" x14ac:dyDescent="0.25">
      <c r="O2006" s="3"/>
    </row>
    <row r="2007" spans="15:15" x14ac:dyDescent="0.25">
      <c r="O2007" s="3"/>
    </row>
    <row r="2008" spans="15:15" x14ac:dyDescent="0.25">
      <c r="O2008" s="3"/>
    </row>
    <row r="2009" spans="15:15" x14ac:dyDescent="0.25">
      <c r="O2009" s="3"/>
    </row>
    <row r="2010" spans="15:15" x14ac:dyDescent="0.25">
      <c r="O2010" s="3"/>
    </row>
    <row r="2011" spans="15:15" x14ac:dyDescent="0.25">
      <c r="O2011" s="3"/>
    </row>
    <row r="2012" spans="15:15" x14ac:dyDescent="0.25">
      <c r="O2012" s="3"/>
    </row>
    <row r="2013" spans="15:15" x14ac:dyDescent="0.25">
      <c r="O2013" s="3"/>
    </row>
    <row r="2014" spans="15:15" x14ac:dyDescent="0.25">
      <c r="O2014" s="3"/>
    </row>
    <row r="2015" spans="15:15" x14ac:dyDescent="0.25">
      <c r="O2015" s="3"/>
    </row>
    <row r="2016" spans="15:15" x14ac:dyDescent="0.25">
      <c r="O2016" s="3"/>
    </row>
    <row r="2017" spans="15:15" x14ac:dyDescent="0.25">
      <c r="O2017" s="3"/>
    </row>
    <row r="2018" spans="15:15" x14ac:dyDescent="0.25">
      <c r="O2018" s="3"/>
    </row>
    <row r="2019" spans="15:15" x14ac:dyDescent="0.25">
      <c r="O2019" s="3"/>
    </row>
    <row r="2020" spans="15:15" x14ac:dyDescent="0.25">
      <c r="O2020" s="3"/>
    </row>
    <row r="2021" spans="15:15" x14ac:dyDescent="0.25">
      <c r="O2021" s="3"/>
    </row>
    <row r="2022" spans="15:15" x14ac:dyDescent="0.25">
      <c r="O2022" s="3"/>
    </row>
    <row r="2023" spans="15:15" x14ac:dyDescent="0.25">
      <c r="O2023" s="3"/>
    </row>
    <row r="2024" spans="15:15" x14ac:dyDescent="0.25">
      <c r="O2024" s="3"/>
    </row>
    <row r="2025" spans="15:15" x14ac:dyDescent="0.25">
      <c r="O2025" s="3"/>
    </row>
    <row r="2026" spans="15:15" x14ac:dyDescent="0.25">
      <c r="O2026" s="3"/>
    </row>
    <row r="2027" spans="15:15" x14ac:dyDescent="0.25">
      <c r="O2027" s="3"/>
    </row>
    <row r="2028" spans="15:15" x14ac:dyDescent="0.25">
      <c r="O2028" s="3"/>
    </row>
    <row r="2029" spans="15:15" x14ac:dyDescent="0.25">
      <c r="O2029" s="3"/>
    </row>
    <row r="2030" spans="15:15" x14ac:dyDescent="0.25">
      <c r="O2030" s="3"/>
    </row>
    <row r="2031" spans="15:15" x14ac:dyDescent="0.25">
      <c r="O2031" s="3"/>
    </row>
    <row r="2032" spans="15:15" x14ac:dyDescent="0.25">
      <c r="O2032" s="3"/>
    </row>
    <row r="2033" spans="15:15" x14ac:dyDescent="0.25">
      <c r="O2033" s="3"/>
    </row>
    <row r="2034" spans="15:15" x14ac:dyDescent="0.25">
      <c r="O2034" s="3"/>
    </row>
    <row r="2035" spans="15:15" x14ac:dyDescent="0.25">
      <c r="O2035" s="3"/>
    </row>
    <row r="2036" spans="15:15" x14ac:dyDescent="0.25">
      <c r="O2036" s="3"/>
    </row>
    <row r="2037" spans="15:15" x14ac:dyDescent="0.25">
      <c r="O2037" s="3"/>
    </row>
    <row r="2038" spans="15:15" x14ac:dyDescent="0.25">
      <c r="O2038" s="3"/>
    </row>
    <row r="2039" spans="15:15" x14ac:dyDescent="0.25">
      <c r="O2039" s="3"/>
    </row>
    <row r="2040" spans="15:15" x14ac:dyDescent="0.25">
      <c r="O2040" s="3"/>
    </row>
    <row r="2041" spans="15:15" x14ac:dyDescent="0.25">
      <c r="O2041" s="3"/>
    </row>
    <row r="2042" spans="15:15" x14ac:dyDescent="0.25">
      <c r="O2042" s="3"/>
    </row>
    <row r="2043" spans="15:15" x14ac:dyDescent="0.25">
      <c r="O2043" s="3"/>
    </row>
    <row r="2044" spans="15:15" x14ac:dyDescent="0.25">
      <c r="O2044" s="3"/>
    </row>
    <row r="2045" spans="15:15" x14ac:dyDescent="0.25">
      <c r="O2045" s="3"/>
    </row>
    <row r="2046" spans="15:15" x14ac:dyDescent="0.25">
      <c r="O2046" s="3"/>
    </row>
    <row r="2047" spans="15:15" x14ac:dyDescent="0.25">
      <c r="O2047" s="3"/>
    </row>
    <row r="2048" spans="15:15" x14ac:dyDescent="0.25">
      <c r="O2048" s="3"/>
    </row>
    <row r="2049" spans="15:15" x14ac:dyDescent="0.25">
      <c r="O2049" s="3"/>
    </row>
    <row r="2050" spans="15:15" x14ac:dyDescent="0.25">
      <c r="O2050" s="3"/>
    </row>
    <row r="2051" spans="15:15" x14ac:dyDescent="0.25">
      <c r="O2051" s="3"/>
    </row>
    <row r="2052" spans="15:15" x14ac:dyDescent="0.25">
      <c r="O2052" s="3"/>
    </row>
    <row r="2053" spans="15:15" x14ac:dyDescent="0.25">
      <c r="O2053" s="3"/>
    </row>
    <row r="2054" spans="15:15" x14ac:dyDescent="0.25">
      <c r="O2054" s="3"/>
    </row>
    <row r="2055" spans="15:15" x14ac:dyDescent="0.25">
      <c r="O2055" s="3"/>
    </row>
    <row r="2056" spans="15:15" x14ac:dyDescent="0.25">
      <c r="O2056" s="3"/>
    </row>
    <row r="2057" spans="15:15" x14ac:dyDescent="0.25">
      <c r="O2057" s="3"/>
    </row>
    <row r="2058" spans="15:15" x14ac:dyDescent="0.25">
      <c r="O2058" s="3"/>
    </row>
    <row r="2059" spans="15:15" x14ac:dyDescent="0.25">
      <c r="O2059" s="3"/>
    </row>
    <row r="2060" spans="15:15" x14ac:dyDescent="0.25">
      <c r="O2060" s="3"/>
    </row>
    <row r="2061" spans="15:15" x14ac:dyDescent="0.25">
      <c r="O2061" s="3"/>
    </row>
    <row r="2062" spans="15:15" x14ac:dyDescent="0.25">
      <c r="O2062" s="3"/>
    </row>
    <row r="2063" spans="15:15" x14ac:dyDescent="0.25">
      <c r="O2063" s="3"/>
    </row>
    <row r="2064" spans="15:15" x14ac:dyDescent="0.25">
      <c r="O2064" s="3"/>
    </row>
    <row r="2065" spans="15:15" x14ac:dyDescent="0.25">
      <c r="O2065" s="3"/>
    </row>
    <row r="2066" spans="15:15" x14ac:dyDescent="0.25">
      <c r="O2066" s="3"/>
    </row>
    <row r="2067" spans="15:15" x14ac:dyDescent="0.25">
      <c r="O2067" s="3"/>
    </row>
    <row r="2068" spans="15:15" x14ac:dyDescent="0.25">
      <c r="O2068" s="3"/>
    </row>
    <row r="2069" spans="15:15" x14ac:dyDescent="0.25">
      <c r="O2069" s="3"/>
    </row>
    <row r="2070" spans="15:15" x14ac:dyDescent="0.25">
      <c r="O2070" s="3"/>
    </row>
    <row r="2071" spans="15:15" x14ac:dyDescent="0.25">
      <c r="O2071" s="3"/>
    </row>
    <row r="2072" spans="15:15" x14ac:dyDescent="0.25">
      <c r="O2072" s="3"/>
    </row>
    <row r="2073" spans="15:15" x14ac:dyDescent="0.25">
      <c r="O2073" s="3"/>
    </row>
    <row r="2074" spans="15:15" x14ac:dyDescent="0.25">
      <c r="O2074" s="3"/>
    </row>
    <row r="2075" spans="15:15" x14ac:dyDescent="0.25">
      <c r="O2075" s="3"/>
    </row>
    <row r="2076" spans="15:15" x14ac:dyDescent="0.25">
      <c r="O2076" s="3"/>
    </row>
    <row r="2077" spans="15:15" x14ac:dyDescent="0.25">
      <c r="O2077" s="3"/>
    </row>
    <row r="2078" spans="15:15" x14ac:dyDescent="0.25">
      <c r="O2078" s="3"/>
    </row>
    <row r="2079" spans="15:15" x14ac:dyDescent="0.25">
      <c r="O2079" s="3"/>
    </row>
    <row r="2080" spans="15:15" x14ac:dyDescent="0.25">
      <c r="O2080" s="3"/>
    </row>
    <row r="2081" spans="15:15" x14ac:dyDescent="0.25">
      <c r="O2081" s="3"/>
    </row>
    <row r="2082" spans="15:15" x14ac:dyDescent="0.25">
      <c r="O2082" s="3"/>
    </row>
    <row r="2083" spans="15:15" x14ac:dyDescent="0.25">
      <c r="O2083" s="3"/>
    </row>
    <row r="2084" spans="15:15" x14ac:dyDescent="0.25">
      <c r="O2084" s="3"/>
    </row>
    <row r="2085" spans="15:15" x14ac:dyDescent="0.25">
      <c r="O2085" s="3"/>
    </row>
    <row r="2086" spans="15:15" x14ac:dyDescent="0.25">
      <c r="O2086" s="3"/>
    </row>
    <row r="2087" spans="15:15" x14ac:dyDescent="0.25">
      <c r="O2087" s="3"/>
    </row>
    <row r="2088" spans="15:15" x14ac:dyDescent="0.25">
      <c r="O2088" s="3"/>
    </row>
    <row r="2089" spans="15:15" x14ac:dyDescent="0.25">
      <c r="O2089" s="3"/>
    </row>
    <row r="2090" spans="15:15" x14ac:dyDescent="0.25">
      <c r="O2090" s="3"/>
    </row>
    <row r="2091" spans="15:15" x14ac:dyDescent="0.25">
      <c r="O2091" s="3"/>
    </row>
    <row r="2092" spans="15:15" x14ac:dyDescent="0.25">
      <c r="O2092" s="3"/>
    </row>
    <row r="2093" spans="15:15" x14ac:dyDescent="0.25">
      <c r="O2093" s="3"/>
    </row>
    <row r="2094" spans="15:15" x14ac:dyDescent="0.25">
      <c r="O2094" s="3"/>
    </row>
    <row r="2095" spans="15:15" x14ac:dyDescent="0.25">
      <c r="O2095" s="3"/>
    </row>
    <row r="2096" spans="15:15" x14ac:dyDescent="0.25">
      <c r="O2096" s="3"/>
    </row>
    <row r="2097" spans="15:15" x14ac:dyDescent="0.25">
      <c r="O2097" s="3"/>
    </row>
    <row r="2098" spans="15:15" x14ac:dyDescent="0.25">
      <c r="O2098" s="3"/>
    </row>
    <row r="2099" spans="15:15" x14ac:dyDescent="0.25">
      <c r="O2099" s="3"/>
    </row>
    <row r="2100" spans="15:15" x14ac:dyDescent="0.25">
      <c r="O2100" s="3"/>
    </row>
    <row r="2101" spans="15:15" x14ac:dyDescent="0.25">
      <c r="O2101" s="3"/>
    </row>
    <row r="2102" spans="15:15" x14ac:dyDescent="0.25">
      <c r="O2102" s="3"/>
    </row>
    <row r="2103" spans="15:15" x14ac:dyDescent="0.25">
      <c r="O2103" s="3"/>
    </row>
    <row r="2104" spans="15:15" x14ac:dyDescent="0.25">
      <c r="O2104" s="3"/>
    </row>
    <row r="2105" spans="15:15" x14ac:dyDescent="0.25">
      <c r="O2105" s="3"/>
    </row>
    <row r="2106" spans="15:15" x14ac:dyDescent="0.25">
      <c r="O2106" s="3"/>
    </row>
    <row r="2107" spans="15:15" x14ac:dyDescent="0.25">
      <c r="O2107" s="3"/>
    </row>
    <row r="2108" spans="15:15" x14ac:dyDescent="0.25">
      <c r="O2108" s="3"/>
    </row>
    <row r="2109" spans="15:15" x14ac:dyDescent="0.25">
      <c r="O2109" s="3"/>
    </row>
    <row r="2110" spans="15:15" x14ac:dyDescent="0.25">
      <c r="O2110" s="3"/>
    </row>
    <row r="2111" spans="15:15" x14ac:dyDescent="0.25">
      <c r="O2111" s="3"/>
    </row>
    <row r="2112" spans="15:15" x14ac:dyDescent="0.25">
      <c r="O2112" s="3"/>
    </row>
    <row r="2113" spans="15:15" x14ac:dyDescent="0.25">
      <c r="O2113" s="3"/>
    </row>
    <row r="2114" spans="15:15" x14ac:dyDescent="0.25">
      <c r="O2114" s="3"/>
    </row>
    <row r="2115" spans="15:15" x14ac:dyDescent="0.25">
      <c r="O2115" s="3"/>
    </row>
    <row r="2116" spans="15:15" x14ac:dyDescent="0.25">
      <c r="O2116" s="3"/>
    </row>
    <row r="2117" spans="15:15" x14ac:dyDescent="0.25">
      <c r="O2117" s="3"/>
    </row>
    <row r="2118" spans="15:15" x14ac:dyDescent="0.25">
      <c r="O2118" s="3"/>
    </row>
    <row r="2119" spans="15:15" x14ac:dyDescent="0.25">
      <c r="O2119" s="3"/>
    </row>
    <row r="2120" spans="15:15" x14ac:dyDescent="0.25">
      <c r="O2120" s="3"/>
    </row>
    <row r="2121" spans="15:15" x14ac:dyDescent="0.25">
      <c r="O2121" s="3"/>
    </row>
    <row r="2122" spans="15:15" x14ac:dyDescent="0.25">
      <c r="O2122" s="3"/>
    </row>
    <row r="2123" spans="15:15" x14ac:dyDescent="0.25">
      <c r="O2123" s="3"/>
    </row>
    <row r="2124" spans="15:15" x14ac:dyDescent="0.25">
      <c r="O2124" s="3"/>
    </row>
    <row r="2125" spans="15:15" x14ac:dyDescent="0.25">
      <c r="O2125" s="3"/>
    </row>
    <row r="2126" spans="15:15" x14ac:dyDescent="0.25">
      <c r="O2126" s="3"/>
    </row>
    <row r="2127" spans="15:15" x14ac:dyDescent="0.25">
      <c r="O2127" s="3"/>
    </row>
    <row r="2128" spans="15:15" x14ac:dyDescent="0.25">
      <c r="O2128" s="3"/>
    </row>
    <row r="2129" spans="15:15" x14ac:dyDescent="0.25">
      <c r="O2129" s="3"/>
    </row>
    <row r="2130" spans="15:15" x14ac:dyDescent="0.25">
      <c r="O2130" s="3"/>
    </row>
    <row r="2131" spans="15:15" x14ac:dyDescent="0.25">
      <c r="O2131" s="3"/>
    </row>
    <row r="2132" spans="15:15" x14ac:dyDescent="0.25">
      <c r="O2132" s="3"/>
    </row>
    <row r="2133" spans="15:15" x14ac:dyDescent="0.25">
      <c r="O2133" s="3"/>
    </row>
    <row r="2134" spans="15:15" x14ac:dyDescent="0.25">
      <c r="O2134" s="3"/>
    </row>
    <row r="2135" spans="15:15" x14ac:dyDescent="0.25">
      <c r="O2135" s="3"/>
    </row>
    <row r="2136" spans="15:15" x14ac:dyDescent="0.25">
      <c r="O2136" s="3"/>
    </row>
    <row r="2137" spans="15:15" x14ac:dyDescent="0.25">
      <c r="O2137" s="3"/>
    </row>
    <row r="2138" spans="15:15" x14ac:dyDescent="0.25">
      <c r="O2138" s="3"/>
    </row>
    <row r="2139" spans="15:15" x14ac:dyDescent="0.25">
      <c r="O2139" s="3"/>
    </row>
    <row r="2140" spans="15:15" x14ac:dyDescent="0.25">
      <c r="O2140" s="3"/>
    </row>
    <row r="2141" spans="15:15" x14ac:dyDescent="0.25">
      <c r="O2141" s="3"/>
    </row>
    <row r="2142" spans="15:15" x14ac:dyDescent="0.25">
      <c r="O2142" s="3"/>
    </row>
    <row r="2143" spans="15:15" x14ac:dyDescent="0.25">
      <c r="O2143" s="3"/>
    </row>
    <row r="2144" spans="15:15" x14ac:dyDescent="0.25">
      <c r="O2144" s="3"/>
    </row>
    <row r="2145" spans="15:15" x14ac:dyDescent="0.25">
      <c r="O2145" s="3"/>
    </row>
    <row r="2146" spans="15:15" x14ac:dyDescent="0.25">
      <c r="O2146" s="3"/>
    </row>
    <row r="2147" spans="15:15" x14ac:dyDescent="0.25">
      <c r="O2147" s="3"/>
    </row>
    <row r="2148" spans="15:15" x14ac:dyDescent="0.25">
      <c r="O2148" s="3"/>
    </row>
    <row r="2149" spans="15:15" x14ac:dyDescent="0.25">
      <c r="O2149" s="3"/>
    </row>
    <row r="2150" spans="15:15" x14ac:dyDescent="0.25">
      <c r="O2150" s="3"/>
    </row>
    <row r="2151" spans="15:15" x14ac:dyDescent="0.25">
      <c r="O2151" s="3"/>
    </row>
    <row r="2152" spans="15:15" x14ac:dyDescent="0.25">
      <c r="O2152" s="3"/>
    </row>
    <row r="2153" spans="15:15" x14ac:dyDescent="0.25">
      <c r="O2153" s="3"/>
    </row>
    <row r="2154" spans="15:15" x14ac:dyDescent="0.25">
      <c r="O2154" s="3"/>
    </row>
    <row r="2155" spans="15:15" x14ac:dyDescent="0.25">
      <c r="O2155" s="3"/>
    </row>
    <row r="2156" spans="15:15" x14ac:dyDescent="0.25">
      <c r="O2156" s="3"/>
    </row>
    <row r="2157" spans="15:15" x14ac:dyDescent="0.25">
      <c r="O2157" s="3"/>
    </row>
    <row r="2158" spans="15:15" x14ac:dyDescent="0.25">
      <c r="O2158" s="3"/>
    </row>
    <row r="2159" spans="15:15" x14ac:dyDescent="0.25">
      <c r="O2159" s="3"/>
    </row>
    <row r="2160" spans="15:15" x14ac:dyDescent="0.25">
      <c r="O2160" s="3"/>
    </row>
    <row r="2161" spans="15:15" x14ac:dyDescent="0.25">
      <c r="O2161" s="3"/>
    </row>
    <row r="2162" spans="15:15" x14ac:dyDescent="0.25">
      <c r="O2162" s="3"/>
    </row>
    <row r="2163" spans="15:15" x14ac:dyDescent="0.25">
      <c r="O2163" s="3"/>
    </row>
    <row r="2164" spans="15:15" x14ac:dyDescent="0.25">
      <c r="O2164" s="3"/>
    </row>
    <row r="2165" spans="15:15" x14ac:dyDescent="0.25">
      <c r="O2165" s="3"/>
    </row>
    <row r="2166" spans="15:15" x14ac:dyDescent="0.25">
      <c r="O2166" s="3"/>
    </row>
    <row r="2167" spans="15:15" x14ac:dyDescent="0.25">
      <c r="O2167" s="3"/>
    </row>
    <row r="2168" spans="15:15" x14ac:dyDescent="0.25">
      <c r="O2168" s="3"/>
    </row>
    <row r="2169" spans="15:15" x14ac:dyDescent="0.25">
      <c r="O2169" s="3"/>
    </row>
    <row r="2170" spans="15:15" x14ac:dyDescent="0.25">
      <c r="O2170" s="3"/>
    </row>
    <row r="2171" spans="15:15" x14ac:dyDescent="0.25">
      <c r="O2171" s="3"/>
    </row>
    <row r="2172" spans="15:15" x14ac:dyDescent="0.25">
      <c r="O2172" s="3"/>
    </row>
    <row r="2173" spans="15:15" x14ac:dyDescent="0.25">
      <c r="O2173" s="3"/>
    </row>
    <row r="2174" spans="15:15" x14ac:dyDescent="0.25">
      <c r="O2174" s="3"/>
    </row>
    <row r="2175" spans="15:15" x14ac:dyDescent="0.25">
      <c r="O2175" s="3"/>
    </row>
    <row r="2176" spans="15:15" x14ac:dyDescent="0.25">
      <c r="O2176" s="3"/>
    </row>
    <row r="2177" spans="15:15" x14ac:dyDescent="0.25">
      <c r="O2177" s="3"/>
    </row>
    <row r="2178" spans="15:15" x14ac:dyDescent="0.25">
      <c r="O2178" s="3"/>
    </row>
    <row r="2179" spans="15:15" x14ac:dyDescent="0.25">
      <c r="O2179" s="3"/>
    </row>
    <row r="2180" spans="15:15" x14ac:dyDescent="0.25">
      <c r="O2180" s="3"/>
    </row>
    <row r="2181" spans="15:15" x14ac:dyDescent="0.25">
      <c r="O2181" s="3"/>
    </row>
    <row r="2182" spans="15:15" x14ac:dyDescent="0.25">
      <c r="O2182" s="3"/>
    </row>
    <row r="2183" spans="15:15" x14ac:dyDescent="0.25">
      <c r="O2183" s="3"/>
    </row>
    <row r="2184" spans="15:15" x14ac:dyDescent="0.25">
      <c r="O2184" s="3"/>
    </row>
    <row r="2185" spans="15:15" x14ac:dyDescent="0.25">
      <c r="O2185" s="3"/>
    </row>
    <row r="2186" spans="15:15" x14ac:dyDescent="0.25">
      <c r="O2186" s="3"/>
    </row>
    <row r="2187" spans="15:15" x14ac:dyDescent="0.25">
      <c r="O2187" s="3"/>
    </row>
    <row r="2188" spans="15:15" x14ac:dyDescent="0.25">
      <c r="O2188" s="3"/>
    </row>
    <row r="2189" spans="15:15" x14ac:dyDescent="0.25">
      <c r="O2189" s="3"/>
    </row>
    <row r="2190" spans="15:15" x14ac:dyDescent="0.25">
      <c r="O2190" s="3"/>
    </row>
    <row r="2191" spans="15:15" x14ac:dyDescent="0.25">
      <c r="O2191" s="3"/>
    </row>
    <row r="2192" spans="15:15" x14ac:dyDescent="0.25">
      <c r="O2192" s="3"/>
    </row>
    <row r="2193" spans="15:15" x14ac:dyDescent="0.25">
      <c r="O2193" s="3"/>
    </row>
    <row r="2194" spans="15:15" x14ac:dyDescent="0.25">
      <c r="O2194" s="3"/>
    </row>
    <row r="2195" spans="15:15" x14ac:dyDescent="0.25">
      <c r="O2195" s="3"/>
    </row>
    <row r="2196" spans="15:15" x14ac:dyDescent="0.25">
      <c r="O2196" s="3"/>
    </row>
    <row r="2197" spans="15:15" x14ac:dyDescent="0.25">
      <c r="O2197" s="3"/>
    </row>
    <row r="2198" spans="15:15" x14ac:dyDescent="0.25">
      <c r="O2198" s="3"/>
    </row>
    <row r="2199" spans="15:15" x14ac:dyDescent="0.25">
      <c r="O2199" s="3"/>
    </row>
    <row r="2200" spans="15:15" x14ac:dyDescent="0.25">
      <c r="O2200" s="3"/>
    </row>
    <row r="2201" spans="15:15" x14ac:dyDescent="0.25">
      <c r="O2201" s="3"/>
    </row>
    <row r="2202" spans="15:15" x14ac:dyDescent="0.25">
      <c r="O2202" s="3"/>
    </row>
    <row r="2203" spans="15:15" x14ac:dyDescent="0.25">
      <c r="O2203" s="3"/>
    </row>
    <row r="2204" spans="15:15" x14ac:dyDescent="0.25">
      <c r="O2204" s="3"/>
    </row>
    <row r="2205" spans="15:15" x14ac:dyDescent="0.25">
      <c r="O2205" s="3"/>
    </row>
    <row r="2206" spans="15:15" x14ac:dyDescent="0.25">
      <c r="O2206" s="3"/>
    </row>
    <row r="2207" spans="15:15" x14ac:dyDescent="0.25">
      <c r="O2207" s="3"/>
    </row>
    <row r="2208" spans="15:15" x14ac:dyDescent="0.25">
      <c r="O2208" s="3"/>
    </row>
    <row r="2209" spans="15:15" x14ac:dyDescent="0.25">
      <c r="O2209" s="3"/>
    </row>
    <row r="2210" spans="15:15" x14ac:dyDescent="0.25">
      <c r="O2210" s="3"/>
    </row>
    <row r="2211" spans="15:15" x14ac:dyDescent="0.25">
      <c r="O2211" s="3"/>
    </row>
    <row r="2212" spans="15:15" x14ac:dyDescent="0.25">
      <c r="O2212" s="3"/>
    </row>
    <row r="2213" spans="15:15" x14ac:dyDescent="0.25">
      <c r="O2213" s="3"/>
    </row>
    <row r="2214" spans="15:15" x14ac:dyDescent="0.25">
      <c r="O2214" s="3"/>
    </row>
    <row r="2215" spans="15:15" x14ac:dyDescent="0.25">
      <c r="O2215" s="3"/>
    </row>
    <row r="2216" spans="15:15" x14ac:dyDescent="0.25">
      <c r="O2216" s="3"/>
    </row>
    <row r="2217" spans="15:15" x14ac:dyDescent="0.25">
      <c r="O2217" s="3"/>
    </row>
    <row r="2218" spans="15:15" x14ac:dyDescent="0.25">
      <c r="O2218" s="3"/>
    </row>
    <row r="2219" spans="15:15" x14ac:dyDescent="0.25">
      <c r="O2219" s="3"/>
    </row>
    <row r="2220" spans="15:15" x14ac:dyDescent="0.25">
      <c r="O2220" s="3"/>
    </row>
    <row r="2221" spans="15:15" x14ac:dyDescent="0.25">
      <c r="O2221" s="3"/>
    </row>
    <row r="2222" spans="15:15" x14ac:dyDescent="0.25">
      <c r="O2222" s="3"/>
    </row>
    <row r="2223" spans="15:15" x14ac:dyDescent="0.25">
      <c r="O2223" s="3"/>
    </row>
    <row r="2224" spans="15:15" x14ac:dyDescent="0.25">
      <c r="O2224" s="3"/>
    </row>
    <row r="2225" spans="15:15" x14ac:dyDescent="0.25">
      <c r="O2225" s="3"/>
    </row>
    <row r="2226" spans="15:15" x14ac:dyDescent="0.25">
      <c r="O2226" s="3"/>
    </row>
    <row r="2227" spans="15:15" x14ac:dyDescent="0.25">
      <c r="O2227" s="3"/>
    </row>
    <row r="2228" spans="15:15" x14ac:dyDescent="0.25">
      <c r="O2228" s="3"/>
    </row>
    <row r="2229" spans="15:15" x14ac:dyDescent="0.25">
      <c r="O2229" s="3"/>
    </row>
    <row r="2230" spans="15:15" x14ac:dyDescent="0.25">
      <c r="O2230" s="3"/>
    </row>
    <row r="2231" spans="15:15" x14ac:dyDescent="0.25">
      <c r="O2231" s="3"/>
    </row>
    <row r="2232" spans="15:15" x14ac:dyDescent="0.25">
      <c r="O2232" s="3"/>
    </row>
    <row r="2233" spans="15:15" x14ac:dyDescent="0.25">
      <c r="O2233" s="3"/>
    </row>
    <row r="2234" spans="15:15" x14ac:dyDescent="0.25">
      <c r="O2234" s="3"/>
    </row>
    <row r="2235" spans="15:15" x14ac:dyDescent="0.25">
      <c r="O2235" s="3"/>
    </row>
    <row r="2236" spans="15:15" x14ac:dyDescent="0.25">
      <c r="O2236" s="3"/>
    </row>
    <row r="2237" spans="15:15" x14ac:dyDescent="0.25">
      <c r="O2237" s="3"/>
    </row>
    <row r="2238" spans="15:15" x14ac:dyDescent="0.25">
      <c r="O2238" s="3"/>
    </row>
    <row r="2239" spans="15:15" x14ac:dyDescent="0.25">
      <c r="O2239" s="3"/>
    </row>
    <row r="2240" spans="15:15" x14ac:dyDescent="0.25">
      <c r="O2240" s="3"/>
    </row>
    <row r="2241" spans="15:15" x14ac:dyDescent="0.25">
      <c r="O2241" s="3"/>
    </row>
    <row r="2242" spans="15:15" x14ac:dyDescent="0.25">
      <c r="O2242" s="3"/>
    </row>
    <row r="2243" spans="15:15" x14ac:dyDescent="0.25">
      <c r="O2243" s="3"/>
    </row>
    <row r="2244" spans="15:15" x14ac:dyDescent="0.25">
      <c r="O2244" s="3"/>
    </row>
    <row r="2245" spans="15:15" x14ac:dyDescent="0.25">
      <c r="O2245" s="3"/>
    </row>
    <row r="2246" spans="15:15" x14ac:dyDescent="0.25">
      <c r="O2246" s="3"/>
    </row>
    <row r="2247" spans="15:15" x14ac:dyDescent="0.25">
      <c r="O2247" s="3"/>
    </row>
    <row r="2248" spans="15:15" x14ac:dyDescent="0.25">
      <c r="O2248" s="3"/>
    </row>
    <row r="2249" spans="15:15" x14ac:dyDescent="0.25">
      <c r="O2249" s="3"/>
    </row>
    <row r="2250" spans="15:15" x14ac:dyDescent="0.25">
      <c r="O2250" s="3"/>
    </row>
    <row r="2251" spans="15:15" x14ac:dyDescent="0.25">
      <c r="O2251" s="3"/>
    </row>
    <row r="2252" spans="15:15" x14ac:dyDescent="0.25">
      <c r="O2252" s="3"/>
    </row>
    <row r="2253" spans="15:15" x14ac:dyDescent="0.25">
      <c r="O2253" s="3"/>
    </row>
    <row r="2254" spans="15:15" x14ac:dyDescent="0.25">
      <c r="O2254" s="3"/>
    </row>
    <row r="2255" spans="15:15" x14ac:dyDescent="0.25">
      <c r="O2255" s="3"/>
    </row>
    <row r="2256" spans="15:15" x14ac:dyDescent="0.25">
      <c r="O2256" s="3"/>
    </row>
    <row r="2257" spans="15:15" x14ac:dyDescent="0.25">
      <c r="O2257" s="3"/>
    </row>
    <row r="2258" spans="15:15" x14ac:dyDescent="0.25">
      <c r="O2258" s="3"/>
    </row>
    <row r="2259" spans="15:15" x14ac:dyDescent="0.25">
      <c r="O2259" s="3"/>
    </row>
    <row r="2260" spans="15:15" x14ac:dyDescent="0.25">
      <c r="O2260" s="3"/>
    </row>
    <row r="2261" spans="15:15" x14ac:dyDescent="0.25">
      <c r="O2261" s="3"/>
    </row>
    <row r="2262" spans="15:15" x14ac:dyDescent="0.25">
      <c r="O2262" s="3"/>
    </row>
    <row r="2263" spans="15:15" x14ac:dyDescent="0.25">
      <c r="O2263" s="3"/>
    </row>
    <row r="2264" spans="15:15" x14ac:dyDescent="0.25">
      <c r="O2264" s="3"/>
    </row>
    <row r="2265" spans="15:15" x14ac:dyDescent="0.25">
      <c r="O2265" s="3"/>
    </row>
    <row r="2266" spans="15:15" x14ac:dyDescent="0.25">
      <c r="O2266" s="3"/>
    </row>
    <row r="2267" spans="15:15" x14ac:dyDescent="0.25">
      <c r="O2267" s="3"/>
    </row>
    <row r="2268" spans="15:15" x14ac:dyDescent="0.25">
      <c r="O2268" s="3"/>
    </row>
    <row r="2269" spans="15:15" x14ac:dyDescent="0.25">
      <c r="O2269" s="3"/>
    </row>
    <row r="2270" spans="15:15" x14ac:dyDescent="0.25">
      <c r="O2270" s="3"/>
    </row>
    <row r="2271" spans="15:15" x14ac:dyDescent="0.25">
      <c r="O2271" s="3"/>
    </row>
    <row r="2272" spans="15:15" x14ac:dyDescent="0.25">
      <c r="O2272" s="3"/>
    </row>
    <row r="2273" spans="15:15" x14ac:dyDescent="0.25">
      <c r="O2273" s="3"/>
    </row>
    <row r="2274" spans="15:15" x14ac:dyDescent="0.25">
      <c r="O2274" s="3"/>
    </row>
    <row r="2275" spans="15:15" x14ac:dyDescent="0.25">
      <c r="O2275" s="3"/>
    </row>
    <row r="2276" spans="15:15" x14ac:dyDescent="0.25">
      <c r="O2276" s="3"/>
    </row>
    <row r="2277" spans="15:15" x14ac:dyDescent="0.25">
      <c r="O2277" s="3"/>
    </row>
    <row r="2278" spans="15:15" x14ac:dyDescent="0.25">
      <c r="O2278" s="3"/>
    </row>
    <row r="2279" spans="15:15" x14ac:dyDescent="0.25">
      <c r="O2279" s="3"/>
    </row>
    <row r="2280" spans="15:15" x14ac:dyDescent="0.25">
      <c r="O2280" s="3"/>
    </row>
    <row r="2281" spans="15:15" x14ac:dyDescent="0.25">
      <c r="O2281" s="3"/>
    </row>
    <row r="2282" spans="15:15" x14ac:dyDescent="0.25">
      <c r="O2282" s="3"/>
    </row>
    <row r="2283" spans="15:15" x14ac:dyDescent="0.25">
      <c r="O2283" s="3"/>
    </row>
    <row r="2284" spans="15:15" x14ac:dyDescent="0.25">
      <c r="O2284" s="3"/>
    </row>
    <row r="2285" spans="15:15" x14ac:dyDescent="0.25">
      <c r="O2285" s="3"/>
    </row>
    <row r="2286" spans="15:15" x14ac:dyDescent="0.25">
      <c r="O2286" s="3"/>
    </row>
    <row r="2287" spans="15:15" x14ac:dyDescent="0.25">
      <c r="O2287" s="3"/>
    </row>
    <row r="2288" spans="15:15" x14ac:dyDescent="0.25">
      <c r="O2288" s="3"/>
    </row>
    <row r="2289" spans="15:15" x14ac:dyDescent="0.25">
      <c r="O2289" s="3"/>
    </row>
    <row r="2290" spans="15:15" x14ac:dyDescent="0.25">
      <c r="O2290" s="3"/>
    </row>
    <row r="2291" spans="15:15" x14ac:dyDescent="0.25">
      <c r="O2291" s="3"/>
    </row>
    <row r="2292" spans="15:15" x14ac:dyDescent="0.25">
      <c r="O2292" s="3"/>
    </row>
    <row r="2293" spans="15:15" x14ac:dyDescent="0.25">
      <c r="O2293" s="3"/>
    </row>
    <row r="2294" spans="15:15" x14ac:dyDescent="0.25">
      <c r="O2294" s="3"/>
    </row>
    <row r="2295" spans="15:15" x14ac:dyDescent="0.25">
      <c r="O2295" s="3"/>
    </row>
    <row r="2296" spans="15:15" x14ac:dyDescent="0.25">
      <c r="O2296" s="3"/>
    </row>
    <row r="2297" spans="15:15" x14ac:dyDescent="0.25">
      <c r="O2297" s="3"/>
    </row>
    <row r="2298" spans="15:15" x14ac:dyDescent="0.25">
      <c r="O2298" s="3"/>
    </row>
    <row r="2299" spans="15:15" x14ac:dyDescent="0.25">
      <c r="O2299" s="3"/>
    </row>
    <row r="2300" spans="15:15" x14ac:dyDescent="0.25">
      <c r="O2300" s="3"/>
    </row>
    <row r="2301" spans="15:15" x14ac:dyDescent="0.25">
      <c r="O2301" s="3"/>
    </row>
    <row r="2302" spans="15:15" x14ac:dyDescent="0.25">
      <c r="O2302" s="3"/>
    </row>
    <row r="2303" spans="15:15" x14ac:dyDescent="0.25">
      <c r="O2303" s="3"/>
    </row>
    <row r="2304" spans="15:15" x14ac:dyDescent="0.25">
      <c r="O2304" s="3"/>
    </row>
    <row r="2305" spans="15:15" x14ac:dyDescent="0.25">
      <c r="O2305" s="3"/>
    </row>
    <row r="2306" spans="15:15" x14ac:dyDescent="0.25">
      <c r="O2306" s="3"/>
    </row>
    <row r="2307" spans="15:15" x14ac:dyDescent="0.25">
      <c r="O2307" s="3"/>
    </row>
    <row r="2308" spans="15:15" x14ac:dyDescent="0.25">
      <c r="O2308" s="3"/>
    </row>
    <row r="2309" spans="15:15" x14ac:dyDescent="0.25">
      <c r="O2309" s="3"/>
    </row>
    <row r="2310" spans="15:15" x14ac:dyDescent="0.25">
      <c r="O2310" s="3"/>
    </row>
    <row r="2311" spans="15:15" x14ac:dyDescent="0.25">
      <c r="O2311" s="3"/>
    </row>
    <row r="2312" spans="15:15" x14ac:dyDescent="0.25">
      <c r="O2312" s="3"/>
    </row>
    <row r="2313" spans="15:15" x14ac:dyDescent="0.25">
      <c r="O2313" s="3"/>
    </row>
    <row r="2314" spans="15:15" x14ac:dyDescent="0.25">
      <c r="O2314" s="3"/>
    </row>
    <row r="2315" spans="15:15" x14ac:dyDescent="0.25">
      <c r="O2315" s="3"/>
    </row>
    <row r="2316" spans="15:15" x14ac:dyDescent="0.25">
      <c r="O2316" s="3"/>
    </row>
    <row r="2317" spans="15:15" x14ac:dyDescent="0.25">
      <c r="O2317" s="3"/>
    </row>
    <row r="2318" spans="15:15" x14ac:dyDescent="0.25">
      <c r="O2318" s="3"/>
    </row>
    <row r="2319" spans="15:15" x14ac:dyDescent="0.25">
      <c r="O2319" s="3"/>
    </row>
    <row r="2320" spans="15:15" x14ac:dyDescent="0.25">
      <c r="O2320" s="3"/>
    </row>
    <row r="2321" spans="15:15" x14ac:dyDescent="0.25">
      <c r="O2321" s="3"/>
    </row>
    <row r="2322" spans="15:15" x14ac:dyDescent="0.25">
      <c r="O2322" s="3"/>
    </row>
    <row r="2323" spans="15:15" x14ac:dyDescent="0.25">
      <c r="O2323" s="3"/>
    </row>
    <row r="2324" spans="15:15" x14ac:dyDescent="0.25">
      <c r="O2324" s="3"/>
    </row>
    <row r="2325" spans="15:15" x14ac:dyDescent="0.25">
      <c r="O2325" s="3"/>
    </row>
    <row r="2326" spans="15:15" x14ac:dyDescent="0.25">
      <c r="O2326" s="3"/>
    </row>
    <row r="2327" spans="15:15" x14ac:dyDescent="0.25">
      <c r="O2327" s="3"/>
    </row>
    <row r="2328" spans="15:15" x14ac:dyDescent="0.25">
      <c r="O2328" s="3"/>
    </row>
    <row r="2329" spans="15:15" x14ac:dyDescent="0.25">
      <c r="O2329" s="3"/>
    </row>
    <row r="2330" spans="15:15" x14ac:dyDescent="0.25">
      <c r="O2330" s="3"/>
    </row>
    <row r="2331" spans="15:15" x14ac:dyDescent="0.25">
      <c r="O2331" s="3"/>
    </row>
    <row r="2332" spans="15:15" x14ac:dyDescent="0.25">
      <c r="O2332" s="3"/>
    </row>
    <row r="2333" spans="15:15" x14ac:dyDescent="0.25">
      <c r="O2333" s="3"/>
    </row>
    <row r="2334" spans="15:15" x14ac:dyDescent="0.25">
      <c r="O2334" s="3"/>
    </row>
    <row r="2335" spans="15:15" x14ac:dyDescent="0.25">
      <c r="O2335" s="3"/>
    </row>
    <row r="2336" spans="15:15" x14ac:dyDescent="0.25">
      <c r="O2336" s="3"/>
    </row>
    <row r="2337" spans="15:15" x14ac:dyDescent="0.25">
      <c r="O2337" s="3"/>
    </row>
    <row r="2338" spans="15:15" x14ac:dyDescent="0.25">
      <c r="O2338" s="3"/>
    </row>
    <row r="2339" spans="15:15" x14ac:dyDescent="0.25">
      <c r="O2339" s="3"/>
    </row>
    <row r="2340" spans="15:15" x14ac:dyDescent="0.25">
      <c r="O2340" s="3"/>
    </row>
    <row r="2341" spans="15:15" x14ac:dyDescent="0.25">
      <c r="O2341" s="3"/>
    </row>
    <row r="2342" spans="15:15" x14ac:dyDescent="0.25">
      <c r="O2342" s="3"/>
    </row>
    <row r="2343" spans="15:15" x14ac:dyDescent="0.25">
      <c r="O2343" s="3"/>
    </row>
    <row r="2344" spans="15:15" x14ac:dyDescent="0.25">
      <c r="O2344" s="3"/>
    </row>
    <row r="2345" spans="15:15" x14ac:dyDescent="0.25">
      <c r="O2345" s="3"/>
    </row>
    <row r="2346" spans="15:15" x14ac:dyDescent="0.25">
      <c r="O2346" s="3"/>
    </row>
    <row r="2347" spans="15:15" x14ac:dyDescent="0.25">
      <c r="O2347" s="3"/>
    </row>
    <row r="2348" spans="15:15" x14ac:dyDescent="0.25">
      <c r="O2348" s="3"/>
    </row>
    <row r="2349" spans="15:15" x14ac:dyDescent="0.25">
      <c r="O2349" s="3"/>
    </row>
    <row r="2350" spans="15:15" x14ac:dyDescent="0.25">
      <c r="O2350" s="3"/>
    </row>
    <row r="2351" spans="15:15" x14ac:dyDescent="0.25">
      <c r="O2351" s="3"/>
    </row>
    <row r="2352" spans="15:15" x14ac:dyDescent="0.25">
      <c r="O2352" s="3"/>
    </row>
    <row r="2353" spans="15:15" x14ac:dyDescent="0.25">
      <c r="O2353" s="3"/>
    </row>
    <row r="2354" spans="15:15" x14ac:dyDescent="0.25">
      <c r="O2354" s="3"/>
    </row>
    <row r="2355" spans="15:15" x14ac:dyDescent="0.25">
      <c r="O2355" s="3"/>
    </row>
    <row r="2356" spans="15:15" x14ac:dyDescent="0.25">
      <c r="O2356" s="3"/>
    </row>
    <row r="2357" spans="15:15" x14ac:dyDescent="0.25">
      <c r="O2357" s="3"/>
    </row>
    <row r="2358" spans="15:15" x14ac:dyDescent="0.25">
      <c r="O2358" s="3"/>
    </row>
    <row r="2359" spans="15:15" x14ac:dyDescent="0.25">
      <c r="O2359" s="3"/>
    </row>
    <row r="2360" spans="15:15" x14ac:dyDescent="0.25">
      <c r="O2360" s="3"/>
    </row>
    <row r="2361" spans="15:15" x14ac:dyDescent="0.25">
      <c r="O2361" s="3"/>
    </row>
    <row r="2362" spans="15:15" x14ac:dyDescent="0.25">
      <c r="O2362" s="3"/>
    </row>
    <row r="2363" spans="15:15" x14ac:dyDescent="0.25">
      <c r="O2363" s="3"/>
    </row>
    <row r="2364" spans="15:15" x14ac:dyDescent="0.25">
      <c r="O2364" s="3"/>
    </row>
    <row r="2365" spans="15:15" x14ac:dyDescent="0.25">
      <c r="O2365" s="3"/>
    </row>
    <row r="2366" spans="15:15" x14ac:dyDescent="0.25">
      <c r="O2366" s="3"/>
    </row>
    <row r="2367" spans="15:15" x14ac:dyDescent="0.25">
      <c r="O2367" s="3"/>
    </row>
    <row r="2368" spans="15:15" x14ac:dyDescent="0.25">
      <c r="O2368" s="3"/>
    </row>
    <row r="2369" spans="15:15" x14ac:dyDescent="0.25">
      <c r="O2369" s="3"/>
    </row>
    <row r="2370" spans="15:15" x14ac:dyDescent="0.25">
      <c r="O2370" s="3"/>
    </row>
    <row r="2371" spans="15:15" x14ac:dyDescent="0.25">
      <c r="O2371" s="3"/>
    </row>
    <row r="2372" spans="15:15" x14ac:dyDescent="0.25">
      <c r="O2372" s="3"/>
    </row>
    <row r="2373" spans="15:15" x14ac:dyDescent="0.25">
      <c r="O2373" s="3"/>
    </row>
    <row r="2374" spans="15:15" x14ac:dyDescent="0.25">
      <c r="O2374" s="3"/>
    </row>
    <row r="2375" spans="15:15" x14ac:dyDescent="0.25">
      <c r="O2375" s="3"/>
    </row>
    <row r="2376" spans="15:15" x14ac:dyDescent="0.25">
      <c r="O2376" s="3"/>
    </row>
    <row r="2377" spans="15:15" x14ac:dyDescent="0.25">
      <c r="O2377" s="3"/>
    </row>
    <row r="2378" spans="15:15" x14ac:dyDescent="0.25">
      <c r="O2378" s="3"/>
    </row>
    <row r="2379" spans="15:15" x14ac:dyDescent="0.25">
      <c r="O2379" s="3"/>
    </row>
    <row r="2380" spans="15:15" x14ac:dyDescent="0.25">
      <c r="O2380" s="3"/>
    </row>
    <row r="2381" spans="15:15" x14ac:dyDescent="0.25">
      <c r="O2381" s="3"/>
    </row>
    <row r="2382" spans="15:15" x14ac:dyDescent="0.25">
      <c r="O2382" s="3"/>
    </row>
    <row r="2383" spans="15:15" x14ac:dyDescent="0.25">
      <c r="O2383" s="3"/>
    </row>
    <row r="2384" spans="15:15" x14ac:dyDescent="0.25">
      <c r="O2384" s="3"/>
    </row>
    <row r="2385" spans="15:15" x14ac:dyDescent="0.25">
      <c r="O2385" s="3"/>
    </row>
    <row r="2386" spans="15:15" x14ac:dyDescent="0.25">
      <c r="O2386" s="3"/>
    </row>
    <row r="2387" spans="15:15" x14ac:dyDescent="0.25">
      <c r="O2387" s="3"/>
    </row>
    <row r="2388" spans="15:15" x14ac:dyDescent="0.25">
      <c r="O2388" s="3"/>
    </row>
    <row r="2389" spans="15:15" x14ac:dyDescent="0.25">
      <c r="O2389" s="3"/>
    </row>
    <row r="2390" spans="15:15" x14ac:dyDescent="0.25">
      <c r="O2390" s="3"/>
    </row>
    <row r="2391" spans="15:15" x14ac:dyDescent="0.25">
      <c r="O2391" s="3"/>
    </row>
    <row r="2392" spans="15:15" x14ac:dyDescent="0.25">
      <c r="O2392" s="3"/>
    </row>
    <row r="2393" spans="15:15" x14ac:dyDescent="0.25">
      <c r="O2393" s="3"/>
    </row>
    <row r="2394" spans="15:15" x14ac:dyDescent="0.25">
      <c r="O2394" s="3"/>
    </row>
    <row r="2395" spans="15:15" x14ac:dyDescent="0.25">
      <c r="O2395" s="3"/>
    </row>
    <row r="2396" spans="15:15" x14ac:dyDescent="0.25">
      <c r="O2396" s="3"/>
    </row>
    <row r="2397" spans="15:15" x14ac:dyDescent="0.25">
      <c r="O2397" s="3"/>
    </row>
    <row r="2398" spans="15:15" x14ac:dyDescent="0.25">
      <c r="O2398" s="3"/>
    </row>
    <row r="2399" spans="15:15" x14ac:dyDescent="0.25">
      <c r="O2399" s="3"/>
    </row>
    <row r="2400" spans="15:15" x14ac:dyDescent="0.25">
      <c r="O2400" s="3"/>
    </row>
    <row r="2401" spans="15:15" x14ac:dyDescent="0.25">
      <c r="O2401" s="3"/>
    </row>
    <row r="2402" spans="15:15" x14ac:dyDescent="0.25">
      <c r="O2402" s="3"/>
    </row>
    <row r="2403" spans="15:15" x14ac:dyDescent="0.25">
      <c r="O2403" s="3"/>
    </row>
    <row r="2404" spans="15:15" x14ac:dyDescent="0.25">
      <c r="O2404" s="3"/>
    </row>
    <row r="2405" spans="15:15" x14ac:dyDescent="0.25">
      <c r="O2405" s="3"/>
    </row>
    <row r="2406" spans="15:15" x14ac:dyDescent="0.25">
      <c r="O2406" s="3"/>
    </row>
    <row r="2407" spans="15:15" x14ac:dyDescent="0.25">
      <c r="O2407" s="3"/>
    </row>
    <row r="2408" spans="15:15" x14ac:dyDescent="0.25">
      <c r="O2408" s="3"/>
    </row>
    <row r="2409" spans="15:15" x14ac:dyDescent="0.25">
      <c r="O2409" s="3"/>
    </row>
    <row r="2410" spans="15:15" x14ac:dyDescent="0.25">
      <c r="O2410" s="3"/>
    </row>
    <row r="2411" spans="15:15" x14ac:dyDescent="0.25">
      <c r="O2411" s="3"/>
    </row>
    <row r="2412" spans="15:15" x14ac:dyDescent="0.25">
      <c r="O2412" s="3"/>
    </row>
    <row r="2413" spans="15:15" x14ac:dyDescent="0.25">
      <c r="O2413" s="3"/>
    </row>
    <row r="2414" spans="15:15" x14ac:dyDescent="0.25">
      <c r="O2414" s="3"/>
    </row>
    <row r="2415" spans="15:15" x14ac:dyDescent="0.25">
      <c r="O2415" s="3"/>
    </row>
    <row r="2416" spans="15:15" x14ac:dyDescent="0.25">
      <c r="O2416" s="3"/>
    </row>
    <row r="2417" spans="15:15" x14ac:dyDescent="0.25">
      <c r="O2417" s="3"/>
    </row>
    <row r="2418" spans="15:15" x14ac:dyDescent="0.25">
      <c r="O2418" s="3"/>
    </row>
    <row r="2419" spans="15:15" x14ac:dyDescent="0.25">
      <c r="O2419" s="3"/>
    </row>
    <row r="2420" spans="15:15" x14ac:dyDescent="0.25">
      <c r="O2420" s="3"/>
    </row>
    <row r="2421" spans="15:15" x14ac:dyDescent="0.25">
      <c r="O2421" s="3"/>
    </row>
    <row r="2422" spans="15:15" x14ac:dyDescent="0.25">
      <c r="O2422" s="3"/>
    </row>
    <row r="2423" spans="15:15" x14ac:dyDescent="0.25">
      <c r="O2423" s="3"/>
    </row>
    <row r="2424" spans="15:15" x14ac:dyDescent="0.25">
      <c r="O2424" s="3"/>
    </row>
    <row r="2425" spans="15:15" x14ac:dyDescent="0.25">
      <c r="O2425" s="3"/>
    </row>
    <row r="2426" spans="15:15" x14ac:dyDescent="0.25">
      <c r="O2426" s="3"/>
    </row>
    <row r="2427" spans="15:15" x14ac:dyDescent="0.25">
      <c r="O2427" s="3"/>
    </row>
    <row r="2428" spans="15:15" x14ac:dyDescent="0.25">
      <c r="O2428" s="3"/>
    </row>
    <row r="2429" spans="15:15" x14ac:dyDescent="0.25">
      <c r="O2429" s="3"/>
    </row>
    <row r="2430" spans="15:15" x14ac:dyDescent="0.25">
      <c r="O2430" s="3"/>
    </row>
    <row r="2431" spans="15:15" x14ac:dyDescent="0.25">
      <c r="O2431" s="3"/>
    </row>
    <row r="2432" spans="15:15" x14ac:dyDescent="0.25">
      <c r="O2432" s="3"/>
    </row>
    <row r="2433" spans="15:15" x14ac:dyDescent="0.25">
      <c r="O2433" s="3"/>
    </row>
    <row r="2434" spans="15:15" x14ac:dyDescent="0.25">
      <c r="O2434" s="3"/>
    </row>
    <row r="2435" spans="15:15" x14ac:dyDescent="0.25">
      <c r="O2435" s="3"/>
    </row>
    <row r="2436" spans="15:15" x14ac:dyDescent="0.25">
      <c r="O2436" s="3"/>
    </row>
    <row r="2437" spans="15:15" x14ac:dyDescent="0.25">
      <c r="O2437" s="3"/>
    </row>
    <row r="2438" spans="15:15" x14ac:dyDescent="0.25">
      <c r="O2438" s="3"/>
    </row>
    <row r="2439" spans="15:15" x14ac:dyDescent="0.25">
      <c r="O2439" s="3"/>
    </row>
    <row r="2440" spans="15:15" x14ac:dyDescent="0.25">
      <c r="O2440" s="3"/>
    </row>
    <row r="2441" spans="15:15" x14ac:dyDescent="0.25">
      <c r="O2441" s="3"/>
    </row>
    <row r="2442" spans="15:15" x14ac:dyDescent="0.25">
      <c r="O2442" s="3"/>
    </row>
    <row r="2443" spans="15:15" x14ac:dyDescent="0.25">
      <c r="O2443" s="3"/>
    </row>
    <row r="2444" spans="15:15" x14ac:dyDescent="0.25">
      <c r="O2444" s="3"/>
    </row>
    <row r="2445" spans="15:15" x14ac:dyDescent="0.25">
      <c r="O2445" s="3"/>
    </row>
    <row r="2446" spans="15:15" x14ac:dyDescent="0.25">
      <c r="O2446" s="3"/>
    </row>
    <row r="2447" spans="15:15" x14ac:dyDescent="0.25">
      <c r="O2447" s="3"/>
    </row>
    <row r="2448" spans="15:15" x14ac:dyDescent="0.25">
      <c r="O2448" s="3"/>
    </row>
    <row r="2449" spans="15:15" x14ac:dyDescent="0.25">
      <c r="O2449" s="3"/>
    </row>
    <row r="2450" spans="15:15" x14ac:dyDescent="0.25">
      <c r="O2450" s="3"/>
    </row>
    <row r="2451" spans="15:15" x14ac:dyDescent="0.25">
      <c r="O2451" s="3"/>
    </row>
    <row r="2452" spans="15:15" x14ac:dyDescent="0.25">
      <c r="O2452" s="3"/>
    </row>
    <row r="2453" spans="15:15" x14ac:dyDescent="0.25">
      <c r="O2453" s="3"/>
    </row>
    <row r="2454" spans="15:15" x14ac:dyDescent="0.25">
      <c r="O2454" s="3"/>
    </row>
    <row r="2455" spans="15:15" x14ac:dyDescent="0.25">
      <c r="O2455" s="3"/>
    </row>
    <row r="2456" spans="15:15" x14ac:dyDescent="0.25">
      <c r="O2456" s="3"/>
    </row>
    <row r="2457" spans="15:15" x14ac:dyDescent="0.25">
      <c r="O2457" s="3"/>
    </row>
    <row r="2458" spans="15:15" x14ac:dyDescent="0.25">
      <c r="O2458" s="3"/>
    </row>
    <row r="2459" spans="15:15" x14ac:dyDescent="0.25">
      <c r="O2459" s="3"/>
    </row>
    <row r="2460" spans="15:15" x14ac:dyDescent="0.25">
      <c r="O2460" s="3"/>
    </row>
    <row r="2461" spans="15:15" x14ac:dyDescent="0.25">
      <c r="O2461" s="3"/>
    </row>
    <row r="2462" spans="15:15" x14ac:dyDescent="0.25">
      <c r="O2462" s="3"/>
    </row>
    <row r="2463" spans="15:15" x14ac:dyDescent="0.25">
      <c r="O2463" s="3"/>
    </row>
    <row r="2464" spans="15:15" x14ac:dyDescent="0.25">
      <c r="O2464" s="3"/>
    </row>
    <row r="2465" spans="15:15" x14ac:dyDescent="0.25">
      <c r="O2465" s="3"/>
    </row>
    <row r="2466" spans="15:15" x14ac:dyDescent="0.25">
      <c r="O2466" s="3"/>
    </row>
    <row r="2467" spans="15:15" x14ac:dyDescent="0.25">
      <c r="O2467" s="3"/>
    </row>
    <row r="2468" spans="15:15" x14ac:dyDescent="0.25">
      <c r="O2468" s="3"/>
    </row>
    <row r="2469" spans="15:15" x14ac:dyDescent="0.25">
      <c r="O2469" s="3"/>
    </row>
    <row r="2470" spans="15:15" x14ac:dyDescent="0.25">
      <c r="O2470" s="3"/>
    </row>
    <row r="2471" spans="15:15" x14ac:dyDescent="0.25">
      <c r="O2471" s="3"/>
    </row>
    <row r="2472" spans="15:15" x14ac:dyDescent="0.25">
      <c r="O2472" s="3"/>
    </row>
    <row r="2473" spans="15:15" x14ac:dyDescent="0.25">
      <c r="O2473" s="3"/>
    </row>
    <row r="2474" spans="15:15" x14ac:dyDescent="0.25">
      <c r="O2474" s="3"/>
    </row>
    <row r="2475" spans="15:15" x14ac:dyDescent="0.25">
      <c r="O2475" s="3"/>
    </row>
    <row r="2476" spans="15:15" x14ac:dyDescent="0.25">
      <c r="O2476" s="3"/>
    </row>
    <row r="2477" spans="15:15" x14ac:dyDescent="0.25">
      <c r="O2477" s="3"/>
    </row>
    <row r="2478" spans="15:15" x14ac:dyDescent="0.25">
      <c r="O2478" s="3"/>
    </row>
    <row r="2479" spans="15:15" x14ac:dyDescent="0.25">
      <c r="O2479" s="3"/>
    </row>
    <row r="2480" spans="15:15" x14ac:dyDescent="0.25">
      <c r="O2480" s="3"/>
    </row>
    <row r="2481" spans="15:15" x14ac:dyDescent="0.25">
      <c r="O2481" s="3"/>
    </row>
    <row r="2482" spans="15:15" x14ac:dyDescent="0.25">
      <c r="O2482" s="3"/>
    </row>
    <row r="2483" spans="15:15" x14ac:dyDescent="0.25">
      <c r="O2483" s="3"/>
    </row>
    <row r="2484" spans="15:15" x14ac:dyDescent="0.25">
      <c r="O2484" s="3"/>
    </row>
    <row r="2485" spans="15:15" x14ac:dyDescent="0.25">
      <c r="O2485" s="3"/>
    </row>
    <row r="2486" spans="15:15" x14ac:dyDescent="0.25">
      <c r="O2486" s="3"/>
    </row>
    <row r="2487" spans="15:15" x14ac:dyDescent="0.25">
      <c r="O2487" s="3"/>
    </row>
    <row r="2488" spans="15:15" x14ac:dyDescent="0.25">
      <c r="O2488" s="3"/>
    </row>
    <row r="2489" spans="15:15" x14ac:dyDescent="0.25">
      <c r="O2489" s="3"/>
    </row>
    <row r="2490" spans="15:15" x14ac:dyDescent="0.25">
      <c r="O2490" s="3"/>
    </row>
    <row r="2491" spans="15:15" x14ac:dyDescent="0.25">
      <c r="O2491" s="3"/>
    </row>
    <row r="2492" spans="15:15" x14ac:dyDescent="0.25">
      <c r="O2492" s="3"/>
    </row>
    <row r="2493" spans="15:15" x14ac:dyDescent="0.25">
      <c r="O2493" s="3"/>
    </row>
    <row r="2494" spans="15:15" x14ac:dyDescent="0.25">
      <c r="O2494" s="3"/>
    </row>
    <row r="2495" spans="15:15" x14ac:dyDescent="0.25">
      <c r="O2495" s="3"/>
    </row>
    <row r="2496" spans="15:15" x14ac:dyDescent="0.25">
      <c r="O2496" s="3"/>
    </row>
    <row r="2497" spans="15:15" x14ac:dyDescent="0.25">
      <c r="O2497" s="3"/>
    </row>
    <row r="2498" spans="15:15" x14ac:dyDescent="0.25">
      <c r="O2498" s="3"/>
    </row>
    <row r="2499" spans="15:15" x14ac:dyDescent="0.25">
      <c r="O2499" s="3"/>
    </row>
    <row r="2500" spans="15:15" x14ac:dyDescent="0.25">
      <c r="O2500" s="3"/>
    </row>
    <row r="2501" spans="15:15" x14ac:dyDescent="0.25">
      <c r="O2501" s="3"/>
    </row>
    <row r="2502" spans="15:15" x14ac:dyDescent="0.25">
      <c r="O2502" s="3"/>
    </row>
    <row r="2503" spans="15:15" x14ac:dyDescent="0.25">
      <c r="O2503" s="3"/>
    </row>
    <row r="2504" spans="15:15" x14ac:dyDescent="0.25">
      <c r="O2504" s="3"/>
    </row>
    <row r="2505" spans="15:15" x14ac:dyDescent="0.25">
      <c r="O2505" s="3"/>
    </row>
    <row r="2506" spans="15:15" x14ac:dyDescent="0.25">
      <c r="O2506" s="3"/>
    </row>
    <row r="2507" spans="15:15" x14ac:dyDescent="0.25">
      <c r="O2507" s="3"/>
    </row>
    <row r="2508" spans="15:15" x14ac:dyDescent="0.25">
      <c r="O2508" s="3"/>
    </row>
    <row r="2509" spans="15:15" x14ac:dyDescent="0.25">
      <c r="O2509" s="3"/>
    </row>
    <row r="2510" spans="15:15" x14ac:dyDescent="0.25">
      <c r="O2510" s="3"/>
    </row>
    <row r="2511" spans="15:15" x14ac:dyDescent="0.25">
      <c r="O2511" s="3"/>
    </row>
    <row r="2512" spans="15:15" x14ac:dyDescent="0.25">
      <c r="O2512" s="3"/>
    </row>
    <row r="2513" spans="15:15" x14ac:dyDescent="0.25">
      <c r="O2513" s="3"/>
    </row>
    <row r="2514" spans="15:15" x14ac:dyDescent="0.25">
      <c r="O2514" s="3"/>
    </row>
    <row r="2515" spans="15:15" x14ac:dyDescent="0.25">
      <c r="O2515" s="3"/>
    </row>
    <row r="2516" spans="15:15" x14ac:dyDescent="0.25">
      <c r="O2516" s="3"/>
    </row>
    <row r="2517" spans="15:15" x14ac:dyDescent="0.25">
      <c r="O2517" s="3"/>
    </row>
    <row r="2518" spans="15:15" x14ac:dyDescent="0.25">
      <c r="O2518" s="3"/>
    </row>
    <row r="2519" spans="15:15" x14ac:dyDescent="0.25">
      <c r="O2519" s="3"/>
    </row>
    <row r="2520" spans="15:15" x14ac:dyDescent="0.25">
      <c r="O2520" s="3"/>
    </row>
    <row r="2521" spans="15:15" x14ac:dyDescent="0.25">
      <c r="O2521" s="3"/>
    </row>
    <row r="2522" spans="15:15" x14ac:dyDescent="0.25">
      <c r="O2522" s="3"/>
    </row>
    <row r="2523" spans="15:15" x14ac:dyDescent="0.25">
      <c r="O2523" s="3"/>
    </row>
    <row r="2524" spans="15:15" x14ac:dyDescent="0.25">
      <c r="O2524" s="3"/>
    </row>
    <row r="2525" spans="15:15" x14ac:dyDescent="0.25">
      <c r="O2525" s="3"/>
    </row>
    <row r="2526" spans="15:15" x14ac:dyDescent="0.25">
      <c r="O2526" s="3"/>
    </row>
    <row r="2527" spans="15:15" x14ac:dyDescent="0.25">
      <c r="O2527" s="3"/>
    </row>
    <row r="2528" spans="15:15" x14ac:dyDescent="0.25">
      <c r="O2528" s="3"/>
    </row>
    <row r="2529" spans="15:15" x14ac:dyDescent="0.25">
      <c r="O2529" s="3"/>
    </row>
    <row r="2530" spans="15:15" x14ac:dyDescent="0.25">
      <c r="O2530" s="3"/>
    </row>
    <row r="2531" spans="15:15" x14ac:dyDescent="0.25">
      <c r="O2531" s="3"/>
    </row>
    <row r="2532" spans="15:15" x14ac:dyDescent="0.25">
      <c r="O2532" s="3"/>
    </row>
    <row r="2533" spans="15:15" x14ac:dyDescent="0.25">
      <c r="O2533" s="3"/>
    </row>
    <row r="2534" spans="15:15" x14ac:dyDescent="0.25">
      <c r="O2534" s="3"/>
    </row>
    <row r="2535" spans="15:15" x14ac:dyDescent="0.25">
      <c r="O2535" s="3"/>
    </row>
    <row r="2536" spans="15:15" x14ac:dyDescent="0.25">
      <c r="O2536" s="3"/>
    </row>
    <row r="2537" spans="15:15" x14ac:dyDescent="0.25">
      <c r="O2537" s="3"/>
    </row>
    <row r="2538" spans="15:15" x14ac:dyDescent="0.25">
      <c r="O2538" s="3"/>
    </row>
    <row r="2539" spans="15:15" x14ac:dyDescent="0.25">
      <c r="O2539" s="3"/>
    </row>
    <row r="2540" spans="15:15" x14ac:dyDescent="0.25">
      <c r="O2540" s="3"/>
    </row>
    <row r="2541" spans="15:15" x14ac:dyDescent="0.25">
      <c r="O2541" s="3"/>
    </row>
    <row r="2542" spans="15:15" x14ac:dyDescent="0.25">
      <c r="O2542" s="3"/>
    </row>
    <row r="2543" spans="15:15" x14ac:dyDescent="0.25">
      <c r="O2543" s="3"/>
    </row>
    <row r="2544" spans="15:15" x14ac:dyDescent="0.25">
      <c r="O2544" s="3"/>
    </row>
    <row r="2545" spans="15:15" x14ac:dyDescent="0.25">
      <c r="O2545" s="3"/>
    </row>
    <row r="2546" spans="15:15" x14ac:dyDescent="0.25">
      <c r="O2546" s="3"/>
    </row>
    <row r="2547" spans="15:15" x14ac:dyDescent="0.25">
      <c r="O2547" s="3"/>
    </row>
    <row r="2548" spans="15:15" x14ac:dyDescent="0.25">
      <c r="O2548" s="3"/>
    </row>
    <row r="2549" spans="15:15" x14ac:dyDescent="0.25">
      <c r="O2549" s="3"/>
    </row>
    <row r="2550" spans="15:15" x14ac:dyDescent="0.25">
      <c r="O2550" s="3"/>
    </row>
    <row r="2551" spans="15:15" x14ac:dyDescent="0.25">
      <c r="O2551" s="3"/>
    </row>
    <row r="2552" spans="15:15" x14ac:dyDescent="0.25">
      <c r="O2552" s="3"/>
    </row>
    <row r="2553" spans="15:15" x14ac:dyDescent="0.25">
      <c r="O2553" s="3"/>
    </row>
    <row r="2554" spans="15:15" x14ac:dyDescent="0.25">
      <c r="O2554" s="3"/>
    </row>
    <row r="2555" spans="15:15" x14ac:dyDescent="0.25">
      <c r="O2555" s="3"/>
    </row>
    <row r="2556" spans="15:15" x14ac:dyDescent="0.25">
      <c r="O2556" s="3"/>
    </row>
    <row r="2557" spans="15:15" x14ac:dyDescent="0.25">
      <c r="O2557" s="3"/>
    </row>
    <row r="2558" spans="15:15" x14ac:dyDescent="0.25">
      <c r="O2558" s="3"/>
    </row>
    <row r="2559" spans="15:15" x14ac:dyDescent="0.25">
      <c r="O2559" s="3"/>
    </row>
    <row r="2560" spans="15:15" x14ac:dyDescent="0.25">
      <c r="O2560" s="3"/>
    </row>
    <row r="2561" spans="15:15" x14ac:dyDescent="0.25">
      <c r="O2561" s="3"/>
    </row>
    <row r="2562" spans="15:15" x14ac:dyDescent="0.25">
      <c r="O2562" s="3"/>
    </row>
    <row r="2563" spans="15:15" x14ac:dyDescent="0.25">
      <c r="O2563" s="3"/>
    </row>
    <row r="2564" spans="15:15" x14ac:dyDescent="0.25">
      <c r="O2564" s="3"/>
    </row>
    <row r="2565" spans="15:15" x14ac:dyDescent="0.25">
      <c r="O2565" s="3"/>
    </row>
    <row r="2566" spans="15:15" x14ac:dyDescent="0.25">
      <c r="O2566" s="3"/>
    </row>
    <row r="2567" spans="15:15" x14ac:dyDescent="0.25">
      <c r="O2567" s="3"/>
    </row>
    <row r="2568" spans="15:15" x14ac:dyDescent="0.25">
      <c r="O2568" s="3"/>
    </row>
    <row r="2569" spans="15:15" x14ac:dyDescent="0.25">
      <c r="O2569" s="3"/>
    </row>
    <row r="2570" spans="15:15" x14ac:dyDescent="0.25">
      <c r="O2570" s="3"/>
    </row>
    <row r="2571" spans="15:15" x14ac:dyDescent="0.25">
      <c r="O2571" s="3"/>
    </row>
    <row r="2572" spans="15:15" x14ac:dyDescent="0.25">
      <c r="O2572" s="3"/>
    </row>
    <row r="2573" spans="15:15" x14ac:dyDescent="0.25">
      <c r="O2573" s="3"/>
    </row>
    <row r="2574" spans="15:15" x14ac:dyDescent="0.25">
      <c r="O2574" s="3"/>
    </row>
    <row r="2575" spans="15:15" x14ac:dyDescent="0.25">
      <c r="O2575" s="3"/>
    </row>
    <row r="2576" spans="15:15" x14ac:dyDescent="0.25">
      <c r="O2576" s="3"/>
    </row>
    <row r="2577" spans="15:15" x14ac:dyDescent="0.25">
      <c r="O2577" s="3"/>
    </row>
    <row r="2578" spans="15:15" x14ac:dyDescent="0.25">
      <c r="O2578" s="3"/>
    </row>
    <row r="2579" spans="15:15" x14ac:dyDescent="0.25">
      <c r="O2579" s="3"/>
    </row>
    <row r="2580" spans="15:15" x14ac:dyDescent="0.25">
      <c r="O2580" s="3"/>
    </row>
    <row r="2581" spans="15:15" x14ac:dyDescent="0.25">
      <c r="O2581" s="3"/>
    </row>
    <row r="2582" spans="15:15" x14ac:dyDescent="0.25">
      <c r="O2582" s="3"/>
    </row>
    <row r="2583" spans="15:15" x14ac:dyDescent="0.25">
      <c r="O2583" s="3"/>
    </row>
    <row r="2584" spans="15:15" x14ac:dyDescent="0.25">
      <c r="O2584" s="3"/>
    </row>
    <row r="2585" spans="15:15" x14ac:dyDescent="0.25">
      <c r="O2585" s="3"/>
    </row>
    <row r="2586" spans="15:15" x14ac:dyDescent="0.25">
      <c r="O2586" s="3"/>
    </row>
    <row r="2587" spans="15:15" x14ac:dyDescent="0.25">
      <c r="O2587" s="3"/>
    </row>
    <row r="2588" spans="15:15" x14ac:dyDescent="0.25">
      <c r="O2588" s="3"/>
    </row>
    <row r="2589" spans="15:15" x14ac:dyDescent="0.25">
      <c r="O2589" s="3"/>
    </row>
    <row r="2590" spans="15:15" x14ac:dyDescent="0.25">
      <c r="O2590" s="3"/>
    </row>
    <row r="2591" spans="15:15" x14ac:dyDescent="0.25">
      <c r="O2591" s="3"/>
    </row>
    <row r="2592" spans="15:15" x14ac:dyDescent="0.25">
      <c r="O2592" s="3"/>
    </row>
    <row r="2593" spans="15:15" x14ac:dyDescent="0.25">
      <c r="O2593" s="3"/>
    </row>
    <row r="2594" spans="15:15" x14ac:dyDescent="0.25">
      <c r="O2594" s="3"/>
    </row>
    <row r="2595" spans="15:15" x14ac:dyDescent="0.25">
      <c r="O2595" s="3"/>
    </row>
    <row r="2596" spans="15:15" x14ac:dyDescent="0.25">
      <c r="O2596" s="3"/>
    </row>
    <row r="2597" spans="15:15" x14ac:dyDescent="0.25">
      <c r="O2597" s="3"/>
    </row>
    <row r="2598" spans="15:15" x14ac:dyDescent="0.25">
      <c r="O2598" s="3"/>
    </row>
    <row r="2599" spans="15:15" x14ac:dyDescent="0.25">
      <c r="O2599" s="3"/>
    </row>
    <row r="2600" spans="15:15" x14ac:dyDescent="0.25">
      <c r="O2600" s="3"/>
    </row>
    <row r="2601" spans="15:15" x14ac:dyDescent="0.25">
      <c r="O2601" s="3"/>
    </row>
    <row r="2602" spans="15:15" x14ac:dyDescent="0.25">
      <c r="O2602" s="3"/>
    </row>
    <row r="2603" spans="15:15" x14ac:dyDescent="0.25">
      <c r="O2603" s="3"/>
    </row>
    <row r="2604" spans="15:15" x14ac:dyDescent="0.25">
      <c r="O2604" s="3"/>
    </row>
    <row r="2605" spans="15:15" x14ac:dyDescent="0.25">
      <c r="O2605" s="3"/>
    </row>
    <row r="2606" spans="15:15" x14ac:dyDescent="0.25">
      <c r="O2606" s="3"/>
    </row>
    <row r="2607" spans="15:15" x14ac:dyDescent="0.25">
      <c r="O2607" s="3"/>
    </row>
    <row r="2608" spans="15:15" x14ac:dyDescent="0.25">
      <c r="O2608" s="3"/>
    </row>
    <row r="2609" spans="15:15" x14ac:dyDescent="0.25">
      <c r="O2609" s="3"/>
    </row>
    <row r="2610" spans="15:15" x14ac:dyDescent="0.25">
      <c r="O2610" s="3"/>
    </row>
    <row r="2611" spans="15:15" x14ac:dyDescent="0.25">
      <c r="O2611" s="3"/>
    </row>
    <row r="2612" spans="15:15" x14ac:dyDescent="0.25">
      <c r="O2612" s="3"/>
    </row>
    <row r="2613" spans="15:15" x14ac:dyDescent="0.25">
      <c r="O2613" s="3"/>
    </row>
    <row r="2614" spans="15:15" x14ac:dyDescent="0.25">
      <c r="O2614" s="3"/>
    </row>
    <row r="2615" spans="15:15" x14ac:dyDescent="0.25">
      <c r="O2615" s="3"/>
    </row>
    <row r="2616" spans="15:15" x14ac:dyDescent="0.25">
      <c r="O2616" s="3"/>
    </row>
    <row r="2617" spans="15:15" x14ac:dyDescent="0.25">
      <c r="O2617" s="3"/>
    </row>
    <row r="2618" spans="15:15" x14ac:dyDescent="0.25">
      <c r="O2618" s="3"/>
    </row>
    <row r="2619" spans="15:15" x14ac:dyDescent="0.25">
      <c r="O2619" s="3"/>
    </row>
    <row r="2620" spans="15:15" x14ac:dyDescent="0.25">
      <c r="O2620" s="3"/>
    </row>
    <row r="2621" spans="15:15" x14ac:dyDescent="0.25">
      <c r="O2621" s="3"/>
    </row>
    <row r="2622" spans="15:15" x14ac:dyDescent="0.25">
      <c r="O2622" s="3"/>
    </row>
    <row r="2623" spans="15:15" x14ac:dyDescent="0.25">
      <c r="O2623" s="3"/>
    </row>
    <row r="2624" spans="15:15" x14ac:dyDescent="0.25">
      <c r="O2624" s="3"/>
    </row>
    <row r="2625" spans="15:19" x14ac:dyDescent="0.25">
      <c r="O2625" s="3"/>
    </row>
    <row r="2626" spans="15:19" x14ac:dyDescent="0.25">
      <c r="O2626" s="3"/>
    </row>
    <row r="2627" spans="15:19" x14ac:dyDescent="0.25">
      <c r="O2627" s="3"/>
    </row>
    <row r="2628" spans="15:19" x14ac:dyDescent="0.25">
      <c r="O2628" s="3"/>
    </row>
    <row r="2629" spans="15:19" x14ac:dyDescent="0.25">
      <c r="O2629" s="3"/>
    </row>
    <row r="2630" spans="15:19" x14ac:dyDescent="0.25">
      <c r="O2630" s="3"/>
    </row>
    <row r="2631" spans="15:19" x14ac:dyDescent="0.25">
      <c r="O2631" s="3"/>
    </row>
    <row r="2632" spans="15:19" x14ac:dyDescent="0.25">
      <c r="O2632" s="3"/>
    </row>
    <row r="2633" spans="15:19" x14ac:dyDescent="0.25">
      <c r="O2633" s="9"/>
      <c r="P2633" s="12"/>
      <c r="Q2633" s="12"/>
    </row>
    <row r="2634" spans="15:19" x14ac:dyDescent="0.25">
      <c r="O2634" s="9"/>
      <c r="P2634" s="12"/>
      <c r="Q2634" s="12"/>
      <c r="R2634" s="9"/>
      <c r="S2634" s="9"/>
    </row>
    <row r="2635" spans="15:19" x14ac:dyDescent="0.25">
      <c r="R2635" s="9"/>
      <c r="S2635" s="9"/>
    </row>
  </sheetData>
  <sheetProtection selectLockedCells="1"/>
  <customSheetViews>
    <customSheetView guid="{0B791748-0704-4F0F-8AD8-1A23F5A28D58}" state="hidden" topLeftCell="AN1">
      <pane ySplit="1" topLeftCell="A2" activePane="bottomLeft" state="frozen"/>
      <selection pane="bottomLeft" activeCell="AX2" sqref="AX2"/>
      <pageMargins left="0.7" right="0.7" top="0.75" bottom="0.75" header="0.3" footer="0.3"/>
      <pageSetup orientation="portrait" r:id="rId1"/>
    </customSheetView>
  </customSheetViews>
  <pageMargins left="0.7" right="0.7" top="0.75" bottom="0.75" header="0.3" footer="0.3"/>
  <pageSetup orientation="portrait" r:id="rId2"/>
  <legacyDrawing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FF0000"/>
  </sheetPr>
  <dimension ref="A1:P24"/>
  <sheetViews>
    <sheetView workbookViewId="0">
      <selection activeCell="G10" sqref="G10"/>
    </sheetView>
  </sheetViews>
  <sheetFormatPr defaultRowHeight="15" x14ac:dyDescent="0.25"/>
  <cols>
    <col min="1" max="1" width="6.42578125" bestFit="1" customWidth="1"/>
    <col min="2" max="2" width="6" bestFit="1" customWidth="1"/>
    <col min="3" max="3" width="6.5703125" bestFit="1" customWidth="1"/>
    <col min="4" max="4" width="6" bestFit="1" customWidth="1"/>
  </cols>
  <sheetData>
    <row r="1" spans="1:16" s="9" customFormat="1" ht="60" x14ac:dyDescent="0.25">
      <c r="A1" s="9" t="s">
        <v>424</v>
      </c>
      <c r="B1" s="9" t="s">
        <v>425</v>
      </c>
      <c r="C1" s="9" t="s">
        <v>193</v>
      </c>
      <c r="D1" s="9" t="s">
        <v>194</v>
      </c>
      <c r="E1" s="9" t="s">
        <v>195</v>
      </c>
      <c r="F1" s="9" t="s">
        <v>196</v>
      </c>
      <c r="G1" s="9" t="s">
        <v>198</v>
      </c>
      <c r="H1" s="9" t="s">
        <v>199</v>
      </c>
      <c r="I1" s="9" t="s">
        <v>336</v>
      </c>
      <c r="J1" s="9" t="s">
        <v>337</v>
      </c>
      <c r="K1" s="9" t="s">
        <v>383</v>
      </c>
      <c r="L1" s="9" t="s">
        <v>382</v>
      </c>
      <c r="M1" s="9" t="s">
        <v>343</v>
      </c>
      <c r="N1" s="9" t="s">
        <v>342</v>
      </c>
      <c r="O1" s="9" t="s">
        <v>473</v>
      </c>
      <c r="P1" s="9" t="s">
        <v>474</v>
      </c>
    </row>
    <row r="2" spans="1:16" x14ac:dyDescent="0.25">
      <c r="A2">
        <v>27.5</v>
      </c>
      <c r="B2">
        <v>4</v>
      </c>
      <c r="C2">
        <v>16</v>
      </c>
      <c r="D2">
        <v>9</v>
      </c>
      <c r="E2">
        <v>17</v>
      </c>
      <c r="F2">
        <v>6</v>
      </c>
      <c r="G2">
        <v>60</v>
      </c>
      <c r="H2">
        <v>6</v>
      </c>
      <c r="I2">
        <v>40</v>
      </c>
      <c r="J2">
        <v>7</v>
      </c>
      <c r="K2">
        <v>27.5</v>
      </c>
      <c r="L2">
        <v>3</v>
      </c>
      <c r="M2">
        <v>85</v>
      </c>
      <c r="N2">
        <v>5</v>
      </c>
      <c r="O2">
        <v>23.9</v>
      </c>
      <c r="P2">
        <v>23</v>
      </c>
    </row>
    <row r="3" spans="1:16" x14ac:dyDescent="0.25">
      <c r="A3">
        <v>52.5</v>
      </c>
      <c r="B3">
        <v>3</v>
      </c>
      <c r="C3">
        <v>29.5</v>
      </c>
      <c r="D3">
        <v>8</v>
      </c>
      <c r="E3">
        <v>30</v>
      </c>
      <c r="F3">
        <v>5</v>
      </c>
      <c r="G3">
        <v>80</v>
      </c>
      <c r="H3">
        <v>5</v>
      </c>
      <c r="I3">
        <v>72</v>
      </c>
      <c r="J3">
        <v>6</v>
      </c>
      <c r="K3">
        <v>52.5</v>
      </c>
      <c r="L3">
        <v>2</v>
      </c>
      <c r="M3">
        <v>125</v>
      </c>
      <c r="N3">
        <v>4</v>
      </c>
      <c r="O3">
        <f>O2+16.52</f>
        <v>40.42</v>
      </c>
      <c r="P3">
        <v>22</v>
      </c>
    </row>
    <row r="4" spans="1:16" x14ac:dyDescent="0.25">
      <c r="A4">
        <v>77.5</v>
      </c>
      <c r="B4">
        <v>2</v>
      </c>
      <c r="C4">
        <v>43</v>
      </c>
      <c r="D4">
        <v>7</v>
      </c>
      <c r="E4">
        <v>52</v>
      </c>
      <c r="F4">
        <v>4</v>
      </c>
      <c r="G4">
        <v>100</v>
      </c>
      <c r="H4">
        <v>4</v>
      </c>
      <c r="I4">
        <v>90</v>
      </c>
      <c r="J4">
        <v>5</v>
      </c>
      <c r="K4">
        <v>77.5</v>
      </c>
      <c r="L4">
        <v>1</v>
      </c>
      <c r="M4">
        <v>175</v>
      </c>
      <c r="N4">
        <v>3</v>
      </c>
      <c r="O4">
        <f>O3+16.52</f>
        <v>56.94</v>
      </c>
      <c r="P4">
        <v>21</v>
      </c>
    </row>
    <row r="5" spans="1:16" x14ac:dyDescent="0.25">
      <c r="A5">
        <v>102.5</v>
      </c>
      <c r="B5">
        <v>1</v>
      </c>
      <c r="C5">
        <v>56.5</v>
      </c>
      <c r="D5">
        <v>6</v>
      </c>
      <c r="E5">
        <v>72</v>
      </c>
      <c r="F5">
        <v>3</v>
      </c>
      <c r="G5">
        <v>120</v>
      </c>
      <c r="H5">
        <v>3</v>
      </c>
      <c r="I5">
        <v>109</v>
      </c>
      <c r="J5">
        <v>4</v>
      </c>
      <c r="K5">
        <v>102.5</v>
      </c>
      <c r="L5">
        <v>0</v>
      </c>
      <c r="M5">
        <v>235</v>
      </c>
      <c r="N5">
        <v>2</v>
      </c>
      <c r="O5">
        <f t="shared" ref="O5:O24" si="0">O4+16.52</f>
        <v>73.459999999999994</v>
      </c>
      <c r="P5">
        <v>20</v>
      </c>
    </row>
    <row r="6" spans="1:16" x14ac:dyDescent="0.25">
      <c r="A6">
        <v>127.5</v>
      </c>
      <c r="B6">
        <v>0</v>
      </c>
      <c r="C6">
        <v>70</v>
      </c>
      <c r="D6">
        <v>5</v>
      </c>
      <c r="E6">
        <v>90</v>
      </c>
      <c r="F6">
        <v>2</v>
      </c>
      <c r="G6">
        <v>140</v>
      </c>
      <c r="H6">
        <v>2</v>
      </c>
      <c r="I6">
        <v>127</v>
      </c>
      <c r="J6">
        <v>3</v>
      </c>
      <c r="M6">
        <v>285</v>
      </c>
      <c r="N6">
        <v>1</v>
      </c>
      <c r="O6">
        <f t="shared" si="0"/>
        <v>89.97999999999999</v>
      </c>
      <c r="P6">
        <v>19</v>
      </c>
    </row>
    <row r="7" spans="1:16" x14ac:dyDescent="0.25">
      <c r="C7">
        <v>83.5</v>
      </c>
      <c r="D7">
        <v>4</v>
      </c>
      <c r="E7">
        <v>107</v>
      </c>
      <c r="F7">
        <v>1</v>
      </c>
      <c r="G7">
        <v>160</v>
      </c>
      <c r="H7">
        <v>1</v>
      </c>
      <c r="I7">
        <v>145</v>
      </c>
      <c r="J7">
        <v>2</v>
      </c>
      <c r="M7">
        <v>350</v>
      </c>
      <c r="N7">
        <v>0</v>
      </c>
      <c r="O7">
        <f t="shared" si="0"/>
        <v>106.49999999999999</v>
      </c>
      <c r="P7">
        <v>18</v>
      </c>
    </row>
    <row r="8" spans="1:16" x14ac:dyDescent="0.25">
      <c r="C8">
        <v>97</v>
      </c>
      <c r="D8">
        <v>3</v>
      </c>
      <c r="E8">
        <v>122</v>
      </c>
      <c r="F8">
        <v>0</v>
      </c>
      <c r="G8">
        <v>190</v>
      </c>
      <c r="H8">
        <v>0</v>
      </c>
      <c r="I8">
        <v>164</v>
      </c>
      <c r="J8">
        <v>1</v>
      </c>
      <c r="O8">
        <f t="shared" si="0"/>
        <v>123.01999999999998</v>
      </c>
      <c r="P8">
        <v>17</v>
      </c>
    </row>
    <row r="9" spans="1:16" x14ac:dyDescent="0.25">
      <c r="C9">
        <v>110.5</v>
      </c>
      <c r="D9">
        <v>2</v>
      </c>
      <c r="I9">
        <v>182</v>
      </c>
      <c r="J9">
        <v>0</v>
      </c>
      <c r="O9">
        <f t="shared" si="0"/>
        <v>139.54</v>
      </c>
      <c r="P9">
        <v>16</v>
      </c>
    </row>
    <row r="10" spans="1:16" x14ac:dyDescent="0.25">
      <c r="C10">
        <v>124</v>
      </c>
      <c r="D10">
        <v>1</v>
      </c>
      <c r="O10">
        <f t="shared" si="0"/>
        <v>156.06</v>
      </c>
      <c r="P10">
        <v>15</v>
      </c>
    </row>
    <row r="11" spans="1:16" x14ac:dyDescent="0.25">
      <c r="C11">
        <v>137.5</v>
      </c>
      <c r="D11">
        <v>0</v>
      </c>
      <c r="O11">
        <f t="shared" si="0"/>
        <v>172.58</v>
      </c>
      <c r="P11">
        <v>14</v>
      </c>
    </row>
    <row r="12" spans="1:16" x14ac:dyDescent="0.25">
      <c r="O12">
        <f t="shared" si="0"/>
        <v>189.10000000000002</v>
      </c>
      <c r="P12">
        <v>13</v>
      </c>
    </row>
    <row r="13" spans="1:16" x14ac:dyDescent="0.25">
      <c r="O13">
        <f t="shared" si="0"/>
        <v>205.62000000000003</v>
      </c>
      <c r="P13">
        <v>12</v>
      </c>
    </row>
    <row r="14" spans="1:16" x14ac:dyDescent="0.25">
      <c r="O14">
        <f t="shared" si="0"/>
        <v>222.14000000000004</v>
      </c>
      <c r="P14">
        <v>11</v>
      </c>
    </row>
    <row r="15" spans="1:16" x14ac:dyDescent="0.25">
      <c r="O15">
        <f t="shared" si="0"/>
        <v>238.66000000000005</v>
      </c>
      <c r="P15">
        <v>10</v>
      </c>
    </row>
    <row r="16" spans="1:16" x14ac:dyDescent="0.25">
      <c r="O16">
        <f t="shared" si="0"/>
        <v>255.18000000000006</v>
      </c>
      <c r="P16">
        <v>9</v>
      </c>
    </row>
    <row r="17" spans="15:16" x14ac:dyDescent="0.25">
      <c r="O17">
        <f t="shared" si="0"/>
        <v>271.70000000000005</v>
      </c>
      <c r="P17">
        <v>8</v>
      </c>
    </row>
    <row r="18" spans="15:16" x14ac:dyDescent="0.25">
      <c r="O18">
        <f t="shared" si="0"/>
        <v>288.22000000000003</v>
      </c>
      <c r="P18">
        <v>7</v>
      </c>
    </row>
    <row r="19" spans="15:16" x14ac:dyDescent="0.25">
      <c r="O19">
        <f t="shared" si="0"/>
        <v>304.74</v>
      </c>
      <c r="P19">
        <v>6</v>
      </c>
    </row>
    <row r="20" spans="15:16" x14ac:dyDescent="0.25">
      <c r="O20">
        <f t="shared" si="0"/>
        <v>321.26</v>
      </c>
      <c r="P20">
        <v>5</v>
      </c>
    </row>
    <row r="21" spans="15:16" x14ac:dyDescent="0.25">
      <c r="O21">
        <f t="shared" si="0"/>
        <v>337.78</v>
      </c>
      <c r="P21">
        <v>4</v>
      </c>
    </row>
    <row r="22" spans="15:16" x14ac:dyDescent="0.25">
      <c r="O22">
        <f t="shared" si="0"/>
        <v>354.29999999999995</v>
      </c>
      <c r="P22">
        <v>3</v>
      </c>
    </row>
    <row r="23" spans="15:16" x14ac:dyDescent="0.25">
      <c r="O23">
        <f t="shared" si="0"/>
        <v>370.81999999999994</v>
      </c>
      <c r="P23">
        <v>2</v>
      </c>
    </row>
    <row r="24" spans="15:16" x14ac:dyDescent="0.25">
      <c r="O24">
        <f t="shared" si="0"/>
        <v>387.33999999999992</v>
      </c>
      <c r="P24">
        <v>1</v>
      </c>
    </row>
  </sheetData>
  <sheetProtection algorithmName="SHA-512" hashValue="mnDzL/Ie4s3Nu6F1EmYASIiS3opuqDI1OkoAsrHv7SYZh0sL0WG1xFNzNX64djG8aPbViau1edB1muIJBhgkjQ==" saltValue="F6WjKtWHCQ84faUFX8HuvQ==" spinCount="100000" sheet="1" objects="1" scenarios="1" selectLockedCells="1"/>
  <customSheetViews>
    <customSheetView guid="{0B791748-0704-4F0F-8AD8-1A23F5A28D58}" state="hidden">
      <selection activeCell="G10" sqref="G10"/>
      <pageMargins left="0.7" right="0.7" top="0.75" bottom="0.75" header="0.3" footer="0.3"/>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FF0000"/>
  </sheetPr>
  <dimension ref="A1:AD70"/>
  <sheetViews>
    <sheetView topLeftCell="X1" zoomScale="85" zoomScaleNormal="85" workbookViewId="0">
      <selection activeCell="C13" sqref="C13"/>
    </sheetView>
  </sheetViews>
  <sheetFormatPr defaultRowHeight="17.25" x14ac:dyDescent="0.3"/>
  <cols>
    <col min="1" max="1" width="19.42578125" customWidth="1"/>
    <col min="2" max="2" width="37.7109375" customWidth="1"/>
    <col min="3" max="5" width="9.140625" customWidth="1"/>
    <col min="6" max="7" width="12.28515625" style="78" customWidth="1"/>
    <col min="8" max="8" width="4.28515625" style="119" customWidth="1"/>
    <col min="9" max="10" width="12.28515625" style="119" customWidth="1"/>
    <col min="13" max="13" width="12.85546875" customWidth="1"/>
  </cols>
  <sheetData>
    <row r="1" spans="1:30" s="9" customFormat="1" ht="61.5" thickBot="1" x14ac:dyDescent="0.35">
      <c r="F1" s="74" t="s">
        <v>214</v>
      </c>
      <c r="G1" s="116" t="s">
        <v>215</v>
      </c>
      <c r="H1" s="117"/>
      <c r="I1" s="74" t="s">
        <v>214</v>
      </c>
      <c r="J1" s="116" t="s">
        <v>215</v>
      </c>
      <c r="M1" s="9" t="s">
        <v>549</v>
      </c>
      <c r="N1" s="9" t="s">
        <v>321</v>
      </c>
      <c r="O1" s="9" t="s">
        <v>345</v>
      </c>
      <c r="P1" s="9" t="s">
        <v>466</v>
      </c>
      <c r="Q1" s="9" t="s">
        <v>346</v>
      </c>
      <c r="R1" s="9" t="s">
        <v>1</v>
      </c>
      <c r="S1" s="9" t="s">
        <v>0</v>
      </c>
      <c r="T1" s="9" t="s">
        <v>462</v>
      </c>
      <c r="U1" s="9" t="s">
        <v>463</v>
      </c>
      <c r="V1" s="9" t="s">
        <v>464</v>
      </c>
      <c r="W1" s="9" t="s">
        <v>465</v>
      </c>
      <c r="X1" s="350" t="s">
        <v>548</v>
      </c>
      <c r="Y1" s="350"/>
      <c r="Z1" s="355" t="s">
        <v>614</v>
      </c>
      <c r="AA1" s="355"/>
      <c r="AC1" s="9" t="s">
        <v>178</v>
      </c>
      <c r="AD1" s="9" t="s">
        <v>895</v>
      </c>
    </row>
    <row r="2" spans="1:30" x14ac:dyDescent="0.3">
      <c r="A2">
        <v>128</v>
      </c>
      <c r="B2" t="s">
        <v>179</v>
      </c>
      <c r="F2" s="75">
        <v>57</v>
      </c>
      <c r="G2" s="118">
        <v>252</v>
      </c>
      <c r="I2" s="75">
        <v>92</v>
      </c>
      <c r="J2" s="118">
        <v>350</v>
      </c>
      <c r="L2" s="78"/>
      <c r="M2">
        <v>647</v>
      </c>
      <c r="N2" t="s">
        <v>347</v>
      </c>
      <c r="O2">
        <v>71588</v>
      </c>
      <c r="P2">
        <v>72</v>
      </c>
      <c r="Q2">
        <v>294</v>
      </c>
      <c r="R2">
        <v>172</v>
      </c>
      <c r="S2">
        <v>287</v>
      </c>
      <c r="T2">
        <v>177</v>
      </c>
      <c r="U2">
        <v>333</v>
      </c>
      <c r="V2">
        <f t="shared" ref="V2:W7" si="0">T2-R2</f>
        <v>5</v>
      </c>
      <c r="W2">
        <f t="shared" si="0"/>
        <v>46</v>
      </c>
      <c r="X2">
        <v>325</v>
      </c>
      <c r="Y2">
        <f t="shared" ref="Y2:Y7" si="1">U2-X2</f>
        <v>8</v>
      </c>
      <c r="Z2">
        <v>321</v>
      </c>
      <c r="AA2">
        <f t="shared" ref="AA2:AA7" si="2">$U2-Z2</f>
        <v>12</v>
      </c>
      <c r="AC2">
        <v>57</v>
      </c>
      <c r="AD2">
        <v>66</v>
      </c>
    </row>
    <row r="3" spans="1:30" x14ac:dyDescent="0.3">
      <c r="A3">
        <f>PI()</f>
        <v>3.1415926535897931</v>
      </c>
      <c r="B3" t="s">
        <v>180</v>
      </c>
      <c r="F3" s="76">
        <v>58</v>
      </c>
      <c r="G3" s="120">
        <v>255</v>
      </c>
      <c r="I3" s="76">
        <v>93</v>
      </c>
      <c r="J3" s="120">
        <v>353</v>
      </c>
      <c r="L3" s="78"/>
      <c r="M3">
        <v>647</v>
      </c>
      <c r="N3" t="s">
        <v>347</v>
      </c>
      <c r="O3">
        <v>71904</v>
      </c>
      <c r="P3">
        <v>75</v>
      </c>
      <c r="Q3">
        <v>302</v>
      </c>
      <c r="R3">
        <v>171</v>
      </c>
      <c r="S3">
        <v>262</v>
      </c>
      <c r="T3">
        <v>164</v>
      </c>
      <c r="U3">
        <v>284</v>
      </c>
      <c r="V3">
        <f t="shared" si="0"/>
        <v>-7</v>
      </c>
      <c r="W3">
        <f t="shared" si="0"/>
        <v>22</v>
      </c>
      <c r="X3">
        <v>277</v>
      </c>
      <c r="Y3">
        <f t="shared" si="1"/>
        <v>7</v>
      </c>
      <c r="Z3">
        <v>279</v>
      </c>
      <c r="AA3">
        <f t="shared" si="2"/>
        <v>5</v>
      </c>
      <c r="AC3">
        <v>58</v>
      </c>
      <c r="AD3">
        <v>66</v>
      </c>
    </row>
    <row r="4" spans="1:30" x14ac:dyDescent="0.3">
      <c r="A4">
        <f>A2*A3</f>
        <v>402.12385965949352</v>
      </c>
      <c r="B4" t="s">
        <v>181</v>
      </c>
      <c r="F4" s="76">
        <v>59</v>
      </c>
      <c r="G4" s="120">
        <v>257</v>
      </c>
      <c r="I4" s="76">
        <v>94</v>
      </c>
      <c r="J4" s="120">
        <v>356</v>
      </c>
      <c r="M4">
        <v>647</v>
      </c>
      <c r="N4" t="s">
        <v>413</v>
      </c>
      <c r="O4">
        <v>69707</v>
      </c>
      <c r="P4">
        <v>106</v>
      </c>
      <c r="Q4">
        <v>30</v>
      </c>
      <c r="R4">
        <v>107</v>
      </c>
      <c r="S4">
        <v>348</v>
      </c>
      <c r="T4">
        <v>105</v>
      </c>
      <c r="U4">
        <v>339</v>
      </c>
      <c r="V4">
        <f t="shared" si="0"/>
        <v>-2</v>
      </c>
      <c r="W4">
        <f t="shared" si="0"/>
        <v>-9</v>
      </c>
      <c r="X4">
        <v>334</v>
      </c>
      <c r="Y4">
        <f t="shared" si="1"/>
        <v>5</v>
      </c>
      <c r="Z4">
        <v>347</v>
      </c>
      <c r="AA4">
        <f t="shared" si="2"/>
        <v>-8</v>
      </c>
      <c r="AC4">
        <v>59</v>
      </c>
      <c r="AD4">
        <v>66</v>
      </c>
    </row>
    <row r="5" spans="1:30" x14ac:dyDescent="0.3">
      <c r="A5">
        <f>A4/360</f>
        <v>1.1170107212763709</v>
      </c>
      <c r="B5" t="s">
        <v>182</v>
      </c>
      <c r="F5" s="76">
        <v>60</v>
      </c>
      <c r="G5" s="120">
        <v>260</v>
      </c>
      <c r="I5" s="76">
        <v>95</v>
      </c>
      <c r="J5" s="120">
        <v>359</v>
      </c>
      <c r="M5">
        <v>647</v>
      </c>
      <c r="N5" t="s">
        <v>415</v>
      </c>
      <c r="O5">
        <v>98753</v>
      </c>
      <c r="P5">
        <v>72</v>
      </c>
      <c r="Q5">
        <v>294</v>
      </c>
      <c r="R5">
        <v>164</v>
      </c>
      <c r="S5">
        <v>283</v>
      </c>
      <c r="T5">
        <v>170</v>
      </c>
      <c r="U5">
        <v>325</v>
      </c>
      <c r="V5">
        <f t="shared" si="0"/>
        <v>6</v>
      </c>
      <c r="W5">
        <f t="shared" si="0"/>
        <v>42</v>
      </c>
      <c r="X5">
        <v>317</v>
      </c>
      <c r="Y5">
        <f t="shared" si="1"/>
        <v>8</v>
      </c>
      <c r="Z5">
        <v>321</v>
      </c>
      <c r="AA5">
        <f t="shared" si="2"/>
        <v>4</v>
      </c>
      <c r="AC5">
        <v>60</v>
      </c>
      <c r="AD5">
        <v>66</v>
      </c>
    </row>
    <row r="6" spans="1:30" ht="18" thickBot="1" x14ac:dyDescent="0.35">
      <c r="F6" s="76">
        <v>61</v>
      </c>
      <c r="G6" s="120">
        <v>263</v>
      </c>
      <c r="I6" s="76">
        <v>96</v>
      </c>
      <c r="J6" s="120">
        <v>1</v>
      </c>
      <c r="M6">
        <v>647</v>
      </c>
      <c r="N6" t="s">
        <v>413</v>
      </c>
      <c r="O6">
        <v>69726</v>
      </c>
      <c r="P6">
        <v>86</v>
      </c>
      <c r="Q6">
        <v>333</v>
      </c>
      <c r="R6">
        <v>130</v>
      </c>
      <c r="S6">
        <v>133</v>
      </c>
      <c r="T6">
        <v>129</v>
      </c>
      <c r="U6">
        <v>142</v>
      </c>
      <c r="V6">
        <f t="shared" si="0"/>
        <v>-1</v>
      </c>
      <c r="W6">
        <f t="shared" si="0"/>
        <v>9</v>
      </c>
      <c r="X6">
        <v>135</v>
      </c>
      <c r="Y6">
        <f t="shared" si="1"/>
        <v>7</v>
      </c>
      <c r="Z6">
        <v>152</v>
      </c>
      <c r="AA6">
        <f t="shared" si="2"/>
        <v>-10</v>
      </c>
      <c r="AC6">
        <v>61</v>
      </c>
      <c r="AD6">
        <v>66</v>
      </c>
    </row>
    <row r="7" spans="1:30" ht="18" thickBot="1" x14ac:dyDescent="0.35">
      <c r="A7" s="126" t="e">
        <f>LOOKUP('Job Entry'!D7,'side knives'!K:K,'side knives'!N:N)</f>
        <v>#N/A</v>
      </c>
      <c r="B7" s="7" t="s">
        <v>258</v>
      </c>
      <c r="C7" s="7" t="e">
        <f>IF(A7="v",CONVERT((((('Job Entry'!D8/2)-LOOKUP('Job Entry'!D7,'side knives'!K:K,'side knives'!S:S))-(CONVERT(40,"mm","in")))*TAN(LOOKUP('Job Entry'!D7,'side knives'!K:K,'side knives'!AR:AR))),"in","mm"),0)</f>
        <v>#N/A</v>
      </c>
      <c r="D7" s="7"/>
      <c r="E7" s="7"/>
      <c r="F7" s="76">
        <v>62</v>
      </c>
      <c r="G7" s="120">
        <v>266</v>
      </c>
      <c r="I7" s="76">
        <v>97</v>
      </c>
      <c r="J7" s="120">
        <v>4</v>
      </c>
      <c r="M7">
        <v>647</v>
      </c>
      <c r="N7" t="s">
        <v>416</v>
      </c>
      <c r="O7">
        <v>71916</v>
      </c>
      <c r="P7">
        <v>74</v>
      </c>
      <c r="Q7">
        <v>300</v>
      </c>
      <c r="R7">
        <v>166</v>
      </c>
      <c r="S7">
        <v>298</v>
      </c>
      <c r="T7">
        <v>166</v>
      </c>
      <c r="U7">
        <v>284</v>
      </c>
      <c r="V7">
        <f t="shared" si="0"/>
        <v>0</v>
      </c>
      <c r="W7">
        <f t="shared" si="0"/>
        <v>-14</v>
      </c>
      <c r="X7">
        <v>290</v>
      </c>
      <c r="Y7">
        <f t="shared" si="1"/>
        <v>-6</v>
      </c>
      <c r="Z7">
        <v>293</v>
      </c>
      <c r="AA7">
        <f t="shared" si="2"/>
        <v>-9</v>
      </c>
      <c r="AC7">
        <v>62</v>
      </c>
      <c r="AD7">
        <v>66</v>
      </c>
    </row>
    <row r="8" spans="1:30" ht="18" thickBot="1" x14ac:dyDescent="0.35">
      <c r="A8" s="79" t="e">
        <f>IF(ISBLANK(A19),LOOKUP('Job Entry'!D7,'side knives'!K:K,'side knives'!M:M),A19)</f>
        <v>#N/A</v>
      </c>
      <c r="B8" t="s">
        <v>178</v>
      </c>
      <c r="C8" t="e">
        <f>$A$2/$A$8</f>
        <v>#N/A</v>
      </c>
      <c r="D8" t="e">
        <f>A8/A2</f>
        <v>#N/A</v>
      </c>
      <c r="E8" s="4"/>
      <c r="F8" s="76">
        <v>63</v>
      </c>
      <c r="G8" s="120">
        <v>269</v>
      </c>
      <c r="I8" s="76">
        <v>98</v>
      </c>
      <c r="J8" s="120">
        <v>7</v>
      </c>
      <c r="AC8">
        <v>63</v>
      </c>
      <c r="AD8">
        <v>66</v>
      </c>
    </row>
    <row r="9" spans="1:30" x14ac:dyDescent="0.3">
      <c r="A9" t="e">
        <f>A8*PI()</f>
        <v>#N/A</v>
      </c>
      <c r="B9" t="s">
        <v>174</v>
      </c>
      <c r="E9" s="7"/>
      <c r="F9" s="76">
        <v>64</v>
      </c>
      <c r="G9" s="120">
        <v>271</v>
      </c>
      <c r="I9" s="76">
        <v>99</v>
      </c>
      <c r="J9" s="120">
        <v>10</v>
      </c>
      <c r="AC9">
        <v>64</v>
      </c>
      <c r="AD9">
        <v>66</v>
      </c>
    </row>
    <row r="10" spans="1:30" x14ac:dyDescent="0.3">
      <c r="A10">
        <v>300</v>
      </c>
      <c r="B10" t="s">
        <v>175</v>
      </c>
      <c r="E10" s="7"/>
      <c r="F10" s="76">
        <v>65</v>
      </c>
      <c r="G10" s="120">
        <v>274</v>
      </c>
      <c r="I10" s="76">
        <v>100</v>
      </c>
      <c r="J10" s="120">
        <v>13</v>
      </c>
      <c r="AC10">
        <v>65</v>
      </c>
      <c r="AD10">
        <v>66</v>
      </c>
    </row>
    <row r="11" spans="1:30" x14ac:dyDescent="0.3">
      <c r="A11" t="e">
        <f>A10-A9</f>
        <v>#N/A</v>
      </c>
      <c r="B11" t="s">
        <v>176</v>
      </c>
      <c r="E11" s="7"/>
      <c r="F11" s="76">
        <v>66</v>
      </c>
      <c r="G11" s="120">
        <v>277</v>
      </c>
      <c r="I11" s="76">
        <v>101</v>
      </c>
      <c r="J11" s="120">
        <v>15</v>
      </c>
      <c r="AC11">
        <v>66</v>
      </c>
      <c r="AD11">
        <v>66</v>
      </c>
    </row>
    <row r="12" spans="1:30" x14ac:dyDescent="0.3">
      <c r="A12" t="e">
        <f>A11/A5</f>
        <v>#N/A</v>
      </c>
      <c r="B12" t="s">
        <v>177</v>
      </c>
      <c r="F12" s="76">
        <v>67</v>
      </c>
      <c r="G12" s="120">
        <v>280</v>
      </c>
      <c r="I12" s="76">
        <v>102</v>
      </c>
      <c r="J12" s="120">
        <v>18</v>
      </c>
      <c r="AC12">
        <v>67</v>
      </c>
      <c r="AD12">
        <v>66</v>
      </c>
    </row>
    <row r="13" spans="1:30" x14ac:dyDescent="0.3">
      <c r="A13" s="84" t="e">
        <f>IF((A12-D13)&gt;0,360-(A12-D13),(ABS(A12-D13)))</f>
        <v>#N/A</v>
      </c>
      <c r="B13" t="s">
        <v>216</v>
      </c>
      <c r="C13" t="e">
        <f>IF(LOOKUP('Format Info'!B3,'side knives'!K:K,'side knives'!AB:AB&gt;0),((('Format Info'!C7/2)-45)-(LOOKUP('Format Info'!B3,'side knives'!K:K,'side knives'!P:P)*25.4))*TAN(LOOKUP('Format Info'!B3,'side knives'!K:K,'side knives'!AR:AR)),0)</f>
        <v>#N/A</v>
      </c>
      <c r="D13" t="e">
        <f>C13/A5</f>
        <v>#N/A</v>
      </c>
      <c r="F13" s="76">
        <v>68</v>
      </c>
      <c r="G13" s="120">
        <v>283</v>
      </c>
      <c r="I13" s="76">
        <v>103</v>
      </c>
      <c r="J13" s="120">
        <v>21</v>
      </c>
      <c r="AC13">
        <v>68</v>
      </c>
      <c r="AD13">
        <v>75</v>
      </c>
    </row>
    <row r="14" spans="1:30" x14ac:dyDescent="0.3">
      <c r="A14" s="81" t="e">
        <f>D14</f>
        <v>#N/A</v>
      </c>
      <c r="B14" t="s">
        <v>217</v>
      </c>
      <c r="C14" s="80">
        <v>97</v>
      </c>
      <c r="D14" t="e">
        <f>(($C$14+$C$7)/$A$5)*$C$8</f>
        <v>#N/A</v>
      </c>
      <c r="F14" s="76">
        <v>69</v>
      </c>
      <c r="G14" s="120">
        <v>285</v>
      </c>
      <c r="I14" s="76">
        <v>104</v>
      </c>
      <c r="J14" s="120">
        <v>24</v>
      </c>
      <c r="AC14">
        <v>69</v>
      </c>
      <c r="AD14">
        <v>75</v>
      </c>
    </row>
    <row r="15" spans="1:30" x14ac:dyDescent="0.3">
      <c r="A15" s="81" t="e">
        <f>D15-((INT(D15/360)*360))</f>
        <v>#N/A</v>
      </c>
      <c r="B15" t="s">
        <v>218</v>
      </c>
      <c r="C15" s="80">
        <v>636</v>
      </c>
      <c r="D15" t="e">
        <f>(($C$15+$C$7)/$A$5)*$C$8</f>
        <v>#N/A</v>
      </c>
      <c r="F15" s="76">
        <v>70</v>
      </c>
      <c r="G15" s="120">
        <v>288</v>
      </c>
      <c r="I15" s="76">
        <v>105</v>
      </c>
      <c r="J15" s="120">
        <v>27</v>
      </c>
      <c r="N15" s="382" t="e">
        <f>A8*PI()</f>
        <v>#N/A</v>
      </c>
      <c r="O15" s="383" t="s">
        <v>174</v>
      </c>
      <c r="P15" s="383"/>
      <c r="Q15" s="383"/>
      <c r="R15" s="383"/>
      <c r="S15" s="383"/>
      <c r="T15" s="383"/>
      <c r="U15" s="384"/>
      <c r="AC15">
        <v>70</v>
      </c>
      <c r="AD15">
        <v>75</v>
      </c>
    </row>
    <row r="16" spans="1:30" x14ac:dyDescent="0.3">
      <c r="F16" s="76">
        <v>71</v>
      </c>
      <c r="G16" s="120">
        <v>291</v>
      </c>
      <c r="I16" s="76">
        <v>106</v>
      </c>
      <c r="J16" s="120">
        <v>30</v>
      </c>
      <c r="N16" s="385">
        <v>647</v>
      </c>
      <c r="O16" t="s">
        <v>615</v>
      </c>
      <c r="U16" s="10"/>
      <c r="AC16">
        <v>71</v>
      </c>
      <c r="AD16">
        <v>75</v>
      </c>
    </row>
    <row r="17" spans="1:30" x14ac:dyDescent="0.3">
      <c r="A17" s="11"/>
      <c r="F17" s="76">
        <v>72</v>
      </c>
      <c r="G17" s="120">
        <v>294</v>
      </c>
      <c r="I17" s="76">
        <v>107</v>
      </c>
      <c r="J17" s="120">
        <v>32</v>
      </c>
      <c r="N17" s="385" t="e">
        <f>N16/N15</f>
        <v>#N/A</v>
      </c>
      <c r="O17" t="s">
        <v>616</v>
      </c>
      <c r="U17" s="10"/>
      <c r="AC17">
        <v>72</v>
      </c>
      <c r="AD17">
        <v>75</v>
      </c>
    </row>
    <row r="18" spans="1:30" x14ac:dyDescent="0.3">
      <c r="A18" s="11"/>
      <c r="F18" s="76">
        <v>73</v>
      </c>
      <c r="G18" s="120">
        <v>297</v>
      </c>
      <c r="I18" s="76">
        <v>108</v>
      </c>
      <c r="J18" s="120">
        <v>35</v>
      </c>
      <c r="N18" s="385" t="e">
        <f>INT(N17)</f>
        <v>#N/A</v>
      </c>
      <c r="O18" t="s">
        <v>617</v>
      </c>
      <c r="U18" s="10"/>
      <c r="AC18">
        <v>73</v>
      </c>
      <c r="AD18">
        <v>75</v>
      </c>
    </row>
    <row r="19" spans="1:30" x14ac:dyDescent="0.3">
      <c r="A19" s="309"/>
      <c r="B19" s="423" t="s">
        <v>426</v>
      </c>
      <c r="F19" s="76">
        <v>74</v>
      </c>
      <c r="G19" s="120">
        <v>300</v>
      </c>
      <c r="I19" s="76">
        <v>109</v>
      </c>
      <c r="J19" s="120">
        <v>38</v>
      </c>
      <c r="N19" s="385" t="e">
        <f>N15*N18</f>
        <v>#N/A</v>
      </c>
      <c r="O19" t="s">
        <v>618</v>
      </c>
      <c r="U19" s="10"/>
      <c r="AC19">
        <v>74</v>
      </c>
      <c r="AD19">
        <v>75</v>
      </c>
    </row>
    <row r="20" spans="1:30" x14ac:dyDescent="0.3">
      <c r="F20" s="76">
        <v>75</v>
      </c>
      <c r="G20" s="120">
        <v>302</v>
      </c>
      <c r="I20" s="76">
        <v>110</v>
      </c>
      <c r="J20" s="120">
        <v>41</v>
      </c>
      <c r="N20" s="385" t="e">
        <f>N16-N19</f>
        <v>#N/A</v>
      </c>
      <c r="O20" t="s">
        <v>619</v>
      </c>
      <c r="U20" s="10"/>
      <c r="AC20">
        <v>75</v>
      </c>
      <c r="AD20">
        <v>75</v>
      </c>
    </row>
    <row r="21" spans="1:30" x14ac:dyDescent="0.3">
      <c r="A21" s="7"/>
      <c r="F21" s="76">
        <v>76</v>
      </c>
      <c r="G21" s="120">
        <v>305</v>
      </c>
      <c r="I21" s="76">
        <v>111</v>
      </c>
      <c r="J21" s="120">
        <v>44</v>
      </c>
      <c r="N21" s="385"/>
      <c r="U21" s="10"/>
      <c r="AC21">
        <v>76</v>
      </c>
      <c r="AD21">
        <v>75</v>
      </c>
    </row>
    <row r="22" spans="1:30" x14ac:dyDescent="0.3">
      <c r="A22" s="7"/>
      <c r="F22" s="76">
        <v>77</v>
      </c>
      <c r="G22" s="120">
        <v>308</v>
      </c>
      <c r="I22" s="76">
        <v>112</v>
      </c>
      <c r="J22" s="120">
        <v>46</v>
      </c>
      <c r="N22" s="385"/>
      <c r="U22" s="10"/>
      <c r="AC22">
        <v>77</v>
      </c>
      <c r="AD22">
        <v>86</v>
      </c>
    </row>
    <row r="23" spans="1:30" x14ac:dyDescent="0.3">
      <c r="A23" s="7"/>
      <c r="F23" s="76">
        <v>78</v>
      </c>
      <c r="G23" s="120">
        <v>311</v>
      </c>
      <c r="I23" s="76">
        <v>113</v>
      </c>
      <c r="J23" s="120">
        <v>49</v>
      </c>
      <c r="N23" s="385"/>
      <c r="U23" s="10"/>
      <c r="AC23">
        <v>78</v>
      </c>
      <c r="AD23">
        <v>86</v>
      </c>
    </row>
    <row r="24" spans="1:30" x14ac:dyDescent="0.3">
      <c r="A24" s="2"/>
      <c r="B24" t="s">
        <v>433</v>
      </c>
      <c r="F24" s="76">
        <v>79</v>
      </c>
      <c r="G24" s="120">
        <v>314</v>
      </c>
      <c r="I24" s="76">
        <v>114</v>
      </c>
      <c r="J24" s="120">
        <v>52</v>
      </c>
      <c r="N24" s="385" t="s">
        <v>620</v>
      </c>
      <c r="U24" s="10"/>
      <c r="AC24">
        <v>79</v>
      </c>
      <c r="AD24">
        <v>86</v>
      </c>
    </row>
    <row r="25" spans="1:30" x14ac:dyDescent="0.3">
      <c r="F25" s="76">
        <v>80</v>
      </c>
      <c r="G25" s="120">
        <v>316</v>
      </c>
      <c r="I25" s="76">
        <v>115</v>
      </c>
      <c r="J25" s="120">
        <v>55</v>
      </c>
      <c r="N25" s="385" t="e">
        <f>(N20+C7)/A5</f>
        <v>#N/A</v>
      </c>
      <c r="U25" s="10"/>
      <c r="AC25">
        <v>80</v>
      </c>
      <c r="AD25">
        <v>86</v>
      </c>
    </row>
    <row r="26" spans="1:30" x14ac:dyDescent="0.3">
      <c r="F26" s="76">
        <v>81</v>
      </c>
      <c r="G26" s="120">
        <v>319</v>
      </c>
      <c r="I26" s="76">
        <v>116</v>
      </c>
      <c r="J26" s="120">
        <v>58</v>
      </c>
      <c r="N26" s="386" t="e">
        <f>N25*C8</f>
        <v>#N/A</v>
      </c>
      <c r="O26" s="387"/>
      <c r="P26" s="387"/>
      <c r="Q26" s="387"/>
      <c r="R26" s="387"/>
      <c r="S26" s="387"/>
      <c r="T26" s="387"/>
      <c r="U26" s="388"/>
      <c r="AC26">
        <v>81</v>
      </c>
      <c r="AD26">
        <v>86</v>
      </c>
    </row>
    <row r="27" spans="1:30" x14ac:dyDescent="0.3">
      <c r="F27" s="76">
        <v>82</v>
      </c>
      <c r="G27" s="120">
        <v>322</v>
      </c>
      <c r="I27" s="76">
        <v>117</v>
      </c>
      <c r="J27" s="120">
        <v>60</v>
      </c>
      <c r="AC27">
        <v>82</v>
      </c>
      <c r="AD27">
        <v>86</v>
      </c>
    </row>
    <row r="28" spans="1:30" x14ac:dyDescent="0.3">
      <c r="F28" s="76">
        <v>83</v>
      </c>
      <c r="G28" s="120">
        <v>325</v>
      </c>
      <c r="I28" s="76">
        <v>118</v>
      </c>
      <c r="J28" s="120">
        <v>63</v>
      </c>
      <c r="AC28">
        <v>83</v>
      </c>
      <c r="AD28">
        <v>86</v>
      </c>
    </row>
    <row r="29" spans="1:30" x14ac:dyDescent="0.3">
      <c r="F29" s="76">
        <v>84</v>
      </c>
      <c r="G29" s="120">
        <v>328</v>
      </c>
      <c r="I29" s="76">
        <v>119</v>
      </c>
      <c r="J29" s="120">
        <v>66</v>
      </c>
      <c r="AC29">
        <v>84</v>
      </c>
      <c r="AD29">
        <v>86</v>
      </c>
    </row>
    <row r="30" spans="1:30" x14ac:dyDescent="0.3">
      <c r="F30" s="76">
        <v>85</v>
      </c>
      <c r="G30" s="120">
        <v>330</v>
      </c>
      <c r="I30" s="76">
        <v>120</v>
      </c>
      <c r="J30" s="120">
        <v>69</v>
      </c>
      <c r="AC30">
        <v>85</v>
      </c>
      <c r="AD30">
        <v>86</v>
      </c>
    </row>
    <row r="31" spans="1:30" x14ac:dyDescent="0.3">
      <c r="F31" s="76">
        <v>86</v>
      </c>
      <c r="G31" s="120">
        <v>333</v>
      </c>
      <c r="I31" s="76">
        <v>121</v>
      </c>
      <c r="J31" s="120">
        <v>72</v>
      </c>
      <c r="AC31">
        <v>86</v>
      </c>
      <c r="AD31">
        <v>86</v>
      </c>
    </row>
    <row r="32" spans="1:30" x14ac:dyDescent="0.3">
      <c r="F32" s="76">
        <v>87</v>
      </c>
      <c r="G32" s="120">
        <v>336</v>
      </c>
      <c r="I32" s="76">
        <v>122</v>
      </c>
      <c r="J32" s="120">
        <v>75</v>
      </c>
      <c r="AC32">
        <v>87</v>
      </c>
      <c r="AD32">
        <v>86</v>
      </c>
    </row>
    <row r="33" spans="6:30" x14ac:dyDescent="0.3">
      <c r="F33" s="76">
        <v>88</v>
      </c>
      <c r="G33" s="120">
        <v>339</v>
      </c>
      <c r="I33" s="76">
        <v>123</v>
      </c>
      <c r="J33" s="120">
        <v>77</v>
      </c>
      <c r="AC33">
        <v>88</v>
      </c>
      <c r="AD33">
        <v>96</v>
      </c>
    </row>
    <row r="34" spans="6:30" x14ac:dyDescent="0.3">
      <c r="F34" s="76">
        <v>89</v>
      </c>
      <c r="G34" s="120">
        <v>342</v>
      </c>
      <c r="I34" s="76">
        <v>124</v>
      </c>
      <c r="J34" s="120">
        <v>80</v>
      </c>
      <c r="AC34">
        <v>89</v>
      </c>
      <c r="AD34">
        <v>96</v>
      </c>
    </row>
    <row r="35" spans="6:30" ht="18" thickBot="1" x14ac:dyDescent="0.35">
      <c r="F35" s="76">
        <v>90</v>
      </c>
      <c r="G35" s="120">
        <v>345</v>
      </c>
      <c r="I35" s="121">
        <v>125</v>
      </c>
      <c r="J35" s="122">
        <v>83</v>
      </c>
      <c r="AC35">
        <v>90</v>
      </c>
      <c r="AD35">
        <v>96</v>
      </c>
    </row>
    <row r="36" spans="6:30" ht="18" thickBot="1" x14ac:dyDescent="0.35">
      <c r="F36" s="77">
        <v>91</v>
      </c>
      <c r="G36" s="123">
        <v>347</v>
      </c>
      <c r="I36" s="124"/>
      <c r="J36" s="125"/>
      <c r="AC36">
        <v>91</v>
      </c>
      <c r="AD36">
        <v>96</v>
      </c>
    </row>
    <row r="37" spans="6:30" x14ac:dyDescent="0.3">
      <c r="F37" s="73" t="s">
        <v>257</v>
      </c>
      <c r="J37" s="78"/>
      <c r="AC37">
        <v>92</v>
      </c>
      <c r="AD37">
        <v>96</v>
      </c>
    </row>
    <row r="38" spans="6:30" x14ac:dyDescent="0.3">
      <c r="AC38">
        <v>93</v>
      </c>
      <c r="AD38">
        <v>96</v>
      </c>
    </row>
    <row r="39" spans="6:30" x14ac:dyDescent="0.3">
      <c r="AC39">
        <v>94</v>
      </c>
      <c r="AD39">
        <v>96</v>
      </c>
    </row>
    <row r="40" spans="6:30" x14ac:dyDescent="0.3">
      <c r="AC40">
        <v>95</v>
      </c>
      <c r="AD40">
        <v>96</v>
      </c>
    </row>
    <row r="41" spans="6:30" x14ac:dyDescent="0.3">
      <c r="AC41">
        <v>96</v>
      </c>
      <c r="AD41">
        <v>96</v>
      </c>
    </row>
    <row r="42" spans="6:30" x14ac:dyDescent="0.3">
      <c r="AC42">
        <v>97</v>
      </c>
      <c r="AD42">
        <v>96</v>
      </c>
    </row>
    <row r="43" spans="6:30" x14ac:dyDescent="0.3">
      <c r="AC43">
        <v>98</v>
      </c>
      <c r="AD43">
        <v>106</v>
      </c>
    </row>
    <row r="44" spans="6:30" x14ac:dyDescent="0.3">
      <c r="AC44">
        <v>99</v>
      </c>
      <c r="AD44">
        <v>106</v>
      </c>
    </row>
    <row r="45" spans="6:30" x14ac:dyDescent="0.3">
      <c r="AC45">
        <v>100</v>
      </c>
      <c r="AD45">
        <v>106</v>
      </c>
    </row>
    <row r="46" spans="6:30" x14ac:dyDescent="0.3">
      <c r="AC46">
        <v>101</v>
      </c>
      <c r="AD46">
        <v>106</v>
      </c>
    </row>
    <row r="47" spans="6:30" x14ac:dyDescent="0.3">
      <c r="AC47">
        <v>102</v>
      </c>
      <c r="AD47">
        <v>106</v>
      </c>
    </row>
    <row r="48" spans="6:30" x14ac:dyDescent="0.3">
      <c r="AC48">
        <v>103</v>
      </c>
      <c r="AD48">
        <v>106</v>
      </c>
    </row>
    <row r="49" spans="29:30" x14ac:dyDescent="0.3">
      <c r="AC49">
        <v>104</v>
      </c>
      <c r="AD49">
        <v>106</v>
      </c>
    </row>
    <row r="50" spans="29:30" x14ac:dyDescent="0.3">
      <c r="AC50">
        <v>105</v>
      </c>
      <c r="AD50">
        <v>106</v>
      </c>
    </row>
    <row r="51" spans="29:30" x14ac:dyDescent="0.3">
      <c r="AC51">
        <v>106</v>
      </c>
      <c r="AD51">
        <v>106</v>
      </c>
    </row>
    <row r="52" spans="29:30" x14ac:dyDescent="0.3">
      <c r="AC52">
        <v>107</v>
      </c>
      <c r="AD52">
        <v>106</v>
      </c>
    </row>
    <row r="53" spans="29:30" x14ac:dyDescent="0.3">
      <c r="AC53">
        <v>108</v>
      </c>
      <c r="AD53">
        <v>108</v>
      </c>
    </row>
    <row r="54" spans="29:30" x14ac:dyDescent="0.3">
      <c r="AC54">
        <v>109</v>
      </c>
      <c r="AD54">
        <v>109</v>
      </c>
    </row>
    <row r="55" spans="29:30" x14ac:dyDescent="0.3">
      <c r="AC55">
        <v>110</v>
      </c>
      <c r="AD55">
        <v>110</v>
      </c>
    </row>
    <row r="56" spans="29:30" x14ac:dyDescent="0.3">
      <c r="AC56">
        <v>111</v>
      </c>
      <c r="AD56">
        <v>111</v>
      </c>
    </row>
    <row r="57" spans="29:30" x14ac:dyDescent="0.3">
      <c r="AC57">
        <v>112</v>
      </c>
      <c r="AD57">
        <v>112</v>
      </c>
    </row>
    <row r="58" spans="29:30" x14ac:dyDescent="0.3">
      <c r="AC58">
        <v>113</v>
      </c>
      <c r="AD58">
        <v>113</v>
      </c>
    </row>
    <row r="59" spans="29:30" x14ac:dyDescent="0.3">
      <c r="AC59">
        <v>114</v>
      </c>
      <c r="AD59">
        <v>114</v>
      </c>
    </row>
    <row r="60" spans="29:30" x14ac:dyDescent="0.3">
      <c r="AC60">
        <v>115</v>
      </c>
      <c r="AD60">
        <v>115</v>
      </c>
    </row>
    <row r="61" spans="29:30" x14ac:dyDescent="0.3">
      <c r="AC61">
        <v>116</v>
      </c>
      <c r="AD61">
        <v>116</v>
      </c>
    </row>
    <row r="62" spans="29:30" x14ac:dyDescent="0.3">
      <c r="AC62">
        <v>117</v>
      </c>
      <c r="AD62">
        <v>117</v>
      </c>
    </row>
    <row r="63" spans="29:30" x14ac:dyDescent="0.3">
      <c r="AC63">
        <v>118</v>
      </c>
      <c r="AD63">
        <v>118</v>
      </c>
    </row>
    <row r="64" spans="29:30" x14ac:dyDescent="0.3">
      <c r="AC64">
        <v>119</v>
      </c>
      <c r="AD64">
        <v>119</v>
      </c>
    </row>
    <row r="65" spans="29:30" x14ac:dyDescent="0.3">
      <c r="AC65">
        <v>120</v>
      </c>
      <c r="AD65">
        <v>120</v>
      </c>
    </row>
    <row r="66" spans="29:30" x14ac:dyDescent="0.3">
      <c r="AC66">
        <v>121</v>
      </c>
      <c r="AD66">
        <v>121</v>
      </c>
    </row>
    <row r="67" spans="29:30" x14ac:dyDescent="0.3">
      <c r="AC67">
        <v>122</v>
      </c>
      <c r="AD67">
        <v>122</v>
      </c>
    </row>
    <row r="68" spans="29:30" x14ac:dyDescent="0.3">
      <c r="AC68">
        <v>123</v>
      </c>
      <c r="AD68">
        <v>123</v>
      </c>
    </row>
    <row r="69" spans="29:30" x14ac:dyDescent="0.3">
      <c r="AC69">
        <v>124</v>
      </c>
      <c r="AD69">
        <v>124</v>
      </c>
    </row>
    <row r="70" spans="29:30" x14ac:dyDescent="0.3">
      <c r="AC70">
        <v>125</v>
      </c>
      <c r="AD70">
        <v>125</v>
      </c>
    </row>
  </sheetData>
  <sheetProtection algorithmName="SHA-512" hashValue="ilg9Xc8l2DwH0nEquZIMeiAgvjS2oEgEE8z/ZG5P4Ej85APAjbXXIfWLz2pYYrkJ0knu44NLQdBGcy8Z3arLAw==" saltValue="Hx8Bg3My8bGq9wfB25G0lQ==" spinCount="100000" sheet="1" objects="1" scenarios="1" selectLockedCells="1"/>
  <customSheetViews>
    <customSheetView guid="{0B791748-0704-4F0F-8AD8-1A23F5A28D58}" scale="85">
      <selection activeCell="C16" sqref="C16"/>
      <pageMargins left="0.25" right="0.25" top="0.75" bottom="0.75" header="0.3" footer="0.3"/>
      <printOptions horizontalCentered="1"/>
      <pageSetup orientation="portrait" r:id="rId1"/>
    </customSheetView>
  </customSheetViews>
  <conditionalFormatting sqref="A19">
    <cfRule type="cellIs" dxfId="3" priority="1" operator="greaterThan">
      <formula>0</formula>
    </cfRule>
  </conditionalFormatting>
  <printOptions horizontalCentered="1"/>
  <pageMargins left="0.25" right="0.25" top="0.75" bottom="0.75" header="0.3" footer="0.3"/>
  <pageSetup orientation="portrait" r:id="rId2"/>
  <drawing r:id="rId3"/>
  <legacyDrawing r:id="rId4"/>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tabColor rgb="FFFF0000"/>
  </sheetPr>
  <dimension ref="A1:C14"/>
  <sheetViews>
    <sheetView workbookViewId="0">
      <selection activeCell="H15" sqref="H15"/>
    </sheetView>
  </sheetViews>
  <sheetFormatPr defaultRowHeight="15" x14ac:dyDescent="0.25"/>
  <cols>
    <col min="1" max="1" width="10.42578125" bestFit="1" customWidth="1"/>
    <col min="2" max="2" width="19.28515625" bestFit="1" customWidth="1"/>
    <col min="3" max="3" width="23.85546875" bestFit="1" customWidth="1"/>
  </cols>
  <sheetData>
    <row r="1" spans="1:3" x14ac:dyDescent="0.25">
      <c r="A1" t="s">
        <v>384</v>
      </c>
      <c r="B1" t="s">
        <v>754</v>
      </c>
      <c r="C1" t="s">
        <v>753</v>
      </c>
    </row>
    <row r="2" spans="1:3" x14ac:dyDescent="0.25">
      <c r="A2">
        <v>75</v>
      </c>
      <c r="B2">
        <v>1</v>
      </c>
      <c r="C2" s="298" t="s">
        <v>755</v>
      </c>
    </row>
    <row r="3" spans="1:3" x14ac:dyDescent="0.25">
      <c r="A3">
        <v>85</v>
      </c>
      <c r="B3">
        <v>2</v>
      </c>
      <c r="C3" s="298" t="s">
        <v>755</v>
      </c>
    </row>
    <row r="4" spans="1:3" x14ac:dyDescent="0.25">
      <c r="A4">
        <v>95</v>
      </c>
      <c r="B4">
        <v>3</v>
      </c>
      <c r="C4" s="298" t="s">
        <v>630</v>
      </c>
    </row>
    <row r="5" spans="1:3" x14ac:dyDescent="0.25">
      <c r="A5">
        <v>105</v>
      </c>
      <c r="B5">
        <v>4</v>
      </c>
      <c r="C5" s="298" t="s">
        <v>630</v>
      </c>
    </row>
    <row r="6" spans="1:3" x14ac:dyDescent="0.25">
      <c r="A6">
        <v>115</v>
      </c>
      <c r="B6">
        <v>5</v>
      </c>
      <c r="C6" s="298" t="s">
        <v>630</v>
      </c>
    </row>
    <row r="7" spans="1:3" x14ac:dyDescent="0.25">
      <c r="A7">
        <v>125</v>
      </c>
      <c r="B7">
        <v>6</v>
      </c>
      <c r="C7" s="298" t="s">
        <v>756</v>
      </c>
    </row>
    <row r="8" spans="1:3" x14ac:dyDescent="0.25">
      <c r="A8">
        <v>135</v>
      </c>
      <c r="B8">
        <v>7</v>
      </c>
      <c r="C8" s="298" t="s">
        <v>756</v>
      </c>
    </row>
    <row r="9" spans="1:3" x14ac:dyDescent="0.25">
      <c r="A9">
        <v>145</v>
      </c>
      <c r="B9">
        <v>8</v>
      </c>
      <c r="C9" s="298" t="s">
        <v>756</v>
      </c>
    </row>
    <row r="10" spans="1:3" x14ac:dyDescent="0.25">
      <c r="A10">
        <v>162</v>
      </c>
      <c r="B10">
        <v>9</v>
      </c>
      <c r="C10" s="298" t="s">
        <v>757</v>
      </c>
    </row>
    <row r="11" spans="1:3" x14ac:dyDescent="0.25">
      <c r="A11">
        <v>165</v>
      </c>
      <c r="B11">
        <v>10</v>
      </c>
      <c r="C11" s="298" t="s">
        <v>757</v>
      </c>
    </row>
    <row r="12" spans="1:3" x14ac:dyDescent="0.25">
      <c r="A12">
        <v>175</v>
      </c>
      <c r="B12">
        <v>11</v>
      </c>
      <c r="C12" s="298" t="s">
        <v>757</v>
      </c>
    </row>
    <row r="13" spans="1:3" x14ac:dyDescent="0.25">
      <c r="A13">
        <v>185</v>
      </c>
      <c r="B13">
        <v>12</v>
      </c>
      <c r="C13" s="298" t="s">
        <v>757</v>
      </c>
    </row>
    <row r="14" spans="1:3" x14ac:dyDescent="0.25">
      <c r="A14">
        <v>195</v>
      </c>
      <c r="B14">
        <v>13</v>
      </c>
      <c r="C14" s="298" t="s">
        <v>757</v>
      </c>
    </row>
  </sheetData>
  <sheetProtection algorithmName="SHA-512" hashValue="+C2IXYQdCFBMq1XNEpULtuKDOYif3LquMI3PRGYp9HOhprvPoLNq81ErbTSi617DB5+VzkIFl7c9zIOyUMbngg==" saltValue="nXx/gV9mQthXoJxDMTt6vA==" spinCount="100000" sheet="1" objects="1" scenario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tabColor rgb="FFFF0000"/>
  </sheetPr>
  <dimension ref="A1:J99"/>
  <sheetViews>
    <sheetView topLeftCell="A7" workbookViewId="0">
      <selection activeCell="G4" sqref="G4"/>
    </sheetView>
  </sheetViews>
  <sheetFormatPr defaultRowHeight="15" x14ac:dyDescent="0.25"/>
  <cols>
    <col min="1" max="1" width="9.140625" style="2996"/>
    <col min="2" max="10" width="20.7109375" style="298" customWidth="1"/>
    <col min="11" max="16384" width="9.140625" style="298"/>
  </cols>
  <sheetData>
    <row r="1" spans="1:10" ht="23.25" x14ac:dyDescent="0.35">
      <c r="B1" s="2755" t="s">
        <v>4798</v>
      </c>
      <c r="C1" s="2756"/>
      <c r="D1" s="2756"/>
      <c r="E1" s="2756"/>
      <c r="F1" s="2756"/>
      <c r="G1" s="2756"/>
      <c r="H1" s="2756"/>
      <c r="I1" s="2756"/>
      <c r="J1" s="2757"/>
    </row>
    <row r="2" spans="1:10" x14ac:dyDescent="0.25">
      <c r="B2" s="2761" t="s">
        <v>4803</v>
      </c>
      <c r="C2" s="2764" t="s">
        <v>4805</v>
      </c>
      <c r="D2" s="2765"/>
      <c r="E2" s="2765"/>
      <c r="F2" s="2765"/>
      <c r="G2" s="2765"/>
      <c r="H2" s="2765"/>
      <c r="I2" s="2765"/>
      <c r="J2" s="2762"/>
    </row>
    <row r="3" spans="1:10" x14ac:dyDescent="0.25">
      <c r="B3" s="2763" t="str">
        <f>'Job Entry'!D3</f>
        <v>Fort Worth</v>
      </c>
      <c r="C3" s="2766" t="str">
        <f>VLOOKUP(B3,Charts!I18:J24,2,FALSE)</f>
        <v>206</v>
      </c>
      <c r="D3" s="2765"/>
      <c r="E3" s="2765"/>
      <c r="F3" s="2765"/>
      <c r="G3" s="2765"/>
      <c r="H3" s="2765"/>
      <c r="I3" s="2765"/>
      <c r="J3" s="2762"/>
    </row>
    <row r="4" spans="1:10" x14ac:dyDescent="0.25">
      <c r="B4" s="2759" t="s">
        <v>4802</v>
      </c>
      <c r="C4" s="2760" t="s">
        <v>4791</v>
      </c>
      <c r="D4" s="2760" t="s">
        <v>4792</v>
      </c>
      <c r="E4" s="2760" t="s">
        <v>4793</v>
      </c>
      <c r="F4" s="2760" t="s">
        <v>4794</v>
      </c>
      <c r="G4" s="2760" t="s">
        <v>4795</v>
      </c>
      <c r="H4" s="2760" t="s">
        <v>4796</v>
      </c>
      <c r="I4" s="2760" t="s">
        <v>4797</v>
      </c>
      <c r="J4" s="2758" t="s">
        <v>4807</v>
      </c>
    </row>
    <row r="5" spans="1:10" x14ac:dyDescent="0.25">
      <c r="A5" s="2997" t="s">
        <v>235</v>
      </c>
      <c r="B5" s="2750" t="str">
        <f ca="1">IFERROR(IF(OFFSET(C5,0,$C$3)=""," ",OFFSET(C5,0,$C$3)),"")</f>
        <v xml:space="preserve"> </v>
      </c>
      <c r="C5" s="2749" t="s">
        <v>571</v>
      </c>
      <c r="D5" s="2749" t="s">
        <v>420</v>
      </c>
      <c r="E5" s="2749" t="s">
        <v>551</v>
      </c>
      <c r="F5" s="2749" t="s">
        <v>551</v>
      </c>
      <c r="G5" s="2749" t="s">
        <v>551</v>
      </c>
      <c r="H5" s="2749" t="s">
        <v>551</v>
      </c>
      <c r="I5" s="2768"/>
      <c r="J5" s="2751"/>
    </row>
    <row r="6" spans="1:10" x14ac:dyDescent="0.25">
      <c r="A6" s="2997" t="s">
        <v>236</v>
      </c>
      <c r="B6" s="2750" t="str">
        <f t="shared" ref="B6:B19" ca="1" si="0">IFERROR(IF(OFFSET(C6,0,$C$3)=""," ",OFFSET(C6,0,$C$3)),"")</f>
        <v xml:space="preserve"> </v>
      </c>
      <c r="C6" s="2748" t="s">
        <v>572</v>
      </c>
      <c r="D6" s="2748" t="s">
        <v>418</v>
      </c>
      <c r="E6" s="2748" t="s">
        <v>417</v>
      </c>
      <c r="F6" s="2748" t="s">
        <v>417</v>
      </c>
      <c r="G6" s="2748" t="s">
        <v>417</v>
      </c>
      <c r="H6" s="2748" t="s">
        <v>417</v>
      </c>
      <c r="I6" s="2769"/>
      <c r="J6" s="2751"/>
    </row>
    <row r="7" spans="1:10" x14ac:dyDescent="0.25">
      <c r="A7" s="2997" t="s">
        <v>237</v>
      </c>
      <c r="B7" s="2750" t="str">
        <f t="shared" ca="1" si="0"/>
        <v xml:space="preserve"> </v>
      </c>
      <c r="C7" s="2748" t="s">
        <v>569</v>
      </c>
      <c r="D7" s="2748" t="s">
        <v>419</v>
      </c>
      <c r="E7" s="2748" t="s">
        <v>552</v>
      </c>
      <c r="F7" s="2748" t="s">
        <v>552</v>
      </c>
      <c r="G7" s="2748" t="s">
        <v>552</v>
      </c>
      <c r="H7" s="2748" t="s">
        <v>552</v>
      </c>
      <c r="I7" s="2769"/>
      <c r="J7" s="2751"/>
    </row>
    <row r="8" spans="1:10" x14ac:dyDescent="0.25">
      <c r="A8" s="2997" t="s">
        <v>238</v>
      </c>
      <c r="B8" s="2750" t="str">
        <f t="shared" ca="1" si="0"/>
        <v xml:space="preserve"> </v>
      </c>
      <c r="C8" s="2748" t="s">
        <v>570</v>
      </c>
      <c r="D8" s="2748" t="s">
        <v>414</v>
      </c>
      <c r="E8" s="2748" t="s">
        <v>553</v>
      </c>
      <c r="F8" s="2748" t="s">
        <v>553</v>
      </c>
      <c r="G8" s="2748" t="s">
        <v>553</v>
      </c>
      <c r="H8" s="2748" t="s">
        <v>553</v>
      </c>
      <c r="I8" s="2769"/>
      <c r="J8" s="2751"/>
    </row>
    <row r="9" spans="1:10" x14ac:dyDescent="0.25">
      <c r="A9" s="2997" t="s">
        <v>239</v>
      </c>
      <c r="B9" s="2750" t="str">
        <f t="shared" ca="1" si="0"/>
        <v xml:space="preserve"> </v>
      </c>
      <c r="C9" s="2748"/>
      <c r="D9" s="2748" t="s">
        <v>417</v>
      </c>
      <c r="E9" s="2748" t="s">
        <v>554</v>
      </c>
      <c r="F9" s="2748" t="s">
        <v>554</v>
      </c>
      <c r="G9" s="2748" t="s">
        <v>554</v>
      </c>
      <c r="H9" s="2748" t="s">
        <v>554</v>
      </c>
      <c r="I9" s="2769"/>
      <c r="J9" s="2751"/>
    </row>
    <row r="10" spans="1:10" x14ac:dyDescent="0.25">
      <c r="A10" s="2997" t="s">
        <v>255</v>
      </c>
      <c r="B10" s="2750" t="str">
        <f t="shared" ca="1" si="0"/>
        <v xml:space="preserve"> </v>
      </c>
      <c r="C10" s="2748"/>
      <c r="D10" s="2748" t="s">
        <v>421</v>
      </c>
      <c r="E10" s="2748" t="s">
        <v>556</v>
      </c>
      <c r="F10" s="2748" t="s">
        <v>555</v>
      </c>
      <c r="G10" s="2748" t="s">
        <v>555</v>
      </c>
      <c r="H10" s="2748" t="s">
        <v>555</v>
      </c>
      <c r="I10" s="2769"/>
      <c r="J10" s="2751"/>
    </row>
    <row r="11" spans="1:10" x14ac:dyDescent="0.25">
      <c r="A11" s="2997" t="s">
        <v>292</v>
      </c>
      <c r="B11" s="2750" t="str">
        <f t="shared" ca="1" si="0"/>
        <v xml:space="preserve"> </v>
      </c>
      <c r="C11" s="2748"/>
      <c r="D11" s="2748" t="s">
        <v>553</v>
      </c>
      <c r="E11" s="2748" t="s">
        <v>567</v>
      </c>
      <c r="F11" s="2748" t="s">
        <v>556</v>
      </c>
      <c r="G11" s="602" t="s">
        <v>556</v>
      </c>
      <c r="H11" s="2748" t="s">
        <v>568</v>
      </c>
      <c r="I11" s="2769"/>
      <c r="J11" s="2751"/>
    </row>
    <row r="12" spans="1:10" x14ac:dyDescent="0.25">
      <c r="A12" s="2997" t="s">
        <v>559</v>
      </c>
      <c r="B12" s="2750" t="str">
        <f t="shared" ca="1" si="0"/>
        <v xml:space="preserve"> </v>
      </c>
      <c r="C12" s="2748"/>
      <c r="D12" s="2748"/>
      <c r="E12" s="2748"/>
      <c r="F12" s="2748" t="s">
        <v>567</v>
      </c>
      <c r="G12" s="604" t="s">
        <v>567</v>
      </c>
      <c r="H12" s="2748" t="s">
        <v>563</v>
      </c>
      <c r="I12" s="2769"/>
      <c r="J12" s="2751"/>
    </row>
    <row r="13" spans="1:10" x14ac:dyDescent="0.25">
      <c r="A13" s="2997" t="s">
        <v>4836</v>
      </c>
      <c r="B13" s="2750" t="str">
        <f t="shared" ca="1" si="0"/>
        <v xml:space="preserve"> </v>
      </c>
      <c r="C13" s="2748"/>
      <c r="D13" s="2748"/>
      <c r="E13" s="2748"/>
      <c r="F13" s="2748"/>
      <c r="G13" s="602" t="s">
        <v>568</v>
      </c>
      <c r="H13" s="2748" t="s">
        <v>564</v>
      </c>
      <c r="I13" s="2769"/>
      <c r="J13" s="2751"/>
    </row>
    <row r="14" spans="1:10" x14ac:dyDescent="0.25">
      <c r="A14" s="2997" t="s">
        <v>558</v>
      </c>
      <c r="B14" s="2750" t="str">
        <f t="shared" ca="1" si="0"/>
        <v xml:space="preserve"> </v>
      </c>
      <c r="C14" s="2748"/>
      <c r="D14" s="2748"/>
      <c r="E14" s="2748"/>
      <c r="F14" s="2748"/>
      <c r="G14" s="602" t="s">
        <v>562</v>
      </c>
      <c r="H14" s="2748" t="s">
        <v>418</v>
      </c>
      <c r="I14" s="2769"/>
      <c r="J14" s="2751"/>
    </row>
    <row r="15" spans="1:10" x14ac:dyDescent="0.25">
      <c r="A15" s="2997" t="s">
        <v>4837</v>
      </c>
      <c r="B15" s="2750" t="str">
        <f t="shared" ca="1" si="0"/>
        <v xml:space="preserve"> </v>
      </c>
      <c r="C15" s="2748"/>
      <c r="D15" s="2748"/>
      <c r="E15" s="2748"/>
      <c r="F15" s="2748"/>
      <c r="G15" s="602" t="s">
        <v>563</v>
      </c>
      <c r="H15" s="2748" t="s">
        <v>565</v>
      </c>
      <c r="I15" s="2769"/>
      <c r="J15" s="2751"/>
    </row>
    <row r="16" spans="1:10" x14ac:dyDescent="0.25">
      <c r="A16" s="2997" t="s">
        <v>557</v>
      </c>
      <c r="B16" s="2750" t="str">
        <f t="shared" ca="1" si="0"/>
        <v xml:space="preserve"> </v>
      </c>
      <c r="C16" s="2748"/>
      <c r="D16" s="2748"/>
      <c r="E16" s="2748"/>
      <c r="F16" s="2748"/>
      <c r="G16" s="602"/>
      <c r="H16" s="2748" t="s">
        <v>566</v>
      </c>
      <c r="I16" s="2769"/>
      <c r="J16" s="2751"/>
    </row>
    <row r="17" spans="1:10" x14ac:dyDescent="0.25">
      <c r="A17" s="2997" t="s">
        <v>560</v>
      </c>
      <c r="B17" s="2750" t="str">
        <f t="shared" ca="1" si="0"/>
        <v xml:space="preserve"> </v>
      </c>
      <c r="C17" s="2748"/>
      <c r="D17" s="2748"/>
      <c r="E17" s="2748"/>
      <c r="F17" s="2748"/>
      <c r="G17" s="602"/>
      <c r="H17" s="2748" t="s">
        <v>4799</v>
      </c>
      <c r="I17" s="2769"/>
      <c r="J17" s="2751"/>
    </row>
    <row r="18" spans="1:10" x14ac:dyDescent="0.25">
      <c r="A18" s="2997" t="s">
        <v>561</v>
      </c>
      <c r="B18" s="2750" t="str">
        <f t="shared" ca="1" si="0"/>
        <v xml:space="preserve"> </v>
      </c>
      <c r="C18" s="2748"/>
      <c r="D18" s="2748"/>
      <c r="E18" s="2748"/>
      <c r="F18" s="2748"/>
      <c r="G18" s="2748"/>
      <c r="H18" s="2748"/>
      <c r="I18" s="2769"/>
      <c r="J18" s="2751"/>
    </row>
    <row r="19" spans="1:10" ht="15.75" thickBot="1" x14ac:dyDescent="0.3">
      <c r="B19" s="2767" t="str">
        <f t="shared" ca="1" si="0"/>
        <v xml:space="preserve"> </v>
      </c>
      <c r="C19" s="2752"/>
      <c r="D19" s="2752"/>
      <c r="E19" s="2752"/>
      <c r="F19" s="2752"/>
      <c r="G19" s="2752"/>
      <c r="H19" s="2752"/>
      <c r="I19" s="2770"/>
      <c r="J19" s="2753"/>
    </row>
    <row r="20" spans="1:10" ht="15.75" thickBot="1" x14ac:dyDescent="0.3">
      <c r="B20"/>
    </row>
    <row r="21" spans="1:10" ht="23.25" x14ac:dyDescent="0.35">
      <c r="B21" s="2755" t="s">
        <v>4800</v>
      </c>
      <c r="C21" s="2756"/>
      <c r="D21" s="2756"/>
      <c r="E21" s="2756"/>
      <c r="F21" s="2756"/>
      <c r="G21" s="2756"/>
      <c r="H21" s="2756"/>
      <c r="I21" s="2756"/>
      <c r="J21" s="2757"/>
    </row>
    <row r="22" spans="1:10" x14ac:dyDescent="0.25">
      <c r="B22" s="2761" t="s">
        <v>4803</v>
      </c>
      <c r="C22" s="2764" t="s">
        <v>4805</v>
      </c>
      <c r="D22" s="2765"/>
      <c r="E22" s="2765"/>
      <c r="F22" s="2765"/>
      <c r="G22" s="2765"/>
      <c r="H22" s="2765"/>
      <c r="I22" s="2765"/>
      <c r="J22" s="2762"/>
    </row>
    <row r="23" spans="1:10" x14ac:dyDescent="0.25">
      <c r="B23" s="2763" t="str">
        <f>Interface!D3</f>
        <v>Fort Worth</v>
      </c>
      <c r="C23" s="2766" t="str">
        <f>VLOOKUP(B23,Charts!I18:J28,2,FALSE)</f>
        <v>206</v>
      </c>
      <c r="D23" s="2765"/>
      <c r="E23" s="2765"/>
      <c r="F23" s="2765"/>
      <c r="G23" s="2765"/>
      <c r="H23" s="2765"/>
      <c r="I23" s="2765"/>
      <c r="J23" s="2762"/>
    </row>
    <row r="24" spans="1:10" x14ac:dyDescent="0.25">
      <c r="B24" s="2759" t="s">
        <v>4802</v>
      </c>
      <c r="C24" s="2760" t="s">
        <v>4791</v>
      </c>
      <c r="D24" s="2760" t="s">
        <v>4792</v>
      </c>
      <c r="E24" s="2760" t="s">
        <v>4793</v>
      </c>
      <c r="F24" s="2760" t="s">
        <v>4794</v>
      </c>
      <c r="G24" s="2760" t="s">
        <v>4795</v>
      </c>
      <c r="H24" s="2760" t="s">
        <v>4796</v>
      </c>
      <c r="I24" s="2760" t="s">
        <v>4797</v>
      </c>
      <c r="J24" s="2758" t="s">
        <v>4807</v>
      </c>
    </row>
    <row r="25" spans="1:10" x14ac:dyDescent="0.25">
      <c r="A25" s="2997" t="s">
        <v>235</v>
      </c>
      <c r="B25" s="2750" t="str">
        <f ca="1">IFERROR(IF(OFFSET(C25,0,$C$23)=""," ",OFFSET(C25,0,$C$23)),"")</f>
        <v xml:space="preserve"> </v>
      </c>
      <c r="C25" s="2749" t="s">
        <v>573</v>
      </c>
      <c r="D25" s="2749" t="s">
        <v>565</v>
      </c>
      <c r="E25" s="2749"/>
      <c r="F25" s="2749"/>
      <c r="G25" s="2749"/>
      <c r="H25" s="2749"/>
      <c r="I25" s="2768"/>
      <c r="J25" s="2751"/>
    </row>
    <row r="26" spans="1:10" x14ac:dyDescent="0.25">
      <c r="A26" s="2997" t="s">
        <v>236</v>
      </c>
      <c r="B26" s="2750" t="str">
        <f t="shared" ref="B26:B39" ca="1" si="1">IFERROR(IF(OFFSET(C26,0,$C$23)=""," ",OFFSET(C26,0,$C$23)),"")</f>
        <v xml:space="preserve"> </v>
      </c>
      <c r="C26" s="2748" t="s">
        <v>574</v>
      </c>
      <c r="D26" s="2748" t="s">
        <v>4801</v>
      </c>
      <c r="E26" s="2748"/>
      <c r="F26" s="2748"/>
      <c r="G26" s="2748"/>
      <c r="H26" s="2748"/>
      <c r="I26" s="2769"/>
      <c r="J26" s="2751"/>
    </row>
    <row r="27" spans="1:10" x14ac:dyDescent="0.25">
      <c r="A27" s="2997" t="s">
        <v>237</v>
      </c>
      <c r="B27" s="2750" t="str">
        <f t="shared" ca="1" si="1"/>
        <v xml:space="preserve"> </v>
      </c>
      <c r="C27" s="2748"/>
      <c r="D27" s="2748" t="s">
        <v>551</v>
      </c>
      <c r="E27" s="2748"/>
      <c r="F27" s="2748"/>
      <c r="G27" s="2748"/>
      <c r="H27" s="2748"/>
      <c r="I27" s="2769"/>
      <c r="J27" s="2751"/>
    </row>
    <row r="28" spans="1:10" x14ac:dyDescent="0.25">
      <c r="A28" s="2997" t="s">
        <v>238</v>
      </c>
      <c r="B28" s="2750" t="str">
        <f t="shared" ca="1" si="1"/>
        <v xml:space="preserve"> </v>
      </c>
      <c r="C28" s="2748"/>
      <c r="D28" s="2748"/>
      <c r="E28" s="2748"/>
      <c r="F28" s="2748"/>
      <c r="G28" s="2748"/>
      <c r="H28" s="2748"/>
      <c r="I28" s="2769"/>
      <c r="J28" s="2751"/>
    </row>
    <row r="29" spans="1:10" x14ac:dyDescent="0.25">
      <c r="A29" s="2997" t="s">
        <v>239</v>
      </c>
      <c r="B29" s="2750" t="str">
        <f t="shared" ca="1" si="1"/>
        <v xml:space="preserve"> </v>
      </c>
      <c r="C29" s="2748"/>
      <c r="D29" s="2748"/>
      <c r="E29" s="2748"/>
      <c r="F29" s="2748"/>
      <c r="G29" s="2748"/>
      <c r="H29" s="2748"/>
      <c r="I29" s="2769"/>
      <c r="J29" s="2751"/>
    </row>
    <row r="30" spans="1:10" x14ac:dyDescent="0.25">
      <c r="A30" s="2997" t="s">
        <v>255</v>
      </c>
      <c r="B30" s="2750" t="str">
        <f t="shared" ca="1" si="1"/>
        <v xml:space="preserve"> </v>
      </c>
      <c r="C30" s="2748"/>
      <c r="D30" s="2748"/>
      <c r="E30" s="2748"/>
      <c r="F30" s="2748"/>
      <c r="G30" s="2748"/>
      <c r="H30" s="2748"/>
      <c r="I30" s="2769"/>
      <c r="J30" s="2751"/>
    </row>
    <row r="31" spans="1:10" x14ac:dyDescent="0.25">
      <c r="A31" s="2997" t="s">
        <v>292</v>
      </c>
      <c r="B31" s="2750" t="str">
        <f t="shared" ca="1" si="1"/>
        <v xml:space="preserve"> </v>
      </c>
      <c r="C31" s="2748"/>
      <c r="D31" s="2748"/>
      <c r="E31" s="2748"/>
      <c r="F31" s="2748"/>
      <c r="G31" s="2748"/>
      <c r="H31" s="2748"/>
      <c r="I31" s="2769"/>
      <c r="J31" s="2751"/>
    </row>
    <row r="32" spans="1:10" x14ac:dyDescent="0.25">
      <c r="A32" s="2997" t="s">
        <v>559</v>
      </c>
      <c r="B32" s="2750" t="str">
        <f t="shared" ca="1" si="1"/>
        <v xml:space="preserve"> </v>
      </c>
      <c r="C32" s="2748"/>
      <c r="D32" s="2748"/>
      <c r="E32" s="2748"/>
      <c r="F32" s="2748"/>
      <c r="G32" s="2748"/>
      <c r="H32" s="2748"/>
      <c r="I32" s="2769"/>
      <c r="J32" s="2751"/>
    </row>
    <row r="33" spans="1:10" x14ac:dyDescent="0.25">
      <c r="A33" s="2997" t="s">
        <v>4836</v>
      </c>
      <c r="B33" s="2750" t="str">
        <f t="shared" ca="1" si="1"/>
        <v xml:space="preserve"> </v>
      </c>
      <c r="C33" s="2748"/>
      <c r="D33" s="2748"/>
      <c r="E33" s="2748"/>
      <c r="F33" s="2748"/>
      <c r="G33" s="2748"/>
      <c r="H33" s="2748"/>
      <c r="I33" s="2769"/>
      <c r="J33" s="2751"/>
    </row>
    <row r="34" spans="1:10" x14ac:dyDescent="0.25">
      <c r="A34" s="2997" t="s">
        <v>558</v>
      </c>
      <c r="B34" s="2750" t="str">
        <f t="shared" ca="1" si="1"/>
        <v xml:space="preserve"> </v>
      </c>
      <c r="C34" s="2748"/>
      <c r="D34" s="2748"/>
      <c r="E34" s="2748"/>
      <c r="F34" s="2748"/>
      <c r="G34" s="2748"/>
      <c r="H34" s="2748"/>
      <c r="I34" s="2769"/>
      <c r="J34" s="2751"/>
    </row>
    <row r="35" spans="1:10" x14ac:dyDescent="0.25">
      <c r="A35" s="2997" t="s">
        <v>4837</v>
      </c>
      <c r="B35" s="2750" t="str">
        <f t="shared" ca="1" si="1"/>
        <v xml:space="preserve"> </v>
      </c>
      <c r="C35" s="2748"/>
      <c r="D35" s="2748"/>
      <c r="E35" s="2748"/>
      <c r="F35" s="2748"/>
      <c r="G35" s="2748"/>
      <c r="H35" s="2748"/>
      <c r="I35" s="2769"/>
      <c r="J35" s="2751"/>
    </row>
    <row r="36" spans="1:10" x14ac:dyDescent="0.25">
      <c r="A36" s="2997" t="s">
        <v>557</v>
      </c>
      <c r="B36" s="2750" t="str">
        <f t="shared" ca="1" si="1"/>
        <v xml:space="preserve"> </v>
      </c>
      <c r="C36" s="2748"/>
      <c r="D36" s="2748"/>
      <c r="E36" s="2748"/>
      <c r="F36" s="2748"/>
      <c r="G36" s="2748"/>
      <c r="H36" s="2748"/>
      <c r="I36" s="2769"/>
      <c r="J36" s="2751"/>
    </row>
    <row r="37" spans="1:10" x14ac:dyDescent="0.25">
      <c r="A37" s="2997" t="s">
        <v>560</v>
      </c>
      <c r="B37" s="2750" t="str">
        <f t="shared" ca="1" si="1"/>
        <v xml:space="preserve"> </v>
      </c>
      <c r="C37" s="2748"/>
      <c r="D37" s="2748"/>
      <c r="E37" s="2748"/>
      <c r="F37" s="2748"/>
      <c r="G37" s="2748"/>
      <c r="H37" s="2748"/>
      <c r="I37" s="2769"/>
      <c r="J37" s="2751"/>
    </row>
    <row r="38" spans="1:10" x14ac:dyDescent="0.25">
      <c r="A38" s="2997" t="s">
        <v>561</v>
      </c>
      <c r="B38" s="2750" t="str">
        <f t="shared" ca="1" si="1"/>
        <v xml:space="preserve"> </v>
      </c>
      <c r="C38" s="2748"/>
      <c r="D38" s="2748"/>
      <c r="E38" s="2748"/>
      <c r="F38" s="2748"/>
      <c r="G38" s="2748"/>
      <c r="H38" s="2748"/>
      <c r="I38" s="2769"/>
      <c r="J38" s="2751"/>
    </row>
    <row r="39" spans="1:10" ht="15.75" thickBot="1" x14ac:dyDescent="0.3">
      <c r="B39" s="2767" t="str">
        <f t="shared" ca="1" si="1"/>
        <v xml:space="preserve"> </v>
      </c>
      <c r="C39" s="2752"/>
      <c r="D39" s="2752"/>
      <c r="E39" s="2752"/>
      <c r="F39" s="2752"/>
      <c r="G39" s="2752"/>
      <c r="H39" s="2752"/>
      <c r="I39" s="2770"/>
      <c r="J39" s="2753"/>
    </row>
    <row r="40" spans="1:10" ht="15.75" thickBot="1" x14ac:dyDescent="0.3"/>
    <row r="41" spans="1:10" ht="23.25" x14ac:dyDescent="0.35">
      <c r="B41" s="2998" t="s">
        <v>4838</v>
      </c>
      <c r="C41" s="2999"/>
      <c r="D41" s="2999"/>
      <c r="E41" s="2999"/>
      <c r="F41" s="2999"/>
      <c r="G41" s="2999"/>
      <c r="H41" s="2999"/>
      <c r="I41" s="2999"/>
      <c r="J41" s="3000"/>
    </row>
    <row r="42" spans="1:10" x14ac:dyDescent="0.25">
      <c r="B42" s="3004" t="s">
        <v>4803</v>
      </c>
      <c r="C42" s="3005" t="s">
        <v>4805</v>
      </c>
      <c r="D42" s="3006"/>
      <c r="E42" s="3006"/>
      <c r="F42" s="3006"/>
      <c r="G42" s="3006"/>
      <c r="H42" s="3006"/>
      <c r="I42" s="3006"/>
      <c r="J42" s="3007"/>
    </row>
    <row r="43" spans="1:10" x14ac:dyDescent="0.25">
      <c r="B43" s="3008">
        <f>Interface!D23</f>
        <v>0</v>
      </c>
      <c r="C43" s="3009" t="e">
        <f>VLOOKUP(B43,Charts!I38:J48,2,FALSE)</f>
        <v>#N/A</v>
      </c>
      <c r="D43" s="3006"/>
      <c r="E43" s="3006"/>
      <c r="F43" s="3006"/>
      <c r="G43" s="3006"/>
      <c r="H43" s="3006"/>
      <c r="I43" s="3006"/>
      <c r="J43" s="3007"/>
    </row>
    <row r="44" spans="1:10" x14ac:dyDescent="0.25">
      <c r="B44" s="3002" t="s">
        <v>4802</v>
      </c>
      <c r="C44" s="3003" t="s">
        <v>4791</v>
      </c>
      <c r="D44" s="3003" t="s">
        <v>4792</v>
      </c>
      <c r="E44" s="3003" t="s">
        <v>4793</v>
      </c>
      <c r="F44" s="3003" t="s">
        <v>4794</v>
      </c>
      <c r="G44" s="3003" t="s">
        <v>4795</v>
      </c>
      <c r="H44" s="3003" t="s">
        <v>4796</v>
      </c>
      <c r="I44" s="3003" t="s">
        <v>4797</v>
      </c>
      <c r="J44" s="3001" t="s">
        <v>4807</v>
      </c>
    </row>
    <row r="45" spans="1:10" x14ac:dyDescent="0.25">
      <c r="A45" s="3010" t="s">
        <v>235</v>
      </c>
      <c r="B45" s="2750" t="str">
        <f ca="1">IFERROR(IF(OFFSET(C45,0,$C$23)=""," ",OFFSET(C45,0,$C$23)),"")</f>
        <v xml:space="preserve"> </v>
      </c>
      <c r="C45" s="2749" t="s">
        <v>573</v>
      </c>
      <c r="D45" s="2749" t="s">
        <v>565</v>
      </c>
      <c r="E45" s="2749"/>
      <c r="F45" s="2749"/>
      <c r="G45" s="2749"/>
      <c r="H45" s="2749"/>
      <c r="I45" s="2768"/>
      <c r="J45" s="2751"/>
    </row>
    <row r="46" spans="1:10" x14ac:dyDescent="0.25">
      <c r="A46" s="3010" t="s">
        <v>236</v>
      </c>
      <c r="B46" s="2750" t="str">
        <f ca="1">IFERROR(IF(OFFSET(C46,0,$C$23)=""," ",OFFSET(C46,0,$C$23)),"")</f>
        <v xml:space="preserve"> </v>
      </c>
      <c r="C46" s="2748" t="s">
        <v>574</v>
      </c>
      <c r="D46" s="2748" t="s">
        <v>4801</v>
      </c>
      <c r="E46" s="2748"/>
      <c r="F46" s="2748"/>
      <c r="G46" s="2748"/>
      <c r="H46" s="2748"/>
      <c r="I46" s="2769"/>
      <c r="J46" s="2751"/>
    </row>
    <row r="47" spans="1:10" x14ac:dyDescent="0.25">
      <c r="A47" s="3010" t="s">
        <v>237</v>
      </c>
      <c r="B47" s="2750" t="str">
        <f ca="1">IFERROR(IF(OFFSET(C47,0,$C$23)=""," ",OFFSET(C47,0,$C$23)),"")</f>
        <v xml:space="preserve"> </v>
      </c>
      <c r="C47" s="2748"/>
      <c r="D47" s="2748" t="s">
        <v>551</v>
      </c>
      <c r="E47" s="2748"/>
      <c r="F47" s="2748"/>
      <c r="G47" s="2748"/>
      <c r="H47" s="2748"/>
      <c r="I47" s="2769"/>
      <c r="J47" s="2751"/>
    </row>
    <row r="48" spans="1:10" x14ac:dyDescent="0.25">
      <c r="A48" s="3010" t="s">
        <v>238</v>
      </c>
      <c r="B48" s="2750"/>
      <c r="C48" s="2748"/>
      <c r="D48" s="2748"/>
      <c r="E48" s="2748"/>
      <c r="F48" s="2748"/>
      <c r="G48" s="2748"/>
      <c r="H48" s="2748"/>
      <c r="I48" s="2769"/>
      <c r="J48" s="2751"/>
    </row>
    <row r="49" spans="1:10" x14ac:dyDescent="0.25">
      <c r="A49" s="3010" t="s">
        <v>239</v>
      </c>
      <c r="B49" s="2750"/>
      <c r="C49" s="2748"/>
      <c r="D49" s="2748"/>
      <c r="E49" s="2748"/>
      <c r="F49" s="2748"/>
      <c r="G49" s="2748"/>
      <c r="H49" s="2748"/>
      <c r="I49" s="2769"/>
      <c r="J49" s="2751"/>
    </row>
    <row r="50" spans="1:10" x14ac:dyDescent="0.25">
      <c r="A50" s="3010" t="s">
        <v>255</v>
      </c>
      <c r="B50" s="2750"/>
      <c r="C50" s="2748"/>
      <c r="D50" s="2748"/>
      <c r="E50" s="2748"/>
      <c r="F50" s="2748"/>
      <c r="G50" s="2748"/>
      <c r="H50" s="2748"/>
      <c r="I50" s="2769"/>
      <c r="J50" s="2751"/>
    </row>
    <row r="51" spans="1:10" x14ac:dyDescent="0.25">
      <c r="A51" s="3010" t="s">
        <v>292</v>
      </c>
      <c r="B51" s="2750"/>
      <c r="C51" s="2748"/>
      <c r="D51" s="2748"/>
      <c r="E51" s="2748"/>
      <c r="F51" s="2748"/>
      <c r="G51" s="2748"/>
      <c r="H51" s="2748"/>
      <c r="I51" s="2769"/>
      <c r="J51" s="2751"/>
    </row>
    <row r="52" spans="1:10" x14ac:dyDescent="0.25">
      <c r="A52" s="3010" t="s">
        <v>559</v>
      </c>
      <c r="B52" s="2750"/>
      <c r="C52" s="2748"/>
      <c r="D52" s="2748"/>
      <c r="E52" s="2748"/>
      <c r="F52" s="2748"/>
      <c r="G52" s="2748"/>
      <c r="H52" s="2748"/>
      <c r="I52" s="2769"/>
      <c r="J52" s="2751"/>
    </row>
    <row r="53" spans="1:10" x14ac:dyDescent="0.25">
      <c r="A53" s="3010" t="s">
        <v>4836</v>
      </c>
      <c r="B53" s="2750"/>
      <c r="C53" s="2748"/>
      <c r="D53" s="2748"/>
      <c r="E53" s="2748"/>
      <c r="F53" s="2748"/>
      <c r="G53" s="2748"/>
      <c r="H53" s="2748"/>
      <c r="I53" s="2769"/>
      <c r="J53" s="2751"/>
    </row>
    <row r="54" spans="1:10" x14ac:dyDescent="0.25">
      <c r="A54" s="3010" t="s">
        <v>558</v>
      </c>
      <c r="B54" s="2750" t="str">
        <f t="shared" ref="B54:B59" ca="1" si="2">IFERROR(IF(OFFSET(C54,0,$C$23)=""," ",OFFSET(C54,0,$C$23)),"")</f>
        <v xml:space="preserve"> </v>
      </c>
      <c r="C54" s="2748"/>
      <c r="D54" s="2748"/>
      <c r="E54" s="2748"/>
      <c r="F54" s="2748"/>
      <c r="G54" s="2748"/>
      <c r="H54" s="2748"/>
      <c r="I54" s="2769"/>
      <c r="J54" s="2751"/>
    </row>
    <row r="55" spans="1:10" x14ac:dyDescent="0.25">
      <c r="A55" s="3010" t="s">
        <v>4837</v>
      </c>
      <c r="B55" s="2750" t="str">
        <f t="shared" ca="1" si="2"/>
        <v xml:space="preserve"> </v>
      </c>
      <c r="C55" s="2748"/>
      <c r="D55" s="2748"/>
      <c r="E55" s="2748"/>
      <c r="F55" s="2748"/>
      <c r="G55" s="2748"/>
      <c r="H55" s="2748"/>
      <c r="I55" s="2769"/>
      <c r="J55" s="2751"/>
    </row>
    <row r="56" spans="1:10" x14ac:dyDescent="0.25">
      <c r="A56" s="3010" t="s">
        <v>557</v>
      </c>
      <c r="B56" s="2750" t="str">
        <f t="shared" ca="1" si="2"/>
        <v xml:space="preserve"> </v>
      </c>
      <c r="C56" s="2748"/>
      <c r="D56" s="2748"/>
      <c r="E56" s="2748"/>
      <c r="F56" s="2748"/>
      <c r="G56" s="2748"/>
      <c r="H56" s="2748"/>
      <c r="I56" s="2769"/>
      <c r="J56" s="2751"/>
    </row>
    <row r="57" spans="1:10" x14ac:dyDescent="0.25">
      <c r="A57" s="3010" t="s">
        <v>560</v>
      </c>
      <c r="B57" s="2750" t="str">
        <f t="shared" ca="1" si="2"/>
        <v xml:space="preserve"> </v>
      </c>
      <c r="C57" s="2748"/>
      <c r="D57" s="2748"/>
      <c r="E57" s="2748"/>
      <c r="F57" s="2748"/>
      <c r="G57" s="2748"/>
      <c r="H57" s="2748"/>
      <c r="I57" s="2769"/>
      <c r="J57" s="2751"/>
    </row>
    <row r="58" spans="1:10" x14ac:dyDescent="0.25">
      <c r="A58" s="3010" t="s">
        <v>561</v>
      </c>
      <c r="B58" s="2750" t="str">
        <f t="shared" ca="1" si="2"/>
        <v xml:space="preserve"> </v>
      </c>
      <c r="C58" s="2748"/>
      <c r="D58" s="2748"/>
      <c r="E58" s="2748"/>
      <c r="F58" s="2748"/>
      <c r="G58" s="2748"/>
      <c r="H58" s="2748"/>
      <c r="I58" s="2769"/>
      <c r="J58" s="2751"/>
    </row>
    <row r="59" spans="1:10" ht="15.75" thickBot="1" x14ac:dyDescent="0.3">
      <c r="B59" s="2767" t="str">
        <f t="shared" ca="1" si="2"/>
        <v xml:space="preserve"> </v>
      </c>
      <c r="C59" s="2752"/>
      <c r="D59" s="2752"/>
      <c r="E59" s="2752"/>
      <c r="F59" s="2752"/>
      <c r="G59" s="2752"/>
      <c r="H59" s="2752"/>
      <c r="I59" s="2770"/>
      <c r="J59" s="2753"/>
    </row>
    <row r="60" spans="1:10" ht="15.75" thickBot="1" x14ac:dyDescent="0.3"/>
    <row r="61" spans="1:10" ht="23.25" x14ac:dyDescent="0.35">
      <c r="B61" s="2998" t="s">
        <v>4838</v>
      </c>
      <c r="C61" s="2999"/>
      <c r="D61" s="2999"/>
      <c r="E61" s="2999"/>
      <c r="F61" s="2999"/>
      <c r="G61" s="2999"/>
      <c r="H61" s="2999"/>
      <c r="I61" s="2999"/>
      <c r="J61" s="3000"/>
    </row>
    <row r="62" spans="1:10" x14ac:dyDescent="0.25">
      <c r="B62" s="3004" t="s">
        <v>4803</v>
      </c>
      <c r="C62" s="3005" t="s">
        <v>4805</v>
      </c>
      <c r="D62" s="3006"/>
      <c r="E62" s="3006"/>
      <c r="F62" s="3006"/>
      <c r="G62" s="3006"/>
      <c r="H62" s="3006"/>
      <c r="I62" s="3006"/>
      <c r="J62" s="3007"/>
    </row>
    <row r="63" spans="1:10" x14ac:dyDescent="0.25">
      <c r="B63" s="3008">
        <f>Interface!D43</f>
        <v>0</v>
      </c>
      <c r="C63" s="3009" t="e">
        <f>VLOOKUP(B63,Charts!I58:J67,2,FALSE)</f>
        <v>#N/A</v>
      </c>
      <c r="D63" s="3006"/>
      <c r="E63" s="3006"/>
      <c r="F63" s="3006"/>
      <c r="G63" s="3006"/>
      <c r="H63" s="3006"/>
      <c r="I63" s="3006"/>
      <c r="J63" s="3007"/>
    </row>
    <row r="64" spans="1:10" x14ac:dyDescent="0.25">
      <c r="B64" s="3002" t="s">
        <v>4802</v>
      </c>
      <c r="C64" s="3003" t="s">
        <v>4791</v>
      </c>
      <c r="D64" s="3003" t="s">
        <v>4792</v>
      </c>
      <c r="E64" s="3003" t="s">
        <v>4793</v>
      </c>
      <c r="F64" s="3003" t="s">
        <v>4794</v>
      </c>
      <c r="G64" s="3003" t="s">
        <v>4795</v>
      </c>
      <c r="H64" s="3003" t="s">
        <v>4796</v>
      </c>
      <c r="I64" s="3003" t="s">
        <v>4797</v>
      </c>
      <c r="J64" s="3001" t="s">
        <v>4807</v>
      </c>
    </row>
    <row r="65" spans="1:10" x14ac:dyDescent="0.25">
      <c r="A65" s="3010" t="s">
        <v>235</v>
      </c>
      <c r="B65" s="2750" t="str">
        <f ca="1">IFERROR(IF(OFFSET(C65,0,$C$23)=""," ",OFFSET(C65,0,$C$23)),"")</f>
        <v xml:space="preserve"> </v>
      </c>
      <c r="C65" s="2749" t="s">
        <v>573</v>
      </c>
      <c r="D65" s="2749" t="s">
        <v>565</v>
      </c>
      <c r="E65" s="2749"/>
      <c r="F65" s="2749"/>
      <c r="G65" s="2749"/>
      <c r="H65" s="2749"/>
      <c r="I65" s="2768"/>
      <c r="J65" s="2751"/>
    </row>
    <row r="66" spans="1:10" x14ac:dyDescent="0.25">
      <c r="A66" s="3010" t="s">
        <v>236</v>
      </c>
      <c r="B66" s="2750" t="str">
        <f ca="1">IFERROR(IF(OFFSET(C66,0,$C$23)=""," ",OFFSET(C66,0,$C$23)),"")</f>
        <v xml:space="preserve"> </v>
      </c>
      <c r="C66" s="2748" t="s">
        <v>574</v>
      </c>
      <c r="D66" s="2748" t="s">
        <v>4801</v>
      </c>
      <c r="E66" s="2748"/>
      <c r="F66" s="2748"/>
      <c r="G66" s="2748"/>
      <c r="H66" s="2748"/>
      <c r="I66" s="2769"/>
      <c r="J66" s="2751"/>
    </row>
    <row r="67" spans="1:10" x14ac:dyDescent="0.25">
      <c r="A67" s="3010" t="s">
        <v>237</v>
      </c>
      <c r="B67" s="2750" t="str">
        <f ca="1">IFERROR(IF(OFFSET(C67,0,$C$23)=""," ",OFFSET(C67,0,$C$23)),"")</f>
        <v xml:space="preserve"> </v>
      </c>
      <c r="C67" s="2748"/>
      <c r="D67" s="2748" t="s">
        <v>551</v>
      </c>
      <c r="E67" s="2748"/>
      <c r="F67" s="2748"/>
      <c r="G67" s="2748"/>
      <c r="H67" s="2748"/>
      <c r="I67" s="2769"/>
      <c r="J67" s="2751"/>
    </row>
    <row r="68" spans="1:10" x14ac:dyDescent="0.25">
      <c r="A68" s="3010" t="s">
        <v>238</v>
      </c>
      <c r="B68" s="2750"/>
      <c r="C68" s="2748"/>
      <c r="D68" s="2748"/>
      <c r="E68" s="2748"/>
      <c r="F68" s="2748"/>
      <c r="G68" s="2748"/>
      <c r="H68" s="2748"/>
      <c r="I68" s="2769"/>
      <c r="J68" s="2751"/>
    </row>
    <row r="69" spans="1:10" x14ac:dyDescent="0.25">
      <c r="A69" s="3010" t="s">
        <v>239</v>
      </c>
      <c r="B69" s="2750"/>
      <c r="C69" s="2748"/>
      <c r="D69" s="2748"/>
      <c r="E69" s="2748"/>
      <c r="F69" s="2748"/>
      <c r="G69" s="2748"/>
      <c r="H69" s="2748"/>
      <c r="I69" s="2769"/>
      <c r="J69" s="2751"/>
    </row>
    <row r="70" spans="1:10" x14ac:dyDescent="0.25">
      <c r="A70" s="3010" t="s">
        <v>255</v>
      </c>
      <c r="B70" s="2750"/>
      <c r="C70" s="2748"/>
      <c r="D70" s="2748"/>
      <c r="E70" s="2748"/>
      <c r="F70" s="2748"/>
      <c r="G70" s="2748"/>
      <c r="H70" s="2748"/>
      <c r="I70" s="2769"/>
      <c r="J70" s="2751"/>
    </row>
    <row r="71" spans="1:10" x14ac:dyDescent="0.25">
      <c r="A71" s="3010" t="s">
        <v>292</v>
      </c>
      <c r="B71" s="2750"/>
      <c r="C71" s="2748"/>
      <c r="D71" s="2748"/>
      <c r="E71" s="2748"/>
      <c r="F71" s="2748"/>
      <c r="G71" s="2748"/>
      <c r="H71" s="2748"/>
      <c r="I71" s="2769"/>
      <c r="J71" s="2751"/>
    </row>
    <row r="72" spans="1:10" x14ac:dyDescent="0.25">
      <c r="A72" s="3010" t="s">
        <v>559</v>
      </c>
      <c r="B72" s="2750"/>
      <c r="C72" s="2748"/>
      <c r="D72" s="2748"/>
      <c r="E72" s="2748"/>
      <c r="F72" s="2748"/>
      <c r="G72" s="2748"/>
      <c r="H72" s="2748"/>
      <c r="I72" s="2769"/>
      <c r="J72" s="2751"/>
    </row>
    <row r="73" spans="1:10" x14ac:dyDescent="0.25">
      <c r="A73" s="3010" t="s">
        <v>4836</v>
      </c>
      <c r="B73" s="2750"/>
      <c r="C73" s="2748"/>
      <c r="D73" s="2748"/>
      <c r="E73" s="2748"/>
      <c r="F73" s="2748"/>
      <c r="G73" s="2748"/>
      <c r="H73" s="2748"/>
      <c r="I73" s="2769"/>
      <c r="J73" s="2751"/>
    </row>
    <row r="74" spans="1:10" x14ac:dyDescent="0.25">
      <c r="A74" s="3010" t="s">
        <v>558</v>
      </c>
      <c r="B74" s="2750" t="str">
        <f t="shared" ref="B74:B79" ca="1" si="3">IFERROR(IF(OFFSET(C74,0,$C$23)=""," ",OFFSET(C74,0,$C$23)),"")</f>
        <v xml:space="preserve"> </v>
      </c>
      <c r="C74" s="2748"/>
      <c r="D74" s="2748"/>
      <c r="E74" s="2748"/>
      <c r="F74" s="2748"/>
      <c r="G74" s="2748"/>
      <c r="H74" s="2748"/>
      <c r="I74" s="2769"/>
      <c r="J74" s="2751"/>
    </row>
    <row r="75" spans="1:10" x14ac:dyDescent="0.25">
      <c r="A75" s="3010" t="s">
        <v>4837</v>
      </c>
      <c r="B75" s="2750" t="str">
        <f t="shared" ca="1" si="3"/>
        <v xml:space="preserve"> </v>
      </c>
      <c r="C75" s="2748"/>
      <c r="D75" s="2748"/>
      <c r="E75" s="2748"/>
      <c r="F75" s="2748"/>
      <c r="G75" s="2748"/>
      <c r="H75" s="2748"/>
      <c r="I75" s="2769"/>
      <c r="J75" s="2751"/>
    </row>
    <row r="76" spans="1:10" x14ac:dyDescent="0.25">
      <c r="A76" s="3010" t="s">
        <v>557</v>
      </c>
      <c r="B76" s="2750" t="str">
        <f t="shared" ca="1" si="3"/>
        <v xml:space="preserve"> </v>
      </c>
      <c r="C76" s="2748"/>
      <c r="D76" s="2748"/>
      <c r="E76" s="2748"/>
      <c r="F76" s="2748"/>
      <c r="G76" s="2748"/>
      <c r="H76" s="2748"/>
      <c r="I76" s="2769"/>
      <c r="J76" s="2751"/>
    </row>
    <row r="77" spans="1:10" x14ac:dyDescent="0.25">
      <c r="A77" s="3010" t="s">
        <v>560</v>
      </c>
      <c r="B77" s="2750" t="str">
        <f t="shared" ca="1" si="3"/>
        <v xml:space="preserve"> </v>
      </c>
      <c r="C77" s="2748"/>
      <c r="D77" s="2748"/>
      <c r="E77" s="2748"/>
      <c r="F77" s="2748"/>
      <c r="G77" s="2748"/>
      <c r="H77" s="2748"/>
      <c r="I77" s="2769"/>
      <c r="J77" s="2751"/>
    </row>
    <row r="78" spans="1:10" x14ac:dyDescent="0.25">
      <c r="A78" s="3010" t="s">
        <v>561</v>
      </c>
      <c r="B78" s="2750" t="str">
        <f t="shared" ca="1" si="3"/>
        <v xml:space="preserve"> </v>
      </c>
      <c r="C78" s="2748"/>
      <c r="D78" s="2748"/>
      <c r="E78" s="2748"/>
      <c r="F78" s="2748"/>
      <c r="G78" s="2748"/>
      <c r="H78" s="2748"/>
      <c r="I78" s="2769"/>
      <c r="J78" s="2751"/>
    </row>
    <row r="79" spans="1:10" ht="15.75" thickBot="1" x14ac:dyDescent="0.3">
      <c r="B79" s="2767" t="str">
        <f t="shared" ca="1" si="3"/>
        <v xml:space="preserve"> </v>
      </c>
      <c r="C79" s="2752"/>
      <c r="D79" s="2752"/>
      <c r="E79" s="2752"/>
      <c r="F79" s="2752"/>
      <c r="G79" s="2752"/>
      <c r="H79" s="2752"/>
      <c r="I79" s="2770"/>
      <c r="J79" s="2753"/>
    </row>
    <row r="80" spans="1:10" ht="15.75" thickBot="1" x14ac:dyDescent="0.3"/>
    <row r="81" spans="1:10" ht="23.25" x14ac:dyDescent="0.35">
      <c r="B81" s="2998" t="s">
        <v>4838</v>
      </c>
      <c r="C81" s="2999"/>
      <c r="D81" s="2999"/>
      <c r="E81" s="2999"/>
      <c r="F81" s="2999"/>
      <c r="G81" s="2999"/>
      <c r="H81" s="2999"/>
      <c r="I81" s="2999"/>
      <c r="J81" s="3000"/>
    </row>
    <row r="82" spans="1:10" x14ac:dyDescent="0.25">
      <c r="B82" s="3004" t="s">
        <v>4803</v>
      </c>
      <c r="C82" s="3005" t="s">
        <v>4805</v>
      </c>
      <c r="D82" s="3006"/>
      <c r="E82" s="3006"/>
      <c r="F82" s="3006"/>
      <c r="G82" s="3006"/>
      <c r="H82" s="3006"/>
      <c r="I82" s="3006"/>
      <c r="J82" s="3007"/>
    </row>
    <row r="83" spans="1:10" x14ac:dyDescent="0.25">
      <c r="B83" s="3008">
        <f>Interface!D63</f>
        <v>0</v>
      </c>
      <c r="C83" s="3009" t="e">
        <f>VLOOKUP(B83,Charts!I71:J81,2,FALSE)</f>
        <v>#N/A</v>
      </c>
      <c r="D83" s="3006"/>
      <c r="E83" s="3006"/>
      <c r="F83" s="3006"/>
      <c r="G83" s="3006"/>
      <c r="H83" s="3006"/>
      <c r="I83" s="3006"/>
      <c r="J83" s="3007"/>
    </row>
    <row r="84" spans="1:10" x14ac:dyDescent="0.25">
      <c r="B84" s="3002" t="s">
        <v>4802</v>
      </c>
      <c r="C84" s="3003" t="s">
        <v>4791</v>
      </c>
      <c r="D84" s="3003" t="s">
        <v>4792</v>
      </c>
      <c r="E84" s="3003" t="s">
        <v>4793</v>
      </c>
      <c r="F84" s="3003" t="s">
        <v>4794</v>
      </c>
      <c r="G84" s="3003" t="s">
        <v>4795</v>
      </c>
      <c r="H84" s="3003" t="s">
        <v>4796</v>
      </c>
      <c r="I84" s="3003" t="s">
        <v>4797</v>
      </c>
      <c r="J84" s="3001" t="s">
        <v>4807</v>
      </c>
    </row>
    <row r="85" spans="1:10" x14ac:dyDescent="0.25">
      <c r="A85" s="3010" t="s">
        <v>235</v>
      </c>
      <c r="B85" s="2750" t="str">
        <f ca="1">IFERROR(IF(OFFSET(C85,0,$C$23)=""," ",OFFSET(C85,0,$C$23)),"")</f>
        <v xml:space="preserve"> </v>
      </c>
      <c r="C85" s="2749" t="s">
        <v>573</v>
      </c>
      <c r="D85" s="2749" t="s">
        <v>565</v>
      </c>
      <c r="E85" s="2749"/>
      <c r="F85" s="2749"/>
      <c r="G85" s="2749"/>
      <c r="H85" s="2749"/>
      <c r="I85" s="2768"/>
      <c r="J85" s="2751"/>
    </row>
    <row r="86" spans="1:10" x14ac:dyDescent="0.25">
      <c r="A86" s="3010" t="s">
        <v>236</v>
      </c>
      <c r="B86" s="2750" t="str">
        <f ca="1">IFERROR(IF(OFFSET(C86,0,$C$23)=""," ",OFFSET(C86,0,$C$23)),"")</f>
        <v xml:space="preserve"> </v>
      </c>
      <c r="C86" s="2748" t="s">
        <v>574</v>
      </c>
      <c r="D86" s="2748" t="s">
        <v>4801</v>
      </c>
      <c r="E86" s="2748"/>
      <c r="F86" s="2748"/>
      <c r="G86" s="2748"/>
      <c r="H86" s="2748"/>
      <c r="I86" s="2769"/>
      <c r="J86" s="2751"/>
    </row>
    <row r="87" spans="1:10" x14ac:dyDescent="0.25">
      <c r="A87" s="3010" t="s">
        <v>237</v>
      </c>
      <c r="B87" s="2750" t="str">
        <f ca="1">IFERROR(IF(OFFSET(C87,0,$C$23)=""," ",OFFSET(C87,0,$C$23)),"")</f>
        <v xml:space="preserve"> </v>
      </c>
      <c r="C87" s="2748"/>
      <c r="D87" s="2748" t="s">
        <v>551</v>
      </c>
      <c r="E87" s="2748"/>
      <c r="F87" s="2748"/>
      <c r="G87" s="2748"/>
      <c r="H87" s="2748"/>
      <c r="I87" s="2769"/>
      <c r="J87" s="2751"/>
    </row>
    <row r="88" spans="1:10" x14ac:dyDescent="0.25">
      <c r="A88" s="3010" t="s">
        <v>238</v>
      </c>
      <c r="B88" s="2750"/>
      <c r="C88" s="2748"/>
      <c r="D88" s="2748"/>
      <c r="E88" s="2748"/>
      <c r="F88" s="2748"/>
      <c r="G88" s="2748"/>
      <c r="H88" s="2748"/>
      <c r="I88" s="2769"/>
      <c r="J88" s="2751"/>
    </row>
    <row r="89" spans="1:10" x14ac:dyDescent="0.25">
      <c r="A89" s="3010" t="s">
        <v>239</v>
      </c>
      <c r="B89" s="2750"/>
      <c r="C89" s="2748"/>
      <c r="D89" s="2748"/>
      <c r="E89" s="2748"/>
      <c r="F89" s="2748"/>
      <c r="G89" s="2748"/>
      <c r="H89" s="2748"/>
      <c r="I89" s="2769"/>
      <c r="J89" s="2751"/>
    </row>
    <row r="90" spans="1:10" x14ac:dyDescent="0.25">
      <c r="A90" s="3010" t="s">
        <v>255</v>
      </c>
      <c r="B90" s="2750"/>
      <c r="C90" s="2748"/>
      <c r="D90" s="2748"/>
      <c r="E90" s="2748"/>
      <c r="F90" s="2748"/>
      <c r="G90" s="2748"/>
      <c r="H90" s="2748"/>
      <c r="I90" s="2769"/>
      <c r="J90" s="2751"/>
    </row>
    <row r="91" spans="1:10" x14ac:dyDescent="0.25">
      <c r="A91" s="3010" t="s">
        <v>292</v>
      </c>
      <c r="B91" s="2750"/>
      <c r="C91" s="2748"/>
      <c r="D91" s="2748"/>
      <c r="E91" s="2748"/>
      <c r="F91" s="2748"/>
      <c r="G91" s="2748"/>
      <c r="H91" s="2748"/>
      <c r="I91" s="2769"/>
      <c r="J91" s="2751"/>
    </row>
    <row r="92" spans="1:10" x14ac:dyDescent="0.25">
      <c r="A92" s="3010" t="s">
        <v>559</v>
      </c>
      <c r="B92" s="2750"/>
      <c r="C92" s="2748"/>
      <c r="D92" s="2748"/>
      <c r="E92" s="2748"/>
      <c r="F92" s="2748"/>
      <c r="G92" s="2748"/>
      <c r="H92" s="2748"/>
      <c r="I92" s="2769"/>
      <c r="J92" s="2751"/>
    </row>
    <row r="93" spans="1:10" x14ac:dyDescent="0.25">
      <c r="A93" s="3010" t="s">
        <v>4836</v>
      </c>
      <c r="B93" s="2750"/>
      <c r="C93" s="2748"/>
      <c r="D93" s="2748"/>
      <c r="E93" s="2748"/>
      <c r="F93" s="2748"/>
      <c r="G93" s="2748"/>
      <c r="H93" s="2748"/>
      <c r="I93" s="2769"/>
      <c r="J93" s="2751"/>
    </row>
    <row r="94" spans="1:10" x14ac:dyDescent="0.25">
      <c r="A94" s="3010" t="s">
        <v>558</v>
      </c>
      <c r="B94" s="2750" t="str">
        <f t="shared" ref="B94:B99" ca="1" si="4">IFERROR(IF(OFFSET(C94,0,$C$23)=""," ",OFFSET(C94,0,$C$23)),"")</f>
        <v xml:space="preserve"> </v>
      </c>
      <c r="C94" s="2748"/>
      <c r="D94" s="2748"/>
      <c r="E94" s="2748"/>
      <c r="F94" s="2748"/>
      <c r="G94" s="2748"/>
      <c r="H94" s="2748"/>
      <c r="I94" s="2769"/>
      <c r="J94" s="2751"/>
    </row>
    <row r="95" spans="1:10" x14ac:dyDescent="0.25">
      <c r="A95" s="3010" t="s">
        <v>4837</v>
      </c>
      <c r="B95" s="2750" t="str">
        <f t="shared" ca="1" si="4"/>
        <v xml:space="preserve"> </v>
      </c>
      <c r="C95" s="2748"/>
      <c r="D95" s="2748"/>
      <c r="E95" s="2748"/>
      <c r="F95" s="2748"/>
      <c r="G95" s="2748"/>
      <c r="H95" s="2748"/>
      <c r="I95" s="2769"/>
      <c r="J95" s="2751"/>
    </row>
    <row r="96" spans="1:10" x14ac:dyDescent="0.25">
      <c r="A96" s="3010" t="s">
        <v>557</v>
      </c>
      <c r="B96" s="2750" t="str">
        <f t="shared" ca="1" si="4"/>
        <v xml:space="preserve"> </v>
      </c>
      <c r="C96" s="2748"/>
      <c r="D96" s="2748"/>
      <c r="E96" s="2748"/>
      <c r="F96" s="2748"/>
      <c r="G96" s="2748"/>
      <c r="H96" s="2748"/>
      <c r="I96" s="2769"/>
      <c r="J96" s="2751"/>
    </row>
    <row r="97" spans="1:10" x14ac:dyDescent="0.25">
      <c r="A97" s="3010" t="s">
        <v>560</v>
      </c>
      <c r="B97" s="2750" t="str">
        <f t="shared" ca="1" si="4"/>
        <v xml:space="preserve"> </v>
      </c>
      <c r="C97" s="2748"/>
      <c r="D97" s="2748"/>
      <c r="E97" s="2748"/>
      <c r="F97" s="2748"/>
      <c r="G97" s="2748"/>
      <c r="H97" s="2748"/>
      <c r="I97" s="2769"/>
      <c r="J97" s="2751"/>
    </row>
    <row r="98" spans="1:10" x14ac:dyDescent="0.25">
      <c r="A98" s="3010" t="s">
        <v>561</v>
      </c>
      <c r="B98" s="2750" t="str">
        <f t="shared" ca="1" si="4"/>
        <v xml:space="preserve"> </v>
      </c>
      <c r="C98" s="2748"/>
      <c r="D98" s="2748"/>
      <c r="E98" s="2748"/>
      <c r="F98" s="2748"/>
      <c r="G98" s="2748"/>
      <c r="H98" s="2748"/>
      <c r="I98" s="2769"/>
      <c r="J98" s="2751"/>
    </row>
    <row r="99" spans="1:10" ht="15.75" thickBot="1" x14ac:dyDescent="0.3">
      <c r="B99" s="2767" t="str">
        <f t="shared" ca="1" si="4"/>
        <v xml:space="preserve"> </v>
      </c>
      <c r="C99" s="2752"/>
      <c r="D99" s="2752"/>
      <c r="E99" s="2752"/>
      <c r="F99" s="2752"/>
      <c r="G99" s="2752"/>
      <c r="H99" s="2752"/>
      <c r="I99" s="2770"/>
      <c r="J99" s="2753"/>
    </row>
  </sheetData>
  <sheetProtection algorithmName="SHA-512" hashValue="OOSdaDvum8tzUKj8jhL8Q+b/zQ7Ac5+Y7dwITg3Lqr3yMFig+Ymfhk4IHexgoctAAWRFjT18E2XkKAtM8hLZBA==" saltValue="meCOiI7qtBGrJ8TWeIdV6w==" spinCount="100000" sheet="1" objects="1" scenarios="1" selectLockedCells="1"/>
  <customSheetViews>
    <customSheetView guid="{0B791748-0704-4F0F-8AD8-1A23F5A28D58}" state="hidden">
      <selection activeCell="G10" sqref="G10"/>
      <pageMargins left="0.7" right="0.7" top="0.75" bottom="0.75" header="0.3" footer="0.3"/>
    </customSheetView>
  </customSheetViews>
  <phoneticPr fontId="79" type="noConversion"/>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8FF10-C8F4-4387-85FF-EF46F61A9E2C}">
  <sheetPr codeName="Sheet30"/>
  <dimension ref="A1:BC3031"/>
  <sheetViews>
    <sheetView workbookViewId="0">
      <selection sqref="A1:BC1048576"/>
    </sheetView>
  </sheetViews>
  <sheetFormatPr defaultRowHeight="15" x14ac:dyDescent="0.25"/>
  <cols>
    <col min="3" max="3" width="18.140625" customWidth="1"/>
  </cols>
  <sheetData>
    <row r="1" spans="1:55" ht="45" x14ac:dyDescent="0.25">
      <c r="A1" s="3024" t="s">
        <v>1040</v>
      </c>
      <c r="B1" s="3024" t="s">
        <v>4995</v>
      </c>
      <c r="C1" s="3024" t="s">
        <v>4993</v>
      </c>
      <c r="D1" s="3024" t="s">
        <v>4996</v>
      </c>
      <c r="E1" s="3024" t="s">
        <v>4997</v>
      </c>
      <c r="F1" s="3024" t="s">
        <v>4998</v>
      </c>
      <c r="G1" s="3024" t="s">
        <v>4999</v>
      </c>
      <c r="H1" s="3024" t="s">
        <v>5000</v>
      </c>
      <c r="I1" s="3024" t="s">
        <v>5001</v>
      </c>
      <c r="J1" s="3024" t="s">
        <v>5002</v>
      </c>
      <c r="K1" s="3024" t="s">
        <v>5003</v>
      </c>
      <c r="L1" s="3024" t="s">
        <v>5004</v>
      </c>
      <c r="M1" s="3024" t="s">
        <v>5005</v>
      </c>
      <c r="N1" s="3024" t="s">
        <v>5006</v>
      </c>
      <c r="O1" s="3024" t="s">
        <v>5007</v>
      </c>
      <c r="P1" s="3024" t="s">
        <v>5008</v>
      </c>
      <c r="Q1" s="3024" t="s">
        <v>5009</v>
      </c>
      <c r="R1" s="3024" t="s">
        <v>5010</v>
      </c>
      <c r="S1" s="3024" t="s">
        <v>5011</v>
      </c>
      <c r="T1" s="3024" t="s">
        <v>5012</v>
      </c>
      <c r="U1" s="3024" t="s">
        <v>5013</v>
      </c>
      <c r="V1" s="3024" t="s">
        <v>5014</v>
      </c>
      <c r="W1" s="3024" t="s">
        <v>5015</v>
      </c>
      <c r="X1" s="3024" t="s">
        <v>5016</v>
      </c>
      <c r="Y1" s="3024" t="s">
        <v>5017</v>
      </c>
      <c r="Z1" s="3024" t="s">
        <v>5018</v>
      </c>
      <c r="AA1" s="3024" t="s">
        <v>5019</v>
      </c>
      <c r="AB1" s="3024" t="s">
        <v>5020</v>
      </c>
      <c r="AC1" s="3024" t="s">
        <v>5021</v>
      </c>
      <c r="AD1" s="3024" t="s">
        <v>4989</v>
      </c>
      <c r="AE1" s="3024" t="s">
        <v>5022</v>
      </c>
      <c r="AF1" s="3024" t="s">
        <v>5023</v>
      </c>
      <c r="AG1" s="3024" t="s">
        <v>5024</v>
      </c>
      <c r="AH1" s="3024" t="s">
        <v>5025</v>
      </c>
      <c r="AI1" s="3024" t="s">
        <v>5026</v>
      </c>
      <c r="AJ1" s="3024" t="s">
        <v>5027</v>
      </c>
      <c r="AK1" s="3024" t="s">
        <v>5028</v>
      </c>
      <c r="AL1" s="3024" t="s">
        <v>5029</v>
      </c>
      <c r="AM1" s="3024" t="s">
        <v>5030</v>
      </c>
      <c r="AN1" s="3024" t="s">
        <v>5031</v>
      </c>
      <c r="AO1" s="3024" t="s">
        <v>5032</v>
      </c>
      <c r="AP1" s="3024" t="s">
        <v>5033</v>
      </c>
      <c r="AQ1" s="3024" t="s">
        <v>5034</v>
      </c>
      <c r="AR1" s="3024" t="s">
        <v>5035</v>
      </c>
      <c r="AS1" s="3024" t="s">
        <v>5036</v>
      </c>
      <c r="AT1" s="3024" t="s">
        <v>5037</v>
      </c>
      <c r="AU1" s="3024" t="s">
        <v>5038</v>
      </c>
      <c r="AV1" s="3024" t="s">
        <v>5039</v>
      </c>
      <c r="AW1" s="3024" t="s">
        <v>5040</v>
      </c>
      <c r="AX1" s="3024" t="s">
        <v>5041</v>
      </c>
      <c r="AY1" s="3024" t="s">
        <v>5042</v>
      </c>
      <c r="AZ1" s="3024" t="s">
        <v>5043</v>
      </c>
      <c r="BA1" s="3024" t="s">
        <v>5044</v>
      </c>
      <c r="BB1" s="3024" t="s">
        <v>5045</v>
      </c>
      <c r="BC1" s="3024" t="s">
        <v>5046</v>
      </c>
    </row>
    <row r="2" spans="1:55" x14ac:dyDescent="0.25">
      <c r="A2">
        <v>1248</v>
      </c>
      <c r="C2" t="s">
        <v>4791</v>
      </c>
      <c r="D2" t="s">
        <v>5048</v>
      </c>
      <c r="E2" t="s">
        <v>7539</v>
      </c>
      <c r="G2" t="s">
        <v>5073</v>
      </c>
      <c r="H2" t="s">
        <v>5050</v>
      </c>
      <c r="I2" t="s">
        <v>5051</v>
      </c>
      <c r="K2" t="s">
        <v>5133</v>
      </c>
      <c r="M2" t="s">
        <v>5134</v>
      </c>
      <c r="N2" t="s">
        <v>5051</v>
      </c>
      <c r="O2" t="s">
        <v>5211</v>
      </c>
      <c r="Q2" t="s">
        <v>506</v>
      </c>
      <c r="V2" t="s">
        <v>6867</v>
      </c>
      <c r="W2" t="s">
        <v>7540</v>
      </c>
      <c r="X2" t="s">
        <v>5070</v>
      </c>
      <c r="Y2" t="s">
        <v>5085</v>
      </c>
      <c r="Z2" t="s">
        <v>5070</v>
      </c>
      <c r="AA2" t="s">
        <v>5129</v>
      </c>
      <c r="AH2" t="s">
        <v>5058</v>
      </c>
      <c r="AM2" t="s">
        <v>7541</v>
      </c>
    </row>
    <row r="3" spans="1:55" x14ac:dyDescent="0.25">
      <c r="A3">
        <v>998</v>
      </c>
      <c r="C3" t="s">
        <v>4791</v>
      </c>
      <c r="D3" t="s">
        <v>5048</v>
      </c>
      <c r="E3" t="s">
        <v>7234</v>
      </c>
      <c r="G3" t="s">
        <v>5073</v>
      </c>
      <c r="H3" t="s">
        <v>5050</v>
      </c>
      <c r="I3" t="s">
        <v>5051</v>
      </c>
      <c r="K3" t="s">
        <v>5184</v>
      </c>
      <c r="M3" t="s">
        <v>5134</v>
      </c>
      <c r="N3" t="s">
        <v>5051</v>
      </c>
      <c r="O3" t="s">
        <v>5113</v>
      </c>
      <c r="Q3" t="s">
        <v>506</v>
      </c>
      <c r="V3" t="s">
        <v>6867</v>
      </c>
      <c r="W3" t="s">
        <v>7235</v>
      </c>
      <c r="X3" t="s">
        <v>5129</v>
      </c>
      <c r="Y3" t="s">
        <v>5191</v>
      </c>
      <c r="Z3" t="s">
        <v>5129</v>
      </c>
      <c r="AA3" t="s">
        <v>5184</v>
      </c>
      <c r="AH3" t="s">
        <v>5058</v>
      </c>
      <c r="AM3" t="s">
        <v>7236</v>
      </c>
    </row>
    <row r="4" spans="1:55" x14ac:dyDescent="0.25">
      <c r="A4">
        <v>194</v>
      </c>
      <c r="C4" t="s">
        <v>4796</v>
      </c>
      <c r="D4" t="s">
        <v>5048</v>
      </c>
      <c r="E4" t="s">
        <v>5639</v>
      </c>
      <c r="G4" t="s">
        <v>5073</v>
      </c>
      <c r="H4" t="s">
        <v>5050</v>
      </c>
      <c r="I4" t="s">
        <v>5051</v>
      </c>
      <c r="K4" t="s">
        <v>5099</v>
      </c>
      <c r="M4" t="s">
        <v>238</v>
      </c>
      <c r="AH4" t="s">
        <v>5058</v>
      </c>
      <c r="AM4" t="s">
        <v>5640</v>
      </c>
    </row>
    <row r="5" spans="1:55" x14ac:dyDescent="0.25">
      <c r="A5">
        <v>249</v>
      </c>
      <c r="C5" t="s">
        <v>4796</v>
      </c>
      <c r="D5" t="s">
        <v>5048</v>
      </c>
      <c r="E5" t="s">
        <v>5759</v>
      </c>
      <c r="G5" t="s">
        <v>5073</v>
      </c>
      <c r="H5" t="s">
        <v>5050</v>
      </c>
      <c r="I5" t="s">
        <v>5051</v>
      </c>
      <c r="K5" t="s">
        <v>5113</v>
      </c>
      <c r="M5" t="s">
        <v>506</v>
      </c>
      <c r="AH5" t="s">
        <v>5058</v>
      </c>
      <c r="AM5" t="s">
        <v>5760</v>
      </c>
    </row>
    <row r="6" spans="1:55" x14ac:dyDescent="0.25">
      <c r="A6">
        <v>206</v>
      </c>
      <c r="C6" t="s">
        <v>4796</v>
      </c>
      <c r="D6" t="s">
        <v>5048</v>
      </c>
      <c r="E6" t="s">
        <v>5674</v>
      </c>
      <c r="G6" t="s">
        <v>5073</v>
      </c>
      <c r="H6" t="s">
        <v>5050</v>
      </c>
      <c r="I6" t="s">
        <v>5051</v>
      </c>
      <c r="K6" t="s">
        <v>5099</v>
      </c>
      <c r="M6" t="s">
        <v>486</v>
      </c>
      <c r="AH6" t="s">
        <v>5058</v>
      </c>
      <c r="AM6" t="s">
        <v>5675</v>
      </c>
    </row>
    <row r="7" spans="1:55" x14ac:dyDescent="0.25">
      <c r="A7">
        <v>2520</v>
      </c>
      <c r="C7" t="s">
        <v>4791</v>
      </c>
      <c r="D7" t="s">
        <v>5048</v>
      </c>
      <c r="E7" t="s">
        <v>7612</v>
      </c>
      <c r="G7" t="s">
        <v>5073</v>
      </c>
      <c r="H7" t="s">
        <v>5050</v>
      </c>
      <c r="I7" t="s">
        <v>5051</v>
      </c>
      <c r="K7" t="s">
        <v>5094</v>
      </c>
      <c r="M7" t="s">
        <v>506</v>
      </c>
      <c r="N7" t="s">
        <v>5051</v>
      </c>
      <c r="O7" t="s">
        <v>5191</v>
      </c>
      <c r="Q7" t="s">
        <v>237</v>
      </c>
      <c r="V7" t="s">
        <v>6867</v>
      </c>
      <c r="W7" t="s">
        <v>8743</v>
      </c>
      <c r="X7" t="s">
        <v>5052</v>
      </c>
      <c r="Y7" t="s">
        <v>5057</v>
      </c>
      <c r="Z7" t="s">
        <v>486</v>
      </c>
      <c r="AA7" t="s">
        <v>5057</v>
      </c>
      <c r="AH7" t="s">
        <v>5058</v>
      </c>
      <c r="AM7" t="s">
        <v>8744</v>
      </c>
    </row>
    <row r="8" spans="1:55" x14ac:dyDescent="0.25">
      <c r="A8">
        <v>224</v>
      </c>
      <c r="C8" t="s">
        <v>4796</v>
      </c>
      <c r="D8" t="s">
        <v>5048</v>
      </c>
      <c r="E8" t="s">
        <v>5710</v>
      </c>
      <c r="G8" t="s">
        <v>5073</v>
      </c>
      <c r="H8" t="s">
        <v>5050</v>
      </c>
      <c r="I8" t="s">
        <v>5051</v>
      </c>
      <c r="K8" t="s">
        <v>5094</v>
      </c>
      <c r="M8" t="s">
        <v>238</v>
      </c>
      <c r="AH8" t="s">
        <v>5058</v>
      </c>
      <c r="AM8" t="s">
        <v>5711</v>
      </c>
    </row>
    <row r="9" spans="1:55" x14ac:dyDescent="0.25">
      <c r="A9">
        <v>2793</v>
      </c>
      <c r="B9" t="s">
        <v>8904</v>
      </c>
      <c r="C9" t="s">
        <v>4791</v>
      </c>
      <c r="D9" t="s">
        <v>5048</v>
      </c>
      <c r="E9" t="s">
        <v>7531</v>
      </c>
      <c r="G9" t="s">
        <v>5073</v>
      </c>
      <c r="H9" t="s">
        <v>5050</v>
      </c>
      <c r="I9" t="s">
        <v>5051</v>
      </c>
      <c r="K9" t="s">
        <v>5063</v>
      </c>
      <c r="M9" t="s">
        <v>5098</v>
      </c>
      <c r="V9" t="s">
        <v>6867</v>
      </c>
      <c r="W9" t="s">
        <v>8905</v>
      </c>
      <c r="AE9" t="s">
        <v>7042</v>
      </c>
      <c r="AF9" t="s">
        <v>8906</v>
      </c>
      <c r="AH9" t="s">
        <v>5058</v>
      </c>
      <c r="AM9" t="s">
        <v>8907</v>
      </c>
    </row>
    <row r="10" spans="1:55" x14ac:dyDescent="0.25">
      <c r="A10">
        <v>2831</v>
      </c>
      <c r="B10" t="s">
        <v>8938</v>
      </c>
      <c r="C10" t="s">
        <v>4791</v>
      </c>
      <c r="D10" t="s">
        <v>5048</v>
      </c>
      <c r="E10" t="s">
        <v>1061</v>
      </c>
      <c r="G10" t="s">
        <v>5073</v>
      </c>
      <c r="H10" t="s">
        <v>5050</v>
      </c>
      <c r="I10" t="s">
        <v>5051</v>
      </c>
      <c r="J10" t="s">
        <v>235</v>
      </c>
      <c r="K10" t="s">
        <v>5063</v>
      </c>
      <c r="M10" t="s">
        <v>506</v>
      </c>
      <c r="V10" t="s">
        <v>6867</v>
      </c>
      <c r="W10" t="s">
        <v>8939</v>
      </c>
      <c r="AE10" t="s">
        <v>7042</v>
      </c>
      <c r="AF10" t="s">
        <v>8940</v>
      </c>
      <c r="AH10" t="s">
        <v>5058</v>
      </c>
      <c r="AM10" t="s">
        <v>8941</v>
      </c>
    </row>
    <row r="11" spans="1:55" x14ac:dyDescent="0.25">
      <c r="A11">
        <v>229</v>
      </c>
      <c r="C11" t="s">
        <v>4796</v>
      </c>
      <c r="D11" t="s">
        <v>5048</v>
      </c>
      <c r="E11" t="s">
        <v>5720</v>
      </c>
      <c r="G11" t="s">
        <v>5073</v>
      </c>
      <c r="H11" t="s">
        <v>5050</v>
      </c>
      <c r="I11" t="s">
        <v>5051</v>
      </c>
      <c r="K11" t="s">
        <v>5094</v>
      </c>
      <c r="M11" t="s">
        <v>486</v>
      </c>
      <c r="AH11" t="s">
        <v>5058</v>
      </c>
      <c r="AM11" t="s">
        <v>5721</v>
      </c>
    </row>
    <row r="12" spans="1:55" x14ac:dyDescent="0.25">
      <c r="A12">
        <v>528</v>
      </c>
      <c r="B12" t="s">
        <v>6595</v>
      </c>
      <c r="C12" t="s">
        <v>4795</v>
      </c>
      <c r="D12" t="s">
        <v>5048</v>
      </c>
      <c r="E12" t="s">
        <v>1063</v>
      </c>
      <c r="F12" t="s">
        <v>6596</v>
      </c>
      <c r="H12" t="s">
        <v>5050</v>
      </c>
      <c r="I12" t="s">
        <v>5051</v>
      </c>
      <c r="K12" t="s">
        <v>5063</v>
      </c>
      <c r="M12" t="s">
        <v>486</v>
      </c>
      <c r="AD12" t="s">
        <v>6597</v>
      </c>
      <c r="AH12" t="s">
        <v>5058</v>
      </c>
      <c r="AM12" t="s">
        <v>6598</v>
      </c>
    </row>
    <row r="13" spans="1:55" x14ac:dyDescent="0.25">
      <c r="A13">
        <v>2973</v>
      </c>
      <c r="B13" t="s">
        <v>9065</v>
      </c>
      <c r="C13" t="s">
        <v>4791</v>
      </c>
      <c r="D13" t="s">
        <v>5048</v>
      </c>
      <c r="E13" t="s">
        <v>7233</v>
      </c>
      <c r="G13" t="s">
        <v>5073</v>
      </c>
      <c r="H13" t="s">
        <v>5050</v>
      </c>
      <c r="I13" t="s">
        <v>5051</v>
      </c>
      <c r="J13" t="s">
        <v>235</v>
      </c>
      <c r="K13" t="s">
        <v>5104</v>
      </c>
      <c r="M13" t="s">
        <v>486</v>
      </c>
      <c r="V13" t="s">
        <v>6867</v>
      </c>
      <c r="W13" t="s">
        <v>9066</v>
      </c>
      <c r="AE13" t="s">
        <v>7042</v>
      </c>
      <c r="AF13" t="s">
        <v>9067</v>
      </c>
      <c r="AH13" t="s">
        <v>5058</v>
      </c>
      <c r="AM13" t="s">
        <v>9068</v>
      </c>
    </row>
    <row r="14" spans="1:55" x14ac:dyDescent="0.25">
      <c r="A14">
        <v>1456</v>
      </c>
      <c r="C14" t="s">
        <v>4791</v>
      </c>
      <c r="D14" t="s">
        <v>5048</v>
      </c>
      <c r="E14" t="s">
        <v>7528</v>
      </c>
      <c r="G14" t="s">
        <v>5073</v>
      </c>
      <c r="H14" t="s">
        <v>5050</v>
      </c>
      <c r="I14" t="s">
        <v>5051</v>
      </c>
      <c r="K14" t="s">
        <v>5052</v>
      </c>
      <c r="M14" t="s">
        <v>5109</v>
      </c>
      <c r="N14" t="s">
        <v>5051</v>
      </c>
      <c r="O14" t="s">
        <v>5094</v>
      </c>
      <c r="Q14" t="s">
        <v>5092</v>
      </c>
      <c r="V14" t="s">
        <v>6867</v>
      </c>
      <c r="W14" t="s">
        <v>7835</v>
      </c>
      <c r="X14" t="s">
        <v>5057</v>
      </c>
      <c r="Y14" t="s">
        <v>5196</v>
      </c>
      <c r="Z14" t="s">
        <v>5057</v>
      </c>
      <c r="AA14" t="s">
        <v>5057</v>
      </c>
      <c r="AH14" t="s">
        <v>5058</v>
      </c>
      <c r="AM14" t="s">
        <v>7836</v>
      </c>
    </row>
    <row r="15" spans="1:55" x14ac:dyDescent="0.25">
      <c r="A15">
        <v>3307</v>
      </c>
      <c r="B15" t="s">
        <v>9451</v>
      </c>
      <c r="C15" t="s">
        <v>4791</v>
      </c>
      <c r="D15" t="s">
        <v>5048</v>
      </c>
      <c r="E15" t="s">
        <v>6949</v>
      </c>
      <c r="G15" t="s">
        <v>5073</v>
      </c>
      <c r="H15" t="s">
        <v>5050</v>
      </c>
      <c r="I15" t="s">
        <v>5051</v>
      </c>
      <c r="K15" t="s">
        <v>323</v>
      </c>
      <c r="M15" t="s">
        <v>5237</v>
      </c>
      <c r="V15" t="s">
        <v>6867</v>
      </c>
      <c r="W15" t="s">
        <v>9452</v>
      </c>
      <c r="AE15" t="s">
        <v>7042</v>
      </c>
      <c r="AF15" t="s">
        <v>9453</v>
      </c>
      <c r="AH15" t="s">
        <v>5058</v>
      </c>
      <c r="AM15" t="s">
        <v>9454</v>
      </c>
    </row>
    <row r="16" spans="1:55" x14ac:dyDescent="0.25">
      <c r="A16">
        <v>2656</v>
      </c>
      <c r="B16" t="s">
        <v>8824</v>
      </c>
      <c r="C16" t="s">
        <v>4791</v>
      </c>
      <c r="D16" t="s">
        <v>5048</v>
      </c>
      <c r="E16" t="s">
        <v>8825</v>
      </c>
      <c r="G16" t="s">
        <v>5073</v>
      </c>
      <c r="H16" t="s">
        <v>5050</v>
      </c>
      <c r="I16" t="s">
        <v>5051</v>
      </c>
      <c r="K16" t="s">
        <v>5113</v>
      </c>
      <c r="M16" t="s">
        <v>5098</v>
      </c>
      <c r="V16" t="s">
        <v>6867</v>
      </c>
      <c r="W16" t="s">
        <v>8826</v>
      </c>
      <c r="AE16" t="s">
        <v>7042</v>
      </c>
      <c r="AF16" t="s">
        <v>8827</v>
      </c>
      <c r="AH16" t="s">
        <v>5058</v>
      </c>
      <c r="AM16" t="s">
        <v>8828</v>
      </c>
    </row>
    <row r="17" spans="1:42" x14ac:dyDescent="0.25">
      <c r="A17">
        <v>1575</v>
      </c>
      <c r="C17" t="s">
        <v>4791</v>
      </c>
      <c r="D17" t="s">
        <v>5048</v>
      </c>
      <c r="E17" t="s">
        <v>7952</v>
      </c>
      <c r="G17" t="s">
        <v>5073</v>
      </c>
      <c r="H17" t="s">
        <v>5050</v>
      </c>
      <c r="I17" t="s">
        <v>5051</v>
      </c>
      <c r="K17" t="s">
        <v>235</v>
      </c>
      <c r="M17" t="s">
        <v>237</v>
      </c>
      <c r="N17" t="s">
        <v>5051</v>
      </c>
      <c r="O17" t="s">
        <v>5094</v>
      </c>
      <c r="Q17" t="s">
        <v>238</v>
      </c>
      <c r="V17" t="s">
        <v>6867</v>
      </c>
      <c r="W17" t="s">
        <v>7953</v>
      </c>
      <c r="X17" t="s">
        <v>5057</v>
      </c>
      <c r="Y17" t="s">
        <v>5057</v>
      </c>
      <c r="Z17" t="s">
        <v>670</v>
      </c>
      <c r="AA17" t="s">
        <v>5063</v>
      </c>
      <c r="AH17" t="s">
        <v>5058</v>
      </c>
      <c r="AM17" t="s">
        <v>7954</v>
      </c>
    </row>
    <row r="18" spans="1:42" x14ac:dyDescent="0.25">
      <c r="A18">
        <v>2814</v>
      </c>
      <c r="B18" t="s">
        <v>8916</v>
      </c>
      <c r="C18" t="s">
        <v>4791</v>
      </c>
      <c r="D18" t="s">
        <v>5048</v>
      </c>
      <c r="E18" t="s">
        <v>8917</v>
      </c>
      <c r="G18" t="s">
        <v>6983</v>
      </c>
      <c r="H18" t="s">
        <v>5050</v>
      </c>
      <c r="I18" t="s">
        <v>5051</v>
      </c>
      <c r="J18" t="s">
        <v>235</v>
      </c>
      <c r="K18" t="s">
        <v>5063</v>
      </c>
      <c r="M18" t="s">
        <v>238</v>
      </c>
      <c r="V18" t="s">
        <v>6867</v>
      </c>
      <c r="W18" t="s">
        <v>8918</v>
      </c>
      <c r="AE18" t="s">
        <v>7042</v>
      </c>
      <c r="AF18" t="s">
        <v>8919</v>
      </c>
      <c r="AH18" t="s">
        <v>5058</v>
      </c>
      <c r="AM18" t="s">
        <v>8920</v>
      </c>
    </row>
    <row r="19" spans="1:42" x14ac:dyDescent="0.25">
      <c r="A19">
        <v>736</v>
      </c>
      <c r="C19" t="s">
        <v>4791</v>
      </c>
      <c r="D19" t="s">
        <v>5048</v>
      </c>
      <c r="E19" t="s">
        <v>6976</v>
      </c>
      <c r="G19" t="s">
        <v>5073</v>
      </c>
      <c r="H19" t="s">
        <v>5050</v>
      </c>
      <c r="I19" t="s">
        <v>5051</v>
      </c>
      <c r="K19" t="s">
        <v>5070</v>
      </c>
      <c r="M19" t="s">
        <v>236</v>
      </c>
      <c r="N19" t="s">
        <v>5051</v>
      </c>
      <c r="O19" t="s">
        <v>5094</v>
      </c>
      <c r="Q19" t="s">
        <v>506</v>
      </c>
      <c r="V19" t="s">
        <v>6867</v>
      </c>
      <c r="W19" t="s">
        <v>6977</v>
      </c>
      <c r="X19" t="s">
        <v>5057</v>
      </c>
      <c r="Y19" t="s">
        <v>5057</v>
      </c>
      <c r="Z19" t="s">
        <v>6941</v>
      </c>
      <c r="AA19" t="s">
        <v>5057</v>
      </c>
      <c r="AH19" t="s">
        <v>5058</v>
      </c>
      <c r="AM19" t="s">
        <v>6978</v>
      </c>
    </row>
    <row r="20" spans="1:42" x14ac:dyDescent="0.25">
      <c r="A20">
        <v>1462</v>
      </c>
      <c r="B20" t="s">
        <v>7843</v>
      </c>
      <c r="C20" t="s">
        <v>4791</v>
      </c>
      <c r="D20" t="s">
        <v>5048</v>
      </c>
      <c r="E20" t="s">
        <v>6950</v>
      </c>
      <c r="G20" t="s">
        <v>5073</v>
      </c>
      <c r="H20" t="s">
        <v>5050</v>
      </c>
      <c r="I20" t="s">
        <v>5051</v>
      </c>
      <c r="K20" t="s">
        <v>5052</v>
      </c>
      <c r="M20" t="s">
        <v>5121</v>
      </c>
      <c r="V20" t="s">
        <v>6867</v>
      </c>
      <c r="W20" t="s">
        <v>7844</v>
      </c>
      <c r="AE20" t="s">
        <v>7042</v>
      </c>
      <c r="AF20" t="s">
        <v>7845</v>
      </c>
      <c r="AH20" t="s">
        <v>5058</v>
      </c>
      <c r="AM20" t="s">
        <v>7846</v>
      </c>
    </row>
    <row r="21" spans="1:42" x14ac:dyDescent="0.25">
      <c r="A21">
        <v>2603</v>
      </c>
      <c r="C21" t="s">
        <v>4791</v>
      </c>
      <c r="D21" t="s">
        <v>5048</v>
      </c>
      <c r="E21" t="s">
        <v>8794</v>
      </c>
      <c r="G21" t="s">
        <v>5073</v>
      </c>
      <c r="H21" t="s">
        <v>5050</v>
      </c>
      <c r="I21" t="s">
        <v>5051</v>
      </c>
      <c r="K21" t="s">
        <v>5122</v>
      </c>
      <c r="M21" t="s">
        <v>238</v>
      </c>
      <c r="N21" t="s">
        <v>5051</v>
      </c>
      <c r="O21" t="s">
        <v>5113</v>
      </c>
      <c r="Q21" t="s">
        <v>5134</v>
      </c>
      <c r="V21" t="s">
        <v>6867</v>
      </c>
      <c r="W21" t="s">
        <v>8795</v>
      </c>
      <c r="X21" t="s">
        <v>5070</v>
      </c>
      <c r="Y21" t="s">
        <v>5648</v>
      </c>
      <c r="Z21" t="s">
        <v>5070</v>
      </c>
      <c r="AA21" t="s">
        <v>5070</v>
      </c>
      <c r="AH21" t="s">
        <v>5058</v>
      </c>
      <c r="AM21" t="s">
        <v>8796</v>
      </c>
    </row>
    <row r="22" spans="1:42" x14ac:dyDescent="0.25">
      <c r="A22">
        <v>220</v>
      </c>
      <c r="C22" t="s">
        <v>4796</v>
      </c>
      <c r="D22" t="s">
        <v>5048</v>
      </c>
      <c r="E22" t="s">
        <v>5702</v>
      </c>
      <c r="G22" t="s">
        <v>5073</v>
      </c>
      <c r="H22" t="s">
        <v>5050</v>
      </c>
      <c r="I22" t="s">
        <v>5051</v>
      </c>
      <c r="K22" t="s">
        <v>5094</v>
      </c>
      <c r="M22" t="s">
        <v>5134</v>
      </c>
      <c r="AH22" t="s">
        <v>5058</v>
      </c>
      <c r="AM22" t="s">
        <v>5703</v>
      </c>
    </row>
    <row r="23" spans="1:42" x14ac:dyDescent="0.25">
      <c r="A23">
        <v>1078</v>
      </c>
      <c r="C23" t="s">
        <v>4791</v>
      </c>
      <c r="D23" t="s">
        <v>5048</v>
      </c>
      <c r="E23" t="s">
        <v>1074</v>
      </c>
      <c r="G23" t="s">
        <v>5073</v>
      </c>
      <c r="H23" t="s">
        <v>5050</v>
      </c>
      <c r="I23" t="s">
        <v>5051</v>
      </c>
      <c r="K23" t="s">
        <v>5091</v>
      </c>
      <c r="M23" t="s">
        <v>237</v>
      </c>
      <c r="N23" t="s">
        <v>5051</v>
      </c>
      <c r="O23" t="s">
        <v>5113</v>
      </c>
      <c r="Q23" t="s">
        <v>506</v>
      </c>
      <c r="V23" t="s">
        <v>6867</v>
      </c>
      <c r="W23" t="s">
        <v>7304</v>
      </c>
      <c r="X23" t="s">
        <v>5057</v>
      </c>
      <c r="Y23" t="s">
        <v>5191</v>
      </c>
      <c r="Z23" t="s">
        <v>5057</v>
      </c>
      <c r="AA23" t="s">
        <v>5057</v>
      </c>
      <c r="AH23" t="s">
        <v>5058</v>
      </c>
      <c r="AM23" t="s">
        <v>7305</v>
      </c>
    </row>
    <row r="24" spans="1:42" x14ac:dyDescent="0.25">
      <c r="A24">
        <v>222</v>
      </c>
      <c r="C24" t="s">
        <v>4796</v>
      </c>
      <c r="D24" t="s">
        <v>5048</v>
      </c>
      <c r="E24" t="s">
        <v>5706</v>
      </c>
      <c r="G24" t="s">
        <v>5073</v>
      </c>
      <c r="H24" t="s">
        <v>5050</v>
      </c>
      <c r="I24" t="s">
        <v>5051</v>
      </c>
      <c r="K24" t="s">
        <v>5094</v>
      </c>
      <c r="M24" t="s">
        <v>5098</v>
      </c>
      <c r="AH24" t="s">
        <v>5058</v>
      </c>
      <c r="AM24" t="s">
        <v>5707</v>
      </c>
    </row>
    <row r="25" spans="1:42" x14ac:dyDescent="0.25">
      <c r="A25">
        <v>1995</v>
      </c>
      <c r="B25" t="s">
        <v>8352</v>
      </c>
      <c r="C25" t="s">
        <v>4791</v>
      </c>
      <c r="D25" t="s">
        <v>5048</v>
      </c>
      <c r="E25" t="s">
        <v>8353</v>
      </c>
      <c r="G25" t="s">
        <v>6983</v>
      </c>
      <c r="H25" t="s">
        <v>5050</v>
      </c>
      <c r="I25" t="s">
        <v>5051</v>
      </c>
      <c r="K25" t="s">
        <v>5099</v>
      </c>
      <c r="M25" t="s">
        <v>743</v>
      </c>
      <c r="V25" t="s">
        <v>6867</v>
      </c>
      <c r="W25" t="s">
        <v>8354</v>
      </c>
      <c r="AE25" t="s">
        <v>7042</v>
      </c>
      <c r="AF25" t="s">
        <v>8355</v>
      </c>
      <c r="AH25" t="s">
        <v>5058</v>
      </c>
      <c r="AM25" t="s">
        <v>8356</v>
      </c>
    </row>
    <row r="26" spans="1:42" x14ac:dyDescent="0.25">
      <c r="A26">
        <v>3370</v>
      </c>
      <c r="B26" t="s">
        <v>9515</v>
      </c>
      <c r="C26" t="s">
        <v>4791</v>
      </c>
      <c r="D26" t="s">
        <v>5048</v>
      </c>
      <c r="E26" t="s">
        <v>8249</v>
      </c>
      <c r="G26" t="s">
        <v>5073</v>
      </c>
      <c r="H26" t="s">
        <v>5050</v>
      </c>
      <c r="I26" t="s">
        <v>5051</v>
      </c>
      <c r="K26" t="s">
        <v>5196</v>
      </c>
      <c r="M26" t="s">
        <v>5134</v>
      </c>
      <c r="V26" t="s">
        <v>6867</v>
      </c>
      <c r="W26" t="s">
        <v>9516</v>
      </c>
      <c r="AE26" t="s">
        <v>7042</v>
      </c>
      <c r="AF26" t="s">
        <v>9517</v>
      </c>
      <c r="AH26" t="s">
        <v>5058</v>
      </c>
      <c r="AM26" t="s">
        <v>9518</v>
      </c>
    </row>
    <row r="27" spans="1:42" x14ac:dyDescent="0.25">
      <c r="A27">
        <v>2545</v>
      </c>
      <c r="C27" t="s">
        <v>4791</v>
      </c>
      <c r="D27" t="s">
        <v>5048</v>
      </c>
      <c r="E27" t="s">
        <v>8761</v>
      </c>
      <c r="G27" t="s">
        <v>5073</v>
      </c>
      <c r="H27" t="s">
        <v>5050</v>
      </c>
      <c r="I27" t="s">
        <v>5564</v>
      </c>
      <c r="J27" t="s">
        <v>235</v>
      </c>
      <c r="K27" t="s">
        <v>5094</v>
      </c>
      <c r="M27" t="s">
        <v>486</v>
      </c>
      <c r="V27" t="s">
        <v>6867</v>
      </c>
      <c r="W27" t="s">
        <v>8762</v>
      </c>
      <c r="AE27" t="s">
        <v>6883</v>
      </c>
      <c r="AF27" t="s">
        <v>8763</v>
      </c>
      <c r="AG27" t="s">
        <v>6885</v>
      </c>
      <c r="AH27" t="s">
        <v>8764</v>
      </c>
      <c r="AM27" t="s">
        <v>8765</v>
      </c>
    </row>
    <row r="28" spans="1:42" x14ac:dyDescent="0.25">
      <c r="A28">
        <v>246</v>
      </c>
      <c r="C28" t="s">
        <v>4796</v>
      </c>
      <c r="D28" t="s">
        <v>5048</v>
      </c>
      <c r="E28" t="s">
        <v>5754</v>
      </c>
      <c r="G28" t="s">
        <v>5073</v>
      </c>
      <c r="H28" t="s">
        <v>5050</v>
      </c>
      <c r="I28" t="s">
        <v>5051</v>
      </c>
      <c r="K28" t="s">
        <v>5113</v>
      </c>
      <c r="M28" t="s">
        <v>238</v>
      </c>
      <c r="AH28" t="s">
        <v>5058</v>
      </c>
      <c r="AM28" t="s">
        <v>5755</v>
      </c>
    </row>
    <row r="29" spans="1:42" x14ac:dyDescent="0.25">
      <c r="A29">
        <v>1138</v>
      </c>
      <c r="C29" t="s">
        <v>4791</v>
      </c>
      <c r="D29" t="s">
        <v>5048</v>
      </c>
      <c r="E29" t="s">
        <v>7378</v>
      </c>
      <c r="G29" t="s">
        <v>5073</v>
      </c>
      <c r="H29" t="s">
        <v>5050</v>
      </c>
      <c r="I29" t="s">
        <v>5051</v>
      </c>
      <c r="K29" t="s">
        <v>5091</v>
      </c>
      <c r="M29" t="s">
        <v>5134</v>
      </c>
      <c r="N29" t="s">
        <v>5051</v>
      </c>
      <c r="O29" t="s">
        <v>5113</v>
      </c>
      <c r="Q29" t="s">
        <v>5121</v>
      </c>
      <c r="V29" t="s">
        <v>6867</v>
      </c>
      <c r="W29" t="s">
        <v>7379</v>
      </c>
      <c r="X29" t="s">
        <v>5672</v>
      </c>
      <c r="Y29" t="s">
        <v>5649</v>
      </c>
      <c r="Z29" t="s">
        <v>5672</v>
      </c>
      <c r="AA29" t="s">
        <v>5211</v>
      </c>
      <c r="AH29" t="s">
        <v>5058</v>
      </c>
      <c r="AM29" t="s">
        <v>7380</v>
      </c>
    </row>
    <row r="30" spans="1:42" x14ac:dyDescent="0.25">
      <c r="A30">
        <v>252</v>
      </c>
      <c r="C30" t="s">
        <v>4796</v>
      </c>
      <c r="D30" t="s">
        <v>5048</v>
      </c>
      <c r="E30" t="s">
        <v>1128</v>
      </c>
      <c r="G30" t="s">
        <v>5073</v>
      </c>
      <c r="H30" t="s">
        <v>5050</v>
      </c>
      <c r="I30" t="s">
        <v>5051</v>
      </c>
      <c r="K30" t="s">
        <v>5113</v>
      </c>
      <c r="M30" t="s">
        <v>5054</v>
      </c>
      <c r="AH30" t="s">
        <v>5058</v>
      </c>
      <c r="AM30" t="s">
        <v>5765</v>
      </c>
    </row>
    <row r="31" spans="1:42" x14ac:dyDescent="0.25">
      <c r="A31">
        <v>1542</v>
      </c>
      <c r="B31" t="s">
        <v>7932</v>
      </c>
      <c r="C31" t="s">
        <v>4791</v>
      </c>
      <c r="D31" t="s">
        <v>5048</v>
      </c>
      <c r="E31" t="s">
        <v>7901</v>
      </c>
      <c r="H31" t="s">
        <v>7933</v>
      </c>
      <c r="I31" t="s">
        <v>5051</v>
      </c>
      <c r="K31" t="s">
        <v>235</v>
      </c>
      <c r="M31" t="s">
        <v>323</v>
      </c>
      <c r="N31" t="s">
        <v>6908</v>
      </c>
      <c r="O31" t="s">
        <v>5074</v>
      </c>
      <c r="Q31" t="s">
        <v>5074</v>
      </c>
      <c r="X31" t="s">
        <v>743</v>
      </c>
      <c r="Y31" t="s">
        <v>5113</v>
      </c>
      <c r="Z31" t="s">
        <v>5121</v>
      </c>
      <c r="AA31" t="s">
        <v>7934</v>
      </c>
      <c r="AM31" t="s">
        <v>7935</v>
      </c>
      <c r="AP31" t="s">
        <v>5093</v>
      </c>
    </row>
    <row r="32" spans="1:42" x14ac:dyDescent="0.25">
      <c r="A32">
        <v>2983</v>
      </c>
      <c r="B32" t="s">
        <v>9074</v>
      </c>
      <c r="C32" t="s">
        <v>4791</v>
      </c>
      <c r="D32" t="s">
        <v>5048</v>
      </c>
      <c r="E32" t="s">
        <v>8230</v>
      </c>
      <c r="G32" t="s">
        <v>6983</v>
      </c>
      <c r="H32" t="s">
        <v>5050</v>
      </c>
      <c r="I32" t="s">
        <v>5051</v>
      </c>
      <c r="K32" t="s">
        <v>5104</v>
      </c>
      <c r="M32" t="s">
        <v>252</v>
      </c>
      <c r="V32" t="s">
        <v>6867</v>
      </c>
      <c r="W32" t="s">
        <v>9075</v>
      </c>
      <c r="AE32" t="s">
        <v>7042</v>
      </c>
      <c r="AF32" t="s">
        <v>9076</v>
      </c>
      <c r="AH32" t="s">
        <v>5058</v>
      </c>
      <c r="AM32" t="s">
        <v>9077</v>
      </c>
    </row>
    <row r="33" spans="1:39" x14ac:dyDescent="0.25">
      <c r="A33">
        <v>3333</v>
      </c>
      <c r="B33" t="s">
        <v>9486</v>
      </c>
      <c r="C33" t="s">
        <v>4791</v>
      </c>
      <c r="D33" t="s">
        <v>5048</v>
      </c>
      <c r="E33" t="s">
        <v>1129</v>
      </c>
      <c r="G33" t="s">
        <v>5073</v>
      </c>
      <c r="H33" t="s">
        <v>5050</v>
      </c>
      <c r="I33" t="s">
        <v>5051</v>
      </c>
      <c r="K33" t="s">
        <v>6876</v>
      </c>
      <c r="M33" t="s">
        <v>486</v>
      </c>
      <c r="V33" t="s">
        <v>6867</v>
      </c>
      <c r="W33" t="s">
        <v>9487</v>
      </c>
      <c r="AE33" t="s">
        <v>7042</v>
      </c>
      <c r="AF33" t="s">
        <v>9488</v>
      </c>
      <c r="AH33" t="s">
        <v>5058</v>
      </c>
      <c r="AM33" t="s">
        <v>9489</v>
      </c>
    </row>
    <row r="34" spans="1:39" x14ac:dyDescent="0.25">
      <c r="A34">
        <v>182</v>
      </c>
      <c r="C34" t="s">
        <v>4796</v>
      </c>
      <c r="D34" t="s">
        <v>5048</v>
      </c>
      <c r="E34" t="s">
        <v>5603</v>
      </c>
      <c r="G34" t="s">
        <v>5073</v>
      </c>
      <c r="H34" t="s">
        <v>5050</v>
      </c>
      <c r="I34" t="s">
        <v>5051</v>
      </c>
      <c r="K34" t="s">
        <v>5099</v>
      </c>
      <c r="M34" t="s">
        <v>5134</v>
      </c>
      <c r="AH34" t="s">
        <v>5058</v>
      </c>
      <c r="AM34" t="s">
        <v>5604</v>
      </c>
    </row>
    <row r="35" spans="1:39" x14ac:dyDescent="0.25">
      <c r="A35">
        <v>3332</v>
      </c>
      <c r="B35" t="s">
        <v>9482</v>
      </c>
      <c r="C35" t="s">
        <v>4791</v>
      </c>
      <c r="D35" t="s">
        <v>5048</v>
      </c>
      <c r="E35" t="s">
        <v>7834</v>
      </c>
      <c r="G35" t="s">
        <v>5073</v>
      </c>
      <c r="H35" t="s">
        <v>5050</v>
      </c>
      <c r="I35" t="s">
        <v>5051</v>
      </c>
      <c r="K35" t="s">
        <v>6876</v>
      </c>
      <c r="M35" t="s">
        <v>5121</v>
      </c>
      <c r="V35" t="s">
        <v>6867</v>
      </c>
      <c r="W35" t="s">
        <v>9483</v>
      </c>
      <c r="AE35" t="s">
        <v>7042</v>
      </c>
      <c r="AF35" t="s">
        <v>9484</v>
      </c>
      <c r="AH35" t="s">
        <v>5058</v>
      </c>
      <c r="AM35" t="s">
        <v>9485</v>
      </c>
    </row>
    <row r="36" spans="1:39" x14ac:dyDescent="0.25">
      <c r="A36">
        <v>561</v>
      </c>
      <c r="B36" t="s">
        <v>6696</v>
      </c>
      <c r="C36" t="s">
        <v>4795</v>
      </c>
      <c r="D36" t="s">
        <v>5048</v>
      </c>
      <c r="E36" t="s">
        <v>6697</v>
      </c>
      <c r="F36" t="s">
        <v>6698</v>
      </c>
      <c r="H36" t="s">
        <v>5050</v>
      </c>
      <c r="I36" t="s">
        <v>5051</v>
      </c>
      <c r="K36" t="s">
        <v>5078</v>
      </c>
      <c r="M36" t="s">
        <v>5109</v>
      </c>
      <c r="AD36" t="s">
        <v>6699</v>
      </c>
      <c r="AH36" t="s">
        <v>5058</v>
      </c>
      <c r="AM36" t="s">
        <v>6700</v>
      </c>
    </row>
    <row r="37" spans="1:39" x14ac:dyDescent="0.25">
      <c r="A37">
        <v>1948</v>
      </c>
      <c r="C37" t="s">
        <v>4791</v>
      </c>
      <c r="D37" t="s">
        <v>5048</v>
      </c>
      <c r="E37" t="s">
        <v>8310</v>
      </c>
      <c r="G37" t="s">
        <v>5073</v>
      </c>
      <c r="H37" t="s">
        <v>5050</v>
      </c>
      <c r="I37" t="s">
        <v>5051</v>
      </c>
      <c r="J37" t="s">
        <v>235</v>
      </c>
      <c r="K37" t="s">
        <v>5099</v>
      </c>
      <c r="M37" t="s">
        <v>237</v>
      </c>
      <c r="N37" t="s">
        <v>5051</v>
      </c>
      <c r="O37" t="s">
        <v>5094</v>
      </c>
      <c r="Q37" t="s">
        <v>238</v>
      </c>
      <c r="V37" t="s">
        <v>6867</v>
      </c>
      <c r="W37" t="s">
        <v>8311</v>
      </c>
      <c r="X37" t="s">
        <v>5070</v>
      </c>
      <c r="Y37" t="s">
        <v>323</v>
      </c>
      <c r="Z37" t="s">
        <v>5070</v>
      </c>
      <c r="AA37" t="s">
        <v>5070</v>
      </c>
      <c r="AH37" t="s">
        <v>5058</v>
      </c>
      <c r="AM37" t="s">
        <v>8312</v>
      </c>
    </row>
    <row r="38" spans="1:39" x14ac:dyDescent="0.25">
      <c r="A38">
        <v>2980</v>
      </c>
      <c r="B38" t="s">
        <v>9069</v>
      </c>
      <c r="C38" t="s">
        <v>4791</v>
      </c>
      <c r="D38" t="s">
        <v>5048</v>
      </c>
      <c r="E38" t="s">
        <v>9070</v>
      </c>
      <c r="G38" t="s">
        <v>5073</v>
      </c>
      <c r="H38" t="s">
        <v>5050</v>
      </c>
      <c r="I38" t="s">
        <v>5051</v>
      </c>
      <c r="J38" t="s">
        <v>235</v>
      </c>
      <c r="K38" t="s">
        <v>5104</v>
      </c>
      <c r="M38" t="s">
        <v>5054</v>
      </c>
      <c r="V38" t="s">
        <v>6867</v>
      </c>
      <c r="W38" t="s">
        <v>9071</v>
      </c>
      <c r="AE38" t="s">
        <v>7042</v>
      </c>
      <c r="AF38" t="s">
        <v>9072</v>
      </c>
      <c r="AH38" t="s">
        <v>5058</v>
      </c>
      <c r="AM38" t="s">
        <v>9073</v>
      </c>
    </row>
    <row r="39" spans="1:39" x14ac:dyDescent="0.25">
      <c r="A39">
        <v>253</v>
      </c>
      <c r="C39" t="s">
        <v>4796</v>
      </c>
      <c r="D39" t="s">
        <v>5048</v>
      </c>
      <c r="E39" t="s">
        <v>5766</v>
      </c>
      <c r="G39" t="s">
        <v>5073</v>
      </c>
      <c r="H39" t="s">
        <v>5050</v>
      </c>
      <c r="I39" t="s">
        <v>5051</v>
      </c>
      <c r="K39" t="s">
        <v>5113</v>
      </c>
      <c r="M39" t="s">
        <v>239</v>
      </c>
      <c r="AH39" t="s">
        <v>5058</v>
      </c>
      <c r="AM39" t="s">
        <v>5767</v>
      </c>
    </row>
    <row r="40" spans="1:39" x14ac:dyDescent="0.25">
      <c r="A40">
        <v>2030</v>
      </c>
      <c r="C40" t="s">
        <v>4791</v>
      </c>
      <c r="D40" t="s">
        <v>5048</v>
      </c>
      <c r="E40" t="s">
        <v>8369</v>
      </c>
      <c r="G40" t="s">
        <v>5073</v>
      </c>
      <c r="H40" t="s">
        <v>5050</v>
      </c>
      <c r="I40" t="s">
        <v>5051</v>
      </c>
      <c r="K40" t="s">
        <v>5099</v>
      </c>
      <c r="M40" t="s">
        <v>5134</v>
      </c>
      <c r="N40" t="s">
        <v>5051</v>
      </c>
      <c r="O40" t="s">
        <v>5099</v>
      </c>
      <c r="Q40" t="s">
        <v>486</v>
      </c>
      <c r="V40" t="s">
        <v>6867</v>
      </c>
      <c r="W40" t="s">
        <v>433</v>
      </c>
      <c r="X40" t="s">
        <v>5052</v>
      </c>
      <c r="Y40" t="s">
        <v>5191</v>
      </c>
      <c r="Z40" t="s">
        <v>5052</v>
      </c>
      <c r="AA40" t="s">
        <v>5057</v>
      </c>
      <c r="AH40" t="s">
        <v>5058</v>
      </c>
      <c r="AM40" t="s">
        <v>8370</v>
      </c>
    </row>
    <row r="41" spans="1:39" x14ac:dyDescent="0.25">
      <c r="A41">
        <v>2872</v>
      </c>
      <c r="B41" t="s">
        <v>8098</v>
      </c>
      <c r="C41" t="s">
        <v>4791</v>
      </c>
      <c r="D41" t="s">
        <v>5048</v>
      </c>
      <c r="E41" t="s">
        <v>8981</v>
      </c>
      <c r="G41" t="s">
        <v>6983</v>
      </c>
      <c r="H41" t="s">
        <v>5050</v>
      </c>
      <c r="I41" t="s">
        <v>5051</v>
      </c>
      <c r="K41" t="s">
        <v>5063</v>
      </c>
      <c r="M41" t="s">
        <v>239</v>
      </c>
      <c r="V41" t="s">
        <v>6867</v>
      </c>
      <c r="W41" t="s">
        <v>8982</v>
      </c>
      <c r="AE41" t="s">
        <v>7042</v>
      </c>
      <c r="AF41" t="s">
        <v>8983</v>
      </c>
      <c r="AH41" t="s">
        <v>5058</v>
      </c>
      <c r="AM41" t="s">
        <v>8984</v>
      </c>
    </row>
    <row r="42" spans="1:39" x14ac:dyDescent="0.25">
      <c r="A42">
        <v>148</v>
      </c>
      <c r="C42" t="s">
        <v>4796</v>
      </c>
      <c r="D42" t="s">
        <v>5048</v>
      </c>
      <c r="E42" t="s">
        <v>5506</v>
      </c>
      <c r="G42" t="s">
        <v>5073</v>
      </c>
      <c r="H42" t="s">
        <v>5050</v>
      </c>
      <c r="I42" t="s">
        <v>5051</v>
      </c>
      <c r="K42" t="s">
        <v>235</v>
      </c>
      <c r="M42" t="s">
        <v>5360</v>
      </c>
      <c r="AH42" t="s">
        <v>5058</v>
      </c>
      <c r="AM42" t="s">
        <v>5507</v>
      </c>
    </row>
    <row r="43" spans="1:39" x14ac:dyDescent="0.25">
      <c r="A43">
        <v>1855</v>
      </c>
      <c r="C43" t="s">
        <v>4791</v>
      </c>
      <c r="D43" t="s">
        <v>5048</v>
      </c>
      <c r="E43" t="s">
        <v>1075</v>
      </c>
      <c r="G43" t="s">
        <v>5073</v>
      </c>
      <c r="H43" t="s">
        <v>5050</v>
      </c>
      <c r="I43" t="s">
        <v>5051</v>
      </c>
      <c r="J43" t="s">
        <v>235</v>
      </c>
      <c r="K43" t="s">
        <v>235</v>
      </c>
      <c r="M43" t="s">
        <v>239</v>
      </c>
      <c r="N43" t="s">
        <v>5051</v>
      </c>
      <c r="O43" t="s">
        <v>5063</v>
      </c>
      <c r="Q43" t="s">
        <v>239</v>
      </c>
      <c r="V43" t="s">
        <v>6867</v>
      </c>
      <c r="W43" t="s">
        <v>8222</v>
      </c>
      <c r="X43" t="s">
        <v>5091</v>
      </c>
      <c r="Y43" t="s">
        <v>5649</v>
      </c>
      <c r="Z43" t="s">
        <v>5091</v>
      </c>
      <c r="AA43" t="s">
        <v>235</v>
      </c>
      <c r="AH43" t="s">
        <v>5058</v>
      </c>
      <c r="AM43" t="s">
        <v>8223</v>
      </c>
    </row>
    <row r="44" spans="1:39" x14ac:dyDescent="0.25">
      <c r="A44">
        <v>953</v>
      </c>
      <c r="C44" t="s">
        <v>4791</v>
      </c>
      <c r="D44" t="s">
        <v>5048</v>
      </c>
      <c r="E44" t="s">
        <v>7206</v>
      </c>
      <c r="G44" t="s">
        <v>5073</v>
      </c>
      <c r="H44" t="s">
        <v>5050</v>
      </c>
      <c r="I44" t="s">
        <v>5051</v>
      </c>
      <c r="K44" t="s">
        <v>5057</v>
      </c>
      <c r="M44" t="s">
        <v>486</v>
      </c>
      <c r="N44" t="s">
        <v>5051</v>
      </c>
      <c r="O44" t="s">
        <v>5094</v>
      </c>
      <c r="Q44" t="s">
        <v>486</v>
      </c>
      <c r="V44" t="s">
        <v>6867</v>
      </c>
      <c r="W44" t="s">
        <v>7207</v>
      </c>
      <c r="X44" t="s">
        <v>5052</v>
      </c>
      <c r="Y44" t="s">
        <v>5196</v>
      </c>
      <c r="Z44" t="s">
        <v>5052</v>
      </c>
      <c r="AA44" t="s">
        <v>5070</v>
      </c>
      <c r="AH44" t="s">
        <v>5058</v>
      </c>
      <c r="AM44" t="s">
        <v>7208</v>
      </c>
    </row>
    <row r="45" spans="1:39" x14ac:dyDescent="0.25">
      <c r="A45">
        <v>3197</v>
      </c>
      <c r="C45" t="s">
        <v>4791</v>
      </c>
      <c r="D45" t="s">
        <v>5048</v>
      </c>
      <c r="E45" t="s">
        <v>1076</v>
      </c>
      <c r="G45" t="s">
        <v>5073</v>
      </c>
      <c r="H45" t="s">
        <v>5050</v>
      </c>
      <c r="I45" t="s">
        <v>5564</v>
      </c>
      <c r="K45" t="s">
        <v>5085</v>
      </c>
      <c r="M45" t="s">
        <v>238</v>
      </c>
      <c r="V45" t="s">
        <v>6867</v>
      </c>
      <c r="W45" t="s">
        <v>9285</v>
      </c>
      <c r="AE45" t="s">
        <v>7042</v>
      </c>
      <c r="AF45" t="s">
        <v>9286</v>
      </c>
      <c r="AH45" t="s">
        <v>9287</v>
      </c>
      <c r="AM45" t="s">
        <v>9288</v>
      </c>
    </row>
    <row r="46" spans="1:39" x14ac:dyDescent="0.25">
      <c r="A46">
        <v>223</v>
      </c>
      <c r="C46" t="s">
        <v>4796</v>
      </c>
      <c r="D46" t="s">
        <v>5048</v>
      </c>
      <c r="E46" t="s">
        <v>5708</v>
      </c>
      <c r="G46" t="s">
        <v>5073</v>
      </c>
      <c r="H46" t="s">
        <v>5050</v>
      </c>
      <c r="I46" t="s">
        <v>5051</v>
      </c>
      <c r="K46" t="s">
        <v>5094</v>
      </c>
      <c r="M46" t="s">
        <v>5056</v>
      </c>
      <c r="AH46" t="s">
        <v>5058</v>
      </c>
      <c r="AM46" t="s">
        <v>5709</v>
      </c>
    </row>
    <row r="47" spans="1:39" x14ac:dyDescent="0.25">
      <c r="A47">
        <v>2465</v>
      </c>
      <c r="C47" t="s">
        <v>4791</v>
      </c>
      <c r="D47" t="s">
        <v>5048</v>
      </c>
      <c r="E47" t="s">
        <v>1126</v>
      </c>
      <c r="G47" t="s">
        <v>5073</v>
      </c>
      <c r="H47" t="s">
        <v>5050</v>
      </c>
      <c r="I47" t="s">
        <v>5051</v>
      </c>
      <c r="K47" t="s">
        <v>5094</v>
      </c>
      <c r="M47" t="s">
        <v>238</v>
      </c>
      <c r="N47" t="s">
        <v>5051</v>
      </c>
      <c r="O47" t="s">
        <v>5094</v>
      </c>
      <c r="Q47" t="s">
        <v>238</v>
      </c>
      <c r="V47" t="s">
        <v>6867</v>
      </c>
      <c r="W47" t="s">
        <v>8704</v>
      </c>
      <c r="X47" t="s">
        <v>5057</v>
      </c>
      <c r="Y47" t="s">
        <v>5191</v>
      </c>
      <c r="Z47" t="s">
        <v>5057</v>
      </c>
      <c r="AA47" t="s">
        <v>5057</v>
      </c>
      <c r="AH47" t="s">
        <v>5058</v>
      </c>
      <c r="AM47" t="s">
        <v>8705</v>
      </c>
    </row>
    <row r="48" spans="1:39" x14ac:dyDescent="0.25">
      <c r="A48">
        <v>1431</v>
      </c>
      <c r="C48" t="s">
        <v>4791</v>
      </c>
      <c r="D48" t="s">
        <v>5048</v>
      </c>
      <c r="E48" t="s">
        <v>6921</v>
      </c>
      <c r="G48" t="s">
        <v>5073</v>
      </c>
      <c r="H48" t="s">
        <v>5050</v>
      </c>
      <c r="I48" t="s">
        <v>5051</v>
      </c>
      <c r="K48" t="s">
        <v>5052</v>
      </c>
      <c r="M48" t="s">
        <v>238</v>
      </c>
      <c r="N48" t="s">
        <v>5051</v>
      </c>
      <c r="O48" t="s">
        <v>5099</v>
      </c>
      <c r="Q48" t="s">
        <v>238</v>
      </c>
      <c r="V48" t="s">
        <v>6867</v>
      </c>
      <c r="W48" t="s">
        <v>7810</v>
      </c>
      <c r="X48" t="s">
        <v>5057</v>
      </c>
      <c r="Y48" t="s">
        <v>5069</v>
      </c>
      <c r="Z48" t="s">
        <v>5057</v>
      </c>
      <c r="AA48" t="s">
        <v>5091</v>
      </c>
      <c r="AH48" t="s">
        <v>5058</v>
      </c>
      <c r="AM48" t="s">
        <v>7811</v>
      </c>
    </row>
    <row r="49" spans="1:39" x14ac:dyDescent="0.25">
      <c r="A49">
        <v>2867</v>
      </c>
      <c r="B49" t="s">
        <v>8697</v>
      </c>
      <c r="C49" t="s">
        <v>4791</v>
      </c>
      <c r="D49" t="s">
        <v>5048</v>
      </c>
      <c r="E49" t="s">
        <v>7119</v>
      </c>
      <c r="G49" t="s">
        <v>5073</v>
      </c>
      <c r="H49" t="s">
        <v>5050</v>
      </c>
      <c r="I49" t="s">
        <v>5051</v>
      </c>
      <c r="K49" t="s">
        <v>5063</v>
      </c>
      <c r="M49" t="s">
        <v>5054</v>
      </c>
      <c r="V49" t="s">
        <v>6867</v>
      </c>
      <c r="W49" t="s">
        <v>8698</v>
      </c>
      <c r="AE49" t="s">
        <v>7042</v>
      </c>
      <c r="AF49" t="s">
        <v>8699</v>
      </c>
      <c r="AH49" t="s">
        <v>5058</v>
      </c>
      <c r="AM49" t="s">
        <v>8979</v>
      </c>
    </row>
    <row r="50" spans="1:39" x14ac:dyDescent="0.25">
      <c r="A50">
        <v>2964</v>
      </c>
      <c r="B50" t="s">
        <v>9056</v>
      </c>
      <c r="C50" t="s">
        <v>4791</v>
      </c>
      <c r="D50" t="s">
        <v>5048</v>
      </c>
      <c r="E50" t="s">
        <v>1077</v>
      </c>
      <c r="G50" t="s">
        <v>5073</v>
      </c>
      <c r="H50" t="s">
        <v>5050</v>
      </c>
      <c r="I50" t="s">
        <v>5051</v>
      </c>
      <c r="K50" t="s">
        <v>5104</v>
      </c>
      <c r="M50" t="s">
        <v>506</v>
      </c>
      <c r="V50" t="s">
        <v>6867</v>
      </c>
      <c r="W50" t="s">
        <v>9057</v>
      </c>
      <c r="AE50" t="s">
        <v>7042</v>
      </c>
      <c r="AF50" t="s">
        <v>9058</v>
      </c>
      <c r="AH50" t="s">
        <v>5058</v>
      </c>
      <c r="AM50" t="s">
        <v>9059</v>
      </c>
    </row>
    <row r="51" spans="1:39" x14ac:dyDescent="0.25">
      <c r="A51">
        <v>251</v>
      </c>
      <c r="C51" t="s">
        <v>4796</v>
      </c>
      <c r="D51" t="s">
        <v>5048</v>
      </c>
      <c r="E51" t="s">
        <v>5763</v>
      </c>
      <c r="G51" t="s">
        <v>5073</v>
      </c>
      <c r="H51" t="s">
        <v>5050</v>
      </c>
      <c r="I51" t="s">
        <v>5051</v>
      </c>
      <c r="K51" t="s">
        <v>5113</v>
      </c>
      <c r="M51" t="s">
        <v>486</v>
      </c>
      <c r="AH51" t="s">
        <v>5058</v>
      </c>
      <c r="AM51" t="s">
        <v>5764</v>
      </c>
    </row>
    <row r="52" spans="1:39" x14ac:dyDescent="0.25">
      <c r="A52">
        <v>219</v>
      </c>
      <c r="C52" t="s">
        <v>4796</v>
      </c>
      <c r="D52" t="s">
        <v>5048</v>
      </c>
      <c r="E52" t="s">
        <v>5700</v>
      </c>
      <c r="G52" t="s">
        <v>5073</v>
      </c>
      <c r="H52" t="s">
        <v>5050</v>
      </c>
      <c r="I52" t="s">
        <v>5051</v>
      </c>
      <c r="K52" t="s">
        <v>5094</v>
      </c>
      <c r="M52" t="s">
        <v>5092</v>
      </c>
      <c r="AH52" t="s">
        <v>5058</v>
      </c>
      <c r="AM52" t="s">
        <v>5701</v>
      </c>
    </row>
    <row r="53" spans="1:39" x14ac:dyDescent="0.25">
      <c r="A53">
        <v>146</v>
      </c>
      <c r="C53" t="s">
        <v>4796</v>
      </c>
      <c r="D53" t="s">
        <v>5048</v>
      </c>
      <c r="E53" t="s">
        <v>5502</v>
      </c>
      <c r="G53" t="s">
        <v>5073</v>
      </c>
      <c r="H53" t="s">
        <v>5050</v>
      </c>
      <c r="I53" t="s">
        <v>5051</v>
      </c>
      <c r="K53" t="s">
        <v>235</v>
      </c>
      <c r="M53" t="s">
        <v>5134</v>
      </c>
      <c r="AH53" t="s">
        <v>5058</v>
      </c>
      <c r="AM53" t="s">
        <v>5503</v>
      </c>
    </row>
    <row r="54" spans="1:39" x14ac:dyDescent="0.25">
      <c r="A54">
        <v>216</v>
      </c>
      <c r="C54" t="s">
        <v>4796</v>
      </c>
      <c r="D54" t="s">
        <v>5048</v>
      </c>
      <c r="E54" t="s">
        <v>5693</v>
      </c>
      <c r="G54" t="s">
        <v>5073</v>
      </c>
      <c r="H54" t="s">
        <v>5050</v>
      </c>
      <c r="I54" t="s">
        <v>5051</v>
      </c>
      <c r="K54" t="s">
        <v>5094</v>
      </c>
      <c r="M54" t="s">
        <v>237</v>
      </c>
      <c r="AH54" t="s">
        <v>5058</v>
      </c>
      <c r="AM54" t="s">
        <v>5694</v>
      </c>
    </row>
    <row r="55" spans="1:39" x14ac:dyDescent="0.25">
      <c r="A55">
        <v>3470</v>
      </c>
      <c r="B55" t="s">
        <v>8065</v>
      </c>
      <c r="C55" t="s">
        <v>4791</v>
      </c>
      <c r="D55" t="s">
        <v>5048</v>
      </c>
      <c r="E55" t="s">
        <v>7900</v>
      </c>
      <c r="G55" t="s">
        <v>5073</v>
      </c>
      <c r="H55" t="s">
        <v>5050</v>
      </c>
      <c r="I55" t="s">
        <v>5051</v>
      </c>
      <c r="J55" t="s">
        <v>235</v>
      </c>
      <c r="K55" t="s">
        <v>5271</v>
      </c>
      <c r="M55" t="s">
        <v>506</v>
      </c>
      <c r="V55" t="s">
        <v>6867</v>
      </c>
      <c r="W55" t="s">
        <v>9645</v>
      </c>
      <c r="X55" t="s">
        <v>5093</v>
      </c>
      <c r="Y55" t="s">
        <v>5093</v>
      </c>
      <c r="Z55" t="s">
        <v>5093</v>
      </c>
      <c r="AA55" t="s">
        <v>5093</v>
      </c>
      <c r="AB55" t="s">
        <v>5093</v>
      </c>
      <c r="AE55" t="s">
        <v>7042</v>
      </c>
      <c r="AH55" t="s">
        <v>5058</v>
      </c>
      <c r="AM55" t="s">
        <v>9646</v>
      </c>
    </row>
    <row r="56" spans="1:39" x14ac:dyDescent="0.25">
      <c r="A56">
        <v>2885</v>
      </c>
      <c r="B56" t="s">
        <v>8987</v>
      </c>
      <c r="C56" t="s">
        <v>4791</v>
      </c>
      <c r="D56" t="s">
        <v>5048</v>
      </c>
      <c r="E56" t="s">
        <v>8988</v>
      </c>
      <c r="G56" t="s">
        <v>5073</v>
      </c>
      <c r="H56" t="s">
        <v>5050</v>
      </c>
      <c r="I56" t="s">
        <v>5051</v>
      </c>
      <c r="K56" t="s">
        <v>5063</v>
      </c>
      <c r="M56" t="s">
        <v>5627</v>
      </c>
      <c r="V56" t="s">
        <v>6867</v>
      </c>
      <c r="W56" t="s">
        <v>8989</v>
      </c>
      <c r="AE56" t="s">
        <v>7042</v>
      </c>
      <c r="AF56" t="s">
        <v>8990</v>
      </c>
      <c r="AH56" t="s">
        <v>5058</v>
      </c>
      <c r="AM56" t="s">
        <v>8991</v>
      </c>
    </row>
    <row r="57" spans="1:39" x14ac:dyDescent="0.25">
      <c r="A57">
        <v>1410</v>
      </c>
      <c r="B57" t="s">
        <v>7782</v>
      </c>
      <c r="C57" t="s">
        <v>4791</v>
      </c>
      <c r="D57" t="s">
        <v>5048</v>
      </c>
      <c r="E57" t="s">
        <v>7783</v>
      </c>
      <c r="G57" t="s">
        <v>5073</v>
      </c>
      <c r="H57" t="s">
        <v>5050</v>
      </c>
      <c r="I57" t="s">
        <v>5051</v>
      </c>
      <c r="J57" t="s">
        <v>235</v>
      </c>
      <c r="K57" t="s">
        <v>5052</v>
      </c>
      <c r="M57" t="s">
        <v>5237</v>
      </c>
      <c r="V57" t="s">
        <v>6867</v>
      </c>
      <c r="W57" t="s">
        <v>7784</v>
      </c>
      <c r="AE57" t="s">
        <v>7042</v>
      </c>
      <c r="AF57" t="s">
        <v>7785</v>
      </c>
      <c r="AH57" t="s">
        <v>5058</v>
      </c>
      <c r="AM57" t="s">
        <v>7786</v>
      </c>
    </row>
    <row r="58" spans="1:39" x14ac:dyDescent="0.25">
      <c r="A58">
        <v>3041</v>
      </c>
      <c r="B58" t="s">
        <v>7782</v>
      </c>
      <c r="C58" t="s">
        <v>4791</v>
      </c>
      <c r="D58" t="s">
        <v>5048</v>
      </c>
      <c r="E58" t="s">
        <v>1078</v>
      </c>
      <c r="G58" t="s">
        <v>5073</v>
      </c>
      <c r="H58" t="s">
        <v>5050</v>
      </c>
      <c r="I58" t="s">
        <v>5051</v>
      </c>
      <c r="J58" t="s">
        <v>235</v>
      </c>
      <c r="K58" t="s">
        <v>5078</v>
      </c>
      <c r="M58" t="s">
        <v>506</v>
      </c>
      <c r="V58" t="s">
        <v>6867</v>
      </c>
      <c r="W58" t="s">
        <v>9114</v>
      </c>
      <c r="AE58" t="s">
        <v>7042</v>
      </c>
      <c r="AF58" t="s">
        <v>9115</v>
      </c>
      <c r="AH58" t="s">
        <v>5058</v>
      </c>
      <c r="AM58" t="s">
        <v>9116</v>
      </c>
    </row>
    <row r="59" spans="1:39" x14ac:dyDescent="0.25">
      <c r="A59">
        <v>184</v>
      </c>
      <c r="C59" t="s">
        <v>4796</v>
      </c>
      <c r="D59" t="s">
        <v>5048</v>
      </c>
      <c r="E59" t="s">
        <v>5607</v>
      </c>
      <c r="G59" t="s">
        <v>5073</v>
      </c>
      <c r="H59" t="s">
        <v>5050</v>
      </c>
      <c r="I59" t="s">
        <v>5051</v>
      </c>
      <c r="K59" t="s">
        <v>5099</v>
      </c>
      <c r="M59" t="s">
        <v>5098</v>
      </c>
      <c r="AH59" t="s">
        <v>5058</v>
      </c>
      <c r="AM59" t="s">
        <v>5608</v>
      </c>
    </row>
    <row r="60" spans="1:39" x14ac:dyDescent="0.25">
      <c r="A60">
        <v>2433</v>
      </c>
      <c r="C60" t="s">
        <v>4791</v>
      </c>
      <c r="D60" t="s">
        <v>5048</v>
      </c>
      <c r="E60" t="s">
        <v>8686</v>
      </c>
      <c r="G60" t="s">
        <v>5073</v>
      </c>
      <c r="H60" t="s">
        <v>5050</v>
      </c>
      <c r="I60" t="s">
        <v>5051</v>
      </c>
      <c r="K60" t="s">
        <v>5094</v>
      </c>
      <c r="M60" t="s">
        <v>5098</v>
      </c>
      <c r="N60" t="s">
        <v>5051</v>
      </c>
      <c r="O60" t="s">
        <v>5094</v>
      </c>
      <c r="Q60" t="s">
        <v>5121</v>
      </c>
      <c r="V60" t="s">
        <v>6867</v>
      </c>
      <c r="W60" t="s">
        <v>8687</v>
      </c>
      <c r="X60" t="s">
        <v>5091</v>
      </c>
      <c r="Y60" t="s">
        <v>323</v>
      </c>
      <c r="Z60" t="s">
        <v>5991</v>
      </c>
      <c r="AA60" t="s">
        <v>5091</v>
      </c>
      <c r="AH60" t="s">
        <v>5058</v>
      </c>
      <c r="AM60" t="s">
        <v>8688</v>
      </c>
    </row>
    <row r="61" spans="1:39" x14ac:dyDescent="0.25">
      <c r="A61">
        <v>1229</v>
      </c>
      <c r="C61" t="s">
        <v>4791</v>
      </c>
      <c r="D61" t="s">
        <v>5048</v>
      </c>
      <c r="E61" t="s">
        <v>7518</v>
      </c>
      <c r="G61" t="s">
        <v>5073</v>
      </c>
      <c r="H61" t="s">
        <v>5050</v>
      </c>
      <c r="I61" t="s">
        <v>5051</v>
      </c>
      <c r="K61" t="s">
        <v>5133</v>
      </c>
      <c r="M61" t="s">
        <v>5069</v>
      </c>
      <c r="N61" t="s">
        <v>5051</v>
      </c>
      <c r="O61" t="s">
        <v>5113</v>
      </c>
      <c r="Q61" t="s">
        <v>238</v>
      </c>
      <c r="V61" t="s">
        <v>6867</v>
      </c>
      <c r="W61" t="s">
        <v>7519</v>
      </c>
      <c r="X61" t="s">
        <v>5052</v>
      </c>
      <c r="Y61" t="s">
        <v>5069</v>
      </c>
      <c r="Z61" t="s">
        <v>5052</v>
      </c>
      <c r="AA61" t="s">
        <v>5070</v>
      </c>
      <c r="AH61" t="s">
        <v>5058</v>
      </c>
      <c r="AM61" t="s">
        <v>7520</v>
      </c>
    </row>
    <row r="62" spans="1:39" x14ac:dyDescent="0.25">
      <c r="A62">
        <v>1771</v>
      </c>
      <c r="C62" t="s">
        <v>4791</v>
      </c>
      <c r="D62" t="s">
        <v>5048</v>
      </c>
      <c r="E62" t="s">
        <v>8116</v>
      </c>
      <c r="G62" t="s">
        <v>5073</v>
      </c>
      <c r="H62" t="s">
        <v>5050</v>
      </c>
      <c r="I62" t="s">
        <v>5051</v>
      </c>
      <c r="K62" t="s">
        <v>235</v>
      </c>
      <c r="M62" t="s">
        <v>238</v>
      </c>
      <c r="N62" t="s">
        <v>5051</v>
      </c>
      <c r="O62" t="s">
        <v>235</v>
      </c>
      <c r="Q62" t="s">
        <v>238</v>
      </c>
      <c r="V62" t="s">
        <v>6867</v>
      </c>
      <c r="W62" t="s">
        <v>8117</v>
      </c>
      <c r="X62" t="s">
        <v>5052</v>
      </c>
      <c r="Y62" t="s">
        <v>5085</v>
      </c>
      <c r="Z62" t="s">
        <v>5052</v>
      </c>
      <c r="AA62" t="s">
        <v>5070</v>
      </c>
      <c r="AH62" t="s">
        <v>5058</v>
      </c>
      <c r="AM62" t="s">
        <v>8118</v>
      </c>
    </row>
    <row r="63" spans="1:39" x14ac:dyDescent="0.25">
      <c r="A63">
        <v>1777</v>
      </c>
      <c r="C63" t="s">
        <v>4791</v>
      </c>
      <c r="D63" t="s">
        <v>5048</v>
      </c>
      <c r="E63" t="s">
        <v>8135</v>
      </c>
      <c r="G63" t="s">
        <v>5073</v>
      </c>
      <c r="H63" t="s">
        <v>5050</v>
      </c>
      <c r="I63" t="s">
        <v>5051</v>
      </c>
      <c r="K63" t="s">
        <v>235</v>
      </c>
      <c r="M63" t="s">
        <v>238</v>
      </c>
      <c r="N63" t="s">
        <v>5051</v>
      </c>
      <c r="O63" t="s">
        <v>5099</v>
      </c>
      <c r="Q63" t="s">
        <v>506</v>
      </c>
      <c r="V63" t="s">
        <v>6867</v>
      </c>
      <c r="W63" t="s">
        <v>8117</v>
      </c>
      <c r="X63" t="s">
        <v>5052</v>
      </c>
      <c r="Y63" t="s">
        <v>5085</v>
      </c>
      <c r="Z63" t="s">
        <v>5052</v>
      </c>
      <c r="AA63" t="s">
        <v>5070</v>
      </c>
      <c r="AH63" t="s">
        <v>5058</v>
      </c>
      <c r="AM63" t="s">
        <v>8136</v>
      </c>
    </row>
    <row r="64" spans="1:39" x14ac:dyDescent="0.25">
      <c r="A64">
        <v>2115</v>
      </c>
      <c r="C64" t="s">
        <v>4791</v>
      </c>
      <c r="D64" t="s">
        <v>5048</v>
      </c>
      <c r="E64" t="s">
        <v>1125</v>
      </c>
      <c r="G64" t="s">
        <v>5073</v>
      </c>
      <c r="H64" t="s">
        <v>5050</v>
      </c>
      <c r="I64" t="s">
        <v>5051</v>
      </c>
      <c r="K64" t="s">
        <v>5099</v>
      </c>
      <c r="M64" t="s">
        <v>5853</v>
      </c>
      <c r="N64" t="s">
        <v>5051</v>
      </c>
      <c r="O64" t="s">
        <v>5099</v>
      </c>
      <c r="Q64" t="s">
        <v>5853</v>
      </c>
      <c r="V64" t="s">
        <v>6867</v>
      </c>
      <c r="W64" t="s">
        <v>8440</v>
      </c>
      <c r="X64" t="s">
        <v>5091</v>
      </c>
      <c r="Y64" t="s">
        <v>5069</v>
      </c>
      <c r="Z64" t="s">
        <v>5091</v>
      </c>
      <c r="AA64" t="s">
        <v>5070</v>
      </c>
      <c r="AH64" t="s">
        <v>5058</v>
      </c>
      <c r="AM64" t="s">
        <v>8441</v>
      </c>
    </row>
    <row r="65" spans="1:39" x14ac:dyDescent="0.25">
      <c r="A65">
        <v>3345</v>
      </c>
      <c r="B65" t="s">
        <v>9499</v>
      </c>
      <c r="C65" t="s">
        <v>4791</v>
      </c>
      <c r="D65" t="s">
        <v>5048</v>
      </c>
      <c r="E65" t="s">
        <v>8187</v>
      </c>
      <c r="G65" t="s">
        <v>5073</v>
      </c>
      <c r="H65" t="s">
        <v>5050</v>
      </c>
      <c r="I65" t="s">
        <v>5051</v>
      </c>
      <c r="K65" t="s">
        <v>5069</v>
      </c>
      <c r="M65" t="s">
        <v>506</v>
      </c>
      <c r="V65" t="s">
        <v>6867</v>
      </c>
      <c r="W65" t="s">
        <v>9500</v>
      </c>
      <c r="X65" t="s">
        <v>5093</v>
      </c>
      <c r="Y65" t="s">
        <v>5093</v>
      </c>
      <c r="Z65" t="s">
        <v>5093</v>
      </c>
      <c r="AA65" t="s">
        <v>5093</v>
      </c>
      <c r="AB65" t="s">
        <v>5093</v>
      </c>
      <c r="AE65" t="s">
        <v>7042</v>
      </c>
      <c r="AF65" t="s">
        <v>9501</v>
      </c>
      <c r="AH65" t="s">
        <v>5058</v>
      </c>
      <c r="AM65" t="s">
        <v>9502</v>
      </c>
    </row>
    <row r="66" spans="1:39" x14ac:dyDescent="0.25">
      <c r="A66">
        <v>3042</v>
      </c>
      <c r="B66" t="s">
        <v>9117</v>
      </c>
      <c r="C66" t="s">
        <v>4791</v>
      </c>
      <c r="D66" t="s">
        <v>5048</v>
      </c>
      <c r="E66" t="s">
        <v>8986</v>
      </c>
      <c r="G66" t="s">
        <v>5073</v>
      </c>
      <c r="H66" t="s">
        <v>5050</v>
      </c>
      <c r="I66" t="s">
        <v>5051</v>
      </c>
      <c r="K66" t="s">
        <v>5078</v>
      </c>
      <c r="M66" t="s">
        <v>506</v>
      </c>
      <c r="N66" t="s">
        <v>6866</v>
      </c>
      <c r="V66" t="s">
        <v>6867</v>
      </c>
      <c r="W66" t="s">
        <v>9118</v>
      </c>
      <c r="AH66" t="s">
        <v>5058</v>
      </c>
      <c r="AM66" t="s">
        <v>9119</v>
      </c>
    </row>
    <row r="67" spans="1:39" x14ac:dyDescent="0.25">
      <c r="A67">
        <v>3033</v>
      </c>
      <c r="B67" t="s">
        <v>9107</v>
      </c>
      <c r="C67" t="s">
        <v>4791</v>
      </c>
      <c r="D67" t="s">
        <v>5048</v>
      </c>
      <c r="E67" t="s">
        <v>8603</v>
      </c>
      <c r="G67" t="s">
        <v>5073</v>
      </c>
      <c r="H67" t="s">
        <v>5050</v>
      </c>
      <c r="I67" t="s">
        <v>5051</v>
      </c>
      <c r="K67" t="s">
        <v>5078</v>
      </c>
      <c r="M67" t="s">
        <v>238</v>
      </c>
      <c r="V67" t="s">
        <v>6867</v>
      </c>
      <c r="W67" t="s">
        <v>9108</v>
      </c>
      <c r="AE67" t="s">
        <v>7042</v>
      </c>
      <c r="AF67" t="s">
        <v>9109</v>
      </c>
      <c r="AH67" t="s">
        <v>5058</v>
      </c>
      <c r="AM67" t="s">
        <v>9110</v>
      </c>
    </row>
    <row r="68" spans="1:39" x14ac:dyDescent="0.25">
      <c r="A68">
        <v>1775</v>
      </c>
      <c r="C68" t="s">
        <v>4791</v>
      </c>
      <c r="D68" t="s">
        <v>5048</v>
      </c>
      <c r="E68" t="s">
        <v>8129</v>
      </c>
      <c r="G68" t="s">
        <v>5073</v>
      </c>
      <c r="H68" t="s">
        <v>5050</v>
      </c>
      <c r="I68" t="s">
        <v>5051</v>
      </c>
      <c r="K68" t="s">
        <v>235</v>
      </c>
      <c r="M68" t="s">
        <v>238</v>
      </c>
      <c r="N68" t="s">
        <v>5051</v>
      </c>
      <c r="O68" t="s">
        <v>5099</v>
      </c>
      <c r="Q68" t="s">
        <v>238</v>
      </c>
      <c r="V68" t="s">
        <v>6867</v>
      </c>
      <c r="W68" t="s">
        <v>8130</v>
      </c>
      <c r="X68" t="s">
        <v>5091</v>
      </c>
      <c r="Y68" t="s">
        <v>323</v>
      </c>
      <c r="Z68" t="s">
        <v>5091</v>
      </c>
      <c r="AA68" t="s">
        <v>5070</v>
      </c>
      <c r="AH68" t="s">
        <v>5058</v>
      </c>
      <c r="AM68" t="s">
        <v>8131</v>
      </c>
    </row>
    <row r="69" spans="1:39" x14ac:dyDescent="0.25">
      <c r="A69">
        <v>2841</v>
      </c>
      <c r="B69" t="s">
        <v>8944</v>
      </c>
      <c r="C69" t="s">
        <v>4791</v>
      </c>
      <c r="D69" t="s">
        <v>5048</v>
      </c>
      <c r="E69" t="s">
        <v>7967</v>
      </c>
      <c r="G69" t="s">
        <v>5073</v>
      </c>
      <c r="H69" t="s">
        <v>5050</v>
      </c>
      <c r="I69" t="s">
        <v>5051</v>
      </c>
      <c r="J69" t="s">
        <v>235</v>
      </c>
      <c r="K69" t="s">
        <v>5063</v>
      </c>
      <c r="M69" t="s">
        <v>5121</v>
      </c>
      <c r="V69" t="s">
        <v>6867</v>
      </c>
      <c r="W69" t="s">
        <v>8945</v>
      </c>
      <c r="AE69" t="s">
        <v>7042</v>
      </c>
      <c r="AF69" t="s">
        <v>8946</v>
      </c>
      <c r="AH69" t="s">
        <v>5058</v>
      </c>
      <c r="AM69" t="s">
        <v>8947</v>
      </c>
    </row>
    <row r="70" spans="1:39" x14ac:dyDescent="0.25">
      <c r="A70">
        <v>1466</v>
      </c>
      <c r="C70" t="s">
        <v>4791</v>
      </c>
      <c r="D70" t="s">
        <v>5048</v>
      </c>
      <c r="E70" t="s">
        <v>7847</v>
      </c>
      <c r="G70" t="s">
        <v>5073</v>
      </c>
      <c r="H70" t="s">
        <v>5050</v>
      </c>
      <c r="I70" t="s">
        <v>5051</v>
      </c>
      <c r="K70" t="s">
        <v>5052</v>
      </c>
      <c r="M70" t="s">
        <v>486</v>
      </c>
      <c r="N70" t="s">
        <v>5051</v>
      </c>
      <c r="O70" t="s">
        <v>5094</v>
      </c>
      <c r="Q70" t="s">
        <v>5285</v>
      </c>
      <c r="V70" t="s">
        <v>6867</v>
      </c>
      <c r="W70" t="s">
        <v>7848</v>
      </c>
      <c r="X70" t="s">
        <v>5094</v>
      </c>
      <c r="Y70" t="s">
        <v>6876</v>
      </c>
      <c r="Z70" t="s">
        <v>5094</v>
      </c>
      <c r="AA70" t="s">
        <v>5133</v>
      </c>
      <c r="AH70" t="s">
        <v>5058</v>
      </c>
      <c r="AM70" t="s">
        <v>7849</v>
      </c>
    </row>
    <row r="71" spans="1:39" x14ac:dyDescent="0.25">
      <c r="A71">
        <v>37</v>
      </c>
      <c r="C71" t="s">
        <v>4796</v>
      </c>
      <c r="D71" t="s">
        <v>5048</v>
      </c>
      <c r="E71" t="s">
        <v>5188</v>
      </c>
      <c r="G71" t="s">
        <v>5073</v>
      </c>
      <c r="H71" t="s">
        <v>5050</v>
      </c>
      <c r="I71" t="s">
        <v>5051</v>
      </c>
      <c r="K71" t="s">
        <v>5091</v>
      </c>
      <c r="M71" t="s">
        <v>236</v>
      </c>
      <c r="AH71" t="s">
        <v>5058</v>
      </c>
      <c r="AM71" t="s">
        <v>5189</v>
      </c>
    </row>
    <row r="72" spans="1:39" x14ac:dyDescent="0.25">
      <c r="A72">
        <v>241</v>
      </c>
      <c r="C72" t="s">
        <v>4796</v>
      </c>
      <c r="D72" t="s">
        <v>5048</v>
      </c>
      <c r="E72" t="s">
        <v>5745</v>
      </c>
      <c r="G72" t="s">
        <v>5073</v>
      </c>
      <c r="H72" t="s">
        <v>5050</v>
      </c>
      <c r="I72" t="s">
        <v>5051</v>
      </c>
      <c r="K72" t="s">
        <v>5113</v>
      </c>
      <c r="M72" t="s">
        <v>743</v>
      </c>
      <c r="AH72" t="s">
        <v>5058</v>
      </c>
      <c r="AM72" t="s">
        <v>5746</v>
      </c>
    </row>
    <row r="73" spans="1:39" x14ac:dyDescent="0.25">
      <c r="A73">
        <v>1023</v>
      </c>
      <c r="C73" t="s">
        <v>4791</v>
      </c>
      <c r="D73" t="s">
        <v>5048</v>
      </c>
      <c r="E73" t="s">
        <v>7250</v>
      </c>
      <c r="G73" t="s">
        <v>5073</v>
      </c>
      <c r="H73" t="s">
        <v>5050</v>
      </c>
      <c r="I73" t="s">
        <v>5051</v>
      </c>
      <c r="K73" t="s">
        <v>5091</v>
      </c>
      <c r="M73" t="s">
        <v>236</v>
      </c>
      <c r="N73" t="s">
        <v>5051</v>
      </c>
      <c r="O73" t="s">
        <v>5113</v>
      </c>
      <c r="Q73" t="s">
        <v>5098</v>
      </c>
      <c r="V73" t="s">
        <v>6867</v>
      </c>
      <c r="W73" t="s">
        <v>7251</v>
      </c>
      <c r="X73" t="s">
        <v>5052</v>
      </c>
      <c r="Y73" t="s">
        <v>5091</v>
      </c>
      <c r="Z73" t="s">
        <v>743</v>
      </c>
      <c r="AA73" t="s">
        <v>5091</v>
      </c>
      <c r="AH73" t="s">
        <v>5058</v>
      </c>
      <c r="AM73" t="s">
        <v>7252</v>
      </c>
    </row>
    <row r="74" spans="1:39" x14ac:dyDescent="0.25">
      <c r="A74">
        <v>1795</v>
      </c>
      <c r="B74" t="s">
        <v>8173</v>
      </c>
      <c r="C74" t="s">
        <v>4791</v>
      </c>
      <c r="D74" t="s">
        <v>5048</v>
      </c>
      <c r="E74" t="s">
        <v>8174</v>
      </c>
      <c r="G74" t="s">
        <v>5073</v>
      </c>
      <c r="H74" t="s">
        <v>5050</v>
      </c>
      <c r="I74" t="s">
        <v>5051</v>
      </c>
      <c r="J74" t="s">
        <v>235</v>
      </c>
      <c r="K74" t="s">
        <v>235</v>
      </c>
      <c r="M74" t="s">
        <v>238</v>
      </c>
      <c r="V74" t="s">
        <v>6867</v>
      </c>
      <c r="X74" t="s">
        <v>236</v>
      </c>
      <c r="Y74" t="s">
        <v>5093</v>
      </c>
      <c r="Z74" t="s">
        <v>5093</v>
      </c>
      <c r="AA74" t="s">
        <v>5093</v>
      </c>
      <c r="AB74" t="s">
        <v>5093</v>
      </c>
      <c r="AE74" t="s">
        <v>7042</v>
      </c>
      <c r="AH74" t="s">
        <v>5058</v>
      </c>
      <c r="AI74" t="s">
        <v>8175</v>
      </c>
      <c r="AJ74" t="s">
        <v>1078</v>
      </c>
      <c r="AM74" t="s">
        <v>8176</v>
      </c>
    </row>
    <row r="75" spans="1:39" x14ac:dyDescent="0.25">
      <c r="A75">
        <v>2605</v>
      </c>
      <c r="B75" t="s">
        <v>8797</v>
      </c>
      <c r="C75" t="s">
        <v>4791</v>
      </c>
      <c r="D75" t="s">
        <v>5048</v>
      </c>
      <c r="E75" t="s">
        <v>8798</v>
      </c>
      <c r="G75" t="s">
        <v>5073</v>
      </c>
      <c r="H75" t="s">
        <v>5050</v>
      </c>
      <c r="I75" t="s">
        <v>5051</v>
      </c>
      <c r="K75" t="s">
        <v>5122</v>
      </c>
      <c r="M75" t="s">
        <v>5409</v>
      </c>
      <c r="V75" t="s">
        <v>6867</v>
      </c>
      <c r="W75" t="s">
        <v>8799</v>
      </c>
      <c r="AE75" t="s">
        <v>7042</v>
      </c>
      <c r="AF75" t="s">
        <v>8800</v>
      </c>
      <c r="AH75" t="s">
        <v>5058</v>
      </c>
      <c r="AM75" t="s">
        <v>8801</v>
      </c>
    </row>
    <row r="76" spans="1:39" x14ac:dyDescent="0.25">
      <c r="A76">
        <v>1697</v>
      </c>
      <c r="C76" t="s">
        <v>4791</v>
      </c>
      <c r="D76" t="s">
        <v>5048</v>
      </c>
      <c r="E76" t="s">
        <v>8062</v>
      </c>
      <c r="G76" t="s">
        <v>5073</v>
      </c>
      <c r="H76" t="s">
        <v>5050</v>
      </c>
      <c r="I76" t="s">
        <v>5051</v>
      </c>
      <c r="K76" t="s">
        <v>235</v>
      </c>
      <c r="M76" t="s">
        <v>5134</v>
      </c>
      <c r="N76" t="s">
        <v>5051</v>
      </c>
      <c r="O76" t="s">
        <v>5104</v>
      </c>
      <c r="Q76" t="s">
        <v>486</v>
      </c>
      <c r="V76" t="s">
        <v>6867</v>
      </c>
      <c r="W76" t="s">
        <v>8063</v>
      </c>
      <c r="X76" t="s">
        <v>5052</v>
      </c>
      <c r="Y76" t="s">
        <v>506</v>
      </c>
      <c r="Z76" t="s">
        <v>5085</v>
      </c>
      <c r="AA76" t="s">
        <v>5065</v>
      </c>
      <c r="AH76" t="s">
        <v>5058</v>
      </c>
      <c r="AM76" t="s">
        <v>8064</v>
      </c>
    </row>
    <row r="77" spans="1:39" x14ac:dyDescent="0.25">
      <c r="A77">
        <v>117</v>
      </c>
      <c r="C77" t="s">
        <v>4796</v>
      </c>
      <c r="D77" t="s">
        <v>5048</v>
      </c>
      <c r="E77" t="s">
        <v>5418</v>
      </c>
      <c r="G77" t="s">
        <v>5073</v>
      </c>
      <c r="H77" t="s">
        <v>5050</v>
      </c>
      <c r="I77" t="s">
        <v>5051</v>
      </c>
      <c r="K77" t="s">
        <v>235</v>
      </c>
      <c r="M77" t="s">
        <v>5355</v>
      </c>
      <c r="AH77" t="s">
        <v>5058</v>
      </c>
      <c r="AM77" t="s">
        <v>5419</v>
      </c>
    </row>
    <row r="78" spans="1:39" x14ac:dyDescent="0.25">
      <c r="A78">
        <v>3727</v>
      </c>
      <c r="B78" t="s">
        <v>9821</v>
      </c>
      <c r="C78" t="s">
        <v>4791</v>
      </c>
      <c r="D78" t="s">
        <v>5048</v>
      </c>
      <c r="E78" t="s">
        <v>9680</v>
      </c>
      <c r="G78" t="s">
        <v>5073</v>
      </c>
      <c r="H78" t="s">
        <v>5050</v>
      </c>
      <c r="I78" t="s">
        <v>6920</v>
      </c>
      <c r="K78" t="s">
        <v>4836</v>
      </c>
      <c r="AD78" t="s">
        <v>9822</v>
      </c>
      <c r="AE78" t="s">
        <v>9823</v>
      </c>
      <c r="AM78" t="s">
        <v>9824</v>
      </c>
    </row>
    <row r="79" spans="1:39" x14ac:dyDescent="0.25">
      <c r="A79">
        <v>78</v>
      </c>
      <c r="C79" t="s">
        <v>4796</v>
      </c>
      <c r="D79" t="s">
        <v>5048</v>
      </c>
      <c r="E79" t="s">
        <v>5303</v>
      </c>
      <c r="G79" t="s">
        <v>5073</v>
      </c>
      <c r="H79" t="s">
        <v>5050</v>
      </c>
      <c r="I79" t="s">
        <v>5051</v>
      </c>
      <c r="K79" t="s">
        <v>5052</v>
      </c>
      <c r="M79" t="s">
        <v>5134</v>
      </c>
      <c r="AH79" t="s">
        <v>5058</v>
      </c>
      <c r="AM79" t="s">
        <v>5304</v>
      </c>
    </row>
    <row r="80" spans="1:39" x14ac:dyDescent="0.25">
      <c r="A80">
        <v>87</v>
      </c>
      <c r="C80" t="s">
        <v>4796</v>
      </c>
      <c r="D80" t="s">
        <v>5048</v>
      </c>
      <c r="E80" t="s">
        <v>5329</v>
      </c>
      <c r="G80" t="s">
        <v>5073</v>
      </c>
      <c r="H80" t="s">
        <v>5050</v>
      </c>
      <c r="I80" t="s">
        <v>5051</v>
      </c>
      <c r="K80" t="s">
        <v>5052</v>
      </c>
      <c r="M80" t="s">
        <v>5098</v>
      </c>
      <c r="AH80" t="s">
        <v>5058</v>
      </c>
      <c r="AM80" t="s">
        <v>5330</v>
      </c>
    </row>
    <row r="81" spans="1:39" x14ac:dyDescent="0.25">
      <c r="A81">
        <v>127</v>
      </c>
      <c r="C81" t="s">
        <v>4796</v>
      </c>
      <c r="D81" t="s">
        <v>5048</v>
      </c>
      <c r="E81" t="s">
        <v>1079</v>
      </c>
      <c r="G81" t="s">
        <v>5073</v>
      </c>
      <c r="H81" t="s">
        <v>5050</v>
      </c>
      <c r="I81" t="s">
        <v>5051</v>
      </c>
      <c r="K81" t="s">
        <v>235</v>
      </c>
      <c r="M81" t="s">
        <v>5271</v>
      </c>
      <c r="AH81" t="s">
        <v>5058</v>
      </c>
      <c r="AM81" t="s">
        <v>5448</v>
      </c>
    </row>
    <row r="82" spans="1:39" x14ac:dyDescent="0.25">
      <c r="A82">
        <v>156</v>
      </c>
      <c r="C82" t="s">
        <v>4796</v>
      </c>
      <c r="D82" t="s">
        <v>5048</v>
      </c>
      <c r="E82" t="s">
        <v>5531</v>
      </c>
      <c r="G82" t="s">
        <v>5073</v>
      </c>
      <c r="H82" t="s">
        <v>5050</v>
      </c>
      <c r="I82" t="s">
        <v>5051</v>
      </c>
      <c r="K82" t="s">
        <v>235</v>
      </c>
      <c r="M82" t="s">
        <v>5098</v>
      </c>
      <c r="AH82" t="s">
        <v>5058</v>
      </c>
      <c r="AM82" t="s">
        <v>5532</v>
      </c>
    </row>
    <row r="83" spans="1:39" x14ac:dyDescent="0.25">
      <c r="A83">
        <v>195</v>
      </c>
      <c r="C83" t="s">
        <v>4796</v>
      </c>
      <c r="D83" t="s">
        <v>5048</v>
      </c>
      <c r="E83" t="s">
        <v>1080</v>
      </c>
      <c r="G83" t="s">
        <v>5073</v>
      </c>
      <c r="H83" t="s">
        <v>5050</v>
      </c>
      <c r="I83" t="s">
        <v>5051</v>
      </c>
      <c r="K83" t="s">
        <v>5099</v>
      </c>
      <c r="M83" t="s">
        <v>5109</v>
      </c>
      <c r="AH83" t="s">
        <v>5058</v>
      </c>
      <c r="AM83" t="s">
        <v>5641</v>
      </c>
    </row>
    <row r="84" spans="1:39" x14ac:dyDescent="0.25">
      <c r="A84">
        <v>196</v>
      </c>
      <c r="C84" t="s">
        <v>4796</v>
      </c>
      <c r="D84" t="s">
        <v>5048</v>
      </c>
      <c r="E84" t="s">
        <v>5642</v>
      </c>
      <c r="G84" t="s">
        <v>5073</v>
      </c>
      <c r="H84" t="s">
        <v>5050</v>
      </c>
      <c r="I84" t="s">
        <v>5051</v>
      </c>
      <c r="K84" t="s">
        <v>5099</v>
      </c>
      <c r="M84" t="s">
        <v>506</v>
      </c>
      <c r="AH84" t="s">
        <v>5058</v>
      </c>
      <c r="AM84" t="s">
        <v>5643</v>
      </c>
    </row>
    <row r="85" spans="1:39" x14ac:dyDescent="0.25">
      <c r="A85">
        <v>207</v>
      </c>
      <c r="C85" t="s">
        <v>4796</v>
      </c>
      <c r="D85" t="s">
        <v>5048</v>
      </c>
      <c r="E85" t="s">
        <v>5676</v>
      </c>
      <c r="G85" t="s">
        <v>5073</v>
      </c>
      <c r="H85" t="s">
        <v>5050</v>
      </c>
      <c r="I85" t="s">
        <v>5051</v>
      </c>
      <c r="K85" t="s">
        <v>5099</v>
      </c>
      <c r="M85" t="s">
        <v>5054</v>
      </c>
      <c r="AH85" t="s">
        <v>5058</v>
      </c>
      <c r="AM85" t="s">
        <v>5677</v>
      </c>
    </row>
    <row r="86" spans="1:39" x14ac:dyDescent="0.25">
      <c r="A86">
        <v>226</v>
      </c>
      <c r="C86" t="s">
        <v>4796</v>
      </c>
      <c r="D86" t="s">
        <v>5048</v>
      </c>
      <c r="E86" t="s">
        <v>5714</v>
      </c>
      <c r="G86" t="s">
        <v>5073</v>
      </c>
      <c r="H86" t="s">
        <v>5050</v>
      </c>
      <c r="I86" t="s">
        <v>5051</v>
      </c>
      <c r="K86" t="s">
        <v>5094</v>
      </c>
      <c r="M86" t="s">
        <v>506</v>
      </c>
      <c r="AH86" t="s">
        <v>5058</v>
      </c>
      <c r="AM86" t="s">
        <v>5715</v>
      </c>
    </row>
    <row r="87" spans="1:39" x14ac:dyDescent="0.25">
      <c r="A87">
        <v>1409</v>
      </c>
      <c r="C87" t="s">
        <v>4791</v>
      </c>
      <c r="D87" t="s">
        <v>5048</v>
      </c>
      <c r="E87" t="s">
        <v>7779</v>
      </c>
      <c r="G87" t="s">
        <v>5073</v>
      </c>
      <c r="H87" t="s">
        <v>5050</v>
      </c>
      <c r="I87" t="s">
        <v>5051</v>
      </c>
      <c r="K87" t="s">
        <v>5052</v>
      </c>
      <c r="M87" t="s">
        <v>5237</v>
      </c>
      <c r="N87" t="s">
        <v>5051</v>
      </c>
      <c r="O87" t="s">
        <v>5094</v>
      </c>
      <c r="Q87" t="s">
        <v>486</v>
      </c>
      <c r="W87" t="s">
        <v>7596</v>
      </c>
      <c r="AD87" t="s">
        <v>7780</v>
      </c>
      <c r="AH87" t="s">
        <v>5058</v>
      </c>
      <c r="AM87" t="s">
        <v>7781</v>
      </c>
    </row>
    <row r="88" spans="1:39" x14ac:dyDescent="0.25">
      <c r="A88">
        <v>1689</v>
      </c>
      <c r="C88" t="s">
        <v>4791</v>
      </c>
      <c r="D88" t="s">
        <v>5048</v>
      </c>
      <c r="E88" t="s">
        <v>8043</v>
      </c>
      <c r="G88" t="s">
        <v>5073</v>
      </c>
      <c r="H88" t="s">
        <v>5050</v>
      </c>
      <c r="I88" t="s">
        <v>5051</v>
      </c>
      <c r="K88" t="s">
        <v>235</v>
      </c>
      <c r="M88" t="s">
        <v>5134</v>
      </c>
      <c r="N88" t="s">
        <v>5051</v>
      </c>
      <c r="O88" t="s">
        <v>5094</v>
      </c>
      <c r="Q88" t="s">
        <v>238</v>
      </c>
      <c r="W88" t="s">
        <v>7596</v>
      </c>
      <c r="AD88" t="s">
        <v>7780</v>
      </c>
      <c r="AH88" t="s">
        <v>5058</v>
      </c>
      <c r="AM88" t="s">
        <v>8044</v>
      </c>
    </row>
    <row r="89" spans="1:39" x14ac:dyDescent="0.25">
      <c r="A89">
        <v>2952</v>
      </c>
      <c r="C89" t="s">
        <v>4791</v>
      </c>
      <c r="D89" t="s">
        <v>5048</v>
      </c>
      <c r="E89" t="s">
        <v>9046</v>
      </c>
      <c r="G89" t="s">
        <v>5073</v>
      </c>
      <c r="H89" t="s">
        <v>5050</v>
      </c>
      <c r="I89" t="s">
        <v>5051</v>
      </c>
      <c r="K89" t="s">
        <v>5104</v>
      </c>
      <c r="M89" t="s">
        <v>238</v>
      </c>
      <c r="N89" t="s">
        <v>5051</v>
      </c>
      <c r="O89" t="s">
        <v>5113</v>
      </c>
      <c r="Q89" t="s">
        <v>5134</v>
      </c>
      <c r="W89" t="s">
        <v>7596</v>
      </c>
      <c r="AD89" t="s">
        <v>7780</v>
      </c>
      <c r="AH89" t="s">
        <v>5058</v>
      </c>
      <c r="AM89" t="s">
        <v>9047</v>
      </c>
    </row>
    <row r="90" spans="1:39" x14ac:dyDescent="0.25">
      <c r="A90">
        <v>126</v>
      </c>
      <c r="C90" t="s">
        <v>4796</v>
      </c>
      <c r="D90" t="s">
        <v>5048</v>
      </c>
      <c r="E90" t="s">
        <v>5446</v>
      </c>
      <c r="G90" t="s">
        <v>5073</v>
      </c>
      <c r="H90" t="s">
        <v>5050</v>
      </c>
      <c r="I90" t="s">
        <v>5051</v>
      </c>
      <c r="K90" t="s">
        <v>235</v>
      </c>
      <c r="M90" t="s">
        <v>237</v>
      </c>
      <c r="AH90" t="s">
        <v>5058</v>
      </c>
      <c r="AM90" t="s">
        <v>5447</v>
      </c>
    </row>
    <row r="91" spans="1:39" x14ac:dyDescent="0.25">
      <c r="A91">
        <v>177</v>
      </c>
      <c r="C91" t="s">
        <v>4796</v>
      </c>
      <c r="D91" t="s">
        <v>5048</v>
      </c>
      <c r="E91" t="s">
        <v>1081</v>
      </c>
      <c r="G91" t="s">
        <v>5073</v>
      </c>
      <c r="H91" t="s">
        <v>5050</v>
      </c>
      <c r="I91" t="s">
        <v>5051</v>
      </c>
      <c r="K91" t="s">
        <v>5099</v>
      </c>
      <c r="M91" t="s">
        <v>5196</v>
      </c>
      <c r="AH91" t="s">
        <v>5058</v>
      </c>
      <c r="AM91" t="s">
        <v>5594</v>
      </c>
    </row>
    <row r="92" spans="1:39" x14ac:dyDescent="0.25">
      <c r="A92">
        <v>39</v>
      </c>
      <c r="C92" t="s">
        <v>4796</v>
      </c>
      <c r="D92" t="s">
        <v>5048</v>
      </c>
      <c r="E92" t="s">
        <v>5193</v>
      </c>
      <c r="G92" t="s">
        <v>5073</v>
      </c>
      <c r="H92" t="s">
        <v>5050</v>
      </c>
      <c r="I92" t="s">
        <v>5051</v>
      </c>
      <c r="K92" t="s">
        <v>5091</v>
      </c>
      <c r="M92" t="s">
        <v>5069</v>
      </c>
      <c r="AH92" t="s">
        <v>5058</v>
      </c>
      <c r="AM92" t="s">
        <v>5194</v>
      </c>
    </row>
    <row r="93" spans="1:39" x14ac:dyDescent="0.25">
      <c r="A93">
        <v>1482</v>
      </c>
      <c r="C93" t="s">
        <v>4791</v>
      </c>
      <c r="D93" t="s">
        <v>5048</v>
      </c>
      <c r="E93" t="s">
        <v>6930</v>
      </c>
      <c r="G93" t="s">
        <v>5073</v>
      </c>
      <c r="H93" t="s">
        <v>5050</v>
      </c>
      <c r="I93" t="s">
        <v>5564</v>
      </c>
      <c r="K93" t="s">
        <v>5055</v>
      </c>
      <c r="M93" t="s">
        <v>5271</v>
      </c>
      <c r="V93" t="s">
        <v>6867</v>
      </c>
      <c r="W93" t="s">
        <v>7865</v>
      </c>
      <c r="AE93" t="s">
        <v>6883</v>
      </c>
      <c r="AF93" t="s">
        <v>7866</v>
      </c>
      <c r="AG93" t="s">
        <v>6885</v>
      </c>
      <c r="AH93" t="s">
        <v>7867</v>
      </c>
      <c r="AM93" t="s">
        <v>7868</v>
      </c>
    </row>
    <row r="94" spans="1:39" x14ac:dyDescent="0.25">
      <c r="A94">
        <v>2126</v>
      </c>
      <c r="C94" t="s">
        <v>4791</v>
      </c>
      <c r="D94" t="s">
        <v>5048</v>
      </c>
      <c r="E94" t="s">
        <v>1082</v>
      </c>
      <c r="G94" t="s">
        <v>5073</v>
      </c>
      <c r="H94" t="s">
        <v>5050</v>
      </c>
      <c r="I94" t="s">
        <v>5051</v>
      </c>
      <c r="K94" t="s">
        <v>5099</v>
      </c>
      <c r="M94" t="s">
        <v>238</v>
      </c>
      <c r="N94" t="s">
        <v>5051</v>
      </c>
      <c r="O94" t="s">
        <v>5094</v>
      </c>
      <c r="Q94" t="s">
        <v>506</v>
      </c>
      <c r="V94" t="s">
        <v>6867</v>
      </c>
      <c r="W94" t="s">
        <v>8457</v>
      </c>
      <c r="X94" t="s">
        <v>5672</v>
      </c>
      <c r="Y94" t="s">
        <v>323</v>
      </c>
      <c r="Z94" t="s">
        <v>5672</v>
      </c>
      <c r="AA94" t="s">
        <v>5057</v>
      </c>
      <c r="AH94" t="s">
        <v>5058</v>
      </c>
      <c r="AM94" t="s">
        <v>8458</v>
      </c>
    </row>
    <row r="95" spans="1:39" x14ac:dyDescent="0.25">
      <c r="A95">
        <v>3040</v>
      </c>
      <c r="C95" t="s">
        <v>4791</v>
      </c>
      <c r="D95" t="s">
        <v>5048</v>
      </c>
      <c r="E95" t="s">
        <v>6987</v>
      </c>
      <c r="G95" t="s">
        <v>5073</v>
      </c>
      <c r="H95" t="s">
        <v>5050</v>
      </c>
      <c r="I95" t="s">
        <v>5051</v>
      </c>
      <c r="K95" t="s">
        <v>5078</v>
      </c>
      <c r="M95" t="s">
        <v>506</v>
      </c>
      <c r="N95" t="s">
        <v>5051</v>
      </c>
      <c r="O95" t="s">
        <v>506</v>
      </c>
      <c r="Q95" t="s">
        <v>255</v>
      </c>
      <c r="V95" t="s">
        <v>6867</v>
      </c>
      <c r="W95" t="s">
        <v>9112</v>
      </c>
      <c r="X95" t="s">
        <v>5215</v>
      </c>
      <c r="Z95" t="s">
        <v>5099</v>
      </c>
      <c r="AA95" t="s">
        <v>5091</v>
      </c>
      <c r="AH95" t="s">
        <v>5058</v>
      </c>
      <c r="AM95" t="s">
        <v>9113</v>
      </c>
    </row>
    <row r="96" spans="1:39" x14ac:dyDescent="0.25">
      <c r="A96">
        <v>1379</v>
      </c>
      <c r="C96" t="s">
        <v>4791</v>
      </c>
      <c r="D96" t="s">
        <v>5048</v>
      </c>
      <c r="E96" t="s">
        <v>7035</v>
      </c>
      <c r="G96" t="s">
        <v>5073</v>
      </c>
      <c r="H96" t="s">
        <v>5050</v>
      </c>
      <c r="I96" t="s">
        <v>5051</v>
      </c>
      <c r="K96" t="s">
        <v>5052</v>
      </c>
      <c r="M96" t="s">
        <v>5134</v>
      </c>
      <c r="N96" t="s">
        <v>5051</v>
      </c>
      <c r="O96" t="s">
        <v>5052</v>
      </c>
      <c r="Q96" t="s">
        <v>5134</v>
      </c>
      <c r="V96" t="s">
        <v>6867</v>
      </c>
      <c r="W96" t="s">
        <v>7721</v>
      </c>
      <c r="X96" t="s">
        <v>5052</v>
      </c>
      <c r="Y96" t="s">
        <v>5648</v>
      </c>
      <c r="Z96" t="s">
        <v>5052</v>
      </c>
      <c r="AA96" t="s">
        <v>5062</v>
      </c>
      <c r="AH96" t="s">
        <v>5058</v>
      </c>
      <c r="AM96" t="s">
        <v>7722</v>
      </c>
    </row>
    <row r="97" spans="1:39" x14ac:dyDescent="0.25">
      <c r="A97">
        <v>818</v>
      </c>
      <c r="B97" t="s">
        <v>7038</v>
      </c>
      <c r="C97" t="s">
        <v>4791</v>
      </c>
      <c r="D97" t="s">
        <v>5048</v>
      </c>
      <c r="E97" t="s">
        <v>1127</v>
      </c>
      <c r="G97" t="s">
        <v>5073</v>
      </c>
      <c r="H97" t="s">
        <v>5050</v>
      </c>
      <c r="I97" t="s">
        <v>6908</v>
      </c>
      <c r="K97" t="s">
        <v>5070</v>
      </c>
      <c r="V97" t="s">
        <v>6867</v>
      </c>
      <c r="W97" t="s">
        <v>7039</v>
      </c>
      <c r="AE97" t="s">
        <v>6869</v>
      </c>
      <c r="AM97" t="s">
        <v>7040</v>
      </c>
    </row>
    <row r="98" spans="1:39" x14ac:dyDescent="0.25">
      <c r="A98">
        <v>3092</v>
      </c>
      <c r="B98" t="s">
        <v>9162</v>
      </c>
      <c r="C98" t="s">
        <v>4791</v>
      </c>
      <c r="D98" t="s">
        <v>5048</v>
      </c>
      <c r="E98" t="s">
        <v>1085</v>
      </c>
      <c r="G98" t="s">
        <v>5073</v>
      </c>
      <c r="H98" t="s">
        <v>5050</v>
      </c>
      <c r="I98" t="s">
        <v>5051</v>
      </c>
      <c r="K98" t="s">
        <v>5108</v>
      </c>
      <c r="M98" t="s">
        <v>506</v>
      </c>
      <c r="V98" t="s">
        <v>6867</v>
      </c>
      <c r="W98" t="s">
        <v>9163</v>
      </c>
      <c r="AE98" t="s">
        <v>7042</v>
      </c>
      <c r="AF98" t="s">
        <v>7633</v>
      </c>
      <c r="AH98" t="s">
        <v>5058</v>
      </c>
      <c r="AM98" t="s">
        <v>9164</v>
      </c>
    </row>
    <row r="99" spans="1:39" x14ac:dyDescent="0.25">
      <c r="A99">
        <v>1780</v>
      </c>
      <c r="C99" t="s">
        <v>4791</v>
      </c>
      <c r="D99" t="s">
        <v>5048</v>
      </c>
      <c r="E99" t="s">
        <v>7210</v>
      </c>
      <c r="G99" t="s">
        <v>5073</v>
      </c>
      <c r="H99" t="s">
        <v>5050</v>
      </c>
      <c r="I99" t="s">
        <v>5051</v>
      </c>
      <c r="K99" t="s">
        <v>235</v>
      </c>
      <c r="M99" t="s">
        <v>238</v>
      </c>
      <c r="N99" t="s">
        <v>5051</v>
      </c>
      <c r="O99" t="s">
        <v>5094</v>
      </c>
      <c r="Q99" t="s">
        <v>238</v>
      </c>
      <c r="V99" t="s">
        <v>6867</v>
      </c>
      <c r="W99" t="s">
        <v>8143</v>
      </c>
      <c r="X99" t="s">
        <v>5070</v>
      </c>
      <c r="Y99" t="s">
        <v>486</v>
      </c>
      <c r="Z99" t="s">
        <v>5091</v>
      </c>
      <c r="AA99" t="s">
        <v>5094</v>
      </c>
      <c r="AH99" t="s">
        <v>5058</v>
      </c>
      <c r="AM99" t="s">
        <v>8144</v>
      </c>
    </row>
    <row r="100" spans="1:39" x14ac:dyDescent="0.25">
      <c r="A100">
        <v>3245</v>
      </c>
      <c r="C100" t="s">
        <v>4791</v>
      </c>
      <c r="D100" t="s">
        <v>5048</v>
      </c>
      <c r="E100" t="s">
        <v>7225</v>
      </c>
      <c r="G100" t="s">
        <v>5073</v>
      </c>
      <c r="H100" t="s">
        <v>5050</v>
      </c>
      <c r="I100" t="s">
        <v>5564</v>
      </c>
      <c r="K100" t="s">
        <v>5080</v>
      </c>
      <c r="M100" t="s">
        <v>238</v>
      </c>
      <c r="V100" t="s">
        <v>6867</v>
      </c>
      <c r="W100" t="s">
        <v>9342</v>
      </c>
      <c r="AE100" t="s">
        <v>7042</v>
      </c>
      <c r="AF100" t="s">
        <v>9343</v>
      </c>
      <c r="AG100" t="s">
        <v>6885</v>
      </c>
      <c r="AH100" t="s">
        <v>9344</v>
      </c>
      <c r="AM100" t="s">
        <v>9345</v>
      </c>
    </row>
    <row r="101" spans="1:39" x14ac:dyDescent="0.25">
      <c r="A101">
        <v>66</v>
      </c>
      <c r="C101" t="s">
        <v>4796</v>
      </c>
      <c r="D101" t="s">
        <v>5048</v>
      </c>
      <c r="E101" t="s">
        <v>5268</v>
      </c>
      <c r="G101" t="s">
        <v>5073</v>
      </c>
      <c r="H101" t="s">
        <v>5050</v>
      </c>
      <c r="I101" t="s">
        <v>5051</v>
      </c>
      <c r="K101" t="s">
        <v>5052</v>
      </c>
      <c r="M101" t="s">
        <v>237</v>
      </c>
      <c r="AH101" t="s">
        <v>5058</v>
      </c>
      <c r="AM101" t="s">
        <v>5269</v>
      </c>
    </row>
    <row r="102" spans="1:39" x14ac:dyDescent="0.25">
      <c r="A102">
        <v>1212</v>
      </c>
      <c r="C102" t="s">
        <v>4791</v>
      </c>
      <c r="D102" t="s">
        <v>5048</v>
      </c>
      <c r="E102" t="s">
        <v>1086</v>
      </c>
      <c r="G102" t="s">
        <v>5073</v>
      </c>
      <c r="H102" t="s">
        <v>5050</v>
      </c>
      <c r="I102" t="s">
        <v>5051</v>
      </c>
      <c r="K102" t="s">
        <v>5091</v>
      </c>
      <c r="M102" t="s">
        <v>486</v>
      </c>
      <c r="N102" t="s">
        <v>5051</v>
      </c>
      <c r="O102" t="s">
        <v>5113</v>
      </c>
      <c r="Q102" t="s">
        <v>486</v>
      </c>
      <c r="V102" t="s">
        <v>6867</v>
      </c>
      <c r="W102" t="s">
        <v>7496</v>
      </c>
      <c r="X102" t="s">
        <v>5091</v>
      </c>
      <c r="Y102" t="s">
        <v>5069</v>
      </c>
      <c r="Z102" t="s">
        <v>5091</v>
      </c>
      <c r="AA102" t="s">
        <v>235</v>
      </c>
      <c r="AH102" t="s">
        <v>5058</v>
      </c>
      <c r="AM102" t="s">
        <v>7497</v>
      </c>
    </row>
    <row r="103" spans="1:39" x14ac:dyDescent="0.25">
      <c r="A103">
        <v>1786</v>
      </c>
      <c r="C103" t="s">
        <v>4791</v>
      </c>
      <c r="D103" t="s">
        <v>5048</v>
      </c>
      <c r="E103" t="s">
        <v>7356</v>
      </c>
      <c r="G103" t="s">
        <v>5073</v>
      </c>
      <c r="H103" t="s">
        <v>5050</v>
      </c>
      <c r="I103" t="s">
        <v>5051</v>
      </c>
      <c r="K103" t="s">
        <v>235</v>
      </c>
      <c r="M103" t="s">
        <v>238</v>
      </c>
      <c r="N103" t="s">
        <v>5051</v>
      </c>
      <c r="O103" t="s">
        <v>5094</v>
      </c>
      <c r="Q103" t="s">
        <v>506</v>
      </c>
      <c r="V103" t="s">
        <v>6867</v>
      </c>
      <c r="W103" t="s">
        <v>8143</v>
      </c>
      <c r="X103" t="s">
        <v>5070</v>
      </c>
      <c r="Y103" t="s">
        <v>486</v>
      </c>
      <c r="Z103" t="s">
        <v>5091</v>
      </c>
      <c r="AA103" t="s">
        <v>5094</v>
      </c>
      <c r="AH103" t="s">
        <v>5058</v>
      </c>
      <c r="AM103" t="s">
        <v>8156</v>
      </c>
    </row>
    <row r="104" spans="1:39" x14ac:dyDescent="0.25">
      <c r="A104">
        <v>615</v>
      </c>
      <c r="B104" t="s">
        <v>6879</v>
      </c>
      <c r="C104" t="s">
        <v>4791</v>
      </c>
      <c r="D104" t="s">
        <v>5048</v>
      </c>
      <c r="E104" t="s">
        <v>6880</v>
      </c>
      <c r="G104" t="s">
        <v>5073</v>
      </c>
      <c r="H104" t="s">
        <v>5050</v>
      </c>
      <c r="I104" t="s">
        <v>6881</v>
      </c>
      <c r="K104" t="s">
        <v>5289</v>
      </c>
      <c r="M104" t="s">
        <v>5052</v>
      </c>
      <c r="N104" t="s">
        <v>5564</v>
      </c>
      <c r="O104" t="s">
        <v>5099</v>
      </c>
      <c r="Q104" t="s">
        <v>5109</v>
      </c>
      <c r="V104" t="s">
        <v>6867</v>
      </c>
      <c r="W104" t="s">
        <v>6882</v>
      </c>
      <c r="X104" t="s">
        <v>513</v>
      </c>
      <c r="Y104" t="s">
        <v>5191</v>
      </c>
      <c r="Z104" t="s">
        <v>5196</v>
      </c>
      <c r="AA104" t="s">
        <v>5057</v>
      </c>
      <c r="AE104" t="s">
        <v>6883</v>
      </c>
      <c r="AF104" t="s">
        <v>6884</v>
      </c>
      <c r="AG104" t="s">
        <v>6885</v>
      </c>
      <c r="AH104" t="s">
        <v>6886</v>
      </c>
      <c r="AM104" t="s">
        <v>6887</v>
      </c>
    </row>
    <row r="105" spans="1:39" x14ac:dyDescent="0.25">
      <c r="A105">
        <v>1898</v>
      </c>
      <c r="B105" t="s">
        <v>8252</v>
      </c>
      <c r="C105" t="s">
        <v>4791</v>
      </c>
      <c r="D105" t="s">
        <v>5048</v>
      </c>
      <c r="E105" t="s">
        <v>1087</v>
      </c>
      <c r="G105" t="s">
        <v>5073</v>
      </c>
      <c r="H105" t="s">
        <v>5050</v>
      </c>
      <c r="I105" t="s">
        <v>5051</v>
      </c>
      <c r="K105" t="s">
        <v>5062</v>
      </c>
      <c r="M105" t="s">
        <v>5134</v>
      </c>
      <c r="V105" t="s">
        <v>6867</v>
      </c>
      <c r="W105" t="s">
        <v>8253</v>
      </c>
      <c r="AE105" t="s">
        <v>7042</v>
      </c>
      <c r="AF105" t="s">
        <v>7633</v>
      </c>
      <c r="AH105" t="s">
        <v>5058</v>
      </c>
      <c r="AM105" t="s">
        <v>8254</v>
      </c>
    </row>
    <row r="106" spans="1:39" x14ac:dyDescent="0.25">
      <c r="A106">
        <v>1012</v>
      </c>
      <c r="C106" t="s">
        <v>4791</v>
      </c>
      <c r="D106" t="s">
        <v>5048</v>
      </c>
      <c r="E106" t="s">
        <v>7041</v>
      </c>
      <c r="G106" t="s">
        <v>5073</v>
      </c>
      <c r="H106" t="s">
        <v>5050</v>
      </c>
      <c r="I106" t="s">
        <v>5051</v>
      </c>
      <c r="K106" t="s">
        <v>5184</v>
      </c>
      <c r="M106" t="s">
        <v>238</v>
      </c>
      <c r="N106" t="s">
        <v>5051</v>
      </c>
      <c r="O106" t="s">
        <v>5211</v>
      </c>
      <c r="Q106" t="s">
        <v>5134</v>
      </c>
      <c r="V106" t="s">
        <v>6867</v>
      </c>
      <c r="W106" t="s">
        <v>7241</v>
      </c>
      <c r="X106" t="s">
        <v>5184</v>
      </c>
      <c r="Y106" t="s">
        <v>5191</v>
      </c>
      <c r="Z106" t="s">
        <v>5184</v>
      </c>
      <c r="AA106" t="s">
        <v>5133</v>
      </c>
      <c r="AH106" t="s">
        <v>5058</v>
      </c>
      <c r="AM106" t="s">
        <v>7242</v>
      </c>
    </row>
    <row r="107" spans="1:39" x14ac:dyDescent="0.25">
      <c r="A107">
        <v>1933</v>
      </c>
      <c r="B107" t="s">
        <v>8252</v>
      </c>
      <c r="C107" t="s">
        <v>4791</v>
      </c>
      <c r="D107" t="s">
        <v>5048</v>
      </c>
      <c r="E107" t="s">
        <v>8289</v>
      </c>
      <c r="G107" t="s">
        <v>5073</v>
      </c>
      <c r="H107" t="s">
        <v>5050</v>
      </c>
      <c r="I107" t="s">
        <v>5051</v>
      </c>
      <c r="K107" t="s">
        <v>5099</v>
      </c>
      <c r="M107" t="s">
        <v>5196</v>
      </c>
      <c r="N107" t="s">
        <v>6920</v>
      </c>
      <c r="V107" t="s">
        <v>6867</v>
      </c>
      <c r="W107" t="s">
        <v>8290</v>
      </c>
      <c r="X107" t="s">
        <v>6483</v>
      </c>
      <c r="Y107" t="s">
        <v>5091</v>
      </c>
      <c r="AA107" t="s">
        <v>8291</v>
      </c>
      <c r="AE107" t="s">
        <v>7042</v>
      </c>
      <c r="AH107" t="s">
        <v>8292</v>
      </c>
      <c r="AM107" t="s">
        <v>8293</v>
      </c>
    </row>
    <row r="108" spans="1:39" x14ac:dyDescent="0.25">
      <c r="A108">
        <v>3268</v>
      </c>
      <c r="C108" t="s">
        <v>4791</v>
      </c>
      <c r="D108" t="s">
        <v>5048</v>
      </c>
      <c r="E108" t="s">
        <v>1090</v>
      </c>
      <c r="G108" t="s">
        <v>5073</v>
      </c>
      <c r="H108" t="s">
        <v>5050</v>
      </c>
      <c r="I108" t="s">
        <v>5564</v>
      </c>
      <c r="K108" t="s">
        <v>5648</v>
      </c>
      <c r="M108" t="s">
        <v>506</v>
      </c>
      <c r="V108" t="s">
        <v>6867</v>
      </c>
      <c r="W108" t="s">
        <v>9370</v>
      </c>
      <c r="AE108" t="s">
        <v>7042</v>
      </c>
      <c r="AF108" t="s">
        <v>9371</v>
      </c>
      <c r="AG108" t="s">
        <v>6885</v>
      </c>
      <c r="AH108" t="s">
        <v>9372</v>
      </c>
      <c r="AM108" t="s">
        <v>9373</v>
      </c>
    </row>
    <row r="109" spans="1:39" x14ac:dyDescent="0.25">
      <c r="A109">
        <v>68</v>
      </c>
      <c r="C109" t="s">
        <v>4796</v>
      </c>
      <c r="D109" t="s">
        <v>5048</v>
      </c>
      <c r="E109" t="s">
        <v>5273</v>
      </c>
      <c r="G109" t="s">
        <v>5073</v>
      </c>
      <c r="H109" t="s">
        <v>5050</v>
      </c>
      <c r="I109" t="s">
        <v>5051</v>
      </c>
      <c r="K109" t="s">
        <v>5052</v>
      </c>
      <c r="M109" t="s">
        <v>743</v>
      </c>
      <c r="AH109" t="s">
        <v>5058</v>
      </c>
      <c r="AM109" t="s">
        <v>5274</v>
      </c>
    </row>
    <row r="110" spans="1:39" x14ac:dyDescent="0.25">
      <c r="A110">
        <v>2514</v>
      </c>
      <c r="B110" t="s">
        <v>7670</v>
      </c>
      <c r="C110" t="s">
        <v>4791</v>
      </c>
      <c r="D110" t="s">
        <v>5048</v>
      </c>
      <c r="E110" t="s">
        <v>7903</v>
      </c>
      <c r="G110" t="s">
        <v>5073</v>
      </c>
      <c r="H110" t="s">
        <v>5050</v>
      </c>
      <c r="I110" t="s">
        <v>5051</v>
      </c>
      <c r="K110" t="s">
        <v>5094</v>
      </c>
      <c r="M110" t="s">
        <v>5064</v>
      </c>
      <c r="V110" t="s">
        <v>6867</v>
      </c>
      <c r="W110" t="s">
        <v>8733</v>
      </c>
      <c r="AE110" t="s">
        <v>7042</v>
      </c>
      <c r="AF110" t="s">
        <v>7633</v>
      </c>
      <c r="AH110" t="s">
        <v>5058</v>
      </c>
      <c r="AM110" t="s">
        <v>8734</v>
      </c>
    </row>
    <row r="111" spans="1:39" x14ac:dyDescent="0.25">
      <c r="A111">
        <v>1934</v>
      </c>
      <c r="B111" t="s">
        <v>8294</v>
      </c>
      <c r="C111" t="s">
        <v>4791</v>
      </c>
      <c r="D111" t="s">
        <v>5048</v>
      </c>
      <c r="E111" t="s">
        <v>7966</v>
      </c>
      <c r="G111" t="s">
        <v>5073</v>
      </c>
      <c r="H111" t="s">
        <v>5050</v>
      </c>
      <c r="I111" t="s">
        <v>5051</v>
      </c>
      <c r="K111" t="s">
        <v>5099</v>
      </c>
      <c r="M111" t="s">
        <v>5196</v>
      </c>
      <c r="N111" t="s">
        <v>6920</v>
      </c>
      <c r="V111" t="s">
        <v>6867</v>
      </c>
      <c r="W111" t="s">
        <v>8288</v>
      </c>
      <c r="X111" t="s">
        <v>486</v>
      </c>
      <c r="Y111" t="s">
        <v>5091</v>
      </c>
      <c r="AA111" t="s">
        <v>8295</v>
      </c>
      <c r="AE111" t="s">
        <v>6883</v>
      </c>
      <c r="AF111" t="s">
        <v>8296</v>
      </c>
      <c r="AG111" t="s">
        <v>6885</v>
      </c>
      <c r="AH111" t="s">
        <v>8297</v>
      </c>
      <c r="AM111" t="s">
        <v>8298</v>
      </c>
    </row>
    <row r="112" spans="1:39" x14ac:dyDescent="0.25">
      <c r="A112">
        <v>3253</v>
      </c>
      <c r="B112" t="s">
        <v>9359</v>
      </c>
      <c r="C112" t="s">
        <v>4791</v>
      </c>
      <c r="D112" t="s">
        <v>5048</v>
      </c>
      <c r="E112" t="s">
        <v>1123</v>
      </c>
      <c r="G112" t="s">
        <v>5073</v>
      </c>
      <c r="H112" t="s">
        <v>5050</v>
      </c>
      <c r="I112" t="s">
        <v>5051</v>
      </c>
      <c r="K112" t="s">
        <v>5080</v>
      </c>
      <c r="M112" t="s">
        <v>5121</v>
      </c>
      <c r="V112" t="s">
        <v>6867</v>
      </c>
      <c r="W112" t="s">
        <v>9360</v>
      </c>
      <c r="AE112" t="s">
        <v>7042</v>
      </c>
      <c r="AF112" t="s">
        <v>9361</v>
      </c>
      <c r="AH112" t="s">
        <v>5058</v>
      </c>
      <c r="AM112" t="s">
        <v>9362</v>
      </c>
    </row>
    <row r="113" spans="1:39" x14ac:dyDescent="0.25">
      <c r="A113">
        <v>1503</v>
      </c>
      <c r="C113" t="s">
        <v>4791</v>
      </c>
      <c r="D113" t="s">
        <v>5048</v>
      </c>
      <c r="E113" t="s">
        <v>7887</v>
      </c>
      <c r="G113" t="s">
        <v>5073</v>
      </c>
      <c r="H113" t="s">
        <v>5050</v>
      </c>
      <c r="I113" t="s">
        <v>5051</v>
      </c>
      <c r="K113" t="s">
        <v>5055</v>
      </c>
      <c r="M113" t="s">
        <v>5237</v>
      </c>
      <c r="N113" t="s">
        <v>5051</v>
      </c>
      <c r="O113" t="s">
        <v>5104</v>
      </c>
      <c r="Q113" t="s">
        <v>5285</v>
      </c>
      <c r="V113" t="s">
        <v>6867</v>
      </c>
      <c r="W113" t="s">
        <v>7888</v>
      </c>
      <c r="X113" t="s">
        <v>5091</v>
      </c>
      <c r="Y113" t="s">
        <v>5196</v>
      </c>
      <c r="Z113" t="s">
        <v>5091</v>
      </c>
      <c r="AA113" t="s">
        <v>5070</v>
      </c>
      <c r="AH113" t="s">
        <v>5058</v>
      </c>
      <c r="AM113" t="s">
        <v>7889</v>
      </c>
    </row>
    <row r="114" spans="1:39" x14ac:dyDescent="0.25">
      <c r="A114">
        <v>1388</v>
      </c>
      <c r="C114" t="s">
        <v>4791</v>
      </c>
      <c r="D114" t="s">
        <v>5048</v>
      </c>
      <c r="E114" t="s">
        <v>7740</v>
      </c>
      <c r="G114" t="s">
        <v>5073</v>
      </c>
      <c r="H114" t="s">
        <v>5050</v>
      </c>
      <c r="I114" t="s">
        <v>5051</v>
      </c>
      <c r="K114" t="s">
        <v>5052</v>
      </c>
      <c r="M114" t="s">
        <v>5134</v>
      </c>
      <c r="N114" t="s">
        <v>5051</v>
      </c>
      <c r="O114" t="s">
        <v>5078</v>
      </c>
      <c r="Q114" t="s">
        <v>239</v>
      </c>
      <c r="V114" t="s">
        <v>6867</v>
      </c>
      <c r="W114" t="s">
        <v>7741</v>
      </c>
      <c r="X114" t="s">
        <v>5184</v>
      </c>
      <c r="Y114" t="s">
        <v>486</v>
      </c>
      <c r="Z114" t="s">
        <v>5098</v>
      </c>
      <c r="AA114" t="s">
        <v>5133</v>
      </c>
      <c r="AH114" t="s">
        <v>5058</v>
      </c>
      <c r="AM114" t="s">
        <v>7742</v>
      </c>
    </row>
    <row r="115" spans="1:39" x14ac:dyDescent="0.25">
      <c r="A115">
        <v>3151</v>
      </c>
      <c r="C115" t="s">
        <v>4791</v>
      </c>
      <c r="D115" t="s">
        <v>5048</v>
      </c>
      <c r="E115" t="s">
        <v>8246</v>
      </c>
      <c r="G115" t="s">
        <v>5073</v>
      </c>
      <c r="H115" t="s">
        <v>5050</v>
      </c>
      <c r="I115" t="s">
        <v>5051</v>
      </c>
      <c r="K115" t="s">
        <v>236</v>
      </c>
      <c r="M115" t="s">
        <v>506</v>
      </c>
      <c r="N115" t="s">
        <v>5051</v>
      </c>
      <c r="O115" t="s">
        <v>506</v>
      </c>
      <c r="Q115" t="s">
        <v>255</v>
      </c>
      <c r="V115" t="s">
        <v>6867</v>
      </c>
      <c r="W115" t="s">
        <v>9227</v>
      </c>
      <c r="X115" t="s">
        <v>5113</v>
      </c>
      <c r="Y115" t="s">
        <v>235</v>
      </c>
      <c r="Z115" t="s">
        <v>6876</v>
      </c>
      <c r="AA115" t="s">
        <v>9228</v>
      </c>
      <c r="AH115" t="s">
        <v>5058</v>
      </c>
      <c r="AM115" t="s">
        <v>9229</v>
      </c>
    </row>
    <row r="116" spans="1:39" x14ac:dyDescent="0.25">
      <c r="A116">
        <v>250</v>
      </c>
      <c r="C116" t="s">
        <v>4796</v>
      </c>
      <c r="D116" t="s">
        <v>5048</v>
      </c>
      <c r="E116" t="s">
        <v>5761</v>
      </c>
      <c r="G116" t="s">
        <v>5073</v>
      </c>
      <c r="H116" t="s">
        <v>5050</v>
      </c>
      <c r="I116" t="s">
        <v>5051</v>
      </c>
      <c r="K116" t="s">
        <v>5113</v>
      </c>
      <c r="M116" t="s">
        <v>5121</v>
      </c>
      <c r="AH116" t="s">
        <v>5058</v>
      </c>
      <c r="AM116" t="s">
        <v>5762</v>
      </c>
    </row>
    <row r="117" spans="1:39" x14ac:dyDescent="0.25">
      <c r="A117">
        <v>1164</v>
      </c>
      <c r="C117" t="s">
        <v>4791</v>
      </c>
      <c r="D117" t="s">
        <v>5048</v>
      </c>
      <c r="E117" t="s">
        <v>1071</v>
      </c>
      <c r="G117" t="s">
        <v>5073</v>
      </c>
      <c r="H117" t="s">
        <v>5050</v>
      </c>
      <c r="I117" t="s">
        <v>5051</v>
      </c>
      <c r="K117" t="s">
        <v>5091</v>
      </c>
      <c r="M117" t="s">
        <v>5098</v>
      </c>
      <c r="N117" t="s">
        <v>5051</v>
      </c>
      <c r="O117" t="s">
        <v>235</v>
      </c>
      <c r="Q117" t="s">
        <v>5109</v>
      </c>
      <c r="V117" t="s">
        <v>6867</v>
      </c>
      <c r="W117" t="s">
        <v>7419</v>
      </c>
      <c r="X117" t="s">
        <v>5077</v>
      </c>
      <c r="Y117" t="s">
        <v>5196</v>
      </c>
      <c r="Z117" t="s">
        <v>5619</v>
      </c>
      <c r="AA117" t="s">
        <v>5091</v>
      </c>
      <c r="AH117" t="s">
        <v>5058</v>
      </c>
      <c r="AM117" t="s">
        <v>7420</v>
      </c>
    </row>
    <row r="118" spans="1:39" x14ac:dyDescent="0.25">
      <c r="A118">
        <v>2852</v>
      </c>
      <c r="C118" t="s">
        <v>4791</v>
      </c>
      <c r="D118" t="s">
        <v>5048</v>
      </c>
      <c r="E118" t="s">
        <v>8331</v>
      </c>
      <c r="G118" t="s">
        <v>5073</v>
      </c>
      <c r="H118" t="s">
        <v>5050</v>
      </c>
      <c r="I118" t="s">
        <v>5564</v>
      </c>
      <c r="K118" t="s">
        <v>5063</v>
      </c>
      <c r="M118" t="s">
        <v>486</v>
      </c>
      <c r="V118" t="s">
        <v>6867</v>
      </c>
      <c r="W118" t="s">
        <v>8959</v>
      </c>
      <c r="AE118" t="s">
        <v>6883</v>
      </c>
      <c r="AF118" t="s">
        <v>8960</v>
      </c>
      <c r="AG118" t="s">
        <v>6885</v>
      </c>
      <c r="AH118" t="s">
        <v>8961</v>
      </c>
      <c r="AM118" t="s">
        <v>8962</v>
      </c>
    </row>
    <row r="119" spans="1:39" x14ac:dyDescent="0.25">
      <c r="A119">
        <v>3048</v>
      </c>
      <c r="B119" t="s">
        <v>8617</v>
      </c>
      <c r="C119" t="s">
        <v>4791</v>
      </c>
      <c r="D119" t="s">
        <v>5048</v>
      </c>
      <c r="E119" t="s">
        <v>8368</v>
      </c>
      <c r="G119" t="s">
        <v>5073</v>
      </c>
      <c r="H119" t="s">
        <v>5050</v>
      </c>
      <c r="I119" t="s">
        <v>5051</v>
      </c>
      <c r="J119" t="s">
        <v>235</v>
      </c>
      <c r="K119" t="s">
        <v>5078</v>
      </c>
      <c r="M119" t="s">
        <v>486</v>
      </c>
      <c r="V119" t="s">
        <v>6867</v>
      </c>
      <c r="W119" t="s">
        <v>9122</v>
      </c>
      <c r="AE119" t="s">
        <v>7042</v>
      </c>
      <c r="AF119" t="s">
        <v>7633</v>
      </c>
      <c r="AH119" t="s">
        <v>5058</v>
      </c>
      <c r="AM119" t="s">
        <v>9123</v>
      </c>
    </row>
    <row r="120" spans="1:39" x14ac:dyDescent="0.25">
      <c r="A120">
        <v>242</v>
      </c>
      <c r="C120" t="s">
        <v>4796</v>
      </c>
      <c r="D120" t="s">
        <v>5048</v>
      </c>
      <c r="E120" t="s">
        <v>5747</v>
      </c>
      <c r="G120" t="s">
        <v>5073</v>
      </c>
      <c r="H120" t="s">
        <v>5050</v>
      </c>
      <c r="I120" t="s">
        <v>5051</v>
      </c>
      <c r="K120" t="s">
        <v>5113</v>
      </c>
      <c r="M120" t="s">
        <v>5134</v>
      </c>
      <c r="AH120" t="s">
        <v>5058</v>
      </c>
      <c r="AM120" t="s">
        <v>5748</v>
      </c>
    </row>
    <row r="121" spans="1:39" x14ac:dyDescent="0.25">
      <c r="A121">
        <v>2829</v>
      </c>
      <c r="C121" t="s">
        <v>4791</v>
      </c>
      <c r="D121" t="s">
        <v>5048</v>
      </c>
      <c r="E121" t="s">
        <v>8589</v>
      </c>
      <c r="G121" t="s">
        <v>5073</v>
      </c>
      <c r="H121" t="s">
        <v>5050</v>
      </c>
      <c r="I121" t="s">
        <v>5051</v>
      </c>
      <c r="K121" t="s">
        <v>5063</v>
      </c>
      <c r="M121" t="s">
        <v>506</v>
      </c>
      <c r="N121" t="s">
        <v>5051</v>
      </c>
      <c r="O121" t="s">
        <v>5063</v>
      </c>
      <c r="Q121" t="s">
        <v>506</v>
      </c>
      <c r="V121" t="s">
        <v>6867</v>
      </c>
      <c r="W121" t="s">
        <v>8932</v>
      </c>
      <c r="X121" t="s">
        <v>5052</v>
      </c>
      <c r="Y121" t="s">
        <v>5134</v>
      </c>
      <c r="Z121" t="s">
        <v>5052</v>
      </c>
      <c r="AH121" t="s">
        <v>5058</v>
      </c>
      <c r="AM121" t="s">
        <v>8933</v>
      </c>
    </row>
    <row r="122" spans="1:39" x14ac:dyDescent="0.25">
      <c r="A122">
        <v>217</v>
      </c>
      <c r="C122" t="s">
        <v>4796</v>
      </c>
      <c r="D122" t="s">
        <v>5048</v>
      </c>
      <c r="E122" t="s">
        <v>5695</v>
      </c>
      <c r="G122" t="s">
        <v>5073</v>
      </c>
      <c r="H122" t="s">
        <v>5050</v>
      </c>
      <c r="I122" t="s">
        <v>5051</v>
      </c>
      <c r="K122" t="s">
        <v>5094</v>
      </c>
      <c r="M122" t="s">
        <v>743</v>
      </c>
      <c r="AH122" t="s">
        <v>5058</v>
      </c>
      <c r="AM122" t="s">
        <v>5696</v>
      </c>
    </row>
    <row r="123" spans="1:39" x14ac:dyDescent="0.25">
      <c r="A123">
        <v>1291</v>
      </c>
      <c r="C123" t="s">
        <v>4791</v>
      </c>
      <c r="D123" t="s">
        <v>5048</v>
      </c>
      <c r="E123" t="s">
        <v>1132</v>
      </c>
      <c r="G123" t="s">
        <v>5073</v>
      </c>
      <c r="H123" t="s">
        <v>5050</v>
      </c>
      <c r="I123" t="s">
        <v>5051</v>
      </c>
      <c r="K123" t="s">
        <v>5052</v>
      </c>
      <c r="M123" t="s">
        <v>5355</v>
      </c>
      <c r="N123" t="s">
        <v>5051</v>
      </c>
      <c r="O123" t="s">
        <v>5094</v>
      </c>
      <c r="Q123" t="s">
        <v>5092</v>
      </c>
      <c r="V123" t="s">
        <v>6867</v>
      </c>
      <c r="W123" t="s">
        <v>7596</v>
      </c>
      <c r="Y123" t="s">
        <v>5117</v>
      </c>
      <c r="AH123" t="s">
        <v>5058</v>
      </c>
      <c r="AM123" t="s">
        <v>7597</v>
      </c>
    </row>
    <row r="124" spans="1:39" x14ac:dyDescent="0.25">
      <c r="A124">
        <v>1390</v>
      </c>
      <c r="C124" t="s">
        <v>4791</v>
      </c>
      <c r="D124" t="s">
        <v>5048</v>
      </c>
      <c r="E124" t="s">
        <v>7743</v>
      </c>
      <c r="G124" t="s">
        <v>5073</v>
      </c>
      <c r="H124" t="s">
        <v>5050</v>
      </c>
      <c r="I124" t="s">
        <v>5051</v>
      </c>
      <c r="K124" t="s">
        <v>5052</v>
      </c>
      <c r="M124" t="s">
        <v>5134</v>
      </c>
      <c r="N124" t="s">
        <v>6920</v>
      </c>
      <c r="V124" t="s">
        <v>6867</v>
      </c>
      <c r="W124" t="s">
        <v>7596</v>
      </c>
      <c r="Y124" t="s">
        <v>6649</v>
      </c>
      <c r="AA124" t="s">
        <v>7744</v>
      </c>
      <c r="AH124" t="s">
        <v>5058</v>
      </c>
      <c r="AM124" t="s">
        <v>7745</v>
      </c>
    </row>
    <row r="125" spans="1:39" x14ac:dyDescent="0.25">
      <c r="A125">
        <v>1428</v>
      </c>
      <c r="C125" t="s">
        <v>4791</v>
      </c>
      <c r="D125" t="s">
        <v>5048</v>
      </c>
      <c r="E125" t="s">
        <v>7807</v>
      </c>
      <c r="G125" t="s">
        <v>5073</v>
      </c>
      <c r="H125" t="s">
        <v>5050</v>
      </c>
      <c r="I125" t="s">
        <v>5051</v>
      </c>
      <c r="K125" t="s">
        <v>5052</v>
      </c>
      <c r="M125" t="s">
        <v>5056</v>
      </c>
      <c r="N125" t="s">
        <v>5051</v>
      </c>
      <c r="O125" t="s">
        <v>5094</v>
      </c>
      <c r="Q125" t="s">
        <v>5285</v>
      </c>
      <c r="V125" t="s">
        <v>6867</v>
      </c>
      <c r="W125" t="s">
        <v>7596</v>
      </c>
      <c r="X125" t="s">
        <v>5052</v>
      </c>
      <c r="Y125" t="s">
        <v>5063</v>
      </c>
      <c r="Z125" t="s">
        <v>5052</v>
      </c>
      <c r="AA125" t="s">
        <v>5074</v>
      </c>
      <c r="AH125" t="s">
        <v>5058</v>
      </c>
      <c r="AM125" t="s">
        <v>7808</v>
      </c>
    </row>
    <row r="126" spans="1:39" x14ac:dyDescent="0.25">
      <c r="A126">
        <v>1572</v>
      </c>
      <c r="C126" t="s">
        <v>4791</v>
      </c>
      <c r="D126" t="s">
        <v>5048</v>
      </c>
      <c r="E126" t="s">
        <v>1091</v>
      </c>
      <c r="G126" t="s">
        <v>5073</v>
      </c>
      <c r="H126" t="s">
        <v>5050</v>
      </c>
      <c r="I126" t="s">
        <v>5051</v>
      </c>
      <c r="K126" t="s">
        <v>235</v>
      </c>
      <c r="M126" t="s">
        <v>237</v>
      </c>
      <c r="N126" t="s">
        <v>5051</v>
      </c>
      <c r="O126" t="s">
        <v>5099</v>
      </c>
      <c r="Q126" t="s">
        <v>238</v>
      </c>
      <c r="V126" t="s">
        <v>6867</v>
      </c>
      <c r="W126" t="s">
        <v>7596</v>
      </c>
      <c r="Y126" t="s">
        <v>5063</v>
      </c>
      <c r="AH126" t="s">
        <v>5058</v>
      </c>
      <c r="AM126" t="s">
        <v>7947</v>
      </c>
    </row>
    <row r="127" spans="1:39" x14ac:dyDescent="0.25">
      <c r="A127">
        <v>1576</v>
      </c>
      <c r="C127" t="s">
        <v>4791</v>
      </c>
      <c r="D127" t="s">
        <v>5048</v>
      </c>
      <c r="E127" t="s">
        <v>7955</v>
      </c>
      <c r="G127" t="s">
        <v>5073</v>
      </c>
      <c r="H127" t="s">
        <v>5050</v>
      </c>
      <c r="I127" t="s">
        <v>5051</v>
      </c>
      <c r="K127" t="s">
        <v>235</v>
      </c>
      <c r="M127" t="s">
        <v>237</v>
      </c>
      <c r="N127" t="s">
        <v>5051</v>
      </c>
      <c r="O127" t="s">
        <v>5094</v>
      </c>
      <c r="Q127" t="s">
        <v>238</v>
      </c>
      <c r="V127" t="s">
        <v>6867</v>
      </c>
      <c r="W127" t="s">
        <v>7596</v>
      </c>
      <c r="Y127" t="s">
        <v>5138</v>
      </c>
      <c r="AH127" t="s">
        <v>5058</v>
      </c>
      <c r="AM127" t="s">
        <v>7956</v>
      </c>
    </row>
    <row r="128" spans="1:39" x14ac:dyDescent="0.25">
      <c r="A128">
        <v>1925</v>
      </c>
      <c r="C128" t="s">
        <v>4791</v>
      </c>
      <c r="D128" t="s">
        <v>5048</v>
      </c>
      <c r="E128" t="s">
        <v>6953</v>
      </c>
      <c r="G128" t="s">
        <v>5073</v>
      </c>
      <c r="H128" t="s">
        <v>5050</v>
      </c>
      <c r="I128" t="s">
        <v>5051</v>
      </c>
      <c r="K128" t="s">
        <v>5099</v>
      </c>
      <c r="M128" t="s">
        <v>5191</v>
      </c>
      <c r="N128" t="s">
        <v>5051</v>
      </c>
      <c r="O128" t="s">
        <v>5099</v>
      </c>
      <c r="Q128" t="s">
        <v>5054</v>
      </c>
      <c r="V128" t="s">
        <v>6867</v>
      </c>
      <c r="W128" t="s">
        <v>7596</v>
      </c>
      <c r="X128" t="s">
        <v>5070</v>
      </c>
      <c r="Y128" t="s">
        <v>5191</v>
      </c>
      <c r="Z128" t="s">
        <v>5070</v>
      </c>
      <c r="AA128" t="s">
        <v>5070</v>
      </c>
      <c r="AH128" t="s">
        <v>5058</v>
      </c>
      <c r="AM128" t="s">
        <v>8282</v>
      </c>
    </row>
    <row r="129" spans="1:39" x14ac:dyDescent="0.25">
      <c r="A129">
        <v>1953</v>
      </c>
      <c r="C129" t="s">
        <v>4791</v>
      </c>
      <c r="D129" t="s">
        <v>5048</v>
      </c>
      <c r="E129" t="s">
        <v>1121</v>
      </c>
      <c r="G129" t="s">
        <v>5073</v>
      </c>
      <c r="H129" t="s">
        <v>5050</v>
      </c>
      <c r="I129" t="s">
        <v>5051</v>
      </c>
      <c r="K129" t="s">
        <v>5099</v>
      </c>
      <c r="M129" t="s">
        <v>237</v>
      </c>
      <c r="N129" t="s">
        <v>5051</v>
      </c>
      <c r="O129" t="s">
        <v>5063</v>
      </c>
      <c r="Q129" t="s">
        <v>506</v>
      </c>
      <c r="V129" t="s">
        <v>6867</v>
      </c>
      <c r="W129" t="s">
        <v>7596</v>
      </c>
      <c r="AH129" t="s">
        <v>5058</v>
      </c>
      <c r="AM129" t="s">
        <v>8324</v>
      </c>
    </row>
    <row r="130" spans="1:39" x14ac:dyDescent="0.25">
      <c r="A130">
        <v>2035</v>
      </c>
      <c r="C130" t="s">
        <v>4791</v>
      </c>
      <c r="D130" t="s">
        <v>5048</v>
      </c>
      <c r="E130" t="s">
        <v>1094</v>
      </c>
      <c r="G130" t="s">
        <v>5073</v>
      </c>
      <c r="H130" t="s">
        <v>5050</v>
      </c>
      <c r="I130" t="s">
        <v>5051</v>
      </c>
      <c r="K130" t="s">
        <v>5099</v>
      </c>
      <c r="M130" t="s">
        <v>5134</v>
      </c>
      <c r="N130" t="s">
        <v>5051</v>
      </c>
      <c r="O130" t="s">
        <v>5113</v>
      </c>
      <c r="Q130" t="s">
        <v>506</v>
      </c>
      <c r="V130" t="s">
        <v>6867</v>
      </c>
      <c r="W130" t="s">
        <v>7596</v>
      </c>
      <c r="Y130" t="s">
        <v>5123</v>
      </c>
      <c r="AH130" t="s">
        <v>5058</v>
      </c>
      <c r="AM130" t="s">
        <v>8380</v>
      </c>
    </row>
    <row r="131" spans="1:39" x14ac:dyDescent="0.25">
      <c r="A131">
        <v>3142</v>
      </c>
      <c r="C131" t="s">
        <v>4791</v>
      </c>
      <c r="D131" t="s">
        <v>5048</v>
      </c>
      <c r="E131" t="s">
        <v>8616</v>
      </c>
      <c r="G131" t="s">
        <v>5073</v>
      </c>
      <c r="H131" t="s">
        <v>5050</v>
      </c>
      <c r="I131" t="s">
        <v>5051</v>
      </c>
      <c r="K131" t="s">
        <v>236</v>
      </c>
      <c r="M131" t="s">
        <v>238</v>
      </c>
      <c r="N131" t="s">
        <v>5051</v>
      </c>
      <c r="O131" t="s">
        <v>5080</v>
      </c>
      <c r="Q131" t="s">
        <v>5271</v>
      </c>
      <c r="V131" t="s">
        <v>6867</v>
      </c>
      <c r="W131" t="s">
        <v>7596</v>
      </c>
      <c r="Z131" t="s">
        <v>5285</v>
      </c>
      <c r="AH131" t="s">
        <v>5058</v>
      </c>
      <c r="AM131" t="s">
        <v>9218</v>
      </c>
    </row>
    <row r="132" spans="1:39" x14ac:dyDescent="0.25">
      <c r="A132">
        <v>1055</v>
      </c>
      <c r="C132" t="s">
        <v>4791</v>
      </c>
      <c r="D132" t="s">
        <v>5048</v>
      </c>
      <c r="E132" t="s">
        <v>7284</v>
      </c>
      <c r="G132" t="s">
        <v>5073</v>
      </c>
      <c r="H132" t="s">
        <v>5050</v>
      </c>
      <c r="I132" t="s">
        <v>5051</v>
      </c>
      <c r="K132" t="s">
        <v>5091</v>
      </c>
      <c r="M132" t="s">
        <v>5196</v>
      </c>
      <c r="N132" t="s">
        <v>5051</v>
      </c>
      <c r="O132" t="s">
        <v>5099</v>
      </c>
      <c r="Q132" t="s">
        <v>5237</v>
      </c>
      <c r="V132" t="s">
        <v>6867</v>
      </c>
      <c r="W132" t="s">
        <v>7285</v>
      </c>
      <c r="X132" t="s">
        <v>5129</v>
      </c>
      <c r="Y132" t="s">
        <v>5069</v>
      </c>
      <c r="Z132" t="s">
        <v>6948</v>
      </c>
      <c r="AA132" t="s">
        <v>5133</v>
      </c>
      <c r="AH132" t="s">
        <v>5058</v>
      </c>
      <c r="AM132" t="s">
        <v>7286</v>
      </c>
    </row>
    <row r="133" spans="1:39" x14ac:dyDescent="0.25">
      <c r="A133">
        <v>1159</v>
      </c>
      <c r="C133" t="s">
        <v>4791</v>
      </c>
      <c r="D133" t="s">
        <v>5048</v>
      </c>
      <c r="E133" t="s">
        <v>7405</v>
      </c>
      <c r="G133" t="s">
        <v>5073</v>
      </c>
      <c r="H133" t="s">
        <v>5050</v>
      </c>
      <c r="I133" t="s">
        <v>5051</v>
      </c>
      <c r="K133" t="s">
        <v>5091</v>
      </c>
      <c r="M133" t="s">
        <v>5098</v>
      </c>
      <c r="N133" t="s">
        <v>5051</v>
      </c>
      <c r="O133" t="s">
        <v>235</v>
      </c>
      <c r="Q133" t="s">
        <v>5360</v>
      </c>
      <c r="V133" t="s">
        <v>6867</v>
      </c>
      <c r="W133" t="s">
        <v>7406</v>
      </c>
      <c r="X133" t="s">
        <v>5077</v>
      </c>
      <c r="Y133" t="s">
        <v>5196</v>
      </c>
      <c r="Z133" t="s">
        <v>6948</v>
      </c>
      <c r="AA133" t="s">
        <v>5091</v>
      </c>
      <c r="AH133" t="s">
        <v>5058</v>
      </c>
      <c r="AM133" t="s">
        <v>7407</v>
      </c>
    </row>
    <row r="134" spans="1:39" x14ac:dyDescent="0.25">
      <c r="A134">
        <v>1161</v>
      </c>
      <c r="C134" t="s">
        <v>4791</v>
      </c>
      <c r="D134" t="s">
        <v>5048</v>
      </c>
      <c r="E134" t="s">
        <v>7411</v>
      </c>
      <c r="G134" t="s">
        <v>5073</v>
      </c>
      <c r="H134" t="s">
        <v>5050</v>
      </c>
      <c r="I134" t="s">
        <v>5051</v>
      </c>
      <c r="K134" t="s">
        <v>5091</v>
      </c>
      <c r="M134" t="s">
        <v>5098</v>
      </c>
      <c r="N134" t="s">
        <v>5051</v>
      </c>
      <c r="O134" t="s">
        <v>235</v>
      </c>
      <c r="Q134" t="s">
        <v>5098</v>
      </c>
      <c r="V134" t="s">
        <v>6867</v>
      </c>
      <c r="W134" t="s">
        <v>7412</v>
      </c>
      <c r="X134" t="s">
        <v>5077</v>
      </c>
      <c r="Y134" t="s">
        <v>5196</v>
      </c>
      <c r="Z134" t="s">
        <v>5054</v>
      </c>
      <c r="AA134" t="s">
        <v>5091</v>
      </c>
      <c r="AH134" t="s">
        <v>5058</v>
      </c>
      <c r="AM134" t="s">
        <v>7413</v>
      </c>
    </row>
    <row r="135" spans="1:39" x14ac:dyDescent="0.25">
      <c r="A135">
        <v>2945</v>
      </c>
      <c r="C135" t="s">
        <v>4791</v>
      </c>
      <c r="D135" t="s">
        <v>5048</v>
      </c>
      <c r="E135" t="s">
        <v>1054</v>
      </c>
      <c r="G135" t="s">
        <v>5073</v>
      </c>
      <c r="H135" t="s">
        <v>5050</v>
      </c>
      <c r="I135" t="s">
        <v>5051</v>
      </c>
      <c r="K135" t="s">
        <v>5104</v>
      </c>
      <c r="M135" t="s">
        <v>5098</v>
      </c>
      <c r="N135" t="s">
        <v>5051</v>
      </c>
      <c r="O135" t="s">
        <v>5080</v>
      </c>
      <c r="Q135" t="s">
        <v>5237</v>
      </c>
      <c r="V135" t="s">
        <v>6867</v>
      </c>
      <c r="W135" t="s">
        <v>9031</v>
      </c>
      <c r="X135" t="s">
        <v>5077</v>
      </c>
      <c r="Y135" t="s">
        <v>5129</v>
      </c>
      <c r="Z135" t="s">
        <v>486</v>
      </c>
      <c r="AA135" t="s">
        <v>5129</v>
      </c>
      <c r="AH135" t="s">
        <v>5058</v>
      </c>
      <c r="AM135" t="s">
        <v>9032</v>
      </c>
    </row>
    <row r="136" spans="1:39" x14ac:dyDescent="0.25">
      <c r="A136">
        <v>137</v>
      </c>
      <c r="C136" t="s">
        <v>4796</v>
      </c>
      <c r="D136" t="s">
        <v>5048</v>
      </c>
      <c r="E136" t="s">
        <v>5476</v>
      </c>
      <c r="G136" t="s">
        <v>5073</v>
      </c>
      <c r="H136" t="s">
        <v>5050</v>
      </c>
      <c r="I136" t="s">
        <v>5051</v>
      </c>
      <c r="K136" t="s">
        <v>235</v>
      </c>
      <c r="M136" t="s">
        <v>5092</v>
      </c>
      <c r="AH136" t="s">
        <v>5058</v>
      </c>
      <c r="AM136" t="s">
        <v>5477</v>
      </c>
    </row>
    <row r="137" spans="1:39" x14ac:dyDescent="0.25">
      <c r="A137">
        <v>1493</v>
      </c>
      <c r="B137" t="s">
        <v>7872</v>
      </c>
      <c r="C137" t="s">
        <v>4791</v>
      </c>
      <c r="D137" t="s">
        <v>5048</v>
      </c>
      <c r="E137" t="s">
        <v>7873</v>
      </c>
      <c r="G137" t="s">
        <v>5073</v>
      </c>
      <c r="H137" t="s">
        <v>5050</v>
      </c>
      <c r="I137" t="s">
        <v>5051</v>
      </c>
      <c r="K137" t="s">
        <v>5055</v>
      </c>
      <c r="M137" t="s">
        <v>5092</v>
      </c>
      <c r="N137" t="s">
        <v>6920</v>
      </c>
      <c r="V137" t="s">
        <v>6867</v>
      </c>
      <c r="W137" t="s">
        <v>7874</v>
      </c>
      <c r="AA137" t="s">
        <v>7875</v>
      </c>
      <c r="AE137" t="s">
        <v>6883</v>
      </c>
      <c r="AF137" t="s">
        <v>7876</v>
      </c>
      <c r="AG137" t="s">
        <v>6885</v>
      </c>
      <c r="AH137" t="s">
        <v>7877</v>
      </c>
      <c r="AM137" t="s">
        <v>7878</v>
      </c>
    </row>
    <row r="138" spans="1:39" x14ac:dyDescent="0.25">
      <c r="A138">
        <v>1342</v>
      </c>
      <c r="C138" t="s">
        <v>4791</v>
      </c>
      <c r="D138" t="s">
        <v>5048</v>
      </c>
      <c r="E138" t="s">
        <v>6907</v>
      </c>
      <c r="G138" t="s">
        <v>5073</v>
      </c>
      <c r="H138" t="s">
        <v>5050</v>
      </c>
      <c r="I138" t="s">
        <v>5051</v>
      </c>
      <c r="K138" t="s">
        <v>5052</v>
      </c>
      <c r="M138" t="s">
        <v>743</v>
      </c>
      <c r="N138" t="s">
        <v>5051</v>
      </c>
      <c r="O138" t="s">
        <v>5062</v>
      </c>
      <c r="Q138" t="s">
        <v>743</v>
      </c>
      <c r="V138" t="s">
        <v>6867</v>
      </c>
      <c r="W138" t="s">
        <v>7655</v>
      </c>
      <c r="X138" t="s">
        <v>5057</v>
      </c>
      <c r="Y138" t="s">
        <v>5648</v>
      </c>
      <c r="Z138" t="s">
        <v>5057</v>
      </c>
      <c r="AA138" t="s">
        <v>5091</v>
      </c>
      <c r="AH138" t="s">
        <v>5058</v>
      </c>
      <c r="AM138" t="s">
        <v>7656</v>
      </c>
    </row>
    <row r="139" spans="1:39" x14ac:dyDescent="0.25">
      <c r="A139">
        <v>1688</v>
      </c>
      <c r="C139" t="s">
        <v>4791</v>
      </c>
      <c r="D139" t="s">
        <v>5048</v>
      </c>
      <c r="E139" t="s">
        <v>8040</v>
      </c>
      <c r="G139" t="s">
        <v>5073</v>
      </c>
      <c r="H139" t="s">
        <v>5050</v>
      </c>
      <c r="I139" t="s">
        <v>5051</v>
      </c>
      <c r="K139" t="s">
        <v>235</v>
      </c>
      <c r="M139" t="s">
        <v>5134</v>
      </c>
      <c r="N139" t="s">
        <v>5051</v>
      </c>
      <c r="O139" t="s">
        <v>5094</v>
      </c>
      <c r="Q139" t="s">
        <v>5098</v>
      </c>
      <c r="V139" t="s">
        <v>6867</v>
      </c>
      <c r="W139" t="s">
        <v>8041</v>
      </c>
      <c r="X139" t="s">
        <v>5052</v>
      </c>
      <c r="Y139" t="s">
        <v>323</v>
      </c>
      <c r="AA139" t="s">
        <v>5091</v>
      </c>
      <c r="AH139" t="s">
        <v>5058</v>
      </c>
      <c r="AM139" t="s">
        <v>8042</v>
      </c>
    </row>
    <row r="140" spans="1:39" x14ac:dyDescent="0.25">
      <c r="A140">
        <v>1511</v>
      </c>
      <c r="C140" t="s">
        <v>4791</v>
      </c>
      <c r="D140" t="s">
        <v>5048</v>
      </c>
      <c r="E140" t="s">
        <v>7895</v>
      </c>
      <c r="G140" t="s">
        <v>5073</v>
      </c>
      <c r="H140" t="s">
        <v>5050</v>
      </c>
      <c r="I140" t="s">
        <v>5051</v>
      </c>
      <c r="K140" t="s">
        <v>5055</v>
      </c>
      <c r="M140" t="s">
        <v>5064</v>
      </c>
      <c r="N140" t="s">
        <v>5051</v>
      </c>
      <c r="O140" t="s">
        <v>5122</v>
      </c>
      <c r="Q140" t="s">
        <v>5064</v>
      </c>
      <c r="V140" t="s">
        <v>6867</v>
      </c>
      <c r="W140" t="s">
        <v>7896</v>
      </c>
      <c r="X140" t="s">
        <v>5057</v>
      </c>
      <c r="Y140" t="s">
        <v>5134</v>
      </c>
      <c r="Z140" t="s">
        <v>5057</v>
      </c>
      <c r="AA140" t="s">
        <v>5078</v>
      </c>
      <c r="AH140" t="s">
        <v>5058</v>
      </c>
      <c r="AM140" t="s">
        <v>7897</v>
      </c>
    </row>
    <row r="141" spans="1:39" x14ac:dyDescent="0.25">
      <c r="A141">
        <v>2374</v>
      </c>
      <c r="C141" t="s">
        <v>4791</v>
      </c>
      <c r="D141" t="s">
        <v>5048</v>
      </c>
      <c r="E141" t="s">
        <v>8630</v>
      </c>
      <c r="G141" t="s">
        <v>5073</v>
      </c>
      <c r="H141" t="s">
        <v>5050</v>
      </c>
      <c r="I141" t="s">
        <v>5051</v>
      </c>
      <c r="K141" t="s">
        <v>5094</v>
      </c>
      <c r="M141" t="s">
        <v>5092</v>
      </c>
      <c r="N141" t="s">
        <v>5051</v>
      </c>
      <c r="O141" t="s">
        <v>5063</v>
      </c>
      <c r="Q141" t="s">
        <v>5092</v>
      </c>
      <c r="V141" t="s">
        <v>6867</v>
      </c>
      <c r="W141" t="s">
        <v>8631</v>
      </c>
      <c r="X141" t="s">
        <v>5070</v>
      </c>
      <c r="Y141" t="s">
        <v>5237</v>
      </c>
      <c r="Z141" t="s">
        <v>5070</v>
      </c>
      <c r="AA141" t="s">
        <v>5063</v>
      </c>
      <c r="AH141" t="s">
        <v>5058</v>
      </c>
      <c r="AM141" t="s">
        <v>8632</v>
      </c>
    </row>
    <row r="142" spans="1:39" x14ac:dyDescent="0.25">
      <c r="A142">
        <v>2633</v>
      </c>
      <c r="B142" t="s">
        <v>8602</v>
      </c>
      <c r="C142" t="s">
        <v>4791</v>
      </c>
      <c r="D142" t="s">
        <v>5048</v>
      </c>
      <c r="E142" t="s">
        <v>1095</v>
      </c>
      <c r="G142" t="s">
        <v>5073</v>
      </c>
      <c r="H142" t="s">
        <v>5050</v>
      </c>
      <c r="I142" t="s">
        <v>5051</v>
      </c>
      <c r="K142" t="s">
        <v>5113</v>
      </c>
      <c r="M142" t="s">
        <v>5134</v>
      </c>
      <c r="N142" t="s">
        <v>6920</v>
      </c>
      <c r="V142" t="s">
        <v>6867</v>
      </c>
      <c r="W142" t="s">
        <v>8810</v>
      </c>
      <c r="X142" t="s">
        <v>5070</v>
      </c>
      <c r="Y142" t="s">
        <v>5091</v>
      </c>
      <c r="AA142" t="s">
        <v>7545</v>
      </c>
      <c r="AE142" t="s">
        <v>7042</v>
      </c>
      <c r="AF142" t="s">
        <v>8811</v>
      </c>
      <c r="AG142" t="s">
        <v>7751</v>
      </c>
      <c r="AH142" t="s">
        <v>8812</v>
      </c>
      <c r="AM142" t="s">
        <v>8813</v>
      </c>
    </row>
    <row r="143" spans="1:39" x14ac:dyDescent="0.25">
      <c r="A143">
        <v>215</v>
      </c>
      <c r="C143" t="s">
        <v>4796</v>
      </c>
      <c r="D143" t="s">
        <v>5048</v>
      </c>
      <c r="E143" t="s">
        <v>1096</v>
      </c>
      <c r="G143" t="s">
        <v>5073</v>
      </c>
      <c r="H143" t="s">
        <v>5050</v>
      </c>
      <c r="I143" t="s">
        <v>5051</v>
      </c>
      <c r="K143" t="s">
        <v>5094</v>
      </c>
      <c r="M143" t="s">
        <v>5355</v>
      </c>
      <c r="AH143" t="s">
        <v>5058</v>
      </c>
      <c r="AM143" t="s">
        <v>5692</v>
      </c>
    </row>
    <row r="144" spans="1:39" x14ac:dyDescent="0.25">
      <c r="A144">
        <v>1391</v>
      </c>
      <c r="B144" t="s">
        <v>7746</v>
      </c>
      <c r="C144" t="s">
        <v>4791</v>
      </c>
      <c r="D144" t="s">
        <v>5048</v>
      </c>
      <c r="E144" t="s">
        <v>7747</v>
      </c>
      <c r="G144" t="s">
        <v>5073</v>
      </c>
      <c r="H144" t="s">
        <v>5050</v>
      </c>
      <c r="I144" t="s">
        <v>5051</v>
      </c>
      <c r="K144" t="s">
        <v>5052</v>
      </c>
      <c r="M144" t="s">
        <v>5134</v>
      </c>
      <c r="N144" t="s">
        <v>6920</v>
      </c>
      <c r="V144" t="s">
        <v>6867</v>
      </c>
      <c r="W144" t="s">
        <v>7748</v>
      </c>
      <c r="X144" t="s">
        <v>5070</v>
      </c>
      <c r="Y144" t="s">
        <v>5057</v>
      </c>
      <c r="AA144" t="s">
        <v>7545</v>
      </c>
      <c r="AE144" t="s">
        <v>7749</v>
      </c>
      <c r="AF144" t="s">
        <v>7750</v>
      </c>
      <c r="AG144" t="s">
        <v>7751</v>
      </c>
      <c r="AH144" t="s">
        <v>7752</v>
      </c>
      <c r="AM144" t="s">
        <v>7753</v>
      </c>
    </row>
    <row r="145" spans="1:39" x14ac:dyDescent="0.25">
      <c r="A145">
        <v>1162</v>
      </c>
      <c r="C145" t="s">
        <v>4791</v>
      </c>
      <c r="D145" t="s">
        <v>5048</v>
      </c>
      <c r="E145" t="s">
        <v>1097</v>
      </c>
      <c r="G145" t="s">
        <v>5073</v>
      </c>
      <c r="H145" t="s">
        <v>5050</v>
      </c>
      <c r="I145" t="s">
        <v>5051</v>
      </c>
      <c r="K145" t="s">
        <v>5091</v>
      </c>
      <c r="M145" t="s">
        <v>5098</v>
      </c>
      <c r="N145" t="s">
        <v>5051</v>
      </c>
      <c r="O145" t="s">
        <v>235</v>
      </c>
      <c r="Q145" t="s">
        <v>5098</v>
      </c>
      <c r="V145" t="s">
        <v>6867</v>
      </c>
      <c r="W145" t="s">
        <v>7414</v>
      </c>
      <c r="X145" t="s">
        <v>5077</v>
      </c>
      <c r="Y145" t="s">
        <v>5196</v>
      </c>
      <c r="Z145" t="s">
        <v>5077</v>
      </c>
      <c r="AA145" t="s">
        <v>5113</v>
      </c>
      <c r="AH145" t="s">
        <v>5058</v>
      </c>
      <c r="AM145" t="s">
        <v>7415</v>
      </c>
    </row>
    <row r="146" spans="1:39" x14ac:dyDescent="0.25">
      <c r="A146">
        <v>930</v>
      </c>
      <c r="C146" t="s">
        <v>4791</v>
      </c>
      <c r="D146" t="s">
        <v>5048</v>
      </c>
      <c r="E146" t="s">
        <v>1098</v>
      </c>
      <c r="G146" t="s">
        <v>5073</v>
      </c>
      <c r="H146" t="s">
        <v>5050</v>
      </c>
      <c r="I146" t="s">
        <v>5051</v>
      </c>
      <c r="K146" t="s">
        <v>5057</v>
      </c>
      <c r="M146" t="s">
        <v>5134</v>
      </c>
      <c r="N146" t="s">
        <v>5051</v>
      </c>
      <c r="O146" t="s">
        <v>5113</v>
      </c>
      <c r="Q146" t="s">
        <v>506</v>
      </c>
      <c r="V146" t="s">
        <v>6867</v>
      </c>
      <c r="W146" t="s">
        <v>7174</v>
      </c>
      <c r="X146" t="s">
        <v>5077</v>
      </c>
      <c r="Y146" t="s">
        <v>323</v>
      </c>
      <c r="Z146" t="s">
        <v>5069</v>
      </c>
      <c r="AA146" t="s">
        <v>5057</v>
      </c>
      <c r="AH146" t="s">
        <v>5058</v>
      </c>
      <c r="AM146" t="s">
        <v>7175</v>
      </c>
    </row>
    <row r="147" spans="1:39" x14ac:dyDescent="0.25">
      <c r="A147">
        <v>247</v>
      </c>
      <c r="C147" t="s">
        <v>4796</v>
      </c>
      <c r="D147" t="s">
        <v>5048</v>
      </c>
      <c r="E147" t="s">
        <v>1099</v>
      </c>
      <c r="G147" t="s">
        <v>5073</v>
      </c>
      <c r="H147" t="s">
        <v>5050</v>
      </c>
      <c r="I147" t="s">
        <v>5051</v>
      </c>
      <c r="K147" t="s">
        <v>5113</v>
      </c>
      <c r="M147" t="s">
        <v>5109</v>
      </c>
      <c r="AH147" t="s">
        <v>5058</v>
      </c>
      <c r="AM147" t="s">
        <v>5756</v>
      </c>
    </row>
    <row r="148" spans="1:39" x14ac:dyDescent="0.25">
      <c r="A148">
        <v>1133</v>
      </c>
      <c r="C148" t="s">
        <v>4791</v>
      </c>
      <c r="D148" t="s">
        <v>5048</v>
      </c>
      <c r="E148" t="s">
        <v>7370</v>
      </c>
      <c r="G148" t="s">
        <v>5073</v>
      </c>
      <c r="H148" t="s">
        <v>5050</v>
      </c>
      <c r="I148" t="s">
        <v>5051</v>
      </c>
      <c r="K148" t="s">
        <v>5091</v>
      </c>
      <c r="M148" t="s">
        <v>5134</v>
      </c>
      <c r="N148" t="s">
        <v>5051</v>
      </c>
      <c r="O148" t="s">
        <v>5099</v>
      </c>
      <c r="Q148" t="s">
        <v>238</v>
      </c>
      <c r="V148" t="s">
        <v>6867</v>
      </c>
      <c r="W148" t="s">
        <v>7371</v>
      </c>
      <c r="X148" t="s">
        <v>5070</v>
      </c>
      <c r="Y148" t="s">
        <v>5134</v>
      </c>
      <c r="Z148" t="s">
        <v>5070</v>
      </c>
      <c r="AA148" t="s">
        <v>5094</v>
      </c>
      <c r="AH148" t="s">
        <v>5058</v>
      </c>
      <c r="AM148" t="s">
        <v>7372</v>
      </c>
    </row>
    <row r="149" spans="1:39" x14ac:dyDescent="0.25">
      <c r="A149">
        <v>897</v>
      </c>
      <c r="C149" t="s">
        <v>4791</v>
      </c>
      <c r="D149" t="s">
        <v>5048</v>
      </c>
      <c r="E149" t="s">
        <v>1100</v>
      </c>
      <c r="G149" t="s">
        <v>5073</v>
      </c>
      <c r="H149" t="s">
        <v>5050</v>
      </c>
      <c r="I149" t="s">
        <v>5051</v>
      </c>
      <c r="K149" t="s">
        <v>5057</v>
      </c>
      <c r="M149" t="s">
        <v>237</v>
      </c>
      <c r="N149" t="s">
        <v>5051</v>
      </c>
      <c r="O149" t="s">
        <v>235</v>
      </c>
      <c r="Q149" t="s">
        <v>5360</v>
      </c>
      <c r="V149" t="s">
        <v>6867</v>
      </c>
      <c r="W149" t="s">
        <v>7114</v>
      </c>
      <c r="X149" t="s">
        <v>5077</v>
      </c>
      <c r="Y149" t="s">
        <v>5196</v>
      </c>
      <c r="Z149" t="s">
        <v>5098</v>
      </c>
      <c r="AA149" t="s">
        <v>5091</v>
      </c>
      <c r="AH149" t="s">
        <v>5058</v>
      </c>
      <c r="AM149" t="s">
        <v>7115</v>
      </c>
    </row>
    <row r="150" spans="1:39" x14ac:dyDescent="0.25">
      <c r="A150">
        <v>1137</v>
      </c>
      <c r="C150" t="s">
        <v>4791</v>
      </c>
      <c r="D150" t="s">
        <v>5048</v>
      </c>
      <c r="E150" t="s">
        <v>1067</v>
      </c>
      <c r="G150" t="s">
        <v>5073</v>
      </c>
      <c r="H150" t="s">
        <v>5050</v>
      </c>
      <c r="I150" t="s">
        <v>5051</v>
      </c>
      <c r="K150" t="s">
        <v>5091</v>
      </c>
      <c r="M150" t="s">
        <v>5134</v>
      </c>
      <c r="N150" t="s">
        <v>5051</v>
      </c>
      <c r="O150" t="s">
        <v>5113</v>
      </c>
      <c r="Q150" t="s">
        <v>238</v>
      </c>
      <c r="V150" t="s">
        <v>6867</v>
      </c>
      <c r="W150" t="s">
        <v>7376</v>
      </c>
      <c r="X150" t="s">
        <v>5070</v>
      </c>
      <c r="Y150" t="s">
        <v>5134</v>
      </c>
      <c r="Z150" t="s">
        <v>5070</v>
      </c>
      <c r="AA150" t="s">
        <v>5094</v>
      </c>
      <c r="AH150" t="s">
        <v>5058</v>
      </c>
      <c r="AM150" t="s">
        <v>7377</v>
      </c>
    </row>
    <row r="151" spans="1:39" x14ac:dyDescent="0.25">
      <c r="A151">
        <v>221</v>
      </c>
      <c r="C151" t="s">
        <v>4796</v>
      </c>
      <c r="D151" t="s">
        <v>5048</v>
      </c>
      <c r="E151" t="s">
        <v>5704</v>
      </c>
      <c r="G151" t="s">
        <v>5073</v>
      </c>
      <c r="H151" t="s">
        <v>5050</v>
      </c>
      <c r="I151" t="s">
        <v>5051</v>
      </c>
      <c r="K151" t="s">
        <v>5094</v>
      </c>
      <c r="M151" t="s">
        <v>5237</v>
      </c>
      <c r="AH151" t="s">
        <v>5058</v>
      </c>
      <c r="AM151" t="s">
        <v>5705</v>
      </c>
    </row>
    <row r="152" spans="1:39" x14ac:dyDescent="0.25">
      <c r="A152">
        <v>1385</v>
      </c>
      <c r="C152" t="s">
        <v>4791</v>
      </c>
      <c r="D152" t="s">
        <v>5048</v>
      </c>
      <c r="E152" t="s">
        <v>7735</v>
      </c>
      <c r="G152" t="s">
        <v>5073</v>
      </c>
      <c r="H152" t="s">
        <v>5050</v>
      </c>
      <c r="I152" t="s">
        <v>5051</v>
      </c>
      <c r="K152" t="s">
        <v>5052</v>
      </c>
      <c r="M152" t="s">
        <v>5134</v>
      </c>
      <c r="N152" t="s">
        <v>5051</v>
      </c>
      <c r="O152" t="s">
        <v>5094</v>
      </c>
      <c r="Q152" t="s">
        <v>5861</v>
      </c>
      <c r="V152" t="s">
        <v>6867</v>
      </c>
      <c r="W152" t="s">
        <v>7736</v>
      </c>
      <c r="X152" t="s">
        <v>486</v>
      </c>
      <c r="Y152" t="s">
        <v>5077</v>
      </c>
      <c r="Z152" t="s">
        <v>5052</v>
      </c>
      <c r="AA152" t="s">
        <v>5094</v>
      </c>
      <c r="AH152" t="s">
        <v>5058</v>
      </c>
      <c r="AM152" t="s">
        <v>7737</v>
      </c>
    </row>
    <row r="153" spans="1:39" x14ac:dyDescent="0.25">
      <c r="A153">
        <v>3399</v>
      </c>
      <c r="B153" t="s">
        <v>9571</v>
      </c>
      <c r="C153" t="s">
        <v>4791</v>
      </c>
      <c r="D153" t="s">
        <v>5048</v>
      </c>
      <c r="E153" t="s">
        <v>7230</v>
      </c>
      <c r="G153" t="s">
        <v>5073</v>
      </c>
      <c r="H153" t="s">
        <v>5050</v>
      </c>
      <c r="I153" t="s">
        <v>5051</v>
      </c>
      <c r="J153" t="s">
        <v>235</v>
      </c>
      <c r="K153" t="s">
        <v>5355</v>
      </c>
      <c r="M153" t="s">
        <v>506</v>
      </c>
      <c r="V153" t="s">
        <v>6867</v>
      </c>
      <c r="W153" t="s">
        <v>9572</v>
      </c>
      <c r="AE153" t="s">
        <v>7042</v>
      </c>
      <c r="AF153" t="s">
        <v>7278</v>
      </c>
      <c r="AH153" t="s">
        <v>5058</v>
      </c>
      <c r="AM153" t="s">
        <v>9573</v>
      </c>
    </row>
    <row r="154" spans="1:39" x14ac:dyDescent="0.25">
      <c r="A154">
        <v>2276</v>
      </c>
      <c r="B154" t="s">
        <v>8570</v>
      </c>
      <c r="C154" t="s">
        <v>4791</v>
      </c>
      <c r="D154" t="s">
        <v>5048</v>
      </c>
      <c r="E154" t="s">
        <v>6902</v>
      </c>
      <c r="G154" t="s">
        <v>6983</v>
      </c>
      <c r="H154" t="s">
        <v>5050</v>
      </c>
      <c r="I154" t="s">
        <v>5051</v>
      </c>
      <c r="K154" t="s">
        <v>5211</v>
      </c>
      <c r="M154" t="s">
        <v>743</v>
      </c>
      <c r="V154" t="s">
        <v>6867</v>
      </c>
      <c r="W154" t="s">
        <v>8571</v>
      </c>
      <c r="AE154" t="s">
        <v>7042</v>
      </c>
      <c r="AF154" t="s">
        <v>7278</v>
      </c>
      <c r="AH154" t="s">
        <v>5058</v>
      </c>
      <c r="AM154" t="s">
        <v>8572</v>
      </c>
    </row>
    <row r="155" spans="1:39" x14ac:dyDescent="0.25">
      <c r="A155">
        <v>1307</v>
      </c>
      <c r="C155" t="s">
        <v>4791</v>
      </c>
      <c r="D155" t="s">
        <v>5048</v>
      </c>
      <c r="E155" t="s">
        <v>7621</v>
      </c>
      <c r="G155" t="s">
        <v>5073</v>
      </c>
      <c r="H155" t="s">
        <v>5050</v>
      </c>
      <c r="I155" t="s">
        <v>5051</v>
      </c>
      <c r="K155" t="s">
        <v>5052</v>
      </c>
      <c r="M155" t="s">
        <v>237</v>
      </c>
      <c r="N155" t="s">
        <v>5051</v>
      </c>
      <c r="O155" t="s">
        <v>5094</v>
      </c>
      <c r="Q155" t="s">
        <v>238</v>
      </c>
      <c r="V155" t="s">
        <v>6867</v>
      </c>
      <c r="W155" t="s">
        <v>7622</v>
      </c>
      <c r="X155" t="s">
        <v>5077</v>
      </c>
      <c r="Y155" t="s">
        <v>236</v>
      </c>
      <c r="Z155" t="s">
        <v>5077</v>
      </c>
      <c r="AA155" t="s">
        <v>5070</v>
      </c>
      <c r="AH155" t="s">
        <v>5058</v>
      </c>
      <c r="AM155" t="s">
        <v>7623</v>
      </c>
    </row>
    <row r="156" spans="1:39" x14ac:dyDescent="0.25">
      <c r="A156">
        <v>88</v>
      </c>
      <c r="C156" t="s">
        <v>4796</v>
      </c>
      <c r="D156" t="s">
        <v>5048</v>
      </c>
      <c r="E156" t="s">
        <v>1101</v>
      </c>
      <c r="G156" t="s">
        <v>5073</v>
      </c>
      <c r="H156" t="s">
        <v>5050</v>
      </c>
      <c r="I156" t="s">
        <v>5051</v>
      </c>
      <c r="K156" t="s">
        <v>5052</v>
      </c>
      <c r="M156" t="s">
        <v>238</v>
      </c>
      <c r="AH156" t="s">
        <v>5058</v>
      </c>
      <c r="AM156" t="s">
        <v>5331</v>
      </c>
    </row>
    <row r="157" spans="1:39" x14ac:dyDescent="0.25">
      <c r="A157">
        <v>237</v>
      </c>
      <c r="C157" t="s">
        <v>4796</v>
      </c>
      <c r="D157" t="s">
        <v>5048</v>
      </c>
      <c r="E157" t="s">
        <v>5737</v>
      </c>
      <c r="G157" t="s">
        <v>5073</v>
      </c>
      <c r="H157" t="s">
        <v>5050</v>
      </c>
      <c r="I157" t="s">
        <v>5051</v>
      </c>
      <c r="K157" t="s">
        <v>5122</v>
      </c>
      <c r="M157" t="s">
        <v>506</v>
      </c>
      <c r="AH157" t="s">
        <v>5058</v>
      </c>
      <c r="AM157" t="s">
        <v>5738</v>
      </c>
    </row>
    <row r="158" spans="1:39" x14ac:dyDescent="0.25">
      <c r="A158">
        <v>3188</v>
      </c>
      <c r="C158" t="s">
        <v>4791</v>
      </c>
      <c r="D158" t="s">
        <v>5048</v>
      </c>
      <c r="E158" t="s">
        <v>1124</v>
      </c>
      <c r="G158" t="s">
        <v>5073</v>
      </c>
      <c r="H158" t="s">
        <v>5050</v>
      </c>
      <c r="I158" t="s">
        <v>5564</v>
      </c>
      <c r="K158" t="s">
        <v>5085</v>
      </c>
      <c r="M158" t="s">
        <v>5360</v>
      </c>
      <c r="V158" t="s">
        <v>6867</v>
      </c>
      <c r="W158" t="s">
        <v>9263</v>
      </c>
      <c r="AE158" t="s">
        <v>6869</v>
      </c>
      <c r="AF158" t="s">
        <v>7164</v>
      </c>
      <c r="AG158" t="s">
        <v>9203</v>
      </c>
      <c r="AH158" t="s">
        <v>9264</v>
      </c>
      <c r="AM158" t="s">
        <v>9265</v>
      </c>
    </row>
    <row r="159" spans="1:39" x14ac:dyDescent="0.25">
      <c r="A159">
        <v>1230</v>
      </c>
      <c r="C159" t="s">
        <v>4791</v>
      </c>
      <c r="D159" t="s">
        <v>5048</v>
      </c>
      <c r="E159" t="s">
        <v>1102</v>
      </c>
      <c r="G159" t="s">
        <v>5073</v>
      </c>
      <c r="H159" t="s">
        <v>5050</v>
      </c>
      <c r="I159" t="s">
        <v>5051</v>
      </c>
      <c r="K159" t="s">
        <v>5133</v>
      </c>
      <c r="M159" t="s">
        <v>5069</v>
      </c>
      <c r="N159" t="s">
        <v>5051</v>
      </c>
      <c r="O159" t="s">
        <v>5113</v>
      </c>
      <c r="Q159" t="s">
        <v>238</v>
      </c>
      <c r="V159" t="s">
        <v>6867</v>
      </c>
      <c r="W159" t="s">
        <v>7521</v>
      </c>
      <c r="X159" t="s">
        <v>5052</v>
      </c>
      <c r="Y159" t="s">
        <v>486</v>
      </c>
      <c r="Z159" t="s">
        <v>5052</v>
      </c>
      <c r="AA159" t="s">
        <v>5070</v>
      </c>
      <c r="AH159" t="s">
        <v>5058</v>
      </c>
      <c r="AM159" t="s">
        <v>7522</v>
      </c>
    </row>
    <row r="160" spans="1:39" x14ac:dyDescent="0.25">
      <c r="A160">
        <v>2432</v>
      </c>
      <c r="B160" t="s">
        <v>8683</v>
      </c>
      <c r="C160" t="s">
        <v>4791</v>
      </c>
      <c r="D160" t="s">
        <v>5048</v>
      </c>
      <c r="E160" t="s">
        <v>1106</v>
      </c>
      <c r="G160" t="s">
        <v>5073</v>
      </c>
      <c r="H160" t="s">
        <v>5050</v>
      </c>
      <c r="I160" t="s">
        <v>5051</v>
      </c>
      <c r="K160" t="s">
        <v>5094</v>
      </c>
      <c r="M160" t="s">
        <v>5360</v>
      </c>
      <c r="V160" t="s">
        <v>6867</v>
      </c>
      <c r="W160" t="s">
        <v>8684</v>
      </c>
      <c r="AE160" t="s">
        <v>6869</v>
      </c>
      <c r="AH160" t="s">
        <v>5058</v>
      </c>
      <c r="AM160" t="s">
        <v>8685</v>
      </c>
    </row>
    <row r="161" spans="1:39" x14ac:dyDescent="0.25">
      <c r="A161">
        <v>3457</v>
      </c>
      <c r="B161" t="s">
        <v>8676</v>
      </c>
      <c r="C161" t="s">
        <v>4791</v>
      </c>
      <c r="D161" t="s">
        <v>5048</v>
      </c>
      <c r="E161" t="s">
        <v>1052</v>
      </c>
      <c r="G161" t="s">
        <v>5073</v>
      </c>
      <c r="H161" t="s">
        <v>5050</v>
      </c>
      <c r="I161" t="s">
        <v>5051</v>
      </c>
      <c r="K161" t="s">
        <v>5229</v>
      </c>
      <c r="M161" t="s">
        <v>5121</v>
      </c>
      <c r="V161" t="s">
        <v>6867</v>
      </c>
      <c r="W161" t="s">
        <v>9631</v>
      </c>
      <c r="AE161" t="s">
        <v>6869</v>
      </c>
      <c r="AH161" t="s">
        <v>5058</v>
      </c>
      <c r="AM161" t="s">
        <v>9632</v>
      </c>
    </row>
    <row r="162" spans="1:39" x14ac:dyDescent="0.25">
      <c r="A162">
        <v>2419</v>
      </c>
      <c r="B162" t="s">
        <v>8676</v>
      </c>
      <c r="C162" t="s">
        <v>4791</v>
      </c>
      <c r="D162" t="s">
        <v>5048</v>
      </c>
      <c r="E162" t="s">
        <v>6927</v>
      </c>
      <c r="G162" t="s">
        <v>5073</v>
      </c>
      <c r="H162" t="s">
        <v>5050</v>
      </c>
      <c r="I162" t="s">
        <v>5051</v>
      </c>
      <c r="K162" t="s">
        <v>5094</v>
      </c>
      <c r="M162" t="s">
        <v>5408</v>
      </c>
      <c r="V162" t="s">
        <v>6867</v>
      </c>
      <c r="W162" t="s">
        <v>8677</v>
      </c>
      <c r="AE162" t="s">
        <v>6869</v>
      </c>
      <c r="AH162" t="s">
        <v>5058</v>
      </c>
      <c r="AM162" t="s">
        <v>8678</v>
      </c>
    </row>
    <row r="163" spans="1:39" x14ac:dyDescent="0.25">
      <c r="A163">
        <v>2235</v>
      </c>
      <c r="C163" t="s">
        <v>4791</v>
      </c>
      <c r="D163" t="s">
        <v>5048</v>
      </c>
      <c r="E163" t="s">
        <v>8535</v>
      </c>
      <c r="G163" t="s">
        <v>5073</v>
      </c>
      <c r="H163" t="s">
        <v>5050</v>
      </c>
      <c r="I163" t="s">
        <v>5051</v>
      </c>
      <c r="K163" t="s">
        <v>5099</v>
      </c>
      <c r="M163" t="s">
        <v>5054</v>
      </c>
      <c r="N163" t="s">
        <v>5051</v>
      </c>
      <c r="O163" t="s">
        <v>5094</v>
      </c>
      <c r="Q163" t="s">
        <v>238</v>
      </c>
      <c r="V163" t="s">
        <v>6867</v>
      </c>
      <c r="W163" t="s">
        <v>8536</v>
      </c>
      <c r="X163" t="s">
        <v>5057</v>
      </c>
      <c r="Y163" t="s">
        <v>5070</v>
      </c>
      <c r="Z163" t="s">
        <v>5077</v>
      </c>
      <c r="AA163" t="s">
        <v>5085</v>
      </c>
      <c r="AH163" t="s">
        <v>5058</v>
      </c>
      <c r="AM163" t="s">
        <v>8537</v>
      </c>
    </row>
    <row r="164" spans="1:39" x14ac:dyDescent="0.25">
      <c r="A164">
        <v>174</v>
      </c>
      <c r="C164" t="s">
        <v>4796</v>
      </c>
      <c r="D164" t="s">
        <v>5048</v>
      </c>
      <c r="E164" t="s">
        <v>5588</v>
      </c>
      <c r="G164" t="s">
        <v>5073</v>
      </c>
      <c r="H164" t="s">
        <v>5050</v>
      </c>
      <c r="I164" t="s">
        <v>5051</v>
      </c>
      <c r="K164" t="s">
        <v>235</v>
      </c>
      <c r="M164" t="s">
        <v>486</v>
      </c>
      <c r="AH164" t="s">
        <v>5058</v>
      </c>
      <c r="AM164" t="s">
        <v>5589</v>
      </c>
    </row>
    <row r="165" spans="1:39" x14ac:dyDescent="0.25">
      <c r="A165">
        <v>1231</v>
      </c>
      <c r="C165" t="s">
        <v>4791</v>
      </c>
      <c r="D165" t="s">
        <v>5048</v>
      </c>
      <c r="E165" t="s">
        <v>1107</v>
      </c>
      <c r="G165" t="s">
        <v>5073</v>
      </c>
      <c r="H165" t="s">
        <v>5050</v>
      </c>
      <c r="I165" t="s">
        <v>5051</v>
      </c>
      <c r="K165" t="s">
        <v>5133</v>
      </c>
      <c r="M165" t="s">
        <v>5069</v>
      </c>
      <c r="N165" t="s">
        <v>5051</v>
      </c>
      <c r="O165" t="s">
        <v>5113</v>
      </c>
      <c r="Q165" t="s">
        <v>238</v>
      </c>
      <c r="V165" t="s">
        <v>6867</v>
      </c>
      <c r="W165" t="s">
        <v>7523</v>
      </c>
      <c r="X165" t="s">
        <v>5052</v>
      </c>
      <c r="Y165" t="s">
        <v>5196</v>
      </c>
      <c r="Z165" t="s">
        <v>5052</v>
      </c>
      <c r="AA165" t="s">
        <v>5070</v>
      </c>
      <c r="AH165" t="s">
        <v>5058</v>
      </c>
      <c r="AM165" t="s">
        <v>7524</v>
      </c>
    </row>
    <row r="166" spans="1:39" x14ac:dyDescent="0.25">
      <c r="A166">
        <v>1265</v>
      </c>
      <c r="C166" t="s">
        <v>4791</v>
      </c>
      <c r="D166" t="s">
        <v>5048</v>
      </c>
      <c r="E166" t="s">
        <v>6931</v>
      </c>
      <c r="G166" t="s">
        <v>5073</v>
      </c>
      <c r="H166" t="s">
        <v>5050</v>
      </c>
      <c r="I166" t="s">
        <v>5051</v>
      </c>
      <c r="K166" t="s">
        <v>5052</v>
      </c>
      <c r="M166" t="s">
        <v>5080</v>
      </c>
      <c r="N166" t="s">
        <v>5051</v>
      </c>
      <c r="O166" t="s">
        <v>5113</v>
      </c>
      <c r="Q166" t="s">
        <v>506</v>
      </c>
      <c r="V166" t="s">
        <v>6867</v>
      </c>
      <c r="W166" t="s">
        <v>7565</v>
      </c>
      <c r="X166" t="s">
        <v>5129</v>
      </c>
      <c r="Y166" t="s">
        <v>5360</v>
      </c>
      <c r="Z166" t="s">
        <v>5129</v>
      </c>
      <c r="AA166" t="s">
        <v>5078</v>
      </c>
      <c r="AH166" t="s">
        <v>5058</v>
      </c>
      <c r="AM166" t="s">
        <v>7566</v>
      </c>
    </row>
    <row r="167" spans="1:39" x14ac:dyDescent="0.25">
      <c r="A167">
        <v>2948</v>
      </c>
      <c r="B167" t="s">
        <v>9034</v>
      </c>
      <c r="C167" t="s">
        <v>4791</v>
      </c>
      <c r="D167" t="s">
        <v>5048</v>
      </c>
      <c r="E167" t="s">
        <v>6937</v>
      </c>
      <c r="G167" t="s">
        <v>5073</v>
      </c>
      <c r="H167" t="s">
        <v>5050</v>
      </c>
      <c r="I167" t="s">
        <v>5051</v>
      </c>
      <c r="J167" t="s">
        <v>235</v>
      </c>
      <c r="K167" t="s">
        <v>5104</v>
      </c>
      <c r="M167" t="s">
        <v>5056</v>
      </c>
      <c r="V167" t="s">
        <v>6867</v>
      </c>
      <c r="W167" t="s">
        <v>9035</v>
      </c>
      <c r="X167" t="s">
        <v>5093</v>
      </c>
      <c r="Y167" t="s">
        <v>5093</v>
      </c>
      <c r="Z167" t="s">
        <v>5093</v>
      </c>
      <c r="AA167" t="s">
        <v>5093</v>
      </c>
      <c r="AB167" t="s">
        <v>5093</v>
      </c>
      <c r="AE167" t="s">
        <v>6869</v>
      </c>
      <c r="AH167" t="s">
        <v>5058</v>
      </c>
      <c r="AM167" t="s">
        <v>9036</v>
      </c>
    </row>
    <row r="168" spans="1:39" x14ac:dyDescent="0.25">
      <c r="A168">
        <v>2943</v>
      </c>
      <c r="C168" t="s">
        <v>4791</v>
      </c>
      <c r="D168" t="s">
        <v>5048</v>
      </c>
      <c r="E168" t="s">
        <v>6938</v>
      </c>
      <c r="G168" t="s">
        <v>5073</v>
      </c>
      <c r="H168" t="s">
        <v>5050</v>
      </c>
      <c r="I168" t="s">
        <v>5051</v>
      </c>
      <c r="K168" t="s">
        <v>5104</v>
      </c>
      <c r="M168" t="s">
        <v>5098</v>
      </c>
      <c r="N168" t="s">
        <v>5051</v>
      </c>
      <c r="O168" t="s">
        <v>5123</v>
      </c>
      <c r="Q168" t="s">
        <v>5098</v>
      </c>
      <c r="V168" t="s">
        <v>6867</v>
      </c>
      <c r="W168" t="s">
        <v>9029</v>
      </c>
      <c r="X168" t="s">
        <v>5129</v>
      </c>
      <c r="Y168" t="s">
        <v>5196</v>
      </c>
      <c r="Z168" t="s">
        <v>5078</v>
      </c>
      <c r="AA168" t="s">
        <v>5184</v>
      </c>
      <c r="AH168" t="s">
        <v>5058</v>
      </c>
      <c r="AM168" t="s">
        <v>9030</v>
      </c>
    </row>
    <row r="169" spans="1:39" x14ac:dyDescent="0.25">
      <c r="A169">
        <v>6</v>
      </c>
      <c r="C169" t="s">
        <v>4796</v>
      </c>
      <c r="D169" t="s">
        <v>5048</v>
      </c>
      <c r="E169" t="s">
        <v>1108</v>
      </c>
      <c r="G169" t="s">
        <v>5073</v>
      </c>
      <c r="H169" t="s">
        <v>5050</v>
      </c>
      <c r="I169" t="s">
        <v>5051</v>
      </c>
      <c r="K169" t="s">
        <v>5077</v>
      </c>
      <c r="M169" t="s">
        <v>5080</v>
      </c>
      <c r="AH169" t="s">
        <v>5058</v>
      </c>
      <c r="AM169" t="s">
        <v>5081</v>
      </c>
    </row>
    <row r="170" spans="1:39" x14ac:dyDescent="0.25">
      <c r="A170">
        <v>1915</v>
      </c>
      <c r="C170" t="s">
        <v>4791</v>
      </c>
      <c r="D170" t="s">
        <v>5048</v>
      </c>
      <c r="E170" t="s">
        <v>1109</v>
      </c>
      <c r="G170" t="s">
        <v>5073</v>
      </c>
      <c r="H170" t="s">
        <v>5050</v>
      </c>
      <c r="I170" t="s">
        <v>5051</v>
      </c>
      <c r="K170" t="s">
        <v>5062</v>
      </c>
      <c r="M170" t="s">
        <v>5121</v>
      </c>
      <c r="N170" t="s">
        <v>5051</v>
      </c>
      <c r="O170" t="s">
        <v>5062</v>
      </c>
      <c r="Q170" t="s">
        <v>5121</v>
      </c>
      <c r="V170" t="s">
        <v>6867</v>
      </c>
      <c r="W170" t="s">
        <v>8277</v>
      </c>
      <c r="X170" t="s">
        <v>5057</v>
      </c>
      <c r="Y170" t="s">
        <v>5649</v>
      </c>
      <c r="Z170" t="s">
        <v>5057</v>
      </c>
      <c r="AA170" t="s">
        <v>5091</v>
      </c>
      <c r="AH170" t="s">
        <v>6974</v>
      </c>
      <c r="AM170" t="s">
        <v>8278</v>
      </c>
    </row>
    <row r="171" spans="1:39" x14ac:dyDescent="0.25">
      <c r="A171">
        <v>3468</v>
      </c>
      <c r="B171" t="s">
        <v>8822</v>
      </c>
      <c r="C171" t="s">
        <v>4791</v>
      </c>
      <c r="D171" t="s">
        <v>5048</v>
      </c>
      <c r="E171" t="s">
        <v>1110</v>
      </c>
      <c r="G171" t="s">
        <v>5073</v>
      </c>
      <c r="H171" t="s">
        <v>5050</v>
      </c>
      <c r="I171" t="s">
        <v>5051</v>
      </c>
      <c r="K171" t="s">
        <v>5271</v>
      </c>
      <c r="M171" t="s">
        <v>5409</v>
      </c>
      <c r="V171" t="s">
        <v>6867</v>
      </c>
      <c r="W171" t="s">
        <v>9639</v>
      </c>
      <c r="AE171" t="s">
        <v>7042</v>
      </c>
      <c r="AH171" t="s">
        <v>5058</v>
      </c>
      <c r="AM171" t="s">
        <v>9640</v>
      </c>
    </row>
    <row r="172" spans="1:39" x14ac:dyDescent="0.25">
      <c r="A172">
        <v>243</v>
      </c>
      <c r="C172" t="s">
        <v>4796</v>
      </c>
      <c r="D172" t="s">
        <v>5048</v>
      </c>
      <c r="E172" t="s">
        <v>1111</v>
      </c>
      <c r="G172" t="s">
        <v>5073</v>
      </c>
      <c r="H172" t="s">
        <v>5050</v>
      </c>
      <c r="I172" t="s">
        <v>5051</v>
      </c>
      <c r="K172" t="s">
        <v>5113</v>
      </c>
      <c r="M172" t="s">
        <v>5237</v>
      </c>
      <c r="AH172" t="s">
        <v>5058</v>
      </c>
      <c r="AM172" t="s">
        <v>5749</v>
      </c>
    </row>
    <row r="173" spans="1:39" x14ac:dyDescent="0.25">
      <c r="A173">
        <v>2866</v>
      </c>
      <c r="C173" t="s">
        <v>4791</v>
      </c>
      <c r="D173" t="s">
        <v>5048</v>
      </c>
      <c r="E173" t="s">
        <v>8976</v>
      </c>
      <c r="G173" t="s">
        <v>5073</v>
      </c>
      <c r="H173" t="s">
        <v>5050</v>
      </c>
      <c r="I173" t="s">
        <v>5051</v>
      </c>
      <c r="K173" t="s">
        <v>5063</v>
      </c>
      <c r="M173" t="s">
        <v>5054</v>
      </c>
      <c r="N173" t="s">
        <v>5051</v>
      </c>
      <c r="O173" t="s">
        <v>5069</v>
      </c>
      <c r="Q173" t="s">
        <v>5098</v>
      </c>
      <c r="V173" t="s">
        <v>6867</v>
      </c>
      <c r="W173" t="s">
        <v>8977</v>
      </c>
      <c r="Y173" t="s">
        <v>5057</v>
      </c>
      <c r="AA173" t="s">
        <v>5196</v>
      </c>
      <c r="AH173" t="s">
        <v>5058</v>
      </c>
      <c r="AM173" t="s">
        <v>8978</v>
      </c>
    </row>
    <row r="174" spans="1:39" x14ac:dyDescent="0.25">
      <c r="A174">
        <v>1992</v>
      </c>
      <c r="C174" t="s">
        <v>4791</v>
      </c>
      <c r="D174" t="s">
        <v>5048</v>
      </c>
      <c r="E174" t="s">
        <v>1112</v>
      </c>
      <c r="G174" t="s">
        <v>5073</v>
      </c>
      <c r="H174" t="s">
        <v>5050</v>
      </c>
      <c r="I174" t="s">
        <v>5051</v>
      </c>
      <c r="K174" t="s">
        <v>5099</v>
      </c>
      <c r="M174" t="s">
        <v>743</v>
      </c>
      <c r="N174" t="s">
        <v>5051</v>
      </c>
      <c r="O174" t="s">
        <v>5094</v>
      </c>
      <c r="Q174" t="s">
        <v>238</v>
      </c>
      <c r="V174" t="s">
        <v>6867</v>
      </c>
      <c r="W174" t="s">
        <v>8345</v>
      </c>
      <c r="X174" t="s">
        <v>5099</v>
      </c>
      <c r="Y174" t="s">
        <v>5121</v>
      </c>
      <c r="Z174" t="s">
        <v>5099</v>
      </c>
      <c r="AA174" t="s">
        <v>5138</v>
      </c>
      <c r="AH174" t="s">
        <v>5058</v>
      </c>
      <c r="AM174" t="s">
        <v>8346</v>
      </c>
    </row>
    <row r="175" spans="1:39" x14ac:dyDescent="0.25">
      <c r="A175">
        <v>2382</v>
      </c>
      <c r="C175" t="s">
        <v>4791</v>
      </c>
      <c r="D175" t="s">
        <v>5048</v>
      </c>
      <c r="E175" t="s">
        <v>6944</v>
      </c>
      <c r="G175" t="s">
        <v>5073</v>
      </c>
      <c r="H175" t="s">
        <v>5050</v>
      </c>
      <c r="I175" t="s">
        <v>5051</v>
      </c>
      <c r="K175" t="s">
        <v>5094</v>
      </c>
      <c r="M175" t="s">
        <v>5134</v>
      </c>
      <c r="N175" t="s">
        <v>5051</v>
      </c>
      <c r="O175" t="s">
        <v>5094</v>
      </c>
      <c r="Q175" t="s">
        <v>5134</v>
      </c>
      <c r="V175" t="s">
        <v>6867</v>
      </c>
      <c r="W175" t="s">
        <v>8639</v>
      </c>
      <c r="X175" t="s">
        <v>5057</v>
      </c>
      <c r="Y175" t="s">
        <v>506</v>
      </c>
      <c r="Z175" t="s">
        <v>5057</v>
      </c>
      <c r="AA175" t="s">
        <v>5191</v>
      </c>
      <c r="AH175" t="s">
        <v>5058</v>
      </c>
      <c r="AM175" t="s">
        <v>8640</v>
      </c>
    </row>
    <row r="176" spans="1:39" x14ac:dyDescent="0.25">
      <c r="A176">
        <v>1773</v>
      </c>
      <c r="C176" t="s">
        <v>4791</v>
      </c>
      <c r="D176" t="s">
        <v>5048</v>
      </c>
      <c r="E176" t="s">
        <v>1114</v>
      </c>
      <c r="G176" t="s">
        <v>5073</v>
      </c>
      <c r="H176" t="s">
        <v>5050</v>
      </c>
      <c r="I176" t="s">
        <v>5051</v>
      </c>
      <c r="K176" t="s">
        <v>235</v>
      </c>
      <c r="M176" t="s">
        <v>238</v>
      </c>
      <c r="N176" t="s">
        <v>5051</v>
      </c>
      <c r="O176" t="s">
        <v>5099</v>
      </c>
      <c r="Q176" t="s">
        <v>237</v>
      </c>
      <c r="V176" t="s">
        <v>6867</v>
      </c>
      <c r="W176" t="s">
        <v>8122</v>
      </c>
      <c r="X176" t="s">
        <v>235</v>
      </c>
      <c r="Y176" t="s">
        <v>5070</v>
      </c>
      <c r="Z176" t="s">
        <v>235</v>
      </c>
      <c r="AA176" t="s">
        <v>5191</v>
      </c>
      <c r="AH176" t="s">
        <v>5058</v>
      </c>
      <c r="AM176" t="s">
        <v>8123</v>
      </c>
    </row>
    <row r="177" spans="1:39" x14ac:dyDescent="0.25">
      <c r="A177">
        <v>651</v>
      </c>
      <c r="B177" t="s">
        <v>6932</v>
      </c>
      <c r="C177" t="s">
        <v>4791</v>
      </c>
      <c r="D177" t="s">
        <v>5048</v>
      </c>
      <c r="E177" t="s">
        <v>1115</v>
      </c>
      <c r="G177" t="s">
        <v>5073</v>
      </c>
      <c r="H177" t="s">
        <v>5050</v>
      </c>
      <c r="I177" t="s">
        <v>5051</v>
      </c>
      <c r="K177" t="s">
        <v>5077</v>
      </c>
      <c r="M177" t="s">
        <v>236</v>
      </c>
      <c r="V177" t="s">
        <v>6867</v>
      </c>
      <c r="W177" t="s">
        <v>6933</v>
      </c>
      <c r="AE177" t="s">
        <v>6869</v>
      </c>
      <c r="AH177" t="s">
        <v>5058</v>
      </c>
      <c r="AM177" t="s">
        <v>6934</v>
      </c>
    </row>
    <row r="178" spans="1:39" x14ac:dyDescent="0.25">
      <c r="A178">
        <v>1926</v>
      </c>
      <c r="C178" t="s">
        <v>4791</v>
      </c>
      <c r="D178" t="s">
        <v>5048</v>
      </c>
      <c r="E178" t="s">
        <v>1116</v>
      </c>
      <c r="G178" t="s">
        <v>5073</v>
      </c>
      <c r="H178" t="s">
        <v>5050</v>
      </c>
      <c r="I178" t="s">
        <v>5051</v>
      </c>
      <c r="K178" t="s">
        <v>5099</v>
      </c>
      <c r="M178" t="s">
        <v>323</v>
      </c>
      <c r="N178" t="s">
        <v>5051</v>
      </c>
      <c r="O178" t="s">
        <v>5063</v>
      </c>
      <c r="Q178" t="s">
        <v>506</v>
      </c>
      <c r="V178" t="s">
        <v>6867</v>
      </c>
      <c r="W178" t="s">
        <v>8283</v>
      </c>
      <c r="X178" t="s">
        <v>5070</v>
      </c>
      <c r="Y178" t="s">
        <v>238</v>
      </c>
      <c r="Z178" t="s">
        <v>5070</v>
      </c>
      <c r="AA178" t="s">
        <v>5094</v>
      </c>
      <c r="AH178" t="s">
        <v>6974</v>
      </c>
      <c r="AM178" t="s">
        <v>8284</v>
      </c>
    </row>
    <row r="179" spans="1:39" x14ac:dyDescent="0.25">
      <c r="A179">
        <v>1838</v>
      </c>
      <c r="C179" t="s">
        <v>4791</v>
      </c>
      <c r="D179" t="s">
        <v>5048</v>
      </c>
      <c r="E179" t="s">
        <v>6956</v>
      </c>
      <c r="G179" t="s">
        <v>5073</v>
      </c>
      <c r="H179" t="s">
        <v>5050</v>
      </c>
      <c r="I179" t="s">
        <v>5564</v>
      </c>
      <c r="K179" t="s">
        <v>235</v>
      </c>
      <c r="M179" t="s">
        <v>486</v>
      </c>
      <c r="V179" t="s">
        <v>6867</v>
      </c>
      <c r="W179" t="s">
        <v>8214</v>
      </c>
      <c r="AE179" t="s">
        <v>6883</v>
      </c>
      <c r="AF179" t="s">
        <v>8215</v>
      </c>
      <c r="AH179" t="s">
        <v>8216</v>
      </c>
      <c r="AM179" t="s">
        <v>8217</v>
      </c>
    </row>
    <row r="180" spans="1:39" x14ac:dyDescent="0.25">
      <c r="A180">
        <v>1312</v>
      </c>
      <c r="B180" t="s">
        <v>7634</v>
      </c>
      <c r="C180" t="s">
        <v>4791</v>
      </c>
      <c r="D180" t="s">
        <v>5048</v>
      </c>
      <c r="E180" t="s">
        <v>7635</v>
      </c>
      <c r="G180" t="s">
        <v>5073</v>
      </c>
      <c r="H180" t="s">
        <v>5050</v>
      </c>
      <c r="I180" t="s">
        <v>5051</v>
      </c>
      <c r="K180" t="s">
        <v>5052</v>
      </c>
      <c r="M180" t="s">
        <v>237</v>
      </c>
      <c r="N180" t="s">
        <v>6920</v>
      </c>
      <c r="V180" t="s">
        <v>6867</v>
      </c>
      <c r="W180" t="s">
        <v>7636</v>
      </c>
      <c r="X180" t="s">
        <v>5074</v>
      </c>
      <c r="Y180" t="s">
        <v>5057</v>
      </c>
      <c r="AA180" t="s">
        <v>7637</v>
      </c>
      <c r="AE180" t="s">
        <v>6869</v>
      </c>
      <c r="AF180" t="s">
        <v>7164</v>
      </c>
      <c r="AH180" t="s">
        <v>7638</v>
      </c>
      <c r="AM180" t="s">
        <v>7639</v>
      </c>
    </row>
    <row r="181" spans="1:39" x14ac:dyDescent="0.25">
      <c r="A181">
        <v>2778</v>
      </c>
      <c r="B181" t="s">
        <v>8730</v>
      </c>
      <c r="C181" t="s">
        <v>4791</v>
      </c>
      <c r="D181" t="s">
        <v>5048</v>
      </c>
      <c r="E181" t="s">
        <v>1117</v>
      </c>
      <c r="G181" t="s">
        <v>5073</v>
      </c>
      <c r="H181" t="s">
        <v>5050</v>
      </c>
      <c r="I181" t="s">
        <v>5051</v>
      </c>
      <c r="K181" t="s">
        <v>5063</v>
      </c>
      <c r="M181" t="s">
        <v>5134</v>
      </c>
      <c r="V181" t="s">
        <v>6867</v>
      </c>
      <c r="W181" t="s">
        <v>8888</v>
      </c>
      <c r="AE181" t="s">
        <v>6869</v>
      </c>
      <c r="AH181" t="s">
        <v>5058</v>
      </c>
      <c r="AM181" t="s">
        <v>8889</v>
      </c>
    </row>
    <row r="182" spans="1:39" x14ac:dyDescent="0.25">
      <c r="A182">
        <v>3029</v>
      </c>
      <c r="B182" t="s">
        <v>8730</v>
      </c>
      <c r="C182" t="s">
        <v>4791</v>
      </c>
      <c r="D182" t="s">
        <v>5048</v>
      </c>
      <c r="E182" t="s">
        <v>6972</v>
      </c>
      <c r="G182" t="s">
        <v>5073</v>
      </c>
      <c r="H182" t="s">
        <v>5050</v>
      </c>
      <c r="I182" t="s">
        <v>5051</v>
      </c>
      <c r="K182" t="s">
        <v>5078</v>
      </c>
      <c r="M182" t="s">
        <v>5098</v>
      </c>
      <c r="V182" t="s">
        <v>6867</v>
      </c>
      <c r="W182" t="s">
        <v>9105</v>
      </c>
      <c r="AE182" t="s">
        <v>6869</v>
      </c>
      <c r="AH182" t="s">
        <v>5058</v>
      </c>
      <c r="AM182" t="s">
        <v>9106</v>
      </c>
    </row>
    <row r="183" spans="1:39" x14ac:dyDescent="0.25">
      <c r="A183">
        <v>225</v>
      </c>
      <c r="C183" t="s">
        <v>4796</v>
      </c>
      <c r="D183" t="s">
        <v>5048</v>
      </c>
      <c r="E183" t="s">
        <v>5712</v>
      </c>
      <c r="G183" t="s">
        <v>5073</v>
      </c>
      <c r="H183" t="s">
        <v>5050</v>
      </c>
      <c r="I183" t="s">
        <v>5051</v>
      </c>
      <c r="K183" t="s">
        <v>5094</v>
      </c>
      <c r="M183" t="s">
        <v>5109</v>
      </c>
      <c r="AH183" t="s">
        <v>5058</v>
      </c>
      <c r="AM183" t="s">
        <v>5713</v>
      </c>
    </row>
    <row r="184" spans="1:39" x14ac:dyDescent="0.25">
      <c r="A184">
        <v>1211</v>
      </c>
      <c r="C184" t="s">
        <v>4791</v>
      </c>
      <c r="D184" t="s">
        <v>5048</v>
      </c>
      <c r="E184" t="s">
        <v>1053</v>
      </c>
      <c r="G184" t="s">
        <v>5073</v>
      </c>
      <c r="H184" t="s">
        <v>5050</v>
      </c>
      <c r="I184" t="s">
        <v>5051</v>
      </c>
      <c r="K184" t="s">
        <v>5091</v>
      </c>
      <c r="M184" t="s">
        <v>486</v>
      </c>
      <c r="N184" t="s">
        <v>5051</v>
      </c>
      <c r="O184" t="s">
        <v>235</v>
      </c>
      <c r="Q184" t="s">
        <v>486</v>
      </c>
      <c r="V184" t="s">
        <v>6867</v>
      </c>
      <c r="W184" t="s">
        <v>7494</v>
      </c>
      <c r="X184" t="s">
        <v>5091</v>
      </c>
      <c r="Y184" t="s">
        <v>5196</v>
      </c>
      <c r="Z184" t="s">
        <v>5091</v>
      </c>
      <c r="AA184" t="s">
        <v>5052</v>
      </c>
      <c r="AH184" t="s">
        <v>5058</v>
      </c>
      <c r="AM184" t="s">
        <v>7495</v>
      </c>
    </row>
    <row r="185" spans="1:39" x14ac:dyDescent="0.25">
      <c r="A185">
        <v>1541</v>
      </c>
      <c r="C185" t="s">
        <v>4791</v>
      </c>
      <c r="D185" t="s">
        <v>5048</v>
      </c>
      <c r="E185" t="s">
        <v>1069</v>
      </c>
      <c r="G185" t="s">
        <v>5073</v>
      </c>
      <c r="H185" t="s">
        <v>5050</v>
      </c>
      <c r="I185" t="s">
        <v>5051</v>
      </c>
      <c r="K185" t="s">
        <v>235</v>
      </c>
      <c r="M185" t="s">
        <v>323</v>
      </c>
      <c r="N185" t="s">
        <v>5051</v>
      </c>
      <c r="O185" t="s">
        <v>5138</v>
      </c>
      <c r="Q185" t="s">
        <v>506</v>
      </c>
      <c r="V185" t="s">
        <v>6867</v>
      </c>
      <c r="W185" t="s">
        <v>7930</v>
      </c>
      <c r="X185" t="s">
        <v>5070</v>
      </c>
      <c r="Y185" t="s">
        <v>5862</v>
      </c>
      <c r="Z185" t="s">
        <v>5070</v>
      </c>
      <c r="AA185" t="s">
        <v>5091</v>
      </c>
      <c r="AH185" t="s">
        <v>5058</v>
      </c>
      <c r="AM185" t="s">
        <v>7931</v>
      </c>
    </row>
    <row r="186" spans="1:39" x14ac:dyDescent="0.25">
      <c r="A186">
        <v>1993</v>
      </c>
      <c r="C186" t="s">
        <v>4791</v>
      </c>
      <c r="D186" t="s">
        <v>5048</v>
      </c>
      <c r="E186" t="s">
        <v>1064</v>
      </c>
      <c r="G186" t="s">
        <v>5073</v>
      </c>
      <c r="H186" t="s">
        <v>5050</v>
      </c>
      <c r="I186" t="s">
        <v>5051</v>
      </c>
      <c r="K186" t="s">
        <v>5099</v>
      </c>
      <c r="M186" t="s">
        <v>743</v>
      </c>
      <c r="N186" t="s">
        <v>5051</v>
      </c>
      <c r="O186" t="s">
        <v>5094</v>
      </c>
      <c r="Q186" t="s">
        <v>506</v>
      </c>
      <c r="V186" t="s">
        <v>6867</v>
      </c>
      <c r="W186" t="s">
        <v>8347</v>
      </c>
      <c r="X186" t="s">
        <v>5437</v>
      </c>
      <c r="Y186" t="s">
        <v>5069</v>
      </c>
      <c r="Z186" t="s">
        <v>235</v>
      </c>
      <c r="AA186" t="s">
        <v>5057</v>
      </c>
      <c r="AH186" t="s">
        <v>5058</v>
      </c>
      <c r="AM186" t="s">
        <v>8348</v>
      </c>
    </row>
    <row r="187" spans="1:39" x14ac:dyDescent="0.25">
      <c r="A187">
        <v>2774</v>
      </c>
      <c r="C187" t="s">
        <v>4791</v>
      </c>
      <c r="D187" t="s">
        <v>5048</v>
      </c>
      <c r="E187" t="s">
        <v>1068</v>
      </c>
      <c r="G187" t="s">
        <v>5073</v>
      </c>
      <c r="H187" t="s">
        <v>5050</v>
      </c>
      <c r="I187" t="s">
        <v>5051</v>
      </c>
      <c r="K187" t="s">
        <v>5063</v>
      </c>
      <c r="M187" t="s">
        <v>5092</v>
      </c>
      <c r="N187" t="s">
        <v>5051</v>
      </c>
      <c r="O187" t="s">
        <v>5080</v>
      </c>
      <c r="Q187" t="s">
        <v>486</v>
      </c>
      <c r="V187" t="s">
        <v>6867</v>
      </c>
      <c r="W187" t="s">
        <v>8886</v>
      </c>
      <c r="X187" t="s">
        <v>235</v>
      </c>
      <c r="Y187" t="s">
        <v>5092</v>
      </c>
      <c r="Z187" t="s">
        <v>238</v>
      </c>
      <c r="AA187" t="s">
        <v>5052</v>
      </c>
      <c r="AH187" t="s">
        <v>5058</v>
      </c>
      <c r="AM187" t="s">
        <v>8887</v>
      </c>
    </row>
    <row r="188" spans="1:39" x14ac:dyDescent="0.25">
      <c r="A188">
        <v>1238</v>
      </c>
      <c r="C188" t="s">
        <v>4791</v>
      </c>
      <c r="D188" t="s">
        <v>5048</v>
      </c>
      <c r="E188" t="s">
        <v>6975</v>
      </c>
      <c r="G188" t="s">
        <v>5073</v>
      </c>
      <c r="H188" t="s">
        <v>5050</v>
      </c>
      <c r="I188" t="s">
        <v>5051</v>
      </c>
      <c r="K188" t="s">
        <v>5133</v>
      </c>
      <c r="M188" t="s">
        <v>237</v>
      </c>
      <c r="N188" t="s">
        <v>5051</v>
      </c>
      <c r="O188" t="s">
        <v>5099</v>
      </c>
      <c r="Q188" t="s">
        <v>237</v>
      </c>
      <c r="V188" t="s">
        <v>6867</v>
      </c>
      <c r="W188" t="s">
        <v>7529</v>
      </c>
      <c r="X188" t="s">
        <v>235</v>
      </c>
      <c r="Y188" t="s">
        <v>238</v>
      </c>
      <c r="Z188" t="s">
        <v>235</v>
      </c>
      <c r="AA188" t="s">
        <v>5078</v>
      </c>
      <c r="AH188" t="s">
        <v>5058</v>
      </c>
      <c r="AM188" t="s">
        <v>7530</v>
      </c>
    </row>
    <row r="189" spans="1:39" x14ac:dyDescent="0.25">
      <c r="A189">
        <v>1386</v>
      </c>
      <c r="C189" t="s">
        <v>4791</v>
      </c>
      <c r="D189" t="s">
        <v>5048</v>
      </c>
      <c r="E189" t="s">
        <v>1118</v>
      </c>
      <c r="G189" t="s">
        <v>5073</v>
      </c>
      <c r="H189" t="s">
        <v>5050</v>
      </c>
      <c r="I189" t="s">
        <v>5051</v>
      </c>
      <c r="K189" t="s">
        <v>5052</v>
      </c>
      <c r="M189" t="s">
        <v>5134</v>
      </c>
      <c r="N189" t="s">
        <v>5051</v>
      </c>
      <c r="O189" t="s">
        <v>5063</v>
      </c>
      <c r="Q189" t="s">
        <v>5134</v>
      </c>
      <c r="V189" t="s">
        <v>6867</v>
      </c>
      <c r="W189" t="s">
        <v>7738</v>
      </c>
      <c r="X189" t="s">
        <v>5091</v>
      </c>
      <c r="Y189" t="s">
        <v>486</v>
      </c>
      <c r="Z189" t="s">
        <v>5091</v>
      </c>
      <c r="AA189" t="s">
        <v>5196</v>
      </c>
      <c r="AH189" t="s">
        <v>5058</v>
      </c>
      <c r="AM189" t="s">
        <v>7739</v>
      </c>
    </row>
    <row r="190" spans="1:39" x14ac:dyDescent="0.25">
      <c r="A190">
        <v>2333</v>
      </c>
      <c r="C190" t="s">
        <v>4791</v>
      </c>
      <c r="D190" t="s">
        <v>5048</v>
      </c>
      <c r="E190" t="s">
        <v>1119</v>
      </c>
      <c r="G190" t="s">
        <v>5073</v>
      </c>
      <c r="H190" t="s">
        <v>5050</v>
      </c>
      <c r="I190" t="s">
        <v>5051</v>
      </c>
      <c r="K190" t="s">
        <v>5094</v>
      </c>
      <c r="M190" t="s">
        <v>237</v>
      </c>
      <c r="N190" t="s">
        <v>5051</v>
      </c>
      <c r="O190" t="s">
        <v>5063</v>
      </c>
      <c r="Q190" t="s">
        <v>5109</v>
      </c>
      <c r="V190" t="s">
        <v>6867</v>
      </c>
      <c r="W190" t="s">
        <v>8604</v>
      </c>
      <c r="X190" t="s">
        <v>235</v>
      </c>
      <c r="Y190" t="s">
        <v>5098</v>
      </c>
      <c r="Z190" t="s">
        <v>235</v>
      </c>
      <c r="AA190" t="s">
        <v>5094</v>
      </c>
      <c r="AB190" t="s">
        <v>5093</v>
      </c>
      <c r="AH190" t="s">
        <v>5058</v>
      </c>
      <c r="AM190" t="s">
        <v>8605</v>
      </c>
    </row>
    <row r="191" spans="1:39" x14ac:dyDescent="0.25">
      <c r="A191">
        <v>2959</v>
      </c>
      <c r="B191" t="s">
        <v>9051</v>
      </c>
      <c r="C191" t="s">
        <v>4791</v>
      </c>
      <c r="D191" t="s">
        <v>5048</v>
      </c>
      <c r="E191" t="s">
        <v>1056</v>
      </c>
      <c r="G191" t="s">
        <v>6983</v>
      </c>
      <c r="H191" t="s">
        <v>5050</v>
      </c>
      <c r="I191" t="s">
        <v>5051</v>
      </c>
      <c r="J191" t="s">
        <v>235</v>
      </c>
      <c r="K191" t="s">
        <v>5104</v>
      </c>
      <c r="M191" t="s">
        <v>5109</v>
      </c>
      <c r="V191" t="s">
        <v>6867</v>
      </c>
      <c r="W191" t="s">
        <v>9052</v>
      </c>
      <c r="AE191" t="s">
        <v>6869</v>
      </c>
      <c r="AH191" t="s">
        <v>5058</v>
      </c>
      <c r="AM191" t="s">
        <v>9053</v>
      </c>
    </row>
    <row r="192" spans="1:39" x14ac:dyDescent="0.25">
      <c r="A192">
        <v>1079</v>
      </c>
      <c r="C192" t="s">
        <v>4791</v>
      </c>
      <c r="D192" t="s">
        <v>5048</v>
      </c>
      <c r="E192" t="s">
        <v>1059</v>
      </c>
      <c r="G192" t="s">
        <v>5073</v>
      </c>
      <c r="H192" t="s">
        <v>5050</v>
      </c>
      <c r="I192" t="s">
        <v>5051</v>
      </c>
      <c r="K192" t="s">
        <v>5091</v>
      </c>
      <c r="M192" t="s">
        <v>237</v>
      </c>
      <c r="N192" t="s">
        <v>5051</v>
      </c>
      <c r="O192" t="s">
        <v>5104</v>
      </c>
      <c r="Q192" t="s">
        <v>486</v>
      </c>
      <c r="V192" t="s">
        <v>6867</v>
      </c>
      <c r="W192" t="s">
        <v>7306</v>
      </c>
      <c r="X192" t="s">
        <v>235</v>
      </c>
      <c r="Y192" t="s">
        <v>5063</v>
      </c>
      <c r="Z192" t="s">
        <v>486</v>
      </c>
      <c r="AA192" t="s">
        <v>5057</v>
      </c>
      <c r="AH192" t="s">
        <v>5058</v>
      </c>
      <c r="AM192" t="s">
        <v>7307</v>
      </c>
    </row>
    <row r="193" spans="1:39" x14ac:dyDescent="0.25">
      <c r="A193">
        <v>618</v>
      </c>
      <c r="B193" t="s">
        <v>6890</v>
      </c>
      <c r="C193" t="s">
        <v>4791</v>
      </c>
      <c r="D193" t="s">
        <v>5048</v>
      </c>
      <c r="E193" t="s">
        <v>1062</v>
      </c>
      <c r="G193" t="s">
        <v>5073</v>
      </c>
      <c r="H193" t="s">
        <v>5050</v>
      </c>
      <c r="I193" t="s">
        <v>6881</v>
      </c>
      <c r="K193" t="s">
        <v>5074</v>
      </c>
      <c r="M193" t="s">
        <v>5099</v>
      </c>
      <c r="N193" t="s">
        <v>5051</v>
      </c>
      <c r="O193" t="s">
        <v>5057</v>
      </c>
      <c r="Q193" t="s">
        <v>5134</v>
      </c>
      <c r="R193" t="s">
        <v>6891</v>
      </c>
      <c r="S193" t="s">
        <v>5099</v>
      </c>
      <c r="T193" t="s">
        <v>6866</v>
      </c>
      <c r="U193" t="s">
        <v>5064</v>
      </c>
      <c r="V193" t="s">
        <v>6867</v>
      </c>
      <c r="W193" t="s">
        <v>6892</v>
      </c>
      <c r="X193" t="s">
        <v>6761</v>
      </c>
      <c r="Z193" t="s">
        <v>5077</v>
      </c>
      <c r="AA193" t="s">
        <v>323</v>
      </c>
      <c r="AB193" t="s">
        <v>237</v>
      </c>
      <c r="AC193" t="s">
        <v>5057</v>
      </c>
      <c r="AE193" t="s">
        <v>6869</v>
      </c>
      <c r="AF193" t="s">
        <v>6893</v>
      </c>
      <c r="AH193" t="s">
        <v>6894</v>
      </c>
      <c r="AM193" t="s">
        <v>6895</v>
      </c>
    </row>
    <row r="194" spans="1:39" x14ac:dyDescent="0.25">
      <c r="A194">
        <v>2954</v>
      </c>
      <c r="B194" t="s">
        <v>6873</v>
      </c>
      <c r="C194" t="s">
        <v>4791</v>
      </c>
      <c r="D194" t="s">
        <v>5048</v>
      </c>
      <c r="E194" t="s">
        <v>6989</v>
      </c>
      <c r="G194" t="s">
        <v>5073</v>
      </c>
      <c r="H194" t="s">
        <v>5050</v>
      </c>
      <c r="I194" t="s">
        <v>5051</v>
      </c>
      <c r="K194" t="s">
        <v>5104</v>
      </c>
      <c r="M194" t="s">
        <v>238</v>
      </c>
      <c r="V194" t="s">
        <v>6867</v>
      </c>
      <c r="W194" t="s">
        <v>9048</v>
      </c>
      <c r="AE194" t="s">
        <v>6869</v>
      </c>
      <c r="AH194" t="s">
        <v>5058</v>
      </c>
      <c r="AM194" t="s">
        <v>9049</v>
      </c>
    </row>
    <row r="195" spans="1:39" x14ac:dyDescent="0.25">
      <c r="A195">
        <v>614</v>
      </c>
      <c r="B195" t="s">
        <v>6873</v>
      </c>
      <c r="C195" t="s">
        <v>4791</v>
      </c>
      <c r="D195" t="s">
        <v>5048</v>
      </c>
      <c r="E195" t="s">
        <v>6874</v>
      </c>
      <c r="G195" t="s">
        <v>5073</v>
      </c>
      <c r="H195" t="s">
        <v>5050</v>
      </c>
      <c r="I195" t="s">
        <v>5051</v>
      </c>
      <c r="K195" t="s">
        <v>5289</v>
      </c>
      <c r="M195" t="s">
        <v>5052</v>
      </c>
      <c r="N195" t="s">
        <v>5051</v>
      </c>
      <c r="O195" t="s">
        <v>5057</v>
      </c>
      <c r="Q195" t="s">
        <v>237</v>
      </c>
      <c r="R195" t="s">
        <v>5564</v>
      </c>
      <c r="S195" t="s">
        <v>5099</v>
      </c>
      <c r="T195" t="s">
        <v>6866</v>
      </c>
      <c r="U195" t="s">
        <v>506</v>
      </c>
      <c r="V195" t="s">
        <v>6867</v>
      </c>
      <c r="W195" t="s">
        <v>6875</v>
      </c>
      <c r="X195" t="s">
        <v>513</v>
      </c>
      <c r="Y195" t="s">
        <v>5191</v>
      </c>
      <c r="Z195" t="s">
        <v>5077</v>
      </c>
      <c r="AA195" t="s">
        <v>323</v>
      </c>
      <c r="AB195" t="s">
        <v>6876</v>
      </c>
      <c r="AC195" t="s">
        <v>5057</v>
      </c>
      <c r="AE195" t="s">
        <v>6869</v>
      </c>
      <c r="AH195" t="s">
        <v>6877</v>
      </c>
      <c r="AM195" t="s">
        <v>6878</v>
      </c>
    </row>
    <row r="196" spans="1:39" x14ac:dyDescent="0.25">
      <c r="A196">
        <v>1495</v>
      </c>
      <c r="C196" t="s">
        <v>4791</v>
      </c>
      <c r="D196" t="s">
        <v>5048</v>
      </c>
      <c r="E196" t="s">
        <v>6988</v>
      </c>
      <c r="G196" t="s">
        <v>5073</v>
      </c>
      <c r="H196" t="s">
        <v>5050</v>
      </c>
      <c r="I196" t="s">
        <v>5564</v>
      </c>
      <c r="K196" t="s">
        <v>5055</v>
      </c>
      <c r="M196" t="s">
        <v>5395</v>
      </c>
      <c r="V196" t="s">
        <v>6867</v>
      </c>
      <c r="W196" t="s">
        <v>7879</v>
      </c>
      <c r="AE196" t="s">
        <v>6869</v>
      </c>
      <c r="AH196" t="s">
        <v>7880</v>
      </c>
      <c r="AM196" t="s">
        <v>7881</v>
      </c>
    </row>
    <row r="197" spans="1:39" x14ac:dyDescent="0.25">
      <c r="A197">
        <v>1172</v>
      </c>
      <c r="C197" t="s">
        <v>4791</v>
      </c>
      <c r="D197" t="s">
        <v>5048</v>
      </c>
      <c r="E197" t="s">
        <v>6990</v>
      </c>
      <c r="G197" t="s">
        <v>5073</v>
      </c>
      <c r="H197" t="s">
        <v>5050</v>
      </c>
      <c r="I197" t="s">
        <v>5051</v>
      </c>
      <c r="K197" t="s">
        <v>5091</v>
      </c>
      <c r="M197" t="s">
        <v>5098</v>
      </c>
      <c r="N197" t="s">
        <v>5051</v>
      </c>
      <c r="O197" t="s">
        <v>5094</v>
      </c>
      <c r="Q197" t="s">
        <v>5098</v>
      </c>
      <c r="V197" t="s">
        <v>6867</v>
      </c>
      <c r="W197" t="s">
        <v>7440</v>
      </c>
      <c r="X197" t="s">
        <v>5077</v>
      </c>
      <c r="Y197" t="s">
        <v>5196</v>
      </c>
      <c r="Z197" t="s">
        <v>5077</v>
      </c>
      <c r="AA197" t="s">
        <v>5099</v>
      </c>
      <c r="AH197" t="s">
        <v>5058</v>
      </c>
      <c r="AM197" t="s">
        <v>7441</v>
      </c>
    </row>
    <row r="198" spans="1:39" x14ac:dyDescent="0.25">
      <c r="A198">
        <v>1165</v>
      </c>
      <c r="C198" t="s">
        <v>4791</v>
      </c>
      <c r="D198" t="s">
        <v>5048</v>
      </c>
      <c r="E198" t="s">
        <v>6991</v>
      </c>
      <c r="G198" t="s">
        <v>5073</v>
      </c>
      <c r="H198" t="s">
        <v>5050</v>
      </c>
      <c r="I198" t="s">
        <v>5051</v>
      </c>
      <c r="K198" t="s">
        <v>5091</v>
      </c>
      <c r="M198" t="s">
        <v>5098</v>
      </c>
      <c r="N198" t="s">
        <v>5051</v>
      </c>
      <c r="O198" t="s">
        <v>235</v>
      </c>
      <c r="Q198" t="s">
        <v>506</v>
      </c>
      <c r="V198" t="s">
        <v>6867</v>
      </c>
      <c r="W198" t="s">
        <v>7421</v>
      </c>
      <c r="X198" t="s">
        <v>5077</v>
      </c>
      <c r="Y198" t="s">
        <v>5196</v>
      </c>
      <c r="Z198" t="s">
        <v>5054</v>
      </c>
      <c r="AA198" t="s">
        <v>5091</v>
      </c>
      <c r="AH198" t="s">
        <v>5058</v>
      </c>
      <c r="AM198" t="s">
        <v>7422</v>
      </c>
    </row>
    <row r="199" spans="1:39" x14ac:dyDescent="0.25">
      <c r="A199">
        <v>3428</v>
      </c>
      <c r="B199" t="s">
        <v>9610</v>
      </c>
      <c r="C199" t="s">
        <v>4791</v>
      </c>
      <c r="D199" t="s">
        <v>5048</v>
      </c>
      <c r="E199" t="s">
        <v>7004</v>
      </c>
      <c r="G199" t="s">
        <v>5073</v>
      </c>
      <c r="H199" t="s">
        <v>5050</v>
      </c>
      <c r="I199" t="s">
        <v>5051</v>
      </c>
      <c r="K199" t="s">
        <v>237</v>
      </c>
      <c r="M199" t="s">
        <v>238</v>
      </c>
      <c r="V199" t="s">
        <v>6867</v>
      </c>
      <c r="W199" t="s">
        <v>9611</v>
      </c>
      <c r="AE199" t="s">
        <v>6869</v>
      </c>
      <c r="AH199" t="s">
        <v>5058</v>
      </c>
      <c r="AM199" t="s">
        <v>9612</v>
      </c>
    </row>
    <row r="200" spans="1:39" x14ac:dyDescent="0.25">
      <c r="A200">
        <v>900</v>
      </c>
      <c r="C200" t="s">
        <v>4791</v>
      </c>
      <c r="D200" t="s">
        <v>5048</v>
      </c>
      <c r="E200" t="s">
        <v>7017</v>
      </c>
      <c r="G200" t="s">
        <v>5073</v>
      </c>
      <c r="H200" t="s">
        <v>5050</v>
      </c>
      <c r="I200" t="s">
        <v>5051</v>
      </c>
      <c r="J200" t="s">
        <v>235</v>
      </c>
      <c r="K200" t="s">
        <v>5057</v>
      </c>
      <c r="M200" t="s">
        <v>237</v>
      </c>
      <c r="N200" t="s">
        <v>5051</v>
      </c>
      <c r="O200" t="s">
        <v>235</v>
      </c>
      <c r="Q200" t="s">
        <v>506</v>
      </c>
      <c r="V200" t="s">
        <v>6867</v>
      </c>
      <c r="W200" t="s">
        <v>7120</v>
      </c>
      <c r="X200" t="s">
        <v>5077</v>
      </c>
      <c r="Y200" t="s">
        <v>5196</v>
      </c>
      <c r="Z200" t="s">
        <v>5271</v>
      </c>
      <c r="AA200" t="s">
        <v>5091</v>
      </c>
      <c r="AH200" t="s">
        <v>5058</v>
      </c>
      <c r="AM200" t="s">
        <v>7121</v>
      </c>
    </row>
    <row r="201" spans="1:39" x14ac:dyDescent="0.25">
      <c r="A201">
        <v>1417</v>
      </c>
      <c r="C201" t="s">
        <v>4791</v>
      </c>
      <c r="D201" t="s">
        <v>5048</v>
      </c>
      <c r="E201" t="s">
        <v>7791</v>
      </c>
      <c r="G201" t="s">
        <v>5073</v>
      </c>
      <c r="H201" t="s">
        <v>5050</v>
      </c>
      <c r="I201" t="s">
        <v>5051</v>
      </c>
      <c r="K201" t="s">
        <v>5052</v>
      </c>
      <c r="M201" t="s">
        <v>5098</v>
      </c>
      <c r="N201" t="s">
        <v>5051</v>
      </c>
      <c r="O201" t="s">
        <v>5099</v>
      </c>
      <c r="Q201" t="s">
        <v>486</v>
      </c>
      <c r="V201" t="s">
        <v>6867</v>
      </c>
      <c r="W201" t="s">
        <v>7792</v>
      </c>
      <c r="X201" t="s">
        <v>5057</v>
      </c>
      <c r="Y201" t="s">
        <v>5862</v>
      </c>
      <c r="Z201" t="s">
        <v>5057</v>
      </c>
      <c r="AA201" t="s">
        <v>5057</v>
      </c>
      <c r="AH201" t="s">
        <v>5058</v>
      </c>
      <c r="AM201" t="s">
        <v>7793</v>
      </c>
    </row>
    <row r="202" spans="1:39" x14ac:dyDescent="0.25">
      <c r="A202">
        <v>3064</v>
      </c>
      <c r="C202" t="s">
        <v>4791</v>
      </c>
      <c r="D202" t="s">
        <v>5048</v>
      </c>
      <c r="E202" t="s">
        <v>7019</v>
      </c>
      <c r="G202" t="s">
        <v>5073</v>
      </c>
      <c r="H202" t="s">
        <v>5050</v>
      </c>
      <c r="I202" t="s">
        <v>5564</v>
      </c>
      <c r="K202" t="s">
        <v>5078</v>
      </c>
      <c r="M202" t="s">
        <v>6922</v>
      </c>
      <c r="V202" t="s">
        <v>6867</v>
      </c>
      <c r="W202" t="s">
        <v>9135</v>
      </c>
      <c r="AE202" t="s">
        <v>6869</v>
      </c>
      <c r="AF202" t="s">
        <v>9136</v>
      </c>
      <c r="AH202" t="s">
        <v>9137</v>
      </c>
      <c r="AM202" t="s">
        <v>9138</v>
      </c>
    </row>
    <row r="203" spans="1:39" x14ac:dyDescent="0.25">
      <c r="A203">
        <v>214</v>
      </c>
      <c r="C203" t="s">
        <v>4796</v>
      </c>
      <c r="D203" t="s">
        <v>5048</v>
      </c>
      <c r="E203" t="s">
        <v>5690</v>
      </c>
      <c r="G203" t="s">
        <v>5073</v>
      </c>
      <c r="H203" t="s">
        <v>5050</v>
      </c>
      <c r="I203" t="s">
        <v>5051</v>
      </c>
      <c r="K203" t="s">
        <v>5094</v>
      </c>
      <c r="M203" t="s">
        <v>5196</v>
      </c>
      <c r="AH203" t="s">
        <v>5058</v>
      </c>
      <c r="AM203" t="s">
        <v>5691</v>
      </c>
    </row>
    <row r="204" spans="1:39" x14ac:dyDescent="0.25">
      <c r="A204">
        <v>1949</v>
      </c>
      <c r="C204" t="s">
        <v>4791</v>
      </c>
      <c r="D204" t="s">
        <v>5048</v>
      </c>
      <c r="E204" t="s">
        <v>7021</v>
      </c>
      <c r="G204" t="s">
        <v>5073</v>
      </c>
      <c r="H204" t="s">
        <v>5050</v>
      </c>
      <c r="I204" t="s">
        <v>5051</v>
      </c>
      <c r="K204" t="s">
        <v>5099</v>
      </c>
      <c r="M204" t="s">
        <v>237</v>
      </c>
      <c r="N204" t="s">
        <v>5051</v>
      </c>
      <c r="O204" t="s">
        <v>5094</v>
      </c>
      <c r="Q204" t="s">
        <v>238</v>
      </c>
      <c r="V204" t="s">
        <v>6867</v>
      </c>
      <c r="W204" t="s">
        <v>8313</v>
      </c>
      <c r="X204" t="s">
        <v>5070</v>
      </c>
      <c r="Y204" t="s">
        <v>5196</v>
      </c>
      <c r="Z204" t="s">
        <v>5070</v>
      </c>
      <c r="AA204" t="s">
        <v>5070</v>
      </c>
      <c r="AH204" t="s">
        <v>5058</v>
      </c>
      <c r="AM204" t="s">
        <v>8314</v>
      </c>
    </row>
    <row r="205" spans="1:39" x14ac:dyDescent="0.25">
      <c r="A205">
        <v>173</v>
      </c>
      <c r="C205" t="s">
        <v>4796</v>
      </c>
      <c r="D205" t="s">
        <v>5048</v>
      </c>
      <c r="E205" t="s">
        <v>5586</v>
      </c>
      <c r="G205" t="s">
        <v>5073</v>
      </c>
      <c r="H205" t="s">
        <v>5050</v>
      </c>
      <c r="I205" t="s">
        <v>5051</v>
      </c>
      <c r="K205" t="s">
        <v>235</v>
      </c>
      <c r="M205" t="s">
        <v>506</v>
      </c>
      <c r="AH205" t="s">
        <v>5058</v>
      </c>
      <c r="AM205" t="s">
        <v>5587</v>
      </c>
    </row>
    <row r="206" spans="1:39" x14ac:dyDescent="0.25">
      <c r="A206">
        <v>1102</v>
      </c>
      <c r="C206" t="s">
        <v>4791</v>
      </c>
      <c r="D206" t="s">
        <v>5048</v>
      </c>
      <c r="E206" t="s">
        <v>7025</v>
      </c>
      <c r="G206" t="s">
        <v>5073</v>
      </c>
      <c r="H206" t="s">
        <v>5050</v>
      </c>
      <c r="I206" t="s">
        <v>5051</v>
      </c>
      <c r="K206" t="s">
        <v>5091</v>
      </c>
      <c r="M206" t="s">
        <v>743</v>
      </c>
      <c r="N206" t="s">
        <v>5051</v>
      </c>
      <c r="O206" t="s">
        <v>235</v>
      </c>
      <c r="Q206" t="s">
        <v>5092</v>
      </c>
      <c r="V206" t="s">
        <v>6867</v>
      </c>
      <c r="W206" t="s">
        <v>7331</v>
      </c>
      <c r="X206" t="s">
        <v>5077</v>
      </c>
      <c r="Y206" t="s">
        <v>6876</v>
      </c>
      <c r="Z206" t="s">
        <v>5104</v>
      </c>
      <c r="AA206" t="s">
        <v>235</v>
      </c>
      <c r="AH206" t="s">
        <v>5058</v>
      </c>
      <c r="AM206" t="s">
        <v>7332</v>
      </c>
    </row>
    <row r="207" spans="1:39" x14ac:dyDescent="0.25">
      <c r="A207">
        <v>4869</v>
      </c>
      <c r="B207" t="s">
        <v>12250</v>
      </c>
      <c r="C207" t="s">
        <v>4791</v>
      </c>
      <c r="D207" t="s">
        <v>5048</v>
      </c>
      <c r="E207" t="s">
        <v>7026</v>
      </c>
      <c r="H207" t="s">
        <v>5050</v>
      </c>
      <c r="I207" t="s">
        <v>5051</v>
      </c>
      <c r="K207" t="s">
        <v>235</v>
      </c>
      <c r="M207" t="s">
        <v>743</v>
      </c>
      <c r="N207" t="s">
        <v>5051</v>
      </c>
      <c r="O207" t="s">
        <v>5099</v>
      </c>
      <c r="Q207" t="s">
        <v>238</v>
      </c>
      <c r="X207" t="s">
        <v>5129</v>
      </c>
      <c r="Y207" t="s">
        <v>323</v>
      </c>
      <c r="Z207" t="s">
        <v>5052</v>
      </c>
      <c r="AA207" t="s">
        <v>5184</v>
      </c>
      <c r="AH207" t="s">
        <v>5058</v>
      </c>
      <c r="AM207" t="s">
        <v>12251</v>
      </c>
    </row>
    <row r="208" spans="1:39" x14ac:dyDescent="0.25">
      <c r="A208">
        <v>35</v>
      </c>
      <c r="C208" t="s">
        <v>4796</v>
      </c>
      <c r="D208" t="s">
        <v>5048</v>
      </c>
      <c r="E208" t="s">
        <v>5183</v>
      </c>
      <c r="G208" t="s">
        <v>5073</v>
      </c>
      <c r="H208" t="s">
        <v>5050</v>
      </c>
      <c r="I208" t="s">
        <v>5051</v>
      </c>
      <c r="K208" t="s">
        <v>5184</v>
      </c>
      <c r="M208" t="s">
        <v>5108</v>
      </c>
      <c r="AH208" t="s">
        <v>5058</v>
      </c>
      <c r="AM208" t="s">
        <v>5185</v>
      </c>
    </row>
    <row r="209" spans="1:39" x14ac:dyDescent="0.25">
      <c r="A209">
        <v>1766</v>
      </c>
      <c r="C209" t="s">
        <v>4791</v>
      </c>
      <c r="D209" t="s">
        <v>5048</v>
      </c>
      <c r="E209" t="s">
        <v>7027</v>
      </c>
      <c r="G209" t="s">
        <v>5073</v>
      </c>
      <c r="H209" t="s">
        <v>5050</v>
      </c>
      <c r="I209" t="s">
        <v>5051</v>
      </c>
      <c r="K209" t="s">
        <v>235</v>
      </c>
      <c r="M209" t="s">
        <v>5056</v>
      </c>
      <c r="N209" t="s">
        <v>5051</v>
      </c>
      <c r="O209" t="s">
        <v>5104</v>
      </c>
      <c r="Q209" t="s">
        <v>506</v>
      </c>
      <c r="V209" t="s">
        <v>6867</v>
      </c>
      <c r="W209" t="s">
        <v>8110</v>
      </c>
      <c r="X209" t="s">
        <v>235</v>
      </c>
      <c r="Y209" t="s">
        <v>5069</v>
      </c>
      <c r="Z209" t="s">
        <v>235</v>
      </c>
      <c r="AA209" t="s">
        <v>5057</v>
      </c>
      <c r="AH209" t="s">
        <v>5058</v>
      </c>
      <c r="AM209" t="s">
        <v>8111</v>
      </c>
    </row>
    <row r="210" spans="1:39" x14ac:dyDescent="0.25">
      <c r="A210">
        <v>2861</v>
      </c>
      <c r="B210" t="s">
        <v>8964</v>
      </c>
      <c r="C210" t="s">
        <v>4791</v>
      </c>
      <c r="D210" t="s">
        <v>5048</v>
      </c>
      <c r="E210" t="s">
        <v>7028</v>
      </c>
      <c r="G210" t="s">
        <v>5073</v>
      </c>
      <c r="H210" t="s">
        <v>5050</v>
      </c>
      <c r="I210" t="s">
        <v>5051</v>
      </c>
      <c r="K210" t="s">
        <v>5063</v>
      </c>
      <c r="M210" t="s">
        <v>5285</v>
      </c>
      <c r="V210" t="s">
        <v>6867</v>
      </c>
      <c r="W210" t="s">
        <v>8965</v>
      </c>
      <c r="AE210" t="s">
        <v>6869</v>
      </c>
      <c r="AH210" t="s">
        <v>5058</v>
      </c>
      <c r="AM210" t="s">
        <v>8966</v>
      </c>
    </row>
    <row r="211" spans="1:39" x14ac:dyDescent="0.25">
      <c r="A211">
        <v>2090</v>
      </c>
      <c r="C211" t="s">
        <v>4791</v>
      </c>
      <c r="D211" t="s">
        <v>5048</v>
      </c>
      <c r="E211" t="s">
        <v>7029</v>
      </c>
      <c r="G211" t="s">
        <v>5073</v>
      </c>
      <c r="H211" t="s">
        <v>5050</v>
      </c>
      <c r="I211" t="s">
        <v>5051</v>
      </c>
      <c r="K211" t="s">
        <v>5099</v>
      </c>
      <c r="M211" t="s">
        <v>5098</v>
      </c>
      <c r="N211" t="s">
        <v>5051</v>
      </c>
      <c r="O211" t="s">
        <v>5063</v>
      </c>
      <c r="Q211" t="s">
        <v>239</v>
      </c>
      <c r="V211" t="s">
        <v>6867</v>
      </c>
      <c r="W211" t="s">
        <v>8420</v>
      </c>
      <c r="X211" t="s">
        <v>5057</v>
      </c>
      <c r="Y211" t="s">
        <v>323</v>
      </c>
      <c r="Z211" t="s">
        <v>5057</v>
      </c>
      <c r="AA211" t="s">
        <v>5057</v>
      </c>
      <c r="AH211" t="s">
        <v>5058</v>
      </c>
      <c r="AM211" t="s">
        <v>8421</v>
      </c>
    </row>
    <row r="212" spans="1:39" x14ac:dyDescent="0.25">
      <c r="A212">
        <v>3355</v>
      </c>
      <c r="C212" t="s">
        <v>4791</v>
      </c>
      <c r="D212" t="s">
        <v>5048</v>
      </c>
      <c r="E212" t="s">
        <v>9509</v>
      </c>
      <c r="G212" t="s">
        <v>5073</v>
      </c>
      <c r="H212" t="s">
        <v>5050</v>
      </c>
      <c r="I212" t="s">
        <v>5564</v>
      </c>
      <c r="K212" t="s">
        <v>5862</v>
      </c>
      <c r="M212" t="s">
        <v>5627</v>
      </c>
      <c r="V212" t="s">
        <v>6867</v>
      </c>
      <c r="W212" t="s">
        <v>9510</v>
      </c>
      <c r="AE212" t="s">
        <v>6869</v>
      </c>
      <c r="AF212" t="s">
        <v>9511</v>
      </c>
      <c r="AH212" t="s">
        <v>9512</v>
      </c>
      <c r="AM212" t="s">
        <v>9513</v>
      </c>
    </row>
    <row r="213" spans="1:39" x14ac:dyDescent="0.25">
      <c r="A213">
        <v>183</v>
      </c>
      <c r="C213" t="s">
        <v>4796</v>
      </c>
      <c r="D213" t="s">
        <v>5048</v>
      </c>
      <c r="E213" t="s">
        <v>5605</v>
      </c>
      <c r="G213" t="s">
        <v>5073</v>
      </c>
      <c r="H213" t="s">
        <v>5050</v>
      </c>
      <c r="I213" t="s">
        <v>5051</v>
      </c>
      <c r="K213" t="s">
        <v>5099</v>
      </c>
      <c r="M213" t="s">
        <v>5237</v>
      </c>
      <c r="AH213" t="s">
        <v>5058</v>
      </c>
      <c r="AM213" t="s">
        <v>5606</v>
      </c>
    </row>
    <row r="214" spans="1:39" x14ac:dyDescent="0.25">
      <c r="A214">
        <v>181</v>
      </c>
      <c r="C214" t="s">
        <v>4796</v>
      </c>
      <c r="D214" t="s">
        <v>5048</v>
      </c>
      <c r="E214" t="s">
        <v>5601</v>
      </c>
      <c r="G214" t="s">
        <v>5073</v>
      </c>
      <c r="H214" t="s">
        <v>5050</v>
      </c>
      <c r="I214" t="s">
        <v>5051</v>
      </c>
      <c r="K214" t="s">
        <v>5099</v>
      </c>
      <c r="M214" t="s">
        <v>5092</v>
      </c>
      <c r="AH214" t="s">
        <v>5058</v>
      </c>
      <c r="AM214" t="s">
        <v>5602</v>
      </c>
    </row>
    <row r="215" spans="1:39" x14ac:dyDescent="0.25">
      <c r="A215">
        <v>1151</v>
      </c>
      <c r="C215" t="s">
        <v>4791</v>
      </c>
      <c r="D215" t="s">
        <v>5048</v>
      </c>
      <c r="E215" t="s">
        <v>7395</v>
      </c>
      <c r="G215" t="s">
        <v>5073</v>
      </c>
      <c r="H215" t="s">
        <v>5050</v>
      </c>
      <c r="I215" t="s">
        <v>5051</v>
      </c>
      <c r="K215" t="s">
        <v>5091</v>
      </c>
      <c r="M215" t="s">
        <v>5237</v>
      </c>
      <c r="N215" t="s">
        <v>5051</v>
      </c>
      <c r="O215" t="s">
        <v>5108</v>
      </c>
      <c r="Q215" t="s">
        <v>5121</v>
      </c>
      <c r="V215" t="s">
        <v>6867</v>
      </c>
      <c r="W215" t="s">
        <v>7396</v>
      </c>
      <c r="X215" t="s">
        <v>5070</v>
      </c>
      <c r="Y215" t="s">
        <v>5619</v>
      </c>
      <c r="Z215" t="s">
        <v>5052</v>
      </c>
      <c r="AA215" t="s">
        <v>323</v>
      </c>
      <c r="AH215" t="s">
        <v>5058</v>
      </c>
      <c r="AM215" t="s">
        <v>7397</v>
      </c>
    </row>
    <row r="216" spans="1:39" x14ac:dyDescent="0.25">
      <c r="A216">
        <v>2891</v>
      </c>
      <c r="B216" t="s">
        <v>8996</v>
      </c>
      <c r="C216" t="s">
        <v>4791</v>
      </c>
      <c r="D216" t="s">
        <v>5048</v>
      </c>
      <c r="E216" t="s">
        <v>8172</v>
      </c>
      <c r="G216" t="s">
        <v>5073</v>
      </c>
      <c r="H216" t="s">
        <v>5050</v>
      </c>
      <c r="I216" t="s">
        <v>5051</v>
      </c>
      <c r="K216" t="s">
        <v>5063</v>
      </c>
      <c r="M216" t="s">
        <v>255</v>
      </c>
      <c r="V216" t="s">
        <v>6867</v>
      </c>
      <c r="W216" t="s">
        <v>8997</v>
      </c>
      <c r="AE216" t="s">
        <v>7042</v>
      </c>
      <c r="AH216" t="s">
        <v>5058</v>
      </c>
      <c r="AM216" t="s">
        <v>8998</v>
      </c>
    </row>
    <row r="217" spans="1:39" x14ac:dyDescent="0.25">
      <c r="A217">
        <v>1249</v>
      </c>
      <c r="B217" t="s">
        <v>7542</v>
      </c>
      <c r="C217" t="s">
        <v>4791</v>
      </c>
      <c r="D217" t="s">
        <v>5048</v>
      </c>
      <c r="E217" t="s">
        <v>7543</v>
      </c>
      <c r="G217" t="s">
        <v>5073</v>
      </c>
      <c r="H217" t="s">
        <v>5050</v>
      </c>
      <c r="I217" t="s">
        <v>5051</v>
      </c>
      <c r="K217" t="s">
        <v>5133</v>
      </c>
      <c r="M217" t="s">
        <v>5134</v>
      </c>
      <c r="N217" t="s">
        <v>6920</v>
      </c>
      <c r="V217" t="s">
        <v>6867</v>
      </c>
      <c r="W217" t="s">
        <v>7544</v>
      </c>
      <c r="X217" t="s">
        <v>5070</v>
      </c>
      <c r="Y217" t="s">
        <v>5057</v>
      </c>
      <c r="AA217" t="s">
        <v>7545</v>
      </c>
      <c r="AE217" t="s">
        <v>6883</v>
      </c>
      <c r="AF217" t="s">
        <v>7546</v>
      </c>
      <c r="AG217" t="s">
        <v>6885</v>
      </c>
      <c r="AH217" t="s">
        <v>7547</v>
      </c>
      <c r="AM217" t="s">
        <v>7548</v>
      </c>
    </row>
    <row r="218" spans="1:39" x14ac:dyDescent="0.25">
      <c r="A218">
        <v>1203</v>
      </c>
      <c r="C218" t="s">
        <v>4791</v>
      </c>
      <c r="D218" t="s">
        <v>5048</v>
      </c>
      <c r="E218" t="s">
        <v>7481</v>
      </c>
      <c r="G218" t="s">
        <v>5073</v>
      </c>
      <c r="H218" t="s">
        <v>5050</v>
      </c>
      <c r="I218" t="s">
        <v>5051</v>
      </c>
      <c r="K218" t="s">
        <v>5091</v>
      </c>
      <c r="M218" t="s">
        <v>506</v>
      </c>
      <c r="N218" t="s">
        <v>5051</v>
      </c>
      <c r="O218" t="s">
        <v>5063</v>
      </c>
      <c r="Q218" t="s">
        <v>506</v>
      </c>
      <c r="V218" t="s">
        <v>6867</v>
      </c>
      <c r="W218" t="s">
        <v>7482</v>
      </c>
      <c r="X218" t="s">
        <v>235</v>
      </c>
      <c r="Y218" t="s">
        <v>743</v>
      </c>
      <c r="Z218" t="s">
        <v>235</v>
      </c>
      <c r="AA218" t="s">
        <v>5052</v>
      </c>
      <c r="AH218" t="s">
        <v>5058</v>
      </c>
      <c r="AM218" t="s">
        <v>7483</v>
      </c>
    </row>
    <row r="219" spans="1:39" x14ac:dyDescent="0.25">
      <c r="A219">
        <v>245</v>
      </c>
      <c r="C219" t="s">
        <v>4796</v>
      </c>
      <c r="D219" t="s">
        <v>5048</v>
      </c>
      <c r="E219" t="s">
        <v>5752</v>
      </c>
      <c r="G219" t="s">
        <v>5073</v>
      </c>
      <c r="H219" t="s">
        <v>5050</v>
      </c>
      <c r="I219" t="s">
        <v>5051</v>
      </c>
      <c r="K219" t="s">
        <v>5113</v>
      </c>
      <c r="M219" t="s">
        <v>5056</v>
      </c>
      <c r="AH219" t="s">
        <v>5058</v>
      </c>
      <c r="AM219" t="s">
        <v>5753</v>
      </c>
    </row>
    <row r="220" spans="1:39" x14ac:dyDescent="0.25">
      <c r="A220">
        <v>948</v>
      </c>
      <c r="C220" t="s">
        <v>4791</v>
      </c>
      <c r="D220" t="s">
        <v>5048</v>
      </c>
      <c r="E220" t="s">
        <v>7198</v>
      </c>
      <c r="G220" t="s">
        <v>5073</v>
      </c>
      <c r="H220" t="s">
        <v>5050</v>
      </c>
      <c r="I220" t="s">
        <v>5051</v>
      </c>
      <c r="K220" t="s">
        <v>5057</v>
      </c>
      <c r="M220" t="s">
        <v>238</v>
      </c>
      <c r="N220" t="s">
        <v>5051</v>
      </c>
      <c r="O220" t="s">
        <v>5122</v>
      </c>
      <c r="Q220" t="s">
        <v>5098</v>
      </c>
      <c r="V220" t="s">
        <v>6867</v>
      </c>
      <c r="W220" t="s">
        <v>7199</v>
      </c>
      <c r="X220" t="s">
        <v>5077</v>
      </c>
      <c r="Y220" t="s">
        <v>5355</v>
      </c>
      <c r="Z220" t="s">
        <v>5052</v>
      </c>
      <c r="AA220" t="s">
        <v>5070</v>
      </c>
      <c r="AH220" t="s">
        <v>5058</v>
      </c>
      <c r="AM220" t="s">
        <v>7200</v>
      </c>
    </row>
    <row r="221" spans="1:39" x14ac:dyDescent="0.25">
      <c r="A221">
        <v>3162</v>
      </c>
      <c r="B221" t="s">
        <v>9241</v>
      </c>
      <c r="C221" t="s">
        <v>4791</v>
      </c>
      <c r="D221" t="s">
        <v>5048</v>
      </c>
      <c r="E221" t="s">
        <v>9242</v>
      </c>
      <c r="G221" t="s">
        <v>5073</v>
      </c>
      <c r="H221" t="s">
        <v>5050</v>
      </c>
      <c r="I221" t="s">
        <v>5051</v>
      </c>
      <c r="K221" t="s">
        <v>236</v>
      </c>
      <c r="M221" t="s">
        <v>5054</v>
      </c>
      <c r="V221" t="s">
        <v>6867</v>
      </c>
      <c r="W221" t="s">
        <v>9243</v>
      </c>
      <c r="AE221" t="s">
        <v>7042</v>
      </c>
      <c r="AH221" t="s">
        <v>5058</v>
      </c>
      <c r="AM221" t="s">
        <v>9244</v>
      </c>
    </row>
    <row r="222" spans="1:39" x14ac:dyDescent="0.25">
      <c r="A222">
        <v>3163</v>
      </c>
      <c r="B222" t="s">
        <v>9245</v>
      </c>
      <c r="C222" t="s">
        <v>4791</v>
      </c>
      <c r="D222" t="s">
        <v>5048</v>
      </c>
      <c r="E222" t="s">
        <v>7863</v>
      </c>
      <c r="G222" t="s">
        <v>5073</v>
      </c>
      <c r="H222" t="s">
        <v>5050</v>
      </c>
      <c r="I222" t="s">
        <v>5051</v>
      </c>
      <c r="K222" t="s">
        <v>236</v>
      </c>
      <c r="M222" t="s">
        <v>6649</v>
      </c>
      <c r="V222" t="s">
        <v>6867</v>
      </c>
      <c r="W222" t="s">
        <v>9246</v>
      </c>
      <c r="AE222" t="s">
        <v>6869</v>
      </c>
      <c r="AH222" t="s">
        <v>5058</v>
      </c>
      <c r="AM222" t="s">
        <v>9247</v>
      </c>
    </row>
    <row r="223" spans="1:39" x14ac:dyDescent="0.25">
      <c r="A223">
        <v>2435</v>
      </c>
      <c r="C223" t="s">
        <v>4791</v>
      </c>
      <c r="D223" t="s">
        <v>5048</v>
      </c>
      <c r="E223" t="s">
        <v>8689</v>
      </c>
      <c r="G223" t="s">
        <v>5073</v>
      </c>
      <c r="H223" t="s">
        <v>5050</v>
      </c>
      <c r="I223" t="s">
        <v>5051</v>
      </c>
      <c r="K223" t="s">
        <v>5094</v>
      </c>
      <c r="M223" t="s">
        <v>5098</v>
      </c>
      <c r="N223" t="s">
        <v>5051</v>
      </c>
      <c r="O223" t="s">
        <v>5113</v>
      </c>
      <c r="Q223" t="s">
        <v>5134</v>
      </c>
      <c r="V223" t="s">
        <v>6867</v>
      </c>
      <c r="W223" t="s">
        <v>8690</v>
      </c>
      <c r="X223" t="s">
        <v>5057</v>
      </c>
      <c r="Y223" t="s">
        <v>5057</v>
      </c>
      <c r="Z223" t="s">
        <v>5057</v>
      </c>
      <c r="AA223" t="s">
        <v>5080</v>
      </c>
      <c r="AH223" t="s">
        <v>5058</v>
      </c>
      <c r="AM223" t="s">
        <v>8691</v>
      </c>
    </row>
    <row r="224" spans="1:39" x14ac:dyDescent="0.25">
      <c r="A224">
        <v>1427</v>
      </c>
      <c r="C224" t="s">
        <v>4791</v>
      </c>
      <c r="D224" t="s">
        <v>5048</v>
      </c>
      <c r="E224" t="s">
        <v>7804</v>
      </c>
      <c r="G224" t="s">
        <v>5073</v>
      </c>
      <c r="H224" t="s">
        <v>5050</v>
      </c>
      <c r="I224" t="s">
        <v>5051</v>
      </c>
      <c r="K224" t="s">
        <v>5052</v>
      </c>
      <c r="M224" t="s">
        <v>5056</v>
      </c>
      <c r="N224" t="s">
        <v>5051</v>
      </c>
      <c r="O224" t="s">
        <v>5094</v>
      </c>
      <c r="Q224" t="s">
        <v>5098</v>
      </c>
      <c r="V224" t="s">
        <v>6867</v>
      </c>
      <c r="W224" t="s">
        <v>7805</v>
      </c>
      <c r="X224" t="s">
        <v>5123</v>
      </c>
      <c r="Y224" t="s">
        <v>5196</v>
      </c>
      <c r="Z224" t="s">
        <v>5123</v>
      </c>
      <c r="AA224" t="s">
        <v>5057</v>
      </c>
      <c r="AH224" t="s">
        <v>5058</v>
      </c>
      <c r="AM224" t="s">
        <v>7806</v>
      </c>
    </row>
    <row r="225" spans="1:39" x14ac:dyDescent="0.25">
      <c r="A225">
        <v>1384</v>
      </c>
      <c r="C225" t="s">
        <v>4791</v>
      </c>
      <c r="D225" t="s">
        <v>5048</v>
      </c>
      <c r="E225" t="s">
        <v>7732</v>
      </c>
      <c r="G225" t="s">
        <v>5073</v>
      </c>
      <c r="H225" t="s">
        <v>5050</v>
      </c>
      <c r="I225" t="s">
        <v>5051</v>
      </c>
      <c r="K225" t="s">
        <v>5052</v>
      </c>
      <c r="M225" t="s">
        <v>5134</v>
      </c>
      <c r="N225" t="s">
        <v>5051</v>
      </c>
      <c r="O225" t="s">
        <v>5094</v>
      </c>
      <c r="Q225" t="s">
        <v>238</v>
      </c>
      <c r="V225" t="s">
        <v>6867</v>
      </c>
      <c r="W225" t="s">
        <v>7733</v>
      </c>
      <c r="X225" t="s">
        <v>5077</v>
      </c>
      <c r="Z225" t="s">
        <v>5077</v>
      </c>
      <c r="AA225" t="s">
        <v>5070</v>
      </c>
      <c r="AH225" t="s">
        <v>5058</v>
      </c>
      <c r="AM225" t="s">
        <v>7734</v>
      </c>
    </row>
    <row r="226" spans="1:39" x14ac:dyDescent="0.25">
      <c r="A226">
        <v>613</v>
      </c>
      <c r="B226" t="s">
        <v>6864</v>
      </c>
      <c r="C226" t="s">
        <v>4791</v>
      </c>
      <c r="D226" t="s">
        <v>5048</v>
      </c>
      <c r="E226" t="s">
        <v>6865</v>
      </c>
      <c r="G226" t="s">
        <v>5073</v>
      </c>
      <c r="H226" t="s">
        <v>5050</v>
      </c>
      <c r="I226" t="s">
        <v>5051</v>
      </c>
      <c r="K226" t="s">
        <v>5289</v>
      </c>
      <c r="M226" t="s">
        <v>5052</v>
      </c>
      <c r="N226" t="s">
        <v>5051</v>
      </c>
      <c r="O226" t="s">
        <v>5057</v>
      </c>
      <c r="Q226" t="s">
        <v>237</v>
      </c>
      <c r="R226" t="s">
        <v>5564</v>
      </c>
      <c r="S226" t="s">
        <v>5099</v>
      </c>
      <c r="T226" t="s">
        <v>6866</v>
      </c>
      <c r="U226" t="s">
        <v>5056</v>
      </c>
      <c r="V226" t="s">
        <v>6867</v>
      </c>
      <c r="W226" t="s">
        <v>6868</v>
      </c>
      <c r="X226" t="s">
        <v>513</v>
      </c>
      <c r="Y226" t="s">
        <v>5191</v>
      </c>
      <c r="Z226" t="s">
        <v>5077</v>
      </c>
      <c r="AA226" t="s">
        <v>323</v>
      </c>
      <c r="AB226" t="s">
        <v>237</v>
      </c>
      <c r="AC226" t="s">
        <v>5057</v>
      </c>
      <c r="AE226" t="s">
        <v>6869</v>
      </c>
      <c r="AF226" t="s">
        <v>6870</v>
      </c>
      <c r="AH226" t="s">
        <v>6871</v>
      </c>
      <c r="AM226" t="s">
        <v>6872</v>
      </c>
    </row>
    <row r="227" spans="1:39" x14ac:dyDescent="0.25">
      <c r="A227">
        <v>895</v>
      </c>
      <c r="C227" t="s">
        <v>4791</v>
      </c>
      <c r="D227" t="s">
        <v>5048</v>
      </c>
      <c r="E227" t="s">
        <v>7108</v>
      </c>
      <c r="G227" t="s">
        <v>5073</v>
      </c>
      <c r="H227" t="s">
        <v>5050</v>
      </c>
      <c r="I227" t="s">
        <v>5051</v>
      </c>
      <c r="K227" t="s">
        <v>5057</v>
      </c>
      <c r="M227" t="s">
        <v>237</v>
      </c>
      <c r="N227" t="s">
        <v>5051</v>
      </c>
      <c r="O227" t="s">
        <v>5055</v>
      </c>
      <c r="Q227" t="s">
        <v>5360</v>
      </c>
      <c r="V227" t="s">
        <v>6867</v>
      </c>
      <c r="W227" t="s">
        <v>7109</v>
      </c>
      <c r="X227" t="s">
        <v>5077</v>
      </c>
      <c r="Y227" t="s">
        <v>5196</v>
      </c>
      <c r="Z227" t="s">
        <v>5077</v>
      </c>
      <c r="AA227" t="s">
        <v>5184</v>
      </c>
      <c r="AH227" t="s">
        <v>5058</v>
      </c>
      <c r="AM227" t="s">
        <v>7110</v>
      </c>
    </row>
    <row r="228" spans="1:39" x14ac:dyDescent="0.25">
      <c r="A228">
        <v>3328</v>
      </c>
      <c r="B228" t="s">
        <v>9471</v>
      </c>
      <c r="C228" t="s">
        <v>4791</v>
      </c>
      <c r="D228" t="s">
        <v>5048</v>
      </c>
      <c r="E228" t="s">
        <v>9472</v>
      </c>
      <c r="G228" t="s">
        <v>5073</v>
      </c>
      <c r="H228" t="s">
        <v>5050</v>
      </c>
      <c r="I228" t="s">
        <v>5051</v>
      </c>
      <c r="K228" t="s">
        <v>6876</v>
      </c>
      <c r="M228" t="s">
        <v>743</v>
      </c>
      <c r="V228" t="s">
        <v>6867</v>
      </c>
      <c r="W228" t="s">
        <v>9473</v>
      </c>
      <c r="AE228" t="s">
        <v>6869</v>
      </c>
      <c r="AH228" t="s">
        <v>5058</v>
      </c>
      <c r="AM228" t="s">
        <v>9474</v>
      </c>
    </row>
    <row r="229" spans="1:39" x14ac:dyDescent="0.25">
      <c r="A229">
        <v>1054</v>
      </c>
      <c r="C229" t="s">
        <v>4791</v>
      </c>
      <c r="D229" t="s">
        <v>5048</v>
      </c>
      <c r="E229" t="s">
        <v>7281</v>
      </c>
      <c r="G229" t="s">
        <v>5073</v>
      </c>
      <c r="H229" t="s">
        <v>5050</v>
      </c>
      <c r="I229" t="s">
        <v>5051</v>
      </c>
      <c r="K229" t="s">
        <v>5091</v>
      </c>
      <c r="M229" t="s">
        <v>5196</v>
      </c>
      <c r="N229" t="s">
        <v>5051</v>
      </c>
      <c r="O229" t="s">
        <v>235</v>
      </c>
      <c r="Q229" t="s">
        <v>237</v>
      </c>
      <c r="V229" t="s">
        <v>6867</v>
      </c>
      <c r="W229" t="s">
        <v>7282</v>
      </c>
      <c r="X229" t="s">
        <v>5077</v>
      </c>
      <c r="Y229" t="s">
        <v>5191</v>
      </c>
      <c r="Z229" t="s">
        <v>5057</v>
      </c>
      <c r="AA229" t="s">
        <v>5057</v>
      </c>
      <c r="AH229" t="s">
        <v>5058</v>
      </c>
      <c r="AM229" t="s">
        <v>7283</v>
      </c>
    </row>
    <row r="230" spans="1:39" x14ac:dyDescent="0.25">
      <c r="A230">
        <v>881</v>
      </c>
      <c r="C230" t="s">
        <v>4791</v>
      </c>
      <c r="D230" t="s">
        <v>5048</v>
      </c>
      <c r="E230" t="s">
        <v>7087</v>
      </c>
      <c r="G230" t="s">
        <v>5073</v>
      </c>
      <c r="H230" t="s">
        <v>5050</v>
      </c>
      <c r="I230" t="s">
        <v>5051</v>
      </c>
      <c r="K230" t="s">
        <v>5057</v>
      </c>
      <c r="M230" t="s">
        <v>5069</v>
      </c>
      <c r="N230" t="s">
        <v>5051</v>
      </c>
      <c r="O230" t="s">
        <v>5211</v>
      </c>
      <c r="Q230" t="s">
        <v>5056</v>
      </c>
      <c r="V230" t="s">
        <v>6867</v>
      </c>
      <c r="W230" t="s">
        <v>7088</v>
      </c>
      <c r="X230" t="s">
        <v>5099</v>
      </c>
      <c r="Y230" t="s">
        <v>5862</v>
      </c>
      <c r="Z230" t="s">
        <v>7089</v>
      </c>
      <c r="AA230" t="s">
        <v>5070</v>
      </c>
      <c r="AH230" t="s">
        <v>5058</v>
      </c>
      <c r="AM230" t="s">
        <v>7090</v>
      </c>
    </row>
    <row r="231" spans="1:39" x14ac:dyDescent="0.25">
      <c r="A231">
        <v>18</v>
      </c>
      <c r="C231" t="s">
        <v>4796</v>
      </c>
      <c r="D231" t="s">
        <v>5048</v>
      </c>
      <c r="E231" t="s">
        <v>5128</v>
      </c>
      <c r="G231" t="s">
        <v>5073</v>
      </c>
      <c r="H231" t="s">
        <v>5050</v>
      </c>
      <c r="I231" t="s">
        <v>5051</v>
      </c>
      <c r="K231" t="s">
        <v>5129</v>
      </c>
      <c r="M231" t="s">
        <v>5108</v>
      </c>
      <c r="AH231" t="s">
        <v>5058</v>
      </c>
      <c r="AM231" t="s">
        <v>5130</v>
      </c>
    </row>
    <row r="232" spans="1:39" x14ac:dyDescent="0.25">
      <c r="A232">
        <v>3277</v>
      </c>
      <c r="C232" t="s">
        <v>4791</v>
      </c>
      <c r="D232" t="s">
        <v>5048</v>
      </c>
      <c r="E232" t="s">
        <v>9388</v>
      </c>
      <c r="G232" t="s">
        <v>5073</v>
      </c>
      <c r="H232" t="s">
        <v>5050</v>
      </c>
      <c r="I232" t="s">
        <v>5564</v>
      </c>
      <c r="J232" t="s">
        <v>235</v>
      </c>
      <c r="K232" t="s">
        <v>5191</v>
      </c>
      <c r="M232" t="s">
        <v>238</v>
      </c>
      <c r="V232" t="s">
        <v>6867</v>
      </c>
      <c r="W232" t="s">
        <v>9389</v>
      </c>
      <c r="AE232" t="s">
        <v>6869</v>
      </c>
      <c r="AH232" t="s">
        <v>9390</v>
      </c>
      <c r="AM232" t="s">
        <v>9391</v>
      </c>
    </row>
    <row r="233" spans="1:39" x14ac:dyDescent="0.25">
      <c r="A233">
        <v>3310</v>
      </c>
      <c r="B233" t="s">
        <v>9458</v>
      </c>
      <c r="C233" t="s">
        <v>4791</v>
      </c>
      <c r="D233" t="s">
        <v>5048</v>
      </c>
      <c r="E233" t="s">
        <v>7856</v>
      </c>
      <c r="G233" t="s">
        <v>5073</v>
      </c>
      <c r="H233" t="s">
        <v>5050</v>
      </c>
      <c r="I233" t="s">
        <v>5051</v>
      </c>
      <c r="K233" t="s">
        <v>323</v>
      </c>
      <c r="M233" t="s">
        <v>5056</v>
      </c>
      <c r="V233" t="s">
        <v>6867</v>
      </c>
      <c r="W233" t="s">
        <v>9459</v>
      </c>
      <c r="AE233" t="s">
        <v>6869</v>
      </c>
      <c r="AH233" t="s">
        <v>5058</v>
      </c>
      <c r="AM233" t="s">
        <v>9460</v>
      </c>
    </row>
    <row r="234" spans="1:39" x14ac:dyDescent="0.25">
      <c r="A234">
        <v>3152</v>
      </c>
      <c r="B234" t="s">
        <v>9230</v>
      </c>
      <c r="C234" t="s">
        <v>4791</v>
      </c>
      <c r="D234" t="s">
        <v>5048</v>
      </c>
      <c r="E234" t="s">
        <v>8890</v>
      </c>
      <c r="G234" t="s">
        <v>5073</v>
      </c>
      <c r="H234" t="s">
        <v>5050</v>
      </c>
      <c r="I234" t="s">
        <v>5051</v>
      </c>
      <c r="K234" t="s">
        <v>236</v>
      </c>
      <c r="M234" t="s">
        <v>506</v>
      </c>
      <c r="V234" t="s">
        <v>6867</v>
      </c>
      <c r="W234" t="s">
        <v>9231</v>
      </c>
      <c r="AE234" t="s">
        <v>7042</v>
      </c>
      <c r="AH234" t="s">
        <v>5058</v>
      </c>
      <c r="AM234" t="s">
        <v>9232</v>
      </c>
    </row>
    <row r="235" spans="1:39" x14ac:dyDescent="0.25">
      <c r="A235">
        <v>3489</v>
      </c>
      <c r="C235" t="s">
        <v>4791</v>
      </c>
      <c r="D235" t="s">
        <v>5048</v>
      </c>
      <c r="E235" t="s">
        <v>9653</v>
      </c>
      <c r="G235" t="s">
        <v>5073</v>
      </c>
      <c r="H235" t="s">
        <v>5050</v>
      </c>
      <c r="I235" t="s">
        <v>5564</v>
      </c>
      <c r="K235" t="s">
        <v>743</v>
      </c>
      <c r="M235" t="s">
        <v>5056</v>
      </c>
      <c r="V235" t="s">
        <v>6867</v>
      </c>
      <c r="W235" t="s">
        <v>9654</v>
      </c>
      <c r="AE235" t="s">
        <v>7042</v>
      </c>
      <c r="AF235" t="s">
        <v>9655</v>
      </c>
      <c r="AH235" t="s">
        <v>9656</v>
      </c>
      <c r="AM235" t="s">
        <v>9657</v>
      </c>
    </row>
    <row r="236" spans="1:39" x14ac:dyDescent="0.25">
      <c r="A236">
        <v>1532</v>
      </c>
      <c r="C236" t="s">
        <v>4791</v>
      </c>
      <c r="D236" t="s">
        <v>5048</v>
      </c>
      <c r="E236" t="s">
        <v>7907</v>
      </c>
      <c r="G236" t="s">
        <v>5073</v>
      </c>
      <c r="H236" t="s">
        <v>5050</v>
      </c>
      <c r="I236" t="s">
        <v>5051</v>
      </c>
      <c r="K236" t="s">
        <v>235</v>
      </c>
      <c r="M236" t="s">
        <v>5080</v>
      </c>
      <c r="N236" t="s">
        <v>5051</v>
      </c>
      <c r="O236" t="s">
        <v>235</v>
      </c>
      <c r="Q236" t="s">
        <v>5184</v>
      </c>
      <c r="V236" t="s">
        <v>6867</v>
      </c>
      <c r="W236" t="s">
        <v>7908</v>
      </c>
      <c r="X236" t="s">
        <v>5077</v>
      </c>
      <c r="Y236" t="s">
        <v>5069</v>
      </c>
      <c r="Z236" t="s">
        <v>5092</v>
      </c>
      <c r="AA236" t="s">
        <v>5057</v>
      </c>
      <c r="AH236" t="s">
        <v>5058</v>
      </c>
      <c r="AM236" t="s">
        <v>7909</v>
      </c>
    </row>
    <row r="237" spans="1:39" x14ac:dyDescent="0.25">
      <c r="A237">
        <v>3401</v>
      </c>
      <c r="B237" t="s">
        <v>9578</v>
      </c>
      <c r="C237" t="s">
        <v>4791</v>
      </c>
      <c r="D237" t="s">
        <v>5048</v>
      </c>
      <c r="E237" t="s">
        <v>9579</v>
      </c>
      <c r="G237" t="s">
        <v>5073</v>
      </c>
      <c r="H237" t="s">
        <v>5050</v>
      </c>
      <c r="I237" t="s">
        <v>5051</v>
      </c>
      <c r="K237" t="s">
        <v>5355</v>
      </c>
      <c r="M237" t="s">
        <v>5121</v>
      </c>
      <c r="V237" t="s">
        <v>6867</v>
      </c>
      <c r="W237" t="s">
        <v>9580</v>
      </c>
      <c r="AE237" t="s">
        <v>6869</v>
      </c>
      <c r="AH237" t="s">
        <v>5058</v>
      </c>
      <c r="AM237" t="s">
        <v>9581</v>
      </c>
    </row>
    <row r="238" spans="1:39" x14ac:dyDescent="0.25">
      <c r="A238">
        <v>63</v>
      </c>
      <c r="C238" t="s">
        <v>4796</v>
      </c>
      <c r="D238" t="s">
        <v>5048</v>
      </c>
      <c r="E238" t="s">
        <v>5262</v>
      </c>
      <c r="G238" t="s">
        <v>5073</v>
      </c>
      <c r="H238" t="s">
        <v>5050</v>
      </c>
      <c r="I238" t="s">
        <v>5051</v>
      </c>
      <c r="K238" t="s">
        <v>5133</v>
      </c>
      <c r="M238" t="s">
        <v>5196</v>
      </c>
      <c r="AH238" t="s">
        <v>5058</v>
      </c>
      <c r="AM238" t="s">
        <v>5263</v>
      </c>
    </row>
    <row r="239" spans="1:39" x14ac:dyDescent="0.25">
      <c r="A239">
        <v>1282</v>
      </c>
      <c r="C239" t="s">
        <v>4791</v>
      </c>
      <c r="D239" t="s">
        <v>5048</v>
      </c>
      <c r="E239" t="s">
        <v>7580</v>
      </c>
      <c r="G239" t="s">
        <v>5073</v>
      </c>
      <c r="H239" t="s">
        <v>5050</v>
      </c>
      <c r="I239" t="s">
        <v>5051</v>
      </c>
      <c r="K239" t="s">
        <v>5052</v>
      </c>
      <c r="M239" t="s">
        <v>5196</v>
      </c>
      <c r="N239" t="s">
        <v>5051</v>
      </c>
      <c r="O239" t="s">
        <v>5094</v>
      </c>
      <c r="Q239" t="s">
        <v>239</v>
      </c>
      <c r="V239" t="s">
        <v>6867</v>
      </c>
      <c r="W239" t="s">
        <v>7581</v>
      </c>
      <c r="X239" t="s">
        <v>5074</v>
      </c>
      <c r="Y239" t="s">
        <v>5196</v>
      </c>
      <c r="Z239" t="s">
        <v>5052</v>
      </c>
      <c r="AH239" t="s">
        <v>5058</v>
      </c>
      <c r="AM239" t="s">
        <v>7582</v>
      </c>
    </row>
    <row r="240" spans="1:39" x14ac:dyDescent="0.25">
      <c r="A240">
        <v>185</v>
      </c>
      <c r="C240" t="s">
        <v>4796</v>
      </c>
      <c r="D240" t="s">
        <v>5048</v>
      </c>
      <c r="E240" t="s">
        <v>5609</v>
      </c>
      <c r="G240" t="s">
        <v>5073</v>
      </c>
      <c r="H240" t="s">
        <v>5050</v>
      </c>
      <c r="I240" t="s">
        <v>5051</v>
      </c>
      <c r="K240" t="s">
        <v>5099</v>
      </c>
      <c r="M240" t="s">
        <v>5056</v>
      </c>
      <c r="AH240" t="s">
        <v>5058</v>
      </c>
      <c r="AM240" t="s">
        <v>5610</v>
      </c>
    </row>
    <row r="241" spans="1:39" x14ac:dyDescent="0.25">
      <c r="A241">
        <v>157</v>
      </c>
      <c r="C241" t="s">
        <v>4796</v>
      </c>
      <c r="D241" t="s">
        <v>5048</v>
      </c>
      <c r="E241" t="s">
        <v>5533</v>
      </c>
      <c r="G241" t="s">
        <v>5073</v>
      </c>
      <c r="H241" t="s">
        <v>5050</v>
      </c>
      <c r="I241" t="s">
        <v>5051</v>
      </c>
      <c r="K241" t="s">
        <v>235</v>
      </c>
      <c r="M241" t="s">
        <v>5056</v>
      </c>
      <c r="AH241" t="s">
        <v>5058</v>
      </c>
      <c r="AM241" t="s">
        <v>5534</v>
      </c>
    </row>
    <row r="242" spans="1:39" x14ac:dyDescent="0.25">
      <c r="A242">
        <v>3166</v>
      </c>
      <c r="B242" t="s">
        <v>8112</v>
      </c>
      <c r="C242" t="s">
        <v>4791</v>
      </c>
      <c r="D242" t="s">
        <v>5048</v>
      </c>
      <c r="E242" t="s">
        <v>7261</v>
      </c>
      <c r="G242" t="s">
        <v>5073</v>
      </c>
      <c r="H242" t="s">
        <v>5050</v>
      </c>
      <c r="I242" t="s">
        <v>5051</v>
      </c>
      <c r="K242" t="s">
        <v>236</v>
      </c>
      <c r="M242" t="s">
        <v>252</v>
      </c>
      <c r="V242" t="s">
        <v>6867</v>
      </c>
      <c r="W242" t="s">
        <v>9248</v>
      </c>
      <c r="AE242" t="s">
        <v>6869</v>
      </c>
      <c r="AH242" t="s">
        <v>5058</v>
      </c>
      <c r="AM242" t="s">
        <v>9249</v>
      </c>
    </row>
    <row r="243" spans="1:39" x14ac:dyDescent="0.25">
      <c r="A243">
        <v>2033</v>
      </c>
      <c r="C243" t="s">
        <v>4791</v>
      </c>
      <c r="D243" t="s">
        <v>5048</v>
      </c>
      <c r="E243" t="s">
        <v>8374</v>
      </c>
      <c r="G243" t="s">
        <v>5073</v>
      </c>
      <c r="H243" t="s">
        <v>5050</v>
      </c>
      <c r="I243" t="s">
        <v>5051</v>
      </c>
      <c r="K243" t="s">
        <v>5099</v>
      </c>
      <c r="M243" t="s">
        <v>5134</v>
      </c>
      <c r="N243" t="s">
        <v>5051</v>
      </c>
      <c r="O243" t="s">
        <v>5094</v>
      </c>
      <c r="Q243" t="s">
        <v>238</v>
      </c>
      <c r="V243" t="s">
        <v>6867</v>
      </c>
      <c r="W243" t="s">
        <v>8375</v>
      </c>
      <c r="X243" t="s">
        <v>5672</v>
      </c>
      <c r="Y243" t="s">
        <v>5191</v>
      </c>
      <c r="Z243" t="s">
        <v>5672</v>
      </c>
      <c r="AA243" t="s">
        <v>5057</v>
      </c>
      <c r="AH243" t="s">
        <v>5058</v>
      </c>
      <c r="AM243" t="s">
        <v>8376</v>
      </c>
    </row>
    <row r="244" spans="1:39" x14ac:dyDescent="0.25">
      <c r="A244">
        <v>2089</v>
      </c>
      <c r="C244" t="s">
        <v>4791</v>
      </c>
      <c r="D244" t="s">
        <v>5048</v>
      </c>
      <c r="E244" t="s">
        <v>8417</v>
      </c>
      <c r="G244" t="s">
        <v>5073</v>
      </c>
      <c r="H244" t="s">
        <v>5050</v>
      </c>
      <c r="I244" t="s">
        <v>5051</v>
      </c>
      <c r="K244" t="s">
        <v>5099</v>
      </c>
      <c r="M244" t="s">
        <v>5098</v>
      </c>
      <c r="N244" t="s">
        <v>5051</v>
      </c>
      <c r="O244" t="s">
        <v>5113</v>
      </c>
      <c r="Q244" t="s">
        <v>506</v>
      </c>
      <c r="V244" t="s">
        <v>6867</v>
      </c>
      <c r="W244" t="s">
        <v>8418</v>
      </c>
      <c r="X244" t="s">
        <v>5070</v>
      </c>
      <c r="Y244" t="s">
        <v>5069</v>
      </c>
      <c r="Z244" t="s">
        <v>5070</v>
      </c>
      <c r="AA244" t="s">
        <v>5129</v>
      </c>
      <c r="AH244" t="s">
        <v>5058</v>
      </c>
      <c r="AM244" t="s">
        <v>8419</v>
      </c>
    </row>
    <row r="245" spans="1:39" x14ac:dyDescent="0.25">
      <c r="A245">
        <v>874</v>
      </c>
      <c r="C245" t="s">
        <v>4791</v>
      </c>
      <c r="D245" t="s">
        <v>5048</v>
      </c>
      <c r="E245" t="s">
        <v>7079</v>
      </c>
      <c r="G245" t="s">
        <v>5073</v>
      </c>
      <c r="H245" t="s">
        <v>5050</v>
      </c>
      <c r="I245" t="s">
        <v>5051</v>
      </c>
      <c r="K245" t="s">
        <v>5057</v>
      </c>
      <c r="M245" t="s">
        <v>5648</v>
      </c>
      <c r="N245" t="s">
        <v>5051</v>
      </c>
      <c r="O245" t="s">
        <v>5099</v>
      </c>
      <c r="Q245" t="s">
        <v>486</v>
      </c>
      <c r="V245" t="s">
        <v>6867</v>
      </c>
      <c r="W245" t="s">
        <v>7080</v>
      </c>
      <c r="X245" t="s">
        <v>6072</v>
      </c>
      <c r="Y245" t="s">
        <v>5649</v>
      </c>
      <c r="Z245" t="s">
        <v>5052</v>
      </c>
      <c r="AA245" t="s">
        <v>5070</v>
      </c>
      <c r="AH245" t="s">
        <v>5058</v>
      </c>
      <c r="AM245" t="s">
        <v>7081</v>
      </c>
    </row>
    <row r="246" spans="1:39" x14ac:dyDescent="0.25">
      <c r="A246">
        <v>2174</v>
      </c>
      <c r="C246" t="s">
        <v>4791</v>
      </c>
      <c r="D246" t="s">
        <v>5048</v>
      </c>
      <c r="E246" t="s">
        <v>8491</v>
      </c>
      <c r="G246" t="s">
        <v>5073</v>
      </c>
      <c r="H246" t="s">
        <v>5050</v>
      </c>
      <c r="I246" t="s">
        <v>5051</v>
      </c>
      <c r="K246" t="s">
        <v>5099</v>
      </c>
      <c r="M246" t="s">
        <v>506</v>
      </c>
      <c r="N246" t="s">
        <v>5051</v>
      </c>
      <c r="O246" t="s">
        <v>5063</v>
      </c>
      <c r="Q246" t="s">
        <v>506</v>
      </c>
      <c r="V246" t="s">
        <v>6867</v>
      </c>
      <c r="W246" t="s">
        <v>8492</v>
      </c>
      <c r="X246" t="s">
        <v>5070</v>
      </c>
      <c r="Y246" t="s">
        <v>323</v>
      </c>
      <c r="Z246" t="s">
        <v>5070</v>
      </c>
      <c r="AA246" t="s">
        <v>5070</v>
      </c>
      <c r="AH246" t="s">
        <v>5058</v>
      </c>
      <c r="AM246" t="s">
        <v>8493</v>
      </c>
    </row>
    <row r="247" spans="1:39" x14ac:dyDescent="0.25">
      <c r="A247">
        <v>1680</v>
      </c>
      <c r="C247" t="s">
        <v>4791</v>
      </c>
      <c r="D247" t="s">
        <v>5048</v>
      </c>
      <c r="E247" t="s">
        <v>8020</v>
      </c>
      <c r="G247" t="s">
        <v>5073</v>
      </c>
      <c r="H247" t="s">
        <v>5050</v>
      </c>
      <c r="I247" t="s">
        <v>5051</v>
      </c>
      <c r="K247" t="s">
        <v>235</v>
      </c>
      <c r="M247" t="s">
        <v>5395</v>
      </c>
      <c r="N247" t="s">
        <v>5051</v>
      </c>
      <c r="O247" t="s">
        <v>5094</v>
      </c>
      <c r="Q247" t="s">
        <v>238</v>
      </c>
      <c r="V247" t="s">
        <v>6867</v>
      </c>
      <c r="W247" t="s">
        <v>8021</v>
      </c>
      <c r="X247" t="s">
        <v>5070</v>
      </c>
      <c r="Y247" t="s">
        <v>5069</v>
      </c>
      <c r="Z247" t="s">
        <v>5070</v>
      </c>
      <c r="AA247" t="s">
        <v>5070</v>
      </c>
      <c r="AH247" t="s">
        <v>5058</v>
      </c>
      <c r="AM247" t="s">
        <v>8022</v>
      </c>
    </row>
    <row r="248" spans="1:39" x14ac:dyDescent="0.25">
      <c r="A248">
        <v>2038</v>
      </c>
      <c r="C248" t="s">
        <v>4791</v>
      </c>
      <c r="D248" t="s">
        <v>5048</v>
      </c>
      <c r="E248" t="s">
        <v>8384</v>
      </c>
      <c r="G248" t="s">
        <v>5073</v>
      </c>
      <c r="H248" t="s">
        <v>5050</v>
      </c>
      <c r="I248" t="s">
        <v>5051</v>
      </c>
      <c r="K248" t="s">
        <v>5099</v>
      </c>
      <c r="M248" t="s">
        <v>5134</v>
      </c>
      <c r="N248" t="s">
        <v>5051</v>
      </c>
      <c r="O248" t="s">
        <v>5063</v>
      </c>
      <c r="Q248" t="s">
        <v>506</v>
      </c>
      <c r="V248" t="s">
        <v>6867</v>
      </c>
      <c r="W248" t="s">
        <v>8385</v>
      </c>
      <c r="X248" t="s">
        <v>5070</v>
      </c>
      <c r="Y248" t="s">
        <v>323</v>
      </c>
      <c r="Z248" t="s">
        <v>5070</v>
      </c>
      <c r="AA248" t="s">
        <v>5129</v>
      </c>
      <c r="AH248" t="s">
        <v>5058</v>
      </c>
      <c r="AM248" t="s">
        <v>8386</v>
      </c>
    </row>
    <row r="249" spans="1:39" x14ac:dyDescent="0.25">
      <c r="A249">
        <v>927</v>
      </c>
      <c r="C249" t="s">
        <v>4791</v>
      </c>
      <c r="D249" t="s">
        <v>5048</v>
      </c>
      <c r="E249" t="s">
        <v>7159</v>
      </c>
      <c r="G249" t="s">
        <v>5073</v>
      </c>
      <c r="H249" t="s">
        <v>5050</v>
      </c>
      <c r="I249" t="s">
        <v>5051</v>
      </c>
      <c r="K249" t="s">
        <v>5057</v>
      </c>
      <c r="M249" t="s">
        <v>5134</v>
      </c>
      <c r="N249" t="s">
        <v>5051</v>
      </c>
      <c r="O249" t="s">
        <v>5062</v>
      </c>
      <c r="Q249" t="s">
        <v>5237</v>
      </c>
      <c r="V249" t="s">
        <v>6867</v>
      </c>
      <c r="W249" t="s">
        <v>7160</v>
      </c>
      <c r="X249" t="s">
        <v>5077</v>
      </c>
      <c r="Y249" t="s">
        <v>5196</v>
      </c>
      <c r="Z249" t="s">
        <v>5074</v>
      </c>
      <c r="AA249" t="s">
        <v>5057</v>
      </c>
      <c r="AH249" t="s">
        <v>5058</v>
      </c>
      <c r="AM249" t="s">
        <v>7161</v>
      </c>
    </row>
    <row r="250" spans="1:39" x14ac:dyDescent="0.25">
      <c r="A250">
        <v>1776</v>
      </c>
      <c r="C250" t="s">
        <v>4791</v>
      </c>
      <c r="D250" t="s">
        <v>5048</v>
      </c>
      <c r="E250" t="s">
        <v>8132</v>
      </c>
      <c r="G250" t="s">
        <v>5073</v>
      </c>
      <c r="H250" t="s">
        <v>5050</v>
      </c>
      <c r="I250" t="s">
        <v>5051</v>
      </c>
      <c r="K250" t="s">
        <v>235</v>
      </c>
      <c r="M250" t="s">
        <v>238</v>
      </c>
      <c r="N250" t="s">
        <v>5051</v>
      </c>
      <c r="O250" t="s">
        <v>5099</v>
      </c>
      <c r="Q250" t="s">
        <v>238</v>
      </c>
      <c r="V250" t="s">
        <v>6867</v>
      </c>
      <c r="W250" t="s">
        <v>8133</v>
      </c>
      <c r="X250" t="s">
        <v>5077</v>
      </c>
      <c r="Y250" t="s">
        <v>5080</v>
      </c>
      <c r="Z250" t="s">
        <v>5077</v>
      </c>
      <c r="AA250" t="s">
        <v>5057</v>
      </c>
      <c r="AH250" t="s">
        <v>5058</v>
      </c>
      <c r="AM250" t="s">
        <v>8134</v>
      </c>
    </row>
    <row r="251" spans="1:39" x14ac:dyDescent="0.25">
      <c r="A251">
        <v>928</v>
      </c>
      <c r="B251" t="s">
        <v>7162</v>
      </c>
      <c r="C251" t="s">
        <v>4791</v>
      </c>
      <c r="D251" t="s">
        <v>5048</v>
      </c>
      <c r="E251" t="s">
        <v>7163</v>
      </c>
      <c r="G251" t="s">
        <v>5073</v>
      </c>
      <c r="H251" t="s">
        <v>5050</v>
      </c>
      <c r="I251" t="s">
        <v>5051</v>
      </c>
      <c r="K251" t="s">
        <v>5057</v>
      </c>
      <c r="M251" t="s">
        <v>5134</v>
      </c>
      <c r="N251" t="s">
        <v>5564</v>
      </c>
      <c r="O251" t="s">
        <v>5062</v>
      </c>
      <c r="Q251" t="s">
        <v>5237</v>
      </c>
      <c r="V251" t="s">
        <v>6867</v>
      </c>
      <c r="W251" t="s">
        <v>7160</v>
      </c>
      <c r="X251" t="s">
        <v>5077</v>
      </c>
      <c r="Y251" t="s">
        <v>5196</v>
      </c>
      <c r="Z251" t="s">
        <v>5074</v>
      </c>
      <c r="AA251" t="s">
        <v>5057</v>
      </c>
      <c r="AE251" t="s">
        <v>6869</v>
      </c>
      <c r="AF251" t="s">
        <v>7164</v>
      </c>
      <c r="AG251" t="s">
        <v>7165</v>
      </c>
      <c r="AH251" t="s">
        <v>7166</v>
      </c>
      <c r="AM251" t="s">
        <v>7167</v>
      </c>
    </row>
    <row r="252" spans="1:39" x14ac:dyDescent="0.25">
      <c r="A252">
        <v>3329</v>
      </c>
      <c r="B252" t="s">
        <v>7162</v>
      </c>
      <c r="C252" t="s">
        <v>4791</v>
      </c>
      <c r="D252" t="s">
        <v>5048</v>
      </c>
      <c r="E252" t="s">
        <v>9363</v>
      </c>
      <c r="G252" t="s">
        <v>5073</v>
      </c>
      <c r="H252" t="s">
        <v>5050</v>
      </c>
      <c r="I252" t="s">
        <v>5051</v>
      </c>
      <c r="K252" t="s">
        <v>6876</v>
      </c>
      <c r="M252" t="s">
        <v>5098</v>
      </c>
      <c r="V252" t="s">
        <v>6867</v>
      </c>
      <c r="W252" t="s">
        <v>9475</v>
      </c>
      <c r="AE252" t="s">
        <v>6869</v>
      </c>
      <c r="AH252" t="s">
        <v>5058</v>
      </c>
      <c r="AM252" t="s">
        <v>9476</v>
      </c>
    </row>
    <row r="253" spans="1:39" x14ac:dyDescent="0.25">
      <c r="A253">
        <v>1781</v>
      </c>
      <c r="C253" t="s">
        <v>4791</v>
      </c>
      <c r="D253" t="s">
        <v>5048</v>
      </c>
      <c r="E253" t="s">
        <v>8145</v>
      </c>
      <c r="G253" t="s">
        <v>5073</v>
      </c>
      <c r="H253" t="s">
        <v>5050</v>
      </c>
      <c r="I253" t="s">
        <v>5051</v>
      </c>
      <c r="K253" t="s">
        <v>235</v>
      </c>
      <c r="M253" t="s">
        <v>238</v>
      </c>
      <c r="N253" t="s">
        <v>5051</v>
      </c>
      <c r="O253" t="s">
        <v>5094</v>
      </c>
      <c r="Q253" t="s">
        <v>238</v>
      </c>
      <c r="V253" t="s">
        <v>6867</v>
      </c>
      <c r="W253" t="s">
        <v>8133</v>
      </c>
      <c r="X253" t="s">
        <v>5077</v>
      </c>
      <c r="Y253" t="s">
        <v>5080</v>
      </c>
      <c r="Z253" t="s">
        <v>5077</v>
      </c>
      <c r="AA253" t="s">
        <v>5070</v>
      </c>
      <c r="AH253" t="s">
        <v>5058</v>
      </c>
      <c r="AM253" t="s">
        <v>8146</v>
      </c>
    </row>
    <row r="254" spans="1:39" x14ac:dyDescent="0.25">
      <c r="A254">
        <v>2021</v>
      </c>
      <c r="C254" t="s">
        <v>4791</v>
      </c>
      <c r="D254" t="s">
        <v>5048</v>
      </c>
      <c r="E254" t="s">
        <v>6980</v>
      </c>
      <c r="G254" t="s">
        <v>5073</v>
      </c>
      <c r="H254" t="s">
        <v>5050</v>
      </c>
      <c r="I254" t="s">
        <v>5051</v>
      </c>
      <c r="K254" t="s">
        <v>5099</v>
      </c>
      <c r="M254" t="s">
        <v>5092</v>
      </c>
      <c r="N254" t="s">
        <v>5051</v>
      </c>
      <c r="O254" t="s">
        <v>5099</v>
      </c>
      <c r="Q254" t="s">
        <v>5109</v>
      </c>
      <c r="V254" t="s">
        <v>6867</v>
      </c>
      <c r="W254" t="s">
        <v>8361</v>
      </c>
      <c r="X254" t="s">
        <v>5091</v>
      </c>
      <c r="Y254" t="s">
        <v>5191</v>
      </c>
      <c r="Z254" t="s">
        <v>5077</v>
      </c>
      <c r="AA254" t="s">
        <v>5057</v>
      </c>
      <c r="AH254" t="s">
        <v>5058</v>
      </c>
      <c r="AM254" t="s">
        <v>8362</v>
      </c>
    </row>
    <row r="255" spans="1:39" x14ac:dyDescent="0.25">
      <c r="A255">
        <v>53</v>
      </c>
      <c r="C255" t="s">
        <v>4796</v>
      </c>
      <c r="D255" t="s">
        <v>5048</v>
      </c>
      <c r="E255" t="s">
        <v>5233</v>
      </c>
      <c r="G255" t="s">
        <v>5073</v>
      </c>
      <c r="H255" t="s">
        <v>5050</v>
      </c>
      <c r="I255" t="s">
        <v>5051</v>
      </c>
      <c r="K255" t="s">
        <v>5091</v>
      </c>
      <c r="M255" t="s">
        <v>5098</v>
      </c>
      <c r="AH255" t="s">
        <v>5058</v>
      </c>
      <c r="AM255" t="s">
        <v>5234</v>
      </c>
    </row>
    <row r="256" spans="1:39" x14ac:dyDescent="0.25">
      <c r="A256">
        <v>3454</v>
      </c>
      <c r="C256" t="s">
        <v>4791</v>
      </c>
      <c r="D256" t="s">
        <v>5048</v>
      </c>
      <c r="E256" t="s">
        <v>9623</v>
      </c>
      <c r="G256" t="s">
        <v>5073</v>
      </c>
      <c r="H256" t="s">
        <v>5050</v>
      </c>
      <c r="I256" t="s">
        <v>5564</v>
      </c>
      <c r="K256" t="s">
        <v>237</v>
      </c>
      <c r="M256" t="s">
        <v>9624</v>
      </c>
      <c r="V256" t="s">
        <v>6867</v>
      </c>
      <c r="W256" t="s">
        <v>9625</v>
      </c>
      <c r="AE256" t="s">
        <v>6869</v>
      </c>
      <c r="AH256" t="s">
        <v>9626</v>
      </c>
      <c r="AM256" t="s">
        <v>9627</v>
      </c>
    </row>
    <row r="257" spans="1:39" x14ac:dyDescent="0.25">
      <c r="A257">
        <v>8</v>
      </c>
      <c r="C257" t="s">
        <v>4796</v>
      </c>
      <c r="D257" t="s">
        <v>5048</v>
      </c>
      <c r="E257" t="s">
        <v>5084</v>
      </c>
      <c r="G257" t="s">
        <v>5073</v>
      </c>
      <c r="H257" t="s">
        <v>5050</v>
      </c>
      <c r="I257" t="s">
        <v>5051</v>
      </c>
      <c r="K257" t="s">
        <v>5070</v>
      </c>
      <c r="M257" t="s">
        <v>5085</v>
      </c>
      <c r="AH257" t="s">
        <v>5058</v>
      </c>
      <c r="AM257" t="s">
        <v>5086</v>
      </c>
    </row>
    <row r="258" spans="1:39" x14ac:dyDescent="0.25">
      <c r="A258">
        <v>67</v>
      </c>
      <c r="C258" t="s">
        <v>4796</v>
      </c>
      <c r="D258" t="s">
        <v>5048</v>
      </c>
      <c r="E258" t="s">
        <v>5270</v>
      </c>
      <c r="G258" t="s">
        <v>5073</v>
      </c>
      <c r="H258" t="s">
        <v>5050</v>
      </c>
      <c r="I258" t="s">
        <v>5051</v>
      </c>
      <c r="K258" t="s">
        <v>5052</v>
      </c>
      <c r="M258" t="s">
        <v>5271</v>
      </c>
      <c r="AH258" t="s">
        <v>5058</v>
      </c>
      <c r="AM258" t="s">
        <v>5272</v>
      </c>
    </row>
    <row r="259" spans="1:39" x14ac:dyDescent="0.25">
      <c r="A259">
        <v>771</v>
      </c>
      <c r="C259" t="s">
        <v>4791</v>
      </c>
      <c r="D259" t="s">
        <v>5048</v>
      </c>
      <c r="E259" t="s">
        <v>7001</v>
      </c>
      <c r="G259" t="s">
        <v>5073</v>
      </c>
      <c r="H259" t="s">
        <v>5050</v>
      </c>
      <c r="I259" t="s">
        <v>5051</v>
      </c>
      <c r="K259" t="s">
        <v>5070</v>
      </c>
      <c r="M259" t="s">
        <v>5355</v>
      </c>
      <c r="N259" t="s">
        <v>5051</v>
      </c>
      <c r="O259" t="s">
        <v>5099</v>
      </c>
      <c r="Q259" t="s">
        <v>237</v>
      </c>
      <c r="V259" t="s">
        <v>6867</v>
      </c>
      <c r="W259" t="s">
        <v>7002</v>
      </c>
      <c r="X259" t="s">
        <v>5437</v>
      </c>
      <c r="Y259" t="s">
        <v>323</v>
      </c>
      <c r="Z259" t="s">
        <v>670</v>
      </c>
      <c r="AA259" t="s">
        <v>5196</v>
      </c>
      <c r="AH259" t="s">
        <v>5058</v>
      </c>
      <c r="AM259" t="s">
        <v>7003</v>
      </c>
    </row>
    <row r="260" spans="1:39" x14ac:dyDescent="0.25">
      <c r="A260">
        <v>3145</v>
      </c>
      <c r="B260" t="s">
        <v>9219</v>
      </c>
      <c r="C260" t="s">
        <v>4791</v>
      </c>
      <c r="D260" t="s">
        <v>5048</v>
      </c>
      <c r="E260" t="s">
        <v>9220</v>
      </c>
      <c r="G260" t="s">
        <v>5073</v>
      </c>
      <c r="H260" t="s">
        <v>5050</v>
      </c>
      <c r="I260" t="s">
        <v>5051</v>
      </c>
      <c r="K260" t="s">
        <v>236</v>
      </c>
      <c r="M260" t="s">
        <v>5109</v>
      </c>
      <c r="V260" t="s">
        <v>6867</v>
      </c>
      <c r="W260" t="s">
        <v>9221</v>
      </c>
      <c r="AE260" t="s">
        <v>6869</v>
      </c>
      <c r="AH260" t="s">
        <v>5058</v>
      </c>
      <c r="AM260" t="s">
        <v>9222</v>
      </c>
    </row>
    <row r="261" spans="1:39" x14ac:dyDescent="0.25">
      <c r="A261">
        <v>2770</v>
      </c>
      <c r="C261" t="s">
        <v>4791</v>
      </c>
      <c r="D261" t="s">
        <v>5048</v>
      </c>
      <c r="E261" t="s">
        <v>7470</v>
      </c>
      <c r="G261" t="s">
        <v>5073</v>
      </c>
      <c r="H261" t="s">
        <v>5050</v>
      </c>
      <c r="I261" t="s">
        <v>5051</v>
      </c>
      <c r="K261" t="s">
        <v>5063</v>
      </c>
      <c r="M261" t="s">
        <v>5271</v>
      </c>
      <c r="N261" t="s">
        <v>5051</v>
      </c>
      <c r="O261" t="s">
        <v>5108</v>
      </c>
      <c r="Q261" t="s">
        <v>506</v>
      </c>
      <c r="V261" t="s">
        <v>6867</v>
      </c>
      <c r="W261" t="s">
        <v>8881</v>
      </c>
      <c r="Y261" t="s">
        <v>5056</v>
      </c>
      <c r="Z261" t="s">
        <v>5056</v>
      </c>
      <c r="AA261" t="s">
        <v>5094</v>
      </c>
      <c r="AH261" t="s">
        <v>5058</v>
      </c>
      <c r="AM261" t="s">
        <v>8882</v>
      </c>
    </row>
    <row r="262" spans="1:39" x14ac:dyDescent="0.25">
      <c r="A262">
        <v>1432</v>
      </c>
      <c r="C262" t="s">
        <v>4791</v>
      </c>
      <c r="D262" t="s">
        <v>5048</v>
      </c>
      <c r="E262" t="s">
        <v>7812</v>
      </c>
      <c r="G262" t="s">
        <v>5073</v>
      </c>
      <c r="H262" t="s">
        <v>5050</v>
      </c>
      <c r="I262" t="s">
        <v>5051</v>
      </c>
      <c r="K262" t="s">
        <v>5052</v>
      </c>
      <c r="M262" t="s">
        <v>238</v>
      </c>
      <c r="N262" t="s">
        <v>5051</v>
      </c>
      <c r="O262" t="s">
        <v>5094</v>
      </c>
      <c r="Q262" t="s">
        <v>238</v>
      </c>
      <c r="V262" t="s">
        <v>6867</v>
      </c>
      <c r="W262" t="s">
        <v>7813</v>
      </c>
      <c r="X262" t="s">
        <v>5052</v>
      </c>
      <c r="Y262" t="s">
        <v>5191</v>
      </c>
      <c r="Z262" t="s">
        <v>5052</v>
      </c>
      <c r="AA262" t="s">
        <v>5091</v>
      </c>
      <c r="AH262" t="s">
        <v>5058</v>
      </c>
      <c r="AM262" t="s">
        <v>7814</v>
      </c>
    </row>
    <row r="263" spans="1:39" x14ac:dyDescent="0.25">
      <c r="A263">
        <v>1774</v>
      </c>
      <c r="B263" t="s">
        <v>8124</v>
      </c>
      <c r="C263" t="s">
        <v>4791</v>
      </c>
      <c r="D263" t="s">
        <v>5048</v>
      </c>
      <c r="E263" t="s">
        <v>8125</v>
      </c>
      <c r="G263" t="s">
        <v>5073</v>
      </c>
      <c r="H263" t="s">
        <v>5050</v>
      </c>
      <c r="I263" t="s">
        <v>5051</v>
      </c>
      <c r="K263" t="s">
        <v>235</v>
      </c>
      <c r="M263" t="s">
        <v>238</v>
      </c>
      <c r="N263" t="s">
        <v>5051</v>
      </c>
      <c r="O263" t="s">
        <v>5099</v>
      </c>
      <c r="Q263" t="s">
        <v>5134</v>
      </c>
      <c r="R263" t="s">
        <v>5051</v>
      </c>
      <c r="S263" t="s">
        <v>5113</v>
      </c>
      <c r="T263" t="s">
        <v>6866</v>
      </c>
      <c r="U263" t="s">
        <v>238</v>
      </c>
      <c r="V263" t="s">
        <v>6867</v>
      </c>
      <c r="W263" t="s">
        <v>8126</v>
      </c>
      <c r="X263" t="s">
        <v>5052</v>
      </c>
      <c r="Y263" t="s">
        <v>5196</v>
      </c>
      <c r="Z263" t="s">
        <v>6311</v>
      </c>
      <c r="AA263" t="s">
        <v>5113</v>
      </c>
      <c r="AB263" t="s">
        <v>5052</v>
      </c>
      <c r="AC263" t="s">
        <v>5091</v>
      </c>
      <c r="AE263" t="s">
        <v>6869</v>
      </c>
      <c r="AF263" t="s">
        <v>7164</v>
      </c>
      <c r="AG263" t="s">
        <v>8127</v>
      </c>
      <c r="AH263" t="s">
        <v>5058</v>
      </c>
      <c r="AM263" t="s">
        <v>8128</v>
      </c>
    </row>
    <row r="264" spans="1:39" x14ac:dyDescent="0.25">
      <c r="A264">
        <v>1950</v>
      </c>
      <c r="C264" t="s">
        <v>4791</v>
      </c>
      <c r="D264" t="s">
        <v>5048</v>
      </c>
      <c r="E264" t="s">
        <v>8315</v>
      </c>
      <c r="G264" t="s">
        <v>5073</v>
      </c>
      <c r="H264" t="s">
        <v>5050</v>
      </c>
      <c r="I264" t="s">
        <v>5051</v>
      </c>
      <c r="K264" t="s">
        <v>5099</v>
      </c>
      <c r="M264" t="s">
        <v>237</v>
      </c>
      <c r="N264" t="s">
        <v>5051</v>
      </c>
      <c r="O264" t="s">
        <v>5094</v>
      </c>
      <c r="Q264" t="s">
        <v>238</v>
      </c>
      <c r="V264" t="s">
        <v>6867</v>
      </c>
      <c r="W264" t="s">
        <v>8316</v>
      </c>
      <c r="X264" t="s">
        <v>5070</v>
      </c>
      <c r="Y264" t="s">
        <v>5355</v>
      </c>
      <c r="Z264" t="s">
        <v>5070</v>
      </c>
      <c r="AA264" t="s">
        <v>5091</v>
      </c>
      <c r="AH264" t="s">
        <v>5058</v>
      </c>
      <c r="AM264" t="s">
        <v>8317</v>
      </c>
    </row>
    <row r="265" spans="1:39" x14ac:dyDescent="0.25">
      <c r="A265">
        <v>2356</v>
      </c>
      <c r="B265" t="s">
        <v>8618</v>
      </c>
      <c r="C265" t="s">
        <v>4791</v>
      </c>
      <c r="D265" t="s">
        <v>5048</v>
      </c>
      <c r="E265" t="s">
        <v>8619</v>
      </c>
      <c r="G265" t="s">
        <v>5073</v>
      </c>
      <c r="H265" t="s">
        <v>5050</v>
      </c>
      <c r="I265" t="s">
        <v>5051</v>
      </c>
      <c r="K265" t="s">
        <v>5094</v>
      </c>
      <c r="M265" t="s">
        <v>743</v>
      </c>
      <c r="N265" t="s">
        <v>6920</v>
      </c>
      <c r="V265" t="s">
        <v>6867</v>
      </c>
      <c r="W265" t="s">
        <v>8620</v>
      </c>
      <c r="X265" t="s">
        <v>5108</v>
      </c>
      <c r="Y265" t="s">
        <v>5052</v>
      </c>
      <c r="AA265" t="s">
        <v>7875</v>
      </c>
      <c r="AH265" t="s">
        <v>8621</v>
      </c>
      <c r="AM265" t="s">
        <v>8622</v>
      </c>
    </row>
    <row r="266" spans="1:39" x14ac:dyDescent="0.25">
      <c r="A266">
        <v>2271</v>
      </c>
      <c r="B266" t="s">
        <v>8562</v>
      </c>
      <c r="C266" t="s">
        <v>4791</v>
      </c>
      <c r="D266" t="s">
        <v>5048</v>
      </c>
      <c r="E266" t="s">
        <v>8563</v>
      </c>
      <c r="G266" t="s">
        <v>5073</v>
      </c>
      <c r="H266" t="s">
        <v>5050</v>
      </c>
      <c r="I266" t="s">
        <v>5051</v>
      </c>
      <c r="K266" t="s">
        <v>5211</v>
      </c>
      <c r="M266" t="s">
        <v>5196</v>
      </c>
      <c r="V266" t="s">
        <v>6867</v>
      </c>
      <c r="W266" t="s">
        <v>8564</v>
      </c>
      <c r="AE266" t="s">
        <v>6869</v>
      </c>
      <c r="AH266" t="s">
        <v>5058</v>
      </c>
      <c r="AM266" t="s">
        <v>8565</v>
      </c>
    </row>
    <row r="267" spans="1:39" x14ac:dyDescent="0.25">
      <c r="A267">
        <v>1174</v>
      </c>
      <c r="C267" t="s">
        <v>4791</v>
      </c>
      <c r="D267" t="s">
        <v>5048</v>
      </c>
      <c r="E267" t="s">
        <v>7445</v>
      </c>
      <c r="G267" t="s">
        <v>5073</v>
      </c>
      <c r="H267" t="s">
        <v>5050</v>
      </c>
      <c r="I267" t="s">
        <v>5051</v>
      </c>
      <c r="K267" t="s">
        <v>5091</v>
      </c>
      <c r="M267" t="s">
        <v>5098</v>
      </c>
      <c r="N267" t="s">
        <v>5051</v>
      </c>
      <c r="O267" t="s">
        <v>5094</v>
      </c>
      <c r="Q267" t="s">
        <v>506</v>
      </c>
      <c r="V267" t="s">
        <v>6867</v>
      </c>
      <c r="W267" t="s">
        <v>7446</v>
      </c>
      <c r="X267" t="s">
        <v>5077</v>
      </c>
      <c r="Y267" t="s">
        <v>5196</v>
      </c>
      <c r="Z267" t="s">
        <v>486</v>
      </c>
      <c r="AA267" t="s">
        <v>5057</v>
      </c>
      <c r="AH267" t="s">
        <v>5058</v>
      </c>
      <c r="AM267" t="s">
        <v>7447</v>
      </c>
    </row>
    <row r="268" spans="1:39" x14ac:dyDescent="0.25">
      <c r="A268">
        <v>3408</v>
      </c>
      <c r="C268" t="s">
        <v>4791</v>
      </c>
      <c r="D268" t="s">
        <v>5048</v>
      </c>
      <c r="E268" t="s">
        <v>8667</v>
      </c>
      <c r="G268" t="s">
        <v>5073</v>
      </c>
      <c r="H268" t="s">
        <v>5050</v>
      </c>
      <c r="I268" t="s">
        <v>5564</v>
      </c>
      <c r="K268" t="s">
        <v>5142</v>
      </c>
      <c r="M268" t="s">
        <v>506</v>
      </c>
      <c r="V268" t="s">
        <v>6867</v>
      </c>
      <c r="W268" t="s">
        <v>9587</v>
      </c>
      <c r="AE268" t="s">
        <v>6869</v>
      </c>
      <c r="AF268" t="s">
        <v>7164</v>
      </c>
      <c r="AG268" t="s">
        <v>9588</v>
      </c>
      <c r="AH268" t="s">
        <v>9589</v>
      </c>
      <c r="AM268" t="s">
        <v>9590</v>
      </c>
    </row>
    <row r="269" spans="1:39" x14ac:dyDescent="0.25">
      <c r="A269">
        <v>239</v>
      </c>
      <c r="C269" t="s">
        <v>4796</v>
      </c>
      <c r="D269" t="s">
        <v>5048</v>
      </c>
      <c r="E269" t="s">
        <v>5741</v>
      </c>
      <c r="G269" t="s">
        <v>5073</v>
      </c>
      <c r="H269" t="s">
        <v>5050</v>
      </c>
      <c r="I269" t="s">
        <v>5051</v>
      </c>
      <c r="K269" t="s">
        <v>5122</v>
      </c>
      <c r="M269" t="s">
        <v>239</v>
      </c>
      <c r="AH269" t="s">
        <v>5058</v>
      </c>
      <c r="AM269" t="s">
        <v>5742</v>
      </c>
    </row>
    <row r="270" spans="1:39" x14ac:dyDescent="0.25">
      <c r="A270">
        <v>3283</v>
      </c>
      <c r="B270" t="s">
        <v>8806</v>
      </c>
      <c r="C270" t="s">
        <v>4791</v>
      </c>
      <c r="D270" t="s">
        <v>5048</v>
      </c>
      <c r="E270" t="s">
        <v>8357</v>
      </c>
      <c r="G270" t="s">
        <v>5073</v>
      </c>
      <c r="H270" t="s">
        <v>5050</v>
      </c>
      <c r="I270" t="s">
        <v>5051</v>
      </c>
      <c r="K270" t="s">
        <v>5191</v>
      </c>
      <c r="M270" t="s">
        <v>486</v>
      </c>
      <c r="V270" t="s">
        <v>6867</v>
      </c>
      <c r="W270" t="s">
        <v>9403</v>
      </c>
      <c r="AE270" t="s">
        <v>6869</v>
      </c>
      <c r="AF270" t="s">
        <v>7164</v>
      </c>
      <c r="AH270" t="s">
        <v>5058</v>
      </c>
      <c r="AM270" t="s">
        <v>9404</v>
      </c>
    </row>
    <row r="271" spans="1:39" x14ac:dyDescent="0.25">
      <c r="A271">
        <v>3612</v>
      </c>
      <c r="B271" t="s">
        <v>9744</v>
      </c>
      <c r="C271" t="s">
        <v>4791</v>
      </c>
      <c r="D271" t="s">
        <v>5048</v>
      </c>
      <c r="E271" t="s">
        <v>9410</v>
      </c>
      <c r="G271" t="s">
        <v>5073</v>
      </c>
      <c r="H271" t="s">
        <v>5050</v>
      </c>
      <c r="I271" t="s">
        <v>5051</v>
      </c>
      <c r="K271" t="s">
        <v>238</v>
      </c>
      <c r="M271" t="s">
        <v>7036</v>
      </c>
      <c r="V271" t="s">
        <v>6867</v>
      </c>
      <c r="W271" t="s">
        <v>9745</v>
      </c>
      <c r="AE271" t="s">
        <v>7059</v>
      </c>
      <c r="AH271" t="s">
        <v>5058</v>
      </c>
      <c r="AM271" t="s">
        <v>9746</v>
      </c>
    </row>
    <row r="272" spans="1:39" x14ac:dyDescent="0.25">
      <c r="A272">
        <v>3194</v>
      </c>
      <c r="C272" t="s">
        <v>4791</v>
      </c>
      <c r="D272" t="s">
        <v>5048</v>
      </c>
      <c r="E272" t="s">
        <v>9275</v>
      </c>
      <c r="G272" t="s">
        <v>5073</v>
      </c>
      <c r="H272" t="s">
        <v>5050</v>
      </c>
      <c r="I272" t="s">
        <v>5051</v>
      </c>
      <c r="J272" t="s">
        <v>235</v>
      </c>
      <c r="K272" t="s">
        <v>5085</v>
      </c>
      <c r="M272" t="s">
        <v>5056</v>
      </c>
      <c r="X272" t="s">
        <v>5093</v>
      </c>
      <c r="Y272" t="s">
        <v>5093</v>
      </c>
      <c r="Z272" t="s">
        <v>5093</v>
      </c>
      <c r="AA272" t="s">
        <v>5093</v>
      </c>
      <c r="AB272" t="s">
        <v>5093</v>
      </c>
      <c r="AM272" t="s">
        <v>9276</v>
      </c>
    </row>
    <row r="273" spans="1:39" x14ac:dyDescent="0.25">
      <c r="A273">
        <v>3146</v>
      </c>
      <c r="B273" t="s">
        <v>9223</v>
      </c>
      <c r="C273" t="s">
        <v>4791</v>
      </c>
      <c r="D273" t="s">
        <v>5048</v>
      </c>
      <c r="E273" t="s">
        <v>9201</v>
      </c>
      <c r="G273" t="s">
        <v>5073</v>
      </c>
      <c r="H273" t="s">
        <v>5050</v>
      </c>
      <c r="I273" t="s">
        <v>5051</v>
      </c>
      <c r="K273" t="s">
        <v>236</v>
      </c>
      <c r="M273" t="s">
        <v>238</v>
      </c>
      <c r="V273" t="s">
        <v>6867</v>
      </c>
      <c r="W273" t="s">
        <v>9224</v>
      </c>
      <c r="AE273" t="s">
        <v>6869</v>
      </c>
      <c r="AF273" t="s">
        <v>7164</v>
      </c>
      <c r="AH273" t="s">
        <v>5058</v>
      </c>
      <c r="AM273" t="s">
        <v>9225</v>
      </c>
    </row>
    <row r="274" spans="1:39" x14ac:dyDescent="0.25">
      <c r="A274">
        <v>3278</v>
      </c>
      <c r="B274" t="s">
        <v>9392</v>
      </c>
      <c r="C274" t="s">
        <v>4791</v>
      </c>
      <c r="D274" t="s">
        <v>5048</v>
      </c>
      <c r="E274" t="s">
        <v>9393</v>
      </c>
      <c r="G274" t="s">
        <v>5073</v>
      </c>
      <c r="H274" t="s">
        <v>5050</v>
      </c>
      <c r="I274" t="s">
        <v>5051</v>
      </c>
      <c r="K274" t="s">
        <v>5191</v>
      </c>
      <c r="M274" t="s">
        <v>238</v>
      </c>
      <c r="V274" t="s">
        <v>6867</v>
      </c>
      <c r="W274" t="s">
        <v>9394</v>
      </c>
      <c r="AE274" t="s">
        <v>6869</v>
      </c>
      <c r="AF274" t="s">
        <v>7164</v>
      </c>
      <c r="AH274" t="s">
        <v>5058</v>
      </c>
      <c r="AM274" t="s">
        <v>9395</v>
      </c>
    </row>
    <row r="275" spans="1:39" x14ac:dyDescent="0.25">
      <c r="A275">
        <v>621</v>
      </c>
      <c r="C275" t="s">
        <v>4791</v>
      </c>
      <c r="D275" t="s">
        <v>5048</v>
      </c>
      <c r="E275" t="s">
        <v>6903</v>
      </c>
      <c r="G275" t="s">
        <v>5073</v>
      </c>
      <c r="H275" t="s">
        <v>5050</v>
      </c>
      <c r="I275" t="s">
        <v>5051</v>
      </c>
      <c r="K275" t="s">
        <v>5074</v>
      </c>
      <c r="M275" t="s">
        <v>236</v>
      </c>
      <c r="N275" t="s">
        <v>5051</v>
      </c>
      <c r="O275" t="s">
        <v>5099</v>
      </c>
      <c r="Q275" t="s">
        <v>506</v>
      </c>
      <c r="V275" t="s">
        <v>6867</v>
      </c>
      <c r="W275" t="s">
        <v>6904</v>
      </c>
      <c r="X275" t="s">
        <v>6761</v>
      </c>
      <c r="Y275" t="s">
        <v>5191</v>
      </c>
      <c r="Z275" t="s">
        <v>5052</v>
      </c>
      <c r="AA275" t="s">
        <v>5070</v>
      </c>
      <c r="AH275" t="s">
        <v>5058</v>
      </c>
      <c r="AM275" t="s">
        <v>6905</v>
      </c>
    </row>
    <row r="276" spans="1:39" x14ac:dyDescent="0.25">
      <c r="A276">
        <v>631</v>
      </c>
      <c r="C276" t="s">
        <v>4791</v>
      </c>
      <c r="D276" t="s">
        <v>5048</v>
      </c>
      <c r="E276" t="s">
        <v>6917</v>
      </c>
      <c r="G276" t="s">
        <v>5073</v>
      </c>
      <c r="H276" t="s">
        <v>5050</v>
      </c>
      <c r="I276" t="s">
        <v>5051</v>
      </c>
      <c r="K276" t="s">
        <v>5437</v>
      </c>
      <c r="M276" t="s">
        <v>323</v>
      </c>
      <c r="N276" t="s">
        <v>5051</v>
      </c>
      <c r="O276" t="s">
        <v>5094</v>
      </c>
      <c r="Q276" t="s">
        <v>5098</v>
      </c>
      <c r="V276" t="s">
        <v>6867</v>
      </c>
      <c r="W276" t="s">
        <v>6918</v>
      </c>
      <c r="X276" t="s">
        <v>5057</v>
      </c>
      <c r="Z276" t="s">
        <v>5619</v>
      </c>
      <c r="AA276" t="s">
        <v>5057</v>
      </c>
      <c r="AH276" t="s">
        <v>5058</v>
      </c>
      <c r="AM276" t="s">
        <v>6919</v>
      </c>
    </row>
    <row r="277" spans="1:39" x14ac:dyDescent="0.25">
      <c r="A277">
        <v>3138</v>
      </c>
      <c r="B277" t="s">
        <v>9209</v>
      </c>
      <c r="C277" t="s">
        <v>4791</v>
      </c>
      <c r="D277" t="s">
        <v>5048</v>
      </c>
      <c r="E277" t="s">
        <v>9210</v>
      </c>
      <c r="G277" t="s">
        <v>5073</v>
      </c>
      <c r="H277" t="s">
        <v>5050</v>
      </c>
      <c r="I277" t="s">
        <v>5051</v>
      </c>
      <c r="K277" t="s">
        <v>236</v>
      </c>
      <c r="M277" t="s">
        <v>5098</v>
      </c>
      <c r="V277" t="s">
        <v>6867</v>
      </c>
      <c r="W277" t="s">
        <v>9211</v>
      </c>
      <c r="AE277" t="s">
        <v>6869</v>
      </c>
      <c r="AF277" t="s">
        <v>7164</v>
      </c>
      <c r="AH277" t="s">
        <v>5058</v>
      </c>
      <c r="AM277" t="s">
        <v>9212</v>
      </c>
    </row>
    <row r="278" spans="1:39" x14ac:dyDescent="0.25">
      <c r="A278">
        <v>2522</v>
      </c>
      <c r="C278" t="s">
        <v>4791</v>
      </c>
      <c r="D278" t="s">
        <v>5048</v>
      </c>
      <c r="E278" t="s">
        <v>8745</v>
      </c>
      <c r="G278" t="s">
        <v>5073</v>
      </c>
      <c r="H278" t="s">
        <v>5050</v>
      </c>
      <c r="I278" t="s">
        <v>5564</v>
      </c>
      <c r="K278" t="s">
        <v>5094</v>
      </c>
      <c r="M278" t="s">
        <v>506</v>
      </c>
      <c r="V278" t="s">
        <v>6867</v>
      </c>
      <c r="W278" t="s">
        <v>8746</v>
      </c>
      <c r="AE278" t="s">
        <v>6883</v>
      </c>
      <c r="AF278" t="s">
        <v>8747</v>
      </c>
      <c r="AG278" t="s">
        <v>6885</v>
      </c>
      <c r="AH278" t="s">
        <v>8748</v>
      </c>
      <c r="AM278" t="s">
        <v>8749</v>
      </c>
    </row>
    <row r="279" spans="1:39" x14ac:dyDescent="0.25">
      <c r="A279">
        <v>3334</v>
      </c>
      <c r="B279" t="s">
        <v>9209</v>
      </c>
      <c r="C279" t="s">
        <v>4791</v>
      </c>
      <c r="D279" t="s">
        <v>5048</v>
      </c>
      <c r="E279" t="s">
        <v>8606</v>
      </c>
      <c r="G279" t="s">
        <v>5073</v>
      </c>
      <c r="H279" t="s">
        <v>5050</v>
      </c>
      <c r="I279" t="s">
        <v>5051</v>
      </c>
      <c r="K279" t="s">
        <v>6876</v>
      </c>
      <c r="M279" t="s">
        <v>486</v>
      </c>
      <c r="V279" t="s">
        <v>6867</v>
      </c>
      <c r="W279" t="s">
        <v>9490</v>
      </c>
      <c r="AE279" t="s">
        <v>6869</v>
      </c>
      <c r="AF279" t="s">
        <v>7164</v>
      </c>
      <c r="AH279" t="s">
        <v>5058</v>
      </c>
      <c r="AM279" t="s">
        <v>9491</v>
      </c>
    </row>
    <row r="280" spans="1:39" x14ac:dyDescent="0.25">
      <c r="A280">
        <v>3431</v>
      </c>
      <c r="B280" t="s">
        <v>9209</v>
      </c>
      <c r="C280" t="s">
        <v>4791</v>
      </c>
      <c r="D280" t="s">
        <v>5048</v>
      </c>
      <c r="E280" t="s">
        <v>7766</v>
      </c>
      <c r="G280" t="s">
        <v>5073</v>
      </c>
      <c r="H280" t="s">
        <v>5050</v>
      </c>
      <c r="I280" t="s">
        <v>5051</v>
      </c>
      <c r="K280" t="s">
        <v>237</v>
      </c>
      <c r="M280" t="s">
        <v>506</v>
      </c>
      <c r="V280" t="s">
        <v>6867</v>
      </c>
      <c r="W280" t="s">
        <v>9614</v>
      </c>
      <c r="AE280" t="s">
        <v>7059</v>
      </c>
      <c r="AF280" t="s">
        <v>7164</v>
      </c>
      <c r="AH280" t="s">
        <v>5058</v>
      </c>
      <c r="AM280" t="s">
        <v>9615</v>
      </c>
    </row>
    <row r="281" spans="1:39" x14ac:dyDescent="0.25">
      <c r="A281">
        <v>1080</v>
      </c>
      <c r="C281" t="s">
        <v>4791</v>
      </c>
      <c r="D281" t="s">
        <v>5048</v>
      </c>
      <c r="E281" t="s">
        <v>7308</v>
      </c>
      <c r="G281" t="s">
        <v>5073</v>
      </c>
      <c r="H281" t="s">
        <v>5050</v>
      </c>
      <c r="I281" t="s">
        <v>5051</v>
      </c>
      <c r="K281" t="s">
        <v>5091</v>
      </c>
      <c r="M281" t="s">
        <v>237</v>
      </c>
      <c r="N281" t="s">
        <v>5051</v>
      </c>
      <c r="O281" t="s">
        <v>5078</v>
      </c>
      <c r="Q281" t="s">
        <v>5109</v>
      </c>
      <c r="V281" t="s">
        <v>6867</v>
      </c>
      <c r="W281" t="s">
        <v>7309</v>
      </c>
      <c r="X281" t="s">
        <v>5057</v>
      </c>
      <c r="Y281" t="s">
        <v>5355</v>
      </c>
      <c r="Z281" t="s">
        <v>5057</v>
      </c>
      <c r="AA281" t="s">
        <v>5091</v>
      </c>
      <c r="AH281" t="s">
        <v>5058</v>
      </c>
      <c r="AM281" t="s">
        <v>7310</v>
      </c>
    </row>
    <row r="282" spans="1:39" x14ac:dyDescent="0.25">
      <c r="A282">
        <v>1419</v>
      </c>
      <c r="C282" t="s">
        <v>4791</v>
      </c>
      <c r="D282" t="s">
        <v>5048</v>
      </c>
      <c r="E282" t="s">
        <v>7797</v>
      </c>
      <c r="G282" t="s">
        <v>5073</v>
      </c>
      <c r="H282" t="s">
        <v>5050</v>
      </c>
      <c r="I282" t="s">
        <v>5051</v>
      </c>
      <c r="K282" t="s">
        <v>5052</v>
      </c>
      <c r="M282" t="s">
        <v>5098</v>
      </c>
      <c r="N282" t="s">
        <v>5051</v>
      </c>
      <c r="O282" t="s">
        <v>5094</v>
      </c>
      <c r="Q282" t="s">
        <v>506</v>
      </c>
      <c r="V282" t="s">
        <v>6867</v>
      </c>
      <c r="W282" t="s">
        <v>7798</v>
      </c>
      <c r="X282" t="s">
        <v>5052</v>
      </c>
      <c r="Y282" t="s">
        <v>5085</v>
      </c>
      <c r="Z282" t="s">
        <v>5052</v>
      </c>
      <c r="AA282" t="s">
        <v>5070</v>
      </c>
      <c r="AH282" t="s">
        <v>5058</v>
      </c>
      <c r="AM282" t="s">
        <v>7799</v>
      </c>
    </row>
    <row r="283" spans="1:39" x14ac:dyDescent="0.25">
      <c r="A283">
        <v>630</v>
      </c>
      <c r="C283" t="s">
        <v>4791</v>
      </c>
      <c r="D283" t="s">
        <v>5048</v>
      </c>
      <c r="E283" t="s">
        <v>6914</v>
      </c>
      <c r="G283" t="s">
        <v>5073</v>
      </c>
      <c r="H283" t="s">
        <v>5050</v>
      </c>
      <c r="I283" t="s">
        <v>5051</v>
      </c>
      <c r="K283" t="s">
        <v>5437</v>
      </c>
      <c r="M283" t="s">
        <v>323</v>
      </c>
      <c r="N283" t="s">
        <v>5051</v>
      </c>
      <c r="O283" t="s">
        <v>5094</v>
      </c>
      <c r="Q283" t="s">
        <v>743</v>
      </c>
      <c r="V283" t="s">
        <v>6867</v>
      </c>
      <c r="W283" t="s">
        <v>6915</v>
      </c>
      <c r="X283" t="s">
        <v>5057</v>
      </c>
      <c r="Z283" t="s">
        <v>5619</v>
      </c>
      <c r="AA283" t="s">
        <v>5057</v>
      </c>
      <c r="AH283" t="s">
        <v>5058</v>
      </c>
      <c r="AM283" t="s">
        <v>6916</v>
      </c>
    </row>
    <row r="284" spans="1:39" x14ac:dyDescent="0.25">
      <c r="A284">
        <v>2938</v>
      </c>
      <c r="B284" t="s">
        <v>9025</v>
      </c>
      <c r="C284" t="s">
        <v>4791</v>
      </c>
      <c r="D284" t="s">
        <v>5048</v>
      </c>
      <c r="E284" t="s">
        <v>9026</v>
      </c>
      <c r="G284" t="s">
        <v>5073</v>
      </c>
      <c r="H284" t="s">
        <v>5050</v>
      </c>
      <c r="I284" t="s">
        <v>5051</v>
      </c>
      <c r="K284" t="s">
        <v>5104</v>
      </c>
      <c r="M284" t="s">
        <v>5134</v>
      </c>
      <c r="V284" t="s">
        <v>6867</v>
      </c>
      <c r="W284" t="s">
        <v>9027</v>
      </c>
      <c r="AE284" t="s">
        <v>6869</v>
      </c>
      <c r="AF284" t="s">
        <v>7164</v>
      </c>
      <c r="AH284" t="s">
        <v>5058</v>
      </c>
      <c r="AM284" t="s">
        <v>9028</v>
      </c>
    </row>
    <row r="285" spans="1:39" x14ac:dyDescent="0.25">
      <c r="A285">
        <v>870</v>
      </c>
      <c r="B285" t="s">
        <v>7073</v>
      </c>
      <c r="C285" t="s">
        <v>4791</v>
      </c>
      <c r="D285" t="s">
        <v>5048</v>
      </c>
      <c r="E285" t="s">
        <v>7074</v>
      </c>
      <c r="G285" t="s">
        <v>5073</v>
      </c>
      <c r="H285" t="s">
        <v>5050</v>
      </c>
      <c r="I285" t="s">
        <v>5051</v>
      </c>
      <c r="K285" t="s">
        <v>5057</v>
      </c>
      <c r="M285" t="s">
        <v>5080</v>
      </c>
      <c r="V285" t="s">
        <v>6867</v>
      </c>
      <c r="W285" t="s">
        <v>7075</v>
      </c>
      <c r="AE285" t="s">
        <v>6899</v>
      </c>
      <c r="AF285" t="s">
        <v>7042</v>
      </c>
      <c r="AH285" t="s">
        <v>5058</v>
      </c>
      <c r="AM285" t="s">
        <v>7076</v>
      </c>
    </row>
    <row r="286" spans="1:39" x14ac:dyDescent="0.25">
      <c r="A286">
        <v>1639</v>
      </c>
      <c r="C286" t="s">
        <v>4791</v>
      </c>
      <c r="D286" t="s">
        <v>5048</v>
      </c>
      <c r="E286" t="s">
        <v>7991</v>
      </c>
      <c r="G286" t="s">
        <v>5073</v>
      </c>
      <c r="H286" t="s">
        <v>5050</v>
      </c>
      <c r="I286" t="s">
        <v>5051</v>
      </c>
      <c r="K286" t="s">
        <v>235</v>
      </c>
      <c r="M286" t="s">
        <v>743</v>
      </c>
      <c r="N286" t="s">
        <v>5051</v>
      </c>
      <c r="O286" t="s">
        <v>5099</v>
      </c>
      <c r="Q286" t="s">
        <v>5109</v>
      </c>
      <c r="V286" t="s">
        <v>6867</v>
      </c>
      <c r="W286" t="s">
        <v>7992</v>
      </c>
      <c r="X286" t="s">
        <v>5057</v>
      </c>
      <c r="Y286" t="s">
        <v>323</v>
      </c>
      <c r="AA286" t="s">
        <v>5057</v>
      </c>
      <c r="AH286" t="s">
        <v>5058</v>
      </c>
      <c r="AM286" t="s">
        <v>7993</v>
      </c>
    </row>
    <row r="287" spans="1:39" x14ac:dyDescent="0.25">
      <c r="A287">
        <v>1392</v>
      </c>
      <c r="B287" t="s">
        <v>7754</v>
      </c>
      <c r="C287" t="s">
        <v>4791</v>
      </c>
      <c r="D287" t="s">
        <v>5048</v>
      </c>
      <c r="E287" t="s">
        <v>7755</v>
      </c>
      <c r="G287" t="s">
        <v>5073</v>
      </c>
      <c r="H287" t="s">
        <v>5050</v>
      </c>
      <c r="I287" t="s">
        <v>5051</v>
      </c>
      <c r="K287" t="s">
        <v>5052</v>
      </c>
      <c r="M287" t="s">
        <v>5134</v>
      </c>
      <c r="N287" t="s">
        <v>6920</v>
      </c>
      <c r="V287" t="s">
        <v>6867</v>
      </c>
      <c r="W287" t="s">
        <v>7756</v>
      </c>
      <c r="X287" t="s">
        <v>5285</v>
      </c>
      <c r="Y287" t="s">
        <v>5057</v>
      </c>
      <c r="AA287" t="s">
        <v>7545</v>
      </c>
      <c r="AE287" t="s">
        <v>7042</v>
      </c>
      <c r="AF287" t="s">
        <v>7278</v>
      </c>
      <c r="AH287" t="s">
        <v>7757</v>
      </c>
      <c r="AM287" t="s">
        <v>7758</v>
      </c>
    </row>
    <row r="288" spans="1:39" x14ac:dyDescent="0.25">
      <c r="A288">
        <v>2172</v>
      </c>
      <c r="C288" t="s">
        <v>4791</v>
      </c>
      <c r="D288" t="s">
        <v>5048</v>
      </c>
      <c r="E288" t="s">
        <v>8485</v>
      </c>
      <c r="G288" t="s">
        <v>5073</v>
      </c>
      <c r="H288" t="s">
        <v>5050</v>
      </c>
      <c r="I288" t="s">
        <v>5051</v>
      </c>
      <c r="K288" t="s">
        <v>5099</v>
      </c>
      <c r="M288" t="s">
        <v>506</v>
      </c>
      <c r="N288" t="s">
        <v>5051</v>
      </c>
      <c r="O288" t="s">
        <v>5113</v>
      </c>
      <c r="Q288" t="s">
        <v>506</v>
      </c>
      <c r="V288" t="s">
        <v>6867</v>
      </c>
      <c r="W288" t="s">
        <v>8486</v>
      </c>
      <c r="X288" t="s">
        <v>5133</v>
      </c>
      <c r="Y288" t="s">
        <v>6876</v>
      </c>
      <c r="Z288" t="s">
        <v>5133</v>
      </c>
      <c r="AA288" t="s">
        <v>5091</v>
      </c>
      <c r="AH288" t="s">
        <v>5058</v>
      </c>
      <c r="AM288" t="s">
        <v>8487</v>
      </c>
    </row>
    <row r="289" spans="1:39" x14ac:dyDescent="0.25">
      <c r="A289">
        <v>3005</v>
      </c>
      <c r="B289" t="s">
        <v>9092</v>
      </c>
      <c r="C289" t="s">
        <v>4791</v>
      </c>
      <c r="D289" t="s">
        <v>5048</v>
      </c>
      <c r="E289" t="s">
        <v>9093</v>
      </c>
      <c r="G289" t="s">
        <v>5073</v>
      </c>
      <c r="H289" t="s">
        <v>5050</v>
      </c>
      <c r="I289" t="s">
        <v>5051</v>
      </c>
      <c r="K289" t="s">
        <v>5123</v>
      </c>
      <c r="M289" t="s">
        <v>6311</v>
      </c>
      <c r="V289" t="s">
        <v>6867</v>
      </c>
      <c r="W289" t="s">
        <v>9094</v>
      </c>
      <c r="AE289" t="s">
        <v>6869</v>
      </c>
      <c r="AF289" t="s">
        <v>7164</v>
      </c>
      <c r="AH289" t="s">
        <v>5058</v>
      </c>
      <c r="AM289" t="s">
        <v>9095</v>
      </c>
    </row>
    <row r="290" spans="1:39" x14ac:dyDescent="0.25">
      <c r="A290">
        <v>3543</v>
      </c>
      <c r="B290" t="s">
        <v>9710</v>
      </c>
      <c r="C290" t="s">
        <v>4791</v>
      </c>
      <c r="D290" t="s">
        <v>5048</v>
      </c>
      <c r="E290" t="s">
        <v>9711</v>
      </c>
      <c r="G290" t="s">
        <v>5073</v>
      </c>
      <c r="H290" t="s">
        <v>5050</v>
      </c>
      <c r="I290" t="s">
        <v>5051</v>
      </c>
      <c r="K290" t="s">
        <v>5134</v>
      </c>
      <c r="M290" t="s">
        <v>6355</v>
      </c>
      <c r="V290" t="s">
        <v>6867</v>
      </c>
      <c r="W290" t="s">
        <v>9712</v>
      </c>
      <c r="AE290" t="s">
        <v>6869</v>
      </c>
      <c r="AH290" t="s">
        <v>5058</v>
      </c>
      <c r="AM290" t="s">
        <v>9713</v>
      </c>
    </row>
    <row r="291" spans="1:39" x14ac:dyDescent="0.25">
      <c r="A291">
        <v>2470</v>
      </c>
      <c r="C291" t="s">
        <v>4791</v>
      </c>
      <c r="D291" t="s">
        <v>5048</v>
      </c>
      <c r="E291" t="s">
        <v>8718</v>
      </c>
      <c r="G291" t="s">
        <v>5073</v>
      </c>
      <c r="H291" t="s">
        <v>5050</v>
      </c>
      <c r="I291" t="s">
        <v>5051</v>
      </c>
      <c r="K291" t="s">
        <v>5094</v>
      </c>
      <c r="M291" t="s">
        <v>238</v>
      </c>
      <c r="N291" t="s">
        <v>5051</v>
      </c>
      <c r="O291" t="s">
        <v>5063</v>
      </c>
      <c r="Q291" t="s">
        <v>238</v>
      </c>
      <c r="V291" t="s">
        <v>6867</v>
      </c>
      <c r="W291" t="s">
        <v>8719</v>
      </c>
      <c r="X291" t="s">
        <v>5057</v>
      </c>
      <c r="Y291" t="s">
        <v>5853</v>
      </c>
      <c r="Z291" t="s">
        <v>5057</v>
      </c>
      <c r="AA291" t="s">
        <v>5091</v>
      </c>
      <c r="AH291" t="s">
        <v>5058</v>
      </c>
      <c r="AM291" t="s">
        <v>8720</v>
      </c>
    </row>
    <row r="292" spans="1:39" x14ac:dyDescent="0.25">
      <c r="A292">
        <v>1782</v>
      </c>
      <c r="C292" t="s">
        <v>4791</v>
      </c>
      <c r="D292" t="s">
        <v>5048</v>
      </c>
      <c r="E292" t="s">
        <v>8147</v>
      </c>
      <c r="G292" t="s">
        <v>5073</v>
      </c>
      <c r="H292" t="s">
        <v>5050</v>
      </c>
      <c r="I292" t="s">
        <v>5051</v>
      </c>
      <c r="K292" t="s">
        <v>235</v>
      </c>
      <c r="M292" t="s">
        <v>238</v>
      </c>
      <c r="N292" t="s">
        <v>5051</v>
      </c>
      <c r="O292" t="s">
        <v>5094</v>
      </c>
      <c r="Q292" t="s">
        <v>238</v>
      </c>
      <c r="V292" t="s">
        <v>6867</v>
      </c>
      <c r="W292" t="s">
        <v>8148</v>
      </c>
      <c r="X292" t="s">
        <v>5070</v>
      </c>
      <c r="Y292" t="s">
        <v>5069</v>
      </c>
      <c r="Z292" t="s">
        <v>5070</v>
      </c>
      <c r="AA292" t="s">
        <v>5057</v>
      </c>
      <c r="AH292" t="s">
        <v>5058</v>
      </c>
      <c r="AM292" t="s">
        <v>8149</v>
      </c>
    </row>
    <row r="293" spans="1:39" x14ac:dyDescent="0.25">
      <c r="A293">
        <v>1884</v>
      </c>
      <c r="C293" t="s">
        <v>4791</v>
      </c>
      <c r="D293" t="s">
        <v>5048</v>
      </c>
      <c r="E293" t="s">
        <v>8239</v>
      </c>
      <c r="G293" t="s">
        <v>5073</v>
      </c>
      <c r="H293" t="s">
        <v>5050</v>
      </c>
      <c r="I293" t="s">
        <v>5051</v>
      </c>
      <c r="K293" t="s">
        <v>5062</v>
      </c>
      <c r="M293" t="s">
        <v>5271</v>
      </c>
      <c r="N293" t="s">
        <v>5051</v>
      </c>
      <c r="O293" t="s">
        <v>5113</v>
      </c>
      <c r="Q293" t="s">
        <v>486</v>
      </c>
      <c r="V293" t="s">
        <v>6867</v>
      </c>
      <c r="W293" t="s">
        <v>8240</v>
      </c>
      <c r="X293" t="s">
        <v>5052</v>
      </c>
      <c r="Y293" t="s">
        <v>323</v>
      </c>
      <c r="Z293" t="s">
        <v>5052</v>
      </c>
      <c r="AA293" t="s">
        <v>5057</v>
      </c>
      <c r="AH293" t="s">
        <v>5058</v>
      </c>
      <c r="AM293" t="s">
        <v>8241</v>
      </c>
    </row>
    <row r="294" spans="1:39" x14ac:dyDescent="0.25">
      <c r="A294">
        <v>3155</v>
      </c>
      <c r="B294" t="s">
        <v>8585</v>
      </c>
      <c r="C294" t="s">
        <v>4791</v>
      </c>
      <c r="D294" t="s">
        <v>5048</v>
      </c>
      <c r="E294" t="s">
        <v>9236</v>
      </c>
      <c r="G294" t="s">
        <v>5073</v>
      </c>
      <c r="H294" t="s">
        <v>5050</v>
      </c>
      <c r="I294" t="s">
        <v>5051</v>
      </c>
      <c r="J294" t="s">
        <v>235</v>
      </c>
      <c r="K294" t="s">
        <v>236</v>
      </c>
      <c r="M294" t="s">
        <v>486</v>
      </c>
      <c r="V294" t="s">
        <v>6867</v>
      </c>
      <c r="W294" t="s">
        <v>9237</v>
      </c>
      <c r="AE294" t="s">
        <v>6869</v>
      </c>
      <c r="AF294" t="s">
        <v>7164</v>
      </c>
      <c r="AH294" t="s">
        <v>5058</v>
      </c>
      <c r="AM294" t="s">
        <v>9238</v>
      </c>
    </row>
    <row r="295" spans="1:39" x14ac:dyDescent="0.25">
      <c r="A295">
        <v>212</v>
      </c>
      <c r="C295" t="s">
        <v>4796</v>
      </c>
      <c r="D295" t="s">
        <v>5048</v>
      </c>
      <c r="E295" t="s">
        <v>5686</v>
      </c>
      <c r="G295" t="s">
        <v>5073</v>
      </c>
      <c r="H295" t="s">
        <v>5050</v>
      </c>
      <c r="I295" t="s">
        <v>5051</v>
      </c>
      <c r="K295" t="s">
        <v>5211</v>
      </c>
      <c r="M295" t="s">
        <v>5121</v>
      </c>
      <c r="AH295" t="s">
        <v>5058</v>
      </c>
      <c r="AM295" t="s">
        <v>5687</v>
      </c>
    </row>
    <row r="296" spans="1:39" x14ac:dyDescent="0.25">
      <c r="A296">
        <v>231</v>
      </c>
      <c r="C296" t="s">
        <v>4796</v>
      </c>
      <c r="D296" t="s">
        <v>5048</v>
      </c>
      <c r="E296" t="s">
        <v>5724</v>
      </c>
      <c r="G296" t="s">
        <v>5073</v>
      </c>
      <c r="H296" t="s">
        <v>5050</v>
      </c>
      <c r="I296" t="s">
        <v>5051</v>
      </c>
      <c r="K296" t="s">
        <v>5094</v>
      </c>
      <c r="M296" t="s">
        <v>5054</v>
      </c>
      <c r="AH296" t="s">
        <v>5058</v>
      </c>
      <c r="AM296" t="s">
        <v>5725</v>
      </c>
    </row>
    <row r="297" spans="1:39" x14ac:dyDescent="0.25">
      <c r="A297">
        <v>64</v>
      </c>
      <c r="C297" t="s">
        <v>4796</v>
      </c>
      <c r="D297" t="s">
        <v>5048</v>
      </c>
      <c r="E297" t="s">
        <v>5264</v>
      </c>
      <c r="G297" t="s">
        <v>5073</v>
      </c>
      <c r="H297" t="s">
        <v>5050</v>
      </c>
      <c r="I297" t="s">
        <v>5051</v>
      </c>
      <c r="K297" t="s">
        <v>5133</v>
      </c>
      <c r="M297" t="s">
        <v>5134</v>
      </c>
      <c r="AH297" t="s">
        <v>5058</v>
      </c>
      <c r="AM297" t="s">
        <v>5265</v>
      </c>
    </row>
    <row r="298" spans="1:39" x14ac:dyDescent="0.25">
      <c r="A298">
        <v>3312</v>
      </c>
      <c r="B298" t="s">
        <v>9461</v>
      </c>
      <c r="C298" t="s">
        <v>4791</v>
      </c>
      <c r="D298" t="s">
        <v>5048</v>
      </c>
      <c r="E298" t="s">
        <v>9462</v>
      </c>
      <c r="G298" t="s">
        <v>5073</v>
      </c>
      <c r="H298" t="s">
        <v>5050</v>
      </c>
      <c r="I298" t="s">
        <v>5051</v>
      </c>
      <c r="K298" t="s">
        <v>323</v>
      </c>
      <c r="M298" t="s">
        <v>506</v>
      </c>
      <c r="V298" t="s">
        <v>6867</v>
      </c>
      <c r="W298" t="s">
        <v>9463</v>
      </c>
      <c r="AE298" t="s">
        <v>6869</v>
      </c>
      <c r="AF298" t="s">
        <v>7164</v>
      </c>
      <c r="AH298" t="s">
        <v>5058</v>
      </c>
      <c r="AM298" t="s">
        <v>9464</v>
      </c>
    </row>
    <row r="299" spans="1:39" x14ac:dyDescent="0.25">
      <c r="A299">
        <v>1206</v>
      </c>
      <c r="C299" t="s">
        <v>4791</v>
      </c>
      <c r="D299" t="s">
        <v>5048</v>
      </c>
      <c r="E299" t="s">
        <v>7489</v>
      </c>
      <c r="G299" t="s">
        <v>5073</v>
      </c>
      <c r="H299" t="s">
        <v>5050</v>
      </c>
      <c r="I299" t="s">
        <v>5051</v>
      </c>
      <c r="K299" t="s">
        <v>5091</v>
      </c>
      <c r="M299" t="s">
        <v>5121</v>
      </c>
      <c r="N299" t="s">
        <v>5051</v>
      </c>
      <c r="O299" t="s">
        <v>5104</v>
      </c>
      <c r="Q299" t="s">
        <v>486</v>
      </c>
      <c r="V299" t="s">
        <v>6867</v>
      </c>
      <c r="W299" t="s">
        <v>7490</v>
      </c>
      <c r="X299" t="s">
        <v>5094</v>
      </c>
      <c r="Y299" t="s">
        <v>5285</v>
      </c>
      <c r="Z299" t="s">
        <v>5104</v>
      </c>
      <c r="AA299" t="s">
        <v>5211</v>
      </c>
      <c r="AH299" t="s">
        <v>5058</v>
      </c>
      <c r="AM299" t="s">
        <v>7491</v>
      </c>
    </row>
    <row r="300" spans="1:39" x14ac:dyDescent="0.25">
      <c r="A300">
        <v>3198</v>
      </c>
      <c r="C300" t="s">
        <v>4791</v>
      </c>
      <c r="D300" t="s">
        <v>5048</v>
      </c>
      <c r="E300" t="s">
        <v>7050</v>
      </c>
      <c r="G300" t="s">
        <v>5073</v>
      </c>
      <c r="H300" t="s">
        <v>5050</v>
      </c>
      <c r="I300" t="s">
        <v>5564</v>
      </c>
      <c r="J300" t="s">
        <v>235</v>
      </c>
      <c r="K300" t="s">
        <v>5085</v>
      </c>
      <c r="M300" t="s">
        <v>238</v>
      </c>
      <c r="V300" t="s">
        <v>6867</v>
      </c>
      <c r="W300" t="s">
        <v>9289</v>
      </c>
      <c r="AE300" t="s">
        <v>6869</v>
      </c>
      <c r="AF300" t="s">
        <v>7164</v>
      </c>
      <c r="AG300" t="s">
        <v>9290</v>
      </c>
      <c r="AH300" t="s">
        <v>9291</v>
      </c>
      <c r="AM300" t="s">
        <v>9292</v>
      </c>
    </row>
    <row r="301" spans="1:39" x14ac:dyDescent="0.25">
      <c r="A301">
        <v>3189</v>
      </c>
      <c r="C301" t="s">
        <v>4791</v>
      </c>
      <c r="D301" t="s">
        <v>5048</v>
      </c>
      <c r="E301" t="s">
        <v>7607</v>
      </c>
      <c r="G301" t="s">
        <v>5073</v>
      </c>
      <c r="H301" t="s">
        <v>5050</v>
      </c>
      <c r="I301" t="s">
        <v>5564</v>
      </c>
      <c r="K301" t="s">
        <v>5085</v>
      </c>
      <c r="M301" t="s">
        <v>5360</v>
      </c>
      <c r="V301" t="s">
        <v>6867</v>
      </c>
      <c r="W301" t="s">
        <v>9266</v>
      </c>
      <c r="AE301" t="s">
        <v>6869</v>
      </c>
      <c r="AF301" t="s">
        <v>7164</v>
      </c>
      <c r="AG301" t="s">
        <v>9267</v>
      </c>
      <c r="AH301" t="s">
        <v>9268</v>
      </c>
      <c r="AM301" t="s">
        <v>9269</v>
      </c>
    </row>
    <row r="302" spans="1:39" x14ac:dyDescent="0.25">
      <c r="A302">
        <v>1198</v>
      </c>
      <c r="C302" t="s">
        <v>4791</v>
      </c>
      <c r="D302" t="s">
        <v>5048</v>
      </c>
      <c r="E302" t="s">
        <v>7472</v>
      </c>
      <c r="G302" t="s">
        <v>5073</v>
      </c>
      <c r="H302" t="s">
        <v>5050</v>
      </c>
      <c r="I302" t="s">
        <v>5051</v>
      </c>
      <c r="K302" t="s">
        <v>5091</v>
      </c>
      <c r="M302" t="s">
        <v>5109</v>
      </c>
      <c r="N302" t="s">
        <v>5051</v>
      </c>
      <c r="O302" t="s">
        <v>5094</v>
      </c>
      <c r="Q302" t="s">
        <v>5109</v>
      </c>
      <c r="V302" t="s">
        <v>6867</v>
      </c>
      <c r="W302" t="s">
        <v>7473</v>
      </c>
      <c r="X302" t="s">
        <v>5052</v>
      </c>
      <c r="Y302" t="s">
        <v>5196</v>
      </c>
      <c r="Z302" t="s">
        <v>5052</v>
      </c>
      <c r="AA302" t="s">
        <v>5133</v>
      </c>
      <c r="AH302" t="s">
        <v>5058</v>
      </c>
      <c r="AM302" t="s">
        <v>7474</v>
      </c>
    </row>
    <row r="303" spans="1:39" x14ac:dyDescent="0.25">
      <c r="A303">
        <v>2348</v>
      </c>
      <c r="B303" t="s">
        <v>7254</v>
      </c>
      <c r="C303" t="s">
        <v>4791</v>
      </c>
      <c r="D303" t="s">
        <v>5048</v>
      </c>
      <c r="E303" t="s">
        <v>8599</v>
      </c>
      <c r="G303" t="s">
        <v>5073</v>
      </c>
      <c r="H303" t="s">
        <v>5050</v>
      </c>
      <c r="I303" t="s">
        <v>5051</v>
      </c>
      <c r="K303" t="s">
        <v>5094</v>
      </c>
      <c r="M303" t="s">
        <v>5271</v>
      </c>
      <c r="V303" t="s">
        <v>6867</v>
      </c>
      <c r="W303" t="s">
        <v>8613</v>
      </c>
      <c r="AE303" t="s">
        <v>6869</v>
      </c>
      <c r="AF303" t="s">
        <v>7164</v>
      </c>
      <c r="AH303" t="s">
        <v>5058</v>
      </c>
      <c r="AM303" t="s">
        <v>8614</v>
      </c>
    </row>
    <row r="304" spans="1:39" x14ac:dyDescent="0.25">
      <c r="A304">
        <v>1026</v>
      </c>
      <c r="B304" t="s">
        <v>7254</v>
      </c>
      <c r="C304" t="s">
        <v>4791</v>
      </c>
      <c r="D304" t="s">
        <v>5048</v>
      </c>
      <c r="E304" t="s">
        <v>7255</v>
      </c>
      <c r="G304" t="s">
        <v>5073</v>
      </c>
      <c r="H304" t="s">
        <v>5050</v>
      </c>
      <c r="I304" t="s">
        <v>5051</v>
      </c>
      <c r="K304" t="s">
        <v>5091</v>
      </c>
      <c r="M304" t="s">
        <v>5085</v>
      </c>
      <c r="V304" t="s">
        <v>6867</v>
      </c>
      <c r="W304" t="s">
        <v>7256</v>
      </c>
      <c r="AE304" t="s">
        <v>6869</v>
      </c>
      <c r="AF304" t="s">
        <v>7164</v>
      </c>
      <c r="AH304" t="s">
        <v>5058</v>
      </c>
      <c r="AM304" t="s">
        <v>7257</v>
      </c>
    </row>
    <row r="305" spans="1:39" x14ac:dyDescent="0.25">
      <c r="A305">
        <v>179</v>
      </c>
      <c r="C305" t="s">
        <v>4796</v>
      </c>
      <c r="D305" t="s">
        <v>5048</v>
      </c>
      <c r="E305" t="s">
        <v>5597</v>
      </c>
      <c r="G305" t="s">
        <v>5073</v>
      </c>
      <c r="H305" t="s">
        <v>5050</v>
      </c>
      <c r="I305" t="s">
        <v>5051</v>
      </c>
      <c r="K305" t="s">
        <v>5099</v>
      </c>
      <c r="M305" t="s">
        <v>237</v>
      </c>
      <c r="AH305" t="s">
        <v>5058</v>
      </c>
      <c r="AM305" t="s">
        <v>5598</v>
      </c>
    </row>
    <row r="306" spans="1:39" x14ac:dyDescent="0.25">
      <c r="A306">
        <v>116</v>
      </c>
      <c r="C306" t="s">
        <v>4796</v>
      </c>
      <c r="D306" t="s">
        <v>5048</v>
      </c>
      <c r="E306" t="s">
        <v>5416</v>
      </c>
      <c r="G306" t="s">
        <v>5073</v>
      </c>
      <c r="H306" t="s">
        <v>5050</v>
      </c>
      <c r="I306" t="s">
        <v>5051</v>
      </c>
      <c r="K306" t="s">
        <v>235</v>
      </c>
      <c r="M306" t="s">
        <v>323</v>
      </c>
      <c r="AH306" t="s">
        <v>5058</v>
      </c>
      <c r="AM306" t="s">
        <v>5417</v>
      </c>
    </row>
    <row r="307" spans="1:39" x14ac:dyDescent="0.25">
      <c r="A307">
        <v>3275</v>
      </c>
      <c r="C307" t="s">
        <v>4791</v>
      </c>
      <c r="D307" t="s">
        <v>5048</v>
      </c>
      <c r="E307" t="s">
        <v>9383</v>
      </c>
      <c r="G307" t="s">
        <v>5073</v>
      </c>
      <c r="H307" t="s">
        <v>5050</v>
      </c>
      <c r="I307" t="s">
        <v>5564</v>
      </c>
      <c r="K307" t="s">
        <v>5191</v>
      </c>
      <c r="M307" t="s">
        <v>5056</v>
      </c>
      <c r="V307" t="s">
        <v>6867</v>
      </c>
      <c r="W307" t="s">
        <v>9384</v>
      </c>
      <c r="AE307" t="s">
        <v>6899</v>
      </c>
      <c r="AF307" t="s">
        <v>6883</v>
      </c>
      <c r="AG307" t="s">
        <v>9385</v>
      </c>
      <c r="AH307" t="s">
        <v>9386</v>
      </c>
      <c r="AM307" t="s">
        <v>9387</v>
      </c>
    </row>
    <row r="308" spans="1:39" x14ac:dyDescent="0.25">
      <c r="A308">
        <v>3434</v>
      </c>
      <c r="B308" t="s">
        <v>9616</v>
      </c>
      <c r="C308" t="s">
        <v>4791</v>
      </c>
      <c r="D308" t="s">
        <v>5048</v>
      </c>
      <c r="E308" t="s">
        <v>6943</v>
      </c>
      <c r="G308" t="s">
        <v>5073</v>
      </c>
      <c r="H308" t="s">
        <v>5050</v>
      </c>
      <c r="I308" t="s">
        <v>5051</v>
      </c>
      <c r="K308" t="s">
        <v>237</v>
      </c>
      <c r="M308" t="s">
        <v>486</v>
      </c>
      <c r="V308" t="s">
        <v>6867</v>
      </c>
      <c r="W308" t="s">
        <v>9617</v>
      </c>
      <c r="AE308" t="s">
        <v>6869</v>
      </c>
      <c r="AF308" t="s">
        <v>7164</v>
      </c>
      <c r="AH308" t="s">
        <v>5058</v>
      </c>
      <c r="AM308" t="s">
        <v>9618</v>
      </c>
    </row>
    <row r="309" spans="1:39" x14ac:dyDescent="0.25">
      <c r="A309">
        <v>1160</v>
      </c>
      <c r="C309" t="s">
        <v>4791</v>
      </c>
      <c r="D309" t="s">
        <v>5048</v>
      </c>
      <c r="E309" t="s">
        <v>7408</v>
      </c>
      <c r="G309" t="s">
        <v>5073</v>
      </c>
      <c r="H309" t="s">
        <v>5050</v>
      </c>
      <c r="I309" t="s">
        <v>5051</v>
      </c>
      <c r="K309" t="s">
        <v>5091</v>
      </c>
      <c r="M309" t="s">
        <v>5098</v>
      </c>
      <c r="N309" t="s">
        <v>5051</v>
      </c>
      <c r="O309" t="s">
        <v>235</v>
      </c>
      <c r="Q309" t="s">
        <v>5360</v>
      </c>
      <c r="V309" t="s">
        <v>6867</v>
      </c>
      <c r="W309" t="s">
        <v>7409</v>
      </c>
      <c r="X309" t="s">
        <v>5077</v>
      </c>
      <c r="Y309" t="s">
        <v>5196</v>
      </c>
      <c r="Z309" t="s">
        <v>5438</v>
      </c>
      <c r="AA309" t="s">
        <v>5091</v>
      </c>
      <c r="AH309" t="s">
        <v>5058</v>
      </c>
      <c r="AM309" t="s">
        <v>7410</v>
      </c>
    </row>
    <row r="310" spans="1:39" x14ac:dyDescent="0.25">
      <c r="A310">
        <v>1140</v>
      </c>
      <c r="B310" t="s">
        <v>7384</v>
      </c>
      <c r="C310" t="s">
        <v>4791</v>
      </c>
      <c r="D310" t="s">
        <v>5048</v>
      </c>
      <c r="E310" t="s">
        <v>7385</v>
      </c>
      <c r="G310" t="s">
        <v>5073</v>
      </c>
      <c r="H310" t="s">
        <v>5050</v>
      </c>
      <c r="I310" t="s">
        <v>5051</v>
      </c>
      <c r="K310" t="s">
        <v>5091</v>
      </c>
      <c r="M310" t="s">
        <v>5134</v>
      </c>
      <c r="N310" t="s">
        <v>5564</v>
      </c>
      <c r="O310" t="s">
        <v>5104</v>
      </c>
      <c r="Q310" t="s">
        <v>237</v>
      </c>
      <c r="V310" t="s">
        <v>6867</v>
      </c>
      <c r="W310" t="s">
        <v>7386</v>
      </c>
      <c r="X310" t="s">
        <v>5070</v>
      </c>
      <c r="Y310" t="s">
        <v>5196</v>
      </c>
      <c r="Z310" t="s">
        <v>5672</v>
      </c>
      <c r="AA310" t="s">
        <v>5052</v>
      </c>
      <c r="AE310" t="s">
        <v>6869</v>
      </c>
      <c r="AF310" t="s">
        <v>7164</v>
      </c>
      <c r="AH310" t="s">
        <v>7387</v>
      </c>
      <c r="AM310" t="s">
        <v>7388</v>
      </c>
    </row>
    <row r="311" spans="1:39" x14ac:dyDescent="0.25">
      <c r="A311">
        <v>97</v>
      </c>
      <c r="C311" t="s">
        <v>4796</v>
      </c>
      <c r="D311" t="s">
        <v>5048</v>
      </c>
      <c r="E311" t="s">
        <v>5357</v>
      </c>
      <c r="G311" t="s">
        <v>5073</v>
      </c>
      <c r="H311" t="s">
        <v>5050</v>
      </c>
      <c r="I311" t="s">
        <v>5051</v>
      </c>
      <c r="K311" t="s">
        <v>5055</v>
      </c>
      <c r="M311" t="s">
        <v>743</v>
      </c>
      <c r="AH311" t="s">
        <v>5058</v>
      </c>
      <c r="AM311" t="s">
        <v>5358</v>
      </c>
    </row>
    <row r="312" spans="1:39" x14ac:dyDescent="0.25">
      <c r="A312">
        <v>2466</v>
      </c>
      <c r="C312" t="s">
        <v>4791</v>
      </c>
      <c r="D312" t="s">
        <v>5048</v>
      </c>
      <c r="E312" t="s">
        <v>8706</v>
      </c>
      <c r="G312" t="s">
        <v>5073</v>
      </c>
      <c r="H312" t="s">
        <v>5050</v>
      </c>
      <c r="I312" t="s">
        <v>5051</v>
      </c>
      <c r="K312" t="s">
        <v>5094</v>
      </c>
      <c r="M312" t="s">
        <v>238</v>
      </c>
      <c r="N312" t="s">
        <v>5051</v>
      </c>
      <c r="O312" t="s">
        <v>5094</v>
      </c>
      <c r="Q312" t="s">
        <v>238</v>
      </c>
      <c r="V312" t="s">
        <v>6867</v>
      </c>
      <c r="W312" t="s">
        <v>8707</v>
      </c>
      <c r="X312" t="s">
        <v>5057</v>
      </c>
      <c r="Y312" t="s">
        <v>506</v>
      </c>
      <c r="Z312" t="s">
        <v>5057</v>
      </c>
      <c r="AA312" t="s">
        <v>5191</v>
      </c>
      <c r="AH312" t="s">
        <v>5058</v>
      </c>
      <c r="AM312" t="s">
        <v>8708</v>
      </c>
    </row>
    <row r="313" spans="1:39" x14ac:dyDescent="0.25">
      <c r="A313">
        <v>1166</v>
      </c>
      <c r="C313" t="s">
        <v>4791</v>
      </c>
      <c r="D313" t="s">
        <v>5048</v>
      </c>
      <c r="E313" t="s">
        <v>7423</v>
      </c>
      <c r="G313" t="s">
        <v>5073</v>
      </c>
      <c r="H313" t="s">
        <v>5050</v>
      </c>
      <c r="I313" t="s">
        <v>5051</v>
      </c>
      <c r="K313" t="s">
        <v>5091</v>
      </c>
      <c r="M313" t="s">
        <v>5098</v>
      </c>
      <c r="N313" t="s">
        <v>5051</v>
      </c>
      <c r="O313" t="s">
        <v>5062</v>
      </c>
      <c r="Q313" t="s">
        <v>506</v>
      </c>
      <c r="V313" t="s">
        <v>6867</v>
      </c>
      <c r="W313" t="s">
        <v>7424</v>
      </c>
      <c r="X313" t="s">
        <v>5077</v>
      </c>
      <c r="Y313" t="s">
        <v>5196</v>
      </c>
      <c r="Z313" t="s">
        <v>5054</v>
      </c>
      <c r="AA313" t="s">
        <v>5184</v>
      </c>
      <c r="AH313" t="s">
        <v>5058</v>
      </c>
      <c r="AM313" t="s">
        <v>7425</v>
      </c>
    </row>
    <row r="314" spans="1:39" x14ac:dyDescent="0.25">
      <c r="A314">
        <v>2667</v>
      </c>
      <c r="C314" t="s">
        <v>4791</v>
      </c>
      <c r="D314" t="s">
        <v>5048</v>
      </c>
      <c r="E314" t="s">
        <v>8835</v>
      </c>
      <c r="G314" t="s">
        <v>5073</v>
      </c>
      <c r="H314" t="s">
        <v>5050</v>
      </c>
      <c r="I314" t="s">
        <v>5564</v>
      </c>
      <c r="K314" t="s">
        <v>5113</v>
      </c>
      <c r="M314" t="s">
        <v>238</v>
      </c>
      <c r="V314" t="s">
        <v>6867</v>
      </c>
      <c r="W314" t="s">
        <v>8836</v>
      </c>
      <c r="AE314" t="s">
        <v>6869</v>
      </c>
      <c r="AF314" t="s">
        <v>7164</v>
      </c>
      <c r="AH314" t="s">
        <v>8837</v>
      </c>
      <c r="AM314" t="s">
        <v>8838</v>
      </c>
    </row>
    <row r="315" spans="1:39" x14ac:dyDescent="0.25">
      <c r="A315">
        <v>2516</v>
      </c>
      <c r="C315" t="s">
        <v>4791</v>
      </c>
      <c r="D315" t="s">
        <v>5048</v>
      </c>
      <c r="E315" t="s">
        <v>8735</v>
      </c>
      <c r="G315" t="s">
        <v>5073</v>
      </c>
      <c r="H315" t="s">
        <v>5050</v>
      </c>
      <c r="I315" t="s">
        <v>5051</v>
      </c>
      <c r="K315" t="s">
        <v>5094</v>
      </c>
      <c r="M315" t="s">
        <v>506</v>
      </c>
      <c r="N315" t="s">
        <v>5051</v>
      </c>
      <c r="O315" t="s">
        <v>5094</v>
      </c>
      <c r="Q315" t="s">
        <v>506</v>
      </c>
      <c r="V315" t="s">
        <v>6867</v>
      </c>
      <c r="W315" t="s">
        <v>8736</v>
      </c>
      <c r="X315" t="s">
        <v>5070</v>
      </c>
      <c r="Y315" t="s">
        <v>5080</v>
      </c>
      <c r="Z315" t="s">
        <v>5070</v>
      </c>
      <c r="AA315" t="s">
        <v>5057</v>
      </c>
      <c r="AH315" t="s">
        <v>5058</v>
      </c>
      <c r="AM315" t="s">
        <v>8737</v>
      </c>
    </row>
    <row r="316" spans="1:39" x14ac:dyDescent="0.25">
      <c r="A316">
        <v>3291</v>
      </c>
      <c r="C316" t="s">
        <v>4791</v>
      </c>
      <c r="D316" t="s">
        <v>5048</v>
      </c>
      <c r="E316" t="s">
        <v>9416</v>
      </c>
      <c r="G316" t="s">
        <v>5073</v>
      </c>
      <c r="H316" t="s">
        <v>5050</v>
      </c>
      <c r="I316" t="s">
        <v>5564</v>
      </c>
      <c r="K316" t="s">
        <v>6072</v>
      </c>
      <c r="M316" t="s">
        <v>506</v>
      </c>
      <c r="V316" t="s">
        <v>6867</v>
      </c>
      <c r="W316" t="s">
        <v>9417</v>
      </c>
      <c r="AE316" t="s">
        <v>6869</v>
      </c>
      <c r="AF316" t="s">
        <v>7164</v>
      </c>
      <c r="AH316" t="s">
        <v>9418</v>
      </c>
      <c r="AM316" t="s">
        <v>9419</v>
      </c>
    </row>
    <row r="317" spans="1:39" x14ac:dyDescent="0.25">
      <c r="A317">
        <v>1937</v>
      </c>
      <c r="C317" t="s">
        <v>4791</v>
      </c>
      <c r="D317" t="s">
        <v>5048</v>
      </c>
      <c r="E317" t="s">
        <v>8299</v>
      </c>
      <c r="G317" t="s">
        <v>5073</v>
      </c>
      <c r="H317" t="s">
        <v>5050</v>
      </c>
      <c r="I317" t="s">
        <v>5051</v>
      </c>
      <c r="K317" t="s">
        <v>5099</v>
      </c>
      <c r="M317" t="s">
        <v>5355</v>
      </c>
      <c r="N317" t="s">
        <v>5051</v>
      </c>
      <c r="O317" t="s">
        <v>5138</v>
      </c>
      <c r="Q317" t="s">
        <v>5109</v>
      </c>
      <c r="V317" t="s">
        <v>6867</v>
      </c>
      <c r="W317" t="s">
        <v>8300</v>
      </c>
      <c r="X317" t="s">
        <v>5074</v>
      </c>
      <c r="Y317" t="s">
        <v>323</v>
      </c>
      <c r="Z317" t="s">
        <v>5057</v>
      </c>
      <c r="AA317" t="s">
        <v>5077</v>
      </c>
      <c r="AH317" t="s">
        <v>5058</v>
      </c>
      <c r="AM317" t="s">
        <v>8301</v>
      </c>
    </row>
    <row r="318" spans="1:39" x14ac:dyDescent="0.25">
      <c r="A318">
        <v>2517</v>
      </c>
      <c r="C318" t="s">
        <v>4791</v>
      </c>
      <c r="D318" t="s">
        <v>5048</v>
      </c>
      <c r="E318" t="s">
        <v>8738</v>
      </c>
      <c r="G318" t="s">
        <v>5073</v>
      </c>
      <c r="H318" t="s">
        <v>5050</v>
      </c>
      <c r="I318" t="s">
        <v>5051</v>
      </c>
      <c r="K318" t="s">
        <v>5094</v>
      </c>
      <c r="M318" t="s">
        <v>506</v>
      </c>
      <c r="N318" t="s">
        <v>5051</v>
      </c>
      <c r="O318" t="s">
        <v>5094</v>
      </c>
      <c r="Q318" t="s">
        <v>506</v>
      </c>
      <c r="V318" t="s">
        <v>6867</v>
      </c>
      <c r="W318" t="s">
        <v>8739</v>
      </c>
      <c r="X318" t="s">
        <v>5054</v>
      </c>
      <c r="Y318" t="s">
        <v>5648</v>
      </c>
      <c r="Z318" t="s">
        <v>5054</v>
      </c>
      <c r="AA318" t="s">
        <v>5057</v>
      </c>
      <c r="AH318" t="s">
        <v>5058</v>
      </c>
      <c r="AM318" t="s">
        <v>8740</v>
      </c>
    </row>
    <row r="319" spans="1:39" x14ac:dyDescent="0.25">
      <c r="A319">
        <v>1486</v>
      </c>
      <c r="C319" t="s">
        <v>4791</v>
      </c>
      <c r="D319" t="s">
        <v>5048</v>
      </c>
      <c r="E319" t="s">
        <v>7869</v>
      </c>
      <c r="G319" t="s">
        <v>5073</v>
      </c>
      <c r="H319" t="s">
        <v>5050</v>
      </c>
      <c r="I319" t="s">
        <v>5051</v>
      </c>
      <c r="K319" t="s">
        <v>5055</v>
      </c>
      <c r="M319" t="s">
        <v>743</v>
      </c>
      <c r="N319" t="s">
        <v>5051</v>
      </c>
      <c r="O319" t="s">
        <v>235</v>
      </c>
      <c r="Q319" t="s">
        <v>238</v>
      </c>
      <c r="V319" t="s">
        <v>6867</v>
      </c>
      <c r="W319" t="s">
        <v>7870</v>
      </c>
      <c r="X319" t="s">
        <v>5057</v>
      </c>
      <c r="Y319" t="s">
        <v>5191</v>
      </c>
      <c r="Z319" t="s">
        <v>5057</v>
      </c>
      <c r="AA319" t="s">
        <v>5055</v>
      </c>
      <c r="AH319" t="s">
        <v>5058</v>
      </c>
      <c r="AM319" t="s">
        <v>7871</v>
      </c>
    </row>
    <row r="320" spans="1:39" x14ac:dyDescent="0.25">
      <c r="A320">
        <v>2393</v>
      </c>
      <c r="C320" t="s">
        <v>4791</v>
      </c>
      <c r="D320" t="s">
        <v>5048</v>
      </c>
      <c r="E320" t="s">
        <v>8663</v>
      </c>
      <c r="G320" t="s">
        <v>5073</v>
      </c>
      <c r="H320" t="s">
        <v>5050</v>
      </c>
      <c r="I320" t="s">
        <v>5564</v>
      </c>
      <c r="K320" t="s">
        <v>5094</v>
      </c>
      <c r="M320" t="s">
        <v>5134</v>
      </c>
      <c r="V320" t="s">
        <v>6867</v>
      </c>
      <c r="W320" t="s">
        <v>8664</v>
      </c>
      <c r="AE320" t="s">
        <v>6869</v>
      </c>
      <c r="AF320" t="s">
        <v>7164</v>
      </c>
      <c r="AH320" t="s">
        <v>8665</v>
      </c>
      <c r="AM320" t="s">
        <v>8666</v>
      </c>
    </row>
    <row r="321" spans="1:39" x14ac:dyDescent="0.25">
      <c r="A321">
        <v>2283</v>
      </c>
      <c r="B321" t="s">
        <v>8579</v>
      </c>
      <c r="C321" t="s">
        <v>4791</v>
      </c>
      <c r="D321" t="s">
        <v>5048</v>
      </c>
      <c r="E321" t="s">
        <v>7988</v>
      </c>
      <c r="G321" t="s">
        <v>5073</v>
      </c>
      <c r="H321" t="s">
        <v>5050</v>
      </c>
      <c r="I321" t="s">
        <v>5051</v>
      </c>
      <c r="K321" t="s">
        <v>5211</v>
      </c>
      <c r="M321" t="s">
        <v>5360</v>
      </c>
      <c r="V321" t="s">
        <v>6867</v>
      </c>
      <c r="W321" t="s">
        <v>8580</v>
      </c>
      <c r="AE321" t="s">
        <v>6869</v>
      </c>
      <c r="AF321" t="s">
        <v>7164</v>
      </c>
      <c r="AH321" t="s">
        <v>5058</v>
      </c>
      <c r="AM321" t="s">
        <v>8581</v>
      </c>
    </row>
    <row r="322" spans="1:39" x14ac:dyDescent="0.25">
      <c r="A322">
        <v>238</v>
      </c>
      <c r="C322" t="s">
        <v>4796</v>
      </c>
      <c r="D322" t="s">
        <v>5048</v>
      </c>
      <c r="E322" t="s">
        <v>5739</v>
      </c>
      <c r="G322" t="s">
        <v>5073</v>
      </c>
      <c r="H322" t="s">
        <v>5050</v>
      </c>
      <c r="I322" t="s">
        <v>5051</v>
      </c>
      <c r="K322" t="s">
        <v>5122</v>
      </c>
      <c r="M322" t="s">
        <v>486</v>
      </c>
      <c r="AH322" t="s">
        <v>5058</v>
      </c>
      <c r="AM322" t="s">
        <v>5740</v>
      </c>
    </row>
    <row r="323" spans="1:39" x14ac:dyDescent="0.25">
      <c r="A323">
        <v>3491</v>
      </c>
      <c r="C323" t="s">
        <v>4791</v>
      </c>
      <c r="D323" t="s">
        <v>5048</v>
      </c>
      <c r="E323" t="s">
        <v>9661</v>
      </c>
      <c r="G323" t="s">
        <v>5073</v>
      </c>
      <c r="H323" t="s">
        <v>5050</v>
      </c>
      <c r="I323" t="s">
        <v>5564</v>
      </c>
      <c r="K323" t="s">
        <v>743</v>
      </c>
      <c r="M323" t="s">
        <v>5109</v>
      </c>
      <c r="V323" t="s">
        <v>6867</v>
      </c>
      <c r="W323" t="s">
        <v>9662</v>
      </c>
      <c r="AE323" t="s">
        <v>6869</v>
      </c>
      <c r="AF323" t="s">
        <v>7164</v>
      </c>
      <c r="AH323" t="s">
        <v>9663</v>
      </c>
      <c r="AM323" t="s">
        <v>9664</v>
      </c>
    </row>
    <row r="324" spans="1:39" x14ac:dyDescent="0.25">
      <c r="A324">
        <v>3281</v>
      </c>
      <c r="C324" t="s">
        <v>4791</v>
      </c>
      <c r="D324" t="s">
        <v>5048</v>
      </c>
      <c r="E324" t="s">
        <v>9396</v>
      </c>
      <c r="G324" t="s">
        <v>5073</v>
      </c>
      <c r="H324" t="s">
        <v>5050</v>
      </c>
      <c r="I324" t="s">
        <v>5564</v>
      </c>
      <c r="K324" t="s">
        <v>5191</v>
      </c>
      <c r="M324" t="s">
        <v>5991</v>
      </c>
      <c r="V324" t="s">
        <v>6867</v>
      </c>
      <c r="W324" t="s">
        <v>9397</v>
      </c>
      <c r="AE324" t="s">
        <v>6869</v>
      </c>
      <c r="AF324" t="s">
        <v>7164</v>
      </c>
      <c r="AG324" t="s">
        <v>9398</v>
      </c>
      <c r="AH324" t="s">
        <v>9040</v>
      </c>
      <c r="AM324" t="s">
        <v>9399</v>
      </c>
    </row>
    <row r="325" spans="1:39" x14ac:dyDescent="0.25">
      <c r="A325">
        <v>1283</v>
      </c>
      <c r="C325" t="s">
        <v>4791</v>
      </c>
      <c r="D325" t="s">
        <v>5048</v>
      </c>
      <c r="E325" t="s">
        <v>7583</v>
      </c>
      <c r="G325" t="s">
        <v>5073</v>
      </c>
      <c r="H325" t="s">
        <v>5050</v>
      </c>
      <c r="I325" t="s">
        <v>5051</v>
      </c>
      <c r="K325" t="s">
        <v>5052</v>
      </c>
      <c r="M325" t="s">
        <v>5196</v>
      </c>
      <c r="N325" t="s">
        <v>5051</v>
      </c>
      <c r="O325" t="s">
        <v>5094</v>
      </c>
      <c r="Q325" t="s">
        <v>239</v>
      </c>
      <c r="V325" t="s">
        <v>6867</v>
      </c>
      <c r="W325" t="s">
        <v>7584</v>
      </c>
      <c r="X325" t="s">
        <v>5077</v>
      </c>
      <c r="Y325" t="s">
        <v>5196</v>
      </c>
      <c r="Z325" t="s">
        <v>5052</v>
      </c>
      <c r="AA325" t="s">
        <v>235</v>
      </c>
      <c r="AH325" t="s">
        <v>5058</v>
      </c>
      <c r="AM325" t="s">
        <v>7585</v>
      </c>
    </row>
    <row r="326" spans="1:39" x14ac:dyDescent="0.25">
      <c r="A326">
        <v>228</v>
      </c>
      <c r="C326" t="s">
        <v>4796</v>
      </c>
      <c r="D326" t="s">
        <v>5048</v>
      </c>
      <c r="E326" t="s">
        <v>5718</v>
      </c>
      <c r="G326" t="s">
        <v>5073</v>
      </c>
      <c r="H326" t="s">
        <v>5050</v>
      </c>
      <c r="I326" t="s">
        <v>5051</v>
      </c>
      <c r="K326" t="s">
        <v>5094</v>
      </c>
      <c r="M326" t="s">
        <v>5121</v>
      </c>
      <c r="AH326" t="s">
        <v>5058</v>
      </c>
      <c r="AM326" t="s">
        <v>5719</v>
      </c>
    </row>
    <row r="327" spans="1:39" x14ac:dyDescent="0.25">
      <c r="A327">
        <v>2788</v>
      </c>
      <c r="B327" t="s">
        <v>8895</v>
      </c>
      <c r="C327" t="s">
        <v>4791</v>
      </c>
      <c r="D327" t="s">
        <v>5048</v>
      </c>
      <c r="E327" t="s">
        <v>7640</v>
      </c>
      <c r="G327" t="s">
        <v>5073</v>
      </c>
      <c r="H327" t="s">
        <v>5050</v>
      </c>
      <c r="I327" t="s">
        <v>5051</v>
      </c>
      <c r="K327" t="s">
        <v>5063</v>
      </c>
      <c r="M327" t="s">
        <v>5237</v>
      </c>
      <c r="V327" t="s">
        <v>6867</v>
      </c>
      <c r="W327" t="s">
        <v>8896</v>
      </c>
      <c r="AE327" t="s">
        <v>6869</v>
      </c>
      <c r="AF327" t="s">
        <v>7164</v>
      </c>
      <c r="AH327" t="s">
        <v>5058</v>
      </c>
      <c r="AM327" t="s">
        <v>8897</v>
      </c>
    </row>
    <row r="328" spans="1:39" x14ac:dyDescent="0.25">
      <c r="A328">
        <v>1340</v>
      </c>
      <c r="C328" t="s">
        <v>4791</v>
      </c>
      <c r="D328" t="s">
        <v>5048</v>
      </c>
      <c r="E328" t="s">
        <v>7649</v>
      </c>
      <c r="G328" t="s">
        <v>5073</v>
      </c>
      <c r="H328" t="s">
        <v>5050</v>
      </c>
      <c r="I328" t="s">
        <v>5051</v>
      </c>
      <c r="K328" t="s">
        <v>5052</v>
      </c>
      <c r="M328" t="s">
        <v>743</v>
      </c>
      <c r="N328" t="s">
        <v>5051</v>
      </c>
      <c r="O328" t="s">
        <v>5052</v>
      </c>
      <c r="Q328" t="s">
        <v>743</v>
      </c>
      <c r="V328" t="s">
        <v>6867</v>
      </c>
      <c r="W328" t="s">
        <v>7650</v>
      </c>
      <c r="X328" t="s">
        <v>5070</v>
      </c>
      <c r="Y328" t="s">
        <v>323</v>
      </c>
      <c r="Z328" t="s">
        <v>5070</v>
      </c>
      <c r="AA328" t="s">
        <v>5099</v>
      </c>
      <c r="AH328" t="s">
        <v>5058</v>
      </c>
      <c r="AM328" t="s">
        <v>7651</v>
      </c>
    </row>
    <row r="329" spans="1:39" x14ac:dyDescent="0.25">
      <c r="A329">
        <v>1038</v>
      </c>
      <c r="C329" t="s">
        <v>4791</v>
      </c>
      <c r="D329" t="s">
        <v>5048</v>
      </c>
      <c r="E329" t="s">
        <v>7264</v>
      </c>
      <c r="G329" t="s">
        <v>5073</v>
      </c>
      <c r="H329" t="s">
        <v>5050</v>
      </c>
      <c r="I329" t="s">
        <v>5051</v>
      </c>
      <c r="K329" t="s">
        <v>5091</v>
      </c>
      <c r="M329" t="s">
        <v>323</v>
      </c>
      <c r="N329" t="s">
        <v>5051</v>
      </c>
      <c r="O329" t="s">
        <v>5094</v>
      </c>
      <c r="Q329" t="s">
        <v>506</v>
      </c>
      <c r="V329" t="s">
        <v>6867</v>
      </c>
      <c r="W329" t="s">
        <v>7265</v>
      </c>
      <c r="Y329" t="s">
        <v>5229</v>
      </c>
      <c r="AA329" t="s">
        <v>5094</v>
      </c>
      <c r="AH329" t="s">
        <v>5058</v>
      </c>
      <c r="AM329" t="s">
        <v>7266</v>
      </c>
    </row>
    <row r="330" spans="1:39" x14ac:dyDescent="0.25">
      <c r="A330">
        <v>3384</v>
      </c>
      <c r="C330" t="s">
        <v>4791</v>
      </c>
      <c r="D330" t="s">
        <v>5048</v>
      </c>
      <c r="E330" t="s">
        <v>6910</v>
      </c>
      <c r="G330" t="s">
        <v>5073</v>
      </c>
      <c r="H330" t="s">
        <v>5050</v>
      </c>
      <c r="I330" t="s">
        <v>5564</v>
      </c>
      <c r="J330" t="s">
        <v>235</v>
      </c>
      <c r="K330" t="s">
        <v>5196</v>
      </c>
      <c r="M330" t="s">
        <v>670</v>
      </c>
      <c r="V330" t="s">
        <v>6867</v>
      </c>
      <c r="W330" t="s">
        <v>9542</v>
      </c>
      <c r="AE330" t="s">
        <v>6869</v>
      </c>
      <c r="AF330" t="s">
        <v>7164</v>
      </c>
      <c r="AH330" t="s">
        <v>9543</v>
      </c>
      <c r="AM330" t="s">
        <v>9544</v>
      </c>
    </row>
    <row r="331" spans="1:39" x14ac:dyDescent="0.25">
      <c r="A331">
        <v>2625</v>
      </c>
      <c r="C331" t="s">
        <v>4791</v>
      </c>
      <c r="D331" t="s">
        <v>5048</v>
      </c>
      <c r="E331" t="s">
        <v>7973</v>
      </c>
      <c r="G331" t="s">
        <v>5073</v>
      </c>
      <c r="H331" t="s">
        <v>5050</v>
      </c>
      <c r="I331" t="s">
        <v>5051</v>
      </c>
      <c r="K331" t="s">
        <v>5113</v>
      </c>
      <c r="M331" t="s">
        <v>743</v>
      </c>
      <c r="N331" t="s">
        <v>5051</v>
      </c>
      <c r="O331" t="s">
        <v>5063</v>
      </c>
      <c r="Q331" t="s">
        <v>486</v>
      </c>
      <c r="V331" t="s">
        <v>6867</v>
      </c>
      <c r="W331" t="s">
        <v>8808</v>
      </c>
      <c r="X331" t="s">
        <v>5070</v>
      </c>
      <c r="Y331" t="s">
        <v>5092</v>
      </c>
      <c r="Z331" t="s">
        <v>506</v>
      </c>
      <c r="AA331" t="s">
        <v>5091</v>
      </c>
      <c r="AH331" t="s">
        <v>5058</v>
      </c>
      <c r="AM331" t="s">
        <v>8809</v>
      </c>
    </row>
    <row r="332" spans="1:39" x14ac:dyDescent="0.25">
      <c r="A332">
        <v>1896</v>
      </c>
      <c r="B332" t="s">
        <v>7326</v>
      </c>
      <c r="C332" t="s">
        <v>4791</v>
      </c>
      <c r="D332" t="s">
        <v>5048</v>
      </c>
      <c r="E332" t="s">
        <v>8250</v>
      </c>
      <c r="G332" t="s">
        <v>6983</v>
      </c>
      <c r="H332" t="s">
        <v>5050</v>
      </c>
      <c r="I332" t="s">
        <v>5051</v>
      </c>
      <c r="K332" t="s">
        <v>5062</v>
      </c>
      <c r="M332" t="s">
        <v>5092</v>
      </c>
      <c r="V332" t="s">
        <v>6867</v>
      </c>
      <c r="W332" t="s">
        <v>7328</v>
      </c>
      <c r="AE332" t="s">
        <v>6869</v>
      </c>
      <c r="AF332" t="s">
        <v>7164</v>
      </c>
      <c r="AH332" t="s">
        <v>5058</v>
      </c>
      <c r="AM332" t="s">
        <v>8251</v>
      </c>
    </row>
    <row r="333" spans="1:39" x14ac:dyDescent="0.25">
      <c r="A333">
        <v>2824</v>
      </c>
      <c r="B333" t="s">
        <v>8926</v>
      </c>
      <c r="C333" t="s">
        <v>4791</v>
      </c>
      <c r="D333" t="s">
        <v>5048</v>
      </c>
      <c r="E333" t="s">
        <v>7828</v>
      </c>
      <c r="G333" t="s">
        <v>5073</v>
      </c>
      <c r="H333" t="s">
        <v>5050</v>
      </c>
      <c r="I333" t="s">
        <v>5051</v>
      </c>
      <c r="K333" t="s">
        <v>5063</v>
      </c>
      <c r="M333" t="s">
        <v>5109</v>
      </c>
      <c r="V333" t="s">
        <v>6867</v>
      </c>
      <c r="W333" t="s">
        <v>8927</v>
      </c>
      <c r="AE333" t="s">
        <v>6869</v>
      </c>
      <c r="AF333" t="s">
        <v>7164</v>
      </c>
      <c r="AH333" t="s">
        <v>5058</v>
      </c>
      <c r="AM333" t="s">
        <v>8928</v>
      </c>
    </row>
    <row r="334" spans="1:39" x14ac:dyDescent="0.25">
      <c r="A334">
        <v>1225</v>
      </c>
      <c r="C334" t="s">
        <v>4791</v>
      </c>
      <c r="D334" t="s">
        <v>5048</v>
      </c>
      <c r="E334" t="s">
        <v>7506</v>
      </c>
      <c r="G334" t="s">
        <v>5073</v>
      </c>
      <c r="H334" t="s">
        <v>5050</v>
      </c>
      <c r="I334" t="s">
        <v>5051</v>
      </c>
      <c r="K334" t="s">
        <v>5133</v>
      </c>
      <c r="M334" t="s">
        <v>5080</v>
      </c>
      <c r="N334" t="s">
        <v>5051</v>
      </c>
      <c r="O334" t="s">
        <v>235</v>
      </c>
      <c r="Q334" t="s">
        <v>5134</v>
      </c>
      <c r="V334" t="s">
        <v>6867</v>
      </c>
      <c r="W334" t="s">
        <v>7507</v>
      </c>
      <c r="X334" t="s">
        <v>5070</v>
      </c>
      <c r="Y334" t="s">
        <v>5196</v>
      </c>
      <c r="Z334" t="s">
        <v>5070</v>
      </c>
      <c r="AA334" t="s">
        <v>5091</v>
      </c>
      <c r="AH334" t="s">
        <v>5058</v>
      </c>
      <c r="AM334" t="s">
        <v>7508</v>
      </c>
    </row>
    <row r="335" spans="1:39" x14ac:dyDescent="0.25">
      <c r="A335">
        <v>1685</v>
      </c>
      <c r="C335" t="s">
        <v>4791</v>
      </c>
      <c r="D335" t="s">
        <v>5048</v>
      </c>
      <c r="E335" t="s">
        <v>8032</v>
      </c>
      <c r="G335" t="s">
        <v>5073</v>
      </c>
      <c r="H335" t="s">
        <v>5050</v>
      </c>
      <c r="I335" t="s">
        <v>5051</v>
      </c>
      <c r="K335" t="s">
        <v>235</v>
      </c>
      <c r="M335" t="s">
        <v>5134</v>
      </c>
      <c r="N335" t="s">
        <v>5051</v>
      </c>
      <c r="O335" t="s">
        <v>5099</v>
      </c>
      <c r="Q335" t="s">
        <v>238</v>
      </c>
      <c r="V335" t="s">
        <v>6867</v>
      </c>
      <c r="W335" t="s">
        <v>8033</v>
      </c>
      <c r="X335" t="s">
        <v>5070</v>
      </c>
      <c r="Y335" t="s">
        <v>6876</v>
      </c>
      <c r="Z335" t="s">
        <v>5070</v>
      </c>
      <c r="AA335" t="s">
        <v>5052</v>
      </c>
      <c r="AH335" t="s">
        <v>5058</v>
      </c>
      <c r="AM335" t="s">
        <v>8034</v>
      </c>
    </row>
    <row r="336" spans="1:39" x14ac:dyDescent="0.25">
      <c r="A336">
        <v>1204</v>
      </c>
      <c r="C336" t="s">
        <v>4791</v>
      </c>
      <c r="D336" t="s">
        <v>5048</v>
      </c>
      <c r="E336" t="s">
        <v>7484</v>
      </c>
      <c r="G336" t="s">
        <v>5073</v>
      </c>
      <c r="H336" t="s">
        <v>5050</v>
      </c>
      <c r="I336" t="s">
        <v>5051</v>
      </c>
      <c r="K336" t="s">
        <v>5091</v>
      </c>
      <c r="M336" t="s">
        <v>506</v>
      </c>
      <c r="N336" t="s">
        <v>5051</v>
      </c>
      <c r="O336" t="s">
        <v>5063</v>
      </c>
      <c r="Q336" t="s">
        <v>506</v>
      </c>
      <c r="V336" t="s">
        <v>6867</v>
      </c>
      <c r="W336" t="s">
        <v>7485</v>
      </c>
      <c r="Y336" t="s">
        <v>743</v>
      </c>
      <c r="AH336" t="s">
        <v>5058</v>
      </c>
      <c r="AM336" t="s">
        <v>7486</v>
      </c>
    </row>
    <row r="337" spans="1:39" x14ac:dyDescent="0.25">
      <c r="A337">
        <v>1735</v>
      </c>
      <c r="C337" t="s">
        <v>4791</v>
      </c>
      <c r="D337" t="s">
        <v>5048</v>
      </c>
      <c r="E337" t="s">
        <v>8075</v>
      </c>
      <c r="G337" t="s">
        <v>5073</v>
      </c>
      <c r="H337" t="s">
        <v>5050</v>
      </c>
      <c r="I337" t="s">
        <v>5051</v>
      </c>
      <c r="K337" t="s">
        <v>235</v>
      </c>
      <c r="M337" t="s">
        <v>5237</v>
      </c>
      <c r="N337" t="s">
        <v>5051</v>
      </c>
      <c r="O337" t="s">
        <v>5099</v>
      </c>
      <c r="Q337" t="s">
        <v>5237</v>
      </c>
      <c r="V337" t="s">
        <v>6867</v>
      </c>
      <c r="W337" t="s">
        <v>8076</v>
      </c>
      <c r="X337" t="s">
        <v>5070</v>
      </c>
      <c r="Y337" t="s">
        <v>5085</v>
      </c>
      <c r="Z337" t="s">
        <v>5070</v>
      </c>
      <c r="AA337" t="s">
        <v>5070</v>
      </c>
      <c r="AH337" t="s">
        <v>5058</v>
      </c>
      <c r="AM337" t="s">
        <v>8077</v>
      </c>
    </row>
    <row r="338" spans="1:39" x14ac:dyDescent="0.25">
      <c r="A338">
        <v>1081</v>
      </c>
      <c r="C338" t="s">
        <v>4791</v>
      </c>
      <c r="D338" t="s">
        <v>5048</v>
      </c>
      <c r="E338" t="s">
        <v>7311</v>
      </c>
      <c r="G338" t="s">
        <v>5073</v>
      </c>
      <c r="H338" t="s">
        <v>5050</v>
      </c>
      <c r="I338" t="s">
        <v>5051</v>
      </c>
      <c r="K338" t="s">
        <v>5091</v>
      </c>
      <c r="M338" t="s">
        <v>237</v>
      </c>
      <c r="N338" t="s">
        <v>5051</v>
      </c>
      <c r="O338" t="s">
        <v>5078</v>
      </c>
      <c r="Q338" t="s">
        <v>5109</v>
      </c>
      <c r="V338" t="s">
        <v>6867</v>
      </c>
      <c r="W338" t="s">
        <v>7312</v>
      </c>
      <c r="X338" t="s">
        <v>5560</v>
      </c>
      <c r="Y338" t="s">
        <v>5070</v>
      </c>
      <c r="Z338" t="s">
        <v>5054</v>
      </c>
      <c r="AA338" t="s">
        <v>5104</v>
      </c>
      <c r="AH338" t="s">
        <v>5058</v>
      </c>
      <c r="AM338" t="s">
        <v>7313</v>
      </c>
    </row>
    <row r="339" spans="1:39" x14ac:dyDescent="0.25">
      <c r="A339">
        <v>1585</v>
      </c>
      <c r="B339" t="s">
        <v>7968</v>
      </c>
      <c r="C339" t="s">
        <v>4791</v>
      </c>
      <c r="D339" t="s">
        <v>5048</v>
      </c>
      <c r="E339" t="s">
        <v>7576</v>
      </c>
      <c r="G339" t="s">
        <v>5073</v>
      </c>
      <c r="H339" t="s">
        <v>5050</v>
      </c>
      <c r="I339" t="s">
        <v>5051</v>
      </c>
      <c r="K339" t="s">
        <v>235</v>
      </c>
      <c r="M339" t="s">
        <v>237</v>
      </c>
      <c r="N339" t="s">
        <v>6920</v>
      </c>
      <c r="V339" t="s">
        <v>6867</v>
      </c>
      <c r="W339" t="s">
        <v>7969</v>
      </c>
      <c r="X339" t="s">
        <v>239</v>
      </c>
      <c r="Y339" t="s">
        <v>235</v>
      </c>
      <c r="AA339" t="s">
        <v>7970</v>
      </c>
      <c r="AE339" t="s">
        <v>7042</v>
      </c>
      <c r="AF339" t="s">
        <v>7278</v>
      </c>
      <c r="AH339" t="s">
        <v>7971</v>
      </c>
      <c r="AM339" t="s">
        <v>7972</v>
      </c>
    </row>
    <row r="340" spans="1:39" x14ac:dyDescent="0.25">
      <c r="A340">
        <v>98</v>
      </c>
      <c r="C340" t="s">
        <v>4796</v>
      </c>
      <c r="D340" t="s">
        <v>5048</v>
      </c>
      <c r="E340" t="s">
        <v>5359</v>
      </c>
      <c r="G340" t="s">
        <v>5073</v>
      </c>
      <c r="H340" t="s">
        <v>5050</v>
      </c>
      <c r="I340" t="s">
        <v>5051</v>
      </c>
      <c r="K340" t="s">
        <v>5055</v>
      </c>
      <c r="M340" t="s">
        <v>5360</v>
      </c>
      <c r="AH340" t="s">
        <v>5058</v>
      </c>
      <c r="AM340" t="s">
        <v>5361</v>
      </c>
    </row>
    <row r="341" spans="1:39" x14ac:dyDescent="0.25">
      <c r="A341">
        <v>2791</v>
      </c>
      <c r="C341" t="s">
        <v>4791</v>
      </c>
      <c r="D341" t="s">
        <v>5048</v>
      </c>
      <c r="E341" t="s">
        <v>8898</v>
      </c>
      <c r="G341" t="s">
        <v>5073</v>
      </c>
      <c r="H341" t="s">
        <v>5050</v>
      </c>
      <c r="I341" t="s">
        <v>5051</v>
      </c>
      <c r="K341" t="s">
        <v>5063</v>
      </c>
      <c r="M341" t="s">
        <v>5098</v>
      </c>
      <c r="N341" t="s">
        <v>5051</v>
      </c>
      <c r="O341" t="s">
        <v>5078</v>
      </c>
      <c r="Q341" t="s">
        <v>238</v>
      </c>
      <c r="V341" t="s">
        <v>6867</v>
      </c>
      <c r="W341" t="s">
        <v>8899</v>
      </c>
      <c r="AH341" t="s">
        <v>5058</v>
      </c>
      <c r="AM341" t="s">
        <v>8900</v>
      </c>
    </row>
    <row r="342" spans="1:39" x14ac:dyDescent="0.25">
      <c r="A342">
        <v>1142</v>
      </c>
      <c r="C342" t="s">
        <v>4791</v>
      </c>
      <c r="D342" t="s">
        <v>5048</v>
      </c>
      <c r="E342" t="s">
        <v>7389</v>
      </c>
      <c r="G342" t="s">
        <v>5073</v>
      </c>
      <c r="H342" t="s">
        <v>5050</v>
      </c>
      <c r="I342" t="s">
        <v>5051</v>
      </c>
      <c r="K342" t="s">
        <v>5091</v>
      </c>
      <c r="M342" t="s">
        <v>5134</v>
      </c>
      <c r="N342" t="s">
        <v>5051</v>
      </c>
      <c r="O342" t="s">
        <v>5104</v>
      </c>
      <c r="Q342" t="s">
        <v>506</v>
      </c>
      <c r="V342" t="s">
        <v>6867</v>
      </c>
      <c r="W342" t="s">
        <v>7390</v>
      </c>
      <c r="X342" t="s">
        <v>5070</v>
      </c>
      <c r="Y342" t="s">
        <v>5196</v>
      </c>
      <c r="Z342" t="s">
        <v>5672</v>
      </c>
      <c r="AA342" t="s">
        <v>5052</v>
      </c>
      <c r="AH342" t="s">
        <v>5058</v>
      </c>
      <c r="AM342" t="s">
        <v>7391</v>
      </c>
    </row>
    <row r="343" spans="1:39" x14ac:dyDescent="0.25">
      <c r="A343">
        <v>1264</v>
      </c>
      <c r="C343" t="s">
        <v>4791</v>
      </c>
      <c r="D343" t="s">
        <v>5048</v>
      </c>
      <c r="E343" t="s">
        <v>7561</v>
      </c>
      <c r="G343" t="s">
        <v>5073</v>
      </c>
      <c r="H343" t="s">
        <v>5050</v>
      </c>
      <c r="I343" t="s">
        <v>5051</v>
      </c>
      <c r="K343" t="s">
        <v>5052</v>
      </c>
      <c r="M343" t="s">
        <v>5080</v>
      </c>
      <c r="N343" t="s">
        <v>5051</v>
      </c>
      <c r="O343" t="s">
        <v>5094</v>
      </c>
      <c r="Q343" t="s">
        <v>5355</v>
      </c>
      <c r="V343" t="s">
        <v>6867</v>
      </c>
      <c r="W343" t="s">
        <v>7562</v>
      </c>
      <c r="X343" t="s">
        <v>7563</v>
      </c>
      <c r="Y343" t="s">
        <v>5184</v>
      </c>
      <c r="Z343" t="s">
        <v>7062</v>
      </c>
      <c r="AA343" t="s">
        <v>5080</v>
      </c>
      <c r="AH343" t="s">
        <v>5058</v>
      </c>
      <c r="AM343" t="s">
        <v>7564</v>
      </c>
    </row>
    <row r="344" spans="1:39" x14ac:dyDescent="0.25">
      <c r="A344">
        <v>1764</v>
      </c>
      <c r="C344" t="s">
        <v>4791</v>
      </c>
      <c r="D344" t="s">
        <v>5048</v>
      </c>
      <c r="E344" t="s">
        <v>8104</v>
      </c>
      <c r="G344" t="s">
        <v>5073</v>
      </c>
      <c r="H344" t="s">
        <v>5050</v>
      </c>
      <c r="I344" t="s">
        <v>5051</v>
      </c>
      <c r="K344" t="s">
        <v>235</v>
      </c>
      <c r="M344" t="s">
        <v>5056</v>
      </c>
      <c r="N344" t="s">
        <v>5051</v>
      </c>
      <c r="O344" t="s">
        <v>5062</v>
      </c>
      <c r="Q344" t="s">
        <v>5056</v>
      </c>
      <c r="V344" t="s">
        <v>6867</v>
      </c>
      <c r="W344" t="s">
        <v>8105</v>
      </c>
      <c r="X344" t="s">
        <v>5077</v>
      </c>
      <c r="Y344" t="s">
        <v>323</v>
      </c>
      <c r="Z344" t="s">
        <v>5052</v>
      </c>
      <c r="AA344" t="s">
        <v>5057</v>
      </c>
      <c r="AH344" t="s">
        <v>5058</v>
      </c>
      <c r="AM344" t="s">
        <v>8106</v>
      </c>
    </row>
    <row r="345" spans="1:39" x14ac:dyDescent="0.25">
      <c r="A345">
        <v>929</v>
      </c>
      <c r="B345" t="s">
        <v>7168</v>
      </c>
      <c r="C345" t="s">
        <v>4791</v>
      </c>
      <c r="D345" t="s">
        <v>5048</v>
      </c>
      <c r="E345" t="s">
        <v>7169</v>
      </c>
      <c r="G345" t="s">
        <v>5073</v>
      </c>
      <c r="H345" t="s">
        <v>5050</v>
      </c>
      <c r="I345" t="s">
        <v>5051</v>
      </c>
      <c r="K345" t="s">
        <v>5057</v>
      </c>
      <c r="M345" t="s">
        <v>5134</v>
      </c>
      <c r="N345" t="s">
        <v>5564</v>
      </c>
      <c r="O345" t="s">
        <v>5099</v>
      </c>
      <c r="Q345" t="s">
        <v>7170</v>
      </c>
      <c r="V345" t="s">
        <v>6867</v>
      </c>
      <c r="W345" t="s">
        <v>7171</v>
      </c>
      <c r="X345" t="s">
        <v>5077</v>
      </c>
      <c r="Y345" t="s">
        <v>323</v>
      </c>
      <c r="AA345" t="s">
        <v>5057</v>
      </c>
      <c r="AE345" t="s">
        <v>6899</v>
      </c>
      <c r="AF345" t="s">
        <v>433</v>
      </c>
      <c r="AH345" t="s">
        <v>7172</v>
      </c>
      <c r="AM345" t="s">
        <v>7173</v>
      </c>
    </row>
    <row r="346" spans="1:39" x14ac:dyDescent="0.25">
      <c r="A346">
        <v>1099</v>
      </c>
      <c r="B346" t="s">
        <v>7326</v>
      </c>
      <c r="C346" t="s">
        <v>4791</v>
      </c>
      <c r="D346" t="s">
        <v>5048</v>
      </c>
      <c r="E346" t="s">
        <v>7327</v>
      </c>
      <c r="G346" t="s">
        <v>5073</v>
      </c>
      <c r="H346" t="s">
        <v>5050</v>
      </c>
      <c r="I346" t="s">
        <v>5051</v>
      </c>
      <c r="K346" t="s">
        <v>5091</v>
      </c>
      <c r="M346" t="s">
        <v>5271</v>
      </c>
      <c r="V346" t="s">
        <v>6867</v>
      </c>
      <c r="W346" t="s">
        <v>7328</v>
      </c>
      <c r="AE346" t="s">
        <v>6869</v>
      </c>
      <c r="AF346" t="s">
        <v>7164</v>
      </c>
      <c r="AH346" t="s">
        <v>5058</v>
      </c>
      <c r="AM346" t="s">
        <v>7329</v>
      </c>
    </row>
    <row r="347" spans="1:39" x14ac:dyDescent="0.25">
      <c r="A347">
        <v>3160</v>
      </c>
      <c r="B347" t="s">
        <v>7326</v>
      </c>
      <c r="C347" t="s">
        <v>4791</v>
      </c>
      <c r="D347" t="s">
        <v>5048</v>
      </c>
      <c r="E347" t="s">
        <v>7478</v>
      </c>
      <c r="G347" t="s">
        <v>5073</v>
      </c>
      <c r="H347" t="s">
        <v>5050</v>
      </c>
      <c r="I347" t="s">
        <v>5051</v>
      </c>
      <c r="K347" t="s">
        <v>236</v>
      </c>
      <c r="M347" t="s">
        <v>5285</v>
      </c>
      <c r="V347" t="s">
        <v>6867</v>
      </c>
      <c r="AE347" t="s">
        <v>6869</v>
      </c>
      <c r="AF347" t="s">
        <v>7164</v>
      </c>
      <c r="AH347" t="s">
        <v>5058</v>
      </c>
      <c r="AM347" t="s">
        <v>9240</v>
      </c>
    </row>
    <row r="348" spans="1:39" x14ac:dyDescent="0.25">
      <c r="A348">
        <v>3290</v>
      </c>
      <c r="C348" t="s">
        <v>4791</v>
      </c>
      <c r="D348" t="s">
        <v>5048</v>
      </c>
      <c r="E348" t="s">
        <v>9412</v>
      </c>
      <c r="G348" t="s">
        <v>5073</v>
      </c>
      <c r="H348" t="s">
        <v>5050</v>
      </c>
      <c r="I348" t="s">
        <v>5564</v>
      </c>
      <c r="K348" t="s">
        <v>5191</v>
      </c>
      <c r="M348" t="s">
        <v>9177</v>
      </c>
      <c r="V348" t="s">
        <v>6867</v>
      </c>
      <c r="W348" t="s">
        <v>9413</v>
      </c>
      <c r="AE348" t="s">
        <v>6869</v>
      </c>
      <c r="AF348" t="s">
        <v>7164</v>
      </c>
      <c r="AH348" t="s">
        <v>9414</v>
      </c>
      <c r="AM348" t="s">
        <v>9415</v>
      </c>
    </row>
    <row r="349" spans="1:39" x14ac:dyDescent="0.25">
      <c r="A349">
        <v>2902</v>
      </c>
      <c r="C349" t="s">
        <v>4791</v>
      </c>
      <c r="D349" t="s">
        <v>5048</v>
      </c>
      <c r="E349" t="s">
        <v>9007</v>
      </c>
      <c r="G349" t="s">
        <v>5073</v>
      </c>
      <c r="H349" t="s">
        <v>5050</v>
      </c>
      <c r="I349" t="s">
        <v>5564</v>
      </c>
      <c r="K349" t="s">
        <v>5063</v>
      </c>
      <c r="M349" t="s">
        <v>8856</v>
      </c>
      <c r="V349" t="s">
        <v>6867</v>
      </c>
      <c r="W349" t="s">
        <v>9008</v>
      </c>
      <c r="AE349" t="s">
        <v>6869</v>
      </c>
      <c r="AF349" t="s">
        <v>7164</v>
      </c>
      <c r="AH349" t="s">
        <v>9009</v>
      </c>
      <c r="AM349" t="s">
        <v>9010</v>
      </c>
    </row>
    <row r="350" spans="1:39" x14ac:dyDescent="0.25">
      <c r="A350">
        <v>1914</v>
      </c>
      <c r="B350" t="s">
        <v>8273</v>
      </c>
      <c r="C350" t="s">
        <v>4791</v>
      </c>
      <c r="D350" t="s">
        <v>5048</v>
      </c>
      <c r="E350" t="s">
        <v>8274</v>
      </c>
      <c r="G350" t="s">
        <v>5073</v>
      </c>
      <c r="H350" t="s">
        <v>5050</v>
      </c>
      <c r="I350" t="s">
        <v>5051</v>
      </c>
      <c r="J350" t="s">
        <v>235</v>
      </c>
      <c r="K350" t="s">
        <v>5062</v>
      </c>
      <c r="M350" t="s">
        <v>506</v>
      </c>
      <c r="V350" t="s">
        <v>6867</v>
      </c>
      <c r="W350" t="s">
        <v>8275</v>
      </c>
      <c r="AE350" t="s">
        <v>6869</v>
      </c>
      <c r="AF350" t="s">
        <v>7164</v>
      </c>
      <c r="AH350" t="s">
        <v>5058</v>
      </c>
      <c r="AM350" t="s">
        <v>8276</v>
      </c>
    </row>
    <row r="351" spans="1:39" x14ac:dyDescent="0.25">
      <c r="A351">
        <v>1408</v>
      </c>
      <c r="C351" t="s">
        <v>4791</v>
      </c>
      <c r="D351" t="s">
        <v>5048</v>
      </c>
      <c r="E351" t="s">
        <v>7776</v>
      </c>
      <c r="G351" t="s">
        <v>5073</v>
      </c>
      <c r="H351" t="s">
        <v>5050</v>
      </c>
      <c r="I351" t="s">
        <v>5051</v>
      </c>
      <c r="K351" t="s">
        <v>5052</v>
      </c>
      <c r="M351" t="s">
        <v>5237</v>
      </c>
      <c r="N351" t="s">
        <v>5051</v>
      </c>
      <c r="O351" t="s">
        <v>5094</v>
      </c>
      <c r="Q351" t="s">
        <v>5109</v>
      </c>
      <c r="V351" t="s">
        <v>6867</v>
      </c>
      <c r="W351" t="s">
        <v>7777</v>
      </c>
      <c r="Y351" t="s">
        <v>5355</v>
      </c>
      <c r="Z351" t="s">
        <v>5672</v>
      </c>
      <c r="AA351" t="s">
        <v>5091</v>
      </c>
      <c r="AH351" t="s">
        <v>5058</v>
      </c>
      <c r="AM351" t="s">
        <v>7778</v>
      </c>
    </row>
    <row r="352" spans="1:39" x14ac:dyDescent="0.25">
      <c r="A352">
        <v>2117</v>
      </c>
      <c r="C352" t="s">
        <v>4791</v>
      </c>
      <c r="D352" t="s">
        <v>5048</v>
      </c>
      <c r="E352" t="s">
        <v>8445</v>
      </c>
      <c r="G352" t="s">
        <v>5073</v>
      </c>
      <c r="H352" t="s">
        <v>5050</v>
      </c>
      <c r="I352" t="s">
        <v>5051</v>
      </c>
      <c r="K352" t="s">
        <v>5099</v>
      </c>
      <c r="M352" t="s">
        <v>5056</v>
      </c>
      <c r="N352" t="s">
        <v>5051</v>
      </c>
      <c r="O352" t="s">
        <v>5113</v>
      </c>
      <c r="Q352" t="s">
        <v>5056</v>
      </c>
      <c r="V352" t="s">
        <v>6867</v>
      </c>
      <c r="W352" t="s">
        <v>8446</v>
      </c>
      <c r="X352" t="s">
        <v>5091</v>
      </c>
      <c r="Y352" t="s">
        <v>323</v>
      </c>
      <c r="Z352" t="s">
        <v>5091</v>
      </c>
      <c r="AA352" t="s">
        <v>5070</v>
      </c>
      <c r="AH352" t="s">
        <v>5058</v>
      </c>
      <c r="AM352" t="s">
        <v>8447</v>
      </c>
    </row>
    <row r="353" spans="1:39" x14ac:dyDescent="0.25">
      <c r="A353">
        <v>896</v>
      </c>
      <c r="C353" t="s">
        <v>4791</v>
      </c>
      <c r="D353" t="s">
        <v>5048</v>
      </c>
      <c r="E353" t="s">
        <v>7111</v>
      </c>
      <c r="G353" t="s">
        <v>5073</v>
      </c>
      <c r="H353" t="s">
        <v>5050</v>
      </c>
      <c r="I353" t="s">
        <v>5051</v>
      </c>
      <c r="K353" t="s">
        <v>5057</v>
      </c>
      <c r="M353" t="s">
        <v>237</v>
      </c>
      <c r="N353" t="s">
        <v>5051</v>
      </c>
      <c r="O353" t="s">
        <v>235</v>
      </c>
      <c r="Q353" t="s">
        <v>5237</v>
      </c>
      <c r="V353" t="s">
        <v>6867</v>
      </c>
      <c r="W353" t="s">
        <v>7112</v>
      </c>
      <c r="X353" t="s">
        <v>5070</v>
      </c>
      <c r="Y353" t="s">
        <v>5196</v>
      </c>
      <c r="Z353" t="s">
        <v>5070</v>
      </c>
      <c r="AA353" t="s">
        <v>5057</v>
      </c>
      <c r="AH353" t="s">
        <v>5058</v>
      </c>
      <c r="AM353" t="s">
        <v>7113</v>
      </c>
    </row>
    <row r="354" spans="1:39" x14ac:dyDescent="0.25">
      <c r="A354">
        <v>903</v>
      </c>
      <c r="C354" t="s">
        <v>4791</v>
      </c>
      <c r="D354" t="s">
        <v>5048</v>
      </c>
      <c r="E354" t="s">
        <v>7127</v>
      </c>
      <c r="G354" t="s">
        <v>5073</v>
      </c>
      <c r="H354" t="s">
        <v>5050</v>
      </c>
      <c r="I354" t="s">
        <v>5051</v>
      </c>
      <c r="K354" t="s">
        <v>5057</v>
      </c>
      <c r="M354" t="s">
        <v>237</v>
      </c>
      <c r="N354" t="s">
        <v>5051</v>
      </c>
      <c r="O354" t="s">
        <v>235</v>
      </c>
      <c r="Q354" t="s">
        <v>5121</v>
      </c>
      <c r="V354" t="s">
        <v>6867</v>
      </c>
      <c r="W354" t="s">
        <v>7128</v>
      </c>
      <c r="X354" t="s">
        <v>5184</v>
      </c>
      <c r="Z354" t="s">
        <v>5184</v>
      </c>
      <c r="AA354" t="s">
        <v>5113</v>
      </c>
      <c r="AH354" t="s">
        <v>5058</v>
      </c>
      <c r="AM354" t="s">
        <v>7129</v>
      </c>
    </row>
    <row r="355" spans="1:39" x14ac:dyDescent="0.25">
      <c r="A355">
        <v>3091</v>
      </c>
      <c r="B355" t="s">
        <v>9158</v>
      </c>
      <c r="C355" t="s">
        <v>4791</v>
      </c>
      <c r="D355" t="s">
        <v>5048</v>
      </c>
      <c r="E355" t="s">
        <v>9159</v>
      </c>
      <c r="G355" t="s">
        <v>5073</v>
      </c>
      <c r="H355" t="s">
        <v>5050</v>
      </c>
      <c r="I355" t="s">
        <v>5051</v>
      </c>
      <c r="K355" t="s">
        <v>5108</v>
      </c>
      <c r="M355" t="s">
        <v>5109</v>
      </c>
      <c r="V355" t="s">
        <v>6867</v>
      </c>
      <c r="W355" t="s">
        <v>9160</v>
      </c>
      <c r="AE355" t="s">
        <v>6869</v>
      </c>
      <c r="AF355" t="s">
        <v>7164</v>
      </c>
      <c r="AH355" t="s">
        <v>5058</v>
      </c>
      <c r="AM355" t="s">
        <v>9161</v>
      </c>
    </row>
    <row r="356" spans="1:39" x14ac:dyDescent="0.25">
      <c r="A356">
        <v>1366</v>
      </c>
      <c r="B356" t="s">
        <v>7689</v>
      </c>
      <c r="C356" t="s">
        <v>4791</v>
      </c>
      <c r="D356" t="s">
        <v>5048</v>
      </c>
      <c r="E356" t="s">
        <v>7690</v>
      </c>
      <c r="G356" t="s">
        <v>5073</v>
      </c>
      <c r="H356" t="s">
        <v>5050</v>
      </c>
      <c r="I356" t="s">
        <v>5051</v>
      </c>
      <c r="K356" t="s">
        <v>5052</v>
      </c>
      <c r="M356" t="s">
        <v>5092</v>
      </c>
      <c r="N356" t="s">
        <v>5564</v>
      </c>
      <c r="O356" t="s">
        <v>5094</v>
      </c>
      <c r="Q356" t="s">
        <v>486</v>
      </c>
      <c r="V356" t="s">
        <v>6867</v>
      </c>
      <c r="W356" t="s">
        <v>7691</v>
      </c>
      <c r="X356" t="s">
        <v>5094</v>
      </c>
      <c r="Y356" t="s">
        <v>5355</v>
      </c>
      <c r="Z356" t="s">
        <v>5094</v>
      </c>
      <c r="AA356" t="s">
        <v>5057</v>
      </c>
      <c r="AE356" t="s">
        <v>6899</v>
      </c>
      <c r="AF356" t="s">
        <v>6883</v>
      </c>
      <c r="AG356" t="s">
        <v>7692</v>
      </c>
      <c r="AH356" t="s">
        <v>7693</v>
      </c>
      <c r="AM356" t="s">
        <v>7694</v>
      </c>
    </row>
    <row r="357" spans="1:39" x14ac:dyDescent="0.25">
      <c r="A357">
        <v>1247</v>
      </c>
      <c r="C357" t="s">
        <v>4791</v>
      </c>
      <c r="D357" t="s">
        <v>5048</v>
      </c>
      <c r="E357" t="s">
        <v>7536</v>
      </c>
      <c r="G357" t="s">
        <v>5073</v>
      </c>
      <c r="H357" t="s">
        <v>5050</v>
      </c>
      <c r="I357" t="s">
        <v>5051</v>
      </c>
      <c r="K357" t="s">
        <v>5133</v>
      </c>
      <c r="M357" t="s">
        <v>5134</v>
      </c>
      <c r="N357" t="s">
        <v>5051</v>
      </c>
      <c r="O357" t="s">
        <v>235</v>
      </c>
      <c r="Q357" t="s">
        <v>238</v>
      </c>
      <c r="V357" t="s">
        <v>6867</v>
      </c>
      <c r="W357" t="s">
        <v>7537</v>
      </c>
      <c r="X357" t="s">
        <v>5672</v>
      </c>
      <c r="Y357" t="s">
        <v>5196</v>
      </c>
      <c r="Z357" t="s">
        <v>5672</v>
      </c>
      <c r="AA357" t="s">
        <v>5052</v>
      </c>
      <c r="AH357" t="s">
        <v>5058</v>
      </c>
      <c r="AM357" t="s">
        <v>7538</v>
      </c>
    </row>
    <row r="358" spans="1:39" x14ac:dyDescent="0.25">
      <c r="A358">
        <v>1284</v>
      </c>
      <c r="C358" t="s">
        <v>4791</v>
      </c>
      <c r="D358" t="s">
        <v>5048</v>
      </c>
      <c r="E358" t="s">
        <v>7586</v>
      </c>
      <c r="G358" t="s">
        <v>5073</v>
      </c>
      <c r="H358" t="s">
        <v>5050</v>
      </c>
      <c r="I358" t="s">
        <v>5051</v>
      </c>
      <c r="K358" t="s">
        <v>5052</v>
      </c>
      <c r="M358" t="s">
        <v>5196</v>
      </c>
      <c r="N358" t="s">
        <v>5051</v>
      </c>
      <c r="O358" t="s">
        <v>5094</v>
      </c>
      <c r="Q358" t="s">
        <v>239</v>
      </c>
      <c r="V358" t="s">
        <v>6867</v>
      </c>
      <c r="W358" t="s">
        <v>7587</v>
      </c>
      <c r="X358" t="s">
        <v>5077</v>
      </c>
      <c r="Y358" t="s">
        <v>6876</v>
      </c>
      <c r="Z358" t="s">
        <v>5052</v>
      </c>
      <c r="AA358" t="s">
        <v>235</v>
      </c>
      <c r="AH358" t="s">
        <v>5058</v>
      </c>
      <c r="AM358" t="s">
        <v>7588</v>
      </c>
    </row>
    <row r="359" spans="1:39" x14ac:dyDescent="0.25">
      <c r="A359">
        <v>3515</v>
      </c>
      <c r="B359" t="s">
        <v>9688</v>
      </c>
      <c r="C359" t="s">
        <v>4791</v>
      </c>
      <c r="D359" t="s">
        <v>5048</v>
      </c>
      <c r="E359" t="s">
        <v>9689</v>
      </c>
      <c r="G359" t="s">
        <v>5073</v>
      </c>
      <c r="H359" t="s">
        <v>5050</v>
      </c>
      <c r="I359" t="s">
        <v>5051</v>
      </c>
      <c r="K359" t="s">
        <v>5092</v>
      </c>
      <c r="M359" t="s">
        <v>486</v>
      </c>
      <c r="V359" t="s">
        <v>6867</v>
      </c>
      <c r="W359" t="s">
        <v>9690</v>
      </c>
      <c r="AE359" t="s">
        <v>6869</v>
      </c>
      <c r="AH359" t="s">
        <v>5058</v>
      </c>
      <c r="AM359" t="s">
        <v>9691</v>
      </c>
    </row>
    <row r="360" spans="1:39" x14ac:dyDescent="0.25">
      <c r="A360">
        <v>1309</v>
      </c>
      <c r="B360" t="s">
        <v>7626</v>
      </c>
      <c r="C360" t="s">
        <v>4791</v>
      </c>
      <c r="D360" t="s">
        <v>5048</v>
      </c>
      <c r="E360" t="s">
        <v>7627</v>
      </c>
      <c r="G360" t="s">
        <v>5073</v>
      </c>
      <c r="H360" t="s">
        <v>5050</v>
      </c>
      <c r="I360" t="s">
        <v>5051</v>
      </c>
      <c r="K360" t="s">
        <v>5052</v>
      </c>
      <c r="M360" t="s">
        <v>237</v>
      </c>
      <c r="N360" t="s">
        <v>5051</v>
      </c>
      <c r="O360" t="s">
        <v>5113</v>
      </c>
      <c r="Q360" t="s">
        <v>506</v>
      </c>
      <c r="R360" t="s">
        <v>5051</v>
      </c>
      <c r="T360" t="s">
        <v>6866</v>
      </c>
      <c r="U360" t="s">
        <v>5074</v>
      </c>
      <c r="V360" t="s">
        <v>6867</v>
      </c>
      <c r="W360" t="s">
        <v>7628</v>
      </c>
      <c r="X360" t="s">
        <v>5057</v>
      </c>
      <c r="Y360" t="s">
        <v>5080</v>
      </c>
      <c r="Z360" t="s">
        <v>6014</v>
      </c>
      <c r="AA360" t="s">
        <v>5070</v>
      </c>
      <c r="AB360" t="s">
        <v>5091</v>
      </c>
      <c r="AC360" t="s">
        <v>5077</v>
      </c>
      <c r="AH360" t="s">
        <v>5058</v>
      </c>
      <c r="AM360" t="s">
        <v>7629</v>
      </c>
    </row>
    <row r="361" spans="1:39" x14ac:dyDescent="0.25">
      <c r="A361">
        <v>3309</v>
      </c>
      <c r="B361" t="s">
        <v>9455</v>
      </c>
      <c r="C361" t="s">
        <v>4791</v>
      </c>
      <c r="D361" t="s">
        <v>5048</v>
      </c>
      <c r="E361" t="s">
        <v>9456</v>
      </c>
      <c r="G361" t="s">
        <v>5073</v>
      </c>
      <c r="H361" t="s">
        <v>5050</v>
      </c>
      <c r="I361" t="s">
        <v>5051</v>
      </c>
      <c r="K361" t="s">
        <v>323</v>
      </c>
      <c r="M361" t="s">
        <v>5098</v>
      </c>
      <c r="V361" t="s">
        <v>6867</v>
      </c>
      <c r="AE361" t="s">
        <v>6869</v>
      </c>
      <c r="AF361" t="s">
        <v>7164</v>
      </c>
      <c r="AH361" t="s">
        <v>5058</v>
      </c>
      <c r="AM361" t="s">
        <v>9457</v>
      </c>
    </row>
    <row r="362" spans="1:39" x14ac:dyDescent="0.25">
      <c r="A362">
        <v>1910</v>
      </c>
      <c r="B362" t="s">
        <v>8268</v>
      </c>
      <c r="C362" t="s">
        <v>4791</v>
      </c>
      <c r="D362" t="s">
        <v>5048</v>
      </c>
      <c r="E362" t="s">
        <v>8269</v>
      </c>
      <c r="G362" t="s">
        <v>5073</v>
      </c>
      <c r="H362" t="s">
        <v>5050</v>
      </c>
      <c r="I362" t="s">
        <v>5051</v>
      </c>
      <c r="K362" t="s">
        <v>5062</v>
      </c>
      <c r="M362" t="s">
        <v>238</v>
      </c>
      <c r="V362" t="s">
        <v>6867</v>
      </c>
      <c r="W362" t="s">
        <v>8270</v>
      </c>
      <c r="AE362" t="s">
        <v>6869</v>
      </c>
      <c r="AF362" t="s">
        <v>7164</v>
      </c>
      <c r="AH362" t="s">
        <v>5058</v>
      </c>
      <c r="AM362" t="s">
        <v>8271</v>
      </c>
    </row>
    <row r="363" spans="1:39" x14ac:dyDescent="0.25">
      <c r="A363">
        <v>3072</v>
      </c>
      <c r="B363" t="s">
        <v>9147</v>
      </c>
      <c r="C363" t="s">
        <v>4791</v>
      </c>
      <c r="D363" t="s">
        <v>5048</v>
      </c>
      <c r="E363" t="s">
        <v>9148</v>
      </c>
      <c r="G363" t="s">
        <v>5073</v>
      </c>
      <c r="H363" t="s">
        <v>5050</v>
      </c>
      <c r="I363" t="s">
        <v>5051</v>
      </c>
      <c r="K363" t="s">
        <v>5460</v>
      </c>
      <c r="M363" t="s">
        <v>5382</v>
      </c>
      <c r="V363" t="s">
        <v>6867</v>
      </c>
      <c r="W363" t="s">
        <v>9149</v>
      </c>
      <c r="AE363" t="s">
        <v>6869</v>
      </c>
      <c r="AF363" t="s">
        <v>7164</v>
      </c>
      <c r="AH363" t="s">
        <v>5058</v>
      </c>
      <c r="AM363" t="s">
        <v>9150</v>
      </c>
    </row>
    <row r="364" spans="1:39" x14ac:dyDescent="0.25">
      <c r="A364">
        <v>1672</v>
      </c>
      <c r="C364" t="s">
        <v>4791</v>
      </c>
      <c r="D364" t="s">
        <v>5048</v>
      </c>
      <c r="E364" t="s">
        <v>7989</v>
      </c>
      <c r="G364" t="s">
        <v>5073</v>
      </c>
      <c r="H364" t="s">
        <v>5050</v>
      </c>
      <c r="I364" t="s">
        <v>5051</v>
      </c>
      <c r="K364" t="s">
        <v>235</v>
      </c>
      <c r="M364" t="s">
        <v>5092</v>
      </c>
      <c r="N364" t="s">
        <v>5051</v>
      </c>
      <c r="O364" t="s">
        <v>5099</v>
      </c>
      <c r="Q364" t="s">
        <v>5237</v>
      </c>
      <c r="V364" t="s">
        <v>6867</v>
      </c>
      <c r="W364" t="s">
        <v>8014</v>
      </c>
      <c r="X364" t="s">
        <v>5057</v>
      </c>
      <c r="Y364" t="s">
        <v>5196</v>
      </c>
      <c r="Z364" t="s">
        <v>5057</v>
      </c>
      <c r="AA364" t="s">
        <v>5057</v>
      </c>
      <c r="AH364" t="s">
        <v>5058</v>
      </c>
      <c r="AM364" t="s">
        <v>8015</v>
      </c>
    </row>
    <row r="365" spans="1:39" x14ac:dyDescent="0.25">
      <c r="A365">
        <v>3302</v>
      </c>
      <c r="B365" t="s">
        <v>9446</v>
      </c>
      <c r="C365" t="s">
        <v>4791</v>
      </c>
      <c r="D365" t="s">
        <v>5048</v>
      </c>
      <c r="E365" t="s">
        <v>9447</v>
      </c>
      <c r="G365" t="s">
        <v>5073</v>
      </c>
      <c r="H365" t="s">
        <v>5050</v>
      </c>
      <c r="I365" t="s">
        <v>5559</v>
      </c>
      <c r="K365" t="s">
        <v>323</v>
      </c>
      <c r="M365" t="s">
        <v>237</v>
      </c>
      <c r="V365" t="s">
        <v>6867</v>
      </c>
      <c r="W365" t="s">
        <v>9448</v>
      </c>
      <c r="AE365" t="s">
        <v>6869</v>
      </c>
      <c r="AF365" t="s">
        <v>7164</v>
      </c>
      <c r="AH365" t="s">
        <v>9449</v>
      </c>
      <c r="AM365" t="s">
        <v>9450</v>
      </c>
    </row>
    <row r="366" spans="1:39" x14ac:dyDescent="0.25">
      <c r="A366">
        <v>3421</v>
      </c>
      <c r="B366" t="s">
        <v>9446</v>
      </c>
      <c r="C366" t="s">
        <v>4791</v>
      </c>
      <c r="D366" t="s">
        <v>5048</v>
      </c>
      <c r="E366" t="s">
        <v>9595</v>
      </c>
      <c r="G366" t="s">
        <v>5073</v>
      </c>
      <c r="H366" t="s">
        <v>5050</v>
      </c>
      <c r="I366" t="s">
        <v>9596</v>
      </c>
      <c r="K366" t="s">
        <v>237</v>
      </c>
      <c r="M366" t="s">
        <v>237</v>
      </c>
      <c r="V366" t="s">
        <v>6867</v>
      </c>
      <c r="W366" t="s">
        <v>9597</v>
      </c>
      <c r="AE366" t="s">
        <v>6869</v>
      </c>
      <c r="AF366" t="s">
        <v>7164</v>
      </c>
      <c r="AH366" t="s">
        <v>5058</v>
      </c>
      <c r="AM366" t="s">
        <v>9598</v>
      </c>
    </row>
    <row r="367" spans="1:39" x14ac:dyDescent="0.25">
      <c r="A367">
        <v>1745</v>
      </c>
      <c r="C367" t="s">
        <v>4791</v>
      </c>
      <c r="D367" t="s">
        <v>5048</v>
      </c>
      <c r="E367" t="s">
        <v>7942</v>
      </c>
      <c r="G367" t="s">
        <v>5073</v>
      </c>
      <c r="H367" t="s">
        <v>5050</v>
      </c>
      <c r="I367" t="s">
        <v>5051</v>
      </c>
      <c r="K367" t="s">
        <v>235</v>
      </c>
      <c r="M367" t="s">
        <v>5360</v>
      </c>
      <c r="N367" t="s">
        <v>5051</v>
      </c>
      <c r="O367" t="s">
        <v>5062</v>
      </c>
      <c r="Q367" t="s">
        <v>5092</v>
      </c>
      <c r="V367" t="s">
        <v>6867</v>
      </c>
      <c r="W367" t="s">
        <v>8090</v>
      </c>
      <c r="X367" t="s">
        <v>5077</v>
      </c>
      <c r="Y367" t="s">
        <v>5070</v>
      </c>
      <c r="Z367" t="s">
        <v>5077</v>
      </c>
      <c r="AA367" t="s">
        <v>5191</v>
      </c>
      <c r="AH367" t="s">
        <v>5058</v>
      </c>
      <c r="AM367" t="s">
        <v>8091</v>
      </c>
    </row>
    <row r="368" spans="1:39" x14ac:dyDescent="0.25">
      <c r="A368">
        <v>1252</v>
      </c>
      <c r="C368" t="s">
        <v>4791</v>
      </c>
      <c r="D368" t="s">
        <v>5048</v>
      </c>
      <c r="E368" t="s">
        <v>7549</v>
      </c>
      <c r="G368" t="s">
        <v>5073</v>
      </c>
      <c r="H368" t="s">
        <v>5050</v>
      </c>
      <c r="I368" t="s">
        <v>5051</v>
      </c>
      <c r="K368" t="s">
        <v>5133</v>
      </c>
      <c r="M368" t="s">
        <v>5237</v>
      </c>
      <c r="N368" t="s">
        <v>5051</v>
      </c>
      <c r="O368" t="s">
        <v>5094</v>
      </c>
      <c r="Q368" t="s">
        <v>5121</v>
      </c>
      <c r="V368" t="s">
        <v>6867</v>
      </c>
      <c r="W368" t="s">
        <v>7550</v>
      </c>
      <c r="X368" t="s">
        <v>235</v>
      </c>
      <c r="Y368" t="s">
        <v>5196</v>
      </c>
      <c r="Z368" t="s">
        <v>5052</v>
      </c>
      <c r="AA368" t="s">
        <v>5672</v>
      </c>
      <c r="AH368" t="s">
        <v>5058</v>
      </c>
      <c r="AM368" t="s">
        <v>7551</v>
      </c>
    </row>
    <row r="369" spans="1:39" x14ac:dyDescent="0.25">
      <c r="A369">
        <v>211</v>
      </c>
      <c r="C369" t="s">
        <v>4796</v>
      </c>
      <c r="D369" t="s">
        <v>5048</v>
      </c>
      <c r="E369" t="s">
        <v>5684</v>
      </c>
      <c r="G369" t="s">
        <v>5073</v>
      </c>
      <c r="H369" t="s">
        <v>5050</v>
      </c>
      <c r="I369" t="s">
        <v>5051</v>
      </c>
      <c r="K369" t="s">
        <v>5211</v>
      </c>
      <c r="M369" t="s">
        <v>506</v>
      </c>
      <c r="AH369" t="s">
        <v>5058</v>
      </c>
      <c r="AM369" t="s">
        <v>5685</v>
      </c>
    </row>
    <row r="370" spans="1:39" x14ac:dyDescent="0.25">
      <c r="A370">
        <v>136</v>
      </c>
      <c r="C370" t="s">
        <v>4796</v>
      </c>
      <c r="D370" t="s">
        <v>5048</v>
      </c>
      <c r="E370" t="s">
        <v>5474</v>
      </c>
      <c r="G370" t="s">
        <v>5073</v>
      </c>
      <c r="H370" t="s">
        <v>5050</v>
      </c>
      <c r="I370" t="s">
        <v>5051</v>
      </c>
      <c r="K370" t="s">
        <v>235</v>
      </c>
      <c r="M370" t="s">
        <v>743</v>
      </c>
      <c r="AH370" t="s">
        <v>5058</v>
      </c>
      <c r="AM370" t="s">
        <v>5475</v>
      </c>
    </row>
    <row r="371" spans="1:39" x14ac:dyDescent="0.25">
      <c r="A371">
        <v>3095</v>
      </c>
      <c r="B371" t="s">
        <v>9166</v>
      </c>
      <c r="C371" t="s">
        <v>4791</v>
      </c>
      <c r="D371" t="s">
        <v>5048</v>
      </c>
      <c r="E371" t="s">
        <v>9167</v>
      </c>
      <c r="G371" t="s">
        <v>5073</v>
      </c>
      <c r="H371" t="s">
        <v>5050</v>
      </c>
      <c r="I371" t="s">
        <v>5051</v>
      </c>
      <c r="K371" t="s">
        <v>5108</v>
      </c>
      <c r="M371" t="s">
        <v>5382</v>
      </c>
      <c r="V371" t="s">
        <v>6867</v>
      </c>
      <c r="W371" t="s">
        <v>9168</v>
      </c>
      <c r="AE371" t="s">
        <v>6869</v>
      </c>
      <c r="AF371" t="s">
        <v>7164</v>
      </c>
      <c r="AH371" t="s">
        <v>5058</v>
      </c>
      <c r="AM371" t="s">
        <v>9169</v>
      </c>
    </row>
    <row r="372" spans="1:39" x14ac:dyDescent="0.25">
      <c r="A372">
        <v>3330</v>
      </c>
      <c r="B372" t="s">
        <v>9166</v>
      </c>
      <c r="C372" t="s">
        <v>4791</v>
      </c>
      <c r="D372" t="s">
        <v>5048</v>
      </c>
      <c r="E372" t="s">
        <v>8747</v>
      </c>
      <c r="G372" t="s">
        <v>5073</v>
      </c>
      <c r="H372" t="s">
        <v>5050</v>
      </c>
      <c r="I372" t="s">
        <v>5051</v>
      </c>
      <c r="J372" t="s">
        <v>235</v>
      </c>
      <c r="K372" t="s">
        <v>6876</v>
      </c>
      <c r="M372" t="s">
        <v>238</v>
      </c>
      <c r="V372" t="s">
        <v>6867</v>
      </c>
      <c r="W372" t="s">
        <v>9477</v>
      </c>
      <c r="AE372" t="s">
        <v>6899</v>
      </c>
      <c r="AH372" t="s">
        <v>5058</v>
      </c>
      <c r="AM372" t="s">
        <v>9478</v>
      </c>
    </row>
    <row r="373" spans="1:39" x14ac:dyDescent="0.25">
      <c r="A373">
        <v>4</v>
      </c>
      <c r="C373" t="s">
        <v>4796</v>
      </c>
      <c r="D373" t="s">
        <v>5048</v>
      </c>
      <c r="E373" t="s">
        <v>5072</v>
      </c>
      <c r="G373" t="s">
        <v>5073</v>
      </c>
      <c r="H373" t="s">
        <v>5050</v>
      </c>
      <c r="I373" t="s">
        <v>5051</v>
      </c>
      <c r="K373" t="s">
        <v>5074</v>
      </c>
      <c r="M373" t="s">
        <v>236</v>
      </c>
      <c r="AH373" t="s">
        <v>5058</v>
      </c>
      <c r="AM373" t="s">
        <v>5075</v>
      </c>
    </row>
    <row r="374" spans="1:39" x14ac:dyDescent="0.25">
      <c r="A374">
        <v>178</v>
      </c>
      <c r="C374" t="s">
        <v>4796</v>
      </c>
      <c r="D374" t="s">
        <v>5048</v>
      </c>
      <c r="E374" t="s">
        <v>5595</v>
      </c>
      <c r="G374" t="s">
        <v>5073</v>
      </c>
      <c r="H374" t="s">
        <v>5050</v>
      </c>
      <c r="I374" t="s">
        <v>5051</v>
      </c>
      <c r="K374" t="s">
        <v>5099</v>
      </c>
      <c r="M374" t="s">
        <v>5355</v>
      </c>
      <c r="AH374" t="s">
        <v>5058</v>
      </c>
      <c r="AM374" t="s">
        <v>5596</v>
      </c>
    </row>
    <row r="375" spans="1:39" x14ac:dyDescent="0.25">
      <c r="A375">
        <v>1692</v>
      </c>
      <c r="C375" t="s">
        <v>4791</v>
      </c>
      <c r="D375" t="s">
        <v>5048</v>
      </c>
      <c r="E375" t="s">
        <v>8051</v>
      </c>
      <c r="G375" t="s">
        <v>5073</v>
      </c>
      <c r="H375" t="s">
        <v>5050</v>
      </c>
      <c r="I375" t="s">
        <v>5051</v>
      </c>
      <c r="K375" t="s">
        <v>235</v>
      </c>
      <c r="M375" t="s">
        <v>5134</v>
      </c>
      <c r="N375" t="s">
        <v>5051</v>
      </c>
      <c r="O375" t="s">
        <v>5063</v>
      </c>
      <c r="Q375" t="s">
        <v>5056</v>
      </c>
      <c r="V375" t="s">
        <v>6867</v>
      </c>
      <c r="X375" t="s">
        <v>5077</v>
      </c>
      <c r="Y375" t="s">
        <v>5196</v>
      </c>
      <c r="Z375" t="s">
        <v>5091</v>
      </c>
      <c r="AA375" t="s">
        <v>5057</v>
      </c>
      <c r="AH375" t="s">
        <v>5058</v>
      </c>
      <c r="AM375" t="s">
        <v>8052</v>
      </c>
    </row>
    <row r="376" spans="1:39" x14ac:dyDescent="0.25">
      <c r="A376">
        <v>2849</v>
      </c>
      <c r="C376" t="s">
        <v>4791</v>
      </c>
      <c r="D376" t="s">
        <v>5048</v>
      </c>
      <c r="E376" t="s">
        <v>8956</v>
      </c>
      <c r="G376" t="s">
        <v>5073</v>
      </c>
      <c r="H376" t="s">
        <v>5050</v>
      </c>
      <c r="I376" t="s">
        <v>5051</v>
      </c>
      <c r="K376" t="s">
        <v>5063</v>
      </c>
      <c r="M376" t="s">
        <v>486</v>
      </c>
      <c r="N376" t="s">
        <v>5051</v>
      </c>
      <c r="O376" t="s">
        <v>237</v>
      </c>
      <c r="Q376" t="s">
        <v>239</v>
      </c>
      <c r="V376" t="s">
        <v>6867</v>
      </c>
      <c r="W376" t="s">
        <v>8957</v>
      </c>
      <c r="X376" t="s">
        <v>5395</v>
      </c>
      <c r="Y376" t="s">
        <v>5091</v>
      </c>
      <c r="Z376" t="s">
        <v>5053</v>
      </c>
      <c r="AA376" t="s">
        <v>5099</v>
      </c>
      <c r="AH376" t="s">
        <v>5058</v>
      </c>
      <c r="AM376" t="s">
        <v>8958</v>
      </c>
    </row>
    <row r="377" spans="1:39" x14ac:dyDescent="0.25">
      <c r="A377">
        <v>1285</v>
      </c>
      <c r="C377" t="s">
        <v>4791</v>
      </c>
      <c r="D377" t="s">
        <v>5048</v>
      </c>
      <c r="E377" t="s">
        <v>7589</v>
      </c>
      <c r="G377" t="s">
        <v>5073</v>
      </c>
      <c r="H377" t="s">
        <v>5050</v>
      </c>
      <c r="I377" t="s">
        <v>5051</v>
      </c>
      <c r="K377" t="s">
        <v>5052</v>
      </c>
      <c r="M377" t="s">
        <v>5196</v>
      </c>
      <c r="N377" t="s">
        <v>5051</v>
      </c>
      <c r="O377" t="s">
        <v>5117</v>
      </c>
      <c r="Q377" t="s">
        <v>239</v>
      </c>
      <c r="V377" t="s">
        <v>6867</v>
      </c>
      <c r="W377" t="s">
        <v>7590</v>
      </c>
      <c r="X377" t="s">
        <v>5074</v>
      </c>
      <c r="Y377" t="s">
        <v>5196</v>
      </c>
      <c r="Z377" t="s">
        <v>5052</v>
      </c>
      <c r="AA377" t="s">
        <v>5133</v>
      </c>
      <c r="AH377" t="s">
        <v>5058</v>
      </c>
      <c r="AM377" t="s">
        <v>7591</v>
      </c>
    </row>
    <row r="378" spans="1:39" x14ac:dyDescent="0.25">
      <c r="A378">
        <v>2237</v>
      </c>
      <c r="C378" t="s">
        <v>4791</v>
      </c>
      <c r="D378" t="s">
        <v>5048</v>
      </c>
      <c r="E378" t="s">
        <v>8541</v>
      </c>
      <c r="G378" t="s">
        <v>5073</v>
      </c>
      <c r="H378" t="s">
        <v>5050</v>
      </c>
      <c r="I378" t="s">
        <v>5051</v>
      </c>
      <c r="K378" t="s">
        <v>5099</v>
      </c>
      <c r="M378" t="s">
        <v>5054</v>
      </c>
      <c r="N378" t="s">
        <v>5051</v>
      </c>
      <c r="O378" t="s">
        <v>5094</v>
      </c>
      <c r="Q378" t="s">
        <v>5054</v>
      </c>
      <c r="V378" t="s">
        <v>6867</v>
      </c>
      <c r="W378" t="s">
        <v>8542</v>
      </c>
      <c r="X378" t="s">
        <v>5052</v>
      </c>
      <c r="Y378" t="s">
        <v>506</v>
      </c>
      <c r="Z378" t="s">
        <v>5052</v>
      </c>
      <c r="AA378" t="s">
        <v>323</v>
      </c>
      <c r="AH378" t="s">
        <v>5058</v>
      </c>
      <c r="AM378" t="s">
        <v>8543</v>
      </c>
    </row>
    <row r="379" spans="1:39" x14ac:dyDescent="0.25">
      <c r="A379">
        <v>3282</v>
      </c>
      <c r="B379" t="s">
        <v>9400</v>
      </c>
      <c r="C379" t="s">
        <v>4791</v>
      </c>
      <c r="D379" t="s">
        <v>5048</v>
      </c>
      <c r="E379" t="s">
        <v>7829</v>
      </c>
      <c r="G379" t="s">
        <v>5073</v>
      </c>
      <c r="H379" t="s">
        <v>5050</v>
      </c>
      <c r="I379" t="s">
        <v>5051</v>
      </c>
      <c r="K379" t="s">
        <v>5191</v>
      </c>
      <c r="M379" t="s">
        <v>5991</v>
      </c>
      <c r="V379" t="s">
        <v>6867</v>
      </c>
      <c r="W379" t="s">
        <v>9401</v>
      </c>
      <c r="AE379" t="s">
        <v>6869</v>
      </c>
      <c r="AF379" t="s">
        <v>6906</v>
      </c>
      <c r="AH379" t="s">
        <v>5058</v>
      </c>
      <c r="AM379" t="s">
        <v>9402</v>
      </c>
    </row>
    <row r="380" spans="1:39" x14ac:dyDescent="0.25">
      <c r="A380">
        <v>197</v>
      </c>
      <c r="C380" t="s">
        <v>4796</v>
      </c>
      <c r="D380" t="s">
        <v>5048</v>
      </c>
      <c r="E380" t="s">
        <v>5644</v>
      </c>
      <c r="G380" t="s">
        <v>5073</v>
      </c>
      <c r="H380" t="s">
        <v>5050</v>
      </c>
      <c r="I380" t="s">
        <v>5051</v>
      </c>
      <c r="K380" t="s">
        <v>5099</v>
      </c>
      <c r="M380" t="s">
        <v>5121</v>
      </c>
      <c r="AH380" t="s">
        <v>5058</v>
      </c>
      <c r="AM380" t="s">
        <v>5645</v>
      </c>
    </row>
    <row r="381" spans="1:39" x14ac:dyDescent="0.25">
      <c r="A381">
        <v>233</v>
      </c>
      <c r="C381" t="s">
        <v>4796</v>
      </c>
      <c r="D381" t="s">
        <v>5048</v>
      </c>
      <c r="E381" t="s">
        <v>5728</v>
      </c>
      <c r="G381" t="s">
        <v>5073</v>
      </c>
      <c r="H381" t="s">
        <v>5050</v>
      </c>
      <c r="I381" t="s">
        <v>5051</v>
      </c>
      <c r="K381" t="s">
        <v>5094</v>
      </c>
      <c r="M381" t="s">
        <v>239</v>
      </c>
      <c r="AH381" t="s">
        <v>5058</v>
      </c>
      <c r="AM381" t="s">
        <v>5729</v>
      </c>
    </row>
    <row r="382" spans="1:39" x14ac:dyDescent="0.25">
      <c r="A382">
        <v>3514</v>
      </c>
      <c r="B382" t="s">
        <v>9684</v>
      </c>
      <c r="C382" t="s">
        <v>4791</v>
      </c>
      <c r="D382" t="s">
        <v>5048</v>
      </c>
      <c r="E382" t="s">
        <v>9685</v>
      </c>
      <c r="G382" t="s">
        <v>5073</v>
      </c>
      <c r="H382" t="s">
        <v>5050</v>
      </c>
      <c r="I382" t="s">
        <v>5051</v>
      </c>
      <c r="K382" t="s">
        <v>5092</v>
      </c>
      <c r="M382" t="s">
        <v>5409</v>
      </c>
      <c r="V382" t="s">
        <v>6867</v>
      </c>
      <c r="W382" t="s">
        <v>9686</v>
      </c>
      <c r="AE382" t="s">
        <v>6869</v>
      </c>
      <c r="AH382" t="s">
        <v>5058</v>
      </c>
      <c r="AM382" t="s">
        <v>9687</v>
      </c>
    </row>
    <row r="383" spans="1:39" x14ac:dyDescent="0.25">
      <c r="A383">
        <v>227</v>
      </c>
      <c r="C383" t="s">
        <v>4796</v>
      </c>
      <c r="D383" t="s">
        <v>5048</v>
      </c>
      <c r="E383" t="s">
        <v>5716</v>
      </c>
      <c r="G383" t="s">
        <v>5073</v>
      </c>
      <c r="H383" t="s">
        <v>5050</v>
      </c>
      <c r="I383" t="s">
        <v>5051</v>
      </c>
      <c r="K383" t="s">
        <v>5094</v>
      </c>
      <c r="M383" t="s">
        <v>5382</v>
      </c>
      <c r="AH383" t="s">
        <v>5058</v>
      </c>
      <c r="AM383" t="s">
        <v>5717</v>
      </c>
    </row>
    <row r="384" spans="1:39" x14ac:dyDescent="0.25">
      <c r="A384">
        <v>3375</v>
      </c>
      <c r="C384" t="s">
        <v>4791</v>
      </c>
      <c r="D384" t="s">
        <v>5048</v>
      </c>
      <c r="E384" t="s">
        <v>7063</v>
      </c>
      <c r="G384" t="s">
        <v>5073</v>
      </c>
      <c r="H384" t="s">
        <v>5050</v>
      </c>
      <c r="I384" t="s">
        <v>5564</v>
      </c>
      <c r="K384" t="s">
        <v>5196</v>
      </c>
      <c r="M384" t="s">
        <v>238</v>
      </c>
      <c r="V384" t="s">
        <v>6867</v>
      </c>
      <c r="W384" t="s">
        <v>9521</v>
      </c>
      <c r="AE384" t="s">
        <v>6869</v>
      </c>
      <c r="AF384" t="s">
        <v>6906</v>
      </c>
      <c r="AH384" t="s">
        <v>9522</v>
      </c>
      <c r="AM384" t="s">
        <v>9523</v>
      </c>
    </row>
    <row r="385" spans="1:39" x14ac:dyDescent="0.25">
      <c r="A385">
        <v>69</v>
      </c>
      <c r="C385" t="s">
        <v>4796</v>
      </c>
      <c r="D385" t="s">
        <v>5048</v>
      </c>
      <c r="E385" t="s">
        <v>5275</v>
      </c>
      <c r="G385" t="s">
        <v>5073</v>
      </c>
      <c r="H385" t="s">
        <v>5050</v>
      </c>
      <c r="I385" t="s">
        <v>5051</v>
      </c>
      <c r="K385" t="s">
        <v>5052</v>
      </c>
      <c r="M385" t="s">
        <v>5092</v>
      </c>
      <c r="AH385" t="s">
        <v>5058</v>
      </c>
      <c r="AM385" t="s">
        <v>5276</v>
      </c>
    </row>
    <row r="386" spans="1:39" x14ac:dyDescent="0.25">
      <c r="A386">
        <v>180</v>
      </c>
      <c r="C386" t="s">
        <v>4796</v>
      </c>
      <c r="D386" t="s">
        <v>5048</v>
      </c>
      <c r="E386" t="s">
        <v>5599</v>
      </c>
      <c r="G386" t="s">
        <v>5073</v>
      </c>
      <c r="H386" t="s">
        <v>5050</v>
      </c>
      <c r="I386" t="s">
        <v>5051</v>
      </c>
      <c r="K386" t="s">
        <v>5099</v>
      </c>
      <c r="M386" t="s">
        <v>5271</v>
      </c>
      <c r="AH386" t="s">
        <v>5058</v>
      </c>
      <c r="AM386" t="s">
        <v>5600</v>
      </c>
    </row>
    <row r="387" spans="1:39" x14ac:dyDescent="0.25">
      <c r="A387">
        <v>1371</v>
      </c>
      <c r="B387" t="s">
        <v>7709</v>
      </c>
      <c r="C387" t="s">
        <v>4791</v>
      </c>
      <c r="D387" t="s">
        <v>5048</v>
      </c>
      <c r="E387" t="s">
        <v>7608</v>
      </c>
      <c r="G387" t="s">
        <v>5073</v>
      </c>
      <c r="H387" t="s">
        <v>5050</v>
      </c>
      <c r="I387" t="s">
        <v>5051</v>
      </c>
      <c r="K387" t="s">
        <v>5052</v>
      </c>
      <c r="M387" t="s">
        <v>5092</v>
      </c>
      <c r="N387" t="s">
        <v>7710</v>
      </c>
      <c r="V387" t="s">
        <v>6867</v>
      </c>
      <c r="W387" t="s">
        <v>7711</v>
      </c>
      <c r="X387" t="s">
        <v>5074</v>
      </c>
      <c r="Y387" t="s">
        <v>5057</v>
      </c>
      <c r="AA387" t="s">
        <v>7545</v>
      </c>
      <c r="AE387" t="s">
        <v>7059</v>
      </c>
      <c r="AH387" t="s">
        <v>7712</v>
      </c>
      <c r="AM387" t="s">
        <v>7713</v>
      </c>
    </row>
    <row r="388" spans="1:39" x14ac:dyDescent="0.25">
      <c r="A388">
        <v>3664</v>
      </c>
      <c r="B388" t="s">
        <v>9775</v>
      </c>
      <c r="C388" t="s">
        <v>4791</v>
      </c>
      <c r="D388" t="s">
        <v>5048</v>
      </c>
      <c r="E388" t="s">
        <v>4798</v>
      </c>
      <c r="G388" t="s">
        <v>5073</v>
      </c>
      <c r="H388" t="s">
        <v>5050</v>
      </c>
      <c r="I388" t="s">
        <v>5051</v>
      </c>
      <c r="K388" t="s">
        <v>5054</v>
      </c>
      <c r="M388" t="s">
        <v>239</v>
      </c>
      <c r="V388" t="s">
        <v>6867</v>
      </c>
      <c r="W388" t="s">
        <v>9776</v>
      </c>
      <c r="AE388" t="s">
        <v>6869</v>
      </c>
      <c r="AH388" t="s">
        <v>5058</v>
      </c>
      <c r="AM388" t="s">
        <v>9777</v>
      </c>
    </row>
    <row r="389" spans="1:39" x14ac:dyDescent="0.25">
      <c r="A389">
        <v>2543</v>
      </c>
      <c r="B389" t="s">
        <v>8757</v>
      </c>
      <c r="C389" t="s">
        <v>4791</v>
      </c>
      <c r="D389" t="s">
        <v>5048</v>
      </c>
      <c r="E389" t="s">
        <v>8758</v>
      </c>
      <c r="G389" t="s">
        <v>5073</v>
      </c>
      <c r="H389" t="s">
        <v>5050</v>
      </c>
      <c r="I389" t="s">
        <v>5559</v>
      </c>
      <c r="K389" t="s">
        <v>5094</v>
      </c>
      <c r="M389" t="s">
        <v>486</v>
      </c>
      <c r="N389" t="s">
        <v>5051</v>
      </c>
      <c r="O389" t="s">
        <v>5196</v>
      </c>
      <c r="Q389" t="s">
        <v>5196</v>
      </c>
      <c r="V389" t="s">
        <v>6867</v>
      </c>
      <c r="W389" t="s">
        <v>8759</v>
      </c>
      <c r="AE389" t="s">
        <v>7059</v>
      </c>
      <c r="AH389" t="s">
        <v>5058</v>
      </c>
      <c r="AM389" t="s">
        <v>8760</v>
      </c>
    </row>
    <row r="390" spans="1:39" x14ac:dyDescent="0.25">
      <c r="A390">
        <v>3422</v>
      </c>
      <c r="B390" t="s">
        <v>9446</v>
      </c>
      <c r="C390" t="s">
        <v>4791</v>
      </c>
      <c r="D390" t="s">
        <v>5048</v>
      </c>
      <c r="E390" t="s">
        <v>9599</v>
      </c>
      <c r="G390" t="s">
        <v>5073</v>
      </c>
      <c r="H390" t="s">
        <v>5050</v>
      </c>
      <c r="I390" t="s">
        <v>9596</v>
      </c>
      <c r="K390" t="s">
        <v>237</v>
      </c>
      <c r="M390" t="s">
        <v>237</v>
      </c>
      <c r="V390" t="s">
        <v>6867</v>
      </c>
      <c r="W390" t="s">
        <v>9597</v>
      </c>
      <c r="AD390" t="s">
        <v>9600</v>
      </c>
      <c r="AE390" t="s">
        <v>6869</v>
      </c>
      <c r="AF390" t="s">
        <v>7164</v>
      </c>
      <c r="AH390" t="s">
        <v>5058</v>
      </c>
      <c r="AM390" t="s">
        <v>9601</v>
      </c>
    </row>
    <row r="391" spans="1:39" x14ac:dyDescent="0.25">
      <c r="A391">
        <v>3423</v>
      </c>
      <c r="B391" t="s">
        <v>9446</v>
      </c>
      <c r="C391" t="s">
        <v>4791</v>
      </c>
      <c r="D391" t="s">
        <v>5048</v>
      </c>
      <c r="E391" t="s">
        <v>9602</v>
      </c>
      <c r="G391" t="s">
        <v>5073</v>
      </c>
      <c r="H391" t="s">
        <v>5050</v>
      </c>
      <c r="I391" t="s">
        <v>5559</v>
      </c>
      <c r="K391" t="s">
        <v>237</v>
      </c>
      <c r="M391" t="s">
        <v>237</v>
      </c>
      <c r="V391" t="s">
        <v>6867</v>
      </c>
      <c r="W391" t="s">
        <v>9597</v>
      </c>
      <c r="AD391" t="s">
        <v>9603</v>
      </c>
      <c r="AE391" t="s">
        <v>6869</v>
      </c>
      <c r="AF391" t="s">
        <v>7164</v>
      </c>
      <c r="AH391" t="s">
        <v>5058</v>
      </c>
      <c r="AM391" t="s">
        <v>9604</v>
      </c>
    </row>
    <row r="392" spans="1:39" x14ac:dyDescent="0.25">
      <c r="A392">
        <v>3455</v>
      </c>
      <c r="B392" t="s">
        <v>9628</v>
      </c>
      <c r="C392" t="s">
        <v>4791</v>
      </c>
      <c r="D392" t="s">
        <v>5048</v>
      </c>
      <c r="E392" t="s">
        <v>7183</v>
      </c>
      <c r="G392" t="s">
        <v>5073</v>
      </c>
      <c r="H392" t="s">
        <v>5050</v>
      </c>
      <c r="I392" t="s">
        <v>5559</v>
      </c>
      <c r="K392" t="s">
        <v>237</v>
      </c>
      <c r="X392" t="s">
        <v>6908</v>
      </c>
      <c r="Y392" t="s">
        <v>5093</v>
      </c>
      <c r="Z392" t="s">
        <v>5093</v>
      </c>
      <c r="AA392" t="s">
        <v>5093</v>
      </c>
      <c r="AB392" t="s">
        <v>5093</v>
      </c>
      <c r="AE392" t="s">
        <v>6869</v>
      </c>
      <c r="AH392" t="s">
        <v>9629</v>
      </c>
      <c r="AM392" t="s">
        <v>9630</v>
      </c>
    </row>
    <row r="393" spans="1:39" x14ac:dyDescent="0.25">
      <c r="A393">
        <v>3002</v>
      </c>
      <c r="B393" t="s">
        <v>9085</v>
      </c>
      <c r="C393" t="s">
        <v>4791</v>
      </c>
      <c r="D393" t="s">
        <v>5048</v>
      </c>
      <c r="E393" t="s">
        <v>7554</v>
      </c>
      <c r="G393" t="s">
        <v>5073</v>
      </c>
      <c r="H393" t="s">
        <v>5050</v>
      </c>
      <c r="I393" t="s">
        <v>5051</v>
      </c>
      <c r="J393" t="s">
        <v>235</v>
      </c>
      <c r="K393" t="s">
        <v>5123</v>
      </c>
      <c r="M393" t="s">
        <v>506</v>
      </c>
      <c r="V393" t="s">
        <v>6867</v>
      </c>
      <c r="W393" t="s">
        <v>9086</v>
      </c>
      <c r="AE393" t="s">
        <v>6869</v>
      </c>
      <c r="AF393" t="s">
        <v>6906</v>
      </c>
      <c r="AH393" t="s">
        <v>5058</v>
      </c>
      <c r="AM393" t="s">
        <v>9087</v>
      </c>
    </row>
    <row r="394" spans="1:39" x14ac:dyDescent="0.25">
      <c r="A394">
        <v>2128</v>
      </c>
      <c r="C394" t="s">
        <v>4791</v>
      </c>
      <c r="D394" t="s">
        <v>5048</v>
      </c>
      <c r="E394" t="s">
        <v>8462</v>
      </c>
      <c r="G394" t="s">
        <v>5073</v>
      </c>
      <c r="H394" t="s">
        <v>5050</v>
      </c>
      <c r="I394" t="s">
        <v>5051</v>
      </c>
      <c r="K394" t="s">
        <v>5099</v>
      </c>
      <c r="M394" t="s">
        <v>238</v>
      </c>
      <c r="N394" t="s">
        <v>5051</v>
      </c>
      <c r="O394" t="s">
        <v>5094</v>
      </c>
      <c r="Q394" t="s">
        <v>5382</v>
      </c>
      <c r="V394" t="s">
        <v>6867</v>
      </c>
      <c r="W394" t="s">
        <v>8463</v>
      </c>
      <c r="X394" t="s">
        <v>5672</v>
      </c>
      <c r="Y394" t="s">
        <v>323</v>
      </c>
      <c r="Z394" t="s">
        <v>5672</v>
      </c>
      <c r="AA394" t="s">
        <v>5057</v>
      </c>
      <c r="AH394" t="s">
        <v>5058</v>
      </c>
      <c r="AM394" t="s">
        <v>8464</v>
      </c>
    </row>
    <row r="395" spans="1:39" x14ac:dyDescent="0.25">
      <c r="A395">
        <v>904</v>
      </c>
      <c r="B395" t="s">
        <v>7130</v>
      </c>
      <c r="C395" t="s">
        <v>4791</v>
      </c>
      <c r="D395" t="s">
        <v>5048</v>
      </c>
      <c r="E395" t="s">
        <v>7131</v>
      </c>
      <c r="G395" t="s">
        <v>5073</v>
      </c>
      <c r="H395" t="s">
        <v>5050</v>
      </c>
      <c r="I395" t="s">
        <v>5051</v>
      </c>
      <c r="K395" t="s">
        <v>5057</v>
      </c>
      <c r="M395" t="s">
        <v>237</v>
      </c>
      <c r="N395" t="s">
        <v>5564</v>
      </c>
      <c r="O395" t="s">
        <v>5099</v>
      </c>
      <c r="Q395" t="s">
        <v>5056</v>
      </c>
      <c r="V395" t="s">
        <v>6867</v>
      </c>
      <c r="W395" t="s">
        <v>7132</v>
      </c>
      <c r="X395" t="s">
        <v>5077</v>
      </c>
      <c r="Y395" t="s">
        <v>323</v>
      </c>
      <c r="AA395" t="s">
        <v>5057</v>
      </c>
      <c r="AE395" t="s">
        <v>6869</v>
      </c>
      <c r="AF395" t="s">
        <v>6906</v>
      </c>
      <c r="AH395" t="s">
        <v>7133</v>
      </c>
      <c r="AM395" t="s">
        <v>7134</v>
      </c>
    </row>
    <row r="396" spans="1:39" x14ac:dyDescent="0.25">
      <c r="A396">
        <v>3427</v>
      </c>
      <c r="B396" t="s">
        <v>9606</v>
      </c>
      <c r="C396" t="s">
        <v>4791</v>
      </c>
      <c r="D396" t="s">
        <v>5048</v>
      </c>
      <c r="E396" t="s">
        <v>9607</v>
      </c>
      <c r="G396" t="s">
        <v>5073</v>
      </c>
      <c r="H396" t="s">
        <v>5050</v>
      </c>
      <c r="I396" t="s">
        <v>5051</v>
      </c>
      <c r="K396" t="s">
        <v>237</v>
      </c>
      <c r="M396" t="s">
        <v>5098</v>
      </c>
      <c r="V396" t="s">
        <v>6867</v>
      </c>
      <c r="W396" t="s">
        <v>9608</v>
      </c>
      <c r="AE396" t="s">
        <v>6869</v>
      </c>
      <c r="AF396" t="s">
        <v>6906</v>
      </c>
      <c r="AH396" t="s">
        <v>5058</v>
      </c>
      <c r="AM396" t="s">
        <v>9609</v>
      </c>
    </row>
    <row r="397" spans="1:39" x14ac:dyDescent="0.25">
      <c r="A397">
        <v>1199</v>
      </c>
      <c r="C397" t="s">
        <v>4791</v>
      </c>
      <c r="D397" t="s">
        <v>5048</v>
      </c>
      <c r="E397" t="s">
        <v>7475</v>
      </c>
      <c r="G397" t="s">
        <v>5073</v>
      </c>
      <c r="H397" t="s">
        <v>5050</v>
      </c>
      <c r="I397" t="s">
        <v>5051</v>
      </c>
      <c r="K397" t="s">
        <v>5091</v>
      </c>
      <c r="M397" t="s">
        <v>5109</v>
      </c>
      <c r="N397" t="s">
        <v>5051</v>
      </c>
      <c r="O397" t="s">
        <v>5094</v>
      </c>
      <c r="Q397" t="s">
        <v>5109</v>
      </c>
      <c r="V397" t="s">
        <v>6867</v>
      </c>
      <c r="W397" t="s">
        <v>7476</v>
      </c>
      <c r="X397" t="s">
        <v>5052</v>
      </c>
      <c r="Y397" t="s">
        <v>5196</v>
      </c>
      <c r="Z397" t="s">
        <v>5052</v>
      </c>
      <c r="AA397" t="s">
        <v>5184</v>
      </c>
      <c r="AH397" t="s">
        <v>5058</v>
      </c>
      <c r="AM397" t="s">
        <v>7477</v>
      </c>
    </row>
    <row r="398" spans="1:39" x14ac:dyDescent="0.25">
      <c r="A398">
        <v>1783</v>
      </c>
      <c r="C398" t="s">
        <v>4791</v>
      </c>
      <c r="D398" t="s">
        <v>5048</v>
      </c>
      <c r="E398" t="s">
        <v>8150</v>
      </c>
      <c r="G398" t="s">
        <v>5073</v>
      </c>
      <c r="H398" t="s">
        <v>5050</v>
      </c>
      <c r="I398" t="s">
        <v>5051</v>
      </c>
      <c r="K398" t="s">
        <v>235</v>
      </c>
      <c r="M398" t="s">
        <v>238</v>
      </c>
      <c r="N398" t="s">
        <v>5051</v>
      </c>
      <c r="O398" t="s">
        <v>5094</v>
      </c>
      <c r="Q398" t="s">
        <v>238</v>
      </c>
      <c r="V398" t="s">
        <v>6867</v>
      </c>
      <c r="W398" t="s">
        <v>8151</v>
      </c>
      <c r="X398" t="s">
        <v>5077</v>
      </c>
      <c r="Y398" t="s">
        <v>5065</v>
      </c>
      <c r="Z398" t="s">
        <v>5113</v>
      </c>
      <c r="AA398" t="s">
        <v>5070</v>
      </c>
      <c r="AH398" t="s">
        <v>5058</v>
      </c>
      <c r="AM398" t="s">
        <v>8152</v>
      </c>
    </row>
    <row r="399" spans="1:39" x14ac:dyDescent="0.25">
      <c r="A399">
        <v>2041</v>
      </c>
      <c r="C399" t="s">
        <v>4791</v>
      </c>
      <c r="D399" t="s">
        <v>5048</v>
      </c>
      <c r="E399" t="s">
        <v>8389</v>
      </c>
      <c r="G399" t="s">
        <v>5073</v>
      </c>
      <c r="H399" t="s">
        <v>5050</v>
      </c>
      <c r="I399" t="s">
        <v>5564</v>
      </c>
      <c r="K399" t="s">
        <v>5099</v>
      </c>
      <c r="M399" t="s">
        <v>5134</v>
      </c>
      <c r="V399" t="s">
        <v>6867</v>
      </c>
      <c r="W399" t="s">
        <v>8390</v>
      </c>
      <c r="AE399" t="s">
        <v>6869</v>
      </c>
      <c r="AF399" t="s">
        <v>6906</v>
      </c>
      <c r="AG399" t="s">
        <v>8073</v>
      </c>
      <c r="AH399" t="s">
        <v>8391</v>
      </c>
      <c r="AM399" t="s">
        <v>8392</v>
      </c>
    </row>
    <row r="400" spans="1:39" x14ac:dyDescent="0.25">
      <c r="A400">
        <v>3492</v>
      </c>
      <c r="B400" t="s">
        <v>9665</v>
      </c>
      <c r="C400" t="s">
        <v>4791</v>
      </c>
      <c r="D400" t="s">
        <v>5048</v>
      </c>
      <c r="E400" t="s">
        <v>9666</v>
      </c>
      <c r="G400" t="s">
        <v>5073</v>
      </c>
      <c r="H400" t="s">
        <v>5050</v>
      </c>
      <c r="I400" t="s">
        <v>5564</v>
      </c>
      <c r="K400" t="s">
        <v>743</v>
      </c>
      <c r="M400" t="s">
        <v>5109</v>
      </c>
      <c r="V400" t="s">
        <v>6867</v>
      </c>
      <c r="W400" t="s">
        <v>9667</v>
      </c>
      <c r="AD400" t="s">
        <v>9296</v>
      </c>
      <c r="AE400" t="s">
        <v>6869</v>
      </c>
      <c r="AF400" t="s">
        <v>6906</v>
      </c>
      <c r="AH400" t="s">
        <v>7688</v>
      </c>
      <c r="AM400" t="s">
        <v>9668</v>
      </c>
    </row>
    <row r="401" spans="1:39" x14ac:dyDescent="0.25">
      <c r="A401">
        <v>3199</v>
      </c>
      <c r="B401" t="s">
        <v>9293</v>
      </c>
      <c r="C401" t="s">
        <v>4791</v>
      </c>
      <c r="D401" t="s">
        <v>5048</v>
      </c>
      <c r="E401" t="s">
        <v>9294</v>
      </c>
      <c r="G401" t="s">
        <v>5073</v>
      </c>
      <c r="H401" t="s">
        <v>5050</v>
      </c>
      <c r="I401" t="s">
        <v>5564</v>
      </c>
      <c r="K401" t="s">
        <v>5085</v>
      </c>
      <c r="M401" t="s">
        <v>238</v>
      </c>
      <c r="V401" t="s">
        <v>6867</v>
      </c>
      <c r="W401" t="s">
        <v>9295</v>
      </c>
      <c r="AD401" t="s">
        <v>9296</v>
      </c>
      <c r="AE401" t="s">
        <v>6869</v>
      </c>
      <c r="AF401" t="s">
        <v>6906</v>
      </c>
      <c r="AH401" t="s">
        <v>5058</v>
      </c>
      <c r="AM401" t="s">
        <v>9297</v>
      </c>
    </row>
    <row r="402" spans="1:39" x14ac:dyDescent="0.25">
      <c r="A402">
        <v>3069</v>
      </c>
      <c r="B402" t="s">
        <v>9143</v>
      </c>
      <c r="C402" t="s">
        <v>4791</v>
      </c>
      <c r="D402" t="s">
        <v>5048</v>
      </c>
      <c r="E402" t="s">
        <v>9144</v>
      </c>
      <c r="G402" t="s">
        <v>5073</v>
      </c>
      <c r="H402" t="s">
        <v>5050</v>
      </c>
      <c r="I402" t="s">
        <v>5051</v>
      </c>
      <c r="K402" t="s">
        <v>5460</v>
      </c>
      <c r="M402" t="s">
        <v>506</v>
      </c>
      <c r="V402" t="s">
        <v>6867</v>
      </c>
      <c r="W402" t="s">
        <v>9145</v>
      </c>
      <c r="AE402" t="s">
        <v>6869</v>
      </c>
      <c r="AF402" t="s">
        <v>6906</v>
      </c>
      <c r="AH402" t="s">
        <v>5058</v>
      </c>
      <c r="AM402" t="s">
        <v>9146</v>
      </c>
    </row>
    <row r="403" spans="1:39" x14ac:dyDescent="0.25">
      <c r="A403">
        <v>1951</v>
      </c>
      <c r="C403" t="s">
        <v>4791</v>
      </c>
      <c r="D403" t="s">
        <v>5048</v>
      </c>
      <c r="E403" t="s">
        <v>8318</v>
      </c>
      <c r="G403" t="s">
        <v>5073</v>
      </c>
      <c r="H403" t="s">
        <v>5050</v>
      </c>
      <c r="I403" t="s">
        <v>5051</v>
      </c>
      <c r="K403" t="s">
        <v>5099</v>
      </c>
      <c r="M403" t="s">
        <v>237</v>
      </c>
      <c r="N403" t="s">
        <v>5051</v>
      </c>
      <c r="O403" t="s">
        <v>5094</v>
      </c>
      <c r="Q403" t="s">
        <v>238</v>
      </c>
      <c r="V403" t="s">
        <v>6867</v>
      </c>
      <c r="W403" t="s">
        <v>8319</v>
      </c>
      <c r="X403" t="s">
        <v>5070</v>
      </c>
      <c r="Y403" t="s">
        <v>5648</v>
      </c>
      <c r="Z403" t="s">
        <v>5070</v>
      </c>
      <c r="AA403" t="s">
        <v>5070</v>
      </c>
      <c r="AH403" t="s">
        <v>5058</v>
      </c>
      <c r="AM403" t="s">
        <v>8320</v>
      </c>
    </row>
    <row r="404" spans="1:39" x14ac:dyDescent="0.25">
      <c r="A404">
        <v>40</v>
      </c>
      <c r="C404" t="s">
        <v>4796</v>
      </c>
      <c r="D404" t="s">
        <v>5048</v>
      </c>
      <c r="E404" t="s">
        <v>5195</v>
      </c>
      <c r="G404" t="s">
        <v>5073</v>
      </c>
      <c r="H404" t="s">
        <v>5050</v>
      </c>
      <c r="I404" t="s">
        <v>5051</v>
      </c>
      <c r="K404" t="s">
        <v>5091</v>
      </c>
      <c r="M404" t="s">
        <v>5196</v>
      </c>
      <c r="AH404" t="s">
        <v>5058</v>
      </c>
      <c r="AM404" t="s">
        <v>5197</v>
      </c>
    </row>
    <row r="405" spans="1:39" x14ac:dyDescent="0.25">
      <c r="A405">
        <v>3298</v>
      </c>
      <c r="B405" t="s">
        <v>9430</v>
      </c>
      <c r="C405" t="s">
        <v>4791</v>
      </c>
      <c r="D405" t="s">
        <v>5048</v>
      </c>
      <c r="E405" t="s">
        <v>9431</v>
      </c>
      <c r="G405" t="s">
        <v>5073</v>
      </c>
      <c r="H405" t="s">
        <v>5050</v>
      </c>
      <c r="I405" t="s">
        <v>5559</v>
      </c>
      <c r="K405" t="s">
        <v>323</v>
      </c>
      <c r="M405" t="s">
        <v>237</v>
      </c>
      <c r="N405" t="s">
        <v>5051</v>
      </c>
      <c r="O405" t="s">
        <v>323</v>
      </c>
      <c r="Q405" t="s">
        <v>5121</v>
      </c>
      <c r="V405" t="s">
        <v>6867</v>
      </c>
      <c r="W405" t="s">
        <v>9432</v>
      </c>
      <c r="X405" t="s">
        <v>5204</v>
      </c>
      <c r="Y405" t="s">
        <v>5057</v>
      </c>
      <c r="Z405" t="s">
        <v>5070</v>
      </c>
      <c r="AA405" t="s">
        <v>323</v>
      </c>
      <c r="AE405" t="s">
        <v>6899</v>
      </c>
      <c r="AH405" t="s">
        <v>9433</v>
      </c>
      <c r="AM405" t="s">
        <v>9434</v>
      </c>
    </row>
    <row r="406" spans="1:39" x14ac:dyDescent="0.25">
      <c r="A406">
        <v>1684</v>
      </c>
      <c r="C406" t="s">
        <v>4791</v>
      </c>
      <c r="D406" t="s">
        <v>5048</v>
      </c>
      <c r="E406" t="s">
        <v>8029</v>
      </c>
      <c r="G406" t="s">
        <v>5073</v>
      </c>
      <c r="H406" t="s">
        <v>5050</v>
      </c>
      <c r="I406" t="s">
        <v>5051</v>
      </c>
      <c r="J406" t="s">
        <v>235</v>
      </c>
      <c r="K406" t="s">
        <v>235</v>
      </c>
      <c r="M406" t="s">
        <v>5134</v>
      </c>
      <c r="N406" t="s">
        <v>5051</v>
      </c>
      <c r="O406" t="s">
        <v>5099</v>
      </c>
      <c r="Q406" t="s">
        <v>5134</v>
      </c>
      <c r="V406" t="s">
        <v>6867</v>
      </c>
      <c r="W406" t="s">
        <v>8030</v>
      </c>
      <c r="X406" t="s">
        <v>5271</v>
      </c>
      <c r="Y406" t="s">
        <v>5129</v>
      </c>
      <c r="Z406" t="s">
        <v>5672</v>
      </c>
      <c r="AA406" t="s">
        <v>5648</v>
      </c>
      <c r="AH406" t="s">
        <v>5058</v>
      </c>
      <c r="AM406" t="s">
        <v>8031</v>
      </c>
    </row>
    <row r="407" spans="1:39" x14ac:dyDescent="0.25">
      <c r="A407">
        <v>1790</v>
      </c>
      <c r="C407" t="s">
        <v>4791</v>
      </c>
      <c r="D407" t="s">
        <v>5048</v>
      </c>
      <c r="E407" t="s">
        <v>8166</v>
      </c>
      <c r="G407" t="s">
        <v>5073</v>
      </c>
      <c r="H407" t="s">
        <v>5050</v>
      </c>
      <c r="I407" t="s">
        <v>5051</v>
      </c>
      <c r="K407" t="s">
        <v>235</v>
      </c>
      <c r="M407" t="s">
        <v>238</v>
      </c>
      <c r="N407" t="s">
        <v>5051</v>
      </c>
      <c r="O407" t="s">
        <v>5078</v>
      </c>
      <c r="Q407" t="s">
        <v>486</v>
      </c>
      <c r="V407" t="s">
        <v>6867</v>
      </c>
      <c r="W407" t="s">
        <v>8167</v>
      </c>
      <c r="X407" t="s">
        <v>5057</v>
      </c>
      <c r="Y407" t="s">
        <v>238</v>
      </c>
      <c r="Z407" t="s">
        <v>5134</v>
      </c>
      <c r="AA407" t="s">
        <v>5091</v>
      </c>
      <c r="AH407" t="s">
        <v>5058</v>
      </c>
      <c r="AM407" t="s">
        <v>8168</v>
      </c>
    </row>
    <row r="408" spans="1:39" x14ac:dyDescent="0.25">
      <c r="A408">
        <v>1779</v>
      </c>
      <c r="C408" t="s">
        <v>4791</v>
      </c>
      <c r="D408" t="s">
        <v>5048</v>
      </c>
      <c r="E408" t="s">
        <v>8140</v>
      </c>
      <c r="G408" t="s">
        <v>5073</v>
      </c>
      <c r="H408" t="s">
        <v>5050</v>
      </c>
      <c r="I408" t="s">
        <v>5051</v>
      </c>
      <c r="K408" t="s">
        <v>235</v>
      </c>
      <c r="M408" t="s">
        <v>238</v>
      </c>
      <c r="N408" t="s">
        <v>5051</v>
      </c>
      <c r="O408" t="s">
        <v>5094</v>
      </c>
      <c r="Q408" t="s">
        <v>5134</v>
      </c>
      <c r="V408" t="s">
        <v>6867</v>
      </c>
      <c r="W408" t="s">
        <v>8141</v>
      </c>
      <c r="X408" t="s">
        <v>5077</v>
      </c>
      <c r="Y408" t="s">
        <v>5129</v>
      </c>
      <c r="Z408" t="s">
        <v>5077</v>
      </c>
      <c r="AA408" t="s">
        <v>5099</v>
      </c>
      <c r="AH408" t="s">
        <v>5058</v>
      </c>
      <c r="AM408" t="s">
        <v>8142</v>
      </c>
    </row>
    <row r="409" spans="1:39" x14ac:dyDescent="0.25">
      <c r="A409">
        <v>1362</v>
      </c>
      <c r="B409" t="s">
        <v>7684</v>
      </c>
      <c r="C409" t="s">
        <v>4791</v>
      </c>
      <c r="D409" t="s">
        <v>5048</v>
      </c>
      <c r="E409" t="s">
        <v>7685</v>
      </c>
      <c r="G409" t="s">
        <v>6983</v>
      </c>
      <c r="H409" t="s">
        <v>5050</v>
      </c>
      <c r="I409" t="s">
        <v>5051</v>
      </c>
      <c r="K409" t="s">
        <v>5052</v>
      </c>
      <c r="M409" t="s">
        <v>5698</v>
      </c>
      <c r="V409" t="s">
        <v>6867</v>
      </c>
      <c r="W409" t="s">
        <v>7686</v>
      </c>
      <c r="AE409" t="s">
        <v>6869</v>
      </c>
      <c r="AF409" t="s">
        <v>6906</v>
      </c>
      <c r="AH409" t="s">
        <v>5058</v>
      </c>
      <c r="AM409" t="s">
        <v>7687</v>
      </c>
    </row>
    <row r="410" spans="1:39" x14ac:dyDescent="0.25">
      <c r="A410">
        <v>3490</v>
      </c>
      <c r="B410" t="s">
        <v>9658</v>
      </c>
      <c r="C410" t="s">
        <v>4791</v>
      </c>
      <c r="D410" t="s">
        <v>5048</v>
      </c>
      <c r="E410" t="s">
        <v>9013</v>
      </c>
      <c r="G410" t="s">
        <v>5073</v>
      </c>
      <c r="H410" t="s">
        <v>5050</v>
      </c>
      <c r="I410" t="s">
        <v>5051</v>
      </c>
      <c r="K410" t="s">
        <v>743</v>
      </c>
      <c r="M410" t="s">
        <v>238</v>
      </c>
      <c r="V410" t="s">
        <v>6867</v>
      </c>
      <c r="W410" t="s">
        <v>9659</v>
      </c>
      <c r="AE410" t="s">
        <v>6869</v>
      </c>
      <c r="AH410" t="s">
        <v>5058</v>
      </c>
      <c r="AM410" t="s">
        <v>9660</v>
      </c>
    </row>
    <row r="411" spans="1:39" x14ac:dyDescent="0.25">
      <c r="A411">
        <v>1369</v>
      </c>
      <c r="B411" t="s">
        <v>7704</v>
      </c>
      <c r="C411" t="s">
        <v>4791</v>
      </c>
      <c r="D411" t="s">
        <v>5048</v>
      </c>
      <c r="E411" t="s">
        <v>7705</v>
      </c>
      <c r="G411" t="s">
        <v>5073</v>
      </c>
      <c r="H411" t="s">
        <v>5050</v>
      </c>
      <c r="I411" t="s">
        <v>5051</v>
      </c>
      <c r="K411" t="s">
        <v>5052</v>
      </c>
      <c r="M411" t="s">
        <v>5092</v>
      </c>
      <c r="N411" t="s">
        <v>6920</v>
      </c>
      <c r="V411" t="s">
        <v>6867</v>
      </c>
      <c r="W411" t="s">
        <v>7706</v>
      </c>
      <c r="X411" t="s">
        <v>5074</v>
      </c>
      <c r="Y411" t="s">
        <v>5057</v>
      </c>
      <c r="AA411" t="s">
        <v>7637</v>
      </c>
      <c r="AE411" t="s">
        <v>6869</v>
      </c>
      <c r="AF411" t="s">
        <v>6906</v>
      </c>
      <c r="AH411" t="s">
        <v>7707</v>
      </c>
      <c r="AM411" t="s">
        <v>7708</v>
      </c>
    </row>
    <row r="412" spans="1:39" x14ac:dyDescent="0.25">
      <c r="A412">
        <v>1539</v>
      </c>
      <c r="C412" t="s">
        <v>4791</v>
      </c>
      <c r="D412" t="s">
        <v>5048</v>
      </c>
      <c r="E412" t="s">
        <v>7924</v>
      </c>
      <c r="G412" t="s">
        <v>5073</v>
      </c>
      <c r="H412" t="s">
        <v>5050</v>
      </c>
      <c r="I412" t="s">
        <v>5051</v>
      </c>
      <c r="K412" t="s">
        <v>235</v>
      </c>
      <c r="M412" t="s">
        <v>5191</v>
      </c>
      <c r="N412" t="s">
        <v>5051</v>
      </c>
      <c r="O412" t="s">
        <v>5063</v>
      </c>
      <c r="Q412" t="s">
        <v>5064</v>
      </c>
      <c r="V412" t="s">
        <v>6867</v>
      </c>
      <c r="W412" t="s">
        <v>7925</v>
      </c>
      <c r="X412" t="s">
        <v>5070</v>
      </c>
      <c r="Y412" t="s">
        <v>5648</v>
      </c>
      <c r="Z412" t="s">
        <v>5070</v>
      </c>
      <c r="AA412" t="s">
        <v>5070</v>
      </c>
      <c r="AH412" t="s">
        <v>5058</v>
      </c>
      <c r="AM412" t="s">
        <v>7926</v>
      </c>
    </row>
    <row r="413" spans="1:39" x14ac:dyDescent="0.25">
      <c r="A413">
        <v>2199</v>
      </c>
      <c r="C413" t="s">
        <v>4791</v>
      </c>
      <c r="D413" t="s">
        <v>5048</v>
      </c>
      <c r="E413" t="s">
        <v>8512</v>
      </c>
      <c r="G413" t="s">
        <v>5073</v>
      </c>
      <c r="H413" t="s">
        <v>5050</v>
      </c>
      <c r="I413" t="s">
        <v>5051</v>
      </c>
      <c r="K413" t="s">
        <v>5099</v>
      </c>
      <c r="M413" t="s">
        <v>486</v>
      </c>
      <c r="N413" t="s">
        <v>5051</v>
      </c>
      <c r="O413" t="s">
        <v>5104</v>
      </c>
      <c r="Q413" t="s">
        <v>486</v>
      </c>
      <c r="V413" t="s">
        <v>6867</v>
      </c>
      <c r="W413" t="s">
        <v>8513</v>
      </c>
      <c r="X413" t="s">
        <v>5070</v>
      </c>
      <c r="Y413" t="s">
        <v>6876</v>
      </c>
      <c r="Z413" t="s">
        <v>5070</v>
      </c>
      <c r="AA413" t="s">
        <v>5129</v>
      </c>
      <c r="AH413" t="s">
        <v>5058</v>
      </c>
      <c r="AM413" t="s">
        <v>8514</v>
      </c>
    </row>
    <row r="414" spans="1:39" x14ac:dyDescent="0.25">
      <c r="A414">
        <v>1835</v>
      </c>
      <c r="C414" t="s">
        <v>4791</v>
      </c>
      <c r="D414" t="s">
        <v>5048</v>
      </c>
      <c r="E414" t="s">
        <v>7854</v>
      </c>
      <c r="G414" t="s">
        <v>5073</v>
      </c>
      <c r="H414" t="s">
        <v>5050</v>
      </c>
      <c r="I414" t="s">
        <v>5051</v>
      </c>
      <c r="K414" t="s">
        <v>235</v>
      </c>
      <c r="M414" t="s">
        <v>486</v>
      </c>
      <c r="N414" t="s">
        <v>5051</v>
      </c>
      <c r="O414" t="s">
        <v>5094</v>
      </c>
      <c r="Q414" t="s">
        <v>5134</v>
      </c>
      <c r="V414" t="s">
        <v>6867</v>
      </c>
      <c r="W414" t="s">
        <v>8167</v>
      </c>
      <c r="X414" t="s">
        <v>5057</v>
      </c>
      <c r="Z414" t="s">
        <v>5057</v>
      </c>
      <c r="AA414" t="s">
        <v>5098</v>
      </c>
      <c r="AH414" t="s">
        <v>5058</v>
      </c>
      <c r="AM414" t="s">
        <v>8210</v>
      </c>
    </row>
    <row r="415" spans="1:39" x14ac:dyDescent="0.25">
      <c r="A415">
        <v>2388</v>
      </c>
      <c r="C415" t="s">
        <v>4791</v>
      </c>
      <c r="D415" t="s">
        <v>5048</v>
      </c>
      <c r="E415" t="s">
        <v>8657</v>
      </c>
      <c r="G415" t="s">
        <v>5073</v>
      </c>
      <c r="H415" t="s">
        <v>5050</v>
      </c>
      <c r="I415" t="s">
        <v>5051</v>
      </c>
      <c r="K415" t="s">
        <v>5094</v>
      </c>
      <c r="M415" t="s">
        <v>5134</v>
      </c>
      <c r="N415" t="s">
        <v>5051</v>
      </c>
      <c r="O415" t="s">
        <v>5094</v>
      </c>
      <c r="Q415" t="s">
        <v>506</v>
      </c>
      <c r="V415" t="s">
        <v>6867</v>
      </c>
      <c r="W415" t="s">
        <v>8658</v>
      </c>
      <c r="X415" t="s">
        <v>5070</v>
      </c>
      <c r="Y415" t="s">
        <v>5080</v>
      </c>
      <c r="Z415" t="s">
        <v>5070</v>
      </c>
      <c r="AA415" t="s">
        <v>5057</v>
      </c>
      <c r="AH415" t="s">
        <v>5058</v>
      </c>
      <c r="AM415" t="s">
        <v>8659</v>
      </c>
    </row>
    <row r="416" spans="1:39" x14ac:dyDescent="0.25">
      <c r="A416">
        <v>3556</v>
      </c>
      <c r="B416" t="s">
        <v>9721</v>
      </c>
      <c r="C416" t="s">
        <v>4791</v>
      </c>
      <c r="D416" t="s">
        <v>5048</v>
      </c>
      <c r="E416" t="s">
        <v>9722</v>
      </c>
      <c r="G416" t="s">
        <v>5073</v>
      </c>
      <c r="H416" t="s">
        <v>5050</v>
      </c>
      <c r="I416" t="s">
        <v>5051</v>
      </c>
      <c r="K416" t="s">
        <v>5360</v>
      </c>
      <c r="M416" t="s">
        <v>6311</v>
      </c>
      <c r="V416" t="s">
        <v>6867</v>
      </c>
      <c r="W416" t="s">
        <v>9723</v>
      </c>
      <c r="AE416" t="s">
        <v>7059</v>
      </c>
      <c r="AH416" t="s">
        <v>5058</v>
      </c>
      <c r="AM416" t="s">
        <v>9724</v>
      </c>
    </row>
    <row r="417" spans="1:39" x14ac:dyDescent="0.25">
      <c r="A417">
        <v>901</v>
      </c>
      <c r="C417" t="s">
        <v>4791</v>
      </c>
      <c r="D417" t="s">
        <v>5048</v>
      </c>
      <c r="E417" t="s">
        <v>6911</v>
      </c>
      <c r="G417" t="s">
        <v>5073</v>
      </c>
      <c r="H417" t="s">
        <v>5050</v>
      </c>
      <c r="I417" t="s">
        <v>5051</v>
      </c>
      <c r="K417" t="s">
        <v>5057</v>
      </c>
      <c r="M417" t="s">
        <v>237</v>
      </c>
      <c r="N417" t="s">
        <v>5051</v>
      </c>
      <c r="O417" t="s">
        <v>235</v>
      </c>
      <c r="Q417" t="s">
        <v>506</v>
      </c>
      <c r="V417" t="s">
        <v>6867</v>
      </c>
      <c r="W417" t="s">
        <v>7122</v>
      </c>
      <c r="X417" t="s">
        <v>5077</v>
      </c>
      <c r="Y417" t="s">
        <v>5196</v>
      </c>
      <c r="Z417" t="s">
        <v>743</v>
      </c>
      <c r="AA417" t="s">
        <v>5091</v>
      </c>
      <c r="AH417" t="s">
        <v>5058</v>
      </c>
      <c r="AM417" t="s">
        <v>7123</v>
      </c>
    </row>
    <row r="418" spans="1:39" x14ac:dyDescent="0.25">
      <c r="A418">
        <v>898</v>
      </c>
      <c r="C418" t="s">
        <v>4791</v>
      </c>
      <c r="D418" t="s">
        <v>5048</v>
      </c>
      <c r="E418" t="s">
        <v>7116</v>
      </c>
      <c r="G418" t="s">
        <v>5073</v>
      </c>
      <c r="H418" t="s">
        <v>5050</v>
      </c>
      <c r="I418" t="s">
        <v>5051</v>
      </c>
      <c r="K418" t="s">
        <v>5057</v>
      </c>
      <c r="M418" t="s">
        <v>237</v>
      </c>
      <c r="N418" t="s">
        <v>5051</v>
      </c>
      <c r="O418" t="s">
        <v>235</v>
      </c>
      <c r="Q418" t="s">
        <v>238</v>
      </c>
      <c r="V418" t="s">
        <v>6867</v>
      </c>
      <c r="W418" t="s">
        <v>7117</v>
      </c>
      <c r="X418" t="s">
        <v>5070</v>
      </c>
      <c r="Y418" t="s">
        <v>5196</v>
      </c>
      <c r="Z418" t="s">
        <v>5070</v>
      </c>
      <c r="AA418" t="s">
        <v>5057</v>
      </c>
      <c r="AH418" t="s">
        <v>5058</v>
      </c>
      <c r="AM418" t="s">
        <v>7118</v>
      </c>
    </row>
    <row r="419" spans="1:39" x14ac:dyDescent="0.25">
      <c r="A419">
        <v>1306</v>
      </c>
      <c r="C419" t="s">
        <v>4791</v>
      </c>
      <c r="D419" t="s">
        <v>5048</v>
      </c>
      <c r="E419" t="s">
        <v>7618</v>
      </c>
      <c r="G419" t="s">
        <v>5073</v>
      </c>
      <c r="H419" t="s">
        <v>5050</v>
      </c>
      <c r="I419" t="s">
        <v>5051</v>
      </c>
      <c r="K419" t="s">
        <v>5052</v>
      </c>
      <c r="M419" t="s">
        <v>237</v>
      </c>
      <c r="N419" t="s">
        <v>5051</v>
      </c>
      <c r="O419" t="s">
        <v>5094</v>
      </c>
      <c r="Q419" t="s">
        <v>237</v>
      </c>
      <c r="V419" t="s">
        <v>6867</v>
      </c>
      <c r="W419" t="s">
        <v>7619</v>
      </c>
      <c r="X419" t="s">
        <v>5070</v>
      </c>
      <c r="Y419" t="s">
        <v>5069</v>
      </c>
      <c r="Z419" t="s">
        <v>5070</v>
      </c>
      <c r="AA419" t="s">
        <v>5057</v>
      </c>
      <c r="AH419" t="s">
        <v>5058</v>
      </c>
      <c r="AM419" t="s">
        <v>7620</v>
      </c>
    </row>
    <row r="420" spans="1:39" x14ac:dyDescent="0.25">
      <c r="A420">
        <v>1226</v>
      </c>
      <c r="C420" t="s">
        <v>4791</v>
      </c>
      <c r="D420" t="s">
        <v>5048</v>
      </c>
      <c r="E420" t="s">
        <v>7509</v>
      </c>
      <c r="G420" t="s">
        <v>5073</v>
      </c>
      <c r="H420" t="s">
        <v>5050</v>
      </c>
      <c r="I420" t="s">
        <v>5051</v>
      </c>
      <c r="K420" t="s">
        <v>5133</v>
      </c>
      <c r="M420" t="s">
        <v>5080</v>
      </c>
      <c r="N420" t="s">
        <v>5051</v>
      </c>
      <c r="O420" t="s">
        <v>5099</v>
      </c>
      <c r="Q420" t="s">
        <v>5056</v>
      </c>
      <c r="V420" t="s">
        <v>6867</v>
      </c>
      <c r="W420" t="s">
        <v>7510</v>
      </c>
      <c r="X420" t="s">
        <v>5077</v>
      </c>
      <c r="Y420" t="s">
        <v>5649</v>
      </c>
      <c r="Z420" t="s">
        <v>5070</v>
      </c>
      <c r="AA420" t="s">
        <v>5091</v>
      </c>
      <c r="AH420" t="s">
        <v>5058</v>
      </c>
      <c r="AM420" t="s">
        <v>7511</v>
      </c>
    </row>
    <row r="421" spans="1:39" x14ac:dyDescent="0.25">
      <c r="A421">
        <v>636</v>
      </c>
      <c r="C421" t="s">
        <v>4791</v>
      </c>
      <c r="D421" t="s">
        <v>5048</v>
      </c>
      <c r="E421" t="s">
        <v>6923</v>
      </c>
      <c r="G421" t="s">
        <v>5073</v>
      </c>
      <c r="H421" t="s">
        <v>5050</v>
      </c>
      <c r="I421" t="s">
        <v>5051</v>
      </c>
      <c r="K421" t="s">
        <v>5077</v>
      </c>
      <c r="M421" t="s">
        <v>5091</v>
      </c>
      <c r="N421" t="s">
        <v>5051</v>
      </c>
      <c r="O421" t="s">
        <v>5138</v>
      </c>
      <c r="Q421" t="s">
        <v>5109</v>
      </c>
      <c r="V421" t="s">
        <v>6867</v>
      </c>
      <c r="W421" t="s">
        <v>6924</v>
      </c>
      <c r="X421" t="s">
        <v>6922</v>
      </c>
      <c r="Y421" t="s">
        <v>6072</v>
      </c>
      <c r="Z421" t="s">
        <v>5057</v>
      </c>
      <c r="AA421" t="s">
        <v>5077</v>
      </c>
      <c r="AH421" t="s">
        <v>5058</v>
      </c>
      <c r="AM421" t="s">
        <v>6925</v>
      </c>
    </row>
    <row r="422" spans="1:39" x14ac:dyDescent="0.25">
      <c r="A422">
        <v>1039</v>
      </c>
      <c r="C422" t="s">
        <v>4791</v>
      </c>
      <c r="D422" t="s">
        <v>5048</v>
      </c>
      <c r="E422" t="s">
        <v>7267</v>
      </c>
      <c r="G422" t="s">
        <v>5073</v>
      </c>
      <c r="H422" t="s">
        <v>5050</v>
      </c>
      <c r="I422" t="s">
        <v>5051</v>
      </c>
      <c r="K422" t="s">
        <v>5091</v>
      </c>
      <c r="M422" t="s">
        <v>323</v>
      </c>
      <c r="N422" t="s">
        <v>5051</v>
      </c>
      <c r="O422" t="s">
        <v>5094</v>
      </c>
      <c r="Q422" t="s">
        <v>486</v>
      </c>
      <c r="V422" t="s">
        <v>6867</v>
      </c>
      <c r="W422" t="s">
        <v>7268</v>
      </c>
      <c r="X422" t="s">
        <v>5077</v>
      </c>
      <c r="Y422" t="s">
        <v>5862</v>
      </c>
      <c r="AA422" t="s">
        <v>5091</v>
      </c>
      <c r="AH422" t="s">
        <v>5058</v>
      </c>
      <c r="AM422" t="s">
        <v>7269</v>
      </c>
    </row>
    <row r="423" spans="1:39" x14ac:dyDescent="0.25">
      <c r="A423">
        <v>1681</v>
      </c>
      <c r="B423" t="s">
        <v>8023</v>
      </c>
      <c r="C423" t="s">
        <v>4791</v>
      </c>
      <c r="D423" t="s">
        <v>5048</v>
      </c>
      <c r="E423" t="s">
        <v>8024</v>
      </c>
      <c r="G423" t="s">
        <v>5073</v>
      </c>
      <c r="H423" t="s">
        <v>5050</v>
      </c>
      <c r="I423" t="s">
        <v>5051</v>
      </c>
      <c r="K423" t="s">
        <v>235</v>
      </c>
      <c r="M423" t="s">
        <v>5395</v>
      </c>
      <c r="V423" t="s">
        <v>6867</v>
      </c>
      <c r="W423" t="s">
        <v>8025</v>
      </c>
      <c r="AE423" t="s">
        <v>7059</v>
      </c>
      <c r="AH423" t="s">
        <v>5058</v>
      </c>
      <c r="AM423" t="s">
        <v>8026</v>
      </c>
    </row>
    <row r="424" spans="1:39" x14ac:dyDescent="0.25">
      <c r="A424">
        <v>1907</v>
      </c>
      <c r="C424" t="s">
        <v>4791</v>
      </c>
      <c r="D424" t="s">
        <v>5048</v>
      </c>
      <c r="E424" t="s">
        <v>8260</v>
      </c>
      <c r="G424" t="s">
        <v>5073</v>
      </c>
      <c r="H424" t="s">
        <v>5050</v>
      </c>
      <c r="I424" t="s">
        <v>5051</v>
      </c>
      <c r="K424" t="s">
        <v>5062</v>
      </c>
      <c r="M424" t="s">
        <v>238</v>
      </c>
      <c r="N424" t="s">
        <v>5051</v>
      </c>
      <c r="O424" t="s">
        <v>5099</v>
      </c>
      <c r="Q424" t="s">
        <v>5134</v>
      </c>
      <c r="V424" t="s">
        <v>6867</v>
      </c>
      <c r="W424" t="s">
        <v>8261</v>
      </c>
      <c r="X424" t="s">
        <v>5077</v>
      </c>
      <c r="Y424" t="s">
        <v>5070</v>
      </c>
      <c r="Z424" t="s">
        <v>5077</v>
      </c>
      <c r="AH424" t="s">
        <v>5058</v>
      </c>
      <c r="AM424" t="s">
        <v>8262</v>
      </c>
    </row>
    <row r="425" spans="1:39" x14ac:dyDescent="0.25">
      <c r="A425">
        <v>1747</v>
      </c>
      <c r="C425" t="s">
        <v>4791</v>
      </c>
      <c r="D425" t="s">
        <v>5048</v>
      </c>
      <c r="E425" t="s">
        <v>8095</v>
      </c>
      <c r="G425" t="s">
        <v>5073</v>
      </c>
      <c r="H425" t="s">
        <v>5050</v>
      </c>
      <c r="I425" t="s">
        <v>5051</v>
      </c>
      <c r="K425" t="s">
        <v>235</v>
      </c>
      <c r="M425" t="s">
        <v>5360</v>
      </c>
      <c r="N425" t="s">
        <v>5051</v>
      </c>
      <c r="O425" t="s">
        <v>5113</v>
      </c>
      <c r="Q425" t="s">
        <v>5109</v>
      </c>
      <c r="V425" t="s">
        <v>6867</v>
      </c>
      <c r="W425" t="s">
        <v>8096</v>
      </c>
      <c r="X425" t="s">
        <v>5052</v>
      </c>
      <c r="Y425" t="s">
        <v>5862</v>
      </c>
      <c r="Z425" t="s">
        <v>5672</v>
      </c>
      <c r="AA425" t="s">
        <v>5091</v>
      </c>
      <c r="AH425" t="s">
        <v>5058</v>
      </c>
      <c r="AM425" t="s">
        <v>8097</v>
      </c>
    </row>
    <row r="426" spans="1:39" x14ac:dyDescent="0.25">
      <c r="A426">
        <v>3205</v>
      </c>
      <c r="C426" t="s">
        <v>4791</v>
      </c>
      <c r="D426" t="s">
        <v>5048</v>
      </c>
      <c r="E426" t="s">
        <v>9300</v>
      </c>
      <c r="G426" t="s">
        <v>5073</v>
      </c>
      <c r="H426" t="s">
        <v>5050</v>
      </c>
      <c r="I426" t="s">
        <v>5564</v>
      </c>
      <c r="J426" t="s">
        <v>235</v>
      </c>
      <c r="K426" t="s">
        <v>5085</v>
      </c>
      <c r="M426" t="s">
        <v>5109</v>
      </c>
      <c r="V426" t="s">
        <v>6867</v>
      </c>
      <c r="W426" t="s">
        <v>9301</v>
      </c>
      <c r="AE426" t="s">
        <v>7059</v>
      </c>
      <c r="AH426" t="s">
        <v>9302</v>
      </c>
      <c r="AM426" t="s">
        <v>9303</v>
      </c>
    </row>
    <row r="427" spans="1:39" x14ac:dyDescent="0.25">
      <c r="A427">
        <v>2468</v>
      </c>
      <c r="C427" t="s">
        <v>4791</v>
      </c>
      <c r="D427" t="s">
        <v>5048</v>
      </c>
      <c r="E427" t="s">
        <v>8712</v>
      </c>
      <c r="G427" t="s">
        <v>5073</v>
      </c>
      <c r="H427" t="s">
        <v>5050</v>
      </c>
      <c r="I427" t="s">
        <v>5051</v>
      </c>
      <c r="K427" t="s">
        <v>5094</v>
      </c>
      <c r="M427" t="s">
        <v>238</v>
      </c>
      <c r="N427" t="s">
        <v>5051</v>
      </c>
      <c r="O427" t="s">
        <v>5094</v>
      </c>
      <c r="Q427" t="s">
        <v>506</v>
      </c>
      <c r="V427" t="s">
        <v>6867</v>
      </c>
      <c r="W427" t="s">
        <v>8713</v>
      </c>
      <c r="X427" t="s">
        <v>5057</v>
      </c>
      <c r="Y427" t="s">
        <v>5191</v>
      </c>
      <c r="Z427" t="s">
        <v>5057</v>
      </c>
      <c r="AA427" t="s">
        <v>5057</v>
      </c>
      <c r="AH427" t="s">
        <v>5058</v>
      </c>
      <c r="AM427" t="s">
        <v>8714</v>
      </c>
    </row>
    <row r="428" spans="1:39" x14ac:dyDescent="0.25">
      <c r="A428">
        <v>3376</v>
      </c>
      <c r="B428" t="s">
        <v>9524</v>
      </c>
      <c r="C428" t="s">
        <v>4791</v>
      </c>
      <c r="D428" t="s">
        <v>5048</v>
      </c>
      <c r="E428" t="s">
        <v>9525</v>
      </c>
      <c r="G428" t="s">
        <v>5073</v>
      </c>
      <c r="H428" t="s">
        <v>5050</v>
      </c>
      <c r="I428" t="s">
        <v>5051</v>
      </c>
      <c r="K428" t="s">
        <v>5196</v>
      </c>
      <c r="M428" t="s">
        <v>506</v>
      </c>
      <c r="N428" t="s">
        <v>5559</v>
      </c>
      <c r="O428" t="s">
        <v>323</v>
      </c>
      <c r="Q428" t="s">
        <v>237</v>
      </c>
      <c r="V428" t="s">
        <v>6867</v>
      </c>
      <c r="W428" t="s">
        <v>9526</v>
      </c>
      <c r="X428" t="s">
        <v>5204</v>
      </c>
      <c r="Y428" t="s">
        <v>5057</v>
      </c>
      <c r="Z428" t="s">
        <v>5129</v>
      </c>
      <c r="AA428" t="s">
        <v>5862</v>
      </c>
      <c r="AE428" t="s">
        <v>6869</v>
      </c>
      <c r="AF428" t="s">
        <v>6906</v>
      </c>
      <c r="AH428" t="s">
        <v>9527</v>
      </c>
      <c r="AM428" t="s">
        <v>9528</v>
      </c>
    </row>
    <row r="429" spans="1:39" x14ac:dyDescent="0.25">
      <c r="A429">
        <v>1418</v>
      </c>
      <c r="C429" t="s">
        <v>4791</v>
      </c>
      <c r="D429" t="s">
        <v>5048</v>
      </c>
      <c r="E429" t="s">
        <v>7794</v>
      </c>
      <c r="G429" t="s">
        <v>5073</v>
      </c>
      <c r="H429" t="s">
        <v>5050</v>
      </c>
      <c r="I429" t="s">
        <v>5051</v>
      </c>
      <c r="K429" t="s">
        <v>5052</v>
      </c>
      <c r="M429" t="s">
        <v>5098</v>
      </c>
      <c r="N429" t="s">
        <v>5051</v>
      </c>
      <c r="O429" t="s">
        <v>5211</v>
      </c>
      <c r="Q429" t="s">
        <v>5098</v>
      </c>
      <c r="V429" t="s">
        <v>6867</v>
      </c>
      <c r="W429" t="s">
        <v>7795</v>
      </c>
      <c r="X429" t="s">
        <v>5672</v>
      </c>
      <c r="Y429" t="s">
        <v>5862</v>
      </c>
      <c r="Z429" t="s">
        <v>5672</v>
      </c>
      <c r="AA429" t="s">
        <v>5129</v>
      </c>
      <c r="AH429" t="s">
        <v>5058</v>
      </c>
      <c r="AM429" t="s">
        <v>7796</v>
      </c>
    </row>
    <row r="430" spans="1:39" x14ac:dyDescent="0.25">
      <c r="A430">
        <v>2094</v>
      </c>
      <c r="C430" t="s">
        <v>4791</v>
      </c>
      <c r="D430" t="s">
        <v>5048</v>
      </c>
      <c r="E430" t="s">
        <v>8428</v>
      </c>
      <c r="G430" t="s">
        <v>5073</v>
      </c>
      <c r="H430" t="s">
        <v>5050</v>
      </c>
      <c r="I430" t="s">
        <v>5564</v>
      </c>
      <c r="K430" t="s">
        <v>5099</v>
      </c>
      <c r="M430" t="s">
        <v>5098</v>
      </c>
      <c r="V430" t="s">
        <v>6867</v>
      </c>
      <c r="W430" t="s">
        <v>8429</v>
      </c>
      <c r="AE430" t="s">
        <v>7059</v>
      </c>
      <c r="AH430" t="s">
        <v>8430</v>
      </c>
      <c r="AM430" t="s">
        <v>8431</v>
      </c>
    </row>
    <row r="431" spans="1:39" x14ac:dyDescent="0.25">
      <c r="A431">
        <v>3400</v>
      </c>
      <c r="C431" t="s">
        <v>4791</v>
      </c>
      <c r="D431" t="s">
        <v>5048</v>
      </c>
      <c r="E431" t="s">
        <v>9574</v>
      </c>
      <c r="G431" t="s">
        <v>5073</v>
      </c>
      <c r="H431" t="s">
        <v>5050</v>
      </c>
      <c r="I431" t="s">
        <v>5564</v>
      </c>
      <c r="K431" t="s">
        <v>5355</v>
      </c>
      <c r="M431" t="s">
        <v>506</v>
      </c>
      <c r="V431" t="s">
        <v>6867</v>
      </c>
      <c r="W431" t="s">
        <v>9575</v>
      </c>
      <c r="AE431" t="s">
        <v>7059</v>
      </c>
      <c r="AH431" t="s">
        <v>9576</v>
      </c>
      <c r="AM431" t="s">
        <v>9577</v>
      </c>
    </row>
    <row r="432" spans="1:39" x14ac:dyDescent="0.25">
      <c r="A432">
        <v>3377</v>
      </c>
      <c r="B432" t="s">
        <v>9529</v>
      </c>
      <c r="C432" t="s">
        <v>4791</v>
      </c>
      <c r="D432" t="s">
        <v>5048</v>
      </c>
      <c r="E432" t="s">
        <v>9530</v>
      </c>
      <c r="G432" t="s">
        <v>5073</v>
      </c>
      <c r="H432" t="s">
        <v>5050</v>
      </c>
      <c r="I432" t="s">
        <v>5051</v>
      </c>
      <c r="K432" t="s">
        <v>5196</v>
      </c>
      <c r="M432" t="s">
        <v>506</v>
      </c>
      <c r="N432" t="s">
        <v>5559</v>
      </c>
      <c r="O432" t="s">
        <v>323</v>
      </c>
      <c r="Q432" t="s">
        <v>237</v>
      </c>
      <c r="V432" t="s">
        <v>6867</v>
      </c>
      <c r="W432" t="s">
        <v>9531</v>
      </c>
      <c r="X432" t="s">
        <v>5204</v>
      </c>
      <c r="Y432" t="s">
        <v>5052</v>
      </c>
      <c r="Z432" t="s">
        <v>5129</v>
      </c>
      <c r="AA432" t="s">
        <v>5862</v>
      </c>
      <c r="AE432" t="s">
        <v>7059</v>
      </c>
      <c r="AH432" t="s">
        <v>9532</v>
      </c>
      <c r="AM432" t="s">
        <v>9533</v>
      </c>
    </row>
    <row r="433" spans="1:39" x14ac:dyDescent="0.25">
      <c r="A433">
        <v>2195</v>
      </c>
      <c r="C433" t="s">
        <v>4791</v>
      </c>
      <c r="D433" t="s">
        <v>5048</v>
      </c>
      <c r="E433" t="s">
        <v>8500</v>
      </c>
      <c r="G433" t="s">
        <v>5073</v>
      </c>
      <c r="H433" t="s">
        <v>5050</v>
      </c>
      <c r="I433" t="s">
        <v>5051</v>
      </c>
      <c r="K433" t="s">
        <v>5099</v>
      </c>
      <c r="M433" t="s">
        <v>486</v>
      </c>
      <c r="N433" t="s">
        <v>5051</v>
      </c>
      <c r="O433" t="s">
        <v>5099</v>
      </c>
      <c r="Q433" t="s">
        <v>486</v>
      </c>
      <c r="V433" t="s">
        <v>6867</v>
      </c>
      <c r="W433" t="s">
        <v>8501</v>
      </c>
      <c r="X433" t="s">
        <v>5077</v>
      </c>
      <c r="Y433" t="s">
        <v>5191</v>
      </c>
      <c r="Z433" t="s">
        <v>5077</v>
      </c>
      <c r="AA433" t="s">
        <v>5057</v>
      </c>
      <c r="AH433" t="s">
        <v>5058</v>
      </c>
      <c r="AM433" t="s">
        <v>8502</v>
      </c>
    </row>
    <row r="434" spans="1:39" x14ac:dyDescent="0.25">
      <c r="A434">
        <v>2384</v>
      </c>
      <c r="C434" t="s">
        <v>4791</v>
      </c>
      <c r="D434" t="s">
        <v>5048</v>
      </c>
      <c r="E434" t="s">
        <v>8644</v>
      </c>
      <c r="G434" t="s">
        <v>5073</v>
      </c>
      <c r="H434" t="s">
        <v>5050</v>
      </c>
      <c r="I434" t="s">
        <v>5051</v>
      </c>
      <c r="K434" t="s">
        <v>5094</v>
      </c>
      <c r="M434" t="s">
        <v>5134</v>
      </c>
      <c r="N434" t="s">
        <v>5051</v>
      </c>
      <c r="O434" t="s">
        <v>5094</v>
      </c>
      <c r="Q434" t="s">
        <v>5098</v>
      </c>
      <c r="V434" t="s">
        <v>6867</v>
      </c>
      <c r="W434" t="s">
        <v>8645</v>
      </c>
      <c r="X434" t="s">
        <v>5057</v>
      </c>
      <c r="Y434" t="s">
        <v>506</v>
      </c>
      <c r="Z434" t="s">
        <v>5057</v>
      </c>
      <c r="AA434" t="s">
        <v>5191</v>
      </c>
      <c r="AH434" t="s">
        <v>5058</v>
      </c>
      <c r="AM434" t="s">
        <v>8646</v>
      </c>
    </row>
    <row r="435" spans="1:39" x14ac:dyDescent="0.25">
      <c r="A435">
        <v>1746</v>
      </c>
      <c r="C435" t="s">
        <v>4791</v>
      </c>
      <c r="D435" t="s">
        <v>5048</v>
      </c>
      <c r="E435" t="s">
        <v>8092</v>
      </c>
      <c r="G435" t="s">
        <v>5073</v>
      </c>
      <c r="H435" t="s">
        <v>5050</v>
      </c>
      <c r="I435" t="s">
        <v>5051</v>
      </c>
      <c r="K435" t="s">
        <v>235</v>
      </c>
      <c r="M435" t="s">
        <v>5360</v>
      </c>
      <c r="N435" t="s">
        <v>5051</v>
      </c>
      <c r="O435" t="s">
        <v>5062</v>
      </c>
      <c r="Q435" t="s">
        <v>5134</v>
      </c>
      <c r="V435" t="s">
        <v>6867</v>
      </c>
      <c r="W435" t="s">
        <v>8093</v>
      </c>
      <c r="X435" t="s">
        <v>5077</v>
      </c>
      <c r="Y435" t="s">
        <v>5070</v>
      </c>
      <c r="Z435" t="s">
        <v>5077</v>
      </c>
      <c r="AA435" t="s">
        <v>5191</v>
      </c>
      <c r="AH435" t="s">
        <v>5058</v>
      </c>
      <c r="AM435" t="s">
        <v>8094</v>
      </c>
    </row>
    <row r="436" spans="1:39" x14ac:dyDescent="0.25">
      <c r="A436">
        <v>1163</v>
      </c>
      <c r="C436" t="s">
        <v>4791</v>
      </c>
      <c r="D436" t="s">
        <v>5048</v>
      </c>
      <c r="E436" t="s">
        <v>7416</v>
      </c>
      <c r="G436" t="s">
        <v>5073</v>
      </c>
      <c r="H436" t="s">
        <v>5050</v>
      </c>
      <c r="I436" t="s">
        <v>5051</v>
      </c>
      <c r="K436" t="s">
        <v>5091</v>
      </c>
      <c r="M436" t="s">
        <v>5098</v>
      </c>
      <c r="N436" t="s">
        <v>5051</v>
      </c>
      <c r="O436" t="s">
        <v>235</v>
      </c>
      <c r="Q436" t="s">
        <v>238</v>
      </c>
      <c r="V436" t="s">
        <v>6867</v>
      </c>
      <c r="W436" t="s">
        <v>7417</v>
      </c>
      <c r="X436" t="s">
        <v>5077</v>
      </c>
      <c r="Y436" t="s">
        <v>5196</v>
      </c>
      <c r="Z436" t="s">
        <v>5077</v>
      </c>
      <c r="AA436" t="s">
        <v>5113</v>
      </c>
      <c r="AH436" t="s">
        <v>5058</v>
      </c>
      <c r="AM436" t="s">
        <v>7418</v>
      </c>
    </row>
    <row r="437" spans="1:39" x14ac:dyDescent="0.25">
      <c r="A437">
        <v>2462</v>
      </c>
      <c r="B437" t="s">
        <v>8701</v>
      </c>
      <c r="C437" t="s">
        <v>4791</v>
      </c>
      <c r="D437" t="s">
        <v>5048</v>
      </c>
      <c r="E437" t="s">
        <v>7037</v>
      </c>
      <c r="G437" t="s">
        <v>5073</v>
      </c>
      <c r="H437" t="s">
        <v>5050</v>
      </c>
      <c r="I437" t="s">
        <v>5051</v>
      </c>
      <c r="K437" t="s">
        <v>5094</v>
      </c>
      <c r="M437" t="s">
        <v>5857</v>
      </c>
      <c r="V437" t="s">
        <v>6867</v>
      </c>
      <c r="W437" t="s">
        <v>8702</v>
      </c>
      <c r="AE437" t="s">
        <v>7059</v>
      </c>
      <c r="AH437" t="s">
        <v>5058</v>
      </c>
      <c r="AM437" t="s">
        <v>8703</v>
      </c>
    </row>
    <row r="438" spans="1:39" x14ac:dyDescent="0.25">
      <c r="A438">
        <v>1640</v>
      </c>
      <c r="C438" t="s">
        <v>4791</v>
      </c>
      <c r="D438" t="s">
        <v>5048</v>
      </c>
      <c r="E438" t="s">
        <v>7994</v>
      </c>
      <c r="G438" t="s">
        <v>5073</v>
      </c>
      <c r="H438" t="s">
        <v>5050</v>
      </c>
      <c r="I438" t="s">
        <v>5051</v>
      </c>
      <c r="K438" t="s">
        <v>235</v>
      </c>
      <c r="M438" t="s">
        <v>743</v>
      </c>
      <c r="N438" t="s">
        <v>5051</v>
      </c>
      <c r="O438" t="s">
        <v>5094</v>
      </c>
      <c r="Q438" t="s">
        <v>743</v>
      </c>
      <c r="V438" t="s">
        <v>6867</v>
      </c>
      <c r="W438" t="s">
        <v>7995</v>
      </c>
      <c r="X438" t="s">
        <v>5070</v>
      </c>
      <c r="Y438" t="s">
        <v>5196</v>
      </c>
      <c r="Z438" t="s">
        <v>5070</v>
      </c>
      <c r="AA438" t="s">
        <v>5057</v>
      </c>
      <c r="AH438" t="s">
        <v>5058</v>
      </c>
      <c r="AM438" t="s">
        <v>7996</v>
      </c>
    </row>
    <row r="439" spans="1:39" x14ac:dyDescent="0.25">
      <c r="A439">
        <v>1772</v>
      </c>
      <c r="C439" t="s">
        <v>4791</v>
      </c>
      <c r="D439" t="s">
        <v>5048</v>
      </c>
      <c r="E439" t="s">
        <v>8119</v>
      </c>
      <c r="G439" t="s">
        <v>5073</v>
      </c>
      <c r="H439" t="s">
        <v>5050</v>
      </c>
      <c r="I439" t="s">
        <v>5051</v>
      </c>
      <c r="K439" t="s">
        <v>235</v>
      </c>
      <c r="M439" t="s">
        <v>238</v>
      </c>
      <c r="N439" t="s">
        <v>5051</v>
      </c>
      <c r="O439" t="s">
        <v>235</v>
      </c>
      <c r="Q439" t="s">
        <v>238</v>
      </c>
      <c r="V439" t="s">
        <v>6867</v>
      </c>
      <c r="W439" t="s">
        <v>8120</v>
      </c>
      <c r="X439" t="s">
        <v>235</v>
      </c>
      <c r="Y439" t="s">
        <v>5080</v>
      </c>
      <c r="Z439" t="s">
        <v>235</v>
      </c>
      <c r="AA439" t="s">
        <v>5052</v>
      </c>
      <c r="AH439" t="s">
        <v>5058</v>
      </c>
      <c r="AM439" t="s">
        <v>8121</v>
      </c>
    </row>
    <row r="440" spans="1:39" x14ac:dyDescent="0.25">
      <c r="A440">
        <v>3210</v>
      </c>
      <c r="B440" t="s">
        <v>9311</v>
      </c>
      <c r="C440" t="s">
        <v>4791</v>
      </c>
      <c r="D440" t="s">
        <v>5048</v>
      </c>
      <c r="E440" t="s">
        <v>9312</v>
      </c>
      <c r="G440" t="s">
        <v>5073</v>
      </c>
      <c r="H440" t="s">
        <v>5050</v>
      </c>
      <c r="I440" t="s">
        <v>5051</v>
      </c>
      <c r="K440" t="s">
        <v>5085</v>
      </c>
      <c r="M440" t="s">
        <v>5382</v>
      </c>
      <c r="V440" t="s">
        <v>6867</v>
      </c>
      <c r="W440" t="s">
        <v>9313</v>
      </c>
      <c r="AE440" t="s">
        <v>7059</v>
      </c>
      <c r="AH440" t="s">
        <v>5058</v>
      </c>
      <c r="AM440" t="s">
        <v>9314</v>
      </c>
    </row>
    <row r="441" spans="1:39" x14ac:dyDescent="0.25">
      <c r="A441">
        <v>1127</v>
      </c>
      <c r="B441" t="s">
        <v>7357</v>
      </c>
      <c r="C441" t="s">
        <v>4791</v>
      </c>
      <c r="D441" t="s">
        <v>5048</v>
      </c>
      <c r="E441" t="s">
        <v>7358</v>
      </c>
      <c r="G441" t="s">
        <v>6983</v>
      </c>
      <c r="H441" t="s">
        <v>5050</v>
      </c>
      <c r="I441" t="s">
        <v>5051</v>
      </c>
      <c r="J441" t="s">
        <v>235</v>
      </c>
      <c r="K441" t="s">
        <v>5091</v>
      </c>
      <c r="M441" t="s">
        <v>5698</v>
      </c>
      <c r="V441" t="s">
        <v>6867</v>
      </c>
      <c r="W441" t="s">
        <v>7359</v>
      </c>
      <c r="AE441" t="s">
        <v>7059</v>
      </c>
      <c r="AH441" t="s">
        <v>5058</v>
      </c>
      <c r="AM441" t="s">
        <v>7360</v>
      </c>
    </row>
    <row r="442" spans="1:39" x14ac:dyDescent="0.25">
      <c r="A442">
        <v>1496</v>
      </c>
      <c r="B442" t="s">
        <v>7882</v>
      </c>
      <c r="C442" t="s">
        <v>4791</v>
      </c>
      <c r="D442" t="s">
        <v>5048</v>
      </c>
      <c r="E442" t="s">
        <v>7883</v>
      </c>
      <c r="G442" t="s">
        <v>5073</v>
      </c>
      <c r="H442" t="s">
        <v>5050</v>
      </c>
      <c r="I442" t="s">
        <v>5051</v>
      </c>
      <c r="J442" t="s">
        <v>235</v>
      </c>
      <c r="K442" t="s">
        <v>5055</v>
      </c>
      <c r="M442" t="s">
        <v>5395</v>
      </c>
      <c r="V442" t="s">
        <v>6867</v>
      </c>
      <c r="W442" t="s">
        <v>7884</v>
      </c>
      <c r="AE442" t="s">
        <v>7059</v>
      </c>
      <c r="AH442" t="s">
        <v>5058</v>
      </c>
      <c r="AM442" t="s">
        <v>7885</v>
      </c>
    </row>
    <row r="443" spans="1:39" x14ac:dyDescent="0.25">
      <c r="A443">
        <v>907</v>
      </c>
      <c r="C443" t="s">
        <v>4791</v>
      </c>
      <c r="D443" t="s">
        <v>5048</v>
      </c>
      <c r="E443" t="s">
        <v>7140</v>
      </c>
      <c r="G443" t="s">
        <v>5073</v>
      </c>
      <c r="H443" t="s">
        <v>5050</v>
      </c>
      <c r="I443" t="s">
        <v>5051</v>
      </c>
      <c r="K443" t="s">
        <v>5057</v>
      </c>
      <c r="M443" t="s">
        <v>237</v>
      </c>
      <c r="N443" t="s">
        <v>5051</v>
      </c>
      <c r="O443" t="s">
        <v>5108</v>
      </c>
      <c r="Q443" t="s">
        <v>486</v>
      </c>
      <c r="V443" t="s">
        <v>6867</v>
      </c>
      <c r="W443" t="s">
        <v>7141</v>
      </c>
      <c r="X443" t="s">
        <v>252</v>
      </c>
      <c r="Y443" t="s">
        <v>5648</v>
      </c>
      <c r="Z443" t="s">
        <v>5070</v>
      </c>
      <c r="AA443" t="s">
        <v>5672</v>
      </c>
      <c r="AH443" t="s">
        <v>5058</v>
      </c>
      <c r="AM443" t="s">
        <v>7142</v>
      </c>
    </row>
    <row r="444" spans="1:39" x14ac:dyDescent="0.25">
      <c r="A444">
        <v>3615</v>
      </c>
      <c r="B444" t="s">
        <v>9747</v>
      </c>
      <c r="C444" t="s">
        <v>4791</v>
      </c>
      <c r="D444" t="s">
        <v>5048</v>
      </c>
      <c r="E444" t="s">
        <v>7714</v>
      </c>
      <c r="G444" t="s">
        <v>5073</v>
      </c>
      <c r="H444" t="s">
        <v>5050</v>
      </c>
      <c r="I444" t="s">
        <v>6908</v>
      </c>
      <c r="K444" t="s">
        <v>238</v>
      </c>
      <c r="V444" t="s">
        <v>6867</v>
      </c>
      <c r="W444" t="s">
        <v>9748</v>
      </c>
      <c r="AE444" t="s">
        <v>7059</v>
      </c>
      <c r="AM444" t="s">
        <v>9749</v>
      </c>
    </row>
    <row r="445" spans="1:39" x14ac:dyDescent="0.25">
      <c r="A445">
        <v>1536</v>
      </c>
      <c r="C445" t="s">
        <v>4791</v>
      </c>
      <c r="D445" t="s">
        <v>5048</v>
      </c>
      <c r="E445" t="s">
        <v>7677</v>
      </c>
      <c r="G445" t="s">
        <v>5073</v>
      </c>
      <c r="H445" t="s">
        <v>5050</v>
      </c>
      <c r="I445" t="s">
        <v>5051</v>
      </c>
      <c r="K445" t="s">
        <v>235</v>
      </c>
      <c r="M445" t="s">
        <v>5191</v>
      </c>
      <c r="N445" t="s">
        <v>5051</v>
      </c>
      <c r="O445" t="s">
        <v>5113</v>
      </c>
      <c r="Q445" t="s">
        <v>5064</v>
      </c>
      <c r="V445" t="s">
        <v>6867</v>
      </c>
      <c r="X445" t="s">
        <v>5070</v>
      </c>
      <c r="Y445" t="s">
        <v>6876</v>
      </c>
      <c r="Z445" t="s">
        <v>5070</v>
      </c>
      <c r="AA445" t="s">
        <v>5070</v>
      </c>
      <c r="AM445" t="s">
        <v>7916</v>
      </c>
    </row>
    <row r="446" spans="1:39" x14ac:dyDescent="0.25">
      <c r="A446">
        <v>1538</v>
      </c>
      <c r="C446" t="s">
        <v>4791</v>
      </c>
      <c r="D446" t="s">
        <v>5048</v>
      </c>
      <c r="E446" t="s">
        <v>7920</v>
      </c>
      <c r="G446" t="s">
        <v>5073</v>
      </c>
      <c r="H446" t="s">
        <v>5050</v>
      </c>
      <c r="I446" t="s">
        <v>5051</v>
      </c>
      <c r="K446" t="s">
        <v>235</v>
      </c>
      <c r="M446" t="s">
        <v>5191</v>
      </c>
      <c r="N446" t="s">
        <v>5051</v>
      </c>
      <c r="O446" t="s">
        <v>5063</v>
      </c>
      <c r="Q446" t="s">
        <v>5064</v>
      </c>
      <c r="S446" t="s">
        <v>7921</v>
      </c>
      <c r="V446" t="s">
        <v>6867</v>
      </c>
      <c r="W446" t="s">
        <v>7922</v>
      </c>
      <c r="X446" t="s">
        <v>5070</v>
      </c>
      <c r="Y446" t="s">
        <v>6876</v>
      </c>
      <c r="Z446" t="s">
        <v>5070</v>
      </c>
      <c r="AA446" t="s">
        <v>5091</v>
      </c>
      <c r="AH446" t="s">
        <v>5058</v>
      </c>
      <c r="AM446" t="s">
        <v>7923</v>
      </c>
    </row>
    <row r="447" spans="1:39" x14ac:dyDescent="0.25">
      <c r="A447">
        <v>1205</v>
      </c>
      <c r="C447" t="s">
        <v>4791</v>
      </c>
      <c r="D447" t="s">
        <v>5048</v>
      </c>
      <c r="E447" t="s">
        <v>6957</v>
      </c>
      <c r="G447" t="s">
        <v>5073</v>
      </c>
      <c r="H447" t="s">
        <v>5050</v>
      </c>
      <c r="I447" t="s">
        <v>5051</v>
      </c>
      <c r="K447" t="s">
        <v>5091</v>
      </c>
      <c r="M447" t="s">
        <v>5121</v>
      </c>
      <c r="N447" t="s">
        <v>5051</v>
      </c>
      <c r="O447" t="s">
        <v>5113</v>
      </c>
      <c r="Q447" t="s">
        <v>5121</v>
      </c>
      <c r="V447" t="s">
        <v>6867</v>
      </c>
      <c r="W447" t="s">
        <v>7487</v>
      </c>
      <c r="X447" t="s">
        <v>5437</v>
      </c>
      <c r="Y447" t="s">
        <v>323</v>
      </c>
      <c r="Z447" t="s">
        <v>5437</v>
      </c>
      <c r="AA447" t="s">
        <v>5091</v>
      </c>
      <c r="AH447" t="s">
        <v>5058</v>
      </c>
      <c r="AM447" t="s">
        <v>7488</v>
      </c>
    </row>
    <row r="448" spans="1:39" x14ac:dyDescent="0.25">
      <c r="A448">
        <v>2826</v>
      </c>
      <c r="B448" t="s">
        <v>8929</v>
      </c>
      <c r="C448" t="s">
        <v>4791</v>
      </c>
      <c r="D448" t="s">
        <v>5048</v>
      </c>
      <c r="E448" t="s">
        <v>7243</v>
      </c>
      <c r="G448" t="s">
        <v>5073</v>
      </c>
      <c r="H448" t="s">
        <v>5050</v>
      </c>
      <c r="I448" t="s">
        <v>5051</v>
      </c>
      <c r="K448" t="s">
        <v>5063</v>
      </c>
      <c r="M448" t="s">
        <v>5064</v>
      </c>
      <c r="V448" t="s">
        <v>6867</v>
      </c>
      <c r="W448" t="s">
        <v>8930</v>
      </c>
      <c r="AE448" t="s">
        <v>7059</v>
      </c>
      <c r="AH448" t="s">
        <v>5058</v>
      </c>
      <c r="AM448" t="s">
        <v>8931</v>
      </c>
    </row>
    <row r="449" spans="1:42" x14ac:dyDescent="0.25">
      <c r="A449">
        <v>1523</v>
      </c>
      <c r="C449" t="s">
        <v>4791</v>
      </c>
      <c r="D449" t="s">
        <v>5048</v>
      </c>
      <c r="E449" t="s">
        <v>7833</v>
      </c>
      <c r="G449" t="s">
        <v>5073</v>
      </c>
      <c r="H449" t="s">
        <v>5050</v>
      </c>
      <c r="I449" t="s">
        <v>5051</v>
      </c>
      <c r="K449" t="s">
        <v>235</v>
      </c>
      <c r="M449" t="s">
        <v>5078</v>
      </c>
      <c r="N449" t="s">
        <v>5051</v>
      </c>
      <c r="O449" t="s">
        <v>323</v>
      </c>
      <c r="Q449" t="s">
        <v>486</v>
      </c>
      <c r="V449" t="s">
        <v>6867</v>
      </c>
      <c r="W449" t="s">
        <v>7904</v>
      </c>
      <c r="X449" t="s">
        <v>5094</v>
      </c>
      <c r="Y449" t="s">
        <v>6876</v>
      </c>
      <c r="Z449" t="s">
        <v>6876</v>
      </c>
      <c r="AA449" t="s">
        <v>5117</v>
      </c>
      <c r="AH449" t="s">
        <v>5058</v>
      </c>
      <c r="AM449" t="s">
        <v>7905</v>
      </c>
    </row>
    <row r="450" spans="1:42" x14ac:dyDescent="0.25">
      <c r="A450">
        <v>235</v>
      </c>
      <c r="C450" t="s">
        <v>4796</v>
      </c>
      <c r="D450" t="s">
        <v>5048</v>
      </c>
      <c r="E450" t="s">
        <v>5732</v>
      </c>
      <c r="G450" t="s">
        <v>5073</v>
      </c>
      <c r="H450" t="s">
        <v>5050</v>
      </c>
      <c r="I450" t="s">
        <v>5051</v>
      </c>
      <c r="K450" t="s">
        <v>5122</v>
      </c>
      <c r="M450" t="s">
        <v>238</v>
      </c>
      <c r="AH450" t="s">
        <v>5058</v>
      </c>
      <c r="AM450" t="s">
        <v>5733</v>
      </c>
    </row>
    <row r="451" spans="1:42" x14ac:dyDescent="0.25">
      <c r="A451">
        <v>1537</v>
      </c>
      <c r="C451" t="s">
        <v>4791</v>
      </c>
      <c r="D451" t="s">
        <v>5048</v>
      </c>
      <c r="E451" t="s">
        <v>7917</v>
      </c>
      <c r="G451" t="s">
        <v>5073</v>
      </c>
      <c r="H451" t="s">
        <v>5050</v>
      </c>
      <c r="I451" t="s">
        <v>5051</v>
      </c>
      <c r="K451" t="s">
        <v>235</v>
      </c>
      <c r="M451" t="s">
        <v>5191</v>
      </c>
      <c r="N451" t="s">
        <v>5051</v>
      </c>
      <c r="O451" t="s">
        <v>5113</v>
      </c>
      <c r="Q451" t="s">
        <v>5064</v>
      </c>
      <c r="V451" t="s">
        <v>6867</v>
      </c>
      <c r="W451" t="s">
        <v>7918</v>
      </c>
      <c r="X451" t="s">
        <v>5070</v>
      </c>
      <c r="Y451" t="s">
        <v>6876</v>
      </c>
      <c r="Z451" t="s">
        <v>5070</v>
      </c>
      <c r="AA451" t="s">
        <v>5057</v>
      </c>
      <c r="AH451" t="s">
        <v>5058</v>
      </c>
      <c r="AM451" t="s">
        <v>7919</v>
      </c>
    </row>
    <row r="452" spans="1:42" x14ac:dyDescent="0.25">
      <c r="A452">
        <v>1990</v>
      </c>
      <c r="C452" t="s">
        <v>4791</v>
      </c>
      <c r="D452" t="s">
        <v>5048</v>
      </c>
      <c r="E452" t="s">
        <v>8339</v>
      </c>
      <c r="G452" t="s">
        <v>5073</v>
      </c>
      <c r="H452" t="s">
        <v>5050</v>
      </c>
      <c r="I452" t="s">
        <v>5051</v>
      </c>
      <c r="K452" t="s">
        <v>5099</v>
      </c>
      <c r="M452" t="s">
        <v>743</v>
      </c>
      <c r="N452" t="s">
        <v>5051</v>
      </c>
      <c r="O452" t="s">
        <v>5099</v>
      </c>
      <c r="Q452" t="s">
        <v>5098</v>
      </c>
      <c r="V452" t="s">
        <v>6867</v>
      </c>
      <c r="W452" t="s">
        <v>8340</v>
      </c>
      <c r="X452" t="s">
        <v>5672</v>
      </c>
      <c r="Z452" t="s">
        <v>5438</v>
      </c>
      <c r="AA452" t="s">
        <v>5063</v>
      </c>
      <c r="AH452" t="s">
        <v>5058</v>
      </c>
      <c r="AM452" t="s">
        <v>8341</v>
      </c>
    </row>
    <row r="453" spans="1:42" x14ac:dyDescent="0.25">
      <c r="A453">
        <v>2472</v>
      </c>
      <c r="C453" t="s">
        <v>4791</v>
      </c>
      <c r="D453" t="s">
        <v>5048</v>
      </c>
      <c r="E453" t="s">
        <v>8721</v>
      </c>
      <c r="G453" t="s">
        <v>5073</v>
      </c>
      <c r="H453" t="s">
        <v>5050</v>
      </c>
      <c r="I453" t="s">
        <v>5051</v>
      </c>
      <c r="K453" t="s">
        <v>5094</v>
      </c>
      <c r="M453" t="s">
        <v>238</v>
      </c>
      <c r="N453" t="s">
        <v>5051</v>
      </c>
      <c r="O453" t="s">
        <v>5104</v>
      </c>
      <c r="Q453" t="s">
        <v>238</v>
      </c>
      <c r="V453" t="s">
        <v>6867</v>
      </c>
      <c r="W453" t="s">
        <v>8722</v>
      </c>
      <c r="X453" t="s">
        <v>5063</v>
      </c>
      <c r="Y453" t="s">
        <v>5063</v>
      </c>
      <c r="AH453" t="s">
        <v>5058</v>
      </c>
      <c r="AM453" t="s">
        <v>8723</v>
      </c>
    </row>
    <row r="454" spans="1:42" x14ac:dyDescent="0.25">
      <c r="A454">
        <v>3227</v>
      </c>
      <c r="B454" t="s">
        <v>9325</v>
      </c>
      <c r="C454" t="s">
        <v>4791</v>
      </c>
      <c r="D454" t="s">
        <v>5048</v>
      </c>
      <c r="E454" t="s">
        <v>9326</v>
      </c>
      <c r="G454" t="s">
        <v>5073</v>
      </c>
      <c r="H454" t="s">
        <v>5050</v>
      </c>
      <c r="I454" t="s">
        <v>5051</v>
      </c>
      <c r="K454" t="s">
        <v>5065</v>
      </c>
      <c r="M454" t="s">
        <v>486</v>
      </c>
      <c r="V454" t="s">
        <v>6867</v>
      </c>
      <c r="W454" t="s">
        <v>9327</v>
      </c>
      <c r="AE454" t="s">
        <v>7059</v>
      </c>
      <c r="AH454" t="s">
        <v>5058</v>
      </c>
      <c r="AM454" t="s">
        <v>9328</v>
      </c>
    </row>
    <row r="455" spans="1:42" x14ac:dyDescent="0.25">
      <c r="A455">
        <v>1175</v>
      </c>
      <c r="C455" t="s">
        <v>4791</v>
      </c>
      <c r="D455" t="s">
        <v>5048</v>
      </c>
      <c r="E455" t="s">
        <v>7448</v>
      </c>
      <c r="G455" t="s">
        <v>5073</v>
      </c>
      <c r="H455" t="s">
        <v>5050</v>
      </c>
      <c r="I455" t="s">
        <v>5051</v>
      </c>
      <c r="J455" t="s">
        <v>235</v>
      </c>
      <c r="K455" t="s">
        <v>5091</v>
      </c>
      <c r="M455" t="s">
        <v>5098</v>
      </c>
      <c r="N455" t="s">
        <v>5051</v>
      </c>
      <c r="O455" t="s">
        <v>5094</v>
      </c>
      <c r="Q455" t="s">
        <v>506</v>
      </c>
      <c r="V455" t="s">
        <v>6867</v>
      </c>
      <c r="W455" t="s">
        <v>7449</v>
      </c>
      <c r="X455" t="s">
        <v>5077</v>
      </c>
      <c r="Y455" t="s">
        <v>5196</v>
      </c>
      <c r="Z455" t="s">
        <v>5077</v>
      </c>
      <c r="AA455" t="s">
        <v>5057</v>
      </c>
      <c r="AH455" t="s">
        <v>5058</v>
      </c>
      <c r="AM455" t="s">
        <v>7450</v>
      </c>
    </row>
    <row r="456" spans="1:42" x14ac:dyDescent="0.25">
      <c r="A456">
        <v>1694</v>
      </c>
      <c r="B456" t="s">
        <v>8056</v>
      </c>
      <c r="C456" t="s">
        <v>4791</v>
      </c>
      <c r="D456" t="s">
        <v>5048</v>
      </c>
      <c r="E456" t="s">
        <v>8057</v>
      </c>
      <c r="G456" t="s">
        <v>5073</v>
      </c>
      <c r="H456" t="s">
        <v>5050</v>
      </c>
      <c r="I456" t="s">
        <v>5051</v>
      </c>
      <c r="K456" t="s">
        <v>235</v>
      </c>
      <c r="M456" t="s">
        <v>5134</v>
      </c>
      <c r="N456" t="s">
        <v>5564</v>
      </c>
      <c r="O456" t="s">
        <v>5104</v>
      </c>
      <c r="Q456" t="s">
        <v>5121</v>
      </c>
      <c r="V456" t="s">
        <v>6867</v>
      </c>
      <c r="W456" t="s">
        <v>8058</v>
      </c>
      <c r="X456" t="s">
        <v>5077</v>
      </c>
      <c r="Z456" t="s">
        <v>5077</v>
      </c>
      <c r="AA456" t="s">
        <v>5123</v>
      </c>
      <c r="AE456" t="s">
        <v>7059</v>
      </c>
      <c r="AG456" t="s">
        <v>8059</v>
      </c>
      <c r="AH456" t="s">
        <v>8060</v>
      </c>
      <c r="AM456" t="s">
        <v>8061</v>
      </c>
    </row>
    <row r="457" spans="1:42" x14ac:dyDescent="0.25">
      <c r="A457">
        <v>248</v>
      </c>
      <c r="C457" t="s">
        <v>4796</v>
      </c>
      <c r="D457" t="s">
        <v>5048</v>
      </c>
      <c r="E457" t="s">
        <v>5757</v>
      </c>
      <c r="G457" t="s">
        <v>5073</v>
      </c>
      <c r="H457" t="s">
        <v>5050</v>
      </c>
      <c r="I457" t="s">
        <v>5051</v>
      </c>
      <c r="K457" t="s">
        <v>5113</v>
      </c>
      <c r="M457" t="s">
        <v>5064</v>
      </c>
      <c r="AH457" t="s">
        <v>5058</v>
      </c>
      <c r="AM457" t="s">
        <v>5758</v>
      </c>
    </row>
    <row r="458" spans="1:42" x14ac:dyDescent="0.25">
      <c r="A458">
        <v>931</v>
      </c>
      <c r="C458" t="s">
        <v>4791</v>
      </c>
      <c r="D458" t="s">
        <v>5048</v>
      </c>
      <c r="E458" t="s">
        <v>7176</v>
      </c>
      <c r="G458" t="s">
        <v>5073</v>
      </c>
      <c r="H458" t="s">
        <v>5050</v>
      </c>
      <c r="I458" t="s">
        <v>5051</v>
      </c>
      <c r="J458" t="s">
        <v>235</v>
      </c>
      <c r="K458" t="s">
        <v>5057</v>
      </c>
      <c r="M458" t="s">
        <v>5134</v>
      </c>
      <c r="N458" t="s">
        <v>5051</v>
      </c>
      <c r="O458" t="s">
        <v>5113</v>
      </c>
      <c r="Q458" t="s">
        <v>5054</v>
      </c>
      <c r="V458" t="s">
        <v>6867</v>
      </c>
      <c r="W458" t="s">
        <v>7177</v>
      </c>
      <c r="X458" t="s">
        <v>5077</v>
      </c>
      <c r="Y458" t="s">
        <v>323</v>
      </c>
      <c r="Z458" t="s">
        <v>5069</v>
      </c>
      <c r="AA458" t="s">
        <v>5057</v>
      </c>
      <c r="AH458" t="s">
        <v>5058</v>
      </c>
      <c r="AM458" t="s">
        <v>7178</v>
      </c>
    </row>
    <row r="459" spans="1:42" x14ac:dyDescent="0.25">
      <c r="A459">
        <v>2720</v>
      </c>
      <c r="B459" t="s">
        <v>8852</v>
      </c>
      <c r="C459" t="s">
        <v>4791</v>
      </c>
      <c r="D459" t="s">
        <v>5048</v>
      </c>
      <c r="E459" t="s">
        <v>8853</v>
      </c>
      <c r="G459" t="s">
        <v>5073</v>
      </c>
      <c r="H459" t="s">
        <v>5050</v>
      </c>
      <c r="I459" t="s">
        <v>5051</v>
      </c>
      <c r="K459" t="s">
        <v>5113</v>
      </c>
      <c r="M459" t="s">
        <v>7033</v>
      </c>
      <c r="V459" t="s">
        <v>6867</v>
      </c>
      <c r="W459" t="s">
        <v>8854</v>
      </c>
      <c r="AE459" t="s">
        <v>7059</v>
      </c>
      <c r="AH459" t="s">
        <v>5058</v>
      </c>
      <c r="AM459" t="s">
        <v>8855</v>
      </c>
    </row>
    <row r="460" spans="1:42" x14ac:dyDescent="0.25">
      <c r="A460">
        <v>1687</v>
      </c>
      <c r="C460" t="s">
        <v>4791</v>
      </c>
      <c r="D460" t="s">
        <v>5048</v>
      </c>
      <c r="E460" t="s">
        <v>7936</v>
      </c>
      <c r="G460" t="s">
        <v>5073</v>
      </c>
      <c r="H460" t="s">
        <v>5050</v>
      </c>
      <c r="I460" t="s">
        <v>5051</v>
      </c>
      <c r="K460" t="s">
        <v>235</v>
      </c>
      <c r="M460" t="s">
        <v>5134</v>
      </c>
      <c r="N460" t="s">
        <v>5051</v>
      </c>
      <c r="O460" t="s">
        <v>5099</v>
      </c>
      <c r="Q460" t="s">
        <v>486</v>
      </c>
      <c r="V460" t="s">
        <v>6867</v>
      </c>
      <c r="W460" t="s">
        <v>8038</v>
      </c>
      <c r="X460" t="s">
        <v>5052</v>
      </c>
      <c r="Y460" t="s">
        <v>323</v>
      </c>
      <c r="Z460" t="s">
        <v>5052</v>
      </c>
      <c r="AA460" t="s">
        <v>486</v>
      </c>
      <c r="AH460" t="s">
        <v>5058</v>
      </c>
      <c r="AM460" t="s">
        <v>8039</v>
      </c>
    </row>
    <row r="461" spans="1:42" x14ac:dyDescent="0.25">
      <c r="A461">
        <v>2830</v>
      </c>
      <c r="B461" t="s">
        <v>8934</v>
      </c>
      <c r="C461" t="s">
        <v>4791</v>
      </c>
      <c r="D461" t="s">
        <v>5048</v>
      </c>
      <c r="E461" t="s">
        <v>8600</v>
      </c>
      <c r="G461" t="s">
        <v>5073</v>
      </c>
      <c r="H461" t="s">
        <v>5050</v>
      </c>
      <c r="I461" t="s">
        <v>5559</v>
      </c>
      <c r="K461" t="s">
        <v>5063</v>
      </c>
      <c r="M461" t="s">
        <v>506</v>
      </c>
      <c r="N461" t="s">
        <v>5051</v>
      </c>
      <c r="O461" t="s">
        <v>323</v>
      </c>
      <c r="Q461" t="s">
        <v>237</v>
      </c>
      <c r="V461" t="s">
        <v>6867</v>
      </c>
      <c r="W461" t="s">
        <v>8935</v>
      </c>
      <c r="X461" t="s">
        <v>5091</v>
      </c>
      <c r="Y461" t="s">
        <v>5065</v>
      </c>
      <c r="Z461" t="s">
        <v>6483</v>
      </c>
      <c r="AE461" t="s">
        <v>6899</v>
      </c>
      <c r="AH461" t="s">
        <v>8936</v>
      </c>
      <c r="AM461" t="s">
        <v>8937</v>
      </c>
    </row>
    <row r="462" spans="1:42" x14ac:dyDescent="0.25">
      <c r="A462">
        <v>3001</v>
      </c>
      <c r="B462" t="s">
        <v>8934</v>
      </c>
      <c r="C462" t="s">
        <v>4791</v>
      </c>
      <c r="D462" t="s">
        <v>5048</v>
      </c>
      <c r="E462" t="s">
        <v>8601</v>
      </c>
      <c r="G462" t="s">
        <v>5073</v>
      </c>
      <c r="H462" t="s">
        <v>5050</v>
      </c>
      <c r="I462" t="s">
        <v>5051</v>
      </c>
      <c r="K462" t="s">
        <v>5123</v>
      </c>
      <c r="M462" t="s">
        <v>5064</v>
      </c>
      <c r="V462" t="s">
        <v>6867</v>
      </c>
      <c r="W462" t="s">
        <v>9083</v>
      </c>
      <c r="AE462" t="s">
        <v>7059</v>
      </c>
      <c r="AH462" t="s">
        <v>5058</v>
      </c>
      <c r="AM462" t="s">
        <v>9084</v>
      </c>
    </row>
    <row r="463" spans="1:42" x14ac:dyDescent="0.25">
      <c r="A463">
        <v>1533</v>
      </c>
      <c r="C463" t="s">
        <v>4791</v>
      </c>
      <c r="D463" t="s">
        <v>5048</v>
      </c>
      <c r="E463" t="s">
        <v>7910</v>
      </c>
      <c r="G463" t="s">
        <v>5073</v>
      </c>
      <c r="H463" t="s">
        <v>5050</v>
      </c>
      <c r="I463" t="s">
        <v>5051</v>
      </c>
      <c r="K463" t="s">
        <v>235</v>
      </c>
      <c r="M463" t="s">
        <v>5080</v>
      </c>
      <c r="N463" t="s">
        <v>5051</v>
      </c>
      <c r="O463" t="s">
        <v>235</v>
      </c>
      <c r="Q463" t="s">
        <v>238</v>
      </c>
      <c r="V463" t="s">
        <v>6867</v>
      </c>
      <c r="W463" t="s">
        <v>7911</v>
      </c>
      <c r="X463" t="s">
        <v>5077</v>
      </c>
      <c r="Y463" t="s">
        <v>5069</v>
      </c>
      <c r="Z463" t="s">
        <v>5092</v>
      </c>
      <c r="AA463" t="s">
        <v>5057</v>
      </c>
      <c r="AH463" t="s">
        <v>5058</v>
      </c>
      <c r="AM463" t="s">
        <v>7912</v>
      </c>
    </row>
    <row r="464" spans="1:42" x14ac:dyDescent="0.25">
      <c r="A464">
        <v>2518</v>
      </c>
      <c r="B464" t="s">
        <v>8741</v>
      </c>
      <c r="C464" t="s">
        <v>4791</v>
      </c>
      <c r="D464" t="s">
        <v>5048</v>
      </c>
      <c r="E464" t="s">
        <v>7974</v>
      </c>
      <c r="H464" t="s">
        <v>5050</v>
      </c>
      <c r="I464" t="s">
        <v>5051</v>
      </c>
      <c r="J464" t="s">
        <v>235</v>
      </c>
      <c r="K464" t="s">
        <v>5094</v>
      </c>
      <c r="M464" t="s">
        <v>506</v>
      </c>
      <c r="N464" t="s">
        <v>5051</v>
      </c>
      <c r="O464" t="s">
        <v>5113</v>
      </c>
      <c r="Q464" t="s">
        <v>236</v>
      </c>
      <c r="X464" t="s">
        <v>5091</v>
      </c>
      <c r="Y464" t="s">
        <v>5069</v>
      </c>
      <c r="Z464" t="s">
        <v>255</v>
      </c>
      <c r="AA464" t="s">
        <v>5091</v>
      </c>
      <c r="AH464" t="s">
        <v>5058</v>
      </c>
      <c r="AM464" t="s">
        <v>8742</v>
      </c>
      <c r="AP464" t="s">
        <v>5093</v>
      </c>
    </row>
    <row r="465" spans="1:39" x14ac:dyDescent="0.25">
      <c r="A465">
        <v>1407</v>
      </c>
      <c r="C465" t="s">
        <v>4791</v>
      </c>
      <c r="D465" t="s">
        <v>5048</v>
      </c>
      <c r="E465" t="s">
        <v>7773</v>
      </c>
      <c r="G465" t="s">
        <v>5073</v>
      </c>
      <c r="H465" t="s">
        <v>5050</v>
      </c>
      <c r="I465" t="s">
        <v>5051</v>
      </c>
      <c r="K465" t="s">
        <v>5052</v>
      </c>
      <c r="M465" t="s">
        <v>5237</v>
      </c>
      <c r="N465" t="s">
        <v>5051</v>
      </c>
      <c r="O465" t="s">
        <v>5099</v>
      </c>
      <c r="Q465" t="s">
        <v>486</v>
      </c>
      <c r="V465" t="s">
        <v>6867</v>
      </c>
      <c r="W465" t="s">
        <v>7774</v>
      </c>
      <c r="X465" t="s">
        <v>5070</v>
      </c>
      <c r="Y465" t="s">
        <v>6876</v>
      </c>
      <c r="Z465" t="s">
        <v>5052</v>
      </c>
      <c r="AA465" t="s">
        <v>5070</v>
      </c>
      <c r="AH465" t="s">
        <v>5058</v>
      </c>
      <c r="AM465" t="s">
        <v>7775</v>
      </c>
    </row>
    <row r="466" spans="1:39" x14ac:dyDescent="0.25">
      <c r="A466">
        <v>2198</v>
      </c>
      <c r="C466" t="s">
        <v>4791</v>
      </c>
      <c r="D466" t="s">
        <v>5048</v>
      </c>
      <c r="E466" t="s">
        <v>8508</v>
      </c>
      <c r="G466" t="s">
        <v>5073</v>
      </c>
      <c r="H466" t="s">
        <v>5050</v>
      </c>
      <c r="I466" t="s">
        <v>5051</v>
      </c>
      <c r="K466" t="s">
        <v>5099</v>
      </c>
      <c r="M466" t="s">
        <v>486</v>
      </c>
      <c r="N466" t="s">
        <v>5051</v>
      </c>
      <c r="O466" t="s">
        <v>5113</v>
      </c>
      <c r="Q466" t="s">
        <v>255</v>
      </c>
      <c r="V466" t="s">
        <v>6867</v>
      </c>
      <c r="W466" t="s">
        <v>8509</v>
      </c>
      <c r="X466" t="s">
        <v>5098</v>
      </c>
      <c r="Y466" t="s">
        <v>5052</v>
      </c>
      <c r="Z466" t="s">
        <v>5078</v>
      </c>
      <c r="AA466" t="s">
        <v>6828</v>
      </c>
      <c r="AH466" t="s">
        <v>8510</v>
      </c>
      <c r="AM466" t="s">
        <v>8511</v>
      </c>
    </row>
    <row r="467" spans="1:39" x14ac:dyDescent="0.25">
      <c r="A467">
        <v>1219</v>
      </c>
      <c r="C467" t="s">
        <v>4791</v>
      </c>
      <c r="D467" t="s">
        <v>5048</v>
      </c>
      <c r="E467" t="s">
        <v>7503</v>
      </c>
      <c r="G467" t="s">
        <v>5073</v>
      </c>
      <c r="H467" t="s">
        <v>5050</v>
      </c>
      <c r="I467" t="s">
        <v>5051</v>
      </c>
      <c r="K467" t="s">
        <v>5091</v>
      </c>
      <c r="M467" t="s">
        <v>5546</v>
      </c>
      <c r="N467" t="s">
        <v>5051</v>
      </c>
      <c r="O467" t="s">
        <v>5094</v>
      </c>
      <c r="Q467" t="s">
        <v>5546</v>
      </c>
      <c r="V467" t="s">
        <v>6867</v>
      </c>
      <c r="W467" t="s">
        <v>7504</v>
      </c>
      <c r="X467" t="s">
        <v>5052</v>
      </c>
      <c r="Y467" t="s">
        <v>5196</v>
      </c>
      <c r="Z467" t="s">
        <v>5052</v>
      </c>
      <c r="AH467" t="s">
        <v>5058</v>
      </c>
      <c r="AM467" t="s">
        <v>7505</v>
      </c>
    </row>
    <row r="468" spans="1:39" x14ac:dyDescent="0.25">
      <c r="A468">
        <v>2196</v>
      </c>
      <c r="C468" t="s">
        <v>4791</v>
      </c>
      <c r="D468" t="s">
        <v>5048</v>
      </c>
      <c r="E468" t="s">
        <v>8503</v>
      </c>
      <c r="G468" t="s">
        <v>5073</v>
      </c>
      <c r="H468" t="s">
        <v>5050</v>
      </c>
      <c r="I468" t="s">
        <v>5051</v>
      </c>
      <c r="K468" t="s">
        <v>5099</v>
      </c>
      <c r="M468" t="s">
        <v>486</v>
      </c>
      <c r="N468" t="s">
        <v>5051</v>
      </c>
      <c r="O468" t="s">
        <v>5099</v>
      </c>
      <c r="Q468" t="s">
        <v>486</v>
      </c>
      <c r="V468" t="s">
        <v>6867</v>
      </c>
      <c r="W468" t="s">
        <v>8504</v>
      </c>
      <c r="X468" t="s">
        <v>5057</v>
      </c>
      <c r="Z468" t="s">
        <v>5057</v>
      </c>
      <c r="AA468" t="s">
        <v>5070</v>
      </c>
      <c r="AH468" t="s">
        <v>5058</v>
      </c>
      <c r="AM468" t="s">
        <v>8505</v>
      </c>
    </row>
    <row r="469" spans="1:39" x14ac:dyDescent="0.25">
      <c r="A469">
        <v>1380</v>
      </c>
      <c r="C469" t="s">
        <v>4791</v>
      </c>
      <c r="D469" t="s">
        <v>5048</v>
      </c>
      <c r="E469" t="s">
        <v>7723</v>
      </c>
      <c r="G469" t="s">
        <v>5073</v>
      </c>
      <c r="H469" t="s">
        <v>5050</v>
      </c>
      <c r="I469" t="s">
        <v>5051</v>
      </c>
      <c r="K469" t="s">
        <v>5052</v>
      </c>
      <c r="M469" t="s">
        <v>5134</v>
      </c>
      <c r="N469" t="s">
        <v>5051</v>
      </c>
      <c r="O469" t="s">
        <v>5052</v>
      </c>
      <c r="Q469" t="s">
        <v>5134</v>
      </c>
      <c r="V469" t="s">
        <v>6867</v>
      </c>
      <c r="W469" t="s">
        <v>7724</v>
      </c>
      <c r="Y469" t="s">
        <v>323</v>
      </c>
      <c r="Z469" t="s">
        <v>5057</v>
      </c>
      <c r="AA469" t="s">
        <v>5057</v>
      </c>
      <c r="AH469" t="s">
        <v>5058</v>
      </c>
      <c r="AM469" t="s">
        <v>7725</v>
      </c>
    </row>
    <row r="470" spans="1:39" x14ac:dyDescent="0.25">
      <c r="A470">
        <v>1167</v>
      </c>
      <c r="C470" t="s">
        <v>4791</v>
      </c>
      <c r="D470" t="s">
        <v>5048</v>
      </c>
      <c r="E470" t="s">
        <v>7426</v>
      </c>
      <c r="G470" t="s">
        <v>5073</v>
      </c>
      <c r="H470" t="s">
        <v>5050</v>
      </c>
      <c r="I470" t="s">
        <v>5051</v>
      </c>
      <c r="J470" t="s">
        <v>235</v>
      </c>
      <c r="K470" t="s">
        <v>5091</v>
      </c>
      <c r="M470" t="s">
        <v>5098</v>
      </c>
      <c r="N470" t="s">
        <v>5051</v>
      </c>
      <c r="O470" t="s">
        <v>5099</v>
      </c>
      <c r="Q470" t="s">
        <v>238</v>
      </c>
      <c r="V470" t="s">
        <v>6867</v>
      </c>
      <c r="W470" t="s">
        <v>7427</v>
      </c>
      <c r="X470" t="s">
        <v>5077</v>
      </c>
      <c r="Y470" t="s">
        <v>5196</v>
      </c>
      <c r="Z470" t="s">
        <v>5077</v>
      </c>
      <c r="AA470" t="s">
        <v>5094</v>
      </c>
      <c r="AH470" t="s">
        <v>5058</v>
      </c>
      <c r="AM470" t="s">
        <v>7428</v>
      </c>
    </row>
    <row r="471" spans="1:39" x14ac:dyDescent="0.25">
      <c r="A471">
        <v>1168</v>
      </c>
      <c r="C471" t="s">
        <v>4791</v>
      </c>
      <c r="D471" t="s">
        <v>5048</v>
      </c>
      <c r="E471" t="s">
        <v>7429</v>
      </c>
      <c r="G471" t="s">
        <v>5073</v>
      </c>
      <c r="H471" t="s">
        <v>5050</v>
      </c>
      <c r="I471" t="s">
        <v>5051</v>
      </c>
      <c r="K471" t="s">
        <v>5091</v>
      </c>
      <c r="M471" t="s">
        <v>5098</v>
      </c>
      <c r="N471" t="s">
        <v>5051</v>
      </c>
      <c r="O471" t="s">
        <v>5099</v>
      </c>
      <c r="Q471" t="s">
        <v>238</v>
      </c>
      <c r="V471" t="s">
        <v>6867</v>
      </c>
      <c r="W471" t="s">
        <v>7430</v>
      </c>
      <c r="X471" t="s">
        <v>5077</v>
      </c>
      <c r="Y471" t="s">
        <v>5196</v>
      </c>
      <c r="Z471" t="s">
        <v>5077</v>
      </c>
      <c r="AA471" t="s">
        <v>5113</v>
      </c>
      <c r="AH471" t="s">
        <v>5058</v>
      </c>
      <c r="AM471" t="s">
        <v>7431</v>
      </c>
    </row>
    <row r="472" spans="1:39" x14ac:dyDescent="0.25">
      <c r="A472">
        <v>905</v>
      </c>
      <c r="C472" t="s">
        <v>4791</v>
      </c>
      <c r="D472" t="s">
        <v>5048</v>
      </c>
      <c r="E472" t="s">
        <v>7135</v>
      </c>
      <c r="G472" t="s">
        <v>5073</v>
      </c>
      <c r="H472" t="s">
        <v>5050</v>
      </c>
      <c r="I472" t="s">
        <v>5051</v>
      </c>
      <c r="K472" t="s">
        <v>5057</v>
      </c>
      <c r="M472" t="s">
        <v>237</v>
      </c>
      <c r="N472" t="s">
        <v>5051</v>
      </c>
      <c r="O472" t="s">
        <v>5099</v>
      </c>
      <c r="Q472" t="s">
        <v>506</v>
      </c>
      <c r="V472" t="s">
        <v>6867</v>
      </c>
      <c r="W472" t="s">
        <v>7136</v>
      </c>
      <c r="X472" t="s">
        <v>5077</v>
      </c>
      <c r="Y472" t="s">
        <v>5196</v>
      </c>
      <c r="Z472" t="s">
        <v>5271</v>
      </c>
      <c r="AA472" t="s">
        <v>5091</v>
      </c>
      <c r="AH472" t="s">
        <v>5058</v>
      </c>
      <c r="AM472" t="s">
        <v>7137</v>
      </c>
    </row>
    <row r="473" spans="1:39" x14ac:dyDescent="0.25">
      <c r="A473">
        <v>1381</v>
      </c>
      <c r="C473" t="s">
        <v>4791</v>
      </c>
      <c r="D473" t="s">
        <v>5048</v>
      </c>
      <c r="E473" t="s">
        <v>7726</v>
      </c>
      <c r="G473" t="s">
        <v>5073</v>
      </c>
      <c r="H473" t="s">
        <v>5050</v>
      </c>
      <c r="I473" t="s">
        <v>5051</v>
      </c>
      <c r="K473" t="s">
        <v>5052</v>
      </c>
      <c r="M473" t="s">
        <v>5134</v>
      </c>
      <c r="N473" t="s">
        <v>5051</v>
      </c>
      <c r="O473" t="s">
        <v>235</v>
      </c>
      <c r="Q473" t="s">
        <v>5134</v>
      </c>
      <c r="V473" t="s">
        <v>6867</v>
      </c>
      <c r="W473" t="s">
        <v>7727</v>
      </c>
      <c r="Y473" t="s">
        <v>5057</v>
      </c>
      <c r="AA473" t="s">
        <v>323</v>
      </c>
      <c r="AH473" t="s">
        <v>5058</v>
      </c>
      <c r="AM473" t="s">
        <v>7728</v>
      </c>
    </row>
    <row r="474" spans="1:39" x14ac:dyDescent="0.25">
      <c r="A474">
        <v>1534</v>
      </c>
      <c r="C474" t="s">
        <v>4791</v>
      </c>
      <c r="D474" t="s">
        <v>5048</v>
      </c>
      <c r="E474" t="s">
        <v>7913</v>
      </c>
      <c r="G474" t="s">
        <v>5073</v>
      </c>
      <c r="H474" t="s">
        <v>5050</v>
      </c>
      <c r="I474" t="s">
        <v>5051</v>
      </c>
      <c r="K474" t="s">
        <v>235</v>
      </c>
      <c r="M474" t="s">
        <v>5080</v>
      </c>
      <c r="N474" t="s">
        <v>5051</v>
      </c>
      <c r="O474" t="s">
        <v>235</v>
      </c>
      <c r="Q474" t="s">
        <v>5064</v>
      </c>
      <c r="V474" t="s">
        <v>6867</v>
      </c>
      <c r="W474" t="s">
        <v>7914</v>
      </c>
      <c r="X474" t="s">
        <v>5077</v>
      </c>
      <c r="Y474" t="s">
        <v>5069</v>
      </c>
      <c r="Z474" t="s">
        <v>6941</v>
      </c>
      <c r="AA474" t="s">
        <v>5057</v>
      </c>
      <c r="AH474" t="s">
        <v>5058</v>
      </c>
      <c r="AM474" t="s">
        <v>7915</v>
      </c>
    </row>
    <row r="475" spans="1:39" x14ac:dyDescent="0.25">
      <c r="A475">
        <v>2116</v>
      </c>
      <c r="C475" t="s">
        <v>4791</v>
      </c>
      <c r="D475" t="s">
        <v>5048</v>
      </c>
      <c r="E475" t="s">
        <v>8442</v>
      </c>
      <c r="G475" t="s">
        <v>5073</v>
      </c>
      <c r="H475" t="s">
        <v>5050</v>
      </c>
      <c r="I475" t="s">
        <v>5051</v>
      </c>
      <c r="K475" t="s">
        <v>5099</v>
      </c>
      <c r="M475" t="s">
        <v>5056</v>
      </c>
      <c r="N475" t="s">
        <v>5051</v>
      </c>
      <c r="O475" t="s">
        <v>5094</v>
      </c>
      <c r="Q475" t="s">
        <v>5064</v>
      </c>
      <c r="V475" t="s">
        <v>6867</v>
      </c>
      <c r="W475" t="s">
        <v>8443</v>
      </c>
      <c r="X475" t="s">
        <v>5091</v>
      </c>
      <c r="Y475" t="s">
        <v>323</v>
      </c>
      <c r="Z475" t="s">
        <v>5091</v>
      </c>
      <c r="AA475" t="s">
        <v>5052</v>
      </c>
      <c r="AH475" t="s">
        <v>5058</v>
      </c>
      <c r="AM475" t="s">
        <v>8444</v>
      </c>
    </row>
    <row r="476" spans="1:39" x14ac:dyDescent="0.25">
      <c r="A476">
        <v>1227</v>
      </c>
      <c r="C476" t="s">
        <v>4791</v>
      </c>
      <c r="D476" t="s">
        <v>5048</v>
      </c>
      <c r="E476" t="s">
        <v>7512</v>
      </c>
      <c r="G476" t="s">
        <v>5073</v>
      </c>
      <c r="H476" t="s">
        <v>5050</v>
      </c>
      <c r="I476" t="s">
        <v>5051</v>
      </c>
      <c r="K476" t="s">
        <v>5133</v>
      </c>
      <c r="M476" t="s">
        <v>5080</v>
      </c>
      <c r="N476" t="s">
        <v>5051</v>
      </c>
      <c r="O476" t="s">
        <v>5099</v>
      </c>
      <c r="Q476" t="s">
        <v>238</v>
      </c>
      <c r="V476" t="s">
        <v>6867</v>
      </c>
      <c r="W476" t="s">
        <v>7513</v>
      </c>
      <c r="X476" t="s">
        <v>5077</v>
      </c>
      <c r="Y476" t="s">
        <v>5649</v>
      </c>
      <c r="Z476" t="s">
        <v>5070</v>
      </c>
      <c r="AA476" t="s">
        <v>5091</v>
      </c>
      <c r="AH476" t="s">
        <v>5058</v>
      </c>
      <c r="AM476" t="s">
        <v>7514</v>
      </c>
    </row>
    <row r="477" spans="1:39" x14ac:dyDescent="0.25">
      <c r="A477">
        <v>2469</v>
      </c>
      <c r="C477" t="s">
        <v>4791</v>
      </c>
      <c r="D477" t="s">
        <v>5048</v>
      </c>
      <c r="E477" t="s">
        <v>8715</v>
      </c>
      <c r="G477" t="s">
        <v>5073</v>
      </c>
      <c r="H477" t="s">
        <v>5050</v>
      </c>
      <c r="I477" t="s">
        <v>5051</v>
      </c>
      <c r="K477" t="s">
        <v>5094</v>
      </c>
      <c r="M477" t="s">
        <v>238</v>
      </c>
      <c r="N477" t="s">
        <v>5051</v>
      </c>
      <c r="O477" t="s">
        <v>5113</v>
      </c>
      <c r="Q477" t="s">
        <v>238</v>
      </c>
      <c r="V477" t="s">
        <v>6867</v>
      </c>
      <c r="W477" t="s">
        <v>8716</v>
      </c>
      <c r="Y477" t="s">
        <v>5382</v>
      </c>
      <c r="AA477" t="s">
        <v>5129</v>
      </c>
      <c r="AH477" t="s">
        <v>5058</v>
      </c>
      <c r="AM477" t="s">
        <v>8717</v>
      </c>
    </row>
    <row r="478" spans="1:39" x14ac:dyDescent="0.25">
      <c r="A478">
        <v>1393</v>
      </c>
      <c r="B478" t="s">
        <v>7759</v>
      </c>
      <c r="C478" t="s">
        <v>4791</v>
      </c>
      <c r="D478" t="s">
        <v>5048</v>
      </c>
      <c r="E478" t="s">
        <v>7760</v>
      </c>
      <c r="G478" t="s">
        <v>5073</v>
      </c>
      <c r="H478" t="s">
        <v>5050</v>
      </c>
      <c r="I478" t="s">
        <v>5051</v>
      </c>
      <c r="K478" t="s">
        <v>5052</v>
      </c>
      <c r="M478" t="s">
        <v>5134</v>
      </c>
      <c r="N478" t="s">
        <v>6920</v>
      </c>
      <c r="V478" t="s">
        <v>6867</v>
      </c>
      <c r="W478" t="s">
        <v>7761</v>
      </c>
      <c r="X478" t="s">
        <v>5134</v>
      </c>
      <c r="Y478" t="s">
        <v>5091</v>
      </c>
      <c r="AA478" t="s">
        <v>7762</v>
      </c>
      <c r="AE478" t="s">
        <v>6869</v>
      </c>
      <c r="AF478" t="s">
        <v>7164</v>
      </c>
      <c r="AG478" t="s">
        <v>7763</v>
      </c>
      <c r="AH478" t="s">
        <v>7764</v>
      </c>
      <c r="AM478" t="s">
        <v>7765</v>
      </c>
    </row>
    <row r="479" spans="1:39" x14ac:dyDescent="0.25">
      <c r="A479">
        <v>2173</v>
      </c>
      <c r="C479" t="s">
        <v>4791</v>
      </c>
      <c r="D479" t="s">
        <v>5048</v>
      </c>
      <c r="E479" t="s">
        <v>8488</v>
      </c>
      <c r="G479" t="s">
        <v>5073</v>
      </c>
      <c r="H479" t="s">
        <v>5050</v>
      </c>
      <c r="I479" t="s">
        <v>5051</v>
      </c>
      <c r="K479" t="s">
        <v>5099</v>
      </c>
      <c r="M479" t="s">
        <v>506</v>
      </c>
      <c r="N479" t="s">
        <v>5051</v>
      </c>
      <c r="O479" t="s">
        <v>5113</v>
      </c>
      <c r="Q479" t="s">
        <v>5204</v>
      </c>
      <c r="V479" t="s">
        <v>6867</v>
      </c>
      <c r="W479" t="s">
        <v>8489</v>
      </c>
      <c r="X479" t="s">
        <v>5098</v>
      </c>
      <c r="Y479" t="s">
        <v>5052</v>
      </c>
      <c r="Z479" t="s">
        <v>5069</v>
      </c>
      <c r="AH479" t="s">
        <v>5058</v>
      </c>
      <c r="AM479" t="s">
        <v>8490</v>
      </c>
    </row>
    <row r="480" spans="1:39" x14ac:dyDescent="0.25">
      <c r="A480">
        <v>2316</v>
      </c>
      <c r="B480" t="s">
        <v>8594</v>
      </c>
      <c r="C480" t="s">
        <v>4791</v>
      </c>
      <c r="D480" t="s">
        <v>5048</v>
      </c>
      <c r="E480" t="s">
        <v>8595</v>
      </c>
      <c r="G480" t="s">
        <v>6983</v>
      </c>
      <c r="H480" t="s">
        <v>5050</v>
      </c>
      <c r="I480" t="s">
        <v>5051</v>
      </c>
      <c r="J480" t="s">
        <v>235</v>
      </c>
      <c r="K480" t="s">
        <v>5094</v>
      </c>
      <c r="M480" t="s">
        <v>323</v>
      </c>
      <c r="V480" t="s">
        <v>6867</v>
      </c>
      <c r="W480" t="s">
        <v>8596</v>
      </c>
      <c r="AE480" t="s">
        <v>7059</v>
      </c>
      <c r="AH480" t="s">
        <v>5058</v>
      </c>
      <c r="AM480" t="s">
        <v>8597</v>
      </c>
    </row>
    <row r="481" spans="1:39" x14ac:dyDescent="0.25">
      <c r="A481">
        <v>2804</v>
      </c>
      <c r="B481" t="s">
        <v>8912</v>
      </c>
      <c r="C481" t="s">
        <v>4791</v>
      </c>
      <c r="D481" t="s">
        <v>5048</v>
      </c>
      <c r="E481" t="s">
        <v>8913</v>
      </c>
      <c r="G481" t="s">
        <v>5073</v>
      </c>
      <c r="H481" t="s">
        <v>5050</v>
      </c>
      <c r="I481" t="s">
        <v>5051</v>
      </c>
      <c r="K481" t="s">
        <v>5063</v>
      </c>
      <c r="M481" t="s">
        <v>5056</v>
      </c>
      <c r="V481" t="s">
        <v>6867</v>
      </c>
      <c r="AE481" t="s">
        <v>7059</v>
      </c>
      <c r="AH481" t="s">
        <v>5058</v>
      </c>
      <c r="AM481" t="s">
        <v>8914</v>
      </c>
    </row>
    <row r="482" spans="1:39" x14ac:dyDescent="0.25">
      <c r="A482">
        <v>1952</v>
      </c>
      <c r="C482" t="s">
        <v>4791</v>
      </c>
      <c r="D482" t="s">
        <v>5048</v>
      </c>
      <c r="E482" t="s">
        <v>8321</v>
      </c>
      <c r="G482" t="s">
        <v>5073</v>
      </c>
      <c r="H482" t="s">
        <v>5050</v>
      </c>
      <c r="I482" t="s">
        <v>5051</v>
      </c>
      <c r="J482" t="s">
        <v>235</v>
      </c>
      <c r="K482" t="s">
        <v>5099</v>
      </c>
      <c r="M482" t="s">
        <v>237</v>
      </c>
      <c r="N482" t="s">
        <v>5051</v>
      </c>
      <c r="O482" t="s">
        <v>5063</v>
      </c>
      <c r="Q482" t="s">
        <v>238</v>
      </c>
      <c r="V482" t="s">
        <v>6867</v>
      </c>
      <c r="W482" t="s">
        <v>8322</v>
      </c>
      <c r="X482" t="s">
        <v>5074</v>
      </c>
      <c r="Y482" t="s">
        <v>5196</v>
      </c>
      <c r="Z482" t="s">
        <v>5074</v>
      </c>
      <c r="AA482" t="s">
        <v>5077</v>
      </c>
      <c r="AH482" t="s">
        <v>5058</v>
      </c>
      <c r="AM482" t="s">
        <v>8323</v>
      </c>
    </row>
    <row r="483" spans="1:39" x14ac:dyDescent="0.25">
      <c r="A483">
        <v>3730</v>
      </c>
      <c r="B483" t="s">
        <v>7054</v>
      </c>
      <c r="C483" t="s">
        <v>4791</v>
      </c>
      <c r="D483" t="s">
        <v>5048</v>
      </c>
      <c r="E483" t="s">
        <v>9826</v>
      </c>
      <c r="G483" t="s">
        <v>5073</v>
      </c>
      <c r="H483" t="s">
        <v>5050</v>
      </c>
      <c r="I483" t="s">
        <v>7056</v>
      </c>
      <c r="K483" t="s">
        <v>6866</v>
      </c>
      <c r="M483" t="s">
        <v>6866</v>
      </c>
      <c r="V483" t="s">
        <v>6867</v>
      </c>
      <c r="W483" t="s">
        <v>9827</v>
      </c>
      <c r="X483" t="s">
        <v>9828</v>
      </c>
      <c r="Y483" t="s">
        <v>5054</v>
      </c>
      <c r="Z483" t="s">
        <v>5619</v>
      </c>
      <c r="AB483" t="s">
        <v>7058</v>
      </c>
      <c r="AE483" t="s">
        <v>6899</v>
      </c>
      <c r="AF483" t="s">
        <v>6883</v>
      </c>
      <c r="AM483" t="s">
        <v>9829</v>
      </c>
    </row>
    <row r="484" spans="1:39" x14ac:dyDescent="0.25">
      <c r="A484">
        <v>856</v>
      </c>
      <c r="B484" t="s">
        <v>7054</v>
      </c>
      <c r="C484" t="s">
        <v>4791</v>
      </c>
      <c r="D484" t="s">
        <v>5048</v>
      </c>
      <c r="E484" t="s">
        <v>7055</v>
      </c>
      <c r="G484" t="s">
        <v>5073</v>
      </c>
      <c r="H484" t="s">
        <v>5050</v>
      </c>
      <c r="I484" t="s">
        <v>7056</v>
      </c>
      <c r="K484" t="s">
        <v>5129</v>
      </c>
      <c r="V484" t="s">
        <v>6867</v>
      </c>
      <c r="W484" t="s">
        <v>7057</v>
      </c>
      <c r="X484" t="s">
        <v>5184</v>
      </c>
      <c r="Y484" t="s">
        <v>5054</v>
      </c>
      <c r="Z484" t="s">
        <v>5619</v>
      </c>
      <c r="AB484" t="s">
        <v>7058</v>
      </c>
      <c r="AE484" t="s">
        <v>7059</v>
      </c>
      <c r="AM484" t="s">
        <v>7060</v>
      </c>
    </row>
    <row r="485" spans="1:39" x14ac:dyDescent="0.25">
      <c r="A485">
        <v>176</v>
      </c>
      <c r="C485" t="s">
        <v>4796</v>
      </c>
      <c r="D485" t="s">
        <v>5048</v>
      </c>
      <c r="E485" t="s">
        <v>5592</v>
      </c>
      <c r="G485" t="s">
        <v>5073</v>
      </c>
      <c r="H485" t="s">
        <v>5050</v>
      </c>
      <c r="I485" t="s">
        <v>5051</v>
      </c>
      <c r="K485" t="s">
        <v>5062</v>
      </c>
      <c r="M485" t="s">
        <v>5098</v>
      </c>
      <c r="AH485" t="s">
        <v>5058</v>
      </c>
      <c r="AM485" t="s">
        <v>5593</v>
      </c>
    </row>
    <row r="486" spans="1:39" x14ac:dyDescent="0.25">
      <c r="A486">
        <v>769</v>
      </c>
      <c r="C486" t="s">
        <v>4791</v>
      </c>
      <c r="D486" t="s">
        <v>5048</v>
      </c>
      <c r="E486" t="s">
        <v>6995</v>
      </c>
      <c r="G486" t="s">
        <v>5073</v>
      </c>
      <c r="H486" t="s">
        <v>5050</v>
      </c>
      <c r="I486" t="s">
        <v>5051</v>
      </c>
      <c r="K486" t="s">
        <v>5070</v>
      </c>
      <c r="M486" t="s">
        <v>5649</v>
      </c>
      <c r="N486" t="s">
        <v>5051</v>
      </c>
      <c r="O486" t="s">
        <v>235</v>
      </c>
      <c r="Q486" t="s">
        <v>486</v>
      </c>
      <c r="V486" t="s">
        <v>6867</v>
      </c>
      <c r="W486" t="s">
        <v>6996</v>
      </c>
      <c r="X486" t="s">
        <v>5057</v>
      </c>
      <c r="Y486" t="s">
        <v>323</v>
      </c>
      <c r="Z486" t="s">
        <v>5057</v>
      </c>
      <c r="AA486" t="s">
        <v>5052</v>
      </c>
      <c r="AH486" t="s">
        <v>5058</v>
      </c>
      <c r="AM486" t="s">
        <v>6997</v>
      </c>
    </row>
    <row r="487" spans="1:39" x14ac:dyDescent="0.25">
      <c r="A487">
        <v>902</v>
      </c>
      <c r="C487" t="s">
        <v>4791</v>
      </c>
      <c r="D487" t="s">
        <v>5048</v>
      </c>
      <c r="E487" t="s">
        <v>7124</v>
      </c>
      <c r="G487" t="s">
        <v>5073</v>
      </c>
      <c r="H487" t="s">
        <v>5050</v>
      </c>
      <c r="I487" t="s">
        <v>5051</v>
      </c>
      <c r="K487" t="s">
        <v>5057</v>
      </c>
      <c r="M487" t="s">
        <v>237</v>
      </c>
      <c r="N487" t="s">
        <v>5051</v>
      </c>
      <c r="O487" t="s">
        <v>235</v>
      </c>
      <c r="Q487" t="s">
        <v>506</v>
      </c>
      <c r="V487" t="s">
        <v>6867</v>
      </c>
      <c r="W487" t="s">
        <v>7125</v>
      </c>
      <c r="X487" t="s">
        <v>5070</v>
      </c>
      <c r="Y487" t="s">
        <v>5196</v>
      </c>
      <c r="Z487" t="s">
        <v>5070</v>
      </c>
      <c r="AH487" t="s">
        <v>5058</v>
      </c>
      <c r="AM487" t="s">
        <v>7126</v>
      </c>
    </row>
    <row r="488" spans="1:39" x14ac:dyDescent="0.25">
      <c r="A488">
        <v>1346</v>
      </c>
      <c r="C488" t="s">
        <v>4791</v>
      </c>
      <c r="D488" t="s">
        <v>5048</v>
      </c>
      <c r="E488" t="s">
        <v>7666</v>
      </c>
      <c r="G488" t="s">
        <v>5073</v>
      </c>
      <c r="H488" t="s">
        <v>5050</v>
      </c>
      <c r="I488" t="s">
        <v>5051</v>
      </c>
      <c r="K488" t="s">
        <v>5052</v>
      </c>
      <c r="M488" t="s">
        <v>743</v>
      </c>
      <c r="N488" t="s">
        <v>5051</v>
      </c>
      <c r="O488" t="s">
        <v>5122</v>
      </c>
      <c r="Q488" t="s">
        <v>5409</v>
      </c>
      <c r="V488" t="s">
        <v>6867</v>
      </c>
      <c r="W488" t="s">
        <v>7667</v>
      </c>
      <c r="X488" t="s">
        <v>5077</v>
      </c>
      <c r="Y488" t="s">
        <v>5355</v>
      </c>
      <c r="Z488" t="s">
        <v>5517</v>
      </c>
      <c r="AA488" t="s">
        <v>5052</v>
      </c>
      <c r="AH488" t="s">
        <v>5058</v>
      </c>
      <c r="AM488" t="s">
        <v>7668</v>
      </c>
    </row>
    <row r="489" spans="1:39" x14ac:dyDescent="0.25">
      <c r="A489">
        <v>3479</v>
      </c>
      <c r="B489" t="s">
        <v>9650</v>
      </c>
      <c r="C489" t="s">
        <v>4791</v>
      </c>
      <c r="D489" t="s">
        <v>5048</v>
      </c>
      <c r="E489" t="s">
        <v>7244</v>
      </c>
      <c r="G489" t="s">
        <v>5073</v>
      </c>
      <c r="H489" t="s">
        <v>5050</v>
      </c>
      <c r="I489" t="s">
        <v>5051</v>
      </c>
      <c r="K489" t="s">
        <v>6941</v>
      </c>
      <c r="M489" t="s">
        <v>506</v>
      </c>
      <c r="V489" t="s">
        <v>6867</v>
      </c>
      <c r="W489" t="s">
        <v>9651</v>
      </c>
      <c r="AE489" t="s">
        <v>7059</v>
      </c>
      <c r="AH489" t="s">
        <v>5058</v>
      </c>
      <c r="AM489" t="s">
        <v>9652</v>
      </c>
    </row>
    <row r="490" spans="1:39" x14ac:dyDescent="0.25">
      <c r="A490">
        <v>3394</v>
      </c>
      <c r="C490" t="s">
        <v>4791</v>
      </c>
      <c r="D490" t="s">
        <v>5048</v>
      </c>
      <c r="E490" t="s">
        <v>9560</v>
      </c>
      <c r="G490" t="s">
        <v>5073</v>
      </c>
      <c r="H490" t="s">
        <v>5050</v>
      </c>
      <c r="I490" t="s">
        <v>5564</v>
      </c>
      <c r="K490" t="s">
        <v>5355</v>
      </c>
      <c r="M490" t="s">
        <v>238</v>
      </c>
      <c r="V490" t="s">
        <v>6867</v>
      </c>
      <c r="W490" t="s">
        <v>9561</v>
      </c>
      <c r="AE490" t="s">
        <v>7059</v>
      </c>
      <c r="AH490" t="s">
        <v>9562</v>
      </c>
      <c r="AM490" t="s">
        <v>9563</v>
      </c>
    </row>
    <row r="491" spans="1:39" x14ac:dyDescent="0.25">
      <c r="A491">
        <v>3250</v>
      </c>
      <c r="B491" t="s">
        <v>9354</v>
      </c>
      <c r="C491" t="s">
        <v>4791</v>
      </c>
      <c r="D491" t="s">
        <v>5048</v>
      </c>
      <c r="E491" t="s">
        <v>9355</v>
      </c>
      <c r="G491" t="s">
        <v>5073</v>
      </c>
      <c r="H491" t="s">
        <v>5050</v>
      </c>
      <c r="I491" t="s">
        <v>5051</v>
      </c>
      <c r="K491" t="s">
        <v>5080</v>
      </c>
      <c r="M491" t="s">
        <v>506</v>
      </c>
      <c r="V491" t="s">
        <v>6867</v>
      </c>
      <c r="W491" t="s">
        <v>9356</v>
      </c>
      <c r="AE491" t="s">
        <v>7059</v>
      </c>
      <c r="AH491" t="s">
        <v>5058</v>
      </c>
      <c r="AM491" t="s">
        <v>9357</v>
      </c>
    </row>
    <row r="492" spans="1:39" x14ac:dyDescent="0.25">
      <c r="A492">
        <v>923</v>
      </c>
      <c r="B492" t="s">
        <v>7154</v>
      </c>
      <c r="C492" t="s">
        <v>4791</v>
      </c>
      <c r="D492" t="s">
        <v>5048</v>
      </c>
      <c r="E492" t="s">
        <v>7155</v>
      </c>
      <c r="G492" t="s">
        <v>5073</v>
      </c>
      <c r="H492" t="s">
        <v>5050</v>
      </c>
      <c r="I492" t="s">
        <v>5051</v>
      </c>
      <c r="K492" t="s">
        <v>5057</v>
      </c>
      <c r="M492" t="s">
        <v>743</v>
      </c>
      <c r="V492" t="s">
        <v>6867</v>
      </c>
      <c r="W492" t="s">
        <v>7156</v>
      </c>
      <c r="AE492" t="s">
        <v>7059</v>
      </c>
      <c r="AH492" t="s">
        <v>5058</v>
      </c>
      <c r="AM492" t="s">
        <v>7157</v>
      </c>
    </row>
    <row r="493" spans="1:39" x14ac:dyDescent="0.25">
      <c r="A493">
        <v>2129</v>
      </c>
      <c r="C493" t="s">
        <v>4791</v>
      </c>
      <c r="D493" t="s">
        <v>5048</v>
      </c>
      <c r="E493" t="s">
        <v>8285</v>
      </c>
      <c r="G493" t="s">
        <v>5073</v>
      </c>
      <c r="H493" t="s">
        <v>5050</v>
      </c>
      <c r="I493" t="s">
        <v>5051</v>
      </c>
      <c r="K493" t="s">
        <v>5099</v>
      </c>
      <c r="M493" t="s">
        <v>238</v>
      </c>
      <c r="N493" t="s">
        <v>5051</v>
      </c>
      <c r="O493" t="s">
        <v>5104</v>
      </c>
      <c r="Q493" t="s">
        <v>5121</v>
      </c>
      <c r="V493" t="s">
        <v>6867</v>
      </c>
      <c r="W493" t="s">
        <v>8465</v>
      </c>
      <c r="X493" t="s">
        <v>5070</v>
      </c>
      <c r="Y493" t="s">
        <v>5069</v>
      </c>
      <c r="Z493" t="s">
        <v>5070</v>
      </c>
      <c r="AA493" t="s">
        <v>5057</v>
      </c>
      <c r="AH493" t="s">
        <v>5058</v>
      </c>
      <c r="AM493" t="s">
        <v>8466</v>
      </c>
    </row>
    <row r="494" spans="1:39" x14ac:dyDescent="0.25">
      <c r="A494">
        <v>1378</v>
      </c>
      <c r="B494" t="s">
        <v>7717</v>
      </c>
      <c r="C494" t="s">
        <v>4791</v>
      </c>
      <c r="D494" t="s">
        <v>5048</v>
      </c>
      <c r="E494" t="s">
        <v>7718</v>
      </c>
      <c r="G494" t="s">
        <v>5073</v>
      </c>
      <c r="H494" t="s">
        <v>5050</v>
      </c>
      <c r="I494" t="s">
        <v>5051</v>
      </c>
      <c r="J494" t="s">
        <v>235</v>
      </c>
      <c r="K494" t="s">
        <v>5052</v>
      </c>
      <c r="M494" t="s">
        <v>5395</v>
      </c>
      <c r="V494" t="s">
        <v>6867</v>
      </c>
      <c r="W494" t="s">
        <v>7719</v>
      </c>
      <c r="AE494" t="s">
        <v>7059</v>
      </c>
      <c r="AH494" t="s">
        <v>5058</v>
      </c>
      <c r="AM494" t="s">
        <v>7720</v>
      </c>
    </row>
    <row r="495" spans="1:39" x14ac:dyDescent="0.25">
      <c r="A495">
        <v>1189</v>
      </c>
      <c r="C495" t="s">
        <v>4791</v>
      </c>
      <c r="D495" t="s">
        <v>5048</v>
      </c>
      <c r="E495" t="s">
        <v>7464</v>
      </c>
      <c r="G495" t="s">
        <v>5073</v>
      </c>
      <c r="H495" t="s">
        <v>5050</v>
      </c>
      <c r="I495" t="s">
        <v>5051</v>
      </c>
      <c r="K495" t="s">
        <v>5091</v>
      </c>
      <c r="M495" t="s">
        <v>238</v>
      </c>
      <c r="N495" t="s">
        <v>5051</v>
      </c>
      <c r="O495" t="s">
        <v>235</v>
      </c>
      <c r="Q495" t="s">
        <v>238</v>
      </c>
      <c r="V495" t="s">
        <v>6867</v>
      </c>
      <c r="W495" t="s">
        <v>7465</v>
      </c>
      <c r="X495" t="s">
        <v>5077</v>
      </c>
      <c r="Y495" t="s">
        <v>5069</v>
      </c>
      <c r="Z495" t="s">
        <v>5057</v>
      </c>
      <c r="AA495" t="s">
        <v>5094</v>
      </c>
      <c r="AH495" t="s">
        <v>5058</v>
      </c>
      <c r="AM495" t="s">
        <v>7466</v>
      </c>
    </row>
    <row r="496" spans="1:39" x14ac:dyDescent="0.25">
      <c r="A496">
        <v>1882</v>
      </c>
      <c r="B496" t="s">
        <v>8236</v>
      </c>
      <c r="C496" t="s">
        <v>4791</v>
      </c>
      <c r="D496" t="s">
        <v>5048</v>
      </c>
      <c r="E496" t="s">
        <v>7290</v>
      </c>
      <c r="G496" t="s">
        <v>5073</v>
      </c>
      <c r="H496" t="s">
        <v>5050</v>
      </c>
      <c r="I496" t="s">
        <v>5051</v>
      </c>
      <c r="K496" t="s">
        <v>5062</v>
      </c>
      <c r="M496" t="s">
        <v>237</v>
      </c>
      <c r="V496" t="s">
        <v>6867</v>
      </c>
      <c r="W496" t="s">
        <v>8237</v>
      </c>
      <c r="AE496" t="s">
        <v>7059</v>
      </c>
      <c r="AH496" t="s">
        <v>5058</v>
      </c>
      <c r="AM496" t="s">
        <v>8238</v>
      </c>
    </row>
    <row r="497" spans="1:39" x14ac:dyDescent="0.25">
      <c r="A497">
        <v>3228</v>
      </c>
      <c r="C497" t="s">
        <v>4791</v>
      </c>
      <c r="D497" t="s">
        <v>5048</v>
      </c>
      <c r="E497" t="s">
        <v>9329</v>
      </c>
      <c r="G497" t="s">
        <v>5073</v>
      </c>
      <c r="H497" t="s">
        <v>5050</v>
      </c>
      <c r="I497" t="s">
        <v>5564</v>
      </c>
      <c r="K497" t="s">
        <v>5065</v>
      </c>
      <c r="M497" t="s">
        <v>9191</v>
      </c>
      <c r="V497" t="s">
        <v>6867</v>
      </c>
      <c r="W497" t="s">
        <v>9330</v>
      </c>
      <c r="AE497" t="s">
        <v>7059</v>
      </c>
      <c r="AH497" t="s">
        <v>9331</v>
      </c>
      <c r="AM497" t="s">
        <v>9332</v>
      </c>
    </row>
    <row r="498" spans="1:39" x14ac:dyDescent="0.25">
      <c r="A498">
        <v>1341</v>
      </c>
      <c r="C498" t="s">
        <v>4791</v>
      </c>
      <c r="D498" t="s">
        <v>5048</v>
      </c>
      <c r="E498" t="s">
        <v>7652</v>
      </c>
      <c r="G498" t="s">
        <v>5073</v>
      </c>
      <c r="H498" t="s">
        <v>5050</v>
      </c>
      <c r="I498" t="s">
        <v>5051</v>
      </c>
      <c r="K498" t="s">
        <v>5052</v>
      </c>
      <c r="M498" t="s">
        <v>743</v>
      </c>
      <c r="N498" t="s">
        <v>5051</v>
      </c>
      <c r="O498" t="s">
        <v>235</v>
      </c>
      <c r="Q498" t="s">
        <v>238</v>
      </c>
      <c r="V498" t="s">
        <v>6867</v>
      </c>
      <c r="W498" t="s">
        <v>7653</v>
      </c>
      <c r="X498" t="s">
        <v>5057</v>
      </c>
      <c r="Y498" t="s">
        <v>5191</v>
      </c>
      <c r="Z498" t="s">
        <v>5057</v>
      </c>
      <c r="AH498" t="s">
        <v>5058</v>
      </c>
      <c r="AM498" t="s">
        <v>7654</v>
      </c>
    </row>
    <row r="499" spans="1:39" x14ac:dyDescent="0.25">
      <c r="A499">
        <v>3340</v>
      </c>
      <c r="B499" t="s">
        <v>9495</v>
      </c>
      <c r="C499" t="s">
        <v>4791</v>
      </c>
      <c r="D499" t="s">
        <v>5048</v>
      </c>
      <c r="E499" t="s">
        <v>9496</v>
      </c>
      <c r="G499" t="s">
        <v>5073</v>
      </c>
      <c r="H499" t="s">
        <v>5050</v>
      </c>
      <c r="I499" t="s">
        <v>5559</v>
      </c>
      <c r="K499" t="s">
        <v>5069</v>
      </c>
      <c r="M499" t="s">
        <v>237</v>
      </c>
      <c r="V499" t="s">
        <v>6867</v>
      </c>
      <c r="W499" t="s">
        <v>9497</v>
      </c>
      <c r="AE499" t="s">
        <v>7059</v>
      </c>
      <c r="AM499" t="s">
        <v>9498</v>
      </c>
    </row>
    <row r="500" spans="1:39" x14ac:dyDescent="0.25">
      <c r="A500">
        <v>770</v>
      </c>
      <c r="C500" t="s">
        <v>4791</v>
      </c>
      <c r="D500" t="s">
        <v>5048</v>
      </c>
      <c r="E500" t="s">
        <v>6998</v>
      </c>
      <c r="G500" t="s">
        <v>5073</v>
      </c>
      <c r="H500" t="s">
        <v>5050</v>
      </c>
      <c r="I500" t="s">
        <v>5051</v>
      </c>
      <c r="K500" t="s">
        <v>5070</v>
      </c>
      <c r="M500" t="s">
        <v>5649</v>
      </c>
      <c r="N500" t="s">
        <v>5051</v>
      </c>
      <c r="O500" t="s">
        <v>235</v>
      </c>
      <c r="Q500" t="s">
        <v>486</v>
      </c>
      <c r="V500" t="s">
        <v>6867</v>
      </c>
      <c r="W500" t="s">
        <v>6999</v>
      </c>
      <c r="X500" t="s">
        <v>5057</v>
      </c>
      <c r="Y500" t="s">
        <v>323</v>
      </c>
      <c r="Z500" t="s">
        <v>5057</v>
      </c>
      <c r="AA500" t="s">
        <v>5091</v>
      </c>
      <c r="AH500" t="s">
        <v>5058</v>
      </c>
      <c r="AM500" t="s">
        <v>7000</v>
      </c>
    </row>
    <row r="501" spans="1:39" x14ac:dyDescent="0.25">
      <c r="A501">
        <v>1473</v>
      </c>
      <c r="C501" t="s">
        <v>4791</v>
      </c>
      <c r="D501" t="s">
        <v>5048</v>
      </c>
      <c r="E501" t="s">
        <v>7857</v>
      </c>
      <c r="G501" t="s">
        <v>5073</v>
      </c>
      <c r="H501" t="s">
        <v>5050</v>
      </c>
      <c r="I501" t="s">
        <v>5051</v>
      </c>
      <c r="K501" t="s">
        <v>5055</v>
      </c>
      <c r="M501" t="s">
        <v>5069</v>
      </c>
      <c r="N501" t="s">
        <v>5051</v>
      </c>
      <c r="O501" t="s">
        <v>235</v>
      </c>
      <c r="Q501" t="s">
        <v>255</v>
      </c>
      <c r="V501" t="s">
        <v>6867</v>
      </c>
      <c r="W501" t="s">
        <v>7858</v>
      </c>
      <c r="X501" t="s">
        <v>5070</v>
      </c>
      <c r="Y501" t="s">
        <v>5069</v>
      </c>
      <c r="Z501" t="s">
        <v>5070</v>
      </c>
      <c r="AA501" t="s">
        <v>5057</v>
      </c>
      <c r="AH501" t="s">
        <v>5058</v>
      </c>
      <c r="AM501" t="s">
        <v>7859</v>
      </c>
    </row>
    <row r="502" spans="1:39" x14ac:dyDescent="0.25">
      <c r="A502">
        <v>2597</v>
      </c>
      <c r="B502" t="s">
        <v>8786</v>
      </c>
      <c r="C502" t="s">
        <v>4791</v>
      </c>
      <c r="D502" t="s">
        <v>5048</v>
      </c>
      <c r="E502" t="s">
        <v>7767</v>
      </c>
      <c r="G502" t="s">
        <v>5073</v>
      </c>
      <c r="H502" t="s">
        <v>5050</v>
      </c>
      <c r="I502" t="s">
        <v>5051</v>
      </c>
      <c r="K502" t="s">
        <v>5122</v>
      </c>
      <c r="M502" t="s">
        <v>5134</v>
      </c>
      <c r="V502" t="s">
        <v>6867</v>
      </c>
      <c r="W502" t="s">
        <v>8787</v>
      </c>
      <c r="AE502" t="s">
        <v>7059</v>
      </c>
      <c r="AH502" t="s">
        <v>5058</v>
      </c>
      <c r="AM502" t="s">
        <v>8788</v>
      </c>
    </row>
    <row r="503" spans="1:39" x14ac:dyDescent="0.25">
      <c r="A503">
        <v>1332</v>
      </c>
      <c r="C503" t="s">
        <v>4791</v>
      </c>
      <c r="D503" t="s">
        <v>5048</v>
      </c>
      <c r="E503" t="s">
        <v>7645</v>
      </c>
      <c r="G503" t="s">
        <v>5073</v>
      </c>
      <c r="H503" t="s">
        <v>5050</v>
      </c>
      <c r="I503" t="s">
        <v>5051</v>
      </c>
      <c r="K503" t="s">
        <v>5052</v>
      </c>
      <c r="M503" t="s">
        <v>5271</v>
      </c>
      <c r="N503" t="s">
        <v>5051</v>
      </c>
      <c r="O503" t="s">
        <v>5094</v>
      </c>
      <c r="Q503" t="s">
        <v>5271</v>
      </c>
      <c r="V503" t="s">
        <v>6867</v>
      </c>
      <c r="W503" t="s">
        <v>7646</v>
      </c>
      <c r="X503" t="s">
        <v>5070</v>
      </c>
      <c r="Y503" t="s">
        <v>5196</v>
      </c>
      <c r="Z503" t="s">
        <v>5070</v>
      </c>
      <c r="AA503" t="s">
        <v>5057</v>
      </c>
      <c r="AH503" t="s">
        <v>5058</v>
      </c>
      <c r="AM503" t="s">
        <v>7647</v>
      </c>
    </row>
    <row r="504" spans="1:39" x14ac:dyDescent="0.25">
      <c r="A504">
        <v>2236</v>
      </c>
      <c r="C504" t="s">
        <v>4791</v>
      </c>
      <c r="D504" t="s">
        <v>5048</v>
      </c>
      <c r="E504" t="s">
        <v>8538</v>
      </c>
      <c r="G504" t="s">
        <v>5073</v>
      </c>
      <c r="H504" t="s">
        <v>5050</v>
      </c>
      <c r="I504" t="s">
        <v>5051</v>
      </c>
      <c r="K504" t="s">
        <v>5099</v>
      </c>
      <c r="M504" t="s">
        <v>5054</v>
      </c>
      <c r="N504" t="s">
        <v>5051</v>
      </c>
      <c r="O504" t="s">
        <v>5094</v>
      </c>
      <c r="Q504" t="s">
        <v>506</v>
      </c>
      <c r="V504" t="s">
        <v>6867</v>
      </c>
      <c r="W504" t="s">
        <v>8539</v>
      </c>
      <c r="X504" t="s">
        <v>5077</v>
      </c>
      <c r="Y504" t="s">
        <v>6876</v>
      </c>
      <c r="Z504" t="s">
        <v>5077</v>
      </c>
      <c r="AA504" t="s">
        <v>5052</v>
      </c>
      <c r="AH504" t="s">
        <v>5058</v>
      </c>
      <c r="AM504" t="s">
        <v>8540</v>
      </c>
    </row>
    <row r="505" spans="1:39" x14ac:dyDescent="0.25">
      <c r="A505">
        <v>3731</v>
      </c>
      <c r="B505" t="s">
        <v>9830</v>
      </c>
      <c r="C505" t="s">
        <v>4791</v>
      </c>
      <c r="D505" t="s">
        <v>5048</v>
      </c>
      <c r="E505" t="s">
        <v>9831</v>
      </c>
      <c r="G505" t="s">
        <v>5073</v>
      </c>
      <c r="H505" t="s">
        <v>5050</v>
      </c>
      <c r="I505" t="s">
        <v>7056</v>
      </c>
      <c r="K505" t="s">
        <v>6866</v>
      </c>
      <c r="M505" t="s">
        <v>6866</v>
      </c>
      <c r="V505" t="s">
        <v>6867</v>
      </c>
      <c r="W505" t="s">
        <v>9832</v>
      </c>
      <c r="X505" t="s">
        <v>9828</v>
      </c>
      <c r="Y505" t="s">
        <v>5619</v>
      </c>
      <c r="Z505" t="s">
        <v>5619</v>
      </c>
      <c r="AB505" t="s">
        <v>7058</v>
      </c>
      <c r="AE505" t="s">
        <v>7059</v>
      </c>
      <c r="AM505" t="s">
        <v>9833</v>
      </c>
    </row>
    <row r="506" spans="1:39" x14ac:dyDescent="0.25">
      <c r="A506">
        <v>1169</v>
      </c>
      <c r="C506" t="s">
        <v>4791</v>
      </c>
      <c r="D506" t="s">
        <v>5048</v>
      </c>
      <c r="E506" t="s">
        <v>7091</v>
      </c>
      <c r="G506" t="s">
        <v>5073</v>
      </c>
      <c r="H506" t="s">
        <v>5050</v>
      </c>
      <c r="I506" t="s">
        <v>5051</v>
      </c>
      <c r="K506" t="s">
        <v>5091</v>
      </c>
      <c r="M506" t="s">
        <v>5098</v>
      </c>
      <c r="N506" t="s">
        <v>5051</v>
      </c>
      <c r="O506" t="s">
        <v>5211</v>
      </c>
      <c r="Q506" t="s">
        <v>506</v>
      </c>
      <c r="V506" t="s">
        <v>6867</v>
      </c>
      <c r="W506" t="s">
        <v>7432</v>
      </c>
      <c r="X506" t="s">
        <v>5077</v>
      </c>
      <c r="Y506" t="s">
        <v>237</v>
      </c>
      <c r="Z506" t="s">
        <v>5054</v>
      </c>
      <c r="AA506" t="s">
        <v>5094</v>
      </c>
      <c r="AH506" t="s">
        <v>5058</v>
      </c>
      <c r="AM506" t="s">
        <v>7433</v>
      </c>
    </row>
    <row r="507" spans="1:39" x14ac:dyDescent="0.25">
      <c r="A507">
        <v>1308</v>
      </c>
      <c r="C507" t="s">
        <v>4791</v>
      </c>
      <c r="D507" t="s">
        <v>5048</v>
      </c>
      <c r="E507" t="s">
        <v>7262</v>
      </c>
      <c r="G507" t="s">
        <v>5073</v>
      </c>
      <c r="H507" t="s">
        <v>5050</v>
      </c>
      <c r="I507" t="s">
        <v>5051</v>
      </c>
      <c r="K507" t="s">
        <v>5052</v>
      </c>
      <c r="M507" t="s">
        <v>237</v>
      </c>
      <c r="N507" t="s">
        <v>5051</v>
      </c>
      <c r="O507" t="s">
        <v>5094</v>
      </c>
      <c r="Q507" t="s">
        <v>238</v>
      </c>
      <c r="V507" t="s">
        <v>6867</v>
      </c>
      <c r="W507" t="s">
        <v>7624</v>
      </c>
      <c r="X507" t="s">
        <v>5052</v>
      </c>
      <c r="Y507" t="s">
        <v>5069</v>
      </c>
      <c r="Z507" t="s">
        <v>5052</v>
      </c>
      <c r="AA507" t="s">
        <v>5052</v>
      </c>
      <c r="AH507" t="s">
        <v>5058</v>
      </c>
      <c r="AM507" t="s">
        <v>7625</v>
      </c>
    </row>
    <row r="508" spans="1:39" x14ac:dyDescent="0.25">
      <c r="A508">
        <v>1460</v>
      </c>
      <c r="C508" t="s">
        <v>4791</v>
      </c>
      <c r="D508" t="s">
        <v>5048</v>
      </c>
      <c r="E508" t="s">
        <v>7839</v>
      </c>
      <c r="G508" t="s">
        <v>5073</v>
      </c>
      <c r="H508" t="s">
        <v>5050</v>
      </c>
      <c r="I508" t="s">
        <v>5051</v>
      </c>
      <c r="K508" t="s">
        <v>5052</v>
      </c>
      <c r="M508" t="s">
        <v>506</v>
      </c>
      <c r="N508" t="s">
        <v>5051</v>
      </c>
      <c r="O508" t="s">
        <v>5113</v>
      </c>
      <c r="Q508" t="s">
        <v>506</v>
      </c>
      <c r="V508" t="s">
        <v>6867</v>
      </c>
      <c r="W508" t="s">
        <v>7840</v>
      </c>
      <c r="X508" t="s">
        <v>5070</v>
      </c>
      <c r="Y508" t="s">
        <v>5191</v>
      </c>
      <c r="Z508" t="s">
        <v>5070</v>
      </c>
      <c r="AA508" t="s">
        <v>5057</v>
      </c>
      <c r="AH508" t="s">
        <v>5058</v>
      </c>
      <c r="AM508" t="s">
        <v>7841</v>
      </c>
    </row>
    <row r="509" spans="1:39" x14ac:dyDescent="0.25">
      <c r="A509">
        <v>1436</v>
      </c>
      <c r="C509" t="s">
        <v>4791</v>
      </c>
      <c r="D509" t="s">
        <v>5048</v>
      </c>
      <c r="E509" t="s">
        <v>7825</v>
      </c>
      <c r="G509" t="s">
        <v>5073</v>
      </c>
      <c r="H509" t="s">
        <v>5050</v>
      </c>
      <c r="I509" t="s">
        <v>5051</v>
      </c>
      <c r="K509" t="s">
        <v>5052</v>
      </c>
      <c r="M509" t="s">
        <v>238</v>
      </c>
      <c r="N509" t="s">
        <v>5051</v>
      </c>
      <c r="O509" t="s">
        <v>5063</v>
      </c>
      <c r="Q509" t="s">
        <v>5109</v>
      </c>
      <c r="V509" t="s">
        <v>6867</v>
      </c>
      <c r="W509" t="s">
        <v>7826</v>
      </c>
      <c r="X509" t="s">
        <v>5070</v>
      </c>
      <c r="Y509" t="s">
        <v>5862</v>
      </c>
      <c r="Z509" t="s">
        <v>5070</v>
      </c>
      <c r="AA509" t="s">
        <v>5052</v>
      </c>
      <c r="AH509" t="s">
        <v>5058</v>
      </c>
      <c r="AM509" t="s">
        <v>7827</v>
      </c>
    </row>
    <row r="510" spans="1:39" x14ac:dyDescent="0.25">
      <c r="A510">
        <v>2969</v>
      </c>
      <c r="B510" t="s">
        <v>9060</v>
      </c>
      <c r="C510" t="s">
        <v>4791</v>
      </c>
      <c r="D510" t="s">
        <v>5048</v>
      </c>
      <c r="E510" t="s">
        <v>9061</v>
      </c>
      <c r="G510" t="s">
        <v>5073</v>
      </c>
      <c r="H510" t="s">
        <v>5050</v>
      </c>
      <c r="I510" t="s">
        <v>5051</v>
      </c>
      <c r="K510" t="s">
        <v>5104</v>
      </c>
      <c r="M510" t="s">
        <v>5121</v>
      </c>
      <c r="V510" t="s">
        <v>6867</v>
      </c>
      <c r="W510" t="s">
        <v>9062</v>
      </c>
      <c r="AE510" t="s">
        <v>7059</v>
      </c>
      <c r="AH510" t="s">
        <v>5058</v>
      </c>
      <c r="AM510" t="s">
        <v>9063</v>
      </c>
    </row>
    <row r="511" spans="1:39" x14ac:dyDescent="0.25">
      <c r="A511">
        <v>2862</v>
      </c>
      <c r="B511" t="s">
        <v>8967</v>
      </c>
      <c r="C511" t="s">
        <v>4791</v>
      </c>
      <c r="D511" t="s">
        <v>5048</v>
      </c>
      <c r="E511" t="s">
        <v>8968</v>
      </c>
      <c r="G511" t="s">
        <v>5073</v>
      </c>
      <c r="H511" t="s">
        <v>5050</v>
      </c>
      <c r="I511" t="s">
        <v>5051</v>
      </c>
      <c r="K511" t="s">
        <v>5063</v>
      </c>
      <c r="M511" t="s">
        <v>5203</v>
      </c>
      <c r="V511" t="s">
        <v>6867</v>
      </c>
      <c r="W511" t="s">
        <v>8969</v>
      </c>
      <c r="AE511" t="s">
        <v>7059</v>
      </c>
      <c r="AH511" t="s">
        <v>5058</v>
      </c>
      <c r="AM511" t="s">
        <v>8970</v>
      </c>
    </row>
    <row r="512" spans="1:39" x14ac:dyDescent="0.25">
      <c r="A512">
        <v>2197</v>
      </c>
      <c r="C512" t="s">
        <v>4791</v>
      </c>
      <c r="D512" t="s">
        <v>5048</v>
      </c>
      <c r="E512" t="s">
        <v>8506</v>
      </c>
      <c r="G512" t="s">
        <v>5073</v>
      </c>
      <c r="H512" t="s">
        <v>5050</v>
      </c>
      <c r="I512" t="s">
        <v>5051</v>
      </c>
      <c r="K512" t="s">
        <v>5099</v>
      </c>
      <c r="M512" t="s">
        <v>486</v>
      </c>
      <c r="N512" t="s">
        <v>5051</v>
      </c>
      <c r="O512" t="s">
        <v>5113</v>
      </c>
      <c r="Q512" t="s">
        <v>486</v>
      </c>
      <c r="V512" t="s">
        <v>6867</v>
      </c>
      <c r="Y512" t="s">
        <v>5672</v>
      </c>
      <c r="AA512" t="s">
        <v>5108</v>
      </c>
      <c r="AH512" t="s">
        <v>5058</v>
      </c>
      <c r="AM512" t="s">
        <v>8507</v>
      </c>
    </row>
    <row r="513" spans="1:39" x14ac:dyDescent="0.25">
      <c r="A513">
        <v>2467</v>
      </c>
      <c r="C513" t="s">
        <v>4791</v>
      </c>
      <c r="D513" t="s">
        <v>5048</v>
      </c>
      <c r="E513" t="s">
        <v>8709</v>
      </c>
      <c r="G513" t="s">
        <v>5073</v>
      </c>
      <c r="H513" t="s">
        <v>5050</v>
      </c>
      <c r="I513" t="s">
        <v>5051</v>
      </c>
      <c r="K513" t="s">
        <v>5094</v>
      </c>
      <c r="M513" t="s">
        <v>238</v>
      </c>
      <c r="N513" t="s">
        <v>5051</v>
      </c>
      <c r="O513" t="s">
        <v>5094</v>
      </c>
      <c r="Q513" t="s">
        <v>238</v>
      </c>
      <c r="V513" t="s">
        <v>6867</v>
      </c>
      <c r="W513" t="s">
        <v>8710</v>
      </c>
      <c r="X513" t="s">
        <v>5057</v>
      </c>
      <c r="Y513" t="s">
        <v>5064</v>
      </c>
      <c r="Z513" t="s">
        <v>5057</v>
      </c>
      <c r="AA513" t="s">
        <v>6072</v>
      </c>
      <c r="AH513" t="s">
        <v>5058</v>
      </c>
      <c r="AM513" t="s">
        <v>8711</v>
      </c>
    </row>
    <row r="514" spans="1:39" x14ac:dyDescent="0.25">
      <c r="A514">
        <v>3248</v>
      </c>
      <c r="B514" t="s">
        <v>9350</v>
      </c>
      <c r="C514" t="s">
        <v>4791</v>
      </c>
      <c r="D514" t="s">
        <v>5048</v>
      </c>
      <c r="E514" t="s">
        <v>9351</v>
      </c>
      <c r="G514" t="s">
        <v>5073</v>
      </c>
      <c r="H514" t="s">
        <v>5050</v>
      </c>
      <c r="I514" t="s">
        <v>5051</v>
      </c>
      <c r="J514" t="s">
        <v>235</v>
      </c>
      <c r="K514" t="s">
        <v>5080</v>
      </c>
      <c r="M514" t="s">
        <v>5109</v>
      </c>
      <c r="V514" t="s">
        <v>6867</v>
      </c>
      <c r="W514" t="s">
        <v>9352</v>
      </c>
      <c r="X514" t="s">
        <v>5093</v>
      </c>
      <c r="Y514" t="s">
        <v>5093</v>
      </c>
      <c r="Z514" t="s">
        <v>5093</v>
      </c>
      <c r="AA514" t="s">
        <v>5093</v>
      </c>
      <c r="AB514" t="s">
        <v>5093</v>
      </c>
      <c r="AE514" t="s">
        <v>7059</v>
      </c>
      <c r="AH514" t="s">
        <v>5058</v>
      </c>
      <c r="AM514" t="s">
        <v>9353</v>
      </c>
    </row>
    <row r="515" spans="1:39" x14ac:dyDescent="0.25">
      <c r="A515">
        <v>3196</v>
      </c>
      <c r="B515" t="s">
        <v>9281</v>
      </c>
      <c r="C515" t="s">
        <v>4791</v>
      </c>
      <c r="D515" t="s">
        <v>5048</v>
      </c>
      <c r="E515" t="s">
        <v>8679</v>
      </c>
      <c r="G515" t="s">
        <v>5073</v>
      </c>
      <c r="H515" t="s">
        <v>5050</v>
      </c>
      <c r="I515" t="s">
        <v>5564</v>
      </c>
      <c r="K515" t="s">
        <v>5085</v>
      </c>
      <c r="M515" t="s">
        <v>238</v>
      </c>
      <c r="N515" t="s">
        <v>5559</v>
      </c>
      <c r="O515" t="s">
        <v>323</v>
      </c>
      <c r="Q515" t="s">
        <v>237</v>
      </c>
      <c r="V515" t="s">
        <v>6867</v>
      </c>
      <c r="W515" t="s">
        <v>9282</v>
      </c>
      <c r="X515" t="s">
        <v>5077</v>
      </c>
      <c r="Y515" t="s">
        <v>5138</v>
      </c>
      <c r="Z515" t="s">
        <v>5054</v>
      </c>
      <c r="AA515" t="s">
        <v>5057</v>
      </c>
      <c r="AE515" t="s">
        <v>7059</v>
      </c>
      <c r="AH515" t="s">
        <v>9283</v>
      </c>
      <c r="AM515" t="s">
        <v>9284</v>
      </c>
    </row>
    <row r="516" spans="1:39" x14ac:dyDescent="0.25">
      <c r="A516">
        <v>1908</v>
      </c>
      <c r="C516" t="s">
        <v>4791</v>
      </c>
      <c r="D516" t="s">
        <v>5048</v>
      </c>
      <c r="E516" t="s">
        <v>7648</v>
      </c>
      <c r="G516" t="s">
        <v>5073</v>
      </c>
      <c r="H516" t="s">
        <v>5050</v>
      </c>
      <c r="I516" t="s">
        <v>5051</v>
      </c>
      <c r="K516" t="s">
        <v>5062</v>
      </c>
      <c r="M516" t="s">
        <v>238</v>
      </c>
      <c r="N516" t="s">
        <v>5051</v>
      </c>
      <c r="O516" t="s">
        <v>5099</v>
      </c>
      <c r="Q516" t="s">
        <v>5134</v>
      </c>
      <c r="V516" t="s">
        <v>6867</v>
      </c>
      <c r="W516" t="s">
        <v>8263</v>
      </c>
      <c r="X516" t="s">
        <v>5077</v>
      </c>
      <c r="Y516" t="s">
        <v>5129</v>
      </c>
      <c r="Z516" t="s">
        <v>5077</v>
      </c>
      <c r="AA516" t="s">
        <v>5648</v>
      </c>
      <c r="AH516" t="s">
        <v>5058</v>
      </c>
      <c r="AM516" t="s">
        <v>8264</v>
      </c>
    </row>
    <row r="517" spans="1:39" x14ac:dyDescent="0.25">
      <c r="A517">
        <v>1134</v>
      </c>
      <c r="C517" t="s">
        <v>4791</v>
      </c>
      <c r="D517" t="s">
        <v>5048</v>
      </c>
      <c r="E517" t="s">
        <v>7373</v>
      </c>
      <c r="G517" t="s">
        <v>5073</v>
      </c>
      <c r="H517" t="s">
        <v>5050</v>
      </c>
      <c r="I517" t="s">
        <v>5051</v>
      </c>
      <c r="J517" t="s">
        <v>235</v>
      </c>
      <c r="K517" t="s">
        <v>5091</v>
      </c>
      <c r="M517" t="s">
        <v>5134</v>
      </c>
      <c r="N517" t="s">
        <v>5051</v>
      </c>
      <c r="O517" t="s">
        <v>5099</v>
      </c>
      <c r="Q517" t="s">
        <v>5054</v>
      </c>
      <c r="V517" t="s">
        <v>6867</v>
      </c>
      <c r="W517" t="s">
        <v>7374</v>
      </c>
      <c r="X517" t="s">
        <v>5077</v>
      </c>
      <c r="Y517" t="s">
        <v>5191</v>
      </c>
      <c r="Z517" t="s">
        <v>5077</v>
      </c>
      <c r="AA517" t="s">
        <v>5057</v>
      </c>
      <c r="AH517" t="s">
        <v>5058</v>
      </c>
      <c r="AM517" t="s">
        <v>7375</v>
      </c>
    </row>
    <row r="518" spans="1:39" x14ac:dyDescent="0.25">
      <c r="A518">
        <v>49</v>
      </c>
      <c r="C518" t="s">
        <v>4796</v>
      </c>
      <c r="D518" t="s">
        <v>5048</v>
      </c>
      <c r="E518" t="s">
        <v>5226</v>
      </c>
      <c r="G518" t="s">
        <v>5073</v>
      </c>
      <c r="H518" t="s">
        <v>5050</v>
      </c>
      <c r="I518" t="s">
        <v>5051</v>
      </c>
      <c r="K518" t="s">
        <v>5091</v>
      </c>
      <c r="M518" t="s">
        <v>237</v>
      </c>
      <c r="AH518" t="s">
        <v>5058</v>
      </c>
      <c r="AM518" t="s">
        <v>5227</v>
      </c>
    </row>
    <row r="519" spans="1:39" x14ac:dyDescent="0.25">
      <c r="A519">
        <v>2022</v>
      </c>
      <c r="C519" t="s">
        <v>4791</v>
      </c>
      <c r="D519" t="s">
        <v>5048</v>
      </c>
      <c r="E519" t="s">
        <v>8363</v>
      </c>
      <c r="G519" t="s">
        <v>5073</v>
      </c>
      <c r="H519" t="s">
        <v>5050</v>
      </c>
      <c r="I519" t="s">
        <v>5051</v>
      </c>
      <c r="K519" t="s">
        <v>5099</v>
      </c>
      <c r="M519" t="s">
        <v>5092</v>
      </c>
      <c r="N519" t="s">
        <v>5051</v>
      </c>
      <c r="O519" t="s">
        <v>5099</v>
      </c>
      <c r="Q519" t="s">
        <v>486</v>
      </c>
      <c r="V519" t="s">
        <v>6867</v>
      </c>
      <c r="W519" t="s">
        <v>8364</v>
      </c>
      <c r="X519" t="s">
        <v>5052</v>
      </c>
      <c r="Y519" t="s">
        <v>506</v>
      </c>
      <c r="Z519" t="s">
        <v>5052</v>
      </c>
      <c r="AA519" t="s">
        <v>5191</v>
      </c>
      <c r="AH519" t="s">
        <v>5058</v>
      </c>
      <c r="AM519" t="s">
        <v>8365</v>
      </c>
    </row>
    <row r="520" spans="1:39" x14ac:dyDescent="0.25">
      <c r="A520">
        <v>3284</v>
      </c>
      <c r="C520" t="s">
        <v>4791</v>
      </c>
      <c r="D520" t="s">
        <v>5048</v>
      </c>
      <c r="E520" t="s">
        <v>9405</v>
      </c>
      <c r="G520" t="s">
        <v>5073</v>
      </c>
      <c r="H520" t="s">
        <v>5050</v>
      </c>
      <c r="I520" t="s">
        <v>5564</v>
      </c>
      <c r="K520" t="s">
        <v>5191</v>
      </c>
      <c r="M520" t="s">
        <v>486</v>
      </c>
      <c r="V520" t="s">
        <v>6867</v>
      </c>
      <c r="W520" t="s">
        <v>9406</v>
      </c>
      <c r="AE520" t="s">
        <v>7059</v>
      </c>
      <c r="AH520" t="s">
        <v>9407</v>
      </c>
      <c r="AM520" t="s">
        <v>9408</v>
      </c>
    </row>
    <row r="521" spans="1:39" x14ac:dyDescent="0.25">
      <c r="A521">
        <v>1213</v>
      </c>
      <c r="C521" t="s">
        <v>4791</v>
      </c>
      <c r="D521" t="s">
        <v>5048</v>
      </c>
      <c r="E521" t="s">
        <v>7498</v>
      </c>
      <c r="G521" t="s">
        <v>5073</v>
      </c>
      <c r="H521" t="s">
        <v>5050</v>
      </c>
      <c r="I521" t="s">
        <v>5051</v>
      </c>
      <c r="K521" t="s">
        <v>5091</v>
      </c>
      <c r="M521" t="s">
        <v>486</v>
      </c>
      <c r="N521" t="s">
        <v>5051</v>
      </c>
      <c r="O521" t="s">
        <v>5063</v>
      </c>
      <c r="Q521" t="s">
        <v>5619</v>
      </c>
      <c r="V521" t="s">
        <v>6867</v>
      </c>
      <c r="W521" t="s">
        <v>7499</v>
      </c>
      <c r="X521" t="s">
        <v>5070</v>
      </c>
      <c r="Y521" t="s">
        <v>506</v>
      </c>
      <c r="Z521" t="s">
        <v>5070</v>
      </c>
      <c r="AA521" t="s">
        <v>236</v>
      </c>
      <c r="AH521" t="s">
        <v>5058</v>
      </c>
      <c r="AM521" t="s">
        <v>7500</v>
      </c>
    </row>
    <row r="522" spans="1:39" x14ac:dyDescent="0.25">
      <c r="A522">
        <v>2744</v>
      </c>
      <c r="B522" t="s">
        <v>8863</v>
      </c>
      <c r="C522" t="s">
        <v>4791</v>
      </c>
      <c r="D522" t="s">
        <v>5048</v>
      </c>
      <c r="E522" t="s">
        <v>8864</v>
      </c>
      <c r="G522" t="s">
        <v>5073</v>
      </c>
      <c r="H522" t="s">
        <v>5050</v>
      </c>
      <c r="I522" t="s">
        <v>5051</v>
      </c>
      <c r="K522" t="s">
        <v>5117</v>
      </c>
      <c r="M522" t="s">
        <v>5121</v>
      </c>
      <c r="V522" t="s">
        <v>6867</v>
      </c>
      <c r="W522" t="s">
        <v>8865</v>
      </c>
      <c r="AE522" t="s">
        <v>7059</v>
      </c>
      <c r="AH522" t="s">
        <v>5058</v>
      </c>
      <c r="AM522" t="s">
        <v>8866</v>
      </c>
    </row>
    <row r="523" spans="1:39" x14ac:dyDescent="0.25">
      <c r="A523">
        <v>1344</v>
      </c>
      <c r="C523" t="s">
        <v>4791</v>
      </c>
      <c r="D523" t="s">
        <v>5048</v>
      </c>
      <c r="E523" t="s">
        <v>7660</v>
      </c>
      <c r="G523" t="s">
        <v>5073</v>
      </c>
      <c r="H523" t="s">
        <v>5050</v>
      </c>
      <c r="I523" t="s">
        <v>5051</v>
      </c>
      <c r="K523" t="s">
        <v>5052</v>
      </c>
      <c r="M523" t="s">
        <v>743</v>
      </c>
      <c r="N523" t="s">
        <v>5051</v>
      </c>
      <c r="O523" t="s">
        <v>5099</v>
      </c>
      <c r="Q523" t="s">
        <v>5109</v>
      </c>
      <c r="V523" t="s">
        <v>6867</v>
      </c>
      <c r="W523" t="s">
        <v>7661</v>
      </c>
      <c r="X523" t="s">
        <v>5052</v>
      </c>
      <c r="Z523" t="s">
        <v>5077</v>
      </c>
      <c r="AA523" t="s">
        <v>5070</v>
      </c>
      <c r="AH523" t="s">
        <v>5058</v>
      </c>
      <c r="AM523" t="s">
        <v>7662</v>
      </c>
    </row>
    <row r="524" spans="1:39" x14ac:dyDescent="0.25">
      <c r="A524">
        <v>1829</v>
      </c>
      <c r="C524" t="s">
        <v>4791</v>
      </c>
      <c r="D524" t="s">
        <v>5048</v>
      </c>
      <c r="E524" t="s">
        <v>8204</v>
      </c>
      <c r="G524" t="s">
        <v>5073</v>
      </c>
      <c r="H524" t="s">
        <v>5050</v>
      </c>
      <c r="I524" t="s">
        <v>5051</v>
      </c>
      <c r="K524" t="s">
        <v>235</v>
      </c>
      <c r="M524" t="s">
        <v>5121</v>
      </c>
      <c r="N524" t="s">
        <v>5051</v>
      </c>
      <c r="O524" t="s">
        <v>5113</v>
      </c>
      <c r="Q524" t="s">
        <v>5121</v>
      </c>
      <c r="V524" t="s">
        <v>6867</v>
      </c>
      <c r="W524" t="s">
        <v>8205</v>
      </c>
      <c r="X524" t="s">
        <v>5070</v>
      </c>
      <c r="Y524" t="s">
        <v>5196</v>
      </c>
      <c r="Z524" t="s">
        <v>5070</v>
      </c>
      <c r="AA524" t="s">
        <v>5057</v>
      </c>
      <c r="AH524" t="s">
        <v>5058</v>
      </c>
      <c r="AM524" t="s">
        <v>8206</v>
      </c>
    </row>
    <row r="525" spans="1:39" x14ac:dyDescent="0.25">
      <c r="A525">
        <v>3116</v>
      </c>
      <c r="B525" t="s">
        <v>9194</v>
      </c>
      <c r="C525" t="s">
        <v>4791</v>
      </c>
      <c r="D525" t="s">
        <v>5048</v>
      </c>
      <c r="E525" t="s">
        <v>9195</v>
      </c>
      <c r="G525" t="s">
        <v>5073</v>
      </c>
      <c r="H525" t="s">
        <v>5050</v>
      </c>
      <c r="I525" t="s">
        <v>5051</v>
      </c>
      <c r="K525" t="s">
        <v>5215</v>
      </c>
      <c r="M525" t="s">
        <v>5109</v>
      </c>
      <c r="V525" t="s">
        <v>6867</v>
      </c>
      <c r="W525" t="s">
        <v>9196</v>
      </c>
      <c r="AE525" t="s">
        <v>7059</v>
      </c>
      <c r="AH525" t="s">
        <v>5058</v>
      </c>
      <c r="AM525" t="s">
        <v>9197</v>
      </c>
    </row>
    <row r="526" spans="1:39" x14ac:dyDescent="0.25">
      <c r="A526">
        <v>3172</v>
      </c>
      <c r="B526" t="s">
        <v>9194</v>
      </c>
      <c r="C526" t="s">
        <v>4791</v>
      </c>
      <c r="D526" t="s">
        <v>5048</v>
      </c>
      <c r="E526" t="s">
        <v>9251</v>
      </c>
      <c r="G526" t="s">
        <v>5073</v>
      </c>
      <c r="H526" t="s">
        <v>5050</v>
      </c>
      <c r="I526" t="s">
        <v>5051</v>
      </c>
      <c r="K526" t="s">
        <v>5053</v>
      </c>
      <c r="M526" t="s">
        <v>5237</v>
      </c>
      <c r="V526" t="s">
        <v>6867</v>
      </c>
      <c r="W526" t="s">
        <v>9252</v>
      </c>
      <c r="AE526" t="s">
        <v>7059</v>
      </c>
      <c r="AH526" t="s">
        <v>5058</v>
      </c>
      <c r="AM526" t="s">
        <v>9253</v>
      </c>
    </row>
    <row r="527" spans="1:39" x14ac:dyDescent="0.25">
      <c r="A527">
        <v>991</v>
      </c>
      <c r="B527" t="s">
        <v>7227</v>
      </c>
      <c r="C527" t="s">
        <v>4791</v>
      </c>
      <c r="D527" t="s">
        <v>5048</v>
      </c>
      <c r="E527" t="s">
        <v>7228</v>
      </c>
      <c r="G527" t="s">
        <v>5073</v>
      </c>
      <c r="H527" t="s">
        <v>5050</v>
      </c>
      <c r="I527" t="s">
        <v>5051</v>
      </c>
      <c r="J527" t="s">
        <v>235</v>
      </c>
      <c r="K527" t="s">
        <v>5184</v>
      </c>
      <c r="M527" t="s">
        <v>5092</v>
      </c>
      <c r="V527" t="s">
        <v>6867</v>
      </c>
      <c r="W527" t="s">
        <v>7152</v>
      </c>
      <c r="AE527" t="s">
        <v>7059</v>
      </c>
      <c r="AH527" t="s">
        <v>5058</v>
      </c>
      <c r="AM527" t="s">
        <v>7229</v>
      </c>
    </row>
    <row r="528" spans="1:39" x14ac:dyDescent="0.25">
      <c r="A528">
        <v>922</v>
      </c>
      <c r="C528" t="s">
        <v>4791</v>
      </c>
      <c r="D528" t="s">
        <v>5048</v>
      </c>
      <c r="E528" t="s">
        <v>7151</v>
      </c>
      <c r="G528" t="s">
        <v>5073</v>
      </c>
      <c r="H528" t="s">
        <v>5050</v>
      </c>
      <c r="I528" t="s">
        <v>5051</v>
      </c>
      <c r="K528" t="s">
        <v>5057</v>
      </c>
      <c r="M528" t="s">
        <v>743</v>
      </c>
      <c r="N528" t="s">
        <v>5051</v>
      </c>
      <c r="O528" t="s">
        <v>5094</v>
      </c>
      <c r="Q528" t="s">
        <v>743</v>
      </c>
      <c r="V528" t="s">
        <v>6867</v>
      </c>
      <c r="W528" t="s">
        <v>7152</v>
      </c>
      <c r="X528" t="s">
        <v>5057</v>
      </c>
      <c r="Y528" t="s">
        <v>5649</v>
      </c>
      <c r="Z528" t="s">
        <v>5057</v>
      </c>
      <c r="AA528" t="s">
        <v>5184</v>
      </c>
      <c r="AH528" t="s">
        <v>5058</v>
      </c>
      <c r="AM528" t="s">
        <v>7153</v>
      </c>
    </row>
    <row r="529" spans="1:39" x14ac:dyDescent="0.25">
      <c r="A529">
        <v>3206</v>
      </c>
      <c r="B529" t="s">
        <v>9304</v>
      </c>
      <c r="C529" t="s">
        <v>4791</v>
      </c>
      <c r="D529" t="s">
        <v>5048</v>
      </c>
      <c r="E529" t="s">
        <v>9305</v>
      </c>
      <c r="G529" t="s">
        <v>5073</v>
      </c>
      <c r="H529" t="s">
        <v>5050</v>
      </c>
      <c r="I529" t="s">
        <v>5051</v>
      </c>
      <c r="K529" t="s">
        <v>5085</v>
      </c>
      <c r="M529" t="s">
        <v>5109</v>
      </c>
      <c r="V529" t="s">
        <v>6867</v>
      </c>
      <c r="W529" t="s">
        <v>9306</v>
      </c>
      <c r="AE529" t="s">
        <v>7059</v>
      </c>
      <c r="AH529" t="s">
        <v>5058</v>
      </c>
      <c r="AM529" t="s">
        <v>9307</v>
      </c>
    </row>
    <row r="530" spans="1:39" x14ac:dyDescent="0.25">
      <c r="A530">
        <v>3191</v>
      </c>
      <c r="B530" t="s">
        <v>9270</v>
      </c>
      <c r="C530" t="s">
        <v>4791</v>
      </c>
      <c r="D530" t="s">
        <v>5048</v>
      </c>
      <c r="E530" t="s">
        <v>9271</v>
      </c>
      <c r="G530" t="s">
        <v>5073</v>
      </c>
      <c r="H530" t="s">
        <v>5050</v>
      </c>
      <c r="I530" t="s">
        <v>5051</v>
      </c>
      <c r="K530" t="s">
        <v>5085</v>
      </c>
      <c r="M530" t="s">
        <v>5098</v>
      </c>
      <c r="V530" t="s">
        <v>6867</v>
      </c>
      <c r="W530" t="s">
        <v>9272</v>
      </c>
      <c r="AE530" t="s">
        <v>7059</v>
      </c>
      <c r="AH530" t="s">
        <v>5058</v>
      </c>
      <c r="AM530" t="s">
        <v>9273</v>
      </c>
    </row>
    <row r="531" spans="1:39" x14ac:dyDescent="0.25">
      <c r="A531">
        <v>1233</v>
      </c>
      <c r="C531" t="s">
        <v>4791</v>
      </c>
      <c r="D531" t="s">
        <v>5048</v>
      </c>
      <c r="E531" t="s">
        <v>7525</v>
      </c>
      <c r="G531" t="s">
        <v>5073</v>
      </c>
      <c r="H531" t="s">
        <v>5050</v>
      </c>
      <c r="I531" t="s">
        <v>5051</v>
      </c>
      <c r="K531" t="s">
        <v>5133</v>
      </c>
      <c r="M531" t="s">
        <v>5196</v>
      </c>
      <c r="N531" t="s">
        <v>5051</v>
      </c>
      <c r="O531" t="s">
        <v>5063</v>
      </c>
      <c r="Q531" t="s">
        <v>5382</v>
      </c>
      <c r="V531" t="s">
        <v>6867</v>
      </c>
      <c r="W531" t="s">
        <v>7526</v>
      </c>
      <c r="X531" t="s">
        <v>5070</v>
      </c>
      <c r="Y531" t="s">
        <v>5271</v>
      </c>
      <c r="AA531" t="s">
        <v>5117</v>
      </c>
      <c r="AH531" t="s">
        <v>5058</v>
      </c>
      <c r="AM531" t="s">
        <v>7527</v>
      </c>
    </row>
    <row r="532" spans="1:39" x14ac:dyDescent="0.25">
      <c r="A532">
        <v>2972</v>
      </c>
      <c r="C532" t="s">
        <v>4791</v>
      </c>
      <c r="D532" t="s">
        <v>5048</v>
      </c>
      <c r="E532" t="s">
        <v>8876</v>
      </c>
      <c r="G532" t="s">
        <v>5073</v>
      </c>
      <c r="H532" t="s">
        <v>5050</v>
      </c>
      <c r="I532" t="s">
        <v>5051</v>
      </c>
      <c r="K532" t="s">
        <v>5104</v>
      </c>
      <c r="M532" t="s">
        <v>486</v>
      </c>
      <c r="N532" t="s">
        <v>5051</v>
      </c>
      <c r="O532" t="s">
        <v>5104</v>
      </c>
      <c r="Q532" t="s">
        <v>486</v>
      </c>
      <c r="V532" t="s">
        <v>6867</v>
      </c>
      <c r="W532" t="s">
        <v>8755</v>
      </c>
      <c r="X532" t="s">
        <v>5437</v>
      </c>
      <c r="Y532" t="s">
        <v>5098</v>
      </c>
      <c r="Z532" t="s">
        <v>5437</v>
      </c>
      <c r="AA532" t="s">
        <v>5104</v>
      </c>
      <c r="AH532" t="s">
        <v>5058</v>
      </c>
      <c r="AM532" t="s">
        <v>9064</v>
      </c>
    </row>
    <row r="533" spans="1:39" x14ac:dyDescent="0.25">
      <c r="A533">
        <v>2542</v>
      </c>
      <c r="C533" t="s">
        <v>4791</v>
      </c>
      <c r="D533" t="s">
        <v>5048</v>
      </c>
      <c r="E533" t="s">
        <v>8754</v>
      </c>
      <c r="G533" t="s">
        <v>5073</v>
      </c>
      <c r="H533" t="s">
        <v>5050</v>
      </c>
      <c r="I533" t="s">
        <v>5051</v>
      </c>
      <c r="K533" t="s">
        <v>5094</v>
      </c>
      <c r="M533" t="s">
        <v>486</v>
      </c>
      <c r="N533" t="s">
        <v>5051</v>
      </c>
      <c r="O533" t="s">
        <v>5113</v>
      </c>
      <c r="Q533" t="s">
        <v>5134</v>
      </c>
      <c r="V533" t="s">
        <v>6867</v>
      </c>
      <c r="W533" t="s">
        <v>8755</v>
      </c>
      <c r="X533" t="s">
        <v>5070</v>
      </c>
      <c r="Y533" t="s">
        <v>5091</v>
      </c>
      <c r="Z533" t="s">
        <v>5070</v>
      </c>
      <c r="AA533" t="s">
        <v>5191</v>
      </c>
      <c r="AH533" t="s">
        <v>5058</v>
      </c>
      <c r="AM533" t="s">
        <v>8756</v>
      </c>
    </row>
    <row r="534" spans="1:39" x14ac:dyDescent="0.25">
      <c r="A534">
        <v>1343</v>
      </c>
      <c r="C534" t="s">
        <v>4791</v>
      </c>
      <c r="D534" t="s">
        <v>5048</v>
      </c>
      <c r="E534" t="s">
        <v>7657</v>
      </c>
      <c r="G534" t="s">
        <v>5073</v>
      </c>
      <c r="H534" t="s">
        <v>5050</v>
      </c>
      <c r="I534" t="s">
        <v>5051</v>
      </c>
      <c r="K534" t="s">
        <v>5052</v>
      </c>
      <c r="M534" t="s">
        <v>743</v>
      </c>
      <c r="N534" t="s">
        <v>5051</v>
      </c>
      <c r="O534" t="s">
        <v>5099</v>
      </c>
      <c r="Q534" t="s">
        <v>238</v>
      </c>
      <c r="V534" t="s">
        <v>6867</v>
      </c>
      <c r="W534" t="s">
        <v>7658</v>
      </c>
      <c r="X534" t="s">
        <v>5052</v>
      </c>
      <c r="Z534" t="s">
        <v>5052</v>
      </c>
      <c r="AA534" t="s">
        <v>5070</v>
      </c>
      <c r="AH534" t="s">
        <v>5058</v>
      </c>
      <c r="AM534" t="s">
        <v>7659</v>
      </c>
    </row>
    <row r="535" spans="1:39" x14ac:dyDescent="0.25">
      <c r="A535">
        <v>1170</v>
      </c>
      <c r="C535" t="s">
        <v>4791</v>
      </c>
      <c r="D535" t="s">
        <v>5048</v>
      </c>
      <c r="E535" t="s">
        <v>7434</v>
      </c>
      <c r="G535" t="s">
        <v>5073</v>
      </c>
      <c r="H535" t="s">
        <v>5050</v>
      </c>
      <c r="I535" t="s">
        <v>5051</v>
      </c>
      <c r="K535" t="s">
        <v>5091</v>
      </c>
      <c r="M535" t="s">
        <v>5098</v>
      </c>
      <c r="N535" t="s">
        <v>5051</v>
      </c>
      <c r="O535" t="s">
        <v>5211</v>
      </c>
      <c r="Q535" t="s">
        <v>506</v>
      </c>
      <c r="V535" t="s">
        <v>6867</v>
      </c>
      <c r="W535" t="s">
        <v>7435</v>
      </c>
      <c r="X535" t="s">
        <v>5077</v>
      </c>
      <c r="Y535" t="s">
        <v>5196</v>
      </c>
      <c r="Z535" t="s">
        <v>5054</v>
      </c>
      <c r="AA535" t="s">
        <v>5184</v>
      </c>
      <c r="AH535" t="s">
        <v>5058</v>
      </c>
      <c r="AM535" t="s">
        <v>7436</v>
      </c>
    </row>
    <row r="536" spans="1:39" x14ac:dyDescent="0.25">
      <c r="A536">
        <v>1190</v>
      </c>
      <c r="C536" t="s">
        <v>4791</v>
      </c>
      <c r="D536" t="s">
        <v>5048</v>
      </c>
      <c r="E536" t="s">
        <v>7467</v>
      </c>
      <c r="G536" t="s">
        <v>5073</v>
      </c>
      <c r="H536" t="s">
        <v>5050</v>
      </c>
      <c r="I536" t="s">
        <v>5051</v>
      </c>
      <c r="K536" t="s">
        <v>5091</v>
      </c>
      <c r="M536" t="s">
        <v>238</v>
      </c>
      <c r="N536" t="s">
        <v>5051</v>
      </c>
      <c r="O536" t="s">
        <v>5063</v>
      </c>
      <c r="Q536" t="s">
        <v>239</v>
      </c>
      <c r="V536" t="s">
        <v>6867</v>
      </c>
      <c r="W536" t="s">
        <v>7468</v>
      </c>
      <c r="X536" t="s">
        <v>5070</v>
      </c>
      <c r="Y536" t="s">
        <v>5355</v>
      </c>
      <c r="AA536" t="s">
        <v>5091</v>
      </c>
      <c r="AH536" t="s">
        <v>5058</v>
      </c>
      <c r="AM536" t="s">
        <v>7469</v>
      </c>
    </row>
    <row r="537" spans="1:39" x14ac:dyDescent="0.25">
      <c r="A537">
        <v>2895</v>
      </c>
      <c r="B537" t="s">
        <v>8999</v>
      </c>
      <c r="C537" t="s">
        <v>4791</v>
      </c>
      <c r="D537" t="s">
        <v>5048</v>
      </c>
      <c r="E537" t="s">
        <v>9000</v>
      </c>
      <c r="G537" t="s">
        <v>5073</v>
      </c>
      <c r="H537" t="s">
        <v>5050</v>
      </c>
      <c r="I537" t="s">
        <v>5051</v>
      </c>
      <c r="K537" t="s">
        <v>5063</v>
      </c>
      <c r="M537" t="s">
        <v>7033</v>
      </c>
      <c r="V537" t="s">
        <v>6867</v>
      </c>
      <c r="W537" t="s">
        <v>9001</v>
      </c>
      <c r="AE537" t="s">
        <v>7059</v>
      </c>
      <c r="AH537" t="s">
        <v>5058</v>
      </c>
      <c r="AM537" t="s">
        <v>9002</v>
      </c>
    </row>
    <row r="538" spans="1:39" x14ac:dyDescent="0.25">
      <c r="A538">
        <v>3236</v>
      </c>
      <c r="B538" t="s">
        <v>9333</v>
      </c>
      <c r="C538" t="s">
        <v>4791</v>
      </c>
      <c r="D538" t="s">
        <v>5048</v>
      </c>
      <c r="E538" t="s">
        <v>9334</v>
      </c>
      <c r="G538" t="s">
        <v>5073</v>
      </c>
      <c r="H538" t="s">
        <v>5050</v>
      </c>
      <c r="I538" t="s">
        <v>5559</v>
      </c>
      <c r="K538" t="s">
        <v>5080</v>
      </c>
      <c r="M538" t="s">
        <v>5196</v>
      </c>
      <c r="N538" t="s">
        <v>5051</v>
      </c>
      <c r="O538" t="s">
        <v>323</v>
      </c>
      <c r="Q538" t="s">
        <v>486</v>
      </c>
      <c r="V538" t="s">
        <v>6867</v>
      </c>
      <c r="W538" t="s">
        <v>9335</v>
      </c>
      <c r="Y538" t="s">
        <v>5133</v>
      </c>
      <c r="Z538" t="s">
        <v>5057</v>
      </c>
      <c r="AA538" t="s">
        <v>5057</v>
      </c>
      <c r="AE538" t="s">
        <v>6899</v>
      </c>
      <c r="AH538" t="s">
        <v>9336</v>
      </c>
      <c r="AM538" t="s">
        <v>9337</v>
      </c>
    </row>
    <row r="539" spans="1:39" x14ac:dyDescent="0.25">
      <c r="A539">
        <v>244</v>
      </c>
      <c r="C539" t="s">
        <v>4796</v>
      </c>
      <c r="D539" t="s">
        <v>5048</v>
      </c>
      <c r="E539" t="s">
        <v>5750</v>
      </c>
      <c r="G539" t="s">
        <v>5073</v>
      </c>
      <c r="H539" t="s">
        <v>5050</v>
      </c>
      <c r="I539" t="s">
        <v>5051</v>
      </c>
      <c r="K539" t="s">
        <v>5113</v>
      </c>
      <c r="M539" t="s">
        <v>5098</v>
      </c>
      <c r="AH539" t="s">
        <v>5058</v>
      </c>
      <c r="AM539" t="s">
        <v>5751</v>
      </c>
    </row>
    <row r="540" spans="1:39" x14ac:dyDescent="0.25">
      <c r="A540">
        <v>3496</v>
      </c>
      <c r="B540" t="s">
        <v>9673</v>
      </c>
      <c r="C540" t="s">
        <v>4791</v>
      </c>
      <c r="D540" t="s">
        <v>5048</v>
      </c>
      <c r="E540" t="s">
        <v>9674</v>
      </c>
      <c r="G540" t="s">
        <v>5073</v>
      </c>
      <c r="H540" t="s">
        <v>5050</v>
      </c>
      <c r="I540" t="s">
        <v>5051</v>
      </c>
      <c r="K540" t="s">
        <v>743</v>
      </c>
      <c r="M540" t="s">
        <v>486</v>
      </c>
      <c r="V540" t="s">
        <v>6867</v>
      </c>
      <c r="W540" t="s">
        <v>9675</v>
      </c>
      <c r="AE540" t="s">
        <v>7059</v>
      </c>
      <c r="AH540" t="s">
        <v>5058</v>
      </c>
      <c r="AM540" t="s">
        <v>9676</v>
      </c>
    </row>
    <row r="541" spans="1:39" x14ac:dyDescent="0.25">
      <c r="A541">
        <v>230</v>
      </c>
      <c r="C541" t="s">
        <v>4796</v>
      </c>
      <c r="D541" t="s">
        <v>5048</v>
      </c>
      <c r="E541" t="s">
        <v>5722</v>
      </c>
      <c r="G541" t="s">
        <v>5073</v>
      </c>
      <c r="H541" t="s">
        <v>5050</v>
      </c>
      <c r="I541" t="s">
        <v>5051</v>
      </c>
      <c r="K541" t="s">
        <v>5094</v>
      </c>
      <c r="M541" t="s">
        <v>5285</v>
      </c>
      <c r="AH541" t="s">
        <v>5058</v>
      </c>
      <c r="AM541" t="s">
        <v>5723</v>
      </c>
    </row>
    <row r="542" spans="1:39" x14ac:dyDescent="0.25">
      <c r="A542">
        <v>3397</v>
      </c>
      <c r="B542" t="s">
        <v>8772</v>
      </c>
      <c r="C542" t="s">
        <v>4791</v>
      </c>
      <c r="D542" t="s">
        <v>5048</v>
      </c>
      <c r="E542" t="s">
        <v>9568</v>
      </c>
      <c r="G542" t="s">
        <v>5073</v>
      </c>
      <c r="H542" t="s">
        <v>5050</v>
      </c>
      <c r="I542" t="s">
        <v>5051</v>
      </c>
      <c r="J542" t="s">
        <v>235</v>
      </c>
      <c r="K542" t="s">
        <v>5355</v>
      </c>
      <c r="M542" t="s">
        <v>5109</v>
      </c>
      <c r="V542" t="s">
        <v>6867</v>
      </c>
      <c r="W542" t="s">
        <v>9569</v>
      </c>
      <c r="AE542" t="s">
        <v>7059</v>
      </c>
      <c r="AH542" t="s">
        <v>5058</v>
      </c>
      <c r="AM542" t="s">
        <v>9570</v>
      </c>
    </row>
    <row r="543" spans="1:39" x14ac:dyDescent="0.25">
      <c r="A543">
        <v>1690</v>
      </c>
      <c r="C543" t="s">
        <v>4791</v>
      </c>
      <c r="D543" t="s">
        <v>5048</v>
      </c>
      <c r="E543" t="s">
        <v>8045</v>
      </c>
      <c r="G543" t="s">
        <v>5073</v>
      </c>
      <c r="H543" t="s">
        <v>5050</v>
      </c>
      <c r="I543" t="s">
        <v>5051</v>
      </c>
      <c r="K543" t="s">
        <v>235</v>
      </c>
      <c r="M543" t="s">
        <v>5134</v>
      </c>
      <c r="N543" t="s">
        <v>5051</v>
      </c>
      <c r="O543" t="s">
        <v>5094</v>
      </c>
      <c r="Q543" t="s">
        <v>506</v>
      </c>
      <c r="V543" t="s">
        <v>6867</v>
      </c>
      <c r="W543" t="s">
        <v>8046</v>
      </c>
      <c r="X543" t="s">
        <v>5057</v>
      </c>
      <c r="Y543" t="s">
        <v>5862</v>
      </c>
      <c r="Z543" t="s">
        <v>5057</v>
      </c>
      <c r="AA543" t="s">
        <v>5057</v>
      </c>
      <c r="AH543" t="s">
        <v>5058</v>
      </c>
      <c r="AM543" t="s">
        <v>8047</v>
      </c>
    </row>
    <row r="544" spans="1:39" x14ac:dyDescent="0.25">
      <c r="A544">
        <v>1367</v>
      </c>
      <c r="B544" t="s">
        <v>7695</v>
      </c>
      <c r="C544" t="s">
        <v>4791</v>
      </c>
      <c r="D544" t="s">
        <v>5048</v>
      </c>
      <c r="E544" t="s">
        <v>7696</v>
      </c>
      <c r="G544" t="s">
        <v>5073</v>
      </c>
      <c r="H544" t="s">
        <v>5050</v>
      </c>
      <c r="I544" t="s">
        <v>5051</v>
      </c>
      <c r="K544" t="s">
        <v>5052</v>
      </c>
      <c r="M544" t="s">
        <v>5092</v>
      </c>
      <c r="N544" t="s">
        <v>5564</v>
      </c>
      <c r="O544" t="s">
        <v>5094</v>
      </c>
      <c r="Q544" t="s">
        <v>486</v>
      </c>
      <c r="V544" t="s">
        <v>6867</v>
      </c>
      <c r="W544" t="s">
        <v>7697</v>
      </c>
      <c r="X544" t="s">
        <v>5099</v>
      </c>
      <c r="Y544" t="s">
        <v>5355</v>
      </c>
      <c r="Z544" t="s">
        <v>5094</v>
      </c>
      <c r="AA544" t="s">
        <v>5077</v>
      </c>
      <c r="AE544" t="s">
        <v>7059</v>
      </c>
      <c r="AH544" t="s">
        <v>7698</v>
      </c>
      <c r="AM544" t="s">
        <v>7699</v>
      </c>
    </row>
    <row r="545" spans="1:42" x14ac:dyDescent="0.25">
      <c r="A545">
        <v>2728</v>
      </c>
      <c r="B545" t="s">
        <v>8859</v>
      </c>
      <c r="C545" t="s">
        <v>4791</v>
      </c>
      <c r="D545" t="s">
        <v>5048</v>
      </c>
      <c r="E545" t="s">
        <v>8325</v>
      </c>
      <c r="G545" t="s">
        <v>5073</v>
      </c>
      <c r="H545" t="s">
        <v>5050</v>
      </c>
      <c r="I545" t="s">
        <v>5051</v>
      </c>
      <c r="K545" t="s">
        <v>5117</v>
      </c>
      <c r="M545" t="s">
        <v>5098</v>
      </c>
      <c r="V545" t="s">
        <v>6867</v>
      </c>
      <c r="AE545" t="s">
        <v>6899</v>
      </c>
      <c r="AH545" t="s">
        <v>5058</v>
      </c>
      <c r="AM545" t="s">
        <v>8860</v>
      </c>
    </row>
    <row r="546" spans="1:42" x14ac:dyDescent="0.25">
      <c r="A546">
        <v>3046</v>
      </c>
      <c r="B546" t="s">
        <v>8088</v>
      </c>
      <c r="C546" t="s">
        <v>4791</v>
      </c>
      <c r="D546" t="s">
        <v>5048</v>
      </c>
      <c r="E546" t="s">
        <v>9120</v>
      </c>
      <c r="G546" t="s">
        <v>5073</v>
      </c>
      <c r="H546" t="s">
        <v>5050</v>
      </c>
      <c r="I546" t="s">
        <v>5051</v>
      </c>
      <c r="K546" t="s">
        <v>5078</v>
      </c>
      <c r="M546" t="s">
        <v>5121</v>
      </c>
      <c r="V546" t="s">
        <v>6867</v>
      </c>
      <c r="W546" t="s">
        <v>7149</v>
      </c>
      <c r="AE546" t="s">
        <v>6899</v>
      </c>
      <c r="AH546" t="s">
        <v>5058</v>
      </c>
      <c r="AM546" t="s">
        <v>9121</v>
      </c>
    </row>
    <row r="547" spans="1:42" x14ac:dyDescent="0.25">
      <c r="A547">
        <v>147</v>
      </c>
      <c r="C547" t="s">
        <v>4796</v>
      </c>
      <c r="D547" t="s">
        <v>5048</v>
      </c>
      <c r="E547" t="s">
        <v>5504</v>
      </c>
      <c r="G547" t="s">
        <v>5073</v>
      </c>
      <c r="H547" t="s">
        <v>5050</v>
      </c>
      <c r="I547" t="s">
        <v>5051</v>
      </c>
      <c r="K547" t="s">
        <v>235</v>
      </c>
      <c r="M547" t="s">
        <v>5237</v>
      </c>
      <c r="AH547" t="s">
        <v>5058</v>
      </c>
      <c r="AM547" t="s">
        <v>5505</v>
      </c>
    </row>
    <row r="548" spans="1:42" x14ac:dyDescent="0.25">
      <c r="A548">
        <v>919</v>
      </c>
      <c r="C548" t="s">
        <v>4791</v>
      </c>
      <c r="D548" t="s">
        <v>5048</v>
      </c>
      <c r="E548" t="s">
        <v>7148</v>
      </c>
      <c r="G548" t="s">
        <v>5073</v>
      </c>
      <c r="H548" t="s">
        <v>5050</v>
      </c>
      <c r="I548" t="s">
        <v>5051</v>
      </c>
      <c r="K548" t="s">
        <v>5057</v>
      </c>
      <c r="M548" t="s">
        <v>5271</v>
      </c>
      <c r="O548" t="s">
        <v>5094</v>
      </c>
      <c r="Q548" t="s">
        <v>506</v>
      </c>
      <c r="V548" t="s">
        <v>6867</v>
      </c>
      <c r="W548" t="s">
        <v>7149</v>
      </c>
      <c r="X548" t="s">
        <v>5057</v>
      </c>
      <c r="Y548" t="s">
        <v>5196</v>
      </c>
      <c r="Z548" t="s">
        <v>5057</v>
      </c>
      <c r="AA548" t="s">
        <v>5057</v>
      </c>
      <c r="AH548" t="s">
        <v>5058</v>
      </c>
      <c r="AM548" t="s">
        <v>7150</v>
      </c>
    </row>
    <row r="549" spans="1:42" x14ac:dyDescent="0.25">
      <c r="A549">
        <v>1152</v>
      </c>
      <c r="B549" t="s">
        <v>7398</v>
      </c>
      <c r="C549" t="s">
        <v>4791</v>
      </c>
      <c r="D549" t="s">
        <v>5048</v>
      </c>
      <c r="E549" t="s">
        <v>6912</v>
      </c>
      <c r="G549" t="s">
        <v>5073</v>
      </c>
      <c r="H549" t="s">
        <v>5050</v>
      </c>
      <c r="I549" t="s">
        <v>5051</v>
      </c>
      <c r="K549" t="s">
        <v>5091</v>
      </c>
      <c r="M549" t="s">
        <v>5237</v>
      </c>
      <c r="V549" t="s">
        <v>6867</v>
      </c>
      <c r="W549" t="s">
        <v>7399</v>
      </c>
      <c r="AE549" t="s">
        <v>6899</v>
      </c>
      <c r="AH549" t="s">
        <v>5058</v>
      </c>
      <c r="AM549" t="s">
        <v>7400</v>
      </c>
    </row>
    <row r="550" spans="1:42" x14ac:dyDescent="0.25">
      <c r="A550">
        <v>3644</v>
      </c>
      <c r="B550" t="s">
        <v>9714</v>
      </c>
      <c r="C550" t="s">
        <v>4791</v>
      </c>
      <c r="D550" t="s">
        <v>5048</v>
      </c>
      <c r="E550" t="s">
        <v>7221</v>
      </c>
      <c r="G550" t="s">
        <v>5073</v>
      </c>
      <c r="H550" t="s">
        <v>5050</v>
      </c>
      <c r="I550" t="s">
        <v>5051</v>
      </c>
      <c r="K550" t="s">
        <v>486</v>
      </c>
      <c r="M550" t="s">
        <v>236</v>
      </c>
      <c r="V550" t="s">
        <v>6867</v>
      </c>
      <c r="W550" t="s">
        <v>9768</v>
      </c>
      <c r="AE550" t="s">
        <v>6899</v>
      </c>
      <c r="AH550" t="s">
        <v>5058</v>
      </c>
      <c r="AM550" t="s">
        <v>9769</v>
      </c>
    </row>
    <row r="551" spans="1:42" x14ac:dyDescent="0.25">
      <c r="A551">
        <v>3550</v>
      </c>
      <c r="B551" t="s">
        <v>9714</v>
      </c>
      <c r="C551" t="s">
        <v>4791</v>
      </c>
      <c r="D551" t="s">
        <v>5048</v>
      </c>
      <c r="E551" t="s">
        <v>7937</v>
      </c>
      <c r="G551" t="s">
        <v>5073</v>
      </c>
      <c r="H551" t="s">
        <v>1054</v>
      </c>
      <c r="I551" t="s">
        <v>5051</v>
      </c>
      <c r="J551" t="s">
        <v>235</v>
      </c>
      <c r="K551" t="s">
        <v>5237</v>
      </c>
      <c r="M551" t="s">
        <v>5108</v>
      </c>
      <c r="V551" t="s">
        <v>6867</v>
      </c>
      <c r="W551" t="s">
        <v>9715</v>
      </c>
      <c r="AE551" t="s">
        <v>6899</v>
      </c>
      <c r="AH551" t="s">
        <v>5058</v>
      </c>
      <c r="AM551" t="s">
        <v>9716</v>
      </c>
    </row>
    <row r="552" spans="1:42" x14ac:dyDescent="0.25">
      <c r="A552">
        <v>1887</v>
      </c>
      <c r="B552" t="s">
        <v>8243</v>
      </c>
      <c r="C552" t="s">
        <v>4791</v>
      </c>
      <c r="D552" t="s">
        <v>5048</v>
      </c>
      <c r="E552" t="s">
        <v>7099</v>
      </c>
      <c r="G552" t="s">
        <v>5073</v>
      </c>
      <c r="H552" t="s">
        <v>5050</v>
      </c>
      <c r="I552" t="s">
        <v>5051</v>
      </c>
      <c r="K552" t="s">
        <v>5062</v>
      </c>
      <c r="M552" t="s">
        <v>6941</v>
      </c>
      <c r="V552" t="s">
        <v>6867</v>
      </c>
      <c r="W552" t="s">
        <v>8244</v>
      </c>
      <c r="AE552" t="s">
        <v>6899</v>
      </c>
      <c r="AH552" t="s">
        <v>5058</v>
      </c>
      <c r="AM552" t="s">
        <v>8245</v>
      </c>
    </row>
    <row r="553" spans="1:42" x14ac:dyDescent="0.25">
      <c r="A553">
        <v>878</v>
      </c>
      <c r="C553" t="s">
        <v>4791</v>
      </c>
      <c r="D553" t="s">
        <v>5048</v>
      </c>
      <c r="E553" t="s">
        <v>7084</v>
      </c>
      <c r="G553" t="s">
        <v>5073</v>
      </c>
      <c r="H553" t="s">
        <v>5050</v>
      </c>
      <c r="I553" t="s">
        <v>5051</v>
      </c>
      <c r="K553" t="s">
        <v>5057</v>
      </c>
      <c r="M553" t="s">
        <v>6072</v>
      </c>
      <c r="N553" t="s">
        <v>5051</v>
      </c>
      <c r="O553" t="s">
        <v>5063</v>
      </c>
      <c r="Q553" t="s">
        <v>5109</v>
      </c>
      <c r="V553" t="s">
        <v>6867</v>
      </c>
      <c r="W553" t="s">
        <v>7085</v>
      </c>
      <c r="X553" t="s">
        <v>6483</v>
      </c>
      <c r="Y553" t="s">
        <v>5108</v>
      </c>
      <c r="Z553" t="s">
        <v>5052</v>
      </c>
      <c r="AA553" t="s">
        <v>5055</v>
      </c>
      <c r="AH553" t="s">
        <v>5058</v>
      </c>
      <c r="AM553" t="s">
        <v>7086</v>
      </c>
    </row>
    <row r="554" spans="1:42" x14ac:dyDescent="0.25">
      <c r="A554">
        <v>2036</v>
      </c>
      <c r="C554" t="s">
        <v>4791</v>
      </c>
      <c r="D554" t="s">
        <v>5048</v>
      </c>
      <c r="E554" t="s">
        <v>8381</v>
      </c>
      <c r="G554" t="s">
        <v>5073</v>
      </c>
      <c r="H554" t="s">
        <v>5050</v>
      </c>
      <c r="I554" t="s">
        <v>5051</v>
      </c>
      <c r="K554" t="s">
        <v>5099</v>
      </c>
      <c r="M554" t="s">
        <v>5134</v>
      </c>
      <c r="N554" t="s">
        <v>5051</v>
      </c>
      <c r="O554" t="s">
        <v>5113</v>
      </c>
      <c r="Q554" t="s">
        <v>486</v>
      </c>
      <c r="V554" t="s">
        <v>6867</v>
      </c>
      <c r="W554" t="s">
        <v>8382</v>
      </c>
      <c r="X554" t="s">
        <v>5672</v>
      </c>
      <c r="Y554" t="s">
        <v>5085</v>
      </c>
      <c r="Z554" t="s">
        <v>5672</v>
      </c>
      <c r="AA554" t="s">
        <v>5672</v>
      </c>
      <c r="AH554" t="s">
        <v>5058</v>
      </c>
      <c r="AM554" t="s">
        <v>8383</v>
      </c>
    </row>
    <row r="555" spans="1:42" x14ac:dyDescent="0.25">
      <c r="A555">
        <v>3627</v>
      </c>
      <c r="B555" t="s">
        <v>9757</v>
      </c>
      <c r="C555" t="s">
        <v>4791</v>
      </c>
      <c r="D555" t="s">
        <v>5048</v>
      </c>
      <c r="E555" t="s">
        <v>8234</v>
      </c>
      <c r="H555" t="s">
        <v>5050</v>
      </c>
      <c r="I555" t="s">
        <v>5051</v>
      </c>
      <c r="J555" t="s">
        <v>235</v>
      </c>
      <c r="K555" t="s">
        <v>506</v>
      </c>
      <c r="M555" t="s">
        <v>5104</v>
      </c>
      <c r="AH555" t="s">
        <v>5058</v>
      </c>
      <c r="AM555" t="s">
        <v>9758</v>
      </c>
      <c r="AP555" t="s">
        <v>5093</v>
      </c>
    </row>
    <row r="556" spans="1:42" x14ac:dyDescent="0.25">
      <c r="A556">
        <v>1368</v>
      </c>
      <c r="B556" t="s">
        <v>7700</v>
      </c>
      <c r="C556" t="s">
        <v>4791</v>
      </c>
      <c r="D556" t="s">
        <v>5048</v>
      </c>
      <c r="E556" t="s">
        <v>6966</v>
      </c>
      <c r="G556" t="s">
        <v>5073</v>
      </c>
      <c r="H556" t="s">
        <v>5050</v>
      </c>
      <c r="I556" t="s">
        <v>5051</v>
      </c>
      <c r="K556" t="s">
        <v>5052</v>
      </c>
      <c r="M556" t="s">
        <v>5092</v>
      </c>
      <c r="N556" t="s">
        <v>5564</v>
      </c>
      <c r="O556" t="s">
        <v>5094</v>
      </c>
      <c r="Q556" t="s">
        <v>486</v>
      </c>
      <c r="V556" t="s">
        <v>6867</v>
      </c>
      <c r="W556" t="s">
        <v>7701</v>
      </c>
      <c r="X556" t="s">
        <v>5094</v>
      </c>
      <c r="Y556" t="s">
        <v>5355</v>
      </c>
      <c r="Z556" t="s">
        <v>5094</v>
      </c>
      <c r="AA556" t="s">
        <v>5077</v>
      </c>
      <c r="AE556" t="s">
        <v>6899</v>
      </c>
      <c r="AH556" t="s">
        <v>7702</v>
      </c>
      <c r="AM556" t="s">
        <v>7703</v>
      </c>
    </row>
    <row r="557" spans="1:42" x14ac:dyDescent="0.25">
      <c r="A557">
        <v>3068</v>
      </c>
      <c r="B557" t="s">
        <v>9140</v>
      </c>
      <c r="C557" t="s">
        <v>4791</v>
      </c>
      <c r="D557" t="s">
        <v>5048</v>
      </c>
      <c r="E557" t="s">
        <v>7231</v>
      </c>
      <c r="G557" t="s">
        <v>5073</v>
      </c>
      <c r="H557" t="s">
        <v>5050</v>
      </c>
      <c r="I557" t="s">
        <v>5051</v>
      </c>
      <c r="K557" t="s">
        <v>5460</v>
      </c>
      <c r="M557" t="s">
        <v>5109</v>
      </c>
      <c r="V557" t="s">
        <v>6867</v>
      </c>
      <c r="W557" t="s">
        <v>9141</v>
      </c>
      <c r="AE557" t="s">
        <v>6899</v>
      </c>
      <c r="AH557" t="s">
        <v>5058</v>
      </c>
      <c r="AM557" t="s">
        <v>9142</v>
      </c>
    </row>
    <row r="558" spans="1:42" x14ac:dyDescent="0.25">
      <c r="A558">
        <v>2238</v>
      </c>
      <c r="B558" t="s">
        <v>8544</v>
      </c>
      <c r="C558" t="s">
        <v>4791</v>
      </c>
      <c r="D558" t="s">
        <v>5048</v>
      </c>
      <c r="E558" t="s">
        <v>8545</v>
      </c>
      <c r="G558" t="s">
        <v>5073</v>
      </c>
      <c r="H558" t="s">
        <v>5050</v>
      </c>
      <c r="I558" t="s">
        <v>5051</v>
      </c>
      <c r="K558" t="s">
        <v>5099</v>
      </c>
      <c r="M558" t="s">
        <v>5054</v>
      </c>
      <c r="N558" t="s">
        <v>5559</v>
      </c>
      <c r="O558" t="s">
        <v>5196</v>
      </c>
      <c r="Q558" t="s">
        <v>5196</v>
      </c>
      <c r="V558" t="s">
        <v>6867</v>
      </c>
      <c r="W558" t="s">
        <v>8546</v>
      </c>
      <c r="Y558" t="s">
        <v>5070</v>
      </c>
      <c r="Z558" t="s">
        <v>5070</v>
      </c>
      <c r="AA558" t="s">
        <v>5077</v>
      </c>
      <c r="AE558" t="s">
        <v>6869</v>
      </c>
      <c r="AF558" t="s">
        <v>6906</v>
      </c>
      <c r="AG558" t="s">
        <v>8547</v>
      </c>
      <c r="AH558" t="s">
        <v>8548</v>
      </c>
      <c r="AM558" t="s">
        <v>8549</v>
      </c>
    </row>
    <row r="559" spans="1:42" x14ac:dyDescent="0.25">
      <c r="A559">
        <v>1683</v>
      </c>
      <c r="C559" t="s">
        <v>4791</v>
      </c>
      <c r="D559" t="s">
        <v>5048</v>
      </c>
      <c r="E559" t="s">
        <v>7346</v>
      </c>
      <c r="G559" t="s">
        <v>5073</v>
      </c>
      <c r="H559" t="s">
        <v>5050</v>
      </c>
      <c r="I559" t="s">
        <v>5051</v>
      </c>
      <c r="K559" t="s">
        <v>235</v>
      </c>
      <c r="M559" t="s">
        <v>5134</v>
      </c>
      <c r="N559" t="s">
        <v>5051</v>
      </c>
      <c r="O559" t="s">
        <v>235</v>
      </c>
      <c r="Q559" t="s">
        <v>5408</v>
      </c>
      <c r="V559" t="s">
        <v>6867</v>
      </c>
      <c r="W559" t="s">
        <v>8027</v>
      </c>
      <c r="X559" t="s">
        <v>5057</v>
      </c>
      <c r="Y559" t="s">
        <v>5191</v>
      </c>
      <c r="Z559" t="s">
        <v>5057</v>
      </c>
      <c r="AA559" t="s">
        <v>5056</v>
      </c>
      <c r="AH559" t="s">
        <v>5058</v>
      </c>
      <c r="AM559" t="s">
        <v>8028</v>
      </c>
    </row>
    <row r="560" spans="1:42" x14ac:dyDescent="0.25">
      <c r="A560">
        <v>3662</v>
      </c>
      <c r="C560" t="s">
        <v>4791</v>
      </c>
      <c r="D560" t="s">
        <v>5048</v>
      </c>
      <c r="E560" t="s">
        <v>9151</v>
      </c>
      <c r="G560" t="s">
        <v>5073</v>
      </c>
      <c r="H560" t="s">
        <v>5050</v>
      </c>
      <c r="I560" t="s">
        <v>5564</v>
      </c>
      <c r="K560" t="s">
        <v>5054</v>
      </c>
      <c r="M560" t="s">
        <v>5054</v>
      </c>
      <c r="V560" t="s">
        <v>6867</v>
      </c>
      <c r="W560" t="s">
        <v>9772</v>
      </c>
      <c r="AE560" t="s">
        <v>6899</v>
      </c>
      <c r="AH560" t="s">
        <v>9773</v>
      </c>
      <c r="AM560" t="s">
        <v>9774</v>
      </c>
    </row>
    <row r="561" spans="1:39" x14ac:dyDescent="0.25">
      <c r="A561">
        <v>2124</v>
      </c>
      <c r="C561" t="s">
        <v>4791</v>
      </c>
      <c r="D561" t="s">
        <v>5048</v>
      </c>
      <c r="E561" t="s">
        <v>8451</v>
      </c>
      <c r="G561" t="s">
        <v>5073</v>
      </c>
      <c r="H561" t="s">
        <v>5050</v>
      </c>
      <c r="I561" t="s">
        <v>5051</v>
      </c>
      <c r="K561" t="s">
        <v>5099</v>
      </c>
      <c r="M561" t="s">
        <v>238</v>
      </c>
      <c r="N561" t="s">
        <v>5051</v>
      </c>
      <c r="O561" t="s">
        <v>5099</v>
      </c>
      <c r="Q561" t="s">
        <v>238</v>
      </c>
      <c r="V561" t="s">
        <v>6867</v>
      </c>
      <c r="W561" t="s">
        <v>8452</v>
      </c>
      <c r="X561" t="s">
        <v>5052</v>
      </c>
      <c r="Y561" t="s">
        <v>5191</v>
      </c>
      <c r="Z561" t="s">
        <v>5052</v>
      </c>
      <c r="AA561" t="s">
        <v>5070</v>
      </c>
      <c r="AH561" t="s">
        <v>5058</v>
      </c>
      <c r="AM561" t="s">
        <v>8453</v>
      </c>
    </row>
    <row r="562" spans="1:39" x14ac:dyDescent="0.25">
      <c r="A562">
        <v>3301</v>
      </c>
      <c r="B562" t="s">
        <v>9442</v>
      </c>
      <c r="C562" t="s">
        <v>4791</v>
      </c>
      <c r="D562" t="s">
        <v>5048</v>
      </c>
      <c r="E562" t="s">
        <v>6954</v>
      </c>
      <c r="G562" t="s">
        <v>5073</v>
      </c>
      <c r="H562" t="s">
        <v>5050</v>
      </c>
      <c r="I562" t="s">
        <v>5559</v>
      </c>
      <c r="K562" t="s">
        <v>323</v>
      </c>
      <c r="M562" t="s">
        <v>237</v>
      </c>
      <c r="N562" t="s">
        <v>5051</v>
      </c>
      <c r="O562" t="s">
        <v>743</v>
      </c>
      <c r="Q562" t="s">
        <v>506</v>
      </c>
      <c r="V562" t="s">
        <v>6867</v>
      </c>
      <c r="W562" t="s">
        <v>9443</v>
      </c>
      <c r="X562" t="s">
        <v>5204</v>
      </c>
      <c r="Y562" t="s">
        <v>5138</v>
      </c>
      <c r="Z562" t="s">
        <v>5070</v>
      </c>
      <c r="AA562" t="s">
        <v>5080</v>
      </c>
      <c r="AE562" t="s">
        <v>7059</v>
      </c>
      <c r="AH562" t="s">
        <v>9444</v>
      </c>
      <c r="AM562" t="s">
        <v>9445</v>
      </c>
    </row>
    <row r="563" spans="1:39" x14ac:dyDescent="0.25">
      <c r="A563">
        <v>3327</v>
      </c>
      <c r="B563" t="s">
        <v>9467</v>
      </c>
      <c r="C563" t="s">
        <v>4791</v>
      </c>
      <c r="D563" t="s">
        <v>5048</v>
      </c>
      <c r="E563" t="s">
        <v>9468</v>
      </c>
      <c r="G563" t="s">
        <v>5073</v>
      </c>
      <c r="H563" t="s">
        <v>5050</v>
      </c>
      <c r="I563" t="s">
        <v>5051</v>
      </c>
      <c r="K563" t="s">
        <v>5069</v>
      </c>
      <c r="M563" t="s">
        <v>5857</v>
      </c>
      <c r="V563" t="s">
        <v>6867</v>
      </c>
      <c r="W563" t="s">
        <v>9469</v>
      </c>
      <c r="AE563" t="s">
        <v>6899</v>
      </c>
      <c r="AH563" t="s">
        <v>5058</v>
      </c>
      <c r="AM563" t="s">
        <v>9470</v>
      </c>
    </row>
    <row r="564" spans="1:39" x14ac:dyDescent="0.25">
      <c r="A564">
        <v>1416</v>
      </c>
      <c r="C564" t="s">
        <v>4791</v>
      </c>
      <c r="D564" t="s">
        <v>5048</v>
      </c>
      <c r="E564" t="s">
        <v>7788</v>
      </c>
      <c r="G564" t="s">
        <v>5073</v>
      </c>
      <c r="H564" t="s">
        <v>5050</v>
      </c>
      <c r="I564" t="s">
        <v>5051</v>
      </c>
      <c r="K564" t="s">
        <v>5052</v>
      </c>
      <c r="M564" t="s">
        <v>5098</v>
      </c>
      <c r="N564" t="s">
        <v>5051</v>
      </c>
      <c r="O564" t="s">
        <v>5099</v>
      </c>
      <c r="Q564" t="s">
        <v>238</v>
      </c>
      <c r="V564" t="s">
        <v>6867</v>
      </c>
      <c r="W564" t="s">
        <v>7789</v>
      </c>
      <c r="X564" t="s">
        <v>5077</v>
      </c>
      <c r="Y564" t="s">
        <v>237</v>
      </c>
      <c r="Z564" t="s">
        <v>5077</v>
      </c>
      <c r="AA564" t="s">
        <v>5113</v>
      </c>
      <c r="AH564" t="s">
        <v>5058</v>
      </c>
      <c r="AM564" t="s">
        <v>7790</v>
      </c>
    </row>
    <row r="565" spans="1:39" x14ac:dyDescent="0.25">
      <c r="A565">
        <v>2034</v>
      </c>
      <c r="C565" t="s">
        <v>4791</v>
      </c>
      <c r="D565" t="s">
        <v>5048</v>
      </c>
      <c r="E565" t="s">
        <v>8377</v>
      </c>
      <c r="G565" t="s">
        <v>5073</v>
      </c>
      <c r="H565" t="s">
        <v>5050</v>
      </c>
      <c r="I565" t="s">
        <v>5051</v>
      </c>
      <c r="K565" t="s">
        <v>5099</v>
      </c>
      <c r="M565" t="s">
        <v>5134</v>
      </c>
      <c r="N565" t="s">
        <v>5051</v>
      </c>
      <c r="O565" t="s">
        <v>5094</v>
      </c>
      <c r="Q565" t="s">
        <v>238</v>
      </c>
      <c r="V565" t="s">
        <v>6867</v>
      </c>
      <c r="W565" t="s">
        <v>8378</v>
      </c>
      <c r="X565" t="s">
        <v>5091</v>
      </c>
      <c r="Y565" t="s">
        <v>5065</v>
      </c>
      <c r="Z565" t="s">
        <v>5091</v>
      </c>
      <c r="AA565" t="s">
        <v>5070</v>
      </c>
      <c r="AH565" t="s">
        <v>5058</v>
      </c>
      <c r="AM565" t="s">
        <v>8379</v>
      </c>
    </row>
    <row r="566" spans="1:39" x14ac:dyDescent="0.25">
      <c r="A566">
        <v>1171</v>
      </c>
      <c r="C566" t="s">
        <v>4791</v>
      </c>
      <c r="D566" t="s">
        <v>5048</v>
      </c>
      <c r="E566" t="s">
        <v>7437</v>
      </c>
      <c r="G566" t="s">
        <v>5073</v>
      </c>
      <c r="H566" t="s">
        <v>5050</v>
      </c>
      <c r="I566" t="s">
        <v>5051</v>
      </c>
      <c r="J566" t="s">
        <v>235</v>
      </c>
      <c r="K566" t="s">
        <v>5091</v>
      </c>
      <c r="M566" t="s">
        <v>5098</v>
      </c>
      <c r="N566" t="s">
        <v>5051</v>
      </c>
      <c r="O566" t="s">
        <v>5211</v>
      </c>
      <c r="Q566" t="s">
        <v>506</v>
      </c>
      <c r="V566" t="s">
        <v>6867</v>
      </c>
      <c r="W566" t="s">
        <v>7438</v>
      </c>
      <c r="X566" t="s">
        <v>5070</v>
      </c>
      <c r="Y566" t="s">
        <v>5196</v>
      </c>
      <c r="Z566" t="s">
        <v>5070</v>
      </c>
      <c r="AA566" t="s">
        <v>5113</v>
      </c>
      <c r="AH566" t="s">
        <v>5058</v>
      </c>
      <c r="AM566" t="s">
        <v>7439</v>
      </c>
    </row>
    <row r="567" spans="1:39" x14ac:dyDescent="0.25">
      <c r="A567">
        <v>2039</v>
      </c>
      <c r="C567" t="s">
        <v>4791</v>
      </c>
      <c r="D567" t="s">
        <v>5048</v>
      </c>
      <c r="E567" t="s">
        <v>7291</v>
      </c>
      <c r="G567" t="s">
        <v>5073</v>
      </c>
      <c r="H567" t="s">
        <v>5050</v>
      </c>
      <c r="I567" t="s">
        <v>5051</v>
      </c>
      <c r="K567" t="s">
        <v>5099</v>
      </c>
      <c r="M567" t="s">
        <v>5134</v>
      </c>
      <c r="N567" t="s">
        <v>5051</v>
      </c>
      <c r="O567" t="s">
        <v>5063</v>
      </c>
      <c r="Q567" t="s">
        <v>486</v>
      </c>
      <c r="V567" t="s">
        <v>6867</v>
      </c>
      <c r="W567" t="s">
        <v>8387</v>
      </c>
      <c r="X567" t="s">
        <v>5070</v>
      </c>
      <c r="Y567" t="s">
        <v>486</v>
      </c>
      <c r="Z567" t="s">
        <v>5196</v>
      </c>
      <c r="AA567" t="s">
        <v>5191</v>
      </c>
      <c r="AH567" t="s">
        <v>5058</v>
      </c>
      <c r="AM567" t="s">
        <v>8388</v>
      </c>
    </row>
    <row r="568" spans="1:39" x14ac:dyDescent="0.25">
      <c r="A568">
        <v>1736</v>
      </c>
      <c r="C568" t="s">
        <v>4791</v>
      </c>
      <c r="D568" t="s">
        <v>5048</v>
      </c>
      <c r="E568" t="s">
        <v>8078</v>
      </c>
      <c r="G568" t="s">
        <v>5073</v>
      </c>
      <c r="H568" t="s">
        <v>5050</v>
      </c>
      <c r="I568" t="s">
        <v>5051</v>
      </c>
      <c r="J568" t="s">
        <v>235</v>
      </c>
      <c r="K568" t="s">
        <v>235</v>
      </c>
      <c r="M568" t="s">
        <v>5237</v>
      </c>
      <c r="N568" t="s">
        <v>5051</v>
      </c>
      <c r="O568" t="s">
        <v>5113</v>
      </c>
      <c r="Q568" t="s">
        <v>238</v>
      </c>
      <c r="V568" t="s">
        <v>6867</v>
      </c>
      <c r="W568" t="s">
        <v>8079</v>
      </c>
      <c r="X568" t="s">
        <v>5070</v>
      </c>
      <c r="Y568" t="s">
        <v>5069</v>
      </c>
      <c r="Z568" t="s">
        <v>5070</v>
      </c>
      <c r="AA568" t="s">
        <v>5091</v>
      </c>
      <c r="AB568" t="s">
        <v>5093</v>
      </c>
      <c r="AD568" t="s">
        <v>8080</v>
      </c>
      <c r="AM568" t="s">
        <v>8081</v>
      </c>
    </row>
    <row r="569" spans="1:39" x14ac:dyDescent="0.25">
      <c r="A569">
        <v>1177</v>
      </c>
      <c r="C569" t="s">
        <v>4791</v>
      </c>
      <c r="D569" t="s">
        <v>5048</v>
      </c>
      <c r="E569" t="s">
        <v>7454</v>
      </c>
      <c r="G569" t="s">
        <v>5073</v>
      </c>
      <c r="H569" t="s">
        <v>5050</v>
      </c>
      <c r="I569" t="s">
        <v>5051</v>
      </c>
      <c r="K569" t="s">
        <v>5091</v>
      </c>
      <c r="M569" t="s">
        <v>5098</v>
      </c>
      <c r="N569" t="s">
        <v>5051</v>
      </c>
      <c r="O569" t="s">
        <v>5113</v>
      </c>
      <c r="Q569" t="s">
        <v>506</v>
      </c>
      <c r="V569" t="s">
        <v>6867</v>
      </c>
      <c r="W569" t="s">
        <v>7455</v>
      </c>
      <c r="X569" t="s">
        <v>5077</v>
      </c>
      <c r="Y569" t="s">
        <v>5355</v>
      </c>
      <c r="Z569" t="s">
        <v>5054</v>
      </c>
      <c r="AA569" t="s">
        <v>5133</v>
      </c>
      <c r="AH569" t="s">
        <v>5058</v>
      </c>
      <c r="AM569" t="s">
        <v>7456</v>
      </c>
    </row>
    <row r="570" spans="1:39" x14ac:dyDescent="0.25">
      <c r="A570">
        <v>1994</v>
      </c>
      <c r="C570" t="s">
        <v>4791</v>
      </c>
      <c r="D570" t="s">
        <v>5048</v>
      </c>
      <c r="E570" t="s">
        <v>8349</v>
      </c>
      <c r="G570" t="s">
        <v>5073</v>
      </c>
      <c r="H570" t="s">
        <v>5050</v>
      </c>
      <c r="I570" t="s">
        <v>5051</v>
      </c>
      <c r="K570" t="s">
        <v>5099</v>
      </c>
      <c r="M570" t="s">
        <v>743</v>
      </c>
      <c r="N570" t="s">
        <v>5051</v>
      </c>
      <c r="O570" t="s">
        <v>5063</v>
      </c>
      <c r="Q570" t="s">
        <v>238</v>
      </c>
      <c r="V570" t="s">
        <v>6867</v>
      </c>
      <c r="W570" t="s">
        <v>8350</v>
      </c>
      <c r="X570" t="s">
        <v>5052</v>
      </c>
      <c r="Y570" t="s">
        <v>5056</v>
      </c>
      <c r="Z570" t="s">
        <v>323</v>
      </c>
      <c r="AA570" t="s">
        <v>5211</v>
      </c>
      <c r="AH570" t="s">
        <v>5058</v>
      </c>
      <c r="AM570" t="s">
        <v>8351</v>
      </c>
    </row>
    <row r="571" spans="1:39" x14ac:dyDescent="0.25">
      <c r="A571">
        <v>2847</v>
      </c>
      <c r="B571" t="s">
        <v>8951</v>
      </c>
      <c r="C571" t="s">
        <v>4791</v>
      </c>
      <c r="D571" t="s">
        <v>5048</v>
      </c>
      <c r="E571" t="s">
        <v>8952</v>
      </c>
      <c r="G571" t="s">
        <v>5073</v>
      </c>
      <c r="H571" t="s">
        <v>5050</v>
      </c>
      <c r="I571" t="s">
        <v>5051</v>
      </c>
      <c r="K571" t="s">
        <v>5063</v>
      </c>
      <c r="M571" t="s">
        <v>486</v>
      </c>
      <c r="N571" t="s">
        <v>5559</v>
      </c>
      <c r="O571" t="s">
        <v>5649</v>
      </c>
      <c r="Q571" t="s">
        <v>5229</v>
      </c>
      <c r="V571" t="s">
        <v>6867</v>
      </c>
      <c r="W571" t="s">
        <v>8953</v>
      </c>
      <c r="X571" t="s">
        <v>486</v>
      </c>
      <c r="Y571" t="s">
        <v>5091</v>
      </c>
      <c r="Z571" t="s">
        <v>5070</v>
      </c>
      <c r="AA571" t="s">
        <v>5070</v>
      </c>
      <c r="AE571" t="s">
        <v>7059</v>
      </c>
      <c r="AF571" t="s">
        <v>433</v>
      </c>
      <c r="AG571" t="s">
        <v>433</v>
      </c>
      <c r="AH571" t="s">
        <v>8954</v>
      </c>
      <c r="AM571" t="s">
        <v>8955</v>
      </c>
    </row>
    <row r="572" spans="1:39" x14ac:dyDescent="0.25">
      <c r="A572">
        <v>2125</v>
      </c>
      <c r="C572" t="s">
        <v>4791</v>
      </c>
      <c r="D572" t="s">
        <v>5048</v>
      </c>
      <c r="E572" t="s">
        <v>8454</v>
      </c>
      <c r="G572" t="s">
        <v>5073</v>
      </c>
      <c r="H572" t="s">
        <v>5050</v>
      </c>
      <c r="I572" t="s">
        <v>5051</v>
      </c>
      <c r="K572" t="s">
        <v>5099</v>
      </c>
      <c r="M572" t="s">
        <v>238</v>
      </c>
      <c r="N572" t="s">
        <v>5051</v>
      </c>
      <c r="O572" t="s">
        <v>5094</v>
      </c>
      <c r="Q572" t="s">
        <v>238</v>
      </c>
      <c r="V572" t="s">
        <v>6867</v>
      </c>
      <c r="W572" t="s">
        <v>8455</v>
      </c>
      <c r="X572" t="s">
        <v>5070</v>
      </c>
      <c r="Y572" t="s">
        <v>5191</v>
      </c>
      <c r="Z572" t="s">
        <v>5070</v>
      </c>
      <c r="AA572" t="s">
        <v>5070</v>
      </c>
      <c r="AH572" t="s">
        <v>5058</v>
      </c>
      <c r="AM572" t="s">
        <v>8456</v>
      </c>
    </row>
    <row r="573" spans="1:39" x14ac:dyDescent="0.25">
      <c r="A573">
        <v>2132</v>
      </c>
      <c r="C573" t="s">
        <v>4791</v>
      </c>
      <c r="D573" t="s">
        <v>5048</v>
      </c>
      <c r="E573" t="s">
        <v>8470</v>
      </c>
      <c r="G573" t="s">
        <v>5073</v>
      </c>
      <c r="H573" t="s">
        <v>5050</v>
      </c>
      <c r="I573" t="s">
        <v>5564</v>
      </c>
      <c r="K573" t="s">
        <v>5099</v>
      </c>
      <c r="M573" t="s">
        <v>238</v>
      </c>
      <c r="V573" t="s">
        <v>6867</v>
      </c>
      <c r="W573" t="s">
        <v>8471</v>
      </c>
      <c r="AE573" t="s">
        <v>6899</v>
      </c>
      <c r="AH573" t="s">
        <v>8472</v>
      </c>
      <c r="AM573" t="s">
        <v>8473</v>
      </c>
    </row>
    <row r="574" spans="1:39" x14ac:dyDescent="0.25">
      <c r="A574">
        <v>3641</v>
      </c>
      <c r="B574" t="s">
        <v>9764</v>
      </c>
      <c r="C574" t="s">
        <v>4791</v>
      </c>
      <c r="D574" t="s">
        <v>5048</v>
      </c>
      <c r="E574" t="s">
        <v>9765</v>
      </c>
      <c r="G574" t="s">
        <v>5073</v>
      </c>
      <c r="H574" t="s">
        <v>5050</v>
      </c>
      <c r="I574" t="s">
        <v>5051</v>
      </c>
      <c r="J574" t="s">
        <v>235</v>
      </c>
      <c r="K574" t="s">
        <v>486</v>
      </c>
      <c r="M574" t="s">
        <v>5063</v>
      </c>
      <c r="V574" t="s">
        <v>6867</v>
      </c>
      <c r="W574" t="s">
        <v>9766</v>
      </c>
      <c r="AE574" t="s">
        <v>6899</v>
      </c>
      <c r="AH574" t="s">
        <v>5058</v>
      </c>
      <c r="AM574" t="s">
        <v>9767</v>
      </c>
    </row>
    <row r="575" spans="1:39" x14ac:dyDescent="0.25">
      <c r="A575">
        <v>2846</v>
      </c>
      <c r="C575" t="s">
        <v>4791</v>
      </c>
      <c r="D575" t="s">
        <v>5048</v>
      </c>
      <c r="E575" t="s">
        <v>8948</v>
      </c>
      <c r="G575" t="s">
        <v>5073</v>
      </c>
      <c r="H575" t="s">
        <v>5050</v>
      </c>
      <c r="I575" t="s">
        <v>5051</v>
      </c>
      <c r="K575" t="s">
        <v>5063</v>
      </c>
      <c r="M575" t="s">
        <v>486</v>
      </c>
      <c r="N575" t="s">
        <v>5051</v>
      </c>
      <c r="O575" t="s">
        <v>5099</v>
      </c>
      <c r="Q575" t="s">
        <v>5355</v>
      </c>
      <c r="V575" t="s">
        <v>6867</v>
      </c>
      <c r="W575" t="s">
        <v>8949</v>
      </c>
      <c r="X575" t="s">
        <v>5070</v>
      </c>
      <c r="Y575" t="s">
        <v>5070</v>
      </c>
      <c r="Z575" t="s">
        <v>5070</v>
      </c>
      <c r="AA575" t="s">
        <v>5355</v>
      </c>
      <c r="AH575" t="s">
        <v>5058</v>
      </c>
      <c r="AM575" t="s">
        <v>8950</v>
      </c>
    </row>
    <row r="576" spans="1:39" x14ac:dyDescent="0.25">
      <c r="A576">
        <v>945</v>
      </c>
      <c r="C576" t="s">
        <v>4791</v>
      </c>
      <c r="D576" t="s">
        <v>5048</v>
      </c>
      <c r="E576" t="s">
        <v>7190</v>
      </c>
      <c r="G576" t="s">
        <v>5073</v>
      </c>
      <c r="H576" t="s">
        <v>5050</v>
      </c>
      <c r="I576" t="s">
        <v>5051</v>
      </c>
      <c r="K576" t="s">
        <v>5057</v>
      </c>
      <c r="M576" t="s">
        <v>5056</v>
      </c>
      <c r="N576" t="s">
        <v>5051</v>
      </c>
      <c r="O576" t="s">
        <v>5091</v>
      </c>
      <c r="Q576" t="s">
        <v>5056</v>
      </c>
      <c r="V576" t="s">
        <v>6867</v>
      </c>
      <c r="W576" t="s">
        <v>7191</v>
      </c>
      <c r="X576" t="s">
        <v>5077</v>
      </c>
      <c r="Y576" t="s">
        <v>5237</v>
      </c>
      <c r="Z576" t="s">
        <v>486</v>
      </c>
      <c r="AA576" t="s">
        <v>323</v>
      </c>
      <c r="AH576" t="s">
        <v>5058</v>
      </c>
      <c r="AM576" t="s">
        <v>7192</v>
      </c>
    </row>
    <row r="577" spans="1:39" x14ac:dyDescent="0.25">
      <c r="A577">
        <v>946</v>
      </c>
      <c r="C577" t="s">
        <v>4791</v>
      </c>
      <c r="D577" t="s">
        <v>5048</v>
      </c>
      <c r="E577" t="s">
        <v>7193</v>
      </c>
      <c r="G577" t="s">
        <v>5073</v>
      </c>
      <c r="H577" t="s">
        <v>5050</v>
      </c>
      <c r="I577" t="s">
        <v>5051</v>
      </c>
      <c r="K577" t="s">
        <v>5057</v>
      </c>
      <c r="M577" t="s">
        <v>5056</v>
      </c>
      <c r="N577" t="s">
        <v>5051</v>
      </c>
      <c r="O577" t="s">
        <v>5091</v>
      </c>
      <c r="Q577" t="s">
        <v>5056</v>
      </c>
      <c r="V577" t="s">
        <v>6867</v>
      </c>
      <c r="W577" t="s">
        <v>7191</v>
      </c>
      <c r="X577" t="s">
        <v>5077</v>
      </c>
      <c r="Y577" t="s">
        <v>5069</v>
      </c>
      <c r="Z577" t="s">
        <v>486</v>
      </c>
      <c r="AA577" t="s">
        <v>6876</v>
      </c>
      <c r="AH577" t="s">
        <v>5058</v>
      </c>
      <c r="AM577" t="s">
        <v>7194</v>
      </c>
    </row>
    <row r="578" spans="1:39" x14ac:dyDescent="0.25">
      <c r="A578">
        <v>1293</v>
      </c>
      <c r="C578" t="s">
        <v>4791</v>
      </c>
      <c r="D578" t="s">
        <v>5048</v>
      </c>
      <c r="E578" t="s">
        <v>7601</v>
      </c>
      <c r="G578" t="s">
        <v>5073</v>
      </c>
      <c r="H578" t="s">
        <v>5050</v>
      </c>
      <c r="I578" t="s">
        <v>5051</v>
      </c>
      <c r="K578" t="s">
        <v>5052</v>
      </c>
      <c r="M578" t="s">
        <v>5355</v>
      </c>
      <c r="N578" t="s">
        <v>5051</v>
      </c>
      <c r="O578" t="s">
        <v>5063</v>
      </c>
      <c r="Q578" t="s">
        <v>743</v>
      </c>
      <c r="V578" t="s">
        <v>6867</v>
      </c>
      <c r="W578" t="s">
        <v>7602</v>
      </c>
      <c r="X578" t="s">
        <v>5070</v>
      </c>
      <c r="Y578" t="s">
        <v>5649</v>
      </c>
      <c r="Z578" t="s">
        <v>5070</v>
      </c>
      <c r="AA578" t="s">
        <v>5057</v>
      </c>
      <c r="AH578" t="s">
        <v>5058</v>
      </c>
      <c r="AM578" t="s">
        <v>7603</v>
      </c>
    </row>
    <row r="579" spans="1:39" x14ac:dyDescent="0.25">
      <c r="A579">
        <v>4843</v>
      </c>
      <c r="B579" t="s">
        <v>12206</v>
      </c>
      <c r="C579" t="s">
        <v>4791</v>
      </c>
      <c r="D579" t="s">
        <v>5048</v>
      </c>
      <c r="E579" t="s">
        <v>6959</v>
      </c>
      <c r="H579" t="s">
        <v>5050</v>
      </c>
      <c r="I579" t="s">
        <v>5051</v>
      </c>
      <c r="K579" t="s">
        <v>5057</v>
      </c>
      <c r="L579" t="s">
        <v>6866</v>
      </c>
      <c r="M579" t="s">
        <v>236</v>
      </c>
      <c r="N579" t="s">
        <v>5051</v>
      </c>
      <c r="O579" t="s">
        <v>5099</v>
      </c>
      <c r="Q579" t="s">
        <v>5098</v>
      </c>
      <c r="X579" t="s">
        <v>5077</v>
      </c>
      <c r="Y579" t="s">
        <v>6072</v>
      </c>
      <c r="Z579" t="s">
        <v>5052</v>
      </c>
      <c r="AA579" t="s">
        <v>5091</v>
      </c>
      <c r="AH579" t="s">
        <v>5058</v>
      </c>
      <c r="AM579" t="s">
        <v>12207</v>
      </c>
    </row>
    <row r="580" spans="1:39" x14ac:dyDescent="0.25">
      <c r="A580">
        <v>980</v>
      </c>
      <c r="B580" t="s">
        <v>7217</v>
      </c>
      <c r="C580" t="s">
        <v>4791</v>
      </c>
      <c r="D580" t="s">
        <v>5048</v>
      </c>
      <c r="E580" t="s">
        <v>7061</v>
      </c>
      <c r="G580" t="s">
        <v>5073</v>
      </c>
      <c r="H580" t="s">
        <v>5050</v>
      </c>
      <c r="I580" t="s">
        <v>5051</v>
      </c>
      <c r="K580" t="s">
        <v>5184</v>
      </c>
      <c r="M580" t="s">
        <v>5085</v>
      </c>
      <c r="V580" t="s">
        <v>6867</v>
      </c>
      <c r="W580" t="s">
        <v>7218</v>
      </c>
      <c r="AE580" t="s">
        <v>6899</v>
      </c>
      <c r="AH580" t="s">
        <v>5058</v>
      </c>
      <c r="AM580" t="s">
        <v>7219</v>
      </c>
    </row>
    <row r="581" spans="1:39" x14ac:dyDescent="0.25">
      <c r="A581">
        <v>2383</v>
      </c>
      <c r="C581" t="s">
        <v>4791</v>
      </c>
      <c r="D581" t="s">
        <v>5048</v>
      </c>
      <c r="E581" t="s">
        <v>8641</v>
      </c>
      <c r="G581" t="s">
        <v>5073</v>
      </c>
      <c r="H581" t="s">
        <v>5050</v>
      </c>
      <c r="I581" t="s">
        <v>5051</v>
      </c>
      <c r="K581" t="s">
        <v>5094</v>
      </c>
      <c r="M581" t="s">
        <v>5134</v>
      </c>
      <c r="N581" t="s">
        <v>5051</v>
      </c>
      <c r="O581" t="s">
        <v>5094</v>
      </c>
      <c r="Q581" t="s">
        <v>5134</v>
      </c>
      <c r="V581" t="s">
        <v>6867</v>
      </c>
      <c r="W581" t="s">
        <v>8642</v>
      </c>
      <c r="X581" t="s">
        <v>5070</v>
      </c>
      <c r="Y581" t="s">
        <v>5857</v>
      </c>
      <c r="Z581" t="s">
        <v>5070</v>
      </c>
      <c r="AA581" t="s">
        <v>5078</v>
      </c>
      <c r="AH581" t="s">
        <v>5058</v>
      </c>
      <c r="AM581" t="s">
        <v>8643</v>
      </c>
    </row>
    <row r="582" spans="1:39" x14ac:dyDescent="0.25">
      <c r="A582">
        <v>2389</v>
      </c>
      <c r="C582" t="s">
        <v>4791</v>
      </c>
      <c r="D582" t="s">
        <v>5048</v>
      </c>
      <c r="E582" t="s">
        <v>8660</v>
      </c>
      <c r="G582" t="s">
        <v>5073</v>
      </c>
      <c r="H582" t="s">
        <v>5050</v>
      </c>
      <c r="I582" t="s">
        <v>5051</v>
      </c>
      <c r="K582" t="s">
        <v>5094</v>
      </c>
      <c r="M582" t="s">
        <v>5134</v>
      </c>
      <c r="N582" t="s">
        <v>5051</v>
      </c>
      <c r="O582" t="s">
        <v>5063</v>
      </c>
      <c r="Q582" t="s">
        <v>506</v>
      </c>
      <c r="V582" t="s">
        <v>6867</v>
      </c>
      <c r="W582" t="s">
        <v>8661</v>
      </c>
      <c r="X582" t="s">
        <v>5057</v>
      </c>
      <c r="Y582" t="s">
        <v>506</v>
      </c>
      <c r="Z582" t="s">
        <v>5070</v>
      </c>
      <c r="AH582" t="s">
        <v>5058</v>
      </c>
      <c r="AM582" t="s">
        <v>8662</v>
      </c>
    </row>
    <row r="583" spans="1:39" x14ac:dyDescent="0.25">
      <c r="A583">
        <v>1178</v>
      </c>
      <c r="C583" t="s">
        <v>4791</v>
      </c>
      <c r="D583" t="s">
        <v>5048</v>
      </c>
      <c r="E583" t="s">
        <v>7457</v>
      </c>
      <c r="G583" t="s">
        <v>5073</v>
      </c>
      <c r="H583" t="s">
        <v>5050</v>
      </c>
      <c r="I583" t="s">
        <v>5051</v>
      </c>
      <c r="J583" t="s">
        <v>235</v>
      </c>
      <c r="K583" t="s">
        <v>5091</v>
      </c>
      <c r="M583" t="s">
        <v>5098</v>
      </c>
      <c r="N583" t="s">
        <v>5051</v>
      </c>
      <c r="O583" t="s">
        <v>5063</v>
      </c>
      <c r="Q583" t="s">
        <v>486</v>
      </c>
      <c r="V583" t="s">
        <v>6867</v>
      </c>
      <c r="W583" t="s">
        <v>7458</v>
      </c>
      <c r="X583" t="s">
        <v>5057</v>
      </c>
      <c r="Y583" t="s">
        <v>5196</v>
      </c>
      <c r="Z583" t="s">
        <v>5057</v>
      </c>
      <c r="AA583" t="s">
        <v>5091</v>
      </c>
      <c r="AH583" t="s">
        <v>5058</v>
      </c>
      <c r="AM583" t="s">
        <v>7459</v>
      </c>
    </row>
    <row r="584" spans="1:39" x14ac:dyDescent="0.25">
      <c r="A584">
        <v>1382</v>
      </c>
      <c r="C584" t="s">
        <v>4791</v>
      </c>
      <c r="D584" t="s">
        <v>5048</v>
      </c>
      <c r="E584" t="s">
        <v>7729</v>
      </c>
      <c r="G584" t="s">
        <v>5073</v>
      </c>
      <c r="H584" t="s">
        <v>5050</v>
      </c>
      <c r="I584" t="s">
        <v>5051</v>
      </c>
      <c r="K584" t="s">
        <v>5052</v>
      </c>
      <c r="M584" t="s">
        <v>5134</v>
      </c>
      <c r="N584" t="s">
        <v>5051</v>
      </c>
      <c r="O584" t="s">
        <v>5099</v>
      </c>
      <c r="Q584" t="s">
        <v>743</v>
      </c>
      <c r="V584" t="s">
        <v>6867</v>
      </c>
      <c r="W584" t="s">
        <v>7730</v>
      </c>
      <c r="X584" t="s">
        <v>5070</v>
      </c>
      <c r="Y584" t="s">
        <v>5109</v>
      </c>
      <c r="Z584" t="s">
        <v>5052</v>
      </c>
      <c r="AH584" t="s">
        <v>5058</v>
      </c>
      <c r="AM584" t="s">
        <v>7731</v>
      </c>
    </row>
    <row r="585" spans="1:39" x14ac:dyDescent="0.25">
      <c r="A585">
        <v>1056</v>
      </c>
      <c r="C585" t="s">
        <v>4791</v>
      </c>
      <c r="D585" t="s">
        <v>5048</v>
      </c>
      <c r="E585" t="s">
        <v>7287</v>
      </c>
      <c r="G585" t="s">
        <v>5073</v>
      </c>
      <c r="H585" t="s">
        <v>5050</v>
      </c>
      <c r="I585" t="s">
        <v>5051</v>
      </c>
      <c r="K585" t="s">
        <v>5091</v>
      </c>
      <c r="M585" t="s">
        <v>5196</v>
      </c>
      <c r="N585" t="s">
        <v>5051</v>
      </c>
      <c r="O585" t="s">
        <v>5099</v>
      </c>
      <c r="Q585" t="s">
        <v>5109</v>
      </c>
      <c r="V585" t="s">
        <v>6867</v>
      </c>
      <c r="W585" t="s">
        <v>7288</v>
      </c>
      <c r="X585" t="s">
        <v>5070</v>
      </c>
      <c r="Y585" t="s">
        <v>5069</v>
      </c>
      <c r="Z585" t="s">
        <v>5054</v>
      </c>
      <c r="AA585" t="s">
        <v>5052</v>
      </c>
      <c r="AH585" t="s">
        <v>5058</v>
      </c>
      <c r="AM585" t="s">
        <v>7289</v>
      </c>
    </row>
    <row r="586" spans="1:39" x14ac:dyDescent="0.25">
      <c r="A586">
        <v>3062</v>
      </c>
      <c r="B586" t="s">
        <v>9128</v>
      </c>
      <c r="C586" t="s">
        <v>4791</v>
      </c>
      <c r="D586" t="s">
        <v>5048</v>
      </c>
      <c r="E586" t="s">
        <v>9129</v>
      </c>
      <c r="G586" t="s">
        <v>5073</v>
      </c>
      <c r="H586" t="s">
        <v>5050</v>
      </c>
      <c r="I586" t="s">
        <v>5051</v>
      </c>
      <c r="K586" t="s">
        <v>5078</v>
      </c>
      <c r="M586" t="s">
        <v>6483</v>
      </c>
      <c r="V586" t="s">
        <v>6867</v>
      </c>
      <c r="W586" t="s">
        <v>9130</v>
      </c>
      <c r="AE586" t="s">
        <v>6899</v>
      </c>
      <c r="AH586" t="s">
        <v>5058</v>
      </c>
      <c r="AM586" t="s">
        <v>9131</v>
      </c>
    </row>
    <row r="587" spans="1:39" x14ac:dyDescent="0.25">
      <c r="A587">
        <v>1305</v>
      </c>
      <c r="B587" t="s">
        <v>7613</v>
      </c>
      <c r="C587" t="s">
        <v>4791</v>
      </c>
      <c r="D587" t="s">
        <v>5048</v>
      </c>
      <c r="E587" t="s">
        <v>7614</v>
      </c>
      <c r="G587" t="s">
        <v>5073</v>
      </c>
      <c r="H587" t="s">
        <v>5050</v>
      </c>
      <c r="I587" t="s">
        <v>5051</v>
      </c>
      <c r="K587" t="s">
        <v>5052</v>
      </c>
      <c r="M587" t="s">
        <v>237</v>
      </c>
      <c r="N587" t="s">
        <v>6891</v>
      </c>
      <c r="O587" t="s">
        <v>5099</v>
      </c>
      <c r="Q587" t="s">
        <v>5056</v>
      </c>
      <c r="R587" t="s">
        <v>5051</v>
      </c>
      <c r="S587" t="s">
        <v>5289</v>
      </c>
      <c r="T587" t="s">
        <v>6866</v>
      </c>
      <c r="U587" t="s">
        <v>5052</v>
      </c>
      <c r="V587" t="s">
        <v>6867</v>
      </c>
      <c r="W587" t="s">
        <v>7615</v>
      </c>
      <c r="X587" t="s">
        <v>5077</v>
      </c>
      <c r="Y587" t="s">
        <v>323</v>
      </c>
      <c r="AA587" t="s">
        <v>5057</v>
      </c>
      <c r="AB587" t="s">
        <v>5191</v>
      </c>
      <c r="AC587" t="s">
        <v>513</v>
      </c>
      <c r="AE587" t="s">
        <v>6899</v>
      </c>
      <c r="AH587" t="s">
        <v>7616</v>
      </c>
      <c r="AM587" t="s">
        <v>7617</v>
      </c>
    </row>
    <row r="588" spans="1:39" x14ac:dyDescent="0.25">
      <c r="A588">
        <v>1540</v>
      </c>
      <c r="C588" t="s">
        <v>4791</v>
      </c>
      <c r="D588" t="s">
        <v>5048</v>
      </c>
      <c r="E588" t="s">
        <v>7927</v>
      </c>
      <c r="G588" t="s">
        <v>5073</v>
      </c>
      <c r="H588" t="s">
        <v>5050</v>
      </c>
      <c r="I588" t="s">
        <v>5051</v>
      </c>
      <c r="K588" t="s">
        <v>235</v>
      </c>
      <c r="M588" t="s">
        <v>323</v>
      </c>
      <c r="N588" t="s">
        <v>5051</v>
      </c>
      <c r="O588" t="s">
        <v>5113</v>
      </c>
      <c r="Q588" t="s">
        <v>5109</v>
      </c>
      <c r="V588" t="s">
        <v>6867</v>
      </c>
      <c r="W588" t="s">
        <v>7928</v>
      </c>
      <c r="X588" t="s">
        <v>5057</v>
      </c>
      <c r="Y588" t="s">
        <v>5196</v>
      </c>
      <c r="Z588" t="s">
        <v>5057</v>
      </c>
      <c r="AA588" t="s">
        <v>5070</v>
      </c>
      <c r="AH588" t="s">
        <v>5058</v>
      </c>
      <c r="AM588" t="s">
        <v>7929</v>
      </c>
    </row>
    <row r="589" spans="1:39" x14ac:dyDescent="0.25">
      <c r="A589">
        <v>1228</v>
      </c>
      <c r="C589" t="s">
        <v>4791</v>
      </c>
      <c r="D589" t="s">
        <v>5048</v>
      </c>
      <c r="E589" t="s">
        <v>7515</v>
      </c>
      <c r="G589" t="s">
        <v>5073</v>
      </c>
      <c r="H589" t="s">
        <v>5050</v>
      </c>
      <c r="I589" t="s">
        <v>5051</v>
      </c>
      <c r="J589" t="s">
        <v>235</v>
      </c>
      <c r="K589" t="s">
        <v>5133</v>
      </c>
      <c r="M589" t="s">
        <v>5080</v>
      </c>
      <c r="N589" t="s">
        <v>5051</v>
      </c>
      <c r="O589" t="s">
        <v>5094</v>
      </c>
      <c r="Q589" t="s">
        <v>238</v>
      </c>
      <c r="V589" t="s">
        <v>6867</v>
      </c>
      <c r="W589" t="s">
        <v>7516</v>
      </c>
      <c r="X589" t="s">
        <v>5077</v>
      </c>
      <c r="Y589" t="s">
        <v>5649</v>
      </c>
      <c r="Z589" t="s">
        <v>5070</v>
      </c>
      <c r="AA589" t="s">
        <v>5057</v>
      </c>
      <c r="AH589" t="s">
        <v>5058</v>
      </c>
      <c r="AM589" t="s">
        <v>7517</v>
      </c>
    </row>
    <row r="590" spans="1:39" x14ac:dyDescent="0.25">
      <c r="A590">
        <v>2079</v>
      </c>
      <c r="C590" t="s">
        <v>4791</v>
      </c>
      <c r="D590" t="s">
        <v>5048</v>
      </c>
      <c r="E590" t="s">
        <v>8409</v>
      </c>
      <c r="G590" t="s">
        <v>5073</v>
      </c>
      <c r="H590" t="s">
        <v>5050</v>
      </c>
      <c r="I590" t="s">
        <v>5051</v>
      </c>
      <c r="K590" t="s">
        <v>5099</v>
      </c>
      <c r="M590" t="s">
        <v>5237</v>
      </c>
      <c r="N590" t="s">
        <v>5051</v>
      </c>
      <c r="O590" t="s">
        <v>5094</v>
      </c>
      <c r="Q590" t="s">
        <v>506</v>
      </c>
      <c r="V590" t="s">
        <v>6867</v>
      </c>
      <c r="W590" t="s">
        <v>8410</v>
      </c>
      <c r="X590" t="s">
        <v>5070</v>
      </c>
      <c r="Y590" t="s">
        <v>5648</v>
      </c>
      <c r="Z590" t="s">
        <v>5052</v>
      </c>
      <c r="AA590" t="s">
        <v>5184</v>
      </c>
      <c r="AH590" t="s">
        <v>5058</v>
      </c>
      <c r="AM590" t="s">
        <v>8411</v>
      </c>
    </row>
    <row r="591" spans="1:39" x14ac:dyDescent="0.25">
      <c r="A591">
        <v>2078</v>
      </c>
      <c r="C591" t="s">
        <v>4791</v>
      </c>
      <c r="D591" t="s">
        <v>5048</v>
      </c>
      <c r="E591" t="s">
        <v>8407</v>
      </c>
      <c r="G591" t="s">
        <v>5073</v>
      </c>
      <c r="H591" t="s">
        <v>5050</v>
      </c>
      <c r="I591" t="s">
        <v>5051</v>
      </c>
      <c r="K591" t="s">
        <v>5099</v>
      </c>
      <c r="M591" t="s">
        <v>5237</v>
      </c>
      <c r="N591" t="s">
        <v>5051</v>
      </c>
      <c r="O591" t="s">
        <v>5094</v>
      </c>
      <c r="Q591" t="s">
        <v>238</v>
      </c>
      <c r="V591" t="s">
        <v>6867</v>
      </c>
      <c r="X591" t="s">
        <v>5070</v>
      </c>
      <c r="Y591" t="s">
        <v>5648</v>
      </c>
      <c r="Z591" t="s">
        <v>5052</v>
      </c>
      <c r="AA591" t="s">
        <v>5184</v>
      </c>
      <c r="AH591" t="s">
        <v>5058</v>
      </c>
      <c r="AM591" t="s">
        <v>8408</v>
      </c>
    </row>
    <row r="592" spans="1:39" x14ac:dyDescent="0.25">
      <c r="A592">
        <v>3402</v>
      </c>
      <c r="B592" t="s">
        <v>9582</v>
      </c>
      <c r="C592" t="s">
        <v>4791</v>
      </c>
      <c r="D592" t="s">
        <v>5048</v>
      </c>
      <c r="E592" t="s">
        <v>9583</v>
      </c>
      <c r="G592" t="s">
        <v>5073</v>
      </c>
      <c r="H592" t="s">
        <v>5050</v>
      </c>
      <c r="I592" t="s">
        <v>5051</v>
      </c>
      <c r="K592" t="s">
        <v>5355</v>
      </c>
      <c r="M592" t="s">
        <v>486</v>
      </c>
      <c r="V592" t="s">
        <v>6867</v>
      </c>
      <c r="W592" t="s">
        <v>9584</v>
      </c>
      <c r="AE592" t="s">
        <v>6899</v>
      </c>
      <c r="AH592" t="s">
        <v>5058</v>
      </c>
      <c r="AM592" t="s">
        <v>9585</v>
      </c>
    </row>
    <row r="593" spans="1:39" x14ac:dyDescent="0.25">
      <c r="A593">
        <v>3620</v>
      </c>
      <c r="B593" t="s">
        <v>9750</v>
      </c>
      <c r="C593" t="s">
        <v>4791</v>
      </c>
      <c r="D593" t="s">
        <v>5048</v>
      </c>
      <c r="E593" t="s">
        <v>7034</v>
      </c>
      <c r="G593" t="s">
        <v>5073</v>
      </c>
      <c r="H593" t="s">
        <v>5050</v>
      </c>
      <c r="I593" t="s">
        <v>5051</v>
      </c>
      <c r="K593" t="s">
        <v>5109</v>
      </c>
      <c r="M593" t="s">
        <v>5229</v>
      </c>
      <c r="V593" t="s">
        <v>6867</v>
      </c>
      <c r="W593" t="s">
        <v>9751</v>
      </c>
      <c r="AE593" t="s">
        <v>6899</v>
      </c>
      <c r="AH593" t="s">
        <v>5058</v>
      </c>
      <c r="AM593" t="s">
        <v>9752</v>
      </c>
    </row>
    <row r="594" spans="1:39" x14ac:dyDescent="0.25">
      <c r="A594">
        <v>893</v>
      </c>
      <c r="C594" t="s">
        <v>4791</v>
      </c>
      <c r="D594" t="s">
        <v>5048</v>
      </c>
      <c r="E594" t="s">
        <v>7104</v>
      </c>
      <c r="G594" t="s">
        <v>5073</v>
      </c>
      <c r="H594" t="s">
        <v>5050</v>
      </c>
      <c r="I594" t="s">
        <v>5051</v>
      </c>
      <c r="K594" t="s">
        <v>5057</v>
      </c>
      <c r="M594" t="s">
        <v>5649</v>
      </c>
      <c r="N594" t="s">
        <v>5051</v>
      </c>
      <c r="O594" t="s">
        <v>5099</v>
      </c>
      <c r="Q594" t="s">
        <v>486</v>
      </c>
      <c r="V594" t="s">
        <v>6867</v>
      </c>
      <c r="W594" t="s">
        <v>7105</v>
      </c>
      <c r="X594" t="s">
        <v>5057</v>
      </c>
      <c r="Y594" t="s">
        <v>5191</v>
      </c>
      <c r="Z594" t="s">
        <v>5057</v>
      </c>
      <c r="AA594" t="s">
        <v>5091</v>
      </c>
      <c r="AH594" t="s">
        <v>5058</v>
      </c>
      <c r="AM594" t="s">
        <v>7106</v>
      </c>
    </row>
    <row r="595" spans="1:39" x14ac:dyDescent="0.25">
      <c r="A595">
        <v>3575</v>
      </c>
      <c r="B595" t="s">
        <v>9732</v>
      </c>
      <c r="C595" t="s">
        <v>4791</v>
      </c>
      <c r="D595" t="s">
        <v>5048</v>
      </c>
      <c r="E595" t="s">
        <v>8921</v>
      </c>
      <c r="G595" t="s">
        <v>5073</v>
      </c>
      <c r="H595" t="s">
        <v>5050</v>
      </c>
      <c r="I595" t="s">
        <v>5051</v>
      </c>
      <c r="J595" t="s">
        <v>235</v>
      </c>
      <c r="K595" t="s">
        <v>5853</v>
      </c>
      <c r="M595" t="s">
        <v>5271</v>
      </c>
      <c r="V595" t="s">
        <v>6867</v>
      </c>
      <c r="W595" t="s">
        <v>9733</v>
      </c>
      <c r="AE595" t="s">
        <v>6899</v>
      </c>
      <c r="AH595" t="s">
        <v>5058</v>
      </c>
      <c r="AM595" t="s">
        <v>9734</v>
      </c>
    </row>
    <row r="596" spans="1:39" x14ac:dyDescent="0.25">
      <c r="A596">
        <v>1577</v>
      </c>
      <c r="C596" t="s">
        <v>4791</v>
      </c>
      <c r="D596" t="s">
        <v>5048</v>
      </c>
      <c r="E596" t="s">
        <v>7957</v>
      </c>
      <c r="G596" t="s">
        <v>5073</v>
      </c>
      <c r="H596" t="s">
        <v>5050</v>
      </c>
      <c r="I596" t="s">
        <v>5051</v>
      </c>
      <c r="K596" t="s">
        <v>235</v>
      </c>
      <c r="M596" t="s">
        <v>237</v>
      </c>
      <c r="N596" t="s">
        <v>5051</v>
      </c>
      <c r="O596" t="s">
        <v>5094</v>
      </c>
      <c r="Q596" t="s">
        <v>238</v>
      </c>
      <c r="V596" t="s">
        <v>6867</v>
      </c>
      <c r="W596" t="s">
        <v>7958</v>
      </c>
      <c r="X596" t="s">
        <v>5672</v>
      </c>
      <c r="Y596" t="s">
        <v>486</v>
      </c>
      <c r="Z596" t="s">
        <v>235</v>
      </c>
      <c r="AA596" t="s">
        <v>5063</v>
      </c>
      <c r="AH596" t="s">
        <v>5058</v>
      </c>
      <c r="AM596" t="s">
        <v>7959</v>
      </c>
    </row>
    <row r="597" spans="1:39" x14ac:dyDescent="0.25">
      <c r="A597">
        <v>1420</v>
      </c>
      <c r="C597" t="s">
        <v>4791</v>
      </c>
      <c r="D597" t="s">
        <v>5048</v>
      </c>
      <c r="E597" t="s">
        <v>7800</v>
      </c>
      <c r="G597" t="s">
        <v>5073</v>
      </c>
      <c r="H597" t="s">
        <v>5050</v>
      </c>
      <c r="I597" t="s">
        <v>5051</v>
      </c>
      <c r="K597" t="s">
        <v>5052</v>
      </c>
      <c r="M597" t="s">
        <v>5098</v>
      </c>
      <c r="N597" t="s">
        <v>5051</v>
      </c>
      <c r="O597" t="s">
        <v>5113</v>
      </c>
      <c r="Q597" t="s">
        <v>5109</v>
      </c>
      <c r="V597" t="s">
        <v>6867</v>
      </c>
      <c r="W597" t="s">
        <v>7801</v>
      </c>
      <c r="X597" t="s">
        <v>5094</v>
      </c>
      <c r="Y597" t="s">
        <v>5991</v>
      </c>
      <c r="Z597" t="s">
        <v>5094</v>
      </c>
      <c r="AA597" t="s">
        <v>5191</v>
      </c>
      <c r="AH597" t="s">
        <v>5058</v>
      </c>
      <c r="AM597" t="s">
        <v>7802</v>
      </c>
    </row>
    <row r="598" spans="1:39" x14ac:dyDescent="0.25">
      <c r="A598">
        <v>3569</v>
      </c>
      <c r="B598" t="s">
        <v>9727</v>
      </c>
      <c r="C598" t="s">
        <v>4791</v>
      </c>
      <c r="D598" t="s">
        <v>5048</v>
      </c>
      <c r="E598" t="s">
        <v>9728</v>
      </c>
      <c r="G598" t="s">
        <v>5073</v>
      </c>
      <c r="H598" t="s">
        <v>5050</v>
      </c>
      <c r="I598" t="s">
        <v>5051</v>
      </c>
      <c r="J598" t="s">
        <v>235</v>
      </c>
      <c r="K598" t="s">
        <v>5098</v>
      </c>
      <c r="M598" t="s">
        <v>5098</v>
      </c>
      <c r="V598" t="s">
        <v>6867</v>
      </c>
      <c r="W598" t="s">
        <v>9729</v>
      </c>
      <c r="AE598" t="s">
        <v>6899</v>
      </c>
      <c r="AH598" t="s">
        <v>5058</v>
      </c>
      <c r="AM598" t="s">
        <v>9730</v>
      </c>
    </row>
    <row r="599" spans="1:39" x14ac:dyDescent="0.25">
      <c r="A599">
        <v>3063</v>
      </c>
      <c r="B599" t="s">
        <v>8992</v>
      </c>
      <c r="C599" t="s">
        <v>4791</v>
      </c>
      <c r="D599" t="s">
        <v>5048</v>
      </c>
      <c r="E599" t="s">
        <v>9132</v>
      </c>
      <c r="G599" t="s">
        <v>5073</v>
      </c>
      <c r="H599" t="s">
        <v>5050</v>
      </c>
      <c r="I599" t="s">
        <v>5051</v>
      </c>
      <c r="J599" t="s">
        <v>235</v>
      </c>
      <c r="K599" t="s">
        <v>5078</v>
      </c>
      <c r="M599" t="s">
        <v>5204</v>
      </c>
      <c r="V599" t="s">
        <v>6867</v>
      </c>
      <c r="W599" t="s">
        <v>9133</v>
      </c>
      <c r="AE599" t="s">
        <v>6899</v>
      </c>
      <c r="AH599" t="s">
        <v>5058</v>
      </c>
      <c r="AM599" t="s">
        <v>9134</v>
      </c>
    </row>
    <row r="600" spans="1:39" x14ac:dyDescent="0.25">
      <c r="A600">
        <v>2890</v>
      </c>
      <c r="B600" t="s">
        <v>8992</v>
      </c>
      <c r="C600" t="s">
        <v>4791</v>
      </c>
      <c r="D600" t="s">
        <v>5048</v>
      </c>
      <c r="E600" t="s">
        <v>8993</v>
      </c>
      <c r="G600" t="s">
        <v>5073</v>
      </c>
      <c r="H600" t="s">
        <v>5050</v>
      </c>
      <c r="I600" t="s">
        <v>5051</v>
      </c>
      <c r="J600" t="s">
        <v>235</v>
      </c>
      <c r="K600" t="s">
        <v>5063</v>
      </c>
      <c r="M600" t="s">
        <v>5204</v>
      </c>
      <c r="V600" t="s">
        <v>6867</v>
      </c>
      <c r="W600" t="s">
        <v>8994</v>
      </c>
      <c r="AE600" t="s">
        <v>6899</v>
      </c>
      <c r="AH600" t="s">
        <v>5058</v>
      </c>
      <c r="AM600" t="s">
        <v>8995</v>
      </c>
    </row>
    <row r="601" spans="1:39" x14ac:dyDescent="0.25">
      <c r="A601">
        <v>1991</v>
      </c>
      <c r="C601" t="s">
        <v>4791</v>
      </c>
      <c r="D601" t="s">
        <v>5048</v>
      </c>
      <c r="E601" t="s">
        <v>8342</v>
      </c>
      <c r="G601" t="s">
        <v>5073</v>
      </c>
      <c r="H601" t="s">
        <v>5050</v>
      </c>
      <c r="I601" t="s">
        <v>5051</v>
      </c>
      <c r="K601" t="s">
        <v>5099</v>
      </c>
      <c r="M601" t="s">
        <v>743</v>
      </c>
      <c r="N601" t="s">
        <v>5051</v>
      </c>
      <c r="O601" t="s">
        <v>5099</v>
      </c>
      <c r="Q601" t="s">
        <v>5098</v>
      </c>
      <c r="V601" t="s">
        <v>6867</v>
      </c>
      <c r="W601" t="s">
        <v>8343</v>
      </c>
      <c r="X601" t="s">
        <v>5077</v>
      </c>
      <c r="AA601" t="s">
        <v>5078</v>
      </c>
      <c r="AH601" t="s">
        <v>5058</v>
      </c>
      <c r="AM601" t="s">
        <v>8344</v>
      </c>
    </row>
    <row r="602" spans="1:39" x14ac:dyDescent="0.25">
      <c r="A602">
        <v>1105</v>
      </c>
      <c r="C602" t="s">
        <v>4791</v>
      </c>
      <c r="D602" t="s">
        <v>5048</v>
      </c>
      <c r="E602" t="s">
        <v>7336</v>
      </c>
      <c r="G602" t="s">
        <v>5073</v>
      </c>
      <c r="H602" t="s">
        <v>5050</v>
      </c>
      <c r="I602" t="s">
        <v>7337</v>
      </c>
      <c r="K602" t="s">
        <v>5091</v>
      </c>
      <c r="M602" t="s">
        <v>743</v>
      </c>
      <c r="O602" t="s">
        <v>5094</v>
      </c>
      <c r="Q602" t="s">
        <v>238</v>
      </c>
      <c r="V602" t="s">
        <v>6867</v>
      </c>
      <c r="W602" t="s">
        <v>7338</v>
      </c>
      <c r="X602" t="s">
        <v>5052</v>
      </c>
      <c r="Z602" t="s">
        <v>5052</v>
      </c>
      <c r="AA602" t="s">
        <v>5052</v>
      </c>
      <c r="AM602" t="s">
        <v>7339</v>
      </c>
    </row>
    <row r="603" spans="1:39" x14ac:dyDescent="0.25">
      <c r="A603">
        <v>1693</v>
      </c>
      <c r="C603" t="s">
        <v>4791</v>
      </c>
      <c r="D603" t="s">
        <v>5048</v>
      </c>
      <c r="E603" t="s">
        <v>8053</v>
      </c>
      <c r="G603" t="s">
        <v>5073</v>
      </c>
      <c r="H603" t="s">
        <v>5050</v>
      </c>
      <c r="I603" t="s">
        <v>5051</v>
      </c>
      <c r="K603" t="s">
        <v>235</v>
      </c>
      <c r="M603" t="s">
        <v>5134</v>
      </c>
      <c r="N603" t="s">
        <v>5051</v>
      </c>
      <c r="O603" t="s">
        <v>5063</v>
      </c>
      <c r="Q603" t="s">
        <v>238</v>
      </c>
      <c r="V603" t="s">
        <v>6867</v>
      </c>
      <c r="W603" t="s">
        <v>8054</v>
      </c>
      <c r="X603" t="s">
        <v>5052</v>
      </c>
      <c r="Y603" t="s">
        <v>5109</v>
      </c>
      <c r="Z603" t="s">
        <v>5052</v>
      </c>
      <c r="AA603" t="s">
        <v>5191</v>
      </c>
      <c r="AH603" t="s">
        <v>5058</v>
      </c>
      <c r="AM603" t="s">
        <v>8055</v>
      </c>
    </row>
    <row r="604" spans="1:39" x14ac:dyDescent="0.25">
      <c r="A604">
        <v>932</v>
      </c>
      <c r="B604" t="s">
        <v>7179</v>
      </c>
      <c r="C604" t="s">
        <v>4791</v>
      </c>
      <c r="D604" t="s">
        <v>5048</v>
      </c>
      <c r="E604" t="s">
        <v>7180</v>
      </c>
      <c r="G604" t="s">
        <v>5073</v>
      </c>
      <c r="H604" t="s">
        <v>5050</v>
      </c>
      <c r="I604" t="s">
        <v>5051</v>
      </c>
      <c r="K604" t="s">
        <v>5057</v>
      </c>
      <c r="M604" t="s">
        <v>5134</v>
      </c>
      <c r="V604" t="s">
        <v>6867</v>
      </c>
      <c r="W604" t="s">
        <v>7181</v>
      </c>
      <c r="AE604" t="s">
        <v>6899</v>
      </c>
      <c r="AH604" t="s">
        <v>5058</v>
      </c>
      <c r="AM604" t="s">
        <v>7182</v>
      </c>
    </row>
    <row r="605" spans="1:39" x14ac:dyDescent="0.25">
      <c r="A605">
        <v>3395</v>
      </c>
      <c r="B605" t="s">
        <v>9564</v>
      </c>
      <c r="C605" t="s">
        <v>4791</v>
      </c>
      <c r="D605" t="s">
        <v>5048</v>
      </c>
      <c r="E605" t="s">
        <v>9565</v>
      </c>
      <c r="G605" t="s">
        <v>5073</v>
      </c>
      <c r="H605" t="s">
        <v>5050</v>
      </c>
      <c r="I605" t="s">
        <v>5051</v>
      </c>
      <c r="K605" t="s">
        <v>5355</v>
      </c>
      <c r="M605" t="s">
        <v>238</v>
      </c>
      <c r="V605" t="s">
        <v>6867</v>
      </c>
      <c r="W605" t="s">
        <v>9566</v>
      </c>
      <c r="AE605" t="s">
        <v>6899</v>
      </c>
      <c r="AH605" t="s">
        <v>5058</v>
      </c>
      <c r="AM605" t="s">
        <v>9567</v>
      </c>
    </row>
    <row r="606" spans="1:39" x14ac:dyDescent="0.25">
      <c r="A606">
        <v>175</v>
      </c>
      <c r="C606" t="s">
        <v>4796</v>
      </c>
      <c r="D606" t="s">
        <v>5048</v>
      </c>
      <c r="E606" t="s">
        <v>5590</v>
      </c>
      <c r="G606" t="s">
        <v>5073</v>
      </c>
      <c r="H606" t="s">
        <v>5050</v>
      </c>
      <c r="I606" t="s">
        <v>5051</v>
      </c>
      <c r="K606" t="s">
        <v>235</v>
      </c>
      <c r="M606" t="s">
        <v>5285</v>
      </c>
      <c r="AH606" t="s">
        <v>5058</v>
      </c>
      <c r="AM606" t="s">
        <v>5591</v>
      </c>
    </row>
    <row r="607" spans="1:39" x14ac:dyDescent="0.25">
      <c r="A607">
        <v>1310</v>
      </c>
      <c r="C607" t="s">
        <v>4791</v>
      </c>
      <c r="D607" t="s">
        <v>5048</v>
      </c>
      <c r="E607" t="s">
        <v>7630</v>
      </c>
      <c r="G607" t="s">
        <v>5073</v>
      </c>
      <c r="H607" t="s">
        <v>5050</v>
      </c>
      <c r="I607" t="s">
        <v>5051</v>
      </c>
      <c r="K607" t="s">
        <v>5052</v>
      </c>
      <c r="M607" t="s">
        <v>237</v>
      </c>
      <c r="N607" t="s">
        <v>5051</v>
      </c>
      <c r="O607" t="s">
        <v>236</v>
      </c>
      <c r="Q607" t="s">
        <v>5054</v>
      </c>
      <c r="V607" t="s">
        <v>6867</v>
      </c>
      <c r="W607" t="s">
        <v>7631</v>
      </c>
      <c r="Y607" t="s">
        <v>5853</v>
      </c>
      <c r="Z607" t="s">
        <v>5191</v>
      </c>
      <c r="AA607" t="s">
        <v>5057</v>
      </c>
      <c r="AH607" t="s">
        <v>5058</v>
      </c>
      <c r="AM607" t="s">
        <v>7632</v>
      </c>
    </row>
    <row r="608" spans="1:39" x14ac:dyDescent="0.25">
      <c r="A608">
        <v>1048</v>
      </c>
      <c r="C608" t="s">
        <v>4791</v>
      </c>
      <c r="D608" t="s">
        <v>5048</v>
      </c>
      <c r="E608" t="s">
        <v>7275</v>
      </c>
      <c r="G608" t="s">
        <v>5073</v>
      </c>
      <c r="H608" t="s">
        <v>5050</v>
      </c>
      <c r="I608" t="s">
        <v>5051</v>
      </c>
      <c r="J608" t="s">
        <v>235</v>
      </c>
      <c r="K608" t="s">
        <v>5091</v>
      </c>
      <c r="M608" t="s">
        <v>5069</v>
      </c>
      <c r="N608" t="s">
        <v>5051</v>
      </c>
      <c r="O608" t="s">
        <v>5094</v>
      </c>
      <c r="Q608" t="s">
        <v>5285</v>
      </c>
      <c r="V608" t="s">
        <v>6867</v>
      </c>
      <c r="W608" t="s">
        <v>7276</v>
      </c>
      <c r="X608" t="s">
        <v>5062</v>
      </c>
      <c r="Y608" t="s">
        <v>5196</v>
      </c>
      <c r="Z608" t="s">
        <v>5109</v>
      </c>
      <c r="AA608" t="s">
        <v>5057</v>
      </c>
      <c r="AH608" t="s">
        <v>5058</v>
      </c>
      <c r="AM608" t="s">
        <v>7277</v>
      </c>
    </row>
    <row r="609" spans="1:39" x14ac:dyDescent="0.25">
      <c r="A609">
        <v>3383</v>
      </c>
      <c r="C609" t="s">
        <v>4791</v>
      </c>
      <c r="D609" t="s">
        <v>5048</v>
      </c>
      <c r="E609" t="s">
        <v>9538</v>
      </c>
      <c r="G609" t="s">
        <v>5073</v>
      </c>
      <c r="H609" t="s">
        <v>5050</v>
      </c>
      <c r="I609" t="s">
        <v>5564</v>
      </c>
      <c r="J609" t="s">
        <v>235</v>
      </c>
      <c r="K609" t="s">
        <v>5196</v>
      </c>
      <c r="M609" t="s">
        <v>5627</v>
      </c>
      <c r="V609" t="s">
        <v>6867</v>
      </c>
      <c r="W609" t="s">
        <v>9539</v>
      </c>
      <c r="AE609" t="s">
        <v>6899</v>
      </c>
      <c r="AF609" t="s">
        <v>433</v>
      </c>
      <c r="AH609" t="s">
        <v>9540</v>
      </c>
      <c r="AM609" t="s">
        <v>9541</v>
      </c>
    </row>
    <row r="610" spans="1:39" x14ac:dyDescent="0.25">
      <c r="A610">
        <v>3537</v>
      </c>
      <c r="B610" t="s">
        <v>9701</v>
      </c>
      <c r="C610" t="s">
        <v>4791</v>
      </c>
      <c r="D610" t="s">
        <v>5048</v>
      </c>
      <c r="E610" t="s">
        <v>9702</v>
      </c>
      <c r="G610" t="s">
        <v>5073</v>
      </c>
      <c r="H610" t="s">
        <v>5050</v>
      </c>
      <c r="I610" t="s">
        <v>5051</v>
      </c>
      <c r="K610" t="s">
        <v>5134</v>
      </c>
      <c r="M610" t="s">
        <v>486</v>
      </c>
      <c r="V610" t="s">
        <v>6867</v>
      </c>
      <c r="W610" t="s">
        <v>9703</v>
      </c>
      <c r="AE610" t="s">
        <v>6899</v>
      </c>
      <c r="AH610" t="s">
        <v>5058</v>
      </c>
      <c r="AM610" t="s">
        <v>9704</v>
      </c>
    </row>
    <row r="611" spans="1:39" x14ac:dyDescent="0.25">
      <c r="A611">
        <v>2600</v>
      </c>
      <c r="B611" t="s">
        <v>8789</v>
      </c>
      <c r="C611" t="s">
        <v>4791</v>
      </c>
      <c r="D611" t="s">
        <v>5048</v>
      </c>
      <c r="E611" t="s">
        <v>8790</v>
      </c>
      <c r="G611" t="s">
        <v>5073</v>
      </c>
      <c r="H611" t="s">
        <v>5050</v>
      </c>
      <c r="I611" t="s">
        <v>5051</v>
      </c>
      <c r="J611" t="s">
        <v>235</v>
      </c>
      <c r="K611" t="s">
        <v>5122</v>
      </c>
      <c r="M611" t="s">
        <v>5098</v>
      </c>
      <c r="V611" t="s">
        <v>6867</v>
      </c>
      <c r="W611" t="s">
        <v>8791</v>
      </c>
      <c r="AE611" t="s">
        <v>6899</v>
      </c>
      <c r="AH611" t="s">
        <v>5058</v>
      </c>
      <c r="AM611" t="s">
        <v>8792</v>
      </c>
    </row>
    <row r="612" spans="1:39" x14ac:dyDescent="0.25">
      <c r="A612">
        <v>3625</v>
      </c>
      <c r="B612" t="s">
        <v>8789</v>
      </c>
      <c r="C612" t="s">
        <v>4791</v>
      </c>
      <c r="D612" t="s">
        <v>5048</v>
      </c>
      <c r="E612" t="s">
        <v>9754</v>
      </c>
      <c r="G612" t="s">
        <v>5073</v>
      </c>
      <c r="H612" t="s">
        <v>5050</v>
      </c>
      <c r="I612" t="s">
        <v>5051</v>
      </c>
      <c r="J612" t="s">
        <v>235</v>
      </c>
      <c r="K612" t="s">
        <v>506</v>
      </c>
      <c r="M612" t="s">
        <v>5063</v>
      </c>
      <c r="V612" t="s">
        <v>6867</v>
      </c>
      <c r="W612" t="s">
        <v>9755</v>
      </c>
      <c r="AE612" t="s">
        <v>6899</v>
      </c>
      <c r="AH612" t="s">
        <v>5058</v>
      </c>
      <c r="AM612" t="s">
        <v>9756</v>
      </c>
    </row>
    <row r="613" spans="1:39" x14ac:dyDescent="0.25">
      <c r="A613">
        <v>3703</v>
      </c>
      <c r="C613" t="s">
        <v>4791</v>
      </c>
      <c r="D613" t="s">
        <v>5048</v>
      </c>
      <c r="E613" t="s">
        <v>9809</v>
      </c>
      <c r="G613" t="s">
        <v>5073</v>
      </c>
      <c r="H613" t="s">
        <v>5050</v>
      </c>
      <c r="I613" t="s">
        <v>5564</v>
      </c>
      <c r="K613" t="s">
        <v>532</v>
      </c>
      <c r="M613" t="s">
        <v>237</v>
      </c>
      <c r="V613" t="s">
        <v>6867</v>
      </c>
      <c r="W613" t="s">
        <v>9810</v>
      </c>
      <c r="AE613" t="s">
        <v>6899</v>
      </c>
      <c r="AH613" t="s">
        <v>9811</v>
      </c>
      <c r="AM613" t="s">
        <v>9812</v>
      </c>
    </row>
    <row r="614" spans="1:39" x14ac:dyDescent="0.25">
      <c r="A614">
        <v>1139</v>
      </c>
      <c r="C614" t="s">
        <v>4791</v>
      </c>
      <c r="D614" t="s">
        <v>5048</v>
      </c>
      <c r="E614" t="s">
        <v>7381</v>
      </c>
      <c r="G614" t="s">
        <v>5073</v>
      </c>
      <c r="H614" t="s">
        <v>5050</v>
      </c>
      <c r="I614" t="s">
        <v>5051</v>
      </c>
      <c r="K614" t="s">
        <v>5091</v>
      </c>
      <c r="M614" t="s">
        <v>5134</v>
      </c>
      <c r="N614" t="s">
        <v>5051</v>
      </c>
      <c r="O614" t="s">
        <v>5113</v>
      </c>
      <c r="Q614" t="s">
        <v>5121</v>
      </c>
      <c r="V614" t="s">
        <v>6867</v>
      </c>
      <c r="W614" t="s">
        <v>7382</v>
      </c>
      <c r="X614" t="s">
        <v>5070</v>
      </c>
      <c r="Y614" t="s">
        <v>5285</v>
      </c>
      <c r="Z614" t="s">
        <v>5070</v>
      </c>
      <c r="AA614" t="s">
        <v>5355</v>
      </c>
      <c r="AH614" t="s">
        <v>5058</v>
      </c>
      <c r="AM614" t="s">
        <v>7383</v>
      </c>
    </row>
    <row r="615" spans="1:39" x14ac:dyDescent="0.25">
      <c r="A615">
        <v>3469</v>
      </c>
      <c r="B615" t="s">
        <v>9641</v>
      </c>
      <c r="C615" t="s">
        <v>4791</v>
      </c>
      <c r="D615" t="s">
        <v>5048</v>
      </c>
      <c r="E615" t="s">
        <v>9642</v>
      </c>
      <c r="G615" t="s">
        <v>5073</v>
      </c>
      <c r="H615" t="s">
        <v>5050</v>
      </c>
      <c r="I615" t="s">
        <v>5051</v>
      </c>
      <c r="J615" t="s">
        <v>235</v>
      </c>
      <c r="K615" t="s">
        <v>5271</v>
      </c>
      <c r="M615" t="s">
        <v>5109</v>
      </c>
      <c r="V615" t="s">
        <v>6867</v>
      </c>
      <c r="W615" t="s">
        <v>9643</v>
      </c>
      <c r="AE615" t="s">
        <v>6899</v>
      </c>
      <c r="AH615" t="s">
        <v>5058</v>
      </c>
      <c r="AM615" t="s">
        <v>9644</v>
      </c>
    </row>
    <row r="616" spans="1:39" x14ac:dyDescent="0.25">
      <c r="A616">
        <v>3671</v>
      </c>
      <c r="C616" t="s">
        <v>4791</v>
      </c>
      <c r="D616" t="s">
        <v>5048</v>
      </c>
      <c r="E616" t="s">
        <v>9788</v>
      </c>
      <c r="G616" t="s">
        <v>5073</v>
      </c>
      <c r="H616" t="s">
        <v>5050</v>
      </c>
      <c r="I616" t="s">
        <v>5564</v>
      </c>
      <c r="K616" t="s">
        <v>5619</v>
      </c>
      <c r="M616" t="s">
        <v>5054</v>
      </c>
      <c r="V616" t="s">
        <v>6867</v>
      </c>
      <c r="W616" t="s">
        <v>9789</v>
      </c>
      <c r="AE616" t="s">
        <v>6899</v>
      </c>
      <c r="AH616" t="s">
        <v>9790</v>
      </c>
      <c r="AM616" t="s">
        <v>9791</v>
      </c>
    </row>
    <row r="617" spans="1:39" x14ac:dyDescent="0.25">
      <c r="A617">
        <v>1630</v>
      </c>
      <c r="C617" t="s">
        <v>4791</v>
      </c>
      <c r="D617" t="s">
        <v>5048</v>
      </c>
      <c r="E617" t="s">
        <v>7985</v>
      </c>
      <c r="G617" t="s">
        <v>5073</v>
      </c>
      <c r="H617" t="s">
        <v>5050</v>
      </c>
      <c r="I617" t="s">
        <v>5051</v>
      </c>
      <c r="K617" t="s">
        <v>235</v>
      </c>
      <c r="M617" t="s">
        <v>5229</v>
      </c>
      <c r="N617" t="s">
        <v>5051</v>
      </c>
      <c r="O617" t="s">
        <v>5138</v>
      </c>
      <c r="Q617" t="s">
        <v>5382</v>
      </c>
      <c r="V617" t="s">
        <v>6867</v>
      </c>
      <c r="W617" t="s">
        <v>7986</v>
      </c>
      <c r="X617" t="s">
        <v>5052</v>
      </c>
      <c r="Y617" t="s">
        <v>506</v>
      </c>
      <c r="Z617" t="s">
        <v>5094</v>
      </c>
      <c r="AA617" t="s">
        <v>5191</v>
      </c>
      <c r="AH617" t="s">
        <v>5058</v>
      </c>
      <c r="AM617" t="s">
        <v>7987</v>
      </c>
    </row>
    <row r="618" spans="1:39" x14ac:dyDescent="0.25">
      <c r="A618">
        <v>3388</v>
      </c>
      <c r="B618" t="s">
        <v>9549</v>
      </c>
      <c r="C618" t="s">
        <v>4791</v>
      </c>
      <c r="D618" t="s">
        <v>5048</v>
      </c>
      <c r="E618" t="s">
        <v>9550</v>
      </c>
      <c r="G618" t="s">
        <v>5073</v>
      </c>
      <c r="H618" t="s">
        <v>5050</v>
      </c>
      <c r="I618" t="s">
        <v>5051</v>
      </c>
      <c r="K618" t="s">
        <v>5649</v>
      </c>
      <c r="M618" t="s">
        <v>238</v>
      </c>
      <c r="V618" t="s">
        <v>6867</v>
      </c>
      <c r="W618" t="s">
        <v>9551</v>
      </c>
      <c r="AE618" t="s">
        <v>6899</v>
      </c>
      <c r="AH618" t="s">
        <v>5058</v>
      </c>
      <c r="AM618" t="s">
        <v>9552</v>
      </c>
    </row>
    <row r="619" spans="1:39" x14ac:dyDescent="0.25">
      <c r="A619">
        <v>1738</v>
      </c>
      <c r="C619" t="s">
        <v>4791</v>
      </c>
      <c r="D619" t="s">
        <v>5048</v>
      </c>
      <c r="E619" t="s">
        <v>8085</v>
      </c>
      <c r="G619" t="s">
        <v>5073</v>
      </c>
      <c r="H619" t="s">
        <v>5050</v>
      </c>
      <c r="I619" t="s">
        <v>5051</v>
      </c>
      <c r="J619" t="s">
        <v>235</v>
      </c>
      <c r="K619" t="s">
        <v>235</v>
      </c>
      <c r="M619" t="s">
        <v>5237</v>
      </c>
      <c r="N619" t="s">
        <v>5051</v>
      </c>
      <c r="O619" t="s">
        <v>5460</v>
      </c>
      <c r="Q619" t="s">
        <v>506</v>
      </c>
      <c r="V619" t="s">
        <v>6867</v>
      </c>
      <c r="W619" t="s">
        <v>8086</v>
      </c>
      <c r="X619" t="s">
        <v>5052</v>
      </c>
      <c r="Z619" t="s">
        <v>5052</v>
      </c>
      <c r="AA619" t="s">
        <v>5117</v>
      </c>
      <c r="AH619" t="s">
        <v>5058</v>
      </c>
      <c r="AM619" t="s">
        <v>8087</v>
      </c>
    </row>
    <row r="620" spans="1:39" x14ac:dyDescent="0.25">
      <c r="A620">
        <v>1686</v>
      </c>
      <c r="C620" t="s">
        <v>4791</v>
      </c>
      <c r="D620" t="s">
        <v>5048</v>
      </c>
      <c r="E620" t="s">
        <v>8035</v>
      </c>
      <c r="G620" t="s">
        <v>5073</v>
      </c>
      <c r="H620" t="s">
        <v>5050</v>
      </c>
      <c r="I620" t="s">
        <v>5051</v>
      </c>
      <c r="K620" t="s">
        <v>235</v>
      </c>
      <c r="M620" t="s">
        <v>5134</v>
      </c>
      <c r="N620" t="s">
        <v>5051</v>
      </c>
      <c r="O620" t="s">
        <v>5099</v>
      </c>
      <c r="Q620" t="s">
        <v>238</v>
      </c>
      <c r="V620" t="s">
        <v>6867</v>
      </c>
      <c r="W620" t="s">
        <v>8036</v>
      </c>
      <c r="X620" t="s">
        <v>5057</v>
      </c>
      <c r="Y620" t="s">
        <v>506</v>
      </c>
      <c r="Z620" t="s">
        <v>5057</v>
      </c>
      <c r="AA620" t="s">
        <v>5069</v>
      </c>
      <c r="AH620" t="s">
        <v>5058</v>
      </c>
      <c r="AM620" t="s">
        <v>8037</v>
      </c>
    </row>
    <row r="621" spans="1:39" x14ac:dyDescent="0.25">
      <c r="A621">
        <v>3683</v>
      </c>
      <c r="B621" t="s">
        <v>9795</v>
      </c>
      <c r="C621" t="s">
        <v>4791</v>
      </c>
      <c r="D621" t="s">
        <v>5048</v>
      </c>
      <c r="E621" t="s">
        <v>9796</v>
      </c>
      <c r="G621" t="s">
        <v>5073</v>
      </c>
      <c r="H621" t="s">
        <v>5050</v>
      </c>
      <c r="I621" t="s">
        <v>5051</v>
      </c>
      <c r="J621" t="s">
        <v>235</v>
      </c>
      <c r="K621" t="s">
        <v>6311</v>
      </c>
      <c r="M621" t="s">
        <v>5085</v>
      </c>
      <c r="V621" t="s">
        <v>6867</v>
      </c>
      <c r="W621" t="s">
        <v>9797</v>
      </c>
      <c r="AE621" t="s">
        <v>6899</v>
      </c>
      <c r="AH621" t="s">
        <v>5058</v>
      </c>
      <c r="AM621" t="s">
        <v>9798</v>
      </c>
    </row>
    <row r="622" spans="1:39" x14ac:dyDescent="0.25">
      <c r="A622">
        <v>3112</v>
      </c>
      <c r="B622" t="s">
        <v>9182</v>
      </c>
      <c r="C622" t="s">
        <v>4791</v>
      </c>
      <c r="D622" t="s">
        <v>5048</v>
      </c>
      <c r="E622" t="s">
        <v>6992</v>
      </c>
      <c r="G622" t="s">
        <v>5073</v>
      </c>
      <c r="H622" t="s">
        <v>5050</v>
      </c>
      <c r="I622" t="s">
        <v>5559</v>
      </c>
      <c r="K622" t="s">
        <v>5215</v>
      </c>
      <c r="M622" t="s">
        <v>323</v>
      </c>
      <c r="N622" t="s">
        <v>5051</v>
      </c>
      <c r="O622" t="s">
        <v>5191</v>
      </c>
      <c r="Q622" t="s">
        <v>506</v>
      </c>
      <c r="V622" t="s">
        <v>6867</v>
      </c>
      <c r="W622" t="s">
        <v>9183</v>
      </c>
      <c r="X622" t="s">
        <v>5560</v>
      </c>
      <c r="Y622" t="s">
        <v>5052</v>
      </c>
      <c r="Z622" t="s">
        <v>5091</v>
      </c>
      <c r="AA622" t="s">
        <v>5099</v>
      </c>
      <c r="AE622" t="s">
        <v>6899</v>
      </c>
      <c r="AH622" t="s">
        <v>9184</v>
      </c>
      <c r="AM622" t="s">
        <v>9185</v>
      </c>
    </row>
    <row r="623" spans="1:39" x14ac:dyDescent="0.25">
      <c r="A623">
        <v>1989</v>
      </c>
      <c r="B623" t="s">
        <v>8336</v>
      </c>
      <c r="C623" t="s">
        <v>4791</v>
      </c>
      <c r="D623" t="s">
        <v>5048</v>
      </c>
      <c r="E623" t="s">
        <v>7975</v>
      </c>
      <c r="G623" t="s">
        <v>5073</v>
      </c>
      <c r="H623" t="s">
        <v>5050</v>
      </c>
      <c r="I623" t="s">
        <v>5051</v>
      </c>
      <c r="K623" t="s">
        <v>5099</v>
      </c>
      <c r="M623" t="s">
        <v>6941</v>
      </c>
      <c r="V623" t="s">
        <v>6867</v>
      </c>
      <c r="W623" t="s">
        <v>8337</v>
      </c>
      <c r="AE623" t="s">
        <v>6899</v>
      </c>
      <c r="AH623" t="s">
        <v>5058</v>
      </c>
      <c r="AM623" t="s">
        <v>8338</v>
      </c>
    </row>
    <row r="624" spans="1:39" x14ac:dyDescent="0.25">
      <c r="A624">
        <v>579</v>
      </c>
      <c r="B624" t="s">
        <v>6754</v>
      </c>
      <c r="C624" t="s">
        <v>4795</v>
      </c>
      <c r="D624" t="s">
        <v>5048</v>
      </c>
      <c r="E624" t="s">
        <v>6755</v>
      </c>
      <c r="F624" t="s">
        <v>6756</v>
      </c>
      <c r="H624" t="s">
        <v>5050</v>
      </c>
      <c r="I624" t="s">
        <v>5051</v>
      </c>
      <c r="K624" t="s">
        <v>5085</v>
      </c>
      <c r="M624" t="s">
        <v>486</v>
      </c>
      <c r="AD624" t="s">
        <v>6757</v>
      </c>
      <c r="AH624" t="s">
        <v>5058</v>
      </c>
      <c r="AM624" t="s">
        <v>6758</v>
      </c>
    </row>
    <row r="625" spans="1:39" x14ac:dyDescent="0.25">
      <c r="A625">
        <v>3533</v>
      </c>
      <c r="B625" t="s">
        <v>9316</v>
      </c>
      <c r="C625" t="s">
        <v>4791</v>
      </c>
      <c r="D625" t="s">
        <v>5048</v>
      </c>
      <c r="E625" t="s">
        <v>9698</v>
      </c>
      <c r="G625" t="s">
        <v>5073</v>
      </c>
      <c r="H625" t="s">
        <v>5050</v>
      </c>
      <c r="I625" t="s">
        <v>5051</v>
      </c>
      <c r="J625" t="s">
        <v>235</v>
      </c>
      <c r="K625" t="s">
        <v>5134</v>
      </c>
      <c r="M625" t="s">
        <v>5085</v>
      </c>
      <c r="V625" t="s">
        <v>6867</v>
      </c>
      <c r="W625" t="s">
        <v>9699</v>
      </c>
      <c r="AE625" t="s">
        <v>6899</v>
      </c>
      <c r="AH625" t="s">
        <v>5058</v>
      </c>
      <c r="AM625" t="s">
        <v>9700</v>
      </c>
    </row>
    <row r="626" spans="1:39" x14ac:dyDescent="0.25">
      <c r="A626">
        <v>213</v>
      </c>
      <c r="C626" t="s">
        <v>4796</v>
      </c>
      <c r="D626" t="s">
        <v>5048</v>
      </c>
      <c r="E626" t="s">
        <v>5688</v>
      </c>
      <c r="G626" t="s">
        <v>5073</v>
      </c>
      <c r="H626" t="s">
        <v>5050</v>
      </c>
      <c r="I626" t="s">
        <v>5051</v>
      </c>
      <c r="K626" t="s">
        <v>5211</v>
      </c>
      <c r="M626" t="s">
        <v>486</v>
      </c>
      <c r="AH626" t="s">
        <v>5058</v>
      </c>
      <c r="AM626" t="s">
        <v>5689</v>
      </c>
    </row>
    <row r="627" spans="1:39" x14ac:dyDescent="0.25">
      <c r="A627">
        <v>3269</v>
      </c>
      <c r="C627" t="s">
        <v>4791</v>
      </c>
      <c r="D627" t="s">
        <v>5048</v>
      </c>
      <c r="E627" t="s">
        <v>9374</v>
      </c>
      <c r="G627" t="s">
        <v>5073</v>
      </c>
      <c r="H627" t="s">
        <v>5050</v>
      </c>
      <c r="I627" t="s">
        <v>5564</v>
      </c>
      <c r="J627" t="s">
        <v>235</v>
      </c>
      <c r="K627" t="s">
        <v>5648</v>
      </c>
      <c r="M627" t="s">
        <v>486</v>
      </c>
      <c r="V627" t="s">
        <v>6867</v>
      </c>
      <c r="W627" t="s">
        <v>9375</v>
      </c>
      <c r="AE627" t="s">
        <v>6899</v>
      </c>
      <c r="AH627" t="s">
        <v>9376</v>
      </c>
      <c r="AM627" t="s">
        <v>9377</v>
      </c>
    </row>
    <row r="628" spans="1:39" x14ac:dyDescent="0.25">
      <c r="A628">
        <v>3692</v>
      </c>
      <c r="B628" t="s">
        <v>9800</v>
      </c>
      <c r="C628" t="s">
        <v>4791</v>
      </c>
      <c r="D628" t="s">
        <v>5048</v>
      </c>
      <c r="E628" t="s">
        <v>9801</v>
      </c>
      <c r="G628" t="s">
        <v>5073</v>
      </c>
      <c r="H628" t="s">
        <v>5050</v>
      </c>
      <c r="I628" t="s">
        <v>5051</v>
      </c>
      <c r="J628" t="s">
        <v>235</v>
      </c>
      <c r="K628" t="s">
        <v>5204</v>
      </c>
      <c r="M628" t="s">
        <v>238</v>
      </c>
      <c r="V628" t="s">
        <v>6867</v>
      </c>
      <c r="W628" t="s">
        <v>9802</v>
      </c>
      <c r="AE628" t="s">
        <v>6899</v>
      </c>
      <c r="AH628" t="s">
        <v>5058</v>
      </c>
      <c r="AM628" t="s">
        <v>9803</v>
      </c>
    </row>
    <row r="629" spans="1:39" x14ac:dyDescent="0.25">
      <c r="A629">
        <v>589</v>
      </c>
      <c r="B629" t="s">
        <v>6788</v>
      </c>
      <c r="C629" t="s">
        <v>4795</v>
      </c>
      <c r="D629" t="s">
        <v>5048</v>
      </c>
      <c r="E629" t="s">
        <v>6789</v>
      </c>
      <c r="F629" t="s">
        <v>6790</v>
      </c>
      <c r="H629" t="s">
        <v>5050</v>
      </c>
      <c r="I629" t="s">
        <v>5051</v>
      </c>
      <c r="K629" t="s">
        <v>5196</v>
      </c>
      <c r="M629" t="s">
        <v>486</v>
      </c>
      <c r="AD629" t="s">
        <v>6791</v>
      </c>
      <c r="AH629" t="s">
        <v>5058</v>
      </c>
      <c r="AM629" t="s">
        <v>6792</v>
      </c>
    </row>
    <row r="630" spans="1:39" x14ac:dyDescent="0.25">
      <c r="A630">
        <v>3385</v>
      </c>
      <c r="B630" t="s">
        <v>9537</v>
      </c>
      <c r="C630" t="s">
        <v>4791</v>
      </c>
      <c r="D630" t="s">
        <v>5048</v>
      </c>
      <c r="E630" t="s">
        <v>9545</v>
      </c>
      <c r="G630" t="s">
        <v>5073</v>
      </c>
      <c r="H630" t="s">
        <v>5050</v>
      </c>
      <c r="I630" t="s">
        <v>5051</v>
      </c>
      <c r="K630" t="s">
        <v>5196</v>
      </c>
      <c r="M630" t="s">
        <v>292</v>
      </c>
      <c r="V630" t="s">
        <v>6867</v>
      </c>
      <c r="W630" t="s">
        <v>9546</v>
      </c>
      <c r="AE630" t="s">
        <v>6899</v>
      </c>
      <c r="AH630" t="s">
        <v>5058</v>
      </c>
      <c r="AM630" t="s">
        <v>9547</v>
      </c>
    </row>
    <row r="631" spans="1:39" x14ac:dyDescent="0.25">
      <c r="A631">
        <v>1737</v>
      </c>
      <c r="C631" t="s">
        <v>4791</v>
      </c>
      <c r="D631" t="s">
        <v>5048</v>
      </c>
      <c r="E631" t="s">
        <v>8082</v>
      </c>
      <c r="G631" t="s">
        <v>5073</v>
      </c>
      <c r="H631" t="s">
        <v>5050</v>
      </c>
      <c r="I631" t="s">
        <v>5051</v>
      </c>
      <c r="K631" t="s">
        <v>235</v>
      </c>
      <c r="M631" t="s">
        <v>5237</v>
      </c>
      <c r="N631" t="s">
        <v>5051</v>
      </c>
      <c r="O631" t="s">
        <v>5113</v>
      </c>
      <c r="Q631" t="s">
        <v>5121</v>
      </c>
      <c r="V631" t="s">
        <v>6867</v>
      </c>
      <c r="W631" t="s">
        <v>8083</v>
      </c>
      <c r="X631" t="s">
        <v>5133</v>
      </c>
      <c r="Y631" t="s">
        <v>6072</v>
      </c>
      <c r="Z631" t="s">
        <v>5133</v>
      </c>
      <c r="AA631" t="s">
        <v>5057</v>
      </c>
      <c r="AH631" t="s">
        <v>5058</v>
      </c>
      <c r="AM631" t="s">
        <v>8084</v>
      </c>
    </row>
    <row r="632" spans="1:39" x14ac:dyDescent="0.25">
      <c r="A632">
        <v>2130</v>
      </c>
      <c r="C632" t="s">
        <v>4791</v>
      </c>
      <c r="D632" t="s">
        <v>5048</v>
      </c>
      <c r="E632" t="s">
        <v>8467</v>
      </c>
      <c r="G632" t="s">
        <v>5073</v>
      </c>
      <c r="H632" t="s">
        <v>5050</v>
      </c>
      <c r="I632" t="s">
        <v>5051</v>
      </c>
      <c r="K632" t="s">
        <v>5099</v>
      </c>
      <c r="M632" t="s">
        <v>238</v>
      </c>
      <c r="N632" t="s">
        <v>5051</v>
      </c>
      <c r="O632" t="s">
        <v>5104</v>
      </c>
      <c r="Q632" t="s">
        <v>486</v>
      </c>
      <c r="V632" t="s">
        <v>6867</v>
      </c>
      <c r="W632" t="s">
        <v>8468</v>
      </c>
      <c r="X632" t="s">
        <v>5070</v>
      </c>
      <c r="Y632" t="s">
        <v>5121</v>
      </c>
      <c r="Z632" t="s">
        <v>5070</v>
      </c>
      <c r="AA632" t="s">
        <v>323</v>
      </c>
      <c r="AH632" t="s">
        <v>5058</v>
      </c>
      <c r="AM632" t="s">
        <v>8469</v>
      </c>
    </row>
    <row r="633" spans="1:39" x14ac:dyDescent="0.25">
      <c r="A633">
        <v>773</v>
      </c>
      <c r="C633" t="s">
        <v>4791</v>
      </c>
      <c r="D633" t="s">
        <v>5048</v>
      </c>
      <c r="E633" t="s">
        <v>7005</v>
      </c>
      <c r="G633" t="s">
        <v>5073</v>
      </c>
      <c r="H633" t="s">
        <v>5050</v>
      </c>
      <c r="I633" t="s">
        <v>5051</v>
      </c>
      <c r="K633" t="s">
        <v>5070</v>
      </c>
      <c r="M633" t="s">
        <v>5355</v>
      </c>
      <c r="N633" t="s">
        <v>5051</v>
      </c>
      <c r="O633" t="s">
        <v>5063</v>
      </c>
      <c r="Q633" t="s">
        <v>506</v>
      </c>
      <c r="V633" t="s">
        <v>6867</v>
      </c>
      <c r="W633" t="s">
        <v>7006</v>
      </c>
      <c r="X633" t="s">
        <v>5057</v>
      </c>
      <c r="Y633" t="s">
        <v>506</v>
      </c>
      <c r="Z633" t="s">
        <v>5057</v>
      </c>
      <c r="AA633" t="s">
        <v>5191</v>
      </c>
      <c r="AH633" t="s">
        <v>5058</v>
      </c>
      <c r="AM633" t="s">
        <v>7007</v>
      </c>
    </row>
    <row r="634" spans="1:39" x14ac:dyDescent="0.25">
      <c r="A634">
        <v>2899</v>
      </c>
      <c r="B634" t="s">
        <v>9003</v>
      </c>
      <c r="C634" t="s">
        <v>4791</v>
      </c>
      <c r="D634" t="s">
        <v>5048</v>
      </c>
      <c r="E634" t="s">
        <v>9004</v>
      </c>
      <c r="G634" t="s">
        <v>6983</v>
      </c>
      <c r="H634" t="s">
        <v>5050</v>
      </c>
      <c r="I634" t="s">
        <v>5051</v>
      </c>
      <c r="K634" t="s">
        <v>5063</v>
      </c>
      <c r="M634" t="s">
        <v>6922</v>
      </c>
      <c r="V634" t="s">
        <v>6867</v>
      </c>
      <c r="W634" t="s">
        <v>9005</v>
      </c>
      <c r="AE634" t="s">
        <v>6899</v>
      </c>
      <c r="AH634" t="s">
        <v>5058</v>
      </c>
      <c r="AM634" t="s">
        <v>9006</v>
      </c>
    </row>
    <row r="635" spans="1:39" x14ac:dyDescent="0.25">
      <c r="A635">
        <v>776</v>
      </c>
      <c r="C635" t="s">
        <v>4791</v>
      </c>
      <c r="D635" t="s">
        <v>5048</v>
      </c>
      <c r="E635" t="s">
        <v>7012</v>
      </c>
      <c r="G635" t="s">
        <v>5073</v>
      </c>
      <c r="H635" t="s">
        <v>5050</v>
      </c>
      <c r="I635" t="s">
        <v>5051</v>
      </c>
      <c r="K635" t="s">
        <v>5070</v>
      </c>
      <c r="M635" t="s">
        <v>237</v>
      </c>
      <c r="N635" t="s">
        <v>5051</v>
      </c>
      <c r="O635" t="s">
        <v>235</v>
      </c>
      <c r="Q635" t="s">
        <v>506</v>
      </c>
      <c r="V635" t="s">
        <v>6867</v>
      </c>
      <c r="W635" t="s">
        <v>7013</v>
      </c>
      <c r="X635" t="s">
        <v>5077</v>
      </c>
      <c r="Y635" t="s">
        <v>5271</v>
      </c>
      <c r="Z635" t="s">
        <v>5077</v>
      </c>
      <c r="AA635" t="s">
        <v>5055</v>
      </c>
      <c r="AH635" t="s">
        <v>5058</v>
      </c>
      <c r="AM635" t="s">
        <v>7014</v>
      </c>
    </row>
    <row r="636" spans="1:39" x14ac:dyDescent="0.25">
      <c r="A636">
        <v>3638</v>
      </c>
      <c r="B636" t="s">
        <v>9760</v>
      </c>
      <c r="C636" t="s">
        <v>4791</v>
      </c>
      <c r="D636" t="s">
        <v>5048</v>
      </c>
      <c r="E636" t="s">
        <v>9761</v>
      </c>
      <c r="G636" t="s">
        <v>5073</v>
      </c>
      <c r="H636" t="s">
        <v>5050</v>
      </c>
      <c r="I636" t="s">
        <v>5051</v>
      </c>
      <c r="K636" t="s">
        <v>5121</v>
      </c>
      <c r="M636" t="s">
        <v>292</v>
      </c>
      <c r="V636" t="s">
        <v>6867</v>
      </c>
      <c r="W636" t="s">
        <v>9762</v>
      </c>
      <c r="AE636" t="s">
        <v>6899</v>
      </c>
      <c r="AH636" t="s">
        <v>5058</v>
      </c>
      <c r="AM636" t="s">
        <v>9763</v>
      </c>
    </row>
    <row r="637" spans="1:39" x14ac:dyDescent="0.25">
      <c r="A637">
        <v>3554</v>
      </c>
      <c r="B637" t="s">
        <v>9717</v>
      </c>
      <c r="C637" t="s">
        <v>4791</v>
      </c>
      <c r="D637" t="s">
        <v>5048</v>
      </c>
      <c r="E637" t="s">
        <v>9718</v>
      </c>
      <c r="G637" t="s">
        <v>5073</v>
      </c>
      <c r="H637" t="s">
        <v>5050</v>
      </c>
      <c r="I637" t="s">
        <v>5051</v>
      </c>
      <c r="J637" t="s">
        <v>235</v>
      </c>
      <c r="K637" t="s">
        <v>5237</v>
      </c>
      <c r="M637" t="s">
        <v>5237</v>
      </c>
      <c r="V637" t="s">
        <v>6867</v>
      </c>
      <c r="W637" t="s">
        <v>9719</v>
      </c>
      <c r="AE637" t="s">
        <v>6899</v>
      </c>
      <c r="AH637" t="s">
        <v>5058</v>
      </c>
      <c r="AM637" t="s">
        <v>9720</v>
      </c>
    </row>
    <row r="638" spans="1:39" x14ac:dyDescent="0.25">
      <c r="A638">
        <v>2031</v>
      </c>
      <c r="B638" t="s">
        <v>8371</v>
      </c>
      <c r="C638" t="s">
        <v>4791</v>
      </c>
      <c r="D638" t="s">
        <v>5048</v>
      </c>
      <c r="E638" t="s">
        <v>8372</v>
      </c>
      <c r="H638" t="s">
        <v>5050</v>
      </c>
      <c r="I638" t="s">
        <v>5051</v>
      </c>
      <c r="K638" t="s">
        <v>5099</v>
      </c>
      <c r="M638" t="s">
        <v>5134</v>
      </c>
      <c r="N638" t="s">
        <v>5051</v>
      </c>
      <c r="O638" t="s">
        <v>5094</v>
      </c>
      <c r="Q638" t="s">
        <v>237</v>
      </c>
      <c r="R638" t="s">
        <v>6881</v>
      </c>
      <c r="S638" t="s">
        <v>5077</v>
      </c>
      <c r="T638" t="s">
        <v>6866</v>
      </c>
      <c r="V638" t="s">
        <v>6867</v>
      </c>
      <c r="X638" t="s">
        <v>5070</v>
      </c>
      <c r="Y638" t="s">
        <v>323</v>
      </c>
      <c r="Z638" t="s">
        <v>670</v>
      </c>
      <c r="AA638" t="s">
        <v>5113</v>
      </c>
      <c r="AB638" t="s">
        <v>5070</v>
      </c>
      <c r="AC638" t="s">
        <v>5057</v>
      </c>
      <c r="AE638" t="s">
        <v>6899</v>
      </c>
      <c r="AH638" t="s">
        <v>5058</v>
      </c>
      <c r="AM638" t="s">
        <v>8373</v>
      </c>
    </row>
    <row r="639" spans="1:39" x14ac:dyDescent="0.25">
      <c r="A639">
        <v>2091</v>
      </c>
      <c r="B639" t="s">
        <v>8422</v>
      </c>
      <c r="C639" t="s">
        <v>4791</v>
      </c>
      <c r="D639" t="s">
        <v>5048</v>
      </c>
      <c r="E639" t="s">
        <v>8423</v>
      </c>
      <c r="G639" t="s">
        <v>5073</v>
      </c>
      <c r="H639" t="s">
        <v>5050</v>
      </c>
      <c r="I639" t="s">
        <v>5051</v>
      </c>
      <c r="K639" t="s">
        <v>5099</v>
      </c>
      <c r="M639" t="s">
        <v>5098</v>
      </c>
      <c r="N639" t="s">
        <v>5051</v>
      </c>
      <c r="O639" t="s">
        <v>5104</v>
      </c>
      <c r="Q639" t="s">
        <v>238</v>
      </c>
      <c r="R639" t="s">
        <v>6881</v>
      </c>
      <c r="S639" t="s">
        <v>5077</v>
      </c>
      <c r="T639" t="s">
        <v>6866</v>
      </c>
      <c r="U639" t="s">
        <v>5091</v>
      </c>
      <c r="V639" t="s">
        <v>6867</v>
      </c>
      <c r="W639" t="s">
        <v>8424</v>
      </c>
      <c r="X639" t="s">
        <v>5074</v>
      </c>
      <c r="Y639" t="s">
        <v>323</v>
      </c>
      <c r="Z639" t="s">
        <v>5057</v>
      </c>
      <c r="AA639" t="s">
        <v>5437</v>
      </c>
      <c r="AB639" t="s">
        <v>6922</v>
      </c>
      <c r="AC639" t="s">
        <v>5191</v>
      </c>
      <c r="AE639" t="s">
        <v>6899</v>
      </c>
      <c r="AH639" t="s">
        <v>8425</v>
      </c>
      <c r="AM639" t="s">
        <v>8426</v>
      </c>
    </row>
    <row r="640" spans="1:39" x14ac:dyDescent="0.25">
      <c r="A640">
        <v>1292</v>
      </c>
      <c r="C640" t="s">
        <v>4791</v>
      </c>
      <c r="D640" t="s">
        <v>5048</v>
      </c>
      <c r="E640" t="s">
        <v>7598</v>
      </c>
      <c r="G640" t="s">
        <v>5073</v>
      </c>
      <c r="H640" t="s">
        <v>5050</v>
      </c>
      <c r="I640" t="s">
        <v>5051</v>
      </c>
      <c r="K640" t="s">
        <v>5052</v>
      </c>
      <c r="M640" t="s">
        <v>5355</v>
      </c>
      <c r="N640" t="s">
        <v>5051</v>
      </c>
      <c r="O640" t="s">
        <v>5113</v>
      </c>
      <c r="Q640" t="s">
        <v>5237</v>
      </c>
      <c r="V640" t="s">
        <v>6867</v>
      </c>
      <c r="W640" t="s">
        <v>7599</v>
      </c>
      <c r="X640" t="s">
        <v>5077</v>
      </c>
      <c r="Y640" t="s">
        <v>5355</v>
      </c>
      <c r="Z640" t="s">
        <v>5057</v>
      </c>
      <c r="AA640" t="s">
        <v>5091</v>
      </c>
      <c r="AH640" t="s">
        <v>5058</v>
      </c>
      <c r="AM640" t="s">
        <v>7600</v>
      </c>
    </row>
    <row r="641" spans="1:39" x14ac:dyDescent="0.25">
      <c r="A641">
        <v>1691</v>
      </c>
      <c r="C641" t="s">
        <v>4791</v>
      </c>
      <c r="D641" t="s">
        <v>5048</v>
      </c>
      <c r="E641" t="s">
        <v>8048</v>
      </c>
      <c r="G641" t="s">
        <v>5073</v>
      </c>
      <c r="H641" t="s">
        <v>5050</v>
      </c>
      <c r="I641" t="s">
        <v>5051</v>
      </c>
      <c r="K641" t="s">
        <v>235</v>
      </c>
      <c r="M641" t="s">
        <v>5134</v>
      </c>
      <c r="N641" t="s">
        <v>5051</v>
      </c>
      <c r="O641" t="s">
        <v>5113</v>
      </c>
      <c r="Q641" t="s">
        <v>5056</v>
      </c>
      <c r="V641" t="s">
        <v>6867</v>
      </c>
      <c r="W641" t="s">
        <v>8049</v>
      </c>
      <c r="X641" t="s">
        <v>5057</v>
      </c>
      <c r="Y641" t="s">
        <v>5069</v>
      </c>
      <c r="Z641" t="s">
        <v>5057</v>
      </c>
      <c r="AA641" t="s">
        <v>5091</v>
      </c>
      <c r="AH641" t="s">
        <v>5058</v>
      </c>
      <c r="AM641" t="s">
        <v>8050</v>
      </c>
    </row>
    <row r="642" spans="1:39" x14ac:dyDescent="0.25">
      <c r="A642">
        <v>3111</v>
      </c>
      <c r="B642" t="s">
        <v>9178</v>
      </c>
      <c r="C642" t="s">
        <v>4791</v>
      </c>
      <c r="D642" t="s">
        <v>5048</v>
      </c>
      <c r="E642" t="s">
        <v>7976</v>
      </c>
      <c r="G642" t="s">
        <v>5073</v>
      </c>
      <c r="H642" t="s">
        <v>5050</v>
      </c>
      <c r="I642" t="s">
        <v>5559</v>
      </c>
      <c r="K642" t="s">
        <v>5215</v>
      </c>
      <c r="M642" t="s">
        <v>323</v>
      </c>
      <c r="N642" t="s">
        <v>5051</v>
      </c>
      <c r="O642" t="s">
        <v>5108</v>
      </c>
      <c r="Q642" t="s">
        <v>5382</v>
      </c>
      <c r="V642" t="s">
        <v>6867</v>
      </c>
      <c r="W642" t="s">
        <v>9179</v>
      </c>
      <c r="X642" t="s">
        <v>5560</v>
      </c>
      <c r="Y642" t="s">
        <v>5052</v>
      </c>
      <c r="Z642" t="s">
        <v>5070</v>
      </c>
      <c r="AA642" t="s">
        <v>5070</v>
      </c>
      <c r="AE642" t="s">
        <v>6899</v>
      </c>
      <c r="AH642" t="s">
        <v>9180</v>
      </c>
      <c r="AM642" t="s">
        <v>9181</v>
      </c>
    </row>
    <row r="643" spans="1:39" x14ac:dyDescent="0.25">
      <c r="A643">
        <v>1173</v>
      </c>
      <c r="C643" t="s">
        <v>4791</v>
      </c>
      <c r="D643" t="s">
        <v>5048</v>
      </c>
      <c r="E643" t="s">
        <v>7442</v>
      </c>
      <c r="G643" t="s">
        <v>5073</v>
      </c>
      <c r="H643" t="s">
        <v>5050</v>
      </c>
      <c r="I643" t="s">
        <v>5051</v>
      </c>
      <c r="K643" t="s">
        <v>5091</v>
      </c>
      <c r="M643" t="s">
        <v>5098</v>
      </c>
      <c r="N643" t="s">
        <v>5051</v>
      </c>
      <c r="O643" t="s">
        <v>5094</v>
      </c>
      <c r="Q643" t="s">
        <v>238</v>
      </c>
      <c r="V643" t="s">
        <v>6867</v>
      </c>
      <c r="W643" t="s">
        <v>7443</v>
      </c>
      <c r="X643" t="s">
        <v>5077</v>
      </c>
      <c r="Y643" t="s">
        <v>5196</v>
      </c>
      <c r="Z643" t="s">
        <v>5077</v>
      </c>
      <c r="AA643" t="s">
        <v>5099</v>
      </c>
      <c r="AH643" t="s">
        <v>5058</v>
      </c>
      <c r="AM643" t="s">
        <v>7444</v>
      </c>
    </row>
    <row r="644" spans="1:39" x14ac:dyDescent="0.25">
      <c r="A644">
        <v>3591</v>
      </c>
      <c r="B644" t="s">
        <v>9737</v>
      </c>
      <c r="C644" t="s">
        <v>4791</v>
      </c>
      <c r="D644" t="s">
        <v>5048</v>
      </c>
      <c r="E644" t="s">
        <v>7022</v>
      </c>
      <c r="G644" t="s">
        <v>5073</v>
      </c>
      <c r="H644" t="s">
        <v>5050</v>
      </c>
      <c r="I644" t="s">
        <v>5051</v>
      </c>
      <c r="J644" t="s">
        <v>235</v>
      </c>
      <c r="K644" t="s">
        <v>238</v>
      </c>
      <c r="M644" t="s">
        <v>5113</v>
      </c>
      <c r="V644" t="s">
        <v>6867</v>
      </c>
      <c r="W644" t="s">
        <v>9738</v>
      </c>
      <c r="AE644" t="s">
        <v>6899</v>
      </c>
      <c r="AH644" t="s">
        <v>5058</v>
      </c>
      <c r="AM644" t="s">
        <v>9739</v>
      </c>
    </row>
    <row r="645" spans="1:39" x14ac:dyDescent="0.25">
      <c r="A645">
        <v>3348</v>
      </c>
      <c r="C645" t="s">
        <v>4791</v>
      </c>
      <c r="D645" t="s">
        <v>5048</v>
      </c>
      <c r="E645" t="s">
        <v>9503</v>
      </c>
      <c r="G645" t="s">
        <v>5073</v>
      </c>
      <c r="H645" t="s">
        <v>5050</v>
      </c>
      <c r="I645" t="s">
        <v>5564</v>
      </c>
      <c r="J645" t="s">
        <v>235</v>
      </c>
      <c r="K645" t="s">
        <v>5069</v>
      </c>
      <c r="M645" t="s">
        <v>670</v>
      </c>
      <c r="V645" t="s">
        <v>6867</v>
      </c>
      <c r="W645" t="s">
        <v>9504</v>
      </c>
      <c r="AE645" t="s">
        <v>6899</v>
      </c>
      <c r="AH645" t="s">
        <v>9505</v>
      </c>
      <c r="AM645" t="s">
        <v>9506</v>
      </c>
    </row>
    <row r="646" spans="1:39" x14ac:dyDescent="0.25">
      <c r="A646">
        <v>1811</v>
      </c>
      <c r="C646" t="s">
        <v>4791</v>
      </c>
      <c r="D646" t="s">
        <v>5048</v>
      </c>
      <c r="E646" t="s">
        <v>8184</v>
      </c>
      <c r="G646" t="s">
        <v>5073</v>
      </c>
      <c r="H646" t="s">
        <v>5050</v>
      </c>
      <c r="I646" t="s">
        <v>5051</v>
      </c>
      <c r="J646" t="s">
        <v>235</v>
      </c>
      <c r="K646" t="s">
        <v>235</v>
      </c>
      <c r="M646" t="s">
        <v>5409</v>
      </c>
      <c r="N646" t="s">
        <v>5051</v>
      </c>
      <c r="O646" t="s">
        <v>5099</v>
      </c>
      <c r="Q646" t="s">
        <v>5271</v>
      </c>
      <c r="V646" t="s">
        <v>6867</v>
      </c>
      <c r="W646" t="s">
        <v>8185</v>
      </c>
      <c r="X646" t="s">
        <v>5077</v>
      </c>
      <c r="Y646" t="s">
        <v>5091</v>
      </c>
      <c r="Z646" t="s">
        <v>5077</v>
      </c>
      <c r="AA646" t="s">
        <v>5648</v>
      </c>
      <c r="AH646" t="s">
        <v>5058</v>
      </c>
      <c r="AM646" t="s">
        <v>8186</v>
      </c>
    </row>
    <row r="647" spans="1:39" x14ac:dyDescent="0.25">
      <c r="A647">
        <v>2606</v>
      </c>
      <c r="C647" t="s">
        <v>4791</v>
      </c>
      <c r="D647" t="s">
        <v>5048</v>
      </c>
      <c r="E647" t="s">
        <v>8802</v>
      </c>
      <c r="G647" t="s">
        <v>5073</v>
      </c>
      <c r="H647" t="s">
        <v>5050</v>
      </c>
      <c r="I647" t="s">
        <v>5564</v>
      </c>
      <c r="J647" t="s">
        <v>235</v>
      </c>
      <c r="K647" t="s">
        <v>5122</v>
      </c>
      <c r="M647" t="s">
        <v>5064</v>
      </c>
      <c r="V647" t="s">
        <v>6867</v>
      </c>
      <c r="W647" t="s">
        <v>8803</v>
      </c>
      <c r="AE647" t="s">
        <v>6899</v>
      </c>
      <c r="AH647" t="s">
        <v>8804</v>
      </c>
      <c r="AM647" t="s">
        <v>8805</v>
      </c>
    </row>
    <row r="648" spans="1:39" x14ac:dyDescent="0.25">
      <c r="A648">
        <v>1818</v>
      </c>
      <c r="B648" t="s">
        <v>8192</v>
      </c>
      <c r="C648" t="s">
        <v>4791</v>
      </c>
      <c r="D648" t="s">
        <v>5048</v>
      </c>
      <c r="E648" t="s">
        <v>8193</v>
      </c>
      <c r="G648" t="s">
        <v>5073</v>
      </c>
      <c r="H648" t="s">
        <v>5050</v>
      </c>
      <c r="I648" t="s">
        <v>5051</v>
      </c>
      <c r="J648" t="s">
        <v>235</v>
      </c>
      <c r="K648" t="s">
        <v>235</v>
      </c>
      <c r="M648" t="s">
        <v>5064</v>
      </c>
      <c r="V648" t="s">
        <v>6867</v>
      </c>
      <c r="W648" t="s">
        <v>8194</v>
      </c>
      <c r="AE648" t="s">
        <v>6899</v>
      </c>
      <c r="AH648" t="s">
        <v>5058</v>
      </c>
      <c r="AM648" t="s">
        <v>8195</v>
      </c>
    </row>
    <row r="649" spans="1:39" x14ac:dyDescent="0.25">
      <c r="A649">
        <v>1290</v>
      </c>
      <c r="C649" t="s">
        <v>4791</v>
      </c>
      <c r="D649" t="s">
        <v>5048</v>
      </c>
      <c r="E649" t="s">
        <v>7593</v>
      </c>
      <c r="G649" t="s">
        <v>5073</v>
      </c>
      <c r="H649" t="s">
        <v>5050</v>
      </c>
      <c r="I649" t="s">
        <v>5051</v>
      </c>
      <c r="J649" t="s">
        <v>235</v>
      </c>
      <c r="K649" t="s">
        <v>5052</v>
      </c>
      <c r="M649" t="s">
        <v>5355</v>
      </c>
      <c r="N649" t="s">
        <v>5051</v>
      </c>
      <c r="O649" t="s">
        <v>5094</v>
      </c>
      <c r="Q649" t="s">
        <v>237</v>
      </c>
      <c r="V649" t="s">
        <v>6867</v>
      </c>
      <c r="W649" t="s">
        <v>7594</v>
      </c>
      <c r="X649" t="s">
        <v>5070</v>
      </c>
      <c r="Y649" t="s">
        <v>5196</v>
      </c>
      <c r="Z649" t="s">
        <v>5070</v>
      </c>
      <c r="AA649" t="s">
        <v>5057</v>
      </c>
      <c r="AH649" t="s">
        <v>5058</v>
      </c>
      <c r="AM649" t="s">
        <v>7595</v>
      </c>
    </row>
    <row r="650" spans="1:39" x14ac:dyDescent="0.25">
      <c r="A650">
        <v>1294</v>
      </c>
      <c r="C650" t="s">
        <v>4791</v>
      </c>
      <c r="D650" t="s">
        <v>5048</v>
      </c>
      <c r="E650" t="s">
        <v>7604</v>
      </c>
      <c r="G650" t="s">
        <v>5073</v>
      </c>
      <c r="H650" t="s">
        <v>5050</v>
      </c>
      <c r="I650" t="s">
        <v>5051</v>
      </c>
      <c r="J650" t="s">
        <v>235</v>
      </c>
      <c r="K650" t="s">
        <v>5052</v>
      </c>
      <c r="M650" t="s">
        <v>5355</v>
      </c>
      <c r="N650" t="s">
        <v>5051</v>
      </c>
      <c r="O650" t="s">
        <v>5063</v>
      </c>
      <c r="Q650" t="s">
        <v>743</v>
      </c>
      <c r="V650" t="s">
        <v>6867</v>
      </c>
      <c r="W650" t="s">
        <v>7605</v>
      </c>
      <c r="X650" t="s">
        <v>5070</v>
      </c>
      <c r="Y650" t="s">
        <v>5196</v>
      </c>
      <c r="Z650" t="s">
        <v>5070</v>
      </c>
      <c r="AA650" t="s">
        <v>5070</v>
      </c>
      <c r="AH650" t="s">
        <v>5058</v>
      </c>
      <c r="AM650" t="s">
        <v>7606</v>
      </c>
    </row>
    <row r="651" spans="1:39" x14ac:dyDescent="0.25">
      <c r="A651">
        <v>1345</v>
      </c>
      <c r="C651" t="s">
        <v>4791</v>
      </c>
      <c r="D651" t="s">
        <v>5048</v>
      </c>
      <c r="E651" t="s">
        <v>7663</v>
      </c>
      <c r="G651" t="s">
        <v>5073</v>
      </c>
      <c r="H651" t="s">
        <v>5050</v>
      </c>
      <c r="I651" t="s">
        <v>5051</v>
      </c>
      <c r="K651" t="s">
        <v>5052</v>
      </c>
      <c r="M651" t="s">
        <v>743</v>
      </c>
      <c r="N651" t="s">
        <v>5051</v>
      </c>
      <c r="O651" t="s">
        <v>5094</v>
      </c>
      <c r="Q651" t="s">
        <v>506</v>
      </c>
      <c r="V651" t="s">
        <v>6867</v>
      </c>
      <c r="W651" t="s">
        <v>7664</v>
      </c>
      <c r="X651" t="s">
        <v>5052</v>
      </c>
      <c r="Y651" t="s">
        <v>5069</v>
      </c>
      <c r="Z651" t="s">
        <v>5052</v>
      </c>
      <c r="AA651" t="s">
        <v>5052</v>
      </c>
      <c r="AH651" t="s">
        <v>5058</v>
      </c>
      <c r="AM651" t="s">
        <v>7665</v>
      </c>
    </row>
    <row r="652" spans="1:39" x14ac:dyDescent="0.25">
      <c r="A652">
        <v>660</v>
      </c>
      <c r="C652" t="s">
        <v>4791</v>
      </c>
      <c r="D652" t="s">
        <v>5048</v>
      </c>
      <c r="E652" t="s">
        <v>6939</v>
      </c>
      <c r="G652" t="s">
        <v>5073</v>
      </c>
      <c r="H652" t="s">
        <v>5050</v>
      </c>
      <c r="I652" t="s">
        <v>5051</v>
      </c>
      <c r="K652" t="s">
        <v>5077</v>
      </c>
      <c r="M652" t="s">
        <v>323</v>
      </c>
      <c r="N652" t="s">
        <v>5051</v>
      </c>
      <c r="O652" t="s">
        <v>5094</v>
      </c>
      <c r="Q652" t="s">
        <v>5098</v>
      </c>
      <c r="V652" t="s">
        <v>6867</v>
      </c>
      <c r="W652" t="s">
        <v>6940</v>
      </c>
      <c r="X652" t="s">
        <v>5133</v>
      </c>
      <c r="Y652" t="s">
        <v>6941</v>
      </c>
      <c r="Z652" t="s">
        <v>5091</v>
      </c>
      <c r="AA652" t="s">
        <v>5091</v>
      </c>
      <c r="AH652" t="s">
        <v>5058</v>
      </c>
      <c r="AM652" t="s">
        <v>6942</v>
      </c>
    </row>
    <row r="653" spans="1:39" x14ac:dyDescent="0.25">
      <c r="A653">
        <v>1270</v>
      </c>
      <c r="B653" t="s">
        <v>7571</v>
      </c>
      <c r="C653" t="s">
        <v>4791</v>
      </c>
      <c r="D653" t="s">
        <v>5048</v>
      </c>
      <c r="E653" t="s">
        <v>7572</v>
      </c>
      <c r="G653" t="s">
        <v>5073</v>
      </c>
      <c r="H653" t="s">
        <v>5050</v>
      </c>
      <c r="I653" t="s">
        <v>5051</v>
      </c>
      <c r="K653" t="s">
        <v>5052</v>
      </c>
      <c r="M653" t="s">
        <v>5648</v>
      </c>
      <c r="V653" t="s">
        <v>6867</v>
      </c>
      <c r="W653" t="s">
        <v>7573</v>
      </c>
      <c r="AE653" t="s">
        <v>6899</v>
      </c>
      <c r="AH653" t="s">
        <v>5058</v>
      </c>
      <c r="AM653" t="s">
        <v>7574</v>
      </c>
    </row>
    <row r="654" spans="1:39" x14ac:dyDescent="0.25">
      <c r="A654">
        <v>1571</v>
      </c>
      <c r="C654" t="s">
        <v>4791</v>
      </c>
      <c r="D654" t="s">
        <v>5048</v>
      </c>
      <c r="E654" t="s">
        <v>7944</v>
      </c>
      <c r="G654" t="s">
        <v>5073</v>
      </c>
      <c r="H654" t="s">
        <v>5050</v>
      </c>
      <c r="I654" t="s">
        <v>5051</v>
      </c>
      <c r="J654" t="s">
        <v>235</v>
      </c>
      <c r="K654" t="s">
        <v>235</v>
      </c>
      <c r="M654" t="s">
        <v>237</v>
      </c>
      <c r="N654" t="s">
        <v>5051</v>
      </c>
      <c r="O654" t="s">
        <v>5099</v>
      </c>
      <c r="Q654" t="s">
        <v>5237</v>
      </c>
      <c r="V654" t="s">
        <v>6867</v>
      </c>
      <c r="W654" t="s">
        <v>7945</v>
      </c>
      <c r="X654" t="s">
        <v>5077</v>
      </c>
      <c r="Y654" t="s">
        <v>323</v>
      </c>
      <c r="Z654" t="s">
        <v>5285</v>
      </c>
      <c r="AA654" t="s">
        <v>5091</v>
      </c>
      <c r="AH654" t="s">
        <v>5058</v>
      </c>
      <c r="AM654" t="s">
        <v>7946</v>
      </c>
    </row>
    <row r="655" spans="1:39" x14ac:dyDescent="0.25">
      <c r="A655">
        <v>2092</v>
      </c>
      <c r="C655" t="s">
        <v>4791</v>
      </c>
      <c r="D655" t="s">
        <v>5048</v>
      </c>
      <c r="E655" t="s">
        <v>7715</v>
      </c>
      <c r="G655" t="s">
        <v>5073</v>
      </c>
      <c r="H655" t="s">
        <v>5050</v>
      </c>
      <c r="I655" t="s">
        <v>5051</v>
      </c>
      <c r="K655" t="s">
        <v>5099</v>
      </c>
      <c r="M655" t="s">
        <v>5098</v>
      </c>
      <c r="N655" t="s">
        <v>5051</v>
      </c>
      <c r="O655" t="s">
        <v>5104</v>
      </c>
      <c r="Q655" t="s">
        <v>238</v>
      </c>
      <c r="R655" t="s">
        <v>6881</v>
      </c>
      <c r="S655" t="s">
        <v>5077</v>
      </c>
      <c r="T655" t="s">
        <v>6866</v>
      </c>
      <c r="U655" t="s">
        <v>5091</v>
      </c>
      <c r="V655" t="s">
        <v>6867</v>
      </c>
      <c r="W655" t="s">
        <v>8424</v>
      </c>
      <c r="X655" t="s">
        <v>5074</v>
      </c>
      <c r="Y655" t="s">
        <v>323</v>
      </c>
      <c r="Z655" t="s">
        <v>5057</v>
      </c>
      <c r="AA655" t="s">
        <v>5077</v>
      </c>
      <c r="AB655" t="s">
        <v>6922</v>
      </c>
      <c r="AC655" t="s">
        <v>5191</v>
      </c>
      <c r="AE655" t="s">
        <v>6899</v>
      </c>
      <c r="AH655" t="s">
        <v>8425</v>
      </c>
      <c r="AM655" t="s">
        <v>8427</v>
      </c>
    </row>
    <row r="656" spans="1:39" x14ac:dyDescent="0.25">
      <c r="A656">
        <v>3270</v>
      </c>
      <c r="C656" t="s">
        <v>4791</v>
      </c>
      <c r="D656" t="s">
        <v>5048</v>
      </c>
      <c r="E656" t="s">
        <v>9378</v>
      </c>
      <c r="G656" t="s">
        <v>5073</v>
      </c>
      <c r="H656" t="s">
        <v>5050</v>
      </c>
      <c r="I656" t="s">
        <v>5564</v>
      </c>
      <c r="K656" t="s">
        <v>5648</v>
      </c>
      <c r="M656" t="s">
        <v>486</v>
      </c>
      <c r="V656" t="s">
        <v>6867</v>
      </c>
      <c r="W656" t="s">
        <v>9379</v>
      </c>
      <c r="AE656" t="s">
        <v>6899</v>
      </c>
      <c r="AH656" t="s">
        <v>9380</v>
      </c>
      <c r="AM656" t="s">
        <v>9381</v>
      </c>
    </row>
    <row r="657" spans="1:39" x14ac:dyDescent="0.25">
      <c r="A657">
        <v>2747</v>
      </c>
      <c r="B657" t="s">
        <v>8868</v>
      </c>
      <c r="C657" t="s">
        <v>4791</v>
      </c>
      <c r="D657" t="s">
        <v>5048</v>
      </c>
      <c r="E657" t="s">
        <v>8869</v>
      </c>
      <c r="G657" t="s">
        <v>6983</v>
      </c>
      <c r="H657" t="s">
        <v>5050</v>
      </c>
      <c r="I657" t="s">
        <v>5051</v>
      </c>
      <c r="K657" t="s">
        <v>5117</v>
      </c>
      <c r="M657" t="s">
        <v>5285</v>
      </c>
      <c r="V657" t="s">
        <v>6867</v>
      </c>
      <c r="W657" t="s">
        <v>8870</v>
      </c>
      <c r="AE657" t="s">
        <v>6899</v>
      </c>
      <c r="AH657" t="s">
        <v>5058</v>
      </c>
      <c r="AM657" t="s">
        <v>8871</v>
      </c>
    </row>
    <row r="658" spans="1:39" x14ac:dyDescent="0.25">
      <c r="A658">
        <v>3497</v>
      </c>
      <c r="B658" t="s">
        <v>9677</v>
      </c>
      <c r="C658" t="s">
        <v>4791</v>
      </c>
      <c r="D658" t="s">
        <v>5048</v>
      </c>
      <c r="E658" t="s">
        <v>8891</v>
      </c>
      <c r="G658" t="s">
        <v>5073</v>
      </c>
      <c r="H658" t="s">
        <v>5050</v>
      </c>
      <c r="I658" t="s">
        <v>5051</v>
      </c>
      <c r="K658" t="s">
        <v>743</v>
      </c>
      <c r="M658" t="s">
        <v>670</v>
      </c>
      <c r="V658" t="s">
        <v>6867</v>
      </c>
      <c r="W658" t="s">
        <v>9678</v>
      </c>
      <c r="AE658" t="s">
        <v>6899</v>
      </c>
      <c r="AH658" t="s">
        <v>5058</v>
      </c>
      <c r="AM658" t="s">
        <v>9679</v>
      </c>
    </row>
    <row r="659" spans="1:39" x14ac:dyDescent="0.25">
      <c r="A659">
        <v>519</v>
      </c>
      <c r="B659" t="s">
        <v>6566</v>
      </c>
      <c r="C659" t="s">
        <v>4795</v>
      </c>
      <c r="D659" t="s">
        <v>5048</v>
      </c>
      <c r="E659" t="s">
        <v>6567</v>
      </c>
      <c r="F659" t="s">
        <v>6568</v>
      </c>
      <c r="H659" t="s">
        <v>5050</v>
      </c>
      <c r="I659" t="s">
        <v>5051</v>
      </c>
      <c r="K659" t="s">
        <v>5117</v>
      </c>
      <c r="M659" t="s">
        <v>506</v>
      </c>
      <c r="AD659" t="s">
        <v>6569</v>
      </c>
      <c r="AH659" t="s">
        <v>5058</v>
      </c>
      <c r="AM659" t="s">
        <v>6570</v>
      </c>
    </row>
    <row r="660" spans="1:39" x14ac:dyDescent="0.25">
      <c r="A660">
        <v>1788</v>
      </c>
      <c r="C660" t="s">
        <v>4791</v>
      </c>
      <c r="D660" t="s">
        <v>5048</v>
      </c>
      <c r="E660" t="s">
        <v>8161</v>
      </c>
      <c r="G660" t="s">
        <v>5073</v>
      </c>
      <c r="H660" t="s">
        <v>5050</v>
      </c>
      <c r="I660" t="s">
        <v>5051</v>
      </c>
      <c r="K660" t="s">
        <v>235</v>
      </c>
      <c r="M660" t="s">
        <v>238</v>
      </c>
      <c r="N660" t="s">
        <v>5051</v>
      </c>
      <c r="O660" t="s">
        <v>5113</v>
      </c>
      <c r="Q660" t="s">
        <v>238</v>
      </c>
      <c r="V660" t="s">
        <v>6867</v>
      </c>
      <c r="W660" t="s">
        <v>8162</v>
      </c>
      <c r="X660" t="s">
        <v>5091</v>
      </c>
      <c r="Y660" t="s">
        <v>5196</v>
      </c>
      <c r="Z660" t="s">
        <v>5091</v>
      </c>
      <c r="AA660" t="s">
        <v>5133</v>
      </c>
      <c r="AH660" t="s">
        <v>5058</v>
      </c>
      <c r="AM660" t="s">
        <v>8163</v>
      </c>
    </row>
    <row r="661" spans="1:39" x14ac:dyDescent="0.25">
      <c r="A661">
        <v>1784</v>
      </c>
      <c r="C661" t="s">
        <v>4791</v>
      </c>
      <c r="D661" t="s">
        <v>5048</v>
      </c>
      <c r="E661" t="s">
        <v>8153</v>
      </c>
      <c r="G661" t="s">
        <v>5073</v>
      </c>
      <c r="H661" t="s">
        <v>5050</v>
      </c>
      <c r="I661" t="s">
        <v>5051</v>
      </c>
      <c r="J661" t="s">
        <v>235</v>
      </c>
      <c r="K661" t="s">
        <v>235</v>
      </c>
      <c r="M661" t="s">
        <v>238</v>
      </c>
      <c r="N661" t="s">
        <v>5051</v>
      </c>
      <c r="O661" t="s">
        <v>5094</v>
      </c>
      <c r="Q661" t="s">
        <v>5109</v>
      </c>
      <c r="V661" t="s">
        <v>6867</v>
      </c>
      <c r="W661" t="s">
        <v>8154</v>
      </c>
      <c r="X661" t="s">
        <v>5129</v>
      </c>
      <c r="Y661" t="s">
        <v>5069</v>
      </c>
      <c r="Z661" t="s">
        <v>5672</v>
      </c>
      <c r="AA661" t="s">
        <v>5057</v>
      </c>
      <c r="AH661" t="s">
        <v>5058</v>
      </c>
      <c r="AM661" t="s">
        <v>8155</v>
      </c>
    </row>
    <row r="662" spans="1:39" x14ac:dyDescent="0.25">
      <c r="A662">
        <v>1778</v>
      </c>
      <c r="C662" t="s">
        <v>4791</v>
      </c>
      <c r="D662" t="s">
        <v>5048</v>
      </c>
      <c r="E662" t="s">
        <v>8137</v>
      </c>
      <c r="G662" t="s">
        <v>5073</v>
      </c>
      <c r="H662" t="s">
        <v>5050</v>
      </c>
      <c r="I662" t="s">
        <v>5051</v>
      </c>
      <c r="J662" t="s">
        <v>235</v>
      </c>
      <c r="K662" t="s">
        <v>235</v>
      </c>
      <c r="M662" t="s">
        <v>238</v>
      </c>
      <c r="N662" t="s">
        <v>5051</v>
      </c>
      <c r="O662" t="s">
        <v>5099</v>
      </c>
      <c r="Q662" t="s">
        <v>506</v>
      </c>
      <c r="V662" t="s">
        <v>6867</v>
      </c>
      <c r="W662" t="s">
        <v>8138</v>
      </c>
      <c r="X662" t="s">
        <v>5052</v>
      </c>
      <c r="Y662" t="s">
        <v>5085</v>
      </c>
      <c r="Z662" t="s">
        <v>5052</v>
      </c>
      <c r="AA662" t="s">
        <v>5057</v>
      </c>
      <c r="AH662" t="s">
        <v>5058</v>
      </c>
      <c r="AM662" t="s">
        <v>8139</v>
      </c>
    </row>
    <row r="663" spans="1:39" x14ac:dyDescent="0.25">
      <c r="A663">
        <v>737</v>
      </c>
      <c r="C663" t="s">
        <v>4791</v>
      </c>
      <c r="D663" t="s">
        <v>5048</v>
      </c>
      <c r="E663" t="s">
        <v>6979</v>
      </c>
      <c r="G663" t="s">
        <v>5073</v>
      </c>
      <c r="H663" t="s">
        <v>5050</v>
      </c>
      <c r="I663" t="s">
        <v>5051</v>
      </c>
      <c r="K663" t="s">
        <v>5070</v>
      </c>
      <c r="M663" t="s">
        <v>236</v>
      </c>
      <c r="N663" t="s">
        <v>5051</v>
      </c>
      <c r="O663" t="s">
        <v>5104</v>
      </c>
      <c r="Q663" t="s">
        <v>486</v>
      </c>
      <c r="V663" t="s">
        <v>6867</v>
      </c>
      <c r="W663" t="s">
        <v>6980</v>
      </c>
      <c r="X663" t="s">
        <v>5134</v>
      </c>
      <c r="Y663" t="s">
        <v>5069</v>
      </c>
      <c r="Z663" t="s">
        <v>5052</v>
      </c>
      <c r="AA663" t="s">
        <v>5057</v>
      </c>
      <c r="AH663" t="s">
        <v>5058</v>
      </c>
      <c r="AM663" t="s">
        <v>6981</v>
      </c>
    </row>
    <row r="664" spans="1:39" x14ac:dyDescent="0.25">
      <c r="A664">
        <v>3696</v>
      </c>
      <c r="B664" t="s">
        <v>9804</v>
      </c>
      <c r="C664" t="s">
        <v>4791</v>
      </c>
      <c r="D664" t="s">
        <v>5048</v>
      </c>
      <c r="E664" t="s">
        <v>9805</v>
      </c>
      <c r="G664" t="s">
        <v>5073</v>
      </c>
      <c r="H664" t="s">
        <v>5050</v>
      </c>
      <c r="I664" t="s">
        <v>5051</v>
      </c>
      <c r="K664" t="s">
        <v>255</v>
      </c>
      <c r="M664" t="s">
        <v>1148</v>
      </c>
      <c r="V664" t="s">
        <v>6867</v>
      </c>
      <c r="W664" t="s">
        <v>9806</v>
      </c>
      <c r="AE664" t="s">
        <v>6899</v>
      </c>
      <c r="AH664" t="s">
        <v>5058</v>
      </c>
      <c r="AM664" t="s">
        <v>9807</v>
      </c>
    </row>
    <row r="665" spans="1:39" x14ac:dyDescent="0.25">
      <c r="A665">
        <v>1856</v>
      </c>
      <c r="C665" t="s">
        <v>4791</v>
      </c>
      <c r="D665" t="s">
        <v>5048</v>
      </c>
      <c r="E665" t="s">
        <v>8224</v>
      </c>
      <c r="G665" t="s">
        <v>5073</v>
      </c>
      <c r="H665" t="s">
        <v>5050</v>
      </c>
      <c r="I665" t="s">
        <v>5051</v>
      </c>
      <c r="K665" t="s">
        <v>235</v>
      </c>
      <c r="M665" t="s">
        <v>239</v>
      </c>
      <c r="N665" t="s">
        <v>5051</v>
      </c>
      <c r="O665" t="s">
        <v>5063</v>
      </c>
      <c r="Q665" t="s">
        <v>239</v>
      </c>
      <c r="V665" t="s">
        <v>6867</v>
      </c>
      <c r="W665" t="s">
        <v>8222</v>
      </c>
      <c r="X665" t="s">
        <v>5091</v>
      </c>
      <c r="Y665" t="s">
        <v>5355</v>
      </c>
      <c r="Z665" t="s">
        <v>5091</v>
      </c>
      <c r="AA665" t="s">
        <v>5099</v>
      </c>
      <c r="AH665" t="s">
        <v>5058</v>
      </c>
      <c r="AM665" t="s">
        <v>8225</v>
      </c>
    </row>
    <row r="666" spans="1:39" x14ac:dyDescent="0.25">
      <c r="A666">
        <v>2380</v>
      </c>
      <c r="B666" t="s">
        <v>8635</v>
      </c>
      <c r="C666" t="s">
        <v>4791</v>
      </c>
      <c r="D666" t="s">
        <v>5048</v>
      </c>
      <c r="E666" t="s">
        <v>8636</v>
      </c>
      <c r="G666" t="s">
        <v>5073</v>
      </c>
      <c r="H666" t="s">
        <v>5050</v>
      </c>
      <c r="I666" t="s">
        <v>5051</v>
      </c>
      <c r="K666" t="s">
        <v>5094</v>
      </c>
      <c r="M666" t="s">
        <v>5395</v>
      </c>
      <c r="V666" t="s">
        <v>6867</v>
      </c>
      <c r="W666" t="s">
        <v>8637</v>
      </c>
      <c r="AE666" t="s">
        <v>6899</v>
      </c>
      <c r="AH666" t="s">
        <v>5058</v>
      </c>
      <c r="AM666" t="s">
        <v>8638</v>
      </c>
    </row>
    <row r="667" spans="1:39" x14ac:dyDescent="0.25">
      <c r="A667">
        <v>3216</v>
      </c>
      <c r="B667" t="s">
        <v>9319</v>
      </c>
      <c r="C667" t="s">
        <v>4791</v>
      </c>
      <c r="D667" t="s">
        <v>5048</v>
      </c>
      <c r="E667" t="s">
        <v>8668</v>
      </c>
      <c r="G667" t="s">
        <v>5073</v>
      </c>
      <c r="H667" t="s">
        <v>5050</v>
      </c>
      <c r="I667" t="s">
        <v>5051</v>
      </c>
      <c r="K667" t="s">
        <v>5085</v>
      </c>
      <c r="M667" t="s">
        <v>5054</v>
      </c>
      <c r="V667" t="s">
        <v>6867</v>
      </c>
      <c r="W667" t="s">
        <v>9320</v>
      </c>
      <c r="AE667" t="s">
        <v>6899</v>
      </c>
      <c r="AH667" t="s">
        <v>5058</v>
      </c>
      <c r="AM667" t="s">
        <v>9321</v>
      </c>
    </row>
    <row r="668" spans="1:39" x14ac:dyDescent="0.25">
      <c r="A668">
        <v>3261</v>
      </c>
      <c r="B668" t="s">
        <v>9319</v>
      </c>
      <c r="C668" t="s">
        <v>4791</v>
      </c>
      <c r="D668" t="s">
        <v>5048</v>
      </c>
      <c r="E668" t="s">
        <v>9366</v>
      </c>
      <c r="G668" t="s">
        <v>5073</v>
      </c>
      <c r="H668" t="s">
        <v>5050</v>
      </c>
      <c r="I668" t="s">
        <v>5051</v>
      </c>
      <c r="K668" t="s">
        <v>5080</v>
      </c>
      <c r="M668" t="s">
        <v>513</v>
      </c>
      <c r="V668" t="s">
        <v>6867</v>
      </c>
      <c r="W668" t="s">
        <v>9367</v>
      </c>
      <c r="AE668" t="s">
        <v>6899</v>
      </c>
      <c r="AH668" t="s">
        <v>5058</v>
      </c>
      <c r="AM668" t="s">
        <v>9368</v>
      </c>
    </row>
    <row r="669" spans="1:39" x14ac:dyDescent="0.25">
      <c r="A669">
        <v>2949</v>
      </c>
      <c r="C669" t="s">
        <v>4791</v>
      </c>
      <c r="D669" t="s">
        <v>5048</v>
      </c>
      <c r="E669" t="s">
        <v>9037</v>
      </c>
      <c r="G669" t="s">
        <v>5073</v>
      </c>
      <c r="H669" t="s">
        <v>5050</v>
      </c>
      <c r="I669" t="s">
        <v>5564</v>
      </c>
      <c r="K669" t="s">
        <v>5104</v>
      </c>
      <c r="M669" t="s">
        <v>5056</v>
      </c>
      <c r="V669" t="s">
        <v>6867</v>
      </c>
      <c r="W669" t="s">
        <v>9038</v>
      </c>
      <c r="AE669" t="s">
        <v>6869</v>
      </c>
      <c r="AF669" t="s">
        <v>9039</v>
      </c>
      <c r="AH669" t="s">
        <v>9040</v>
      </c>
      <c r="AM669" t="s">
        <v>9041</v>
      </c>
    </row>
    <row r="670" spans="1:39" x14ac:dyDescent="0.25">
      <c r="A670">
        <v>2950</v>
      </c>
      <c r="C670" t="s">
        <v>4791</v>
      </c>
      <c r="D670" t="s">
        <v>5048</v>
      </c>
      <c r="E670" t="s">
        <v>9042</v>
      </c>
      <c r="G670" t="s">
        <v>5073</v>
      </c>
      <c r="H670" t="s">
        <v>5050</v>
      </c>
      <c r="I670" t="s">
        <v>5564</v>
      </c>
      <c r="K670" t="s">
        <v>5104</v>
      </c>
      <c r="M670" t="s">
        <v>5056</v>
      </c>
      <c r="V670" t="s">
        <v>6867</v>
      </c>
      <c r="W670" t="s">
        <v>9043</v>
      </c>
      <c r="AE670" t="s">
        <v>6899</v>
      </c>
      <c r="AH670" t="s">
        <v>9044</v>
      </c>
      <c r="AM670" t="s">
        <v>9045</v>
      </c>
    </row>
    <row r="671" spans="1:39" x14ac:dyDescent="0.25">
      <c r="A671">
        <v>1945</v>
      </c>
      <c r="B671" t="s">
        <v>8304</v>
      </c>
      <c r="C671" t="s">
        <v>4791</v>
      </c>
      <c r="D671" t="s">
        <v>5048</v>
      </c>
      <c r="E671" t="s">
        <v>8305</v>
      </c>
      <c r="G671" t="s">
        <v>5073</v>
      </c>
      <c r="H671" t="s">
        <v>5050</v>
      </c>
      <c r="I671" t="s">
        <v>5051</v>
      </c>
      <c r="K671" t="s">
        <v>5099</v>
      </c>
      <c r="M671" t="s">
        <v>237</v>
      </c>
      <c r="N671" t="s">
        <v>5051</v>
      </c>
      <c r="O671" t="s">
        <v>5094</v>
      </c>
      <c r="Q671" t="s">
        <v>238</v>
      </c>
      <c r="R671" t="s">
        <v>8306</v>
      </c>
      <c r="S671" t="s">
        <v>5108</v>
      </c>
      <c r="V671" t="s">
        <v>6867</v>
      </c>
      <c r="W671" t="s">
        <v>8307</v>
      </c>
      <c r="X671" t="s">
        <v>5070</v>
      </c>
      <c r="Y671" t="s">
        <v>323</v>
      </c>
      <c r="Z671" t="s">
        <v>5070</v>
      </c>
      <c r="AA671" t="s">
        <v>5070</v>
      </c>
      <c r="AB671" t="s">
        <v>532</v>
      </c>
      <c r="AC671" t="s">
        <v>5070</v>
      </c>
      <c r="AE671" t="s">
        <v>6899</v>
      </c>
      <c r="AG671" t="s">
        <v>8308</v>
      </c>
      <c r="AH671" t="s">
        <v>5058</v>
      </c>
      <c r="AM671" t="s">
        <v>8309</v>
      </c>
    </row>
    <row r="672" spans="1:39" x14ac:dyDescent="0.25">
      <c r="A672">
        <v>2347</v>
      </c>
      <c r="C672" t="s">
        <v>4791</v>
      </c>
      <c r="D672" t="s">
        <v>5048</v>
      </c>
      <c r="E672" t="s">
        <v>8610</v>
      </c>
      <c r="G672" t="s">
        <v>5073</v>
      </c>
      <c r="H672" t="s">
        <v>5050</v>
      </c>
      <c r="I672" t="s">
        <v>5051</v>
      </c>
      <c r="K672" t="s">
        <v>5094</v>
      </c>
      <c r="M672" t="s">
        <v>5271</v>
      </c>
      <c r="N672" t="s">
        <v>5051</v>
      </c>
      <c r="O672" t="s">
        <v>5094</v>
      </c>
      <c r="Q672" t="s">
        <v>486</v>
      </c>
      <c r="V672" t="s">
        <v>6867</v>
      </c>
      <c r="W672" t="s">
        <v>8611</v>
      </c>
      <c r="X672" t="s">
        <v>5057</v>
      </c>
      <c r="Y672" t="s">
        <v>5109</v>
      </c>
      <c r="Z672" t="s">
        <v>5057</v>
      </c>
      <c r="AA672" t="s">
        <v>5070</v>
      </c>
      <c r="AH672" t="s">
        <v>5058</v>
      </c>
      <c r="AM672" t="s">
        <v>8612</v>
      </c>
    </row>
    <row r="673" spans="1:39" x14ac:dyDescent="0.25">
      <c r="A673">
        <v>2914</v>
      </c>
      <c r="B673" t="s">
        <v>9014</v>
      </c>
      <c r="C673" t="s">
        <v>4791</v>
      </c>
      <c r="D673" t="s">
        <v>5048</v>
      </c>
      <c r="E673" t="s">
        <v>9015</v>
      </c>
      <c r="G673" t="s">
        <v>5073</v>
      </c>
      <c r="H673" t="s">
        <v>5050</v>
      </c>
      <c r="I673" t="s">
        <v>5051</v>
      </c>
      <c r="K673" t="s">
        <v>5138</v>
      </c>
      <c r="M673" t="s">
        <v>5109</v>
      </c>
      <c r="V673" t="s">
        <v>6867</v>
      </c>
      <c r="W673" t="s">
        <v>9016</v>
      </c>
      <c r="AE673" t="s">
        <v>6899</v>
      </c>
      <c r="AH673" t="s">
        <v>5058</v>
      </c>
      <c r="AM673" t="s">
        <v>9017</v>
      </c>
    </row>
    <row r="674" spans="1:39" x14ac:dyDescent="0.25">
      <c r="A674">
        <v>1643</v>
      </c>
      <c r="C674" t="s">
        <v>4791</v>
      </c>
      <c r="D674" t="s">
        <v>5048</v>
      </c>
      <c r="E674" t="s">
        <v>7999</v>
      </c>
      <c r="G674" t="s">
        <v>5073</v>
      </c>
      <c r="H674" t="s">
        <v>5050</v>
      </c>
      <c r="I674" t="s">
        <v>5051</v>
      </c>
      <c r="K674" t="s">
        <v>235</v>
      </c>
      <c r="M674" t="s">
        <v>743</v>
      </c>
      <c r="N674" t="s">
        <v>5051</v>
      </c>
      <c r="O674" t="s">
        <v>5113</v>
      </c>
      <c r="Q674" t="s">
        <v>486</v>
      </c>
      <c r="V674" t="s">
        <v>6867</v>
      </c>
      <c r="W674" t="s">
        <v>8000</v>
      </c>
      <c r="X674" t="s">
        <v>5091</v>
      </c>
      <c r="Y674" t="s">
        <v>506</v>
      </c>
      <c r="Z674" t="s">
        <v>5129</v>
      </c>
      <c r="AA674" t="s">
        <v>5108</v>
      </c>
      <c r="AH674" t="s">
        <v>5058</v>
      </c>
      <c r="AM674" t="s">
        <v>8001</v>
      </c>
    </row>
    <row r="675" spans="1:39" x14ac:dyDescent="0.25">
      <c r="A675">
        <v>3494</v>
      </c>
      <c r="B675" t="s">
        <v>9669</v>
      </c>
      <c r="C675" t="s">
        <v>4791</v>
      </c>
      <c r="D675" t="s">
        <v>5048</v>
      </c>
      <c r="E675" t="s">
        <v>9670</v>
      </c>
      <c r="G675" t="s">
        <v>5073</v>
      </c>
      <c r="H675" t="s">
        <v>5050</v>
      </c>
      <c r="I675" t="s">
        <v>5051</v>
      </c>
      <c r="K675" t="s">
        <v>743</v>
      </c>
      <c r="M675" t="s">
        <v>506</v>
      </c>
      <c r="V675" t="s">
        <v>6867</v>
      </c>
      <c r="W675" t="s">
        <v>9671</v>
      </c>
      <c r="AE675" t="s">
        <v>6899</v>
      </c>
      <c r="AH675" t="s">
        <v>5058</v>
      </c>
      <c r="AM675" t="s">
        <v>9672</v>
      </c>
    </row>
    <row r="676" spans="1:39" x14ac:dyDescent="0.25">
      <c r="A676">
        <v>2385</v>
      </c>
      <c r="C676" t="s">
        <v>4791</v>
      </c>
      <c r="D676" t="s">
        <v>5048</v>
      </c>
      <c r="E676" t="s">
        <v>8647</v>
      </c>
      <c r="G676" t="s">
        <v>5073</v>
      </c>
      <c r="H676" t="s">
        <v>5050</v>
      </c>
      <c r="I676" t="s">
        <v>5051</v>
      </c>
      <c r="J676" t="s">
        <v>235</v>
      </c>
      <c r="K676" t="s">
        <v>5094</v>
      </c>
      <c r="M676" t="s">
        <v>5134</v>
      </c>
      <c r="N676" t="s">
        <v>5051</v>
      </c>
      <c r="O676" t="s">
        <v>5094</v>
      </c>
      <c r="Q676" t="s">
        <v>5098</v>
      </c>
      <c r="V676" t="s">
        <v>6867</v>
      </c>
      <c r="W676" t="s">
        <v>8648</v>
      </c>
      <c r="X676" t="s">
        <v>5077</v>
      </c>
      <c r="Y676" t="s">
        <v>323</v>
      </c>
      <c r="Z676" t="s">
        <v>5070</v>
      </c>
      <c r="AA676" t="s">
        <v>5070</v>
      </c>
      <c r="AH676" t="s">
        <v>5058</v>
      </c>
      <c r="AM676" t="s">
        <v>8649</v>
      </c>
    </row>
    <row r="677" spans="1:39" x14ac:dyDescent="0.25">
      <c r="A677">
        <v>2386</v>
      </c>
      <c r="C677" t="s">
        <v>4791</v>
      </c>
      <c r="D677" t="s">
        <v>5048</v>
      </c>
      <c r="E677" t="s">
        <v>8650</v>
      </c>
      <c r="G677" t="s">
        <v>5073</v>
      </c>
      <c r="H677" t="s">
        <v>5050</v>
      </c>
      <c r="I677" t="s">
        <v>5051</v>
      </c>
      <c r="J677" t="s">
        <v>235</v>
      </c>
      <c r="K677" t="s">
        <v>5094</v>
      </c>
      <c r="M677" t="s">
        <v>5134</v>
      </c>
      <c r="N677" t="s">
        <v>5051</v>
      </c>
      <c r="O677" t="s">
        <v>5094</v>
      </c>
      <c r="Q677" t="s">
        <v>5098</v>
      </c>
      <c r="V677" t="s">
        <v>6867</v>
      </c>
      <c r="W677" t="s">
        <v>8651</v>
      </c>
      <c r="X677" t="s">
        <v>5077</v>
      </c>
      <c r="Y677" t="s">
        <v>5121</v>
      </c>
      <c r="Z677" t="s">
        <v>5070</v>
      </c>
      <c r="AA677" t="s">
        <v>6072</v>
      </c>
      <c r="AH677" t="s">
        <v>5058</v>
      </c>
      <c r="AM677" t="s">
        <v>8652</v>
      </c>
    </row>
    <row r="678" spans="1:39" x14ac:dyDescent="0.25">
      <c r="A678">
        <v>1836</v>
      </c>
      <c r="C678" t="s">
        <v>4791</v>
      </c>
      <c r="D678" t="s">
        <v>5048</v>
      </c>
      <c r="E678" t="s">
        <v>8211</v>
      </c>
      <c r="G678" t="s">
        <v>5073</v>
      </c>
      <c r="H678" t="s">
        <v>5050</v>
      </c>
      <c r="I678" t="s">
        <v>5051</v>
      </c>
      <c r="K678" t="s">
        <v>235</v>
      </c>
      <c r="M678" t="s">
        <v>486</v>
      </c>
      <c r="N678" t="s">
        <v>5051</v>
      </c>
      <c r="O678" t="s">
        <v>5063</v>
      </c>
      <c r="Q678" t="s">
        <v>486</v>
      </c>
      <c r="V678" t="s">
        <v>6867</v>
      </c>
      <c r="W678" t="s">
        <v>8212</v>
      </c>
      <c r="X678" t="s">
        <v>5070</v>
      </c>
      <c r="Y678" t="s">
        <v>5649</v>
      </c>
      <c r="Z678" t="s">
        <v>5070</v>
      </c>
      <c r="AA678" t="s">
        <v>5057</v>
      </c>
      <c r="AH678" t="s">
        <v>5058</v>
      </c>
      <c r="AM678" t="s">
        <v>8213</v>
      </c>
    </row>
    <row r="679" spans="1:39" x14ac:dyDescent="0.25">
      <c r="A679">
        <v>1819</v>
      </c>
      <c r="C679" t="s">
        <v>4791</v>
      </c>
      <c r="D679" t="s">
        <v>5048</v>
      </c>
      <c r="E679" t="s">
        <v>8196</v>
      </c>
      <c r="G679" t="s">
        <v>5073</v>
      </c>
      <c r="H679" t="s">
        <v>5050</v>
      </c>
      <c r="I679" t="s">
        <v>5051</v>
      </c>
      <c r="K679" t="s">
        <v>235</v>
      </c>
      <c r="M679" t="s">
        <v>506</v>
      </c>
      <c r="N679" t="s">
        <v>5051</v>
      </c>
      <c r="O679" t="s">
        <v>5113</v>
      </c>
      <c r="Q679" t="s">
        <v>5121</v>
      </c>
      <c r="V679" t="s">
        <v>6867</v>
      </c>
      <c r="W679" t="s">
        <v>8197</v>
      </c>
      <c r="X679" t="s">
        <v>5070</v>
      </c>
      <c r="Y679" t="s">
        <v>5196</v>
      </c>
      <c r="Z679" t="s">
        <v>5070</v>
      </c>
      <c r="AA679" t="s">
        <v>5052</v>
      </c>
      <c r="AH679" t="s">
        <v>5058</v>
      </c>
      <c r="AM679" t="s">
        <v>8198</v>
      </c>
    </row>
    <row r="680" spans="1:39" x14ac:dyDescent="0.25">
      <c r="A680">
        <v>1831</v>
      </c>
      <c r="C680" t="s">
        <v>4791</v>
      </c>
      <c r="D680" t="s">
        <v>5048</v>
      </c>
      <c r="E680" t="s">
        <v>8207</v>
      </c>
      <c r="G680" t="s">
        <v>5073</v>
      </c>
      <c r="H680" t="s">
        <v>5050</v>
      </c>
      <c r="I680" t="s">
        <v>5051</v>
      </c>
      <c r="K680" t="s">
        <v>235</v>
      </c>
      <c r="M680" t="s">
        <v>5121</v>
      </c>
      <c r="N680" t="s">
        <v>5051</v>
      </c>
      <c r="O680" t="s">
        <v>5063</v>
      </c>
      <c r="Q680" t="s">
        <v>5121</v>
      </c>
      <c r="V680" t="s">
        <v>6867</v>
      </c>
      <c r="W680" t="s">
        <v>8208</v>
      </c>
      <c r="X680" t="s">
        <v>5070</v>
      </c>
      <c r="Y680" t="s">
        <v>323</v>
      </c>
      <c r="Z680" t="s">
        <v>5070</v>
      </c>
      <c r="AA680" t="s">
        <v>5057</v>
      </c>
      <c r="AH680" t="s">
        <v>5058</v>
      </c>
      <c r="AM680" t="s">
        <v>8209</v>
      </c>
    </row>
    <row r="681" spans="1:39" x14ac:dyDescent="0.25">
      <c r="A681">
        <v>2792</v>
      </c>
      <c r="C681" t="s">
        <v>4791</v>
      </c>
      <c r="D681" t="s">
        <v>5048</v>
      </c>
      <c r="E681" t="s">
        <v>8901</v>
      </c>
      <c r="G681" t="s">
        <v>5073</v>
      </c>
      <c r="H681" t="s">
        <v>5050</v>
      </c>
      <c r="I681" t="s">
        <v>5051</v>
      </c>
      <c r="K681" t="s">
        <v>5063</v>
      </c>
      <c r="M681" t="s">
        <v>5098</v>
      </c>
      <c r="N681" t="s">
        <v>5051</v>
      </c>
      <c r="O681" t="s">
        <v>236</v>
      </c>
      <c r="Q681" t="s">
        <v>239</v>
      </c>
      <c r="V681" t="s">
        <v>6867</v>
      </c>
      <c r="W681" t="s">
        <v>8902</v>
      </c>
      <c r="X681" t="s">
        <v>5091</v>
      </c>
      <c r="Y681" t="s">
        <v>5360</v>
      </c>
      <c r="Z681" t="s">
        <v>5063</v>
      </c>
      <c r="AA681" t="s">
        <v>5094</v>
      </c>
      <c r="AH681" t="s">
        <v>5058</v>
      </c>
      <c r="AM681" t="s">
        <v>8903</v>
      </c>
    </row>
    <row r="682" spans="1:39" x14ac:dyDescent="0.25">
      <c r="A682">
        <v>952</v>
      </c>
      <c r="C682" t="s">
        <v>4791</v>
      </c>
      <c r="D682" t="s">
        <v>5048</v>
      </c>
      <c r="E682" t="s">
        <v>7203</v>
      </c>
      <c r="G682" t="s">
        <v>5073</v>
      </c>
      <c r="H682" t="s">
        <v>5050</v>
      </c>
      <c r="I682" t="s">
        <v>5051</v>
      </c>
      <c r="K682" t="s">
        <v>5057</v>
      </c>
      <c r="M682" t="s">
        <v>5109</v>
      </c>
      <c r="N682" t="s">
        <v>5051</v>
      </c>
      <c r="O682" t="s">
        <v>5108</v>
      </c>
      <c r="Q682" t="s">
        <v>506</v>
      </c>
      <c r="V682" t="s">
        <v>6867</v>
      </c>
      <c r="W682" t="s">
        <v>7204</v>
      </c>
      <c r="X682" t="s">
        <v>235</v>
      </c>
      <c r="Y682" t="s">
        <v>5619</v>
      </c>
      <c r="Z682" t="s">
        <v>5056</v>
      </c>
      <c r="AA682" t="s">
        <v>5094</v>
      </c>
      <c r="AH682" t="s">
        <v>5058</v>
      </c>
      <c r="AM682" t="s">
        <v>7205</v>
      </c>
    </row>
    <row r="683" spans="1:39" x14ac:dyDescent="0.25">
      <c r="A683">
        <v>1106</v>
      </c>
      <c r="C683" t="s">
        <v>4791</v>
      </c>
      <c r="D683" t="s">
        <v>5048</v>
      </c>
      <c r="E683" t="s">
        <v>7340</v>
      </c>
      <c r="G683" t="s">
        <v>5073</v>
      </c>
      <c r="H683" t="s">
        <v>5050</v>
      </c>
      <c r="I683" t="s">
        <v>5051</v>
      </c>
      <c r="K683" t="s">
        <v>5091</v>
      </c>
      <c r="M683" t="s">
        <v>743</v>
      </c>
      <c r="N683" t="s">
        <v>5051</v>
      </c>
      <c r="O683" t="s">
        <v>5094</v>
      </c>
      <c r="Q683" t="s">
        <v>238</v>
      </c>
      <c r="V683" t="s">
        <v>6867</v>
      </c>
      <c r="W683" t="s">
        <v>7341</v>
      </c>
      <c r="X683" t="s">
        <v>5052</v>
      </c>
      <c r="Y683" t="s">
        <v>5355</v>
      </c>
      <c r="Z683" t="s">
        <v>5052</v>
      </c>
      <c r="AA683" t="s">
        <v>5052</v>
      </c>
      <c r="AH683" t="s">
        <v>5058</v>
      </c>
      <c r="AM683" t="s">
        <v>7342</v>
      </c>
    </row>
    <row r="684" spans="1:39" x14ac:dyDescent="0.25">
      <c r="A684">
        <v>3098</v>
      </c>
      <c r="B684" t="s">
        <v>9170</v>
      </c>
      <c r="C684" t="s">
        <v>4791</v>
      </c>
      <c r="D684" t="s">
        <v>5048</v>
      </c>
      <c r="E684" t="s">
        <v>8326</v>
      </c>
      <c r="G684" t="s">
        <v>5073</v>
      </c>
      <c r="H684" t="s">
        <v>5050</v>
      </c>
      <c r="I684" t="s">
        <v>5051</v>
      </c>
      <c r="K684" t="s">
        <v>5108</v>
      </c>
      <c r="M684" t="s">
        <v>5121</v>
      </c>
      <c r="V684" t="s">
        <v>6867</v>
      </c>
      <c r="W684" t="s">
        <v>9171</v>
      </c>
      <c r="AE684" t="s">
        <v>6899</v>
      </c>
      <c r="AH684" t="s">
        <v>5058</v>
      </c>
      <c r="AM684" t="s">
        <v>9172</v>
      </c>
    </row>
    <row r="685" spans="1:39" x14ac:dyDescent="0.25">
      <c r="A685">
        <v>3175</v>
      </c>
      <c r="B685" t="s">
        <v>9258</v>
      </c>
      <c r="C685" t="s">
        <v>4791</v>
      </c>
      <c r="D685" t="s">
        <v>5048</v>
      </c>
      <c r="E685" t="s">
        <v>9259</v>
      </c>
      <c r="G685" t="s">
        <v>5073</v>
      </c>
      <c r="H685" t="s">
        <v>5050</v>
      </c>
      <c r="I685" t="s">
        <v>5051</v>
      </c>
      <c r="K685" t="s">
        <v>5053</v>
      </c>
      <c r="M685" t="s">
        <v>5054</v>
      </c>
      <c r="V685" t="s">
        <v>6867</v>
      </c>
      <c r="W685" t="s">
        <v>9260</v>
      </c>
      <c r="AE685" t="s">
        <v>6899</v>
      </c>
      <c r="AH685" t="s">
        <v>5058</v>
      </c>
      <c r="AM685" t="s">
        <v>9261</v>
      </c>
    </row>
    <row r="686" spans="1:39" x14ac:dyDescent="0.25">
      <c r="A686">
        <v>2665</v>
      </c>
      <c r="C686" t="s">
        <v>4791</v>
      </c>
      <c r="D686" t="s">
        <v>5048</v>
      </c>
      <c r="E686" t="s">
        <v>8833</v>
      </c>
      <c r="G686" t="s">
        <v>5073</v>
      </c>
      <c r="H686" t="s">
        <v>5050</v>
      </c>
      <c r="I686" t="s">
        <v>5051</v>
      </c>
      <c r="K686" t="s">
        <v>5113</v>
      </c>
      <c r="M686" t="s">
        <v>238</v>
      </c>
      <c r="N686" t="s">
        <v>5051</v>
      </c>
      <c r="O686" t="s">
        <v>5063</v>
      </c>
      <c r="Q686" t="s">
        <v>5134</v>
      </c>
      <c r="X686" t="s">
        <v>5070</v>
      </c>
      <c r="Y686" t="s">
        <v>5085</v>
      </c>
      <c r="Z686" t="s">
        <v>5070</v>
      </c>
      <c r="AA686" t="s">
        <v>238</v>
      </c>
      <c r="AH686" t="s">
        <v>5058</v>
      </c>
      <c r="AM686" t="s">
        <v>8834</v>
      </c>
    </row>
    <row r="687" spans="1:39" x14ac:dyDescent="0.25">
      <c r="A687">
        <v>3174</v>
      </c>
      <c r="B687" t="s">
        <v>9254</v>
      </c>
      <c r="C687" t="s">
        <v>4791</v>
      </c>
      <c r="D687" t="s">
        <v>5048</v>
      </c>
      <c r="E687" t="s">
        <v>9255</v>
      </c>
      <c r="G687" t="s">
        <v>5073</v>
      </c>
      <c r="H687" t="s">
        <v>5050</v>
      </c>
      <c r="I687" t="s">
        <v>5051</v>
      </c>
      <c r="K687" t="s">
        <v>5053</v>
      </c>
      <c r="M687" t="s">
        <v>506</v>
      </c>
      <c r="V687" t="s">
        <v>6867</v>
      </c>
      <c r="W687" t="s">
        <v>9256</v>
      </c>
      <c r="AE687" t="s">
        <v>6899</v>
      </c>
      <c r="AH687" t="s">
        <v>5058</v>
      </c>
      <c r="AM687" t="s">
        <v>9257</v>
      </c>
    </row>
    <row r="688" spans="1:39" x14ac:dyDescent="0.25">
      <c r="A688">
        <v>3378</v>
      </c>
      <c r="C688" t="s">
        <v>4791</v>
      </c>
      <c r="D688" t="s">
        <v>5048</v>
      </c>
      <c r="E688" t="s">
        <v>8692</v>
      </c>
      <c r="G688" t="s">
        <v>5073</v>
      </c>
      <c r="H688" t="s">
        <v>5050</v>
      </c>
      <c r="I688" t="s">
        <v>5564</v>
      </c>
      <c r="J688" t="s">
        <v>235</v>
      </c>
      <c r="K688" t="s">
        <v>5196</v>
      </c>
      <c r="M688" t="s">
        <v>506</v>
      </c>
      <c r="V688" t="s">
        <v>6867</v>
      </c>
      <c r="W688" t="s">
        <v>9534</v>
      </c>
      <c r="AE688" t="s">
        <v>6899</v>
      </c>
      <c r="AH688" t="s">
        <v>9535</v>
      </c>
      <c r="AM688" t="s">
        <v>9536</v>
      </c>
    </row>
    <row r="689" spans="1:39" x14ac:dyDescent="0.25">
      <c r="A689">
        <v>1909</v>
      </c>
      <c r="C689" t="s">
        <v>4791</v>
      </c>
      <c r="D689" t="s">
        <v>5048</v>
      </c>
      <c r="E689" t="s">
        <v>8265</v>
      </c>
      <c r="G689" t="s">
        <v>5073</v>
      </c>
      <c r="H689" t="s">
        <v>5050</v>
      </c>
      <c r="I689" t="s">
        <v>5051</v>
      </c>
      <c r="K689" t="s">
        <v>5062</v>
      </c>
      <c r="M689" t="s">
        <v>238</v>
      </c>
      <c r="N689" t="s">
        <v>5051</v>
      </c>
      <c r="O689" t="s">
        <v>5099</v>
      </c>
      <c r="Q689" t="s">
        <v>5134</v>
      </c>
      <c r="R689" t="s">
        <v>7780</v>
      </c>
      <c r="V689" t="s">
        <v>6867</v>
      </c>
      <c r="W689" t="s">
        <v>8266</v>
      </c>
      <c r="X689" t="s">
        <v>5077</v>
      </c>
      <c r="Y689" t="s">
        <v>5057</v>
      </c>
      <c r="Z689" t="s">
        <v>5077</v>
      </c>
      <c r="AA689" t="s">
        <v>5191</v>
      </c>
      <c r="AH689" t="s">
        <v>5058</v>
      </c>
      <c r="AM689" t="s">
        <v>8267</v>
      </c>
    </row>
    <row r="690" spans="1:39" x14ac:dyDescent="0.25">
      <c r="A690">
        <v>3154</v>
      </c>
      <c r="B690" t="s">
        <v>9233</v>
      </c>
      <c r="C690" t="s">
        <v>4791</v>
      </c>
      <c r="D690" t="s">
        <v>5048</v>
      </c>
      <c r="E690" t="s">
        <v>8013</v>
      </c>
      <c r="G690" t="s">
        <v>5073</v>
      </c>
      <c r="H690" t="s">
        <v>5050</v>
      </c>
      <c r="I690" t="s">
        <v>5051</v>
      </c>
      <c r="K690" t="s">
        <v>236</v>
      </c>
      <c r="M690" t="s">
        <v>5121</v>
      </c>
      <c r="V690" t="s">
        <v>6867</v>
      </c>
      <c r="W690" t="s">
        <v>9234</v>
      </c>
      <c r="AE690" t="s">
        <v>6899</v>
      </c>
      <c r="AH690" t="s">
        <v>5058</v>
      </c>
      <c r="AM690" t="s">
        <v>9235</v>
      </c>
    </row>
    <row r="691" spans="1:39" x14ac:dyDescent="0.25">
      <c r="A691">
        <v>1257</v>
      </c>
      <c r="C691" t="s">
        <v>4791</v>
      </c>
      <c r="D691" t="s">
        <v>5048</v>
      </c>
      <c r="E691" t="s">
        <v>7555</v>
      </c>
      <c r="G691" t="s">
        <v>5073</v>
      </c>
      <c r="H691" t="s">
        <v>5050</v>
      </c>
      <c r="I691" t="s">
        <v>5051</v>
      </c>
      <c r="K691" t="s">
        <v>5133</v>
      </c>
      <c r="M691" t="s">
        <v>5121</v>
      </c>
      <c r="N691" t="s">
        <v>5051</v>
      </c>
      <c r="O691" t="s">
        <v>5062</v>
      </c>
      <c r="Q691" t="s">
        <v>5121</v>
      </c>
      <c r="V691" t="s">
        <v>6867</v>
      </c>
      <c r="W691" t="s">
        <v>7556</v>
      </c>
      <c r="X691" t="s">
        <v>5070</v>
      </c>
      <c r="Y691" t="s">
        <v>5862</v>
      </c>
      <c r="Z691" t="s">
        <v>5070</v>
      </c>
      <c r="AA691" t="s">
        <v>5091</v>
      </c>
      <c r="AH691" t="s">
        <v>5058</v>
      </c>
      <c r="AM691" t="s">
        <v>7557</v>
      </c>
    </row>
    <row r="692" spans="1:39" x14ac:dyDescent="0.25">
      <c r="A692">
        <v>619</v>
      </c>
      <c r="B692" t="s">
        <v>6896</v>
      </c>
      <c r="C692" t="s">
        <v>4791</v>
      </c>
      <c r="D692" t="s">
        <v>5048</v>
      </c>
      <c r="E692" t="s">
        <v>6897</v>
      </c>
      <c r="G692" t="s">
        <v>5073</v>
      </c>
      <c r="H692" t="s">
        <v>5050</v>
      </c>
      <c r="I692" t="s">
        <v>5051</v>
      </c>
      <c r="K692" t="s">
        <v>5074</v>
      </c>
      <c r="M692" t="s">
        <v>5078</v>
      </c>
      <c r="V692" t="s">
        <v>6867</v>
      </c>
      <c r="W692" t="s">
        <v>6898</v>
      </c>
      <c r="AE692" t="s">
        <v>6899</v>
      </c>
      <c r="AG692" t="s">
        <v>6900</v>
      </c>
      <c r="AH692" t="s">
        <v>5058</v>
      </c>
      <c r="AM692" t="s">
        <v>6901</v>
      </c>
    </row>
    <row r="693" spans="1:39" x14ac:dyDescent="0.25">
      <c r="A693">
        <v>3103</v>
      </c>
      <c r="B693" t="s">
        <v>9173</v>
      </c>
      <c r="C693" t="s">
        <v>4791</v>
      </c>
      <c r="D693" t="s">
        <v>5048</v>
      </c>
      <c r="E693" t="s">
        <v>9174</v>
      </c>
      <c r="G693" t="s">
        <v>5073</v>
      </c>
      <c r="H693" t="s">
        <v>5050</v>
      </c>
      <c r="I693" t="s">
        <v>5051</v>
      </c>
      <c r="K693" t="s">
        <v>5108</v>
      </c>
      <c r="M693" t="s">
        <v>292</v>
      </c>
      <c r="V693" t="s">
        <v>6867</v>
      </c>
      <c r="W693" t="s">
        <v>9175</v>
      </c>
      <c r="AE693" t="s">
        <v>6899</v>
      </c>
      <c r="AH693" t="s">
        <v>5058</v>
      </c>
      <c r="AM693" t="s">
        <v>9176</v>
      </c>
    </row>
    <row r="694" spans="1:39" x14ac:dyDescent="0.25">
      <c r="A694">
        <v>1176</v>
      </c>
      <c r="C694" t="s">
        <v>4791</v>
      </c>
      <c r="D694" t="s">
        <v>5048</v>
      </c>
      <c r="E694" t="s">
        <v>7451</v>
      </c>
      <c r="G694" t="s">
        <v>5073</v>
      </c>
      <c r="H694" t="s">
        <v>5050</v>
      </c>
      <c r="I694" t="s">
        <v>5051</v>
      </c>
      <c r="J694" t="s">
        <v>235</v>
      </c>
      <c r="K694" t="s">
        <v>5091</v>
      </c>
      <c r="M694" t="s">
        <v>5098</v>
      </c>
      <c r="N694" t="s">
        <v>5051</v>
      </c>
      <c r="O694" t="s">
        <v>5094</v>
      </c>
      <c r="Q694" t="s">
        <v>506</v>
      </c>
      <c r="V694" t="s">
        <v>6867</v>
      </c>
      <c r="W694" t="s">
        <v>7452</v>
      </c>
      <c r="X694" t="s">
        <v>5077</v>
      </c>
      <c r="Y694" t="s">
        <v>5196</v>
      </c>
      <c r="Z694" t="s">
        <v>5077</v>
      </c>
      <c r="AA694" t="s">
        <v>5091</v>
      </c>
      <c r="AH694" t="s">
        <v>5058</v>
      </c>
      <c r="AM694" t="s">
        <v>7453</v>
      </c>
    </row>
    <row r="695" spans="1:39" x14ac:dyDescent="0.25">
      <c r="A695">
        <v>2865</v>
      </c>
      <c r="B695" t="s">
        <v>8972</v>
      </c>
      <c r="C695" t="s">
        <v>4791</v>
      </c>
      <c r="D695" t="s">
        <v>5048</v>
      </c>
      <c r="E695" t="s">
        <v>7830</v>
      </c>
      <c r="G695" t="s">
        <v>5073</v>
      </c>
      <c r="H695" t="s">
        <v>5050</v>
      </c>
      <c r="I695" t="s">
        <v>5051</v>
      </c>
      <c r="K695" t="s">
        <v>5063</v>
      </c>
      <c r="M695" t="s">
        <v>8973</v>
      </c>
      <c r="V695" t="s">
        <v>6867</v>
      </c>
      <c r="W695" t="s">
        <v>8974</v>
      </c>
      <c r="AE695" t="s">
        <v>6899</v>
      </c>
      <c r="AH695" t="s">
        <v>5058</v>
      </c>
      <c r="AM695" t="s">
        <v>8975</v>
      </c>
    </row>
    <row r="696" spans="1:39" x14ac:dyDescent="0.25">
      <c r="A696">
        <v>886</v>
      </c>
      <c r="C696" t="s">
        <v>4791</v>
      </c>
      <c r="D696" t="s">
        <v>5048</v>
      </c>
      <c r="E696" t="s">
        <v>7096</v>
      </c>
      <c r="G696" t="s">
        <v>5073</v>
      </c>
      <c r="H696" t="s">
        <v>5050</v>
      </c>
      <c r="I696" t="s">
        <v>5051</v>
      </c>
      <c r="K696" t="s">
        <v>5057</v>
      </c>
      <c r="M696" t="s">
        <v>5196</v>
      </c>
      <c r="N696" t="s">
        <v>5051</v>
      </c>
      <c r="O696" t="s">
        <v>5099</v>
      </c>
      <c r="Q696" t="s">
        <v>5109</v>
      </c>
      <c r="V696" t="s">
        <v>6867</v>
      </c>
      <c r="W696" t="s">
        <v>7097</v>
      </c>
      <c r="X696" t="s">
        <v>5070</v>
      </c>
      <c r="Y696" t="s">
        <v>5229</v>
      </c>
      <c r="Z696" t="s">
        <v>5054</v>
      </c>
      <c r="AA696" t="s">
        <v>5122</v>
      </c>
      <c r="AH696" t="s">
        <v>5058</v>
      </c>
      <c r="AM696" t="s">
        <v>7098</v>
      </c>
    </row>
    <row r="697" spans="1:39" x14ac:dyDescent="0.25">
      <c r="A697">
        <v>3389</v>
      </c>
      <c r="B697" t="s">
        <v>9553</v>
      </c>
      <c r="C697" t="s">
        <v>4791</v>
      </c>
      <c r="D697" t="s">
        <v>5048</v>
      </c>
      <c r="E697" t="s">
        <v>7258</v>
      </c>
      <c r="G697" t="s">
        <v>5073</v>
      </c>
      <c r="H697" t="s">
        <v>5050</v>
      </c>
      <c r="I697" t="s">
        <v>5051</v>
      </c>
      <c r="K697" t="s">
        <v>5649</v>
      </c>
      <c r="M697" t="s">
        <v>5064</v>
      </c>
      <c r="V697" t="s">
        <v>6867</v>
      </c>
      <c r="W697" t="s">
        <v>9554</v>
      </c>
      <c r="AE697" t="s">
        <v>6899</v>
      </c>
      <c r="AF697" t="s">
        <v>433</v>
      </c>
      <c r="AH697" t="s">
        <v>5058</v>
      </c>
      <c r="AM697" t="s">
        <v>9555</v>
      </c>
    </row>
    <row r="698" spans="1:39" x14ac:dyDescent="0.25">
      <c r="A698">
        <v>2823</v>
      </c>
      <c r="C698" t="s">
        <v>4791</v>
      </c>
      <c r="D698" t="s">
        <v>5048</v>
      </c>
      <c r="E698" t="s">
        <v>8923</v>
      </c>
      <c r="G698" t="s">
        <v>5073</v>
      </c>
      <c r="H698" t="s">
        <v>5050</v>
      </c>
      <c r="I698" t="s">
        <v>5051</v>
      </c>
      <c r="K698" t="s">
        <v>5063</v>
      </c>
      <c r="M698" t="s">
        <v>5109</v>
      </c>
      <c r="N698" t="s">
        <v>5051</v>
      </c>
      <c r="O698" t="s">
        <v>5063</v>
      </c>
      <c r="Q698" t="s">
        <v>239</v>
      </c>
      <c r="V698" t="s">
        <v>6867</v>
      </c>
      <c r="W698" t="s">
        <v>8924</v>
      </c>
      <c r="X698" t="s">
        <v>238</v>
      </c>
      <c r="Y698" t="s">
        <v>743</v>
      </c>
      <c r="Z698" t="s">
        <v>5237</v>
      </c>
      <c r="AA698" t="s">
        <v>5094</v>
      </c>
      <c r="AB698" t="s">
        <v>5093</v>
      </c>
      <c r="AH698" t="s">
        <v>5058</v>
      </c>
      <c r="AM698" t="s">
        <v>8925</v>
      </c>
    </row>
    <row r="699" spans="1:39" x14ac:dyDescent="0.25">
      <c r="A699">
        <v>906</v>
      </c>
      <c r="C699" t="s">
        <v>4791</v>
      </c>
      <c r="D699" t="s">
        <v>5048</v>
      </c>
      <c r="E699" t="s">
        <v>7138</v>
      </c>
      <c r="G699" t="s">
        <v>5073</v>
      </c>
      <c r="H699" t="s">
        <v>5050</v>
      </c>
      <c r="I699" t="s">
        <v>5051</v>
      </c>
      <c r="K699" t="s">
        <v>5057</v>
      </c>
      <c r="M699" t="s">
        <v>237</v>
      </c>
      <c r="N699" t="s">
        <v>5051</v>
      </c>
      <c r="O699" t="s">
        <v>5099</v>
      </c>
      <c r="Q699" t="s">
        <v>506</v>
      </c>
      <c r="V699" t="s">
        <v>6867</v>
      </c>
      <c r="W699" t="s">
        <v>7136</v>
      </c>
      <c r="X699" t="s">
        <v>5077</v>
      </c>
      <c r="Y699" t="s">
        <v>237</v>
      </c>
      <c r="Z699" t="s">
        <v>5271</v>
      </c>
      <c r="AA699" t="s">
        <v>5052</v>
      </c>
      <c r="AH699" t="s">
        <v>5058</v>
      </c>
      <c r="AM699" t="s">
        <v>7139</v>
      </c>
    </row>
    <row r="700" spans="1:39" x14ac:dyDescent="0.25">
      <c r="A700">
        <v>865</v>
      </c>
      <c r="B700" t="s">
        <v>7067</v>
      </c>
      <c r="C700" t="s">
        <v>4791</v>
      </c>
      <c r="D700" t="s">
        <v>5048</v>
      </c>
      <c r="E700" t="s">
        <v>7068</v>
      </c>
      <c r="G700" t="s">
        <v>5073</v>
      </c>
      <c r="H700" t="s">
        <v>5050</v>
      </c>
      <c r="I700" t="s">
        <v>5051</v>
      </c>
      <c r="J700" t="s">
        <v>235</v>
      </c>
      <c r="K700" t="s">
        <v>5057</v>
      </c>
      <c r="M700" t="s">
        <v>236</v>
      </c>
      <c r="V700" t="s">
        <v>6867</v>
      </c>
      <c r="W700" t="s">
        <v>7069</v>
      </c>
      <c r="AE700" t="s">
        <v>6899</v>
      </c>
      <c r="AH700" t="s">
        <v>5058</v>
      </c>
      <c r="AM700" t="s">
        <v>7070</v>
      </c>
    </row>
    <row r="701" spans="1:39" x14ac:dyDescent="0.25">
      <c r="A701">
        <v>1674</v>
      </c>
      <c r="C701" t="s">
        <v>4791</v>
      </c>
      <c r="D701" t="s">
        <v>5048</v>
      </c>
      <c r="E701" t="s">
        <v>8018</v>
      </c>
      <c r="G701" t="s">
        <v>5073</v>
      </c>
      <c r="H701" t="s">
        <v>5050</v>
      </c>
      <c r="I701" t="s">
        <v>5051</v>
      </c>
      <c r="K701" t="s">
        <v>235</v>
      </c>
      <c r="M701" t="s">
        <v>5092</v>
      </c>
      <c r="N701" t="s">
        <v>5051</v>
      </c>
      <c r="O701" t="s">
        <v>5063</v>
      </c>
      <c r="Q701" t="s">
        <v>238</v>
      </c>
      <c r="V701" t="s">
        <v>6867</v>
      </c>
      <c r="W701" t="s">
        <v>8016</v>
      </c>
      <c r="X701" t="s">
        <v>5052</v>
      </c>
      <c r="Y701" t="s">
        <v>323</v>
      </c>
      <c r="Z701" t="s">
        <v>5052</v>
      </c>
      <c r="AA701" t="s">
        <v>5057</v>
      </c>
      <c r="AH701" t="s">
        <v>5058</v>
      </c>
      <c r="AM701" t="s">
        <v>8019</v>
      </c>
    </row>
    <row r="702" spans="1:39" x14ac:dyDescent="0.25">
      <c r="A702">
        <v>2581</v>
      </c>
      <c r="B702" t="s">
        <v>8776</v>
      </c>
      <c r="C702" t="s">
        <v>4791</v>
      </c>
      <c r="D702" t="s">
        <v>5048</v>
      </c>
      <c r="E702" t="s">
        <v>7502</v>
      </c>
      <c r="G702" t="s">
        <v>6983</v>
      </c>
      <c r="H702" t="s">
        <v>5050</v>
      </c>
      <c r="I702" t="s">
        <v>5051</v>
      </c>
      <c r="K702" t="s">
        <v>5094</v>
      </c>
      <c r="M702" t="s">
        <v>252</v>
      </c>
      <c r="V702" t="s">
        <v>6867</v>
      </c>
      <c r="W702" t="s">
        <v>8777</v>
      </c>
      <c r="AE702" t="s">
        <v>6899</v>
      </c>
      <c r="AH702" t="s">
        <v>5058</v>
      </c>
      <c r="AM702" t="s">
        <v>8778</v>
      </c>
    </row>
    <row r="703" spans="1:39" x14ac:dyDescent="0.25">
      <c r="A703">
        <v>1673</v>
      </c>
      <c r="C703" t="s">
        <v>4791</v>
      </c>
      <c r="D703" t="s">
        <v>5048</v>
      </c>
      <c r="E703" t="s">
        <v>8002</v>
      </c>
      <c r="G703" t="s">
        <v>5073</v>
      </c>
      <c r="H703" t="s">
        <v>5050</v>
      </c>
      <c r="I703" t="s">
        <v>5051</v>
      </c>
      <c r="K703" t="s">
        <v>235</v>
      </c>
      <c r="M703" t="s">
        <v>5092</v>
      </c>
      <c r="N703" t="s">
        <v>5051</v>
      </c>
      <c r="O703" t="s">
        <v>5094</v>
      </c>
      <c r="Q703" t="s">
        <v>238</v>
      </c>
      <c r="V703" t="s">
        <v>6867</v>
      </c>
      <c r="W703" t="s">
        <v>8016</v>
      </c>
      <c r="X703" t="s">
        <v>5052</v>
      </c>
      <c r="Y703" t="s">
        <v>323</v>
      </c>
      <c r="Z703" t="s">
        <v>5052</v>
      </c>
      <c r="AA703" t="s">
        <v>5057</v>
      </c>
      <c r="AH703" t="s">
        <v>5058</v>
      </c>
      <c r="AM703" t="s">
        <v>8017</v>
      </c>
    </row>
    <row r="704" spans="1:39" x14ac:dyDescent="0.25">
      <c r="A704">
        <v>3087</v>
      </c>
      <c r="B704" t="s">
        <v>9153</v>
      </c>
      <c r="C704" t="s">
        <v>4791</v>
      </c>
      <c r="D704" t="s">
        <v>5048</v>
      </c>
      <c r="E704" t="s">
        <v>9154</v>
      </c>
      <c r="G704" t="s">
        <v>5073</v>
      </c>
      <c r="H704" t="s">
        <v>5050</v>
      </c>
      <c r="I704" t="s">
        <v>5051</v>
      </c>
      <c r="J704" t="s">
        <v>235</v>
      </c>
      <c r="K704" t="s">
        <v>5108</v>
      </c>
      <c r="M704" t="s">
        <v>238</v>
      </c>
      <c r="V704" t="s">
        <v>6867</v>
      </c>
      <c r="W704" t="s">
        <v>9155</v>
      </c>
      <c r="AE704" t="s">
        <v>6899</v>
      </c>
      <c r="AH704" t="s">
        <v>5058</v>
      </c>
      <c r="AM704" t="s">
        <v>9156</v>
      </c>
    </row>
    <row r="705" spans="1:39" x14ac:dyDescent="0.25">
      <c r="A705">
        <v>3292</v>
      </c>
      <c r="C705" t="s">
        <v>4791</v>
      </c>
      <c r="D705" t="s">
        <v>5048</v>
      </c>
      <c r="E705" t="s">
        <v>9420</v>
      </c>
      <c r="G705" t="s">
        <v>5073</v>
      </c>
      <c r="H705" t="s">
        <v>5050</v>
      </c>
      <c r="I705" t="s">
        <v>5564</v>
      </c>
      <c r="K705" t="s">
        <v>6072</v>
      </c>
      <c r="M705" t="s">
        <v>6968</v>
      </c>
      <c r="V705" t="s">
        <v>6867</v>
      </c>
      <c r="W705" t="s">
        <v>9421</v>
      </c>
      <c r="AE705" t="s">
        <v>6899</v>
      </c>
      <c r="AH705" t="s">
        <v>9422</v>
      </c>
      <c r="AM705" t="s">
        <v>9423</v>
      </c>
    </row>
    <row r="706" spans="1:39" x14ac:dyDescent="0.25">
      <c r="A706">
        <v>2765</v>
      </c>
      <c r="C706" t="s">
        <v>4791</v>
      </c>
      <c r="D706" t="s">
        <v>5048</v>
      </c>
      <c r="E706" t="s">
        <v>7977</v>
      </c>
      <c r="G706" t="s">
        <v>5073</v>
      </c>
      <c r="H706" t="s">
        <v>5050</v>
      </c>
      <c r="I706" t="s">
        <v>5051</v>
      </c>
      <c r="K706" t="s">
        <v>5063</v>
      </c>
      <c r="M706" t="s">
        <v>237</v>
      </c>
      <c r="N706" t="s">
        <v>5051</v>
      </c>
      <c r="O706" t="s">
        <v>5063</v>
      </c>
      <c r="Q706" t="s">
        <v>5054</v>
      </c>
      <c r="V706" t="s">
        <v>6867</v>
      </c>
      <c r="W706" t="s">
        <v>8877</v>
      </c>
      <c r="X706" t="s">
        <v>5070</v>
      </c>
      <c r="Y706" t="s">
        <v>5098</v>
      </c>
      <c r="Z706" t="s">
        <v>5098</v>
      </c>
      <c r="AA706" t="s">
        <v>5104</v>
      </c>
      <c r="AH706" t="s">
        <v>5058</v>
      </c>
      <c r="AM706" t="s">
        <v>8878</v>
      </c>
    </row>
    <row r="707" spans="1:39" x14ac:dyDescent="0.25">
      <c r="A707">
        <v>3539</v>
      </c>
      <c r="B707" t="s">
        <v>9705</v>
      </c>
      <c r="C707" t="s">
        <v>4791</v>
      </c>
      <c r="D707" t="s">
        <v>5048</v>
      </c>
      <c r="E707" t="s">
        <v>9706</v>
      </c>
      <c r="G707" t="s">
        <v>5073</v>
      </c>
      <c r="H707" t="s">
        <v>5050</v>
      </c>
      <c r="I707" t="s">
        <v>5051</v>
      </c>
      <c r="K707" t="s">
        <v>5134</v>
      </c>
      <c r="M707" t="s">
        <v>670</v>
      </c>
      <c r="V707" t="s">
        <v>6867</v>
      </c>
      <c r="AE707" t="s">
        <v>6899</v>
      </c>
      <c r="AH707" t="s">
        <v>5058</v>
      </c>
      <c r="AM707" t="s">
        <v>9707</v>
      </c>
    </row>
    <row r="708" spans="1:39" x14ac:dyDescent="0.25">
      <c r="A708">
        <v>3299</v>
      </c>
      <c r="B708" t="s">
        <v>9435</v>
      </c>
      <c r="C708" t="s">
        <v>4791</v>
      </c>
      <c r="D708" t="s">
        <v>5048</v>
      </c>
      <c r="E708" t="s">
        <v>9436</v>
      </c>
      <c r="G708" t="s">
        <v>5073</v>
      </c>
      <c r="H708" t="s">
        <v>5050</v>
      </c>
      <c r="I708" t="s">
        <v>5559</v>
      </c>
      <c r="K708" t="s">
        <v>323</v>
      </c>
      <c r="M708" t="s">
        <v>237</v>
      </c>
      <c r="N708" t="s">
        <v>5051</v>
      </c>
      <c r="O708" t="s">
        <v>5649</v>
      </c>
      <c r="Q708" t="s">
        <v>506</v>
      </c>
      <c r="V708" t="s">
        <v>6867</v>
      </c>
      <c r="W708" t="s">
        <v>9179</v>
      </c>
      <c r="X708" t="s">
        <v>5204</v>
      </c>
      <c r="Y708" t="s">
        <v>5052</v>
      </c>
      <c r="Z708" t="s">
        <v>5070</v>
      </c>
      <c r="AA708" t="s">
        <v>5057</v>
      </c>
      <c r="AE708" t="s">
        <v>6899</v>
      </c>
      <c r="AH708" t="s">
        <v>9180</v>
      </c>
      <c r="AM708" t="s">
        <v>9437</v>
      </c>
    </row>
    <row r="709" spans="1:39" x14ac:dyDescent="0.25">
      <c r="A709">
        <v>2309</v>
      </c>
      <c r="C709" t="s">
        <v>4791</v>
      </c>
      <c r="D709" t="s">
        <v>5048</v>
      </c>
      <c r="E709" t="s">
        <v>8590</v>
      </c>
      <c r="G709" t="s">
        <v>5073</v>
      </c>
      <c r="H709" t="s">
        <v>5050</v>
      </c>
      <c r="I709" t="s">
        <v>5051</v>
      </c>
      <c r="K709" t="s">
        <v>5094</v>
      </c>
      <c r="M709" t="s">
        <v>5085</v>
      </c>
      <c r="N709" t="s">
        <v>5051</v>
      </c>
      <c r="O709" t="s">
        <v>5122</v>
      </c>
      <c r="Q709" t="s">
        <v>5409</v>
      </c>
      <c r="V709" t="s">
        <v>6867</v>
      </c>
      <c r="W709" t="s">
        <v>8591</v>
      </c>
      <c r="X709" t="s">
        <v>5070</v>
      </c>
      <c r="Y709" t="s">
        <v>5191</v>
      </c>
      <c r="Z709" t="s">
        <v>5070</v>
      </c>
      <c r="AA709" t="s">
        <v>5184</v>
      </c>
      <c r="AH709" t="s">
        <v>5058</v>
      </c>
      <c r="AM709" t="s">
        <v>8592</v>
      </c>
    </row>
    <row r="710" spans="1:39" x14ac:dyDescent="0.25">
      <c r="A710">
        <v>1103</v>
      </c>
      <c r="C710" t="s">
        <v>4791</v>
      </c>
      <c r="D710" t="s">
        <v>5048</v>
      </c>
      <c r="E710" t="s">
        <v>7333</v>
      </c>
      <c r="G710" t="s">
        <v>5073</v>
      </c>
      <c r="H710" t="s">
        <v>5050</v>
      </c>
      <c r="I710" t="s">
        <v>5051</v>
      </c>
      <c r="K710" t="s">
        <v>5091</v>
      </c>
      <c r="M710" t="s">
        <v>743</v>
      </c>
      <c r="N710" t="s">
        <v>5051</v>
      </c>
      <c r="O710" t="s">
        <v>5094</v>
      </c>
      <c r="Q710" t="s">
        <v>5134</v>
      </c>
      <c r="V710" t="s">
        <v>6867</v>
      </c>
      <c r="W710" t="s">
        <v>7334</v>
      </c>
      <c r="X710" t="s">
        <v>5077</v>
      </c>
      <c r="Y710" t="s">
        <v>5196</v>
      </c>
      <c r="Z710" t="s">
        <v>5052</v>
      </c>
      <c r="AA710" t="s">
        <v>5052</v>
      </c>
      <c r="AH710" t="s">
        <v>5058</v>
      </c>
      <c r="AM710" t="s">
        <v>7335</v>
      </c>
    </row>
    <row r="711" spans="1:39" x14ac:dyDescent="0.25">
      <c r="A711">
        <v>1098</v>
      </c>
      <c r="C711" t="s">
        <v>4791</v>
      </c>
      <c r="D711" t="s">
        <v>5048</v>
      </c>
      <c r="E711" t="s">
        <v>7323</v>
      </c>
      <c r="G711" t="s">
        <v>5073</v>
      </c>
      <c r="H711" t="s">
        <v>5050</v>
      </c>
      <c r="I711" t="s">
        <v>5051</v>
      </c>
      <c r="K711" t="s">
        <v>5091</v>
      </c>
      <c r="M711" t="s">
        <v>5271</v>
      </c>
      <c r="N711" t="s">
        <v>5051</v>
      </c>
      <c r="O711" t="s">
        <v>5099</v>
      </c>
      <c r="Q711" t="s">
        <v>5056</v>
      </c>
      <c r="V711" t="s">
        <v>6867</v>
      </c>
      <c r="W711" t="s">
        <v>7324</v>
      </c>
      <c r="X711" t="s">
        <v>5077</v>
      </c>
      <c r="Y711" t="s">
        <v>5069</v>
      </c>
      <c r="Z711" t="s">
        <v>486</v>
      </c>
      <c r="AA711" t="s">
        <v>5057</v>
      </c>
      <c r="AH711" t="s">
        <v>5058</v>
      </c>
      <c r="AM711" t="s">
        <v>7325</v>
      </c>
    </row>
    <row r="712" spans="1:39" x14ac:dyDescent="0.25">
      <c r="A712">
        <v>947</v>
      </c>
      <c r="C712" t="s">
        <v>4791</v>
      </c>
      <c r="D712" t="s">
        <v>5048</v>
      </c>
      <c r="E712" t="s">
        <v>7195</v>
      </c>
      <c r="G712" t="s">
        <v>5073</v>
      </c>
      <c r="H712" t="s">
        <v>5050</v>
      </c>
      <c r="I712" t="s">
        <v>5051</v>
      </c>
      <c r="K712" t="s">
        <v>5057</v>
      </c>
      <c r="M712" t="s">
        <v>5056</v>
      </c>
      <c r="N712" t="s">
        <v>5051</v>
      </c>
      <c r="O712" t="s">
        <v>5091</v>
      </c>
      <c r="Q712" t="s">
        <v>5056</v>
      </c>
      <c r="V712" t="s">
        <v>6867</v>
      </c>
      <c r="W712" t="s">
        <v>7196</v>
      </c>
      <c r="X712" t="s">
        <v>5077</v>
      </c>
      <c r="Y712" t="s">
        <v>5408</v>
      </c>
      <c r="Z712" t="s">
        <v>486</v>
      </c>
      <c r="AA712" t="s">
        <v>5069</v>
      </c>
      <c r="AH712" t="s">
        <v>5058</v>
      </c>
      <c r="AM712" t="s">
        <v>7197</v>
      </c>
    </row>
    <row r="713" spans="1:39" x14ac:dyDescent="0.25">
      <c r="A713">
        <v>3113</v>
      </c>
      <c r="B713" t="s">
        <v>9186</v>
      </c>
      <c r="C713" t="s">
        <v>4791</v>
      </c>
      <c r="D713" t="s">
        <v>5048</v>
      </c>
      <c r="E713" t="s">
        <v>7201</v>
      </c>
      <c r="G713" t="s">
        <v>5073</v>
      </c>
      <c r="H713" t="s">
        <v>5050</v>
      </c>
      <c r="I713" t="s">
        <v>5559</v>
      </c>
      <c r="K713" t="s">
        <v>5215</v>
      </c>
      <c r="M713" t="s">
        <v>323</v>
      </c>
      <c r="N713" t="s">
        <v>5051</v>
      </c>
      <c r="O713" t="s">
        <v>5649</v>
      </c>
      <c r="Q713" t="s">
        <v>506</v>
      </c>
      <c r="V713" t="s">
        <v>6867</v>
      </c>
      <c r="W713" t="s">
        <v>9187</v>
      </c>
      <c r="X713" t="s">
        <v>5204</v>
      </c>
      <c r="Y713" t="s">
        <v>5052</v>
      </c>
      <c r="Z713" t="s">
        <v>5070</v>
      </c>
      <c r="AA713" t="s">
        <v>5057</v>
      </c>
      <c r="AE713" t="s">
        <v>6899</v>
      </c>
      <c r="AH713" t="s">
        <v>9188</v>
      </c>
      <c r="AM713" t="s">
        <v>9189</v>
      </c>
    </row>
    <row r="714" spans="1:39" x14ac:dyDescent="0.25">
      <c r="A714">
        <v>3114</v>
      </c>
      <c r="B714" t="s">
        <v>9190</v>
      </c>
      <c r="C714" t="s">
        <v>4791</v>
      </c>
      <c r="D714" t="s">
        <v>5048</v>
      </c>
      <c r="E714" t="s">
        <v>8557</v>
      </c>
      <c r="G714" t="s">
        <v>5073</v>
      </c>
      <c r="H714" t="s">
        <v>5050</v>
      </c>
      <c r="I714" t="s">
        <v>5559</v>
      </c>
      <c r="K714" t="s">
        <v>5215</v>
      </c>
      <c r="M714" t="s">
        <v>323</v>
      </c>
      <c r="N714" t="s">
        <v>5051</v>
      </c>
      <c r="O714" t="s">
        <v>5649</v>
      </c>
      <c r="Q714" t="s">
        <v>506</v>
      </c>
      <c r="V714" t="s">
        <v>6867</v>
      </c>
      <c r="W714" t="s">
        <v>9187</v>
      </c>
      <c r="X714" t="s">
        <v>9191</v>
      </c>
      <c r="Y714" t="s">
        <v>235</v>
      </c>
      <c r="Z714" t="s">
        <v>5070</v>
      </c>
      <c r="AA714" t="s">
        <v>5057</v>
      </c>
      <c r="AE714" t="s">
        <v>6899</v>
      </c>
      <c r="AH714" t="s">
        <v>9188</v>
      </c>
      <c r="AM714" t="s">
        <v>9192</v>
      </c>
    </row>
    <row r="715" spans="1:39" x14ac:dyDescent="0.25">
      <c r="A715">
        <v>1107</v>
      </c>
      <c r="C715" t="s">
        <v>4791</v>
      </c>
      <c r="D715" t="s">
        <v>5048</v>
      </c>
      <c r="E715" t="s">
        <v>7343</v>
      </c>
      <c r="G715" t="s">
        <v>5073</v>
      </c>
      <c r="H715" t="s">
        <v>5050</v>
      </c>
      <c r="I715" t="s">
        <v>5051</v>
      </c>
      <c r="K715" t="s">
        <v>5091</v>
      </c>
      <c r="M715" t="s">
        <v>743</v>
      </c>
      <c r="N715" t="s">
        <v>5051</v>
      </c>
      <c r="O715" t="s">
        <v>5094</v>
      </c>
      <c r="Q715" t="s">
        <v>238</v>
      </c>
      <c r="V715" t="s">
        <v>6867</v>
      </c>
      <c r="W715" t="s">
        <v>7344</v>
      </c>
      <c r="X715" t="s">
        <v>5052</v>
      </c>
      <c r="Y715" t="s">
        <v>5196</v>
      </c>
      <c r="Z715" t="s">
        <v>5052</v>
      </c>
      <c r="AA715" t="s">
        <v>5052</v>
      </c>
      <c r="AH715" t="s">
        <v>5058</v>
      </c>
      <c r="AM715" t="s">
        <v>7345</v>
      </c>
    </row>
    <row r="716" spans="1:39" x14ac:dyDescent="0.25">
      <c r="A716">
        <v>51</v>
      </c>
      <c r="C716" t="s">
        <v>4796</v>
      </c>
      <c r="D716" t="s">
        <v>5048</v>
      </c>
      <c r="E716" t="s">
        <v>5231</v>
      </c>
      <c r="G716" t="s">
        <v>5073</v>
      </c>
      <c r="H716" t="s">
        <v>5050</v>
      </c>
      <c r="I716" t="s">
        <v>5051</v>
      </c>
      <c r="K716" t="s">
        <v>5091</v>
      </c>
      <c r="M716" t="s">
        <v>743</v>
      </c>
      <c r="AH716" t="s">
        <v>5058</v>
      </c>
      <c r="AM716" t="s">
        <v>5232</v>
      </c>
    </row>
    <row r="717" spans="1:39" x14ac:dyDescent="0.25">
      <c r="A717">
        <v>1076</v>
      </c>
      <c r="C717" t="s">
        <v>4791</v>
      </c>
      <c r="D717" t="s">
        <v>5048</v>
      </c>
      <c r="E717" t="s">
        <v>7301</v>
      </c>
      <c r="G717" t="s">
        <v>5073</v>
      </c>
      <c r="H717" t="s">
        <v>5050</v>
      </c>
      <c r="I717" t="s">
        <v>5051</v>
      </c>
      <c r="K717" t="s">
        <v>5091</v>
      </c>
      <c r="M717" t="s">
        <v>5142</v>
      </c>
      <c r="N717" t="s">
        <v>5051</v>
      </c>
      <c r="O717" t="s">
        <v>5052</v>
      </c>
      <c r="Q717" t="s">
        <v>5142</v>
      </c>
      <c r="V717" t="s">
        <v>6867</v>
      </c>
      <c r="W717" t="s">
        <v>7302</v>
      </c>
      <c r="X717" t="s">
        <v>5129</v>
      </c>
      <c r="Y717" t="s">
        <v>5121</v>
      </c>
      <c r="Z717" t="s">
        <v>5129</v>
      </c>
      <c r="AA717" t="s">
        <v>5057</v>
      </c>
      <c r="AH717" t="s">
        <v>5058</v>
      </c>
      <c r="AM717" t="s">
        <v>7303</v>
      </c>
    </row>
    <row r="718" spans="1:39" x14ac:dyDescent="0.25">
      <c r="A718">
        <v>777</v>
      </c>
      <c r="C718" t="s">
        <v>4791</v>
      </c>
      <c r="D718" t="s">
        <v>5048</v>
      </c>
      <c r="E718" t="s">
        <v>7015</v>
      </c>
      <c r="G718" t="s">
        <v>5073</v>
      </c>
      <c r="H718" t="s">
        <v>5050</v>
      </c>
      <c r="I718" t="s">
        <v>5051</v>
      </c>
      <c r="K718" t="s">
        <v>5070</v>
      </c>
      <c r="M718" t="s">
        <v>237</v>
      </c>
      <c r="N718" t="s">
        <v>5051</v>
      </c>
      <c r="O718" t="s">
        <v>5094</v>
      </c>
      <c r="Q718" t="s">
        <v>238</v>
      </c>
      <c r="V718" t="s">
        <v>6867</v>
      </c>
      <c r="X718" t="s">
        <v>5070</v>
      </c>
      <c r="Y718" t="s">
        <v>323</v>
      </c>
      <c r="Z718" t="s">
        <v>5052</v>
      </c>
      <c r="AA718" t="s">
        <v>5057</v>
      </c>
      <c r="AH718" t="s">
        <v>5058</v>
      </c>
      <c r="AM718" t="s">
        <v>7016</v>
      </c>
    </row>
    <row r="719" spans="1:39" x14ac:dyDescent="0.25">
      <c r="A719">
        <v>1554</v>
      </c>
      <c r="C719" t="s">
        <v>4791</v>
      </c>
      <c r="D719" t="s">
        <v>5048</v>
      </c>
      <c r="E719" t="s">
        <v>7184</v>
      </c>
      <c r="G719" t="s">
        <v>5073</v>
      </c>
      <c r="H719" t="s">
        <v>5050</v>
      </c>
      <c r="I719" t="s">
        <v>5051</v>
      </c>
      <c r="K719" t="s">
        <v>235</v>
      </c>
      <c r="M719" t="s">
        <v>5196</v>
      </c>
      <c r="N719" t="s">
        <v>5051</v>
      </c>
      <c r="O719" t="s">
        <v>5113</v>
      </c>
      <c r="Q719" t="s">
        <v>5109</v>
      </c>
      <c r="V719" t="s">
        <v>6867</v>
      </c>
      <c r="W719" t="s">
        <v>7940</v>
      </c>
      <c r="X719" t="s">
        <v>5091</v>
      </c>
      <c r="Y719" t="s">
        <v>323</v>
      </c>
      <c r="Z719" t="s">
        <v>5091</v>
      </c>
      <c r="AA719" t="s">
        <v>5057</v>
      </c>
      <c r="AH719" t="s">
        <v>5058</v>
      </c>
      <c r="AM719" t="s">
        <v>7941</v>
      </c>
    </row>
    <row r="720" spans="1:39" x14ac:dyDescent="0.25">
      <c r="A720">
        <v>3140</v>
      </c>
      <c r="B720" t="s">
        <v>9213</v>
      </c>
      <c r="C720" t="s">
        <v>4791</v>
      </c>
      <c r="D720" t="s">
        <v>5048</v>
      </c>
      <c r="E720" t="s">
        <v>9214</v>
      </c>
      <c r="G720" t="s">
        <v>5073</v>
      </c>
      <c r="H720" t="s">
        <v>5050</v>
      </c>
      <c r="I720" t="s">
        <v>5051</v>
      </c>
      <c r="J720" t="s">
        <v>235</v>
      </c>
      <c r="K720" t="s">
        <v>236</v>
      </c>
      <c r="M720" t="s">
        <v>5056</v>
      </c>
      <c r="V720" t="s">
        <v>6867</v>
      </c>
      <c r="W720" t="s">
        <v>9215</v>
      </c>
      <c r="AE720" t="s">
        <v>6899</v>
      </c>
      <c r="AH720" t="s">
        <v>5058</v>
      </c>
      <c r="AM720" t="s">
        <v>9216</v>
      </c>
    </row>
    <row r="721" spans="1:39" x14ac:dyDescent="0.25">
      <c r="A721">
        <v>2127</v>
      </c>
      <c r="C721" t="s">
        <v>4791</v>
      </c>
      <c r="D721" t="s">
        <v>5048</v>
      </c>
      <c r="E721" t="s">
        <v>8459</v>
      </c>
      <c r="G721" t="s">
        <v>5073</v>
      </c>
      <c r="H721" t="s">
        <v>5050</v>
      </c>
      <c r="I721" t="s">
        <v>5051</v>
      </c>
      <c r="J721" t="s">
        <v>235</v>
      </c>
      <c r="K721" t="s">
        <v>5099</v>
      </c>
      <c r="M721" t="s">
        <v>238</v>
      </c>
      <c r="N721" t="s">
        <v>5051</v>
      </c>
      <c r="O721" t="s">
        <v>5094</v>
      </c>
      <c r="Q721" t="s">
        <v>506</v>
      </c>
      <c r="V721" t="s">
        <v>6867</v>
      </c>
      <c r="W721" t="s">
        <v>8460</v>
      </c>
      <c r="X721" t="s">
        <v>5070</v>
      </c>
      <c r="Y721" t="s">
        <v>5085</v>
      </c>
      <c r="Z721" t="s">
        <v>5070</v>
      </c>
      <c r="AA721" t="s">
        <v>5070</v>
      </c>
      <c r="AH721" t="s">
        <v>5058</v>
      </c>
      <c r="AM721" t="s">
        <v>8461</v>
      </c>
    </row>
    <row r="722" spans="1:39" x14ac:dyDescent="0.25">
      <c r="A722">
        <v>1573</v>
      </c>
      <c r="C722" t="s">
        <v>4791</v>
      </c>
      <c r="D722" t="s">
        <v>5048</v>
      </c>
      <c r="E722" t="s">
        <v>7948</v>
      </c>
      <c r="G722" t="s">
        <v>5073</v>
      </c>
      <c r="H722" t="s">
        <v>5050</v>
      </c>
      <c r="I722" t="s">
        <v>5051</v>
      </c>
      <c r="J722" t="s">
        <v>235</v>
      </c>
      <c r="K722" t="s">
        <v>235</v>
      </c>
      <c r="M722" t="s">
        <v>237</v>
      </c>
      <c r="N722" t="s">
        <v>5051</v>
      </c>
      <c r="O722" t="s">
        <v>5099</v>
      </c>
      <c r="Q722" t="s">
        <v>486</v>
      </c>
      <c r="V722" t="s">
        <v>6867</v>
      </c>
      <c r="W722" t="s">
        <v>7596</v>
      </c>
      <c r="X722" t="s">
        <v>5077</v>
      </c>
      <c r="Y722" t="s">
        <v>323</v>
      </c>
      <c r="Z722" t="s">
        <v>5052</v>
      </c>
      <c r="AA722" t="s">
        <v>5057</v>
      </c>
      <c r="AH722" t="s">
        <v>5058</v>
      </c>
      <c r="AM722" t="s">
        <v>7949</v>
      </c>
    </row>
    <row r="723" spans="1:39" x14ac:dyDescent="0.25">
      <c r="A723">
        <v>3246</v>
      </c>
      <c r="B723" t="s">
        <v>9346</v>
      </c>
      <c r="C723" t="s">
        <v>4791</v>
      </c>
      <c r="D723" t="s">
        <v>5048</v>
      </c>
      <c r="E723" t="s">
        <v>9347</v>
      </c>
      <c r="G723" t="s">
        <v>5073</v>
      </c>
      <c r="H723" t="s">
        <v>5050</v>
      </c>
      <c r="I723" t="s">
        <v>5051</v>
      </c>
      <c r="J723" t="s">
        <v>235</v>
      </c>
      <c r="K723" t="s">
        <v>5080</v>
      </c>
      <c r="M723" t="s">
        <v>238</v>
      </c>
      <c r="V723" t="s">
        <v>6867</v>
      </c>
      <c r="W723" t="s">
        <v>9348</v>
      </c>
      <c r="AE723" t="s">
        <v>6899</v>
      </c>
      <c r="AH723" t="s">
        <v>5058</v>
      </c>
      <c r="AM723" t="s">
        <v>9349</v>
      </c>
    </row>
    <row r="724" spans="1:39" x14ac:dyDescent="0.25">
      <c r="A724">
        <v>3467</v>
      </c>
      <c r="C724" t="s">
        <v>4791</v>
      </c>
      <c r="D724" t="s">
        <v>5048</v>
      </c>
      <c r="E724" t="s">
        <v>9636</v>
      </c>
      <c r="G724" t="s">
        <v>5073</v>
      </c>
      <c r="H724" t="s">
        <v>5050</v>
      </c>
      <c r="I724" t="s">
        <v>5051</v>
      </c>
      <c r="K724" t="s">
        <v>5271</v>
      </c>
      <c r="M724" t="s">
        <v>238</v>
      </c>
      <c r="V724" t="s">
        <v>6867</v>
      </c>
      <c r="W724" t="s">
        <v>9637</v>
      </c>
      <c r="AH724" t="s">
        <v>5058</v>
      </c>
      <c r="AM724" t="s">
        <v>9638</v>
      </c>
    </row>
    <row r="725" spans="1:39" x14ac:dyDescent="0.25">
      <c r="A725">
        <v>1574</v>
      </c>
      <c r="C725" t="s">
        <v>4791</v>
      </c>
      <c r="D725" t="s">
        <v>5048</v>
      </c>
      <c r="E725" t="s">
        <v>7950</v>
      </c>
      <c r="G725" t="s">
        <v>5073</v>
      </c>
      <c r="H725" t="s">
        <v>5050</v>
      </c>
      <c r="I725" t="s">
        <v>5051</v>
      </c>
      <c r="K725" t="s">
        <v>235</v>
      </c>
      <c r="M725" t="s">
        <v>237</v>
      </c>
      <c r="N725" t="s">
        <v>5051</v>
      </c>
      <c r="O725" t="s">
        <v>5099</v>
      </c>
      <c r="Q725" t="s">
        <v>486</v>
      </c>
      <c r="X725" t="s">
        <v>5077</v>
      </c>
      <c r="Y725" t="s">
        <v>5069</v>
      </c>
      <c r="Z725" t="s">
        <v>5052</v>
      </c>
      <c r="AA725" t="s">
        <v>5070</v>
      </c>
      <c r="AH725" t="s">
        <v>5058</v>
      </c>
      <c r="AM725" t="s">
        <v>7951</v>
      </c>
    </row>
    <row r="726" spans="1:39" x14ac:dyDescent="0.25">
      <c r="A726">
        <v>2373</v>
      </c>
      <c r="C726" t="s">
        <v>4791</v>
      </c>
      <c r="D726" t="s">
        <v>5048</v>
      </c>
      <c r="E726" t="s">
        <v>8627</v>
      </c>
      <c r="G726" t="s">
        <v>5073</v>
      </c>
      <c r="H726" t="s">
        <v>5050</v>
      </c>
      <c r="I726" t="s">
        <v>5051</v>
      </c>
      <c r="K726" t="s">
        <v>5094</v>
      </c>
      <c r="M726" t="s">
        <v>5092</v>
      </c>
      <c r="N726" t="s">
        <v>5051</v>
      </c>
      <c r="O726" t="s">
        <v>5113</v>
      </c>
      <c r="Q726" t="s">
        <v>5098</v>
      </c>
      <c r="V726" t="s">
        <v>6867</v>
      </c>
      <c r="W726" t="s">
        <v>8628</v>
      </c>
      <c r="X726" t="s">
        <v>5070</v>
      </c>
      <c r="Y726" t="s">
        <v>323</v>
      </c>
      <c r="Z726" t="s">
        <v>5070</v>
      </c>
      <c r="AA726" t="s">
        <v>5091</v>
      </c>
      <c r="AH726" t="s">
        <v>5058</v>
      </c>
      <c r="AM726" t="s">
        <v>8629</v>
      </c>
    </row>
    <row r="727" spans="1:39" x14ac:dyDescent="0.25">
      <c r="A727">
        <v>2962</v>
      </c>
      <c r="C727" t="s">
        <v>4791</v>
      </c>
      <c r="D727" t="s">
        <v>5048</v>
      </c>
      <c r="E727" t="s">
        <v>9054</v>
      </c>
      <c r="G727" t="s">
        <v>5073</v>
      </c>
      <c r="H727" t="s">
        <v>5050</v>
      </c>
      <c r="I727" t="s">
        <v>5051</v>
      </c>
      <c r="K727" t="s">
        <v>5104</v>
      </c>
      <c r="M727" t="s">
        <v>506</v>
      </c>
      <c r="N727" t="s">
        <v>5051</v>
      </c>
      <c r="O727" t="s">
        <v>5085</v>
      </c>
      <c r="Q727" t="s">
        <v>5134</v>
      </c>
      <c r="V727" t="s">
        <v>6867</v>
      </c>
      <c r="W727" t="s">
        <v>8258</v>
      </c>
      <c r="X727" t="s">
        <v>5054</v>
      </c>
      <c r="Y727" t="s">
        <v>5091</v>
      </c>
      <c r="Z727" t="s">
        <v>5070</v>
      </c>
      <c r="AA727" t="s">
        <v>5091</v>
      </c>
      <c r="AH727" t="s">
        <v>5058</v>
      </c>
      <c r="AM727" t="s">
        <v>9055</v>
      </c>
    </row>
    <row r="728" spans="1:39" x14ac:dyDescent="0.25">
      <c r="A728">
        <v>1905</v>
      </c>
      <c r="C728" t="s">
        <v>4791</v>
      </c>
      <c r="D728" t="s">
        <v>5048</v>
      </c>
      <c r="E728" t="s">
        <v>8257</v>
      </c>
      <c r="G728" t="s">
        <v>5073</v>
      </c>
      <c r="H728" t="s">
        <v>5050</v>
      </c>
      <c r="I728" t="s">
        <v>5051</v>
      </c>
      <c r="K728" t="s">
        <v>5062</v>
      </c>
      <c r="M728" t="s">
        <v>238</v>
      </c>
      <c r="N728" t="s">
        <v>5051</v>
      </c>
      <c r="O728" t="s">
        <v>5091</v>
      </c>
      <c r="Q728" t="s">
        <v>238</v>
      </c>
      <c r="V728" t="s">
        <v>6867</v>
      </c>
      <c r="W728" t="s">
        <v>8258</v>
      </c>
      <c r="X728" t="s">
        <v>5091</v>
      </c>
      <c r="Y728" t="s">
        <v>5091</v>
      </c>
      <c r="Z728" t="s">
        <v>5091</v>
      </c>
      <c r="AA728" t="s">
        <v>6876</v>
      </c>
      <c r="AH728" t="s">
        <v>5058</v>
      </c>
      <c r="AM728" t="s">
        <v>8259</v>
      </c>
    </row>
    <row r="729" spans="1:39" x14ac:dyDescent="0.25">
      <c r="A729">
        <v>570</v>
      </c>
      <c r="B729" t="s">
        <v>6725</v>
      </c>
      <c r="C729" t="s">
        <v>4795</v>
      </c>
      <c r="D729" t="s">
        <v>5048</v>
      </c>
      <c r="E729" t="s">
        <v>6726</v>
      </c>
      <c r="F729" t="s">
        <v>6727</v>
      </c>
      <c r="H729" t="s">
        <v>5050</v>
      </c>
      <c r="I729" t="s">
        <v>5051</v>
      </c>
      <c r="K729" t="s">
        <v>5460</v>
      </c>
      <c r="M729" t="s">
        <v>5121</v>
      </c>
      <c r="AD729" t="s">
        <v>6728</v>
      </c>
      <c r="AH729" t="s">
        <v>5058</v>
      </c>
      <c r="AM729" t="s">
        <v>6729</v>
      </c>
    </row>
    <row r="730" spans="1:39" x14ac:dyDescent="0.25">
      <c r="A730">
        <v>3734</v>
      </c>
      <c r="C730" t="s">
        <v>4791</v>
      </c>
      <c r="D730" t="s">
        <v>5048</v>
      </c>
      <c r="E730" t="s">
        <v>8773</v>
      </c>
      <c r="G730" t="s">
        <v>5073</v>
      </c>
      <c r="H730" t="s">
        <v>5050</v>
      </c>
      <c r="I730" t="s">
        <v>6920</v>
      </c>
      <c r="AD730" t="s">
        <v>9834</v>
      </c>
      <c r="AH730" t="s">
        <v>5058</v>
      </c>
      <c r="AM730" t="s">
        <v>9835</v>
      </c>
    </row>
    <row r="731" spans="1:39" x14ac:dyDescent="0.25">
      <c r="A731">
        <v>1642</v>
      </c>
      <c r="C731" t="s">
        <v>4791</v>
      </c>
      <c r="D731" t="s">
        <v>5048</v>
      </c>
      <c r="E731" t="s">
        <v>7997</v>
      </c>
      <c r="G731" t="s">
        <v>5073</v>
      </c>
      <c r="H731" t="s">
        <v>5050</v>
      </c>
      <c r="I731" t="s">
        <v>5051</v>
      </c>
      <c r="K731" t="s">
        <v>235</v>
      </c>
      <c r="M731" t="s">
        <v>743</v>
      </c>
      <c r="N731" t="s">
        <v>5051</v>
      </c>
      <c r="O731" t="s">
        <v>5113</v>
      </c>
      <c r="Q731" t="s">
        <v>5056</v>
      </c>
      <c r="X731" t="s">
        <v>5077</v>
      </c>
      <c r="Y731" t="s">
        <v>323</v>
      </c>
      <c r="Z731" t="s">
        <v>5077</v>
      </c>
      <c r="AA731" t="s">
        <v>5052</v>
      </c>
      <c r="AH731" t="s">
        <v>5058</v>
      </c>
      <c r="AM731" t="s">
        <v>7998</v>
      </c>
    </row>
    <row r="732" spans="1:39" x14ac:dyDescent="0.25">
      <c r="A732">
        <v>3605</v>
      </c>
      <c r="C732" t="s">
        <v>4791</v>
      </c>
      <c r="D732" t="s">
        <v>9740</v>
      </c>
      <c r="E732" t="s">
        <v>9741</v>
      </c>
      <c r="G732" t="s">
        <v>5073</v>
      </c>
      <c r="H732" t="s">
        <v>5050</v>
      </c>
      <c r="I732" t="s">
        <v>5051</v>
      </c>
      <c r="K732" t="s">
        <v>238</v>
      </c>
      <c r="M732" t="s">
        <v>5861</v>
      </c>
      <c r="AH732" t="s">
        <v>5058</v>
      </c>
      <c r="AM732" t="s">
        <v>9742</v>
      </c>
    </row>
    <row r="733" spans="1:39" x14ac:dyDescent="0.25">
      <c r="A733">
        <v>3409</v>
      </c>
      <c r="B733" t="s">
        <v>9591</v>
      </c>
      <c r="C733" t="s">
        <v>4791</v>
      </c>
      <c r="D733" t="s">
        <v>5048</v>
      </c>
      <c r="E733" t="s">
        <v>9592</v>
      </c>
      <c r="G733" t="s">
        <v>5073</v>
      </c>
      <c r="H733" t="s">
        <v>5050</v>
      </c>
      <c r="I733" t="s">
        <v>5051</v>
      </c>
      <c r="K733" t="s">
        <v>5142</v>
      </c>
      <c r="M733" t="s">
        <v>506</v>
      </c>
      <c r="V733" t="s">
        <v>6867</v>
      </c>
      <c r="W733" t="s">
        <v>9587</v>
      </c>
      <c r="AE733" t="s">
        <v>6869</v>
      </c>
      <c r="AF733" t="s">
        <v>7164</v>
      </c>
      <c r="AG733" t="s">
        <v>9588</v>
      </c>
      <c r="AH733" t="s">
        <v>9589</v>
      </c>
      <c r="AM733" t="s">
        <v>9593</v>
      </c>
    </row>
    <row r="734" spans="1:39" x14ac:dyDescent="0.25">
      <c r="A734">
        <v>3518</v>
      </c>
      <c r="C734" t="s">
        <v>4791</v>
      </c>
      <c r="D734" t="s">
        <v>5048</v>
      </c>
      <c r="E734" t="s">
        <v>9692</v>
      </c>
      <c r="G734" t="s">
        <v>5073</v>
      </c>
      <c r="H734" t="s">
        <v>5050</v>
      </c>
      <c r="I734" t="s">
        <v>5051</v>
      </c>
      <c r="K734" t="s">
        <v>5092</v>
      </c>
      <c r="M734" t="s">
        <v>670</v>
      </c>
      <c r="AH734" t="s">
        <v>5058</v>
      </c>
      <c r="AM734" t="s">
        <v>9693</v>
      </c>
    </row>
    <row r="735" spans="1:39" x14ac:dyDescent="0.25">
      <c r="A735">
        <v>1467</v>
      </c>
      <c r="B735" t="s">
        <v>7850</v>
      </c>
      <c r="C735" t="s">
        <v>4791</v>
      </c>
      <c r="D735" t="s">
        <v>5048</v>
      </c>
      <c r="E735" t="s">
        <v>7851</v>
      </c>
      <c r="G735" t="s">
        <v>5073</v>
      </c>
      <c r="H735" t="s">
        <v>5050</v>
      </c>
      <c r="I735" t="s">
        <v>5051</v>
      </c>
      <c r="K735" t="s">
        <v>5052</v>
      </c>
      <c r="M735" t="s">
        <v>486</v>
      </c>
      <c r="N735" t="s">
        <v>5051</v>
      </c>
      <c r="O735" t="s">
        <v>5113</v>
      </c>
      <c r="Q735" t="s">
        <v>486</v>
      </c>
      <c r="V735" t="s">
        <v>6867</v>
      </c>
      <c r="W735" t="s">
        <v>7852</v>
      </c>
      <c r="X735" t="s">
        <v>5052</v>
      </c>
      <c r="Y735" t="s">
        <v>5080</v>
      </c>
      <c r="Z735" t="s">
        <v>5052</v>
      </c>
      <c r="AA735" t="s">
        <v>5070</v>
      </c>
      <c r="AH735" t="s">
        <v>5058</v>
      </c>
      <c r="AM735" t="s">
        <v>7853</v>
      </c>
    </row>
    <row r="736" spans="1:39" x14ac:dyDescent="0.25">
      <c r="A736">
        <v>1435</v>
      </c>
      <c r="C736" t="s">
        <v>4791</v>
      </c>
      <c r="D736" t="s">
        <v>5048</v>
      </c>
      <c r="E736" t="s">
        <v>7823</v>
      </c>
      <c r="G736" t="s">
        <v>5073</v>
      </c>
      <c r="H736" t="s">
        <v>5050</v>
      </c>
      <c r="I736" t="s">
        <v>5051</v>
      </c>
      <c r="K736" t="s">
        <v>5052</v>
      </c>
      <c r="M736" t="s">
        <v>238</v>
      </c>
      <c r="N736" t="s">
        <v>5051</v>
      </c>
      <c r="O736" t="s">
        <v>5113</v>
      </c>
      <c r="Q736" t="s">
        <v>486</v>
      </c>
      <c r="X736" t="s">
        <v>5052</v>
      </c>
      <c r="Y736" t="s">
        <v>5080</v>
      </c>
      <c r="Z736" t="s">
        <v>5052</v>
      </c>
      <c r="AA736" t="s">
        <v>5070</v>
      </c>
      <c r="AH736" t="s">
        <v>5058</v>
      </c>
      <c r="AM736" t="s">
        <v>7824</v>
      </c>
    </row>
    <row r="737" spans="1:42" x14ac:dyDescent="0.25">
      <c r="A737">
        <v>885</v>
      </c>
      <c r="C737" t="s">
        <v>4791</v>
      </c>
      <c r="D737" t="s">
        <v>5048</v>
      </c>
      <c r="E737" t="s">
        <v>7093</v>
      </c>
      <c r="G737" t="s">
        <v>5073</v>
      </c>
      <c r="H737" t="s">
        <v>5050</v>
      </c>
      <c r="I737" t="s">
        <v>5051</v>
      </c>
      <c r="K737" t="s">
        <v>5057</v>
      </c>
      <c r="M737" t="s">
        <v>5196</v>
      </c>
      <c r="N737" t="s">
        <v>5051</v>
      </c>
      <c r="O737" t="s">
        <v>5091</v>
      </c>
      <c r="Q737" t="s">
        <v>5134</v>
      </c>
      <c r="V737" t="s">
        <v>6867</v>
      </c>
      <c r="W737" t="s">
        <v>7094</v>
      </c>
      <c r="X737" t="s">
        <v>5672</v>
      </c>
      <c r="Y737" t="s">
        <v>5098</v>
      </c>
      <c r="Z737" t="s">
        <v>5134</v>
      </c>
      <c r="AA737" t="s">
        <v>5133</v>
      </c>
      <c r="AH737" t="s">
        <v>5058</v>
      </c>
      <c r="AM737" t="s">
        <v>7095</v>
      </c>
    </row>
    <row r="738" spans="1:42" x14ac:dyDescent="0.25">
      <c r="A738">
        <v>1349</v>
      </c>
      <c r="C738" t="s">
        <v>4791</v>
      </c>
      <c r="D738" t="s">
        <v>5048</v>
      </c>
      <c r="E738" t="s">
        <v>7671</v>
      </c>
      <c r="G738" t="s">
        <v>5073</v>
      </c>
      <c r="H738" t="s">
        <v>5050</v>
      </c>
      <c r="I738" t="s">
        <v>5051</v>
      </c>
      <c r="K738" t="s">
        <v>5052</v>
      </c>
      <c r="M738" t="s">
        <v>743</v>
      </c>
      <c r="N738" t="s">
        <v>6920</v>
      </c>
      <c r="V738" t="s">
        <v>6867</v>
      </c>
      <c r="W738" t="s">
        <v>7672</v>
      </c>
      <c r="X738" t="s">
        <v>5077</v>
      </c>
      <c r="Y738" t="s">
        <v>5129</v>
      </c>
      <c r="AA738" t="s">
        <v>5408</v>
      </c>
      <c r="AH738" t="s">
        <v>5058</v>
      </c>
      <c r="AM738" t="s">
        <v>7673</v>
      </c>
    </row>
    <row r="739" spans="1:42" x14ac:dyDescent="0.25">
      <c r="A739">
        <v>1130</v>
      </c>
      <c r="C739" t="s">
        <v>4791</v>
      </c>
      <c r="D739" t="s">
        <v>5048</v>
      </c>
      <c r="E739" t="s">
        <v>7362</v>
      </c>
      <c r="G739" t="s">
        <v>5073</v>
      </c>
      <c r="H739" t="s">
        <v>5050</v>
      </c>
      <c r="I739" t="s">
        <v>5051</v>
      </c>
      <c r="J739" t="s">
        <v>235</v>
      </c>
      <c r="K739" t="s">
        <v>5091</v>
      </c>
      <c r="M739" t="s">
        <v>5134</v>
      </c>
      <c r="N739" t="s">
        <v>5051</v>
      </c>
      <c r="O739" t="s">
        <v>5184</v>
      </c>
      <c r="Q739" t="s">
        <v>5134</v>
      </c>
      <c r="V739" t="s">
        <v>6867</v>
      </c>
      <c r="W739" t="s">
        <v>7363</v>
      </c>
      <c r="X739" t="s">
        <v>5070</v>
      </c>
      <c r="Y739" t="s">
        <v>236</v>
      </c>
      <c r="Z739" t="s">
        <v>5070</v>
      </c>
      <c r="AA739" t="s">
        <v>5091</v>
      </c>
      <c r="AB739" t="s">
        <v>5093</v>
      </c>
      <c r="AH739" t="s">
        <v>5058</v>
      </c>
      <c r="AM739" t="s">
        <v>7364</v>
      </c>
    </row>
    <row r="740" spans="1:42" x14ac:dyDescent="0.25">
      <c r="A740">
        <v>1505</v>
      </c>
      <c r="C740" t="s">
        <v>4791</v>
      </c>
      <c r="D740" t="s">
        <v>5048</v>
      </c>
      <c r="E740" t="s">
        <v>7890</v>
      </c>
      <c r="G740" t="s">
        <v>5073</v>
      </c>
      <c r="H740" t="s">
        <v>5050</v>
      </c>
      <c r="I740" t="s">
        <v>5051</v>
      </c>
      <c r="K740" t="s">
        <v>5055</v>
      </c>
      <c r="M740" t="s">
        <v>5098</v>
      </c>
      <c r="AH740" t="s">
        <v>5058</v>
      </c>
      <c r="AM740" t="s">
        <v>7891</v>
      </c>
    </row>
    <row r="741" spans="1:42" x14ac:dyDescent="0.25">
      <c r="A741">
        <v>3300</v>
      </c>
      <c r="B741" t="s">
        <v>9438</v>
      </c>
      <c r="C741" t="s">
        <v>4791</v>
      </c>
      <c r="D741" t="s">
        <v>5048</v>
      </c>
      <c r="E741" t="s">
        <v>9439</v>
      </c>
      <c r="G741" t="s">
        <v>5073</v>
      </c>
      <c r="H741" t="s">
        <v>5050</v>
      </c>
      <c r="I741" t="s">
        <v>5559</v>
      </c>
      <c r="K741" t="s">
        <v>323</v>
      </c>
      <c r="M741" t="s">
        <v>237</v>
      </c>
      <c r="N741" t="s">
        <v>5051</v>
      </c>
      <c r="O741" t="s">
        <v>5649</v>
      </c>
      <c r="Q741" t="s">
        <v>506</v>
      </c>
      <c r="V741" t="s">
        <v>6867</v>
      </c>
      <c r="W741" t="s">
        <v>9440</v>
      </c>
      <c r="X741" t="s">
        <v>255</v>
      </c>
      <c r="Y741" t="s">
        <v>5057</v>
      </c>
      <c r="Z741" t="s">
        <v>5070</v>
      </c>
      <c r="AA741" t="s">
        <v>5057</v>
      </c>
      <c r="AH741" t="s">
        <v>5058</v>
      </c>
      <c r="AM741" t="s">
        <v>9441</v>
      </c>
    </row>
    <row r="742" spans="1:42" x14ac:dyDescent="0.25">
      <c r="A742">
        <v>4832</v>
      </c>
      <c r="B742" t="s">
        <v>12183</v>
      </c>
      <c r="C742" t="s">
        <v>4791</v>
      </c>
      <c r="D742" t="s">
        <v>5048</v>
      </c>
      <c r="E742" t="s">
        <v>12184</v>
      </c>
      <c r="H742" t="s">
        <v>5050</v>
      </c>
      <c r="I742" t="s">
        <v>5051</v>
      </c>
      <c r="K742" t="s">
        <v>5099</v>
      </c>
      <c r="M742" t="s">
        <v>5069</v>
      </c>
      <c r="AH742" t="s">
        <v>5058</v>
      </c>
      <c r="AM742" t="s">
        <v>12185</v>
      </c>
    </row>
    <row r="743" spans="1:42" x14ac:dyDescent="0.25">
      <c r="A743">
        <v>3391</v>
      </c>
      <c r="B743" t="s">
        <v>9556</v>
      </c>
      <c r="C743" t="s">
        <v>4791</v>
      </c>
      <c r="D743" t="s">
        <v>5048</v>
      </c>
      <c r="E743" t="s">
        <v>9557</v>
      </c>
      <c r="H743" t="s">
        <v>5050</v>
      </c>
      <c r="I743" t="s">
        <v>5051</v>
      </c>
      <c r="K743" t="s">
        <v>5649</v>
      </c>
      <c r="M743" t="s">
        <v>5054</v>
      </c>
      <c r="AM743" t="s">
        <v>9558</v>
      </c>
      <c r="AP743" t="s">
        <v>5093</v>
      </c>
    </row>
    <row r="744" spans="1:42" x14ac:dyDescent="0.25">
      <c r="A744">
        <v>944</v>
      </c>
      <c r="B744" t="s">
        <v>7187</v>
      </c>
      <c r="C744" t="s">
        <v>4791</v>
      </c>
      <c r="D744" t="s">
        <v>5048</v>
      </c>
      <c r="E744" t="s">
        <v>7188</v>
      </c>
      <c r="H744" t="s">
        <v>5050</v>
      </c>
      <c r="I744" t="s">
        <v>5051</v>
      </c>
      <c r="K744" t="s">
        <v>5057</v>
      </c>
      <c r="M744" t="s">
        <v>5056</v>
      </c>
      <c r="N744" t="s">
        <v>5051</v>
      </c>
      <c r="O744" t="s">
        <v>5184</v>
      </c>
      <c r="Q744" t="s">
        <v>5056</v>
      </c>
      <c r="X744" t="s">
        <v>5184</v>
      </c>
      <c r="Y744" t="s">
        <v>5092</v>
      </c>
      <c r="Z744" t="s">
        <v>5991</v>
      </c>
      <c r="AA744" t="s">
        <v>5099</v>
      </c>
      <c r="AH744" t="s">
        <v>5058</v>
      </c>
      <c r="AM744" t="s">
        <v>7189</v>
      </c>
      <c r="AP744" t="s">
        <v>5093</v>
      </c>
    </row>
    <row r="745" spans="1:42" x14ac:dyDescent="0.25">
      <c r="A745">
        <v>1765</v>
      </c>
      <c r="B745" t="s">
        <v>8107</v>
      </c>
      <c r="C745" t="s">
        <v>4791</v>
      </c>
      <c r="D745" t="s">
        <v>5048</v>
      </c>
      <c r="E745" t="s">
        <v>8108</v>
      </c>
      <c r="H745" t="s">
        <v>5050</v>
      </c>
      <c r="I745" t="s">
        <v>5051</v>
      </c>
      <c r="K745" t="s">
        <v>235</v>
      </c>
      <c r="M745" t="s">
        <v>5056</v>
      </c>
      <c r="N745" t="s">
        <v>5051</v>
      </c>
      <c r="O745" t="s">
        <v>5094</v>
      </c>
      <c r="Q745" t="s">
        <v>5098</v>
      </c>
      <c r="X745" t="s">
        <v>5077</v>
      </c>
      <c r="Y745" t="s">
        <v>5196</v>
      </c>
      <c r="Z745" t="s">
        <v>5070</v>
      </c>
      <c r="AA745" t="s">
        <v>5070</v>
      </c>
      <c r="AM745" t="s">
        <v>8109</v>
      </c>
      <c r="AP745" t="s">
        <v>5093</v>
      </c>
    </row>
    <row r="746" spans="1:42" x14ac:dyDescent="0.25">
      <c r="A746">
        <v>3331</v>
      </c>
      <c r="B746" t="s">
        <v>9479</v>
      </c>
      <c r="C746" t="s">
        <v>4791</v>
      </c>
      <c r="D746" t="s">
        <v>5048</v>
      </c>
      <c r="E746" t="s">
        <v>9480</v>
      </c>
      <c r="H746" t="s">
        <v>5050</v>
      </c>
      <c r="I746" t="s">
        <v>5051</v>
      </c>
      <c r="J746" t="s">
        <v>235</v>
      </c>
      <c r="K746" t="s">
        <v>6876</v>
      </c>
      <c r="M746" t="s">
        <v>506</v>
      </c>
      <c r="X746" t="s">
        <v>5093</v>
      </c>
      <c r="Y746" t="s">
        <v>239</v>
      </c>
      <c r="Z746" t="s">
        <v>5093</v>
      </c>
      <c r="AA746" t="s">
        <v>5093</v>
      </c>
      <c r="AB746" t="s">
        <v>5093</v>
      </c>
      <c r="AH746" t="s">
        <v>5058</v>
      </c>
      <c r="AI746" t="s">
        <v>255</v>
      </c>
      <c r="AJ746" t="s">
        <v>255</v>
      </c>
      <c r="AM746" t="s">
        <v>9481</v>
      </c>
      <c r="AP746" t="s">
        <v>5093</v>
      </c>
    </row>
    <row r="747" spans="1:42" x14ac:dyDescent="0.25">
      <c r="A747">
        <v>1131</v>
      </c>
      <c r="B747" t="s">
        <v>7365</v>
      </c>
      <c r="C747" t="s">
        <v>4791</v>
      </c>
      <c r="D747" t="s">
        <v>5048</v>
      </c>
      <c r="E747" t="s">
        <v>7366</v>
      </c>
      <c r="H747" t="s">
        <v>5050</v>
      </c>
      <c r="I747" t="s">
        <v>5051</v>
      </c>
      <c r="K747" t="s">
        <v>7367</v>
      </c>
      <c r="M747" t="s">
        <v>5134</v>
      </c>
      <c r="N747" t="s">
        <v>5051</v>
      </c>
      <c r="O747" t="s">
        <v>5062</v>
      </c>
      <c r="Q747" t="s">
        <v>5134</v>
      </c>
      <c r="X747" t="s">
        <v>7368</v>
      </c>
      <c r="Y747" t="s">
        <v>236</v>
      </c>
      <c r="Z747" t="s">
        <v>7368</v>
      </c>
      <c r="AA747" t="s">
        <v>7367</v>
      </c>
      <c r="AH747" t="s">
        <v>5058</v>
      </c>
      <c r="AM747" t="s">
        <v>7369</v>
      </c>
      <c r="AP747" t="s">
        <v>5093</v>
      </c>
    </row>
    <row r="748" spans="1:42" x14ac:dyDescent="0.25">
      <c r="A748">
        <v>3296</v>
      </c>
      <c r="B748" t="s">
        <v>9425</v>
      </c>
      <c r="C748" t="s">
        <v>4791</v>
      </c>
      <c r="D748" t="s">
        <v>5048</v>
      </c>
      <c r="E748" t="s">
        <v>9426</v>
      </c>
      <c r="H748" t="s">
        <v>5050</v>
      </c>
      <c r="I748" t="s">
        <v>5559</v>
      </c>
      <c r="K748" t="s">
        <v>323</v>
      </c>
      <c r="M748" t="s">
        <v>5069</v>
      </c>
      <c r="N748" t="s">
        <v>5051</v>
      </c>
      <c r="O748" t="s">
        <v>5069</v>
      </c>
      <c r="Q748" t="s">
        <v>506</v>
      </c>
      <c r="X748" t="s">
        <v>5627</v>
      </c>
      <c r="Y748" t="s">
        <v>9427</v>
      </c>
      <c r="Z748" t="s">
        <v>7368</v>
      </c>
      <c r="AA748" t="s">
        <v>9428</v>
      </c>
      <c r="AM748" t="s">
        <v>9429</v>
      </c>
      <c r="AP748" t="s">
        <v>5093</v>
      </c>
    </row>
    <row r="749" spans="1:42" x14ac:dyDescent="0.25">
      <c r="A749">
        <v>1433</v>
      </c>
      <c r="B749" t="s">
        <v>7815</v>
      </c>
      <c r="C749" t="s">
        <v>4791</v>
      </c>
      <c r="D749" t="s">
        <v>5048</v>
      </c>
      <c r="E749" t="s">
        <v>7816</v>
      </c>
      <c r="H749" t="s">
        <v>5050</v>
      </c>
      <c r="I749" t="s">
        <v>5051</v>
      </c>
      <c r="K749" t="s">
        <v>5052</v>
      </c>
      <c r="M749" t="s">
        <v>238</v>
      </c>
      <c r="N749" t="s">
        <v>5051</v>
      </c>
      <c r="O749" t="s">
        <v>5122</v>
      </c>
      <c r="Q749" t="s">
        <v>486</v>
      </c>
      <c r="X749" t="s">
        <v>5070</v>
      </c>
      <c r="Y749" t="s">
        <v>5196</v>
      </c>
      <c r="Z749" t="s">
        <v>5070</v>
      </c>
      <c r="AA749" t="s">
        <v>5057</v>
      </c>
      <c r="AB749" t="s">
        <v>5093</v>
      </c>
      <c r="AH749" t="s">
        <v>5058</v>
      </c>
      <c r="AM749" t="s">
        <v>7817</v>
      </c>
      <c r="AP749" t="s">
        <v>5093</v>
      </c>
    </row>
    <row r="750" spans="1:42" x14ac:dyDescent="0.25">
      <c r="A750">
        <v>1434</v>
      </c>
      <c r="B750" t="s">
        <v>7818</v>
      </c>
      <c r="C750" t="s">
        <v>4791</v>
      </c>
      <c r="D750" t="s">
        <v>5048</v>
      </c>
      <c r="E750" t="s">
        <v>7819</v>
      </c>
      <c r="H750" t="s">
        <v>5050</v>
      </c>
      <c r="I750" t="s">
        <v>5051</v>
      </c>
      <c r="K750" t="s">
        <v>5052</v>
      </c>
      <c r="M750" t="s">
        <v>238</v>
      </c>
      <c r="N750" t="s">
        <v>5051</v>
      </c>
      <c r="O750" t="s">
        <v>5122</v>
      </c>
      <c r="Q750" t="s">
        <v>486</v>
      </c>
      <c r="X750" t="s">
        <v>7820</v>
      </c>
      <c r="Y750" t="s">
        <v>5196</v>
      </c>
      <c r="Z750" t="s">
        <v>5070</v>
      </c>
      <c r="AA750" t="s">
        <v>5057</v>
      </c>
      <c r="AB750" t="s">
        <v>5093</v>
      </c>
      <c r="AD750" t="s">
        <v>7821</v>
      </c>
      <c r="AH750" t="s">
        <v>5058</v>
      </c>
      <c r="AM750" t="s">
        <v>7822</v>
      </c>
      <c r="AP750" t="s">
        <v>5093</v>
      </c>
    </row>
    <row r="751" spans="1:42" x14ac:dyDescent="0.25">
      <c r="A751">
        <v>2663</v>
      </c>
      <c r="B751" t="s">
        <v>8830</v>
      </c>
      <c r="C751" t="s">
        <v>4791</v>
      </c>
      <c r="D751" t="s">
        <v>5048</v>
      </c>
      <c r="E751" t="s">
        <v>8831</v>
      </c>
      <c r="H751" t="s">
        <v>5050</v>
      </c>
      <c r="I751" t="s">
        <v>5051</v>
      </c>
      <c r="K751" t="s">
        <v>5113</v>
      </c>
      <c r="M751" t="s">
        <v>238</v>
      </c>
      <c r="N751" t="s">
        <v>5051</v>
      </c>
      <c r="O751" t="s">
        <v>5094</v>
      </c>
      <c r="Q751" t="s">
        <v>506</v>
      </c>
      <c r="X751" t="s">
        <v>5070</v>
      </c>
      <c r="Y751" t="s">
        <v>323</v>
      </c>
      <c r="Z751" t="s">
        <v>5070</v>
      </c>
      <c r="AA751" t="s">
        <v>5091</v>
      </c>
      <c r="AH751" t="s">
        <v>5058</v>
      </c>
      <c r="AM751" t="s">
        <v>8832</v>
      </c>
      <c r="AP751" t="s">
        <v>5093</v>
      </c>
    </row>
    <row r="752" spans="1:42" x14ac:dyDescent="0.25">
      <c r="A752">
        <v>3336</v>
      </c>
      <c r="B752" t="s">
        <v>9492</v>
      </c>
      <c r="C752" t="s">
        <v>4791</v>
      </c>
      <c r="D752" t="s">
        <v>5048</v>
      </c>
      <c r="E752" t="s">
        <v>8908</v>
      </c>
      <c r="H752" t="s">
        <v>5050</v>
      </c>
      <c r="I752" t="s">
        <v>5559</v>
      </c>
      <c r="K752" t="s">
        <v>5069</v>
      </c>
      <c r="M752" t="s">
        <v>5196</v>
      </c>
      <c r="AH752" t="s">
        <v>5058</v>
      </c>
      <c r="AM752" t="s">
        <v>9493</v>
      </c>
      <c r="AP752" t="s">
        <v>5093</v>
      </c>
    </row>
    <row r="753" spans="1:42" x14ac:dyDescent="0.25">
      <c r="A753">
        <v>1350</v>
      </c>
      <c r="B753" t="s">
        <v>7674</v>
      </c>
      <c r="C753" t="s">
        <v>4791</v>
      </c>
      <c r="D753" t="s">
        <v>5048</v>
      </c>
      <c r="E753" t="s">
        <v>7675</v>
      </c>
      <c r="H753" t="s">
        <v>5050</v>
      </c>
      <c r="I753" t="s">
        <v>5051</v>
      </c>
      <c r="K753" t="s">
        <v>5052</v>
      </c>
      <c r="M753" t="s">
        <v>743</v>
      </c>
      <c r="N753" t="s">
        <v>6920</v>
      </c>
      <c r="X753" t="s">
        <v>5077</v>
      </c>
      <c r="Y753" t="s">
        <v>5129</v>
      </c>
      <c r="AA753" t="s">
        <v>5134</v>
      </c>
      <c r="AH753" t="s">
        <v>5058</v>
      </c>
      <c r="AM753" t="s">
        <v>7676</v>
      </c>
      <c r="AP753" t="s">
        <v>5093</v>
      </c>
    </row>
    <row r="754" spans="1:42" x14ac:dyDescent="0.25">
      <c r="A754">
        <v>533</v>
      </c>
      <c r="B754" t="s">
        <v>6611</v>
      </c>
      <c r="C754" t="s">
        <v>5568</v>
      </c>
      <c r="D754" t="s">
        <v>5048</v>
      </c>
      <c r="E754" t="s">
        <v>6612</v>
      </c>
      <c r="H754" t="s">
        <v>5050</v>
      </c>
      <c r="I754" t="s">
        <v>5051</v>
      </c>
      <c r="K754" t="s">
        <v>235</v>
      </c>
      <c r="M754" t="s">
        <v>743</v>
      </c>
      <c r="N754" t="s">
        <v>5051</v>
      </c>
      <c r="O754" t="s">
        <v>5094</v>
      </c>
      <c r="Q754" t="s">
        <v>5109</v>
      </c>
      <c r="X754" t="s">
        <v>5093</v>
      </c>
      <c r="Y754" t="s">
        <v>5104</v>
      </c>
      <c r="Z754" t="s">
        <v>5626</v>
      </c>
      <c r="AA754" t="s">
        <v>5093</v>
      </c>
      <c r="AH754" t="s">
        <v>5058</v>
      </c>
      <c r="AM754" t="s">
        <v>6613</v>
      </c>
    </row>
    <row r="755" spans="1:42" x14ac:dyDescent="0.25">
      <c r="A755">
        <v>2281</v>
      </c>
      <c r="B755" t="s">
        <v>8576</v>
      </c>
      <c r="C755" t="s">
        <v>4791</v>
      </c>
      <c r="D755" t="s">
        <v>5048</v>
      </c>
      <c r="E755" t="s">
        <v>8577</v>
      </c>
      <c r="H755" t="s">
        <v>5050</v>
      </c>
      <c r="I755" t="s">
        <v>5051</v>
      </c>
      <c r="K755" t="s">
        <v>5211</v>
      </c>
      <c r="M755" t="s">
        <v>5408</v>
      </c>
      <c r="N755" t="s">
        <v>5051</v>
      </c>
      <c r="O755" t="s">
        <v>5113</v>
      </c>
      <c r="Q755" t="s">
        <v>486</v>
      </c>
      <c r="X755" t="s">
        <v>5070</v>
      </c>
      <c r="Y755" t="s">
        <v>5196</v>
      </c>
      <c r="Z755" t="s">
        <v>5070</v>
      </c>
      <c r="AA755" t="s">
        <v>5129</v>
      </c>
      <c r="AH755" t="s">
        <v>6974</v>
      </c>
      <c r="AM755" t="s">
        <v>8578</v>
      </c>
      <c r="AP755" t="s">
        <v>5093</v>
      </c>
    </row>
    <row r="756" spans="1:42" x14ac:dyDescent="0.25">
      <c r="A756">
        <v>2772</v>
      </c>
      <c r="B756" t="s">
        <v>8884</v>
      </c>
      <c r="C756" t="s">
        <v>4791</v>
      </c>
      <c r="D756" t="s">
        <v>5048</v>
      </c>
      <c r="E756" t="s">
        <v>8432</v>
      </c>
      <c r="H756" t="s">
        <v>5050</v>
      </c>
      <c r="I756" t="s">
        <v>5051</v>
      </c>
      <c r="K756" t="s">
        <v>5063</v>
      </c>
      <c r="M756" t="s">
        <v>743</v>
      </c>
      <c r="AM756" t="s">
        <v>8885</v>
      </c>
      <c r="AP756" t="s">
        <v>5093</v>
      </c>
    </row>
    <row r="757" spans="1:42" x14ac:dyDescent="0.25">
      <c r="A757">
        <v>1793</v>
      </c>
      <c r="B757" t="s">
        <v>8169</v>
      </c>
      <c r="C757" t="s">
        <v>4791</v>
      </c>
      <c r="D757" t="s">
        <v>5048</v>
      </c>
      <c r="E757" t="s">
        <v>8170</v>
      </c>
      <c r="H757" t="s">
        <v>5050</v>
      </c>
      <c r="I757" t="s">
        <v>5051</v>
      </c>
      <c r="K757" t="s">
        <v>235</v>
      </c>
      <c r="M757" t="s">
        <v>238</v>
      </c>
      <c r="N757" t="s">
        <v>5051</v>
      </c>
      <c r="O757" t="s">
        <v>236</v>
      </c>
      <c r="Q757" t="s">
        <v>255</v>
      </c>
      <c r="R757" t="s">
        <v>5051</v>
      </c>
      <c r="S757" t="s">
        <v>236</v>
      </c>
      <c r="U757" t="s">
        <v>255</v>
      </c>
      <c r="AM757" t="s">
        <v>8171</v>
      </c>
      <c r="AP757" t="s">
        <v>5093</v>
      </c>
    </row>
    <row r="758" spans="1:42" x14ac:dyDescent="0.25">
      <c r="A758">
        <v>2175</v>
      </c>
      <c r="B758" t="s">
        <v>8494</v>
      </c>
      <c r="C758" t="s">
        <v>4791</v>
      </c>
      <c r="D758" t="s">
        <v>5048</v>
      </c>
      <c r="E758" t="s">
        <v>8495</v>
      </c>
      <c r="H758" t="s">
        <v>5050</v>
      </c>
      <c r="I758" t="s">
        <v>5051</v>
      </c>
      <c r="K758" t="s">
        <v>5099</v>
      </c>
      <c r="M758" t="s">
        <v>506</v>
      </c>
      <c r="N758" t="s">
        <v>5559</v>
      </c>
      <c r="O758" t="s">
        <v>5069</v>
      </c>
      <c r="Q758" t="s">
        <v>5196</v>
      </c>
      <c r="X758" t="s">
        <v>486</v>
      </c>
      <c r="Y758" t="s">
        <v>5057</v>
      </c>
      <c r="Z758" t="s">
        <v>5091</v>
      </c>
      <c r="AA758" t="s">
        <v>5057</v>
      </c>
      <c r="AM758" t="s">
        <v>8496</v>
      </c>
      <c r="AP758" t="s">
        <v>5093</v>
      </c>
    </row>
    <row r="759" spans="1:42" x14ac:dyDescent="0.25">
      <c r="A759">
        <v>1578</v>
      </c>
      <c r="B759" t="s">
        <v>7960</v>
      </c>
      <c r="C759" t="s">
        <v>4791</v>
      </c>
      <c r="D759" t="s">
        <v>5048</v>
      </c>
      <c r="E759" t="s">
        <v>7961</v>
      </c>
      <c r="H759" t="s">
        <v>5050</v>
      </c>
      <c r="I759" t="s">
        <v>5051</v>
      </c>
      <c r="K759" t="s">
        <v>235</v>
      </c>
      <c r="M759" t="s">
        <v>237</v>
      </c>
      <c r="N759" t="s">
        <v>5051</v>
      </c>
      <c r="O759" t="s">
        <v>5113</v>
      </c>
      <c r="Q759" t="s">
        <v>486</v>
      </c>
      <c r="X759" t="s">
        <v>5057</v>
      </c>
      <c r="Y759" t="s">
        <v>323</v>
      </c>
      <c r="Z759" t="s">
        <v>5057</v>
      </c>
      <c r="AA759" t="s">
        <v>5070</v>
      </c>
      <c r="AM759" t="s">
        <v>7962</v>
      </c>
      <c r="AP759" t="s">
        <v>5093</v>
      </c>
    </row>
    <row r="760" spans="1:42" x14ac:dyDescent="0.25">
      <c r="A760">
        <v>1579</v>
      </c>
      <c r="B760" t="s">
        <v>7963</v>
      </c>
      <c r="C760" t="s">
        <v>4791</v>
      </c>
      <c r="D760" t="s">
        <v>5048</v>
      </c>
      <c r="E760" t="s">
        <v>7964</v>
      </c>
      <c r="H760" t="s">
        <v>5050</v>
      </c>
      <c r="I760" t="s">
        <v>5051</v>
      </c>
      <c r="K760" t="s">
        <v>235</v>
      </c>
      <c r="M760" t="s">
        <v>237</v>
      </c>
      <c r="N760" t="s">
        <v>5051</v>
      </c>
      <c r="O760" t="s">
        <v>5113</v>
      </c>
      <c r="Q760" t="s">
        <v>486</v>
      </c>
      <c r="X760" t="s">
        <v>5057</v>
      </c>
      <c r="Y760" t="s">
        <v>6876</v>
      </c>
      <c r="Z760" t="s">
        <v>5057</v>
      </c>
      <c r="AA760" t="s">
        <v>5057</v>
      </c>
      <c r="AB760" t="s">
        <v>5093</v>
      </c>
      <c r="AM760" t="s">
        <v>7965</v>
      </c>
      <c r="AP760" t="s">
        <v>5093</v>
      </c>
    </row>
    <row r="761" spans="1:42" x14ac:dyDescent="0.25">
      <c r="A761">
        <v>2387</v>
      </c>
      <c r="B761" t="s">
        <v>8653</v>
      </c>
      <c r="C761" t="s">
        <v>4791</v>
      </c>
      <c r="D761" t="s">
        <v>5048</v>
      </c>
      <c r="E761" t="s">
        <v>8654</v>
      </c>
      <c r="H761" t="s">
        <v>5050</v>
      </c>
      <c r="I761" t="s">
        <v>5051</v>
      </c>
      <c r="K761" t="s">
        <v>5094</v>
      </c>
      <c r="M761" t="s">
        <v>5134</v>
      </c>
      <c r="N761" t="s">
        <v>5051</v>
      </c>
      <c r="O761" t="s">
        <v>5094</v>
      </c>
      <c r="Q761" t="s">
        <v>5098</v>
      </c>
      <c r="R761" t="s">
        <v>6866</v>
      </c>
      <c r="X761" t="s">
        <v>5077</v>
      </c>
      <c r="Y761" t="s">
        <v>6072</v>
      </c>
      <c r="Z761" t="s">
        <v>5070</v>
      </c>
      <c r="AA761" t="s">
        <v>5070</v>
      </c>
      <c r="AD761" t="s">
        <v>8655</v>
      </c>
      <c r="AM761" t="s">
        <v>8656</v>
      </c>
      <c r="AP761" t="s">
        <v>5093</v>
      </c>
    </row>
    <row r="762" spans="1:42" x14ac:dyDescent="0.25">
      <c r="A762">
        <v>3718</v>
      </c>
      <c r="C762" t="s">
        <v>4791</v>
      </c>
      <c r="D762" t="s">
        <v>5048</v>
      </c>
      <c r="E762" t="s">
        <v>9817</v>
      </c>
      <c r="G762" t="s">
        <v>6889</v>
      </c>
      <c r="H762" t="s">
        <v>5050</v>
      </c>
      <c r="I762" t="s">
        <v>5564</v>
      </c>
      <c r="K762" t="s">
        <v>1148</v>
      </c>
      <c r="M762" t="s">
        <v>5237</v>
      </c>
      <c r="X762" t="s">
        <v>5093</v>
      </c>
      <c r="Y762" t="s">
        <v>5093</v>
      </c>
      <c r="Z762" t="s">
        <v>5093</v>
      </c>
      <c r="AA762" t="s">
        <v>5093</v>
      </c>
      <c r="AB762" t="s">
        <v>5093</v>
      </c>
      <c r="AH762" t="s">
        <v>9818</v>
      </c>
      <c r="AM762" t="s">
        <v>9819</v>
      </c>
    </row>
    <row r="763" spans="1:42" x14ac:dyDescent="0.25">
      <c r="A763">
        <v>3666</v>
      </c>
      <c r="B763" t="s">
        <v>9778</v>
      </c>
      <c r="C763" t="s">
        <v>4791</v>
      </c>
      <c r="D763" t="s">
        <v>5048</v>
      </c>
      <c r="E763" t="s">
        <v>9779</v>
      </c>
      <c r="H763" t="s">
        <v>5050</v>
      </c>
      <c r="I763" t="s">
        <v>5051</v>
      </c>
      <c r="K763" t="s">
        <v>5054</v>
      </c>
      <c r="M763" t="s">
        <v>559</v>
      </c>
      <c r="AD763" t="s">
        <v>9780</v>
      </c>
      <c r="AH763" t="s">
        <v>5058</v>
      </c>
      <c r="AM763" t="s">
        <v>9781</v>
      </c>
      <c r="AP763" t="s">
        <v>5093</v>
      </c>
    </row>
    <row r="764" spans="1:42" x14ac:dyDescent="0.25">
      <c r="A764">
        <v>2201</v>
      </c>
      <c r="B764" t="s">
        <v>8515</v>
      </c>
      <c r="C764" t="s">
        <v>4791</v>
      </c>
      <c r="D764" t="s">
        <v>5048</v>
      </c>
      <c r="E764" t="s">
        <v>8516</v>
      </c>
      <c r="H764" t="s">
        <v>5050</v>
      </c>
      <c r="I764" t="s">
        <v>5564</v>
      </c>
      <c r="J764" t="s">
        <v>235</v>
      </c>
      <c r="K764" t="s">
        <v>5099</v>
      </c>
      <c r="M764" t="s">
        <v>486</v>
      </c>
      <c r="AH764" t="s">
        <v>8517</v>
      </c>
      <c r="AM764" t="s">
        <v>8518</v>
      </c>
      <c r="AP764" t="s">
        <v>5093</v>
      </c>
    </row>
    <row r="765" spans="1:42" x14ac:dyDescent="0.25">
      <c r="A765">
        <v>842</v>
      </c>
      <c r="B765" t="s">
        <v>7044</v>
      </c>
      <c r="C765" t="s">
        <v>4791</v>
      </c>
      <c r="D765" t="s">
        <v>5048</v>
      </c>
      <c r="E765" t="s">
        <v>7045</v>
      </c>
      <c r="H765" t="s">
        <v>5050</v>
      </c>
      <c r="I765" t="s">
        <v>5051</v>
      </c>
      <c r="K765" t="s">
        <v>5129</v>
      </c>
      <c r="M765" t="s">
        <v>5069</v>
      </c>
      <c r="AH765" t="s">
        <v>5058</v>
      </c>
      <c r="AM765" t="s">
        <v>7046</v>
      </c>
      <c r="AP765" t="s">
        <v>5093</v>
      </c>
    </row>
    <row r="766" spans="1:42" x14ac:dyDescent="0.25">
      <c r="A766">
        <v>3667</v>
      </c>
      <c r="B766" t="s">
        <v>9782</v>
      </c>
      <c r="C766" t="s">
        <v>4791</v>
      </c>
      <c r="D766" t="s">
        <v>5048</v>
      </c>
      <c r="E766" t="s">
        <v>9783</v>
      </c>
      <c r="H766" t="s">
        <v>5050</v>
      </c>
      <c r="I766" t="s">
        <v>5051</v>
      </c>
      <c r="K766" t="s">
        <v>5054</v>
      </c>
      <c r="M766" t="s">
        <v>559</v>
      </c>
      <c r="X766" t="s">
        <v>9784</v>
      </c>
      <c r="Y766" t="s">
        <v>5093</v>
      </c>
      <c r="Z766" t="s">
        <v>5093</v>
      </c>
      <c r="AA766" t="s">
        <v>5093</v>
      </c>
      <c r="AB766" t="s">
        <v>5093</v>
      </c>
      <c r="AD766" t="s">
        <v>9784</v>
      </c>
      <c r="AM766" t="s">
        <v>9785</v>
      </c>
      <c r="AP766" t="s">
        <v>5093</v>
      </c>
    </row>
    <row r="767" spans="1:42" x14ac:dyDescent="0.25">
      <c r="A767">
        <v>3195</v>
      </c>
      <c r="B767" t="s">
        <v>9277</v>
      </c>
      <c r="C767" t="s">
        <v>4791</v>
      </c>
      <c r="D767" t="s">
        <v>5048</v>
      </c>
      <c r="E767" t="s">
        <v>9278</v>
      </c>
      <c r="H767" t="s">
        <v>5050</v>
      </c>
      <c r="I767" t="s">
        <v>5564</v>
      </c>
      <c r="J767" t="s">
        <v>235</v>
      </c>
      <c r="K767" t="s">
        <v>5085</v>
      </c>
      <c r="M767" t="s">
        <v>5056</v>
      </c>
      <c r="X767" t="s">
        <v>5093</v>
      </c>
      <c r="Y767" t="s">
        <v>5093</v>
      </c>
      <c r="Z767" t="s">
        <v>5093</v>
      </c>
      <c r="AA767" t="s">
        <v>5093</v>
      </c>
      <c r="AB767" t="s">
        <v>5093</v>
      </c>
      <c r="AH767" t="s">
        <v>9279</v>
      </c>
      <c r="AM767" t="s">
        <v>9280</v>
      </c>
      <c r="AP767" t="s">
        <v>5093</v>
      </c>
    </row>
    <row r="768" spans="1:42" x14ac:dyDescent="0.25">
      <c r="A768">
        <v>3124</v>
      </c>
      <c r="B768" t="s">
        <v>9202</v>
      </c>
      <c r="C768" t="s">
        <v>4791</v>
      </c>
      <c r="D768" t="s">
        <v>5048</v>
      </c>
      <c r="E768" t="s">
        <v>9203</v>
      </c>
      <c r="H768" t="s">
        <v>5050</v>
      </c>
      <c r="I768" t="s">
        <v>5051</v>
      </c>
      <c r="K768" t="s">
        <v>236</v>
      </c>
      <c r="M768" t="s">
        <v>236</v>
      </c>
      <c r="AH768" t="s">
        <v>5058</v>
      </c>
      <c r="AM768" t="s">
        <v>9204</v>
      </c>
      <c r="AP768" t="s">
        <v>5093</v>
      </c>
    </row>
    <row r="769" spans="1:42" x14ac:dyDescent="0.25">
      <c r="A769">
        <v>1917</v>
      </c>
      <c r="B769" t="s">
        <v>8279</v>
      </c>
      <c r="C769" t="s">
        <v>4791</v>
      </c>
      <c r="D769" t="s">
        <v>5048</v>
      </c>
      <c r="E769" t="s">
        <v>8280</v>
      </c>
      <c r="H769" t="s">
        <v>5050</v>
      </c>
      <c r="I769" t="s">
        <v>5051</v>
      </c>
      <c r="K769" t="s">
        <v>5062</v>
      </c>
      <c r="M769" t="s">
        <v>486</v>
      </c>
      <c r="AM769" t="s">
        <v>8281</v>
      </c>
      <c r="AP769" t="s">
        <v>5093</v>
      </c>
    </row>
    <row r="770" spans="1:42" x14ac:dyDescent="0.25">
      <c r="A770">
        <v>864</v>
      </c>
      <c r="B770" t="s">
        <v>7064</v>
      </c>
      <c r="C770" t="s">
        <v>4791</v>
      </c>
      <c r="D770" t="s">
        <v>5048</v>
      </c>
      <c r="E770" t="s">
        <v>7065</v>
      </c>
      <c r="H770" t="s">
        <v>5050</v>
      </c>
      <c r="I770" t="s">
        <v>5051</v>
      </c>
      <c r="K770" t="s">
        <v>5057</v>
      </c>
      <c r="M770" t="s">
        <v>236</v>
      </c>
      <c r="N770" t="s">
        <v>5051</v>
      </c>
      <c r="O770" t="s">
        <v>235</v>
      </c>
      <c r="Q770" t="s">
        <v>237</v>
      </c>
      <c r="X770" t="s">
        <v>5077</v>
      </c>
      <c r="Y770" t="s">
        <v>5862</v>
      </c>
      <c r="Z770" t="s">
        <v>5055</v>
      </c>
      <c r="AA770" t="s">
        <v>5070</v>
      </c>
      <c r="AF770" t="s">
        <v>6906</v>
      </c>
      <c r="AH770" t="s">
        <v>5058</v>
      </c>
      <c r="AM770" t="s">
        <v>7066</v>
      </c>
      <c r="AP770" t="s">
        <v>5093</v>
      </c>
    </row>
    <row r="771" spans="1:42" x14ac:dyDescent="0.25">
      <c r="A771">
        <v>3004</v>
      </c>
      <c r="B771" t="s">
        <v>9088</v>
      </c>
      <c r="C771" t="s">
        <v>4791</v>
      </c>
      <c r="D771" t="s">
        <v>5048</v>
      </c>
      <c r="E771" t="s">
        <v>9089</v>
      </c>
      <c r="H771" t="s">
        <v>5050</v>
      </c>
      <c r="I771" t="s">
        <v>5051</v>
      </c>
      <c r="K771" t="s">
        <v>5123</v>
      </c>
      <c r="M771" t="s">
        <v>486</v>
      </c>
      <c r="N771" t="s">
        <v>5559</v>
      </c>
      <c r="O771" t="s">
        <v>323</v>
      </c>
      <c r="Q771" t="s">
        <v>237</v>
      </c>
      <c r="X771" t="s">
        <v>5091</v>
      </c>
      <c r="Y771" t="s">
        <v>5057</v>
      </c>
      <c r="Z771" t="s">
        <v>5560</v>
      </c>
      <c r="AA771" t="s">
        <v>5055</v>
      </c>
      <c r="AF771" t="s">
        <v>6906</v>
      </c>
      <c r="AH771" t="s">
        <v>9090</v>
      </c>
      <c r="AM771" t="s">
        <v>9091</v>
      </c>
      <c r="AP771" t="s">
        <v>5093</v>
      </c>
    </row>
    <row r="772" spans="1:42" x14ac:dyDescent="0.25">
      <c r="A772">
        <v>3208</v>
      </c>
      <c r="B772" t="s">
        <v>9308</v>
      </c>
      <c r="C772" t="s">
        <v>4791</v>
      </c>
      <c r="D772" t="s">
        <v>5048</v>
      </c>
      <c r="E772" t="s">
        <v>9309</v>
      </c>
      <c r="H772" t="s">
        <v>5050</v>
      </c>
      <c r="I772" t="s">
        <v>5051</v>
      </c>
      <c r="K772" t="s">
        <v>5085</v>
      </c>
      <c r="M772" t="s">
        <v>506</v>
      </c>
      <c r="AH772" t="s">
        <v>5058</v>
      </c>
      <c r="AM772" t="s">
        <v>9310</v>
      </c>
      <c r="AP772" t="s">
        <v>5093</v>
      </c>
    </row>
    <row r="773" spans="1:42" x14ac:dyDescent="0.25">
      <c r="A773">
        <v>3215</v>
      </c>
      <c r="B773" t="s">
        <v>9317</v>
      </c>
      <c r="C773" t="s">
        <v>4791</v>
      </c>
      <c r="D773" t="s">
        <v>5048</v>
      </c>
      <c r="E773" t="s">
        <v>8177</v>
      </c>
      <c r="H773" t="s">
        <v>5050</v>
      </c>
      <c r="I773" t="s">
        <v>5051</v>
      </c>
      <c r="K773" t="s">
        <v>5085</v>
      </c>
      <c r="M773" t="s">
        <v>5285</v>
      </c>
      <c r="AH773" t="s">
        <v>5058</v>
      </c>
      <c r="AM773" t="s">
        <v>9318</v>
      </c>
      <c r="AP773" t="s">
        <v>5093</v>
      </c>
    </row>
    <row r="774" spans="1:42" x14ac:dyDescent="0.25">
      <c r="A774">
        <v>2681</v>
      </c>
      <c r="B774" t="s">
        <v>8843</v>
      </c>
      <c r="C774" t="s">
        <v>4791</v>
      </c>
      <c r="D774" t="s">
        <v>5048</v>
      </c>
      <c r="E774" t="s">
        <v>8844</v>
      </c>
      <c r="H774" t="s">
        <v>5050</v>
      </c>
      <c r="I774" t="s">
        <v>5564</v>
      </c>
      <c r="J774" t="s">
        <v>235</v>
      </c>
      <c r="K774" t="s">
        <v>5113</v>
      </c>
      <c r="M774" t="s">
        <v>506</v>
      </c>
      <c r="AH774" t="s">
        <v>8845</v>
      </c>
      <c r="AM774" t="s">
        <v>8846</v>
      </c>
      <c r="AP774" t="s">
        <v>5093</v>
      </c>
    </row>
    <row r="775" spans="1:42" x14ac:dyDescent="0.25">
      <c r="A775">
        <v>1150</v>
      </c>
      <c r="B775" t="s">
        <v>7392</v>
      </c>
      <c r="C775" t="s">
        <v>4791</v>
      </c>
      <c r="D775" t="s">
        <v>5048</v>
      </c>
      <c r="E775" t="s">
        <v>7393</v>
      </c>
      <c r="H775" t="s">
        <v>5050</v>
      </c>
      <c r="I775" t="s">
        <v>5051</v>
      </c>
      <c r="J775" t="s">
        <v>235</v>
      </c>
      <c r="K775" t="s">
        <v>5091</v>
      </c>
      <c r="M775" t="s">
        <v>5237</v>
      </c>
      <c r="N775" t="s">
        <v>5051</v>
      </c>
      <c r="O775" t="s">
        <v>5113</v>
      </c>
      <c r="Q775" t="s">
        <v>5121</v>
      </c>
      <c r="X775" t="s">
        <v>5133</v>
      </c>
      <c r="Y775" t="s">
        <v>5196</v>
      </c>
      <c r="Z775" t="s">
        <v>5133</v>
      </c>
      <c r="AA775" t="s">
        <v>5057</v>
      </c>
      <c r="AH775" t="s">
        <v>5058</v>
      </c>
      <c r="AM775" t="s">
        <v>7394</v>
      </c>
      <c r="AP775" t="s">
        <v>5093</v>
      </c>
    </row>
    <row r="776" spans="1:42" x14ac:dyDescent="0.25">
      <c r="A776">
        <v>774</v>
      </c>
      <c r="B776" t="s">
        <v>7008</v>
      </c>
      <c r="C776" t="s">
        <v>4791</v>
      </c>
      <c r="D776" t="s">
        <v>5048</v>
      </c>
      <c r="E776" t="s">
        <v>7009</v>
      </c>
      <c r="H776" t="s">
        <v>5050</v>
      </c>
      <c r="I776" t="s">
        <v>5051</v>
      </c>
      <c r="K776" t="s">
        <v>5070</v>
      </c>
      <c r="M776" t="s">
        <v>5355</v>
      </c>
      <c r="N776" t="s">
        <v>5051</v>
      </c>
      <c r="O776" t="s">
        <v>5063</v>
      </c>
      <c r="Q776" t="s">
        <v>486</v>
      </c>
      <c r="X776" t="s">
        <v>5085</v>
      </c>
      <c r="Y776" t="s">
        <v>237</v>
      </c>
      <c r="Z776" t="s">
        <v>5052</v>
      </c>
      <c r="AA776" t="s">
        <v>5070</v>
      </c>
      <c r="AB776" t="s">
        <v>5093</v>
      </c>
      <c r="AH776" t="s">
        <v>5058</v>
      </c>
      <c r="AM776" t="s">
        <v>7010</v>
      </c>
      <c r="AP776" t="s">
        <v>5093</v>
      </c>
    </row>
    <row r="777" spans="1:42" x14ac:dyDescent="0.25">
      <c r="A777">
        <v>1789</v>
      </c>
      <c r="B777" t="s">
        <v>8164</v>
      </c>
      <c r="C777" t="s">
        <v>4791</v>
      </c>
      <c r="D777" t="s">
        <v>5048</v>
      </c>
      <c r="E777" t="s">
        <v>7906</v>
      </c>
      <c r="H777" t="s">
        <v>5050</v>
      </c>
      <c r="I777" t="s">
        <v>5051</v>
      </c>
      <c r="K777" t="s">
        <v>5063</v>
      </c>
      <c r="M777" t="s">
        <v>5098</v>
      </c>
      <c r="N777" t="s">
        <v>5051</v>
      </c>
      <c r="O777" t="s">
        <v>5053</v>
      </c>
      <c r="Q777" t="s">
        <v>5861</v>
      </c>
      <c r="X777" t="s">
        <v>5052</v>
      </c>
      <c r="Y777" t="s">
        <v>5056</v>
      </c>
      <c r="Z777" t="s">
        <v>5052</v>
      </c>
      <c r="AA777" t="s">
        <v>5057</v>
      </c>
      <c r="AH777" t="s">
        <v>5058</v>
      </c>
      <c r="AM777" t="s">
        <v>8165</v>
      </c>
      <c r="AP777" t="s">
        <v>5093</v>
      </c>
    </row>
    <row r="778" spans="1:42" x14ac:dyDescent="0.25">
      <c r="A778">
        <v>1787</v>
      </c>
      <c r="B778" t="s">
        <v>8157</v>
      </c>
      <c r="C778" t="s">
        <v>4791</v>
      </c>
      <c r="D778" t="s">
        <v>5048</v>
      </c>
      <c r="E778" t="s">
        <v>8158</v>
      </c>
      <c r="H778" t="s">
        <v>5050</v>
      </c>
      <c r="I778" t="s">
        <v>5051</v>
      </c>
      <c r="J778" t="s">
        <v>235</v>
      </c>
      <c r="K778" t="s">
        <v>235</v>
      </c>
      <c r="M778" t="s">
        <v>238</v>
      </c>
      <c r="N778" t="s">
        <v>5051</v>
      </c>
      <c r="O778" t="s">
        <v>5094</v>
      </c>
      <c r="Q778" t="s">
        <v>506</v>
      </c>
      <c r="X778" t="s">
        <v>5070</v>
      </c>
      <c r="Y778" t="s">
        <v>5069</v>
      </c>
      <c r="Z778" t="s">
        <v>5077</v>
      </c>
      <c r="AA778" t="s">
        <v>5057</v>
      </c>
      <c r="AB778" t="s">
        <v>5093</v>
      </c>
      <c r="AD778" t="s">
        <v>8159</v>
      </c>
      <c r="AH778" t="s">
        <v>5058</v>
      </c>
      <c r="AM778" t="s">
        <v>8160</v>
      </c>
      <c r="AP778" t="s">
        <v>5093</v>
      </c>
    </row>
    <row r="779" spans="1:42" x14ac:dyDescent="0.25">
      <c r="A779">
        <v>1</v>
      </c>
      <c r="B779" t="s">
        <v>5047</v>
      </c>
      <c r="C779" t="s">
        <v>4791</v>
      </c>
      <c r="D779" t="s">
        <v>5048</v>
      </c>
      <c r="E779" t="s">
        <v>5049</v>
      </c>
      <c r="H779" t="s">
        <v>5050</v>
      </c>
      <c r="I779" t="s">
        <v>5051</v>
      </c>
      <c r="K779" t="s">
        <v>5052</v>
      </c>
      <c r="M779" t="s">
        <v>237</v>
      </c>
      <c r="N779" t="s">
        <v>5051</v>
      </c>
      <c r="O779" t="s">
        <v>5053</v>
      </c>
      <c r="Q779" t="s">
        <v>5054</v>
      </c>
      <c r="X779" t="s">
        <v>5055</v>
      </c>
      <c r="Y779" t="s">
        <v>5056</v>
      </c>
      <c r="Z779" t="s">
        <v>5055</v>
      </c>
      <c r="AA779" t="s">
        <v>5057</v>
      </c>
      <c r="AH779" t="s">
        <v>5058</v>
      </c>
      <c r="AM779" t="s">
        <v>5059</v>
      </c>
    </row>
    <row r="780" spans="1:42" x14ac:dyDescent="0.25">
      <c r="A780">
        <v>2</v>
      </c>
      <c r="B780" t="s">
        <v>5060</v>
      </c>
      <c r="C780" t="s">
        <v>4791</v>
      </c>
      <c r="D780" t="s">
        <v>5048</v>
      </c>
      <c r="E780" t="s">
        <v>5061</v>
      </c>
      <c r="H780" t="s">
        <v>5050</v>
      </c>
      <c r="I780" t="s">
        <v>5051</v>
      </c>
      <c r="J780" t="s">
        <v>235</v>
      </c>
      <c r="K780" t="s">
        <v>5062</v>
      </c>
      <c r="M780" t="s">
        <v>743</v>
      </c>
      <c r="N780" t="s">
        <v>5051</v>
      </c>
      <c r="O780" t="s">
        <v>5063</v>
      </c>
      <c r="Q780" t="s">
        <v>486</v>
      </c>
      <c r="X780" t="s">
        <v>5052</v>
      </c>
      <c r="Y780" t="s">
        <v>5064</v>
      </c>
      <c r="Z780" t="s">
        <v>5052</v>
      </c>
      <c r="AA780" t="s">
        <v>5065</v>
      </c>
      <c r="AH780" t="s">
        <v>5058</v>
      </c>
      <c r="AM780" t="s">
        <v>5066</v>
      </c>
    </row>
    <row r="781" spans="1:42" x14ac:dyDescent="0.25">
      <c r="A781">
        <v>3</v>
      </c>
      <c r="B781" t="s">
        <v>5067</v>
      </c>
      <c r="C781" t="s">
        <v>4791</v>
      </c>
      <c r="D781" t="s">
        <v>5048</v>
      </c>
      <c r="E781" t="s">
        <v>5068</v>
      </c>
      <c r="H781" t="s">
        <v>5050</v>
      </c>
      <c r="I781" t="s">
        <v>5051</v>
      </c>
      <c r="J781" t="s">
        <v>235</v>
      </c>
      <c r="K781" t="s">
        <v>5055</v>
      </c>
      <c r="M781" t="s">
        <v>5069</v>
      </c>
      <c r="N781" t="s">
        <v>5051</v>
      </c>
      <c r="O781" t="s">
        <v>5063</v>
      </c>
      <c r="Q781" t="s">
        <v>239</v>
      </c>
      <c r="X781" t="s">
        <v>5070</v>
      </c>
      <c r="Y781" t="s">
        <v>5069</v>
      </c>
      <c r="Z781" t="s">
        <v>5070</v>
      </c>
      <c r="AA781" t="s">
        <v>5057</v>
      </c>
      <c r="AH781" t="s">
        <v>5058</v>
      </c>
      <c r="AM781" t="s">
        <v>5071</v>
      </c>
    </row>
    <row r="782" spans="1:42" x14ac:dyDescent="0.25">
      <c r="A782">
        <v>4228</v>
      </c>
      <c r="B782" t="s">
        <v>10552</v>
      </c>
      <c r="C782" t="s">
        <v>4791</v>
      </c>
      <c r="D782" t="s">
        <v>5048</v>
      </c>
      <c r="E782" t="s">
        <v>10553</v>
      </c>
      <c r="H782" t="s">
        <v>5050</v>
      </c>
      <c r="I782" t="s">
        <v>5051</v>
      </c>
      <c r="K782" t="s">
        <v>235</v>
      </c>
      <c r="M782" t="s">
        <v>238</v>
      </c>
      <c r="N782" t="s">
        <v>5051</v>
      </c>
      <c r="O782" t="s">
        <v>5104</v>
      </c>
      <c r="Q782" t="s">
        <v>486</v>
      </c>
      <c r="X782" t="s">
        <v>5070</v>
      </c>
      <c r="Y782" t="s">
        <v>486</v>
      </c>
      <c r="Z782" t="s">
        <v>5070</v>
      </c>
      <c r="AA782" t="s">
        <v>5094</v>
      </c>
      <c r="AH782" t="s">
        <v>5058</v>
      </c>
      <c r="AM782" t="s">
        <v>10554</v>
      </c>
    </row>
    <row r="783" spans="1:42" x14ac:dyDescent="0.25">
      <c r="A783">
        <v>3869</v>
      </c>
      <c r="C783" t="s">
        <v>4794</v>
      </c>
      <c r="D783" t="s">
        <v>5048</v>
      </c>
      <c r="E783" t="s">
        <v>9912</v>
      </c>
      <c r="G783" t="s">
        <v>5073</v>
      </c>
      <c r="H783" t="s">
        <v>5050</v>
      </c>
      <c r="I783" t="s">
        <v>5051</v>
      </c>
      <c r="K783" t="s">
        <v>5099</v>
      </c>
      <c r="M783" t="s">
        <v>5056</v>
      </c>
      <c r="N783" t="s">
        <v>5051</v>
      </c>
      <c r="O783" t="s">
        <v>5113</v>
      </c>
      <c r="Q783" t="s">
        <v>5121</v>
      </c>
      <c r="X783" t="s">
        <v>5077</v>
      </c>
      <c r="Y783" t="s">
        <v>6876</v>
      </c>
      <c r="Z783" t="s">
        <v>5077</v>
      </c>
      <c r="AA783" t="s">
        <v>5129</v>
      </c>
      <c r="AH783" t="s">
        <v>5058</v>
      </c>
      <c r="AM783" t="s">
        <v>9913</v>
      </c>
    </row>
    <row r="784" spans="1:42" x14ac:dyDescent="0.25">
      <c r="A784">
        <v>4247</v>
      </c>
      <c r="B784" t="s">
        <v>10572</v>
      </c>
      <c r="C784" t="s">
        <v>4791</v>
      </c>
      <c r="D784" t="s">
        <v>5048</v>
      </c>
      <c r="E784" t="s">
        <v>10573</v>
      </c>
      <c r="H784" t="s">
        <v>5050</v>
      </c>
      <c r="I784" t="s">
        <v>5051</v>
      </c>
      <c r="K784" t="s">
        <v>5091</v>
      </c>
      <c r="M784" t="s">
        <v>5134</v>
      </c>
      <c r="N784" t="s">
        <v>5051</v>
      </c>
      <c r="O784" t="s">
        <v>5094</v>
      </c>
      <c r="Q784" t="s">
        <v>506</v>
      </c>
      <c r="X784" t="s">
        <v>239</v>
      </c>
      <c r="Y784" t="s">
        <v>5104</v>
      </c>
      <c r="Z784" t="s">
        <v>5098</v>
      </c>
      <c r="AA784" t="s">
        <v>5052</v>
      </c>
      <c r="AH784" t="s">
        <v>5058</v>
      </c>
      <c r="AM784" t="s">
        <v>10574</v>
      </c>
    </row>
    <row r="785" spans="1:42" x14ac:dyDescent="0.25">
      <c r="A785">
        <v>4248</v>
      </c>
      <c r="B785" t="s">
        <v>10575</v>
      </c>
      <c r="C785" t="s">
        <v>4791</v>
      </c>
      <c r="D785" t="s">
        <v>5048</v>
      </c>
      <c r="E785" t="s">
        <v>10576</v>
      </c>
      <c r="H785" t="s">
        <v>5050</v>
      </c>
      <c r="I785" t="s">
        <v>5051</v>
      </c>
      <c r="K785" t="s">
        <v>5091</v>
      </c>
      <c r="M785" t="s">
        <v>237</v>
      </c>
      <c r="N785" t="s">
        <v>5051</v>
      </c>
      <c r="O785" t="s">
        <v>5094</v>
      </c>
      <c r="Q785" t="s">
        <v>486</v>
      </c>
      <c r="X785" t="s">
        <v>5091</v>
      </c>
      <c r="Y785" t="s">
        <v>5196</v>
      </c>
      <c r="Z785" t="s">
        <v>5121</v>
      </c>
      <c r="AA785" t="s">
        <v>235</v>
      </c>
      <c r="AH785" t="s">
        <v>5058</v>
      </c>
      <c r="AM785" t="s">
        <v>10577</v>
      </c>
    </row>
    <row r="786" spans="1:42" x14ac:dyDescent="0.25">
      <c r="A786">
        <v>4249</v>
      </c>
      <c r="B786" t="s">
        <v>10578</v>
      </c>
      <c r="C786" t="s">
        <v>4791</v>
      </c>
      <c r="D786" t="s">
        <v>5048</v>
      </c>
      <c r="E786" t="s">
        <v>6955</v>
      </c>
      <c r="H786" t="s">
        <v>5050</v>
      </c>
      <c r="I786" t="s">
        <v>5051</v>
      </c>
      <c r="K786" t="s">
        <v>5091</v>
      </c>
      <c r="M786" t="s">
        <v>238</v>
      </c>
      <c r="N786" t="s">
        <v>5051</v>
      </c>
      <c r="O786" t="s">
        <v>5113</v>
      </c>
      <c r="Q786" t="s">
        <v>238</v>
      </c>
      <c r="X786" t="s">
        <v>5057</v>
      </c>
      <c r="Y786" t="s">
        <v>5069</v>
      </c>
      <c r="Z786" t="s">
        <v>5057</v>
      </c>
      <c r="AA786" t="s">
        <v>5091</v>
      </c>
      <c r="AH786" t="s">
        <v>5058</v>
      </c>
      <c r="AM786" t="s">
        <v>10579</v>
      </c>
    </row>
    <row r="787" spans="1:42" x14ac:dyDescent="0.25">
      <c r="A787">
        <v>4251</v>
      </c>
      <c r="B787" t="s">
        <v>10580</v>
      </c>
      <c r="C787" t="s">
        <v>4791</v>
      </c>
      <c r="D787" t="s">
        <v>5048</v>
      </c>
      <c r="E787" t="s">
        <v>10581</v>
      </c>
      <c r="H787" t="s">
        <v>5050</v>
      </c>
      <c r="I787" t="s">
        <v>5051</v>
      </c>
      <c r="K787" t="s">
        <v>5052</v>
      </c>
      <c r="M787" t="s">
        <v>506</v>
      </c>
      <c r="N787" t="s">
        <v>5051</v>
      </c>
      <c r="O787" t="s">
        <v>5094</v>
      </c>
      <c r="Q787" t="s">
        <v>506</v>
      </c>
      <c r="X787" t="s">
        <v>5070</v>
      </c>
      <c r="Y787" t="s">
        <v>5196</v>
      </c>
      <c r="Z787" t="s">
        <v>5070</v>
      </c>
      <c r="AA787" t="s">
        <v>5057</v>
      </c>
      <c r="AH787" t="s">
        <v>5058</v>
      </c>
      <c r="AM787" t="s">
        <v>10582</v>
      </c>
    </row>
    <row r="788" spans="1:42" x14ac:dyDescent="0.25">
      <c r="A788">
        <v>4253</v>
      </c>
      <c r="B788" t="s">
        <v>10583</v>
      </c>
      <c r="C788" t="s">
        <v>4791</v>
      </c>
      <c r="D788" t="s">
        <v>5048</v>
      </c>
      <c r="E788" t="s">
        <v>8980</v>
      </c>
      <c r="H788" t="s">
        <v>5050</v>
      </c>
      <c r="I788" t="s">
        <v>5564</v>
      </c>
      <c r="K788" t="s">
        <v>237</v>
      </c>
      <c r="M788" t="s">
        <v>486</v>
      </c>
      <c r="AH788" t="s">
        <v>10584</v>
      </c>
      <c r="AM788" t="s">
        <v>10585</v>
      </c>
    </row>
    <row r="789" spans="1:42" x14ac:dyDescent="0.25">
      <c r="A789">
        <v>4254</v>
      </c>
      <c r="B789" t="s">
        <v>10586</v>
      </c>
      <c r="C789" t="s">
        <v>4791</v>
      </c>
      <c r="D789" t="s">
        <v>5048</v>
      </c>
      <c r="E789" t="s">
        <v>6982</v>
      </c>
      <c r="H789" t="s">
        <v>5050</v>
      </c>
      <c r="I789" t="s">
        <v>5051</v>
      </c>
      <c r="K789" t="s">
        <v>5094</v>
      </c>
      <c r="M789" t="s">
        <v>238</v>
      </c>
      <c r="N789" t="s">
        <v>5051</v>
      </c>
      <c r="O789" t="s">
        <v>5099</v>
      </c>
      <c r="Q789" t="s">
        <v>506</v>
      </c>
      <c r="X789" t="s">
        <v>5077</v>
      </c>
      <c r="Y789" t="s">
        <v>5080</v>
      </c>
      <c r="Z789" t="s">
        <v>486</v>
      </c>
      <c r="AA789" t="s">
        <v>5091</v>
      </c>
      <c r="AH789" t="s">
        <v>5058</v>
      </c>
      <c r="AM789" t="s">
        <v>10587</v>
      </c>
    </row>
    <row r="790" spans="1:42" x14ac:dyDescent="0.25">
      <c r="A790">
        <v>4011</v>
      </c>
      <c r="C790" t="s">
        <v>4794</v>
      </c>
      <c r="D790" t="s">
        <v>5048</v>
      </c>
      <c r="E790" t="s">
        <v>9974</v>
      </c>
      <c r="G790" t="s">
        <v>5073</v>
      </c>
      <c r="H790" t="s">
        <v>5050</v>
      </c>
      <c r="I790" t="s">
        <v>5564</v>
      </c>
      <c r="K790" t="s">
        <v>743</v>
      </c>
      <c r="M790" t="s">
        <v>5109</v>
      </c>
      <c r="AF790" t="s">
        <v>9975</v>
      </c>
      <c r="AG790" t="s">
        <v>9976</v>
      </c>
      <c r="AH790" t="s">
        <v>9923</v>
      </c>
      <c r="AM790" t="s">
        <v>9977</v>
      </c>
    </row>
    <row r="791" spans="1:42" x14ac:dyDescent="0.25">
      <c r="A791">
        <v>4256</v>
      </c>
      <c r="B791" t="s">
        <v>10588</v>
      </c>
      <c r="C791" t="s">
        <v>4791</v>
      </c>
      <c r="D791" t="s">
        <v>5048</v>
      </c>
      <c r="E791" t="s">
        <v>9725</v>
      </c>
      <c r="H791" t="s">
        <v>5050</v>
      </c>
      <c r="I791" t="s">
        <v>5051</v>
      </c>
      <c r="K791" t="s">
        <v>5094</v>
      </c>
      <c r="M791" t="s">
        <v>238</v>
      </c>
      <c r="N791" t="s">
        <v>5051</v>
      </c>
      <c r="O791" t="s">
        <v>5104</v>
      </c>
      <c r="Q791" t="s">
        <v>486</v>
      </c>
      <c r="X791" t="s">
        <v>5070</v>
      </c>
      <c r="Y791" t="s">
        <v>323</v>
      </c>
      <c r="Z791" t="s">
        <v>5070</v>
      </c>
      <c r="AA791" t="s">
        <v>5070</v>
      </c>
      <c r="AH791" t="s">
        <v>5058</v>
      </c>
      <c r="AM791" t="s">
        <v>10589</v>
      </c>
    </row>
    <row r="792" spans="1:42" x14ac:dyDescent="0.25">
      <c r="A792">
        <v>4763</v>
      </c>
      <c r="B792" t="s">
        <v>11998</v>
      </c>
      <c r="C792" t="s">
        <v>4791</v>
      </c>
      <c r="D792" t="s">
        <v>5048</v>
      </c>
      <c r="E792" t="s">
        <v>11999</v>
      </c>
      <c r="H792" t="s">
        <v>5050</v>
      </c>
      <c r="I792" t="s">
        <v>5051</v>
      </c>
      <c r="K792" t="s">
        <v>5085</v>
      </c>
      <c r="M792" t="s">
        <v>743</v>
      </c>
      <c r="AH792" t="s">
        <v>5058</v>
      </c>
      <c r="AM792" t="s">
        <v>12000</v>
      </c>
    </row>
    <row r="793" spans="1:42" x14ac:dyDescent="0.25">
      <c r="A793">
        <v>3850</v>
      </c>
      <c r="C793" t="s">
        <v>4794</v>
      </c>
      <c r="D793" t="s">
        <v>5048</v>
      </c>
      <c r="E793" t="s">
        <v>9900</v>
      </c>
      <c r="G793" t="s">
        <v>5073</v>
      </c>
      <c r="H793" t="s">
        <v>5050</v>
      </c>
      <c r="I793" t="s">
        <v>5051</v>
      </c>
      <c r="K793" t="s">
        <v>5099</v>
      </c>
      <c r="M793" t="s">
        <v>323</v>
      </c>
      <c r="AH793" t="s">
        <v>5058</v>
      </c>
      <c r="AM793" t="s">
        <v>9901</v>
      </c>
    </row>
    <row r="794" spans="1:42" x14ac:dyDescent="0.25">
      <c r="A794">
        <v>4766</v>
      </c>
      <c r="B794" t="s">
        <v>12001</v>
      </c>
      <c r="C794" t="s">
        <v>4791</v>
      </c>
      <c r="D794" t="s">
        <v>5048</v>
      </c>
      <c r="E794" t="s">
        <v>12002</v>
      </c>
      <c r="H794" t="s">
        <v>5050</v>
      </c>
      <c r="I794" t="s">
        <v>5051</v>
      </c>
      <c r="J794" t="s">
        <v>235</v>
      </c>
      <c r="K794" t="s">
        <v>5215</v>
      </c>
      <c r="M794" t="s">
        <v>5121</v>
      </c>
      <c r="X794" t="s">
        <v>5093</v>
      </c>
      <c r="Y794" t="s">
        <v>5093</v>
      </c>
      <c r="Z794" t="s">
        <v>5093</v>
      </c>
      <c r="AA794" t="s">
        <v>5093</v>
      </c>
      <c r="AB794" t="s">
        <v>5093</v>
      </c>
      <c r="AH794" t="s">
        <v>5058</v>
      </c>
      <c r="AM794" t="s">
        <v>12003</v>
      </c>
    </row>
    <row r="795" spans="1:42" x14ac:dyDescent="0.25">
      <c r="A795">
        <v>3791</v>
      </c>
      <c r="B795" t="s">
        <v>9861</v>
      </c>
      <c r="C795" t="s">
        <v>4794</v>
      </c>
      <c r="D795" t="s">
        <v>5048</v>
      </c>
      <c r="E795" t="s">
        <v>9862</v>
      </c>
      <c r="H795" t="s">
        <v>5050</v>
      </c>
      <c r="I795" t="s">
        <v>5051</v>
      </c>
      <c r="K795" t="s">
        <v>5052</v>
      </c>
      <c r="M795" t="s">
        <v>237</v>
      </c>
      <c r="N795" t="s">
        <v>5051</v>
      </c>
      <c r="O795" t="s">
        <v>5063</v>
      </c>
      <c r="Q795" t="s">
        <v>238</v>
      </c>
      <c r="X795" t="s">
        <v>5057</v>
      </c>
      <c r="Y795" t="s">
        <v>5069</v>
      </c>
      <c r="Z795" t="s">
        <v>5057</v>
      </c>
      <c r="AA795" t="s">
        <v>5070</v>
      </c>
      <c r="AH795" t="s">
        <v>5058</v>
      </c>
      <c r="AM795" t="s">
        <v>9863</v>
      </c>
      <c r="AP795" t="s">
        <v>5093</v>
      </c>
    </row>
    <row r="796" spans="1:42" x14ac:dyDescent="0.25">
      <c r="A796">
        <v>4743</v>
      </c>
      <c r="B796" t="s">
        <v>11960</v>
      </c>
      <c r="C796" t="s">
        <v>4791</v>
      </c>
      <c r="D796" t="s">
        <v>5048</v>
      </c>
      <c r="E796" t="s">
        <v>11961</v>
      </c>
      <c r="H796" t="s">
        <v>5050</v>
      </c>
      <c r="I796" t="s">
        <v>5051</v>
      </c>
      <c r="K796" t="s">
        <v>5057</v>
      </c>
      <c r="M796" t="s">
        <v>237</v>
      </c>
      <c r="N796" t="s">
        <v>5051</v>
      </c>
      <c r="O796" t="s">
        <v>5113</v>
      </c>
      <c r="Q796" t="s">
        <v>506</v>
      </c>
      <c r="X796" t="s">
        <v>5184</v>
      </c>
      <c r="Y796" t="s">
        <v>323</v>
      </c>
      <c r="Z796" t="s">
        <v>5184</v>
      </c>
      <c r="AA796" t="s">
        <v>5057</v>
      </c>
      <c r="AH796" t="s">
        <v>5058</v>
      </c>
      <c r="AM796" t="s">
        <v>11962</v>
      </c>
    </row>
    <row r="797" spans="1:42" x14ac:dyDescent="0.25">
      <c r="A797">
        <v>4745</v>
      </c>
      <c r="B797" t="s">
        <v>11963</v>
      </c>
      <c r="C797" t="s">
        <v>4791</v>
      </c>
      <c r="D797" t="s">
        <v>5048</v>
      </c>
      <c r="E797" t="s">
        <v>11964</v>
      </c>
      <c r="H797" t="s">
        <v>5050</v>
      </c>
      <c r="I797" t="s">
        <v>5051</v>
      </c>
      <c r="J797" t="s">
        <v>235</v>
      </c>
      <c r="K797" t="s">
        <v>5355</v>
      </c>
      <c r="M797" t="s">
        <v>8856</v>
      </c>
      <c r="X797" t="s">
        <v>5093</v>
      </c>
      <c r="Y797" t="s">
        <v>5093</v>
      </c>
      <c r="Z797" t="s">
        <v>5093</v>
      </c>
      <c r="AA797" t="s">
        <v>5093</v>
      </c>
      <c r="AD797" t="s">
        <v>11965</v>
      </c>
      <c r="AH797" t="s">
        <v>5058</v>
      </c>
      <c r="AM797" t="s">
        <v>11966</v>
      </c>
    </row>
    <row r="798" spans="1:42" x14ac:dyDescent="0.25">
      <c r="A798">
        <v>4003</v>
      </c>
      <c r="C798" t="s">
        <v>4794</v>
      </c>
      <c r="D798" t="s">
        <v>5048</v>
      </c>
      <c r="E798" t="s">
        <v>9968</v>
      </c>
      <c r="G798" t="s">
        <v>5073</v>
      </c>
      <c r="H798" t="s">
        <v>5050</v>
      </c>
      <c r="I798" t="s">
        <v>5564</v>
      </c>
      <c r="K798" t="s">
        <v>5355</v>
      </c>
      <c r="M798" t="s">
        <v>8856</v>
      </c>
      <c r="AH798" t="s">
        <v>9923</v>
      </c>
      <c r="AM798" t="s">
        <v>9969</v>
      </c>
    </row>
    <row r="799" spans="1:42" x14ac:dyDescent="0.25">
      <c r="A799">
        <v>4747</v>
      </c>
      <c r="B799" t="s">
        <v>11967</v>
      </c>
      <c r="C799" t="s">
        <v>4791</v>
      </c>
      <c r="D799" t="s">
        <v>5048</v>
      </c>
      <c r="E799" t="s">
        <v>11968</v>
      </c>
      <c r="H799" t="s">
        <v>5050</v>
      </c>
      <c r="I799" t="s">
        <v>5051</v>
      </c>
      <c r="K799" t="s">
        <v>5094</v>
      </c>
      <c r="M799" t="s">
        <v>5098</v>
      </c>
      <c r="N799" t="s">
        <v>5051</v>
      </c>
      <c r="O799" t="s">
        <v>5094</v>
      </c>
      <c r="Q799" t="s">
        <v>5861</v>
      </c>
      <c r="X799" t="s">
        <v>5052</v>
      </c>
      <c r="Y799" t="s">
        <v>5196</v>
      </c>
      <c r="Z799" t="s">
        <v>5052</v>
      </c>
      <c r="AA799" t="s">
        <v>5057</v>
      </c>
      <c r="AH799" t="s">
        <v>5058</v>
      </c>
      <c r="AM799" t="s">
        <v>11969</v>
      </c>
    </row>
    <row r="800" spans="1:42" x14ac:dyDescent="0.25">
      <c r="A800">
        <v>4750</v>
      </c>
      <c r="B800" t="s">
        <v>11970</v>
      </c>
      <c r="C800" t="s">
        <v>4791</v>
      </c>
      <c r="D800" t="s">
        <v>5048</v>
      </c>
      <c r="E800" t="s">
        <v>11971</v>
      </c>
      <c r="H800" t="s">
        <v>5050</v>
      </c>
      <c r="I800" t="s">
        <v>6881</v>
      </c>
      <c r="K800" t="s">
        <v>5070</v>
      </c>
      <c r="M800" t="s">
        <v>5080</v>
      </c>
      <c r="AH800" t="s">
        <v>5058</v>
      </c>
      <c r="AM800" t="s">
        <v>11972</v>
      </c>
    </row>
    <row r="801" spans="1:39" x14ac:dyDescent="0.25">
      <c r="A801">
        <v>4751</v>
      </c>
      <c r="B801" t="s">
        <v>11973</v>
      </c>
      <c r="C801" t="s">
        <v>4791</v>
      </c>
      <c r="D801" t="s">
        <v>5048</v>
      </c>
      <c r="E801" t="s">
        <v>9494</v>
      </c>
      <c r="H801" t="s">
        <v>5050</v>
      </c>
      <c r="I801" t="s">
        <v>5051</v>
      </c>
      <c r="K801" t="s">
        <v>5052</v>
      </c>
      <c r="M801" t="s">
        <v>5092</v>
      </c>
      <c r="N801" t="s">
        <v>5051</v>
      </c>
      <c r="O801" t="s">
        <v>5094</v>
      </c>
      <c r="Q801" t="s">
        <v>486</v>
      </c>
      <c r="X801" t="s">
        <v>5094</v>
      </c>
      <c r="Y801" t="s">
        <v>5355</v>
      </c>
      <c r="Z801" t="s">
        <v>5094</v>
      </c>
      <c r="AA801" t="s">
        <v>5077</v>
      </c>
      <c r="AH801" t="s">
        <v>5058</v>
      </c>
      <c r="AM801" t="s">
        <v>11974</v>
      </c>
    </row>
    <row r="802" spans="1:39" x14ac:dyDescent="0.25">
      <c r="A802">
        <v>4752</v>
      </c>
      <c r="B802" t="s">
        <v>11975</v>
      </c>
      <c r="C802" t="s">
        <v>4791</v>
      </c>
      <c r="D802" t="s">
        <v>5048</v>
      </c>
      <c r="E802" t="s">
        <v>7404</v>
      </c>
      <c r="H802" t="s">
        <v>5050</v>
      </c>
      <c r="I802" t="s">
        <v>5051</v>
      </c>
      <c r="K802" t="s">
        <v>5094</v>
      </c>
      <c r="M802" t="s">
        <v>506</v>
      </c>
      <c r="N802" t="s">
        <v>5051</v>
      </c>
      <c r="O802" t="s">
        <v>5094</v>
      </c>
      <c r="Q802" t="s">
        <v>506</v>
      </c>
      <c r="X802" t="s">
        <v>5070</v>
      </c>
      <c r="Y802" t="s">
        <v>506</v>
      </c>
      <c r="Z802" t="s">
        <v>5070</v>
      </c>
      <c r="AA802" t="s">
        <v>323</v>
      </c>
      <c r="AH802" t="s">
        <v>5058</v>
      </c>
      <c r="AM802" t="s">
        <v>11976</v>
      </c>
    </row>
    <row r="803" spans="1:39" x14ac:dyDescent="0.25">
      <c r="A803">
        <v>4754</v>
      </c>
      <c r="B803" t="s">
        <v>11977</v>
      </c>
      <c r="C803" t="s">
        <v>4791</v>
      </c>
      <c r="D803" t="s">
        <v>5048</v>
      </c>
      <c r="E803" t="s">
        <v>8256</v>
      </c>
      <c r="H803" t="s">
        <v>5050</v>
      </c>
      <c r="I803" t="s">
        <v>5051</v>
      </c>
      <c r="K803" t="s">
        <v>5091</v>
      </c>
      <c r="M803" t="s">
        <v>5098</v>
      </c>
      <c r="N803" t="s">
        <v>5051</v>
      </c>
      <c r="O803" t="s">
        <v>235</v>
      </c>
      <c r="Q803" t="s">
        <v>238</v>
      </c>
      <c r="X803" t="s">
        <v>5077</v>
      </c>
      <c r="Y803" t="s">
        <v>5355</v>
      </c>
      <c r="Z803" t="s">
        <v>5619</v>
      </c>
      <c r="AA803" t="s">
        <v>235</v>
      </c>
      <c r="AB803" t="s">
        <v>5093</v>
      </c>
      <c r="AH803" t="s">
        <v>5058</v>
      </c>
      <c r="AM803" t="s">
        <v>11978</v>
      </c>
    </row>
    <row r="804" spans="1:39" x14ac:dyDescent="0.25">
      <c r="A804">
        <v>218</v>
      </c>
      <c r="C804" t="s">
        <v>4796</v>
      </c>
      <c r="D804" t="s">
        <v>5048</v>
      </c>
      <c r="E804" t="s">
        <v>5697</v>
      </c>
      <c r="G804" t="s">
        <v>5073</v>
      </c>
      <c r="H804" t="s">
        <v>5050</v>
      </c>
      <c r="I804" t="s">
        <v>5051</v>
      </c>
      <c r="K804" t="s">
        <v>5094</v>
      </c>
      <c r="M804" t="s">
        <v>5698</v>
      </c>
      <c r="AH804" t="s">
        <v>5058</v>
      </c>
      <c r="AM804" t="s">
        <v>5699</v>
      </c>
    </row>
    <row r="805" spans="1:39" x14ac:dyDescent="0.25">
      <c r="A805">
        <v>4792</v>
      </c>
      <c r="B805" t="s">
        <v>12065</v>
      </c>
      <c r="C805" t="s">
        <v>4791</v>
      </c>
      <c r="D805" t="s">
        <v>5048</v>
      </c>
      <c r="E805" t="s">
        <v>9096</v>
      </c>
      <c r="H805" t="s">
        <v>5050</v>
      </c>
      <c r="I805" t="s">
        <v>5051</v>
      </c>
      <c r="K805" t="s">
        <v>5057</v>
      </c>
      <c r="M805" t="s">
        <v>5085</v>
      </c>
      <c r="N805" t="s">
        <v>5051</v>
      </c>
      <c r="O805" t="s">
        <v>235</v>
      </c>
      <c r="Q805" t="s">
        <v>238</v>
      </c>
      <c r="X805" t="s">
        <v>5133</v>
      </c>
      <c r="Y805" t="s">
        <v>237</v>
      </c>
      <c r="Z805" t="s">
        <v>743</v>
      </c>
      <c r="AA805" t="s">
        <v>5091</v>
      </c>
      <c r="AB805" t="s">
        <v>5093</v>
      </c>
      <c r="AD805" t="s">
        <v>12066</v>
      </c>
      <c r="AH805" t="s">
        <v>5058</v>
      </c>
      <c r="AM805" t="s">
        <v>12067</v>
      </c>
    </row>
    <row r="806" spans="1:39" x14ac:dyDescent="0.25">
      <c r="A806">
        <v>4755</v>
      </c>
      <c r="B806" t="s">
        <v>11979</v>
      </c>
      <c r="C806" t="s">
        <v>4791</v>
      </c>
      <c r="D806" t="s">
        <v>5048</v>
      </c>
      <c r="E806" t="s">
        <v>8784</v>
      </c>
      <c r="H806" t="s">
        <v>5050</v>
      </c>
      <c r="I806" t="s">
        <v>5051</v>
      </c>
      <c r="J806" t="s">
        <v>235</v>
      </c>
      <c r="K806" t="s">
        <v>5091</v>
      </c>
      <c r="M806" t="s">
        <v>5271</v>
      </c>
      <c r="N806" t="s">
        <v>6920</v>
      </c>
      <c r="X806" t="s">
        <v>5074</v>
      </c>
      <c r="Y806" t="s">
        <v>5052</v>
      </c>
      <c r="Z806" t="s">
        <v>5093</v>
      </c>
      <c r="AA806" t="s">
        <v>8295</v>
      </c>
      <c r="AB806" t="s">
        <v>5093</v>
      </c>
      <c r="AH806" t="s">
        <v>5058</v>
      </c>
      <c r="AM806" t="s">
        <v>11980</v>
      </c>
    </row>
    <row r="807" spans="1:39" x14ac:dyDescent="0.25">
      <c r="A807">
        <v>4794</v>
      </c>
      <c r="B807" t="s">
        <v>12072</v>
      </c>
      <c r="C807" t="s">
        <v>4791</v>
      </c>
      <c r="D807" t="s">
        <v>5048</v>
      </c>
      <c r="E807" t="s">
        <v>12073</v>
      </c>
      <c r="H807" t="s">
        <v>7933</v>
      </c>
      <c r="I807" t="s">
        <v>5051</v>
      </c>
      <c r="K807" t="s">
        <v>5057</v>
      </c>
      <c r="M807" t="s">
        <v>5085</v>
      </c>
      <c r="N807" t="s">
        <v>5051</v>
      </c>
      <c r="O807" t="s">
        <v>235</v>
      </c>
      <c r="Q807" t="s">
        <v>238</v>
      </c>
      <c r="X807" t="s">
        <v>5133</v>
      </c>
      <c r="Y807" t="s">
        <v>237</v>
      </c>
      <c r="Z807" t="s">
        <v>743</v>
      </c>
      <c r="AA807" t="s">
        <v>5091</v>
      </c>
      <c r="AD807" t="s">
        <v>12074</v>
      </c>
      <c r="AH807" t="s">
        <v>5058</v>
      </c>
      <c r="AM807" t="s">
        <v>12075</v>
      </c>
    </row>
    <row r="808" spans="1:39" x14ac:dyDescent="0.25">
      <c r="A808">
        <v>4796</v>
      </c>
      <c r="B808" t="s">
        <v>12076</v>
      </c>
      <c r="C808" t="s">
        <v>4791</v>
      </c>
      <c r="D808" t="s">
        <v>5048</v>
      </c>
      <c r="E808" t="s">
        <v>12077</v>
      </c>
      <c r="H808" t="s">
        <v>5050</v>
      </c>
      <c r="I808" t="s">
        <v>5051</v>
      </c>
      <c r="J808" t="s">
        <v>235</v>
      </c>
      <c r="K808" t="s">
        <v>5057</v>
      </c>
      <c r="M808" t="s">
        <v>238</v>
      </c>
      <c r="N808" t="s">
        <v>5051</v>
      </c>
      <c r="O808" t="s">
        <v>5063</v>
      </c>
      <c r="Q808" t="s">
        <v>238</v>
      </c>
      <c r="X808" t="s">
        <v>5057</v>
      </c>
      <c r="Y808" t="s">
        <v>237</v>
      </c>
      <c r="Z808" t="s">
        <v>5057</v>
      </c>
      <c r="AA808" t="s">
        <v>5133</v>
      </c>
      <c r="AH808" t="s">
        <v>5058</v>
      </c>
      <c r="AM808" t="s">
        <v>12078</v>
      </c>
    </row>
    <row r="809" spans="1:39" x14ac:dyDescent="0.25">
      <c r="A809">
        <v>4797</v>
      </c>
      <c r="B809" t="s">
        <v>12079</v>
      </c>
      <c r="C809" t="s">
        <v>4791</v>
      </c>
      <c r="D809" t="s">
        <v>5048</v>
      </c>
      <c r="E809" t="s">
        <v>12080</v>
      </c>
      <c r="H809" t="s">
        <v>5050</v>
      </c>
      <c r="I809" t="s">
        <v>5051</v>
      </c>
      <c r="J809" t="s">
        <v>235</v>
      </c>
      <c r="K809" t="s">
        <v>5052</v>
      </c>
      <c r="M809" t="s">
        <v>5134</v>
      </c>
      <c r="N809" t="s">
        <v>5051</v>
      </c>
      <c r="O809" t="s">
        <v>5113</v>
      </c>
      <c r="Q809" t="s">
        <v>506</v>
      </c>
      <c r="X809" t="s">
        <v>5099</v>
      </c>
      <c r="Y809" t="s">
        <v>5196</v>
      </c>
      <c r="Z809" t="s">
        <v>5094</v>
      </c>
      <c r="AA809" t="s">
        <v>5070</v>
      </c>
      <c r="AH809" t="s">
        <v>5058</v>
      </c>
      <c r="AM809" t="s">
        <v>12081</v>
      </c>
    </row>
    <row r="810" spans="1:39" x14ac:dyDescent="0.25">
      <c r="A810">
        <v>4806</v>
      </c>
      <c r="B810" t="s">
        <v>12106</v>
      </c>
      <c r="C810" t="s">
        <v>4791</v>
      </c>
      <c r="D810" t="s">
        <v>5048</v>
      </c>
      <c r="E810" t="s">
        <v>12107</v>
      </c>
      <c r="H810" t="s">
        <v>5050</v>
      </c>
      <c r="I810" t="s">
        <v>5051</v>
      </c>
      <c r="J810" t="s">
        <v>235</v>
      </c>
      <c r="K810" t="s">
        <v>235</v>
      </c>
      <c r="M810" t="s">
        <v>5237</v>
      </c>
      <c r="N810" t="s">
        <v>5051</v>
      </c>
      <c r="O810" t="s">
        <v>5113</v>
      </c>
      <c r="Q810" t="s">
        <v>5109</v>
      </c>
      <c r="X810" t="s">
        <v>5070</v>
      </c>
      <c r="Y810" t="s">
        <v>5069</v>
      </c>
      <c r="Z810" t="s">
        <v>5070</v>
      </c>
      <c r="AA810" t="s">
        <v>5091</v>
      </c>
      <c r="AH810" t="s">
        <v>5058</v>
      </c>
      <c r="AM810" t="s">
        <v>12108</v>
      </c>
    </row>
    <row r="811" spans="1:39" x14ac:dyDescent="0.25">
      <c r="A811">
        <v>4814</v>
      </c>
      <c r="B811" t="s">
        <v>12129</v>
      </c>
      <c r="C811" t="s">
        <v>4791</v>
      </c>
      <c r="D811" t="s">
        <v>5048</v>
      </c>
      <c r="E811" t="s">
        <v>12130</v>
      </c>
      <c r="H811" t="s">
        <v>5050</v>
      </c>
      <c r="I811" t="s">
        <v>5051</v>
      </c>
      <c r="J811" t="s">
        <v>235</v>
      </c>
      <c r="K811" t="s">
        <v>235</v>
      </c>
      <c r="M811" t="s">
        <v>5109</v>
      </c>
      <c r="N811" t="s">
        <v>5051</v>
      </c>
      <c r="O811" t="s">
        <v>5099</v>
      </c>
      <c r="Q811" t="s">
        <v>5109</v>
      </c>
      <c r="X811" t="s">
        <v>5057</v>
      </c>
      <c r="Y811" t="s">
        <v>5080</v>
      </c>
      <c r="Z811" t="s">
        <v>5057</v>
      </c>
      <c r="AA811" t="s">
        <v>5057</v>
      </c>
      <c r="AH811" t="s">
        <v>5058</v>
      </c>
      <c r="AM811" t="s">
        <v>12131</v>
      </c>
    </row>
    <row r="812" spans="1:39" x14ac:dyDescent="0.25">
      <c r="A812">
        <v>4815</v>
      </c>
      <c r="B812" t="s">
        <v>12132</v>
      </c>
      <c r="C812" t="s">
        <v>4791</v>
      </c>
      <c r="D812" t="s">
        <v>5048</v>
      </c>
      <c r="E812" t="s">
        <v>12133</v>
      </c>
      <c r="H812" t="s">
        <v>5050</v>
      </c>
      <c r="I812" t="s">
        <v>5051</v>
      </c>
      <c r="K812" t="s">
        <v>5080</v>
      </c>
      <c r="M812" t="s">
        <v>5109</v>
      </c>
      <c r="X812" t="s">
        <v>5093</v>
      </c>
      <c r="Y812" t="s">
        <v>5093</v>
      </c>
      <c r="Z812" t="s">
        <v>5093</v>
      </c>
      <c r="AA812" t="s">
        <v>5093</v>
      </c>
      <c r="AB812" t="s">
        <v>5093</v>
      </c>
      <c r="AH812" t="s">
        <v>5058</v>
      </c>
      <c r="AM812" t="s">
        <v>12134</v>
      </c>
    </row>
    <row r="813" spans="1:39" x14ac:dyDescent="0.25">
      <c r="A813">
        <v>4830</v>
      </c>
      <c r="B813" t="s">
        <v>12177</v>
      </c>
      <c r="C813" t="s">
        <v>4791</v>
      </c>
      <c r="D813" t="s">
        <v>5048</v>
      </c>
      <c r="E813" t="s">
        <v>12178</v>
      </c>
      <c r="H813" t="s">
        <v>5050</v>
      </c>
      <c r="I813" t="s">
        <v>5051</v>
      </c>
      <c r="K813" t="s">
        <v>5080</v>
      </c>
      <c r="M813" t="s">
        <v>5109</v>
      </c>
      <c r="X813" t="s">
        <v>5093</v>
      </c>
      <c r="Y813" t="s">
        <v>5093</v>
      </c>
      <c r="Z813" t="s">
        <v>5093</v>
      </c>
      <c r="AA813" t="s">
        <v>5093</v>
      </c>
      <c r="AB813" t="s">
        <v>5093</v>
      </c>
      <c r="AH813" t="s">
        <v>5058</v>
      </c>
      <c r="AM813" t="s">
        <v>12179</v>
      </c>
    </row>
    <row r="814" spans="1:39" x14ac:dyDescent="0.25">
      <c r="A814">
        <v>4831</v>
      </c>
      <c r="B814" t="s">
        <v>12180</v>
      </c>
      <c r="C814" t="s">
        <v>4791</v>
      </c>
      <c r="D814" t="s">
        <v>5048</v>
      </c>
      <c r="E814" t="s">
        <v>12181</v>
      </c>
      <c r="H814" t="s">
        <v>5050</v>
      </c>
      <c r="I814" t="s">
        <v>5051</v>
      </c>
      <c r="K814" t="s">
        <v>5080</v>
      </c>
      <c r="M814" t="s">
        <v>5109</v>
      </c>
      <c r="X814" t="s">
        <v>5093</v>
      </c>
      <c r="Y814" t="s">
        <v>5093</v>
      </c>
      <c r="Z814" t="s">
        <v>5093</v>
      </c>
      <c r="AA814" t="s">
        <v>5093</v>
      </c>
      <c r="AB814" t="s">
        <v>5093</v>
      </c>
      <c r="AH814" t="s">
        <v>5058</v>
      </c>
      <c r="AM814" t="s">
        <v>12182</v>
      </c>
    </row>
    <row r="815" spans="1:39" x14ac:dyDescent="0.25">
      <c r="A815">
        <v>4833</v>
      </c>
      <c r="B815" t="s">
        <v>12186</v>
      </c>
      <c r="C815" t="s">
        <v>4791</v>
      </c>
      <c r="D815" t="s">
        <v>5048</v>
      </c>
      <c r="E815" t="s">
        <v>12187</v>
      </c>
      <c r="H815" t="s">
        <v>5050</v>
      </c>
      <c r="I815" t="s">
        <v>5051</v>
      </c>
      <c r="J815" t="s">
        <v>235</v>
      </c>
      <c r="K815" t="s">
        <v>5052</v>
      </c>
      <c r="M815" t="s">
        <v>5098</v>
      </c>
      <c r="N815" t="s">
        <v>5051</v>
      </c>
      <c r="O815" t="s">
        <v>5094</v>
      </c>
      <c r="Q815" t="s">
        <v>5056</v>
      </c>
      <c r="X815" t="s">
        <v>5672</v>
      </c>
      <c r="Y815" t="s">
        <v>5069</v>
      </c>
      <c r="Z815" t="s">
        <v>5672</v>
      </c>
      <c r="AA815" t="s">
        <v>5129</v>
      </c>
      <c r="AH815" t="s">
        <v>5058</v>
      </c>
      <c r="AM815" t="s">
        <v>12188</v>
      </c>
    </row>
    <row r="816" spans="1:39" x14ac:dyDescent="0.25">
      <c r="A816">
        <v>4834</v>
      </c>
      <c r="B816" t="s">
        <v>12189</v>
      </c>
      <c r="C816" t="s">
        <v>4791</v>
      </c>
      <c r="D816" t="s">
        <v>5048</v>
      </c>
      <c r="E816" t="s">
        <v>12190</v>
      </c>
      <c r="H816" t="s">
        <v>5050</v>
      </c>
      <c r="I816" t="s">
        <v>5051</v>
      </c>
      <c r="J816" t="s">
        <v>235</v>
      </c>
      <c r="K816" t="s">
        <v>235</v>
      </c>
      <c r="M816" t="s">
        <v>5134</v>
      </c>
      <c r="N816" t="s">
        <v>5051</v>
      </c>
      <c r="O816" t="s">
        <v>5094</v>
      </c>
      <c r="Q816" t="s">
        <v>5109</v>
      </c>
      <c r="X816" t="s">
        <v>5077</v>
      </c>
      <c r="Y816" t="s">
        <v>6876</v>
      </c>
      <c r="Z816" t="s">
        <v>5077</v>
      </c>
      <c r="AA816" t="s">
        <v>5052</v>
      </c>
      <c r="AH816" t="s">
        <v>5058</v>
      </c>
      <c r="AM816" t="s">
        <v>12191</v>
      </c>
    </row>
    <row r="817" spans="1:39" x14ac:dyDescent="0.25">
      <c r="A817">
        <v>4835</v>
      </c>
      <c r="B817" t="s">
        <v>12192</v>
      </c>
      <c r="C817" t="s">
        <v>4791</v>
      </c>
      <c r="D817" t="s">
        <v>5048</v>
      </c>
      <c r="E817" t="s">
        <v>9101</v>
      </c>
      <c r="H817" t="s">
        <v>5050</v>
      </c>
      <c r="I817" t="s">
        <v>5051</v>
      </c>
      <c r="J817" t="s">
        <v>235</v>
      </c>
      <c r="K817" t="s">
        <v>5099</v>
      </c>
      <c r="M817" t="s">
        <v>5098</v>
      </c>
      <c r="N817" t="s">
        <v>5051</v>
      </c>
      <c r="O817" t="s">
        <v>5117</v>
      </c>
      <c r="Q817" t="s">
        <v>5409</v>
      </c>
      <c r="X817" t="s">
        <v>5672</v>
      </c>
      <c r="Y817" t="s">
        <v>6072</v>
      </c>
      <c r="Z817" t="s">
        <v>5672</v>
      </c>
      <c r="AA817" t="s">
        <v>5057</v>
      </c>
      <c r="AH817" t="s">
        <v>5058</v>
      </c>
      <c r="AM817" t="s">
        <v>12193</v>
      </c>
    </row>
    <row r="818" spans="1:39" x14ac:dyDescent="0.25">
      <c r="A818">
        <v>4836</v>
      </c>
      <c r="B818" t="s">
        <v>12194</v>
      </c>
      <c r="C818" t="s">
        <v>4791</v>
      </c>
      <c r="D818" t="s">
        <v>5048</v>
      </c>
      <c r="E818" t="s">
        <v>7560</v>
      </c>
      <c r="H818" t="s">
        <v>5050</v>
      </c>
      <c r="I818" t="s">
        <v>5051</v>
      </c>
      <c r="K818" t="s">
        <v>5052</v>
      </c>
      <c r="M818" t="s">
        <v>5134</v>
      </c>
      <c r="N818" t="s">
        <v>5051</v>
      </c>
      <c r="O818" t="s">
        <v>5078</v>
      </c>
      <c r="Q818" t="s">
        <v>506</v>
      </c>
      <c r="X818" t="s">
        <v>5070</v>
      </c>
      <c r="Y818" t="s">
        <v>5196</v>
      </c>
      <c r="Z818" t="s">
        <v>5070</v>
      </c>
      <c r="AA818" t="s">
        <v>5057</v>
      </c>
      <c r="AH818" t="s">
        <v>5058</v>
      </c>
      <c r="AM818" t="s">
        <v>12195</v>
      </c>
    </row>
    <row r="819" spans="1:39" x14ac:dyDescent="0.25">
      <c r="A819">
        <v>3994</v>
      </c>
      <c r="C819" t="s">
        <v>4794</v>
      </c>
      <c r="D819" t="s">
        <v>5048</v>
      </c>
      <c r="E819" t="s">
        <v>9961</v>
      </c>
      <c r="G819" t="s">
        <v>5073</v>
      </c>
      <c r="H819" t="s">
        <v>5050</v>
      </c>
      <c r="I819" t="s">
        <v>5051</v>
      </c>
      <c r="K819" t="s">
        <v>5196</v>
      </c>
      <c r="M819" t="s">
        <v>506</v>
      </c>
      <c r="AF819" t="s">
        <v>9962</v>
      </c>
      <c r="AH819" t="s">
        <v>5058</v>
      </c>
      <c r="AM819" t="s">
        <v>9963</v>
      </c>
    </row>
    <row r="820" spans="1:39" x14ac:dyDescent="0.25">
      <c r="A820">
        <v>4839</v>
      </c>
      <c r="B820" t="s">
        <v>12196</v>
      </c>
      <c r="C820" t="s">
        <v>4791</v>
      </c>
      <c r="D820" t="s">
        <v>5048</v>
      </c>
      <c r="E820" t="s">
        <v>12197</v>
      </c>
      <c r="H820" t="s">
        <v>5050</v>
      </c>
      <c r="I820" t="s">
        <v>5051</v>
      </c>
      <c r="K820" t="s">
        <v>235</v>
      </c>
      <c r="M820" t="s">
        <v>5098</v>
      </c>
      <c r="N820" t="s">
        <v>5051</v>
      </c>
      <c r="O820" t="s">
        <v>5062</v>
      </c>
      <c r="Q820" t="s">
        <v>5285</v>
      </c>
      <c r="X820" t="s">
        <v>5672</v>
      </c>
      <c r="Y820" t="s">
        <v>6876</v>
      </c>
      <c r="Z820" t="s">
        <v>5064</v>
      </c>
      <c r="AA820" t="s">
        <v>5129</v>
      </c>
      <c r="AH820" t="s">
        <v>5058</v>
      </c>
      <c r="AM820" t="s">
        <v>12198</v>
      </c>
    </row>
    <row r="821" spans="1:39" x14ac:dyDescent="0.25">
      <c r="A821">
        <v>4840</v>
      </c>
      <c r="B821" t="s">
        <v>12199</v>
      </c>
      <c r="C821" t="s">
        <v>4791</v>
      </c>
      <c r="D821" t="s">
        <v>5048</v>
      </c>
      <c r="E821" t="s">
        <v>12200</v>
      </c>
      <c r="H821" t="s">
        <v>5050</v>
      </c>
      <c r="I821" t="s">
        <v>5051</v>
      </c>
      <c r="K821" t="s">
        <v>5052</v>
      </c>
      <c r="M821" t="s">
        <v>5271</v>
      </c>
      <c r="N821" t="s">
        <v>5051</v>
      </c>
      <c r="O821" t="s">
        <v>5113</v>
      </c>
      <c r="Q821" t="s">
        <v>5109</v>
      </c>
      <c r="X821" t="s">
        <v>5057</v>
      </c>
      <c r="Y821" t="s">
        <v>5196</v>
      </c>
      <c r="Z821" t="s">
        <v>5113</v>
      </c>
      <c r="AA821" t="s">
        <v>235</v>
      </c>
      <c r="AH821" t="s">
        <v>5058</v>
      </c>
      <c r="AM821" t="s">
        <v>12201</v>
      </c>
    </row>
    <row r="822" spans="1:39" x14ac:dyDescent="0.25">
      <c r="A822">
        <v>4841</v>
      </c>
      <c r="B822" t="s">
        <v>12202</v>
      </c>
      <c r="C822" t="s">
        <v>4791</v>
      </c>
      <c r="D822" t="s">
        <v>5048</v>
      </c>
      <c r="E822" t="s">
        <v>9139</v>
      </c>
      <c r="H822" t="s">
        <v>5050</v>
      </c>
      <c r="I822" t="s">
        <v>5051</v>
      </c>
      <c r="K822" t="s">
        <v>5052</v>
      </c>
      <c r="M822" t="s">
        <v>5134</v>
      </c>
      <c r="N822" t="s">
        <v>5051</v>
      </c>
      <c r="O822" t="s">
        <v>5113</v>
      </c>
      <c r="Q822" t="s">
        <v>5409</v>
      </c>
      <c r="R822" t="s">
        <v>6866</v>
      </c>
      <c r="S822" t="s">
        <v>6866</v>
      </c>
      <c r="U822" t="s">
        <v>6866</v>
      </c>
      <c r="X822" t="s">
        <v>235</v>
      </c>
      <c r="Y822" t="s">
        <v>5862</v>
      </c>
      <c r="Z822" t="s">
        <v>8973</v>
      </c>
      <c r="AA822" t="s">
        <v>5057</v>
      </c>
      <c r="AB822" t="s">
        <v>5093</v>
      </c>
      <c r="AH822" t="s">
        <v>5058</v>
      </c>
      <c r="AM822" t="s">
        <v>12203</v>
      </c>
    </row>
    <row r="823" spans="1:39" x14ac:dyDescent="0.25">
      <c r="A823">
        <v>4842</v>
      </c>
      <c r="B823" t="s">
        <v>12204</v>
      </c>
      <c r="C823" t="s">
        <v>4791</v>
      </c>
      <c r="D823" t="s">
        <v>5048</v>
      </c>
      <c r="E823" t="s">
        <v>8783</v>
      </c>
      <c r="H823" t="s">
        <v>5050</v>
      </c>
      <c r="I823" t="s">
        <v>5051</v>
      </c>
      <c r="K823" t="s">
        <v>5052</v>
      </c>
      <c r="M823" t="s">
        <v>5134</v>
      </c>
      <c r="N823" t="s">
        <v>5051</v>
      </c>
      <c r="O823" t="s">
        <v>5113</v>
      </c>
      <c r="Q823" t="s">
        <v>5409</v>
      </c>
      <c r="X823" t="s">
        <v>235</v>
      </c>
      <c r="Y823" t="s">
        <v>5862</v>
      </c>
      <c r="Z823" t="s">
        <v>8973</v>
      </c>
      <c r="AA823" t="s">
        <v>5057</v>
      </c>
      <c r="AB823" t="s">
        <v>5093</v>
      </c>
      <c r="AH823" t="s">
        <v>5058</v>
      </c>
      <c r="AM823" t="s">
        <v>12205</v>
      </c>
    </row>
    <row r="824" spans="1:39" x14ac:dyDescent="0.25">
      <c r="A824">
        <v>4845</v>
      </c>
      <c r="B824" t="s">
        <v>12208</v>
      </c>
      <c r="C824" t="s">
        <v>4791</v>
      </c>
      <c r="D824" t="s">
        <v>5048</v>
      </c>
      <c r="E824" t="s">
        <v>9369</v>
      </c>
      <c r="H824" t="s">
        <v>5050</v>
      </c>
      <c r="I824" t="s">
        <v>6881</v>
      </c>
      <c r="K824" t="s">
        <v>5070</v>
      </c>
      <c r="M824" t="s">
        <v>5069</v>
      </c>
      <c r="N824" t="s">
        <v>5051</v>
      </c>
      <c r="O824" t="s">
        <v>5094</v>
      </c>
      <c r="Q824" t="s">
        <v>5285</v>
      </c>
      <c r="X824" t="s">
        <v>235</v>
      </c>
      <c r="Y824" t="s">
        <v>5355</v>
      </c>
      <c r="Z824" t="s">
        <v>5109</v>
      </c>
      <c r="AA824" t="s">
        <v>5057</v>
      </c>
      <c r="AH824" t="s">
        <v>5058</v>
      </c>
      <c r="AM824" t="s">
        <v>12209</v>
      </c>
    </row>
    <row r="825" spans="1:39" x14ac:dyDescent="0.25">
      <c r="A825">
        <v>4847</v>
      </c>
      <c r="B825" t="s">
        <v>12210</v>
      </c>
      <c r="C825" t="s">
        <v>4791</v>
      </c>
      <c r="D825" t="s">
        <v>5048</v>
      </c>
      <c r="E825" t="s">
        <v>7641</v>
      </c>
      <c r="H825" t="s">
        <v>5050</v>
      </c>
      <c r="I825" t="s">
        <v>5051</v>
      </c>
      <c r="K825" t="s">
        <v>5070</v>
      </c>
      <c r="M825" t="s">
        <v>5069</v>
      </c>
      <c r="N825" t="s">
        <v>5051</v>
      </c>
      <c r="O825" t="s">
        <v>5094</v>
      </c>
      <c r="Q825" t="s">
        <v>5285</v>
      </c>
      <c r="X825" t="s">
        <v>235</v>
      </c>
      <c r="Y825" t="s">
        <v>5355</v>
      </c>
      <c r="Z825" t="s">
        <v>5109</v>
      </c>
      <c r="AA825" t="s">
        <v>5057</v>
      </c>
      <c r="AH825" t="s">
        <v>5058</v>
      </c>
      <c r="AM825" t="s">
        <v>12211</v>
      </c>
    </row>
    <row r="826" spans="1:39" x14ac:dyDescent="0.25">
      <c r="A826">
        <v>3877</v>
      </c>
      <c r="C826" t="s">
        <v>4794</v>
      </c>
      <c r="D826" t="s">
        <v>5048</v>
      </c>
      <c r="E826" t="s">
        <v>7642</v>
      </c>
      <c r="G826" t="s">
        <v>5073</v>
      </c>
      <c r="H826" t="s">
        <v>5050</v>
      </c>
      <c r="I826" t="s">
        <v>5051</v>
      </c>
      <c r="K826" t="s">
        <v>5099</v>
      </c>
      <c r="M826" t="s">
        <v>5409</v>
      </c>
      <c r="N826" t="s">
        <v>5051</v>
      </c>
      <c r="O826" t="s">
        <v>5094</v>
      </c>
      <c r="Q826" t="s">
        <v>506</v>
      </c>
      <c r="X826" t="s">
        <v>5070</v>
      </c>
      <c r="Y826" t="s">
        <v>5065</v>
      </c>
      <c r="Z826" t="s">
        <v>5070</v>
      </c>
      <c r="AA826" t="s">
        <v>5057</v>
      </c>
      <c r="AH826" t="s">
        <v>5058</v>
      </c>
      <c r="AM826" t="s">
        <v>9916</v>
      </c>
    </row>
    <row r="827" spans="1:39" x14ac:dyDescent="0.25">
      <c r="A827">
        <v>4851</v>
      </c>
      <c r="B827" t="s">
        <v>12212</v>
      </c>
      <c r="C827" t="s">
        <v>4791</v>
      </c>
      <c r="D827" t="s">
        <v>5048</v>
      </c>
      <c r="E827" t="s">
        <v>12213</v>
      </c>
      <c r="H827" t="s">
        <v>5050</v>
      </c>
      <c r="I827" t="s">
        <v>5564</v>
      </c>
      <c r="K827" t="s">
        <v>5094</v>
      </c>
      <c r="M827" t="s">
        <v>238</v>
      </c>
      <c r="AH827" t="s">
        <v>12214</v>
      </c>
      <c r="AM827" t="s">
        <v>12215</v>
      </c>
    </row>
    <row r="828" spans="1:39" x14ac:dyDescent="0.25">
      <c r="A828">
        <v>4852</v>
      </c>
      <c r="B828" t="s">
        <v>12216</v>
      </c>
      <c r="C828" t="s">
        <v>4791</v>
      </c>
      <c r="D828" t="s">
        <v>5048</v>
      </c>
      <c r="E828" t="s">
        <v>12217</v>
      </c>
      <c r="H828" t="s">
        <v>5050</v>
      </c>
      <c r="I828" t="s">
        <v>5051</v>
      </c>
      <c r="K828" t="s">
        <v>5052</v>
      </c>
      <c r="M828" t="s">
        <v>5134</v>
      </c>
      <c r="N828" t="s">
        <v>5051</v>
      </c>
      <c r="O828" t="s">
        <v>5094</v>
      </c>
      <c r="Q828" t="s">
        <v>506</v>
      </c>
      <c r="X828" t="s">
        <v>5099</v>
      </c>
      <c r="Y828" t="s">
        <v>5196</v>
      </c>
      <c r="Z828" t="s">
        <v>5094</v>
      </c>
      <c r="AA828" t="s">
        <v>5070</v>
      </c>
      <c r="AH828" t="s">
        <v>5058</v>
      </c>
      <c r="AM828" t="s">
        <v>12218</v>
      </c>
    </row>
    <row r="829" spans="1:39" x14ac:dyDescent="0.25">
      <c r="A829">
        <v>4854</v>
      </c>
      <c r="B829" t="s">
        <v>12219</v>
      </c>
      <c r="C829" t="s">
        <v>4791</v>
      </c>
      <c r="D829" t="s">
        <v>5048</v>
      </c>
      <c r="E829" t="s">
        <v>7347</v>
      </c>
      <c r="H829" t="s">
        <v>5050</v>
      </c>
      <c r="I829" t="s">
        <v>5051</v>
      </c>
      <c r="K829" t="s">
        <v>5057</v>
      </c>
      <c r="M829" t="s">
        <v>323</v>
      </c>
      <c r="N829" t="s">
        <v>5051</v>
      </c>
      <c r="O829" t="s">
        <v>5211</v>
      </c>
      <c r="Q829" t="s">
        <v>5109</v>
      </c>
      <c r="X829" t="s">
        <v>5091</v>
      </c>
      <c r="Y829" t="s">
        <v>323</v>
      </c>
      <c r="Z829" t="s">
        <v>5091</v>
      </c>
      <c r="AA829" t="s">
        <v>5057</v>
      </c>
      <c r="AH829" t="s">
        <v>5058</v>
      </c>
      <c r="AM829" t="s">
        <v>12220</v>
      </c>
    </row>
    <row r="830" spans="1:39" x14ac:dyDescent="0.25">
      <c r="A830">
        <v>3901</v>
      </c>
      <c r="C830" t="s">
        <v>4794</v>
      </c>
      <c r="D830" t="s">
        <v>5048</v>
      </c>
      <c r="E830" t="s">
        <v>9924</v>
      </c>
      <c r="G830" t="s">
        <v>5073</v>
      </c>
      <c r="H830" t="s">
        <v>5050</v>
      </c>
      <c r="I830" t="s">
        <v>5051</v>
      </c>
      <c r="K830" t="s">
        <v>5094</v>
      </c>
      <c r="M830" t="s">
        <v>5853</v>
      </c>
      <c r="AH830" t="s">
        <v>5058</v>
      </c>
      <c r="AM830" t="s">
        <v>9925</v>
      </c>
    </row>
    <row r="831" spans="1:39" x14ac:dyDescent="0.25">
      <c r="A831">
        <v>4859</v>
      </c>
      <c r="B831" t="s">
        <v>12224</v>
      </c>
      <c r="C831" t="s">
        <v>4794</v>
      </c>
      <c r="D831" t="s">
        <v>5048</v>
      </c>
      <c r="E831" t="s">
        <v>12225</v>
      </c>
      <c r="H831" t="s">
        <v>5050</v>
      </c>
      <c r="I831" t="s">
        <v>5051</v>
      </c>
      <c r="K831" t="s">
        <v>5091</v>
      </c>
      <c r="M831" t="s">
        <v>5092</v>
      </c>
      <c r="N831" t="s">
        <v>5051</v>
      </c>
      <c r="O831" t="s">
        <v>5113</v>
      </c>
      <c r="Q831" t="s">
        <v>506</v>
      </c>
      <c r="X831" t="s">
        <v>5091</v>
      </c>
      <c r="Y831" t="s">
        <v>5229</v>
      </c>
      <c r="Z831" t="s">
        <v>486</v>
      </c>
      <c r="AA831" t="s">
        <v>235</v>
      </c>
      <c r="AH831" t="s">
        <v>5058</v>
      </c>
      <c r="AM831" t="s">
        <v>12226</v>
      </c>
    </row>
    <row r="832" spans="1:39" x14ac:dyDescent="0.25">
      <c r="A832">
        <v>4860</v>
      </c>
      <c r="B832" t="s">
        <v>12227</v>
      </c>
      <c r="C832" t="s">
        <v>4794</v>
      </c>
      <c r="D832" t="s">
        <v>5048</v>
      </c>
      <c r="E832" t="s">
        <v>12228</v>
      </c>
      <c r="H832" t="s">
        <v>5050</v>
      </c>
      <c r="I832" t="s">
        <v>5051</v>
      </c>
      <c r="K832" t="s">
        <v>235</v>
      </c>
      <c r="M832" t="s">
        <v>506</v>
      </c>
      <c r="N832" t="s">
        <v>5051</v>
      </c>
      <c r="O832" t="s">
        <v>5113</v>
      </c>
      <c r="Q832" t="s">
        <v>506</v>
      </c>
      <c r="X832" t="s">
        <v>5070</v>
      </c>
      <c r="Y832" t="s">
        <v>5196</v>
      </c>
      <c r="Z832" t="s">
        <v>5070</v>
      </c>
      <c r="AA832" t="s">
        <v>5091</v>
      </c>
      <c r="AH832" t="s">
        <v>5058</v>
      </c>
      <c r="AM832" t="s">
        <v>12229</v>
      </c>
    </row>
    <row r="833" spans="1:39" x14ac:dyDescent="0.25">
      <c r="A833">
        <v>4857</v>
      </c>
      <c r="B833" t="s">
        <v>12221</v>
      </c>
      <c r="C833" t="s">
        <v>4791</v>
      </c>
      <c r="D833" t="s">
        <v>5048</v>
      </c>
      <c r="E833" t="s">
        <v>12222</v>
      </c>
      <c r="H833" t="s">
        <v>5050</v>
      </c>
      <c r="I833" t="s">
        <v>5051</v>
      </c>
      <c r="K833" t="s">
        <v>323</v>
      </c>
      <c r="L833" t="s">
        <v>6866</v>
      </c>
      <c r="M833" t="s">
        <v>238</v>
      </c>
      <c r="AH833" t="s">
        <v>5058</v>
      </c>
      <c r="AM833" t="s">
        <v>12223</v>
      </c>
    </row>
    <row r="834" spans="1:39" x14ac:dyDescent="0.25">
      <c r="A834">
        <v>4233</v>
      </c>
      <c r="B834" t="s">
        <v>10555</v>
      </c>
      <c r="C834" t="s">
        <v>4791</v>
      </c>
      <c r="D834" t="s">
        <v>5048</v>
      </c>
      <c r="E834" t="s">
        <v>8003</v>
      </c>
      <c r="H834" t="s">
        <v>5050</v>
      </c>
      <c r="I834" t="s">
        <v>5051</v>
      </c>
      <c r="K834" t="s">
        <v>5052</v>
      </c>
      <c r="M834" t="s">
        <v>506</v>
      </c>
      <c r="N834" t="s">
        <v>5051</v>
      </c>
      <c r="O834" t="s">
        <v>5063</v>
      </c>
      <c r="Q834" t="s">
        <v>5054</v>
      </c>
      <c r="X834" t="s">
        <v>5052</v>
      </c>
      <c r="Y834" t="s">
        <v>323</v>
      </c>
      <c r="Z834" t="s">
        <v>5052</v>
      </c>
      <c r="AA834" t="s">
        <v>5057</v>
      </c>
      <c r="AH834" t="s">
        <v>5058</v>
      </c>
      <c r="AM834" t="s">
        <v>10556</v>
      </c>
    </row>
    <row r="835" spans="1:39" x14ac:dyDescent="0.25">
      <c r="A835">
        <v>4234</v>
      </c>
      <c r="B835" t="s">
        <v>10557</v>
      </c>
      <c r="C835" t="s">
        <v>4791</v>
      </c>
      <c r="D835" t="s">
        <v>5048</v>
      </c>
      <c r="E835" t="s">
        <v>10558</v>
      </c>
      <c r="H835" t="s">
        <v>5050</v>
      </c>
      <c r="I835" t="s">
        <v>5051</v>
      </c>
      <c r="K835" t="s">
        <v>5360</v>
      </c>
      <c r="M835" t="s">
        <v>6311</v>
      </c>
      <c r="AH835" t="s">
        <v>5058</v>
      </c>
      <c r="AM835" t="s">
        <v>10559</v>
      </c>
    </row>
    <row r="836" spans="1:39" x14ac:dyDescent="0.25">
      <c r="A836">
        <v>4241</v>
      </c>
      <c r="B836" t="s">
        <v>10560</v>
      </c>
      <c r="C836" t="s">
        <v>4791</v>
      </c>
      <c r="D836" t="s">
        <v>5048</v>
      </c>
      <c r="E836" t="s">
        <v>10561</v>
      </c>
      <c r="H836" t="s">
        <v>5050</v>
      </c>
      <c r="I836" t="s">
        <v>5564</v>
      </c>
      <c r="K836" t="s">
        <v>5080</v>
      </c>
      <c r="L836" t="s">
        <v>6866</v>
      </c>
      <c r="M836" t="s">
        <v>559</v>
      </c>
      <c r="AH836" t="s">
        <v>10562</v>
      </c>
      <c r="AM836" t="s">
        <v>10563</v>
      </c>
    </row>
    <row r="837" spans="1:39" x14ac:dyDescent="0.25">
      <c r="A837">
        <v>4242</v>
      </c>
      <c r="B837" t="s">
        <v>10564</v>
      </c>
      <c r="C837" t="s">
        <v>4791</v>
      </c>
      <c r="D837" t="s">
        <v>5048</v>
      </c>
      <c r="E837" t="s">
        <v>10565</v>
      </c>
      <c r="H837" t="s">
        <v>5050</v>
      </c>
      <c r="I837" t="s">
        <v>5051</v>
      </c>
      <c r="K837" t="s">
        <v>5052</v>
      </c>
      <c r="M837" t="s">
        <v>5134</v>
      </c>
      <c r="N837" t="s">
        <v>5051</v>
      </c>
      <c r="O837" t="s">
        <v>5078</v>
      </c>
      <c r="Q837" t="s">
        <v>506</v>
      </c>
      <c r="X837" t="s">
        <v>5077</v>
      </c>
      <c r="Y837" t="s">
        <v>743</v>
      </c>
      <c r="Z837" t="s">
        <v>235</v>
      </c>
      <c r="AA837" t="s">
        <v>5094</v>
      </c>
      <c r="AH837" t="s">
        <v>5058</v>
      </c>
      <c r="AM837" t="s">
        <v>10566</v>
      </c>
    </row>
    <row r="838" spans="1:39" x14ac:dyDescent="0.25">
      <c r="A838">
        <v>4243</v>
      </c>
      <c r="B838" t="s">
        <v>10567</v>
      </c>
      <c r="C838" t="s">
        <v>4791</v>
      </c>
      <c r="D838" t="s">
        <v>5048</v>
      </c>
      <c r="E838" t="s">
        <v>10568</v>
      </c>
      <c r="H838" t="s">
        <v>5050</v>
      </c>
      <c r="I838" t="s">
        <v>5051</v>
      </c>
      <c r="K838" t="s">
        <v>5056</v>
      </c>
      <c r="M838" t="s">
        <v>486</v>
      </c>
      <c r="AH838" t="s">
        <v>5058</v>
      </c>
      <c r="AM838" t="s">
        <v>10569</v>
      </c>
    </row>
    <row r="839" spans="1:39" x14ac:dyDescent="0.25">
      <c r="A839">
        <v>4246</v>
      </c>
      <c r="B839" t="s">
        <v>10570</v>
      </c>
      <c r="C839" t="s">
        <v>4791</v>
      </c>
      <c r="D839" t="s">
        <v>5048</v>
      </c>
      <c r="E839" t="s">
        <v>8474</v>
      </c>
      <c r="H839" t="s">
        <v>5050</v>
      </c>
      <c r="I839" t="s">
        <v>5051</v>
      </c>
      <c r="K839" t="s">
        <v>5052</v>
      </c>
      <c r="M839" t="s">
        <v>5134</v>
      </c>
      <c r="N839" t="s">
        <v>5051</v>
      </c>
      <c r="O839" t="s">
        <v>5078</v>
      </c>
      <c r="Q839" t="s">
        <v>506</v>
      </c>
      <c r="X839" t="s">
        <v>5077</v>
      </c>
      <c r="Y839" t="s">
        <v>743</v>
      </c>
      <c r="Z839" t="s">
        <v>235</v>
      </c>
      <c r="AA839" t="s">
        <v>5094</v>
      </c>
      <c r="AH839" t="s">
        <v>5058</v>
      </c>
      <c r="AM839" t="s">
        <v>10571</v>
      </c>
    </row>
    <row r="840" spans="1:39" x14ac:dyDescent="0.25">
      <c r="A840">
        <v>4861</v>
      </c>
      <c r="B840" t="s">
        <v>12230</v>
      </c>
      <c r="C840" t="s">
        <v>4791</v>
      </c>
      <c r="D840" t="s">
        <v>5048</v>
      </c>
      <c r="E840" t="s">
        <v>12231</v>
      </c>
      <c r="H840" t="s">
        <v>5050</v>
      </c>
      <c r="I840" t="s">
        <v>5051</v>
      </c>
      <c r="K840" t="s">
        <v>323</v>
      </c>
      <c r="M840" t="s">
        <v>5121</v>
      </c>
      <c r="N840" t="s">
        <v>5559</v>
      </c>
      <c r="O840" t="s">
        <v>323</v>
      </c>
      <c r="Q840" t="s">
        <v>237</v>
      </c>
      <c r="X840" t="s">
        <v>5070</v>
      </c>
      <c r="Y840" t="s">
        <v>323</v>
      </c>
      <c r="Z840" t="s">
        <v>5204</v>
      </c>
      <c r="AA840" t="s">
        <v>5063</v>
      </c>
      <c r="AH840" t="s">
        <v>5058</v>
      </c>
      <c r="AM840" t="s">
        <v>12232</v>
      </c>
    </row>
    <row r="841" spans="1:39" x14ac:dyDescent="0.25">
      <c r="A841">
        <v>4862</v>
      </c>
      <c r="B841" t="s">
        <v>12233</v>
      </c>
      <c r="C841" t="s">
        <v>4791</v>
      </c>
      <c r="D841" t="s">
        <v>5048</v>
      </c>
      <c r="E841" t="s">
        <v>12234</v>
      </c>
      <c r="H841" t="s">
        <v>5050</v>
      </c>
      <c r="I841" t="s">
        <v>5051</v>
      </c>
      <c r="J841" t="s">
        <v>235</v>
      </c>
      <c r="K841" t="s">
        <v>235</v>
      </c>
      <c r="M841" t="s">
        <v>236</v>
      </c>
      <c r="N841" t="s">
        <v>5051</v>
      </c>
      <c r="O841" t="s">
        <v>5094</v>
      </c>
      <c r="Q841" t="s">
        <v>486</v>
      </c>
      <c r="X841" t="s">
        <v>239</v>
      </c>
      <c r="Y841" t="s">
        <v>323</v>
      </c>
      <c r="Z841" t="s">
        <v>5094</v>
      </c>
      <c r="AA841" t="s">
        <v>5057</v>
      </c>
      <c r="AM841" t="s">
        <v>12235</v>
      </c>
    </row>
    <row r="842" spans="1:39" x14ac:dyDescent="0.25">
      <c r="A842">
        <v>4863</v>
      </c>
      <c r="B842" t="s">
        <v>12236</v>
      </c>
      <c r="C842" t="s">
        <v>4791</v>
      </c>
      <c r="D842" t="s">
        <v>5048</v>
      </c>
      <c r="E842" t="s">
        <v>12237</v>
      </c>
      <c r="H842" t="s">
        <v>5050</v>
      </c>
      <c r="I842" t="s">
        <v>5051</v>
      </c>
      <c r="J842" t="s">
        <v>235</v>
      </c>
      <c r="K842" t="s">
        <v>5649</v>
      </c>
      <c r="M842" t="s">
        <v>506</v>
      </c>
      <c r="N842" t="s">
        <v>5051</v>
      </c>
      <c r="O842" t="s">
        <v>323</v>
      </c>
      <c r="Q842" t="s">
        <v>5069</v>
      </c>
      <c r="X842" t="s">
        <v>5070</v>
      </c>
      <c r="Y842" t="s">
        <v>5057</v>
      </c>
      <c r="Z842" t="s">
        <v>5627</v>
      </c>
      <c r="AA842" t="s">
        <v>5052</v>
      </c>
      <c r="AH842" t="s">
        <v>5058</v>
      </c>
      <c r="AM842" t="s">
        <v>12238</v>
      </c>
    </row>
    <row r="843" spans="1:39" x14ac:dyDescent="0.25">
      <c r="A843">
        <v>4864</v>
      </c>
      <c r="B843" t="s">
        <v>12239</v>
      </c>
      <c r="C843" t="s">
        <v>4791</v>
      </c>
      <c r="D843" t="s">
        <v>5048</v>
      </c>
      <c r="E843" t="s">
        <v>8782</v>
      </c>
      <c r="H843" t="s">
        <v>5050</v>
      </c>
      <c r="I843" t="s">
        <v>5051</v>
      </c>
      <c r="K843" t="s">
        <v>5649</v>
      </c>
      <c r="M843" t="s">
        <v>506</v>
      </c>
      <c r="N843" t="s">
        <v>5559</v>
      </c>
      <c r="O843" t="s">
        <v>323</v>
      </c>
      <c r="Q843" t="s">
        <v>5069</v>
      </c>
      <c r="X843" t="s">
        <v>5070</v>
      </c>
      <c r="Y843" t="s">
        <v>5057</v>
      </c>
      <c r="Z843" t="s">
        <v>5627</v>
      </c>
      <c r="AA843" t="s">
        <v>5052</v>
      </c>
      <c r="AH843" t="s">
        <v>5058</v>
      </c>
      <c r="AM843" t="s">
        <v>12240</v>
      </c>
    </row>
    <row r="844" spans="1:39" x14ac:dyDescent="0.25">
      <c r="A844">
        <v>4865</v>
      </c>
      <c r="B844" t="s">
        <v>12241</v>
      </c>
      <c r="C844" t="s">
        <v>4791</v>
      </c>
      <c r="D844" t="s">
        <v>5048</v>
      </c>
      <c r="E844" t="s">
        <v>8004</v>
      </c>
      <c r="H844" t="s">
        <v>5050</v>
      </c>
      <c r="I844" t="s">
        <v>5051</v>
      </c>
      <c r="K844" t="s">
        <v>5069</v>
      </c>
      <c r="M844" t="s">
        <v>506</v>
      </c>
      <c r="N844" t="s">
        <v>5559</v>
      </c>
      <c r="O844" t="s">
        <v>323</v>
      </c>
      <c r="Q844" t="s">
        <v>5069</v>
      </c>
      <c r="X844" t="s">
        <v>5070</v>
      </c>
      <c r="Y844" t="s">
        <v>5057</v>
      </c>
      <c r="Z844" t="s">
        <v>5627</v>
      </c>
      <c r="AA844" t="s">
        <v>5052</v>
      </c>
      <c r="AH844" t="s">
        <v>5058</v>
      </c>
      <c r="AM844" t="s">
        <v>12242</v>
      </c>
    </row>
    <row r="845" spans="1:39" x14ac:dyDescent="0.25">
      <c r="A845">
        <v>4866</v>
      </c>
      <c r="B845" t="s">
        <v>12243</v>
      </c>
      <c r="C845" t="s">
        <v>4791</v>
      </c>
      <c r="D845" t="s">
        <v>5048</v>
      </c>
      <c r="E845" t="s">
        <v>12244</v>
      </c>
      <c r="H845" t="s">
        <v>5050</v>
      </c>
      <c r="I845" t="s">
        <v>5051</v>
      </c>
      <c r="J845" t="s">
        <v>235</v>
      </c>
      <c r="K845" t="s">
        <v>5355</v>
      </c>
      <c r="M845" t="s">
        <v>5056</v>
      </c>
      <c r="AH845" t="s">
        <v>5058</v>
      </c>
      <c r="AM845" t="s">
        <v>12245</v>
      </c>
    </row>
    <row r="846" spans="1:39" x14ac:dyDescent="0.25">
      <c r="A846">
        <v>4867</v>
      </c>
      <c r="B846" t="s">
        <v>12246</v>
      </c>
      <c r="C846" t="s">
        <v>4791</v>
      </c>
      <c r="D846" t="s">
        <v>5048</v>
      </c>
      <c r="E846" t="s">
        <v>9011</v>
      </c>
      <c r="H846" t="s">
        <v>5050</v>
      </c>
      <c r="I846" t="s">
        <v>5051</v>
      </c>
      <c r="J846" t="s">
        <v>235</v>
      </c>
      <c r="K846" t="s">
        <v>5191</v>
      </c>
      <c r="M846" t="s">
        <v>5108</v>
      </c>
      <c r="N846" t="s">
        <v>5051</v>
      </c>
      <c r="O846" t="s">
        <v>5191</v>
      </c>
      <c r="Q846" t="s">
        <v>5108</v>
      </c>
      <c r="X846" t="s">
        <v>5057</v>
      </c>
      <c r="Y846" t="s">
        <v>5070</v>
      </c>
      <c r="Z846" t="s">
        <v>237</v>
      </c>
      <c r="AA846" t="s">
        <v>5070</v>
      </c>
      <c r="AH846" t="s">
        <v>5058</v>
      </c>
      <c r="AM846" t="s">
        <v>12247</v>
      </c>
    </row>
    <row r="847" spans="1:39" x14ac:dyDescent="0.25">
      <c r="A847">
        <v>4868</v>
      </c>
      <c r="B847" t="s">
        <v>12248</v>
      </c>
      <c r="C847" t="s">
        <v>4791</v>
      </c>
      <c r="D847" t="s">
        <v>5048</v>
      </c>
      <c r="E847" t="s">
        <v>7143</v>
      </c>
      <c r="H847" t="s">
        <v>5050</v>
      </c>
      <c r="I847" t="s">
        <v>5051</v>
      </c>
      <c r="K847" t="s">
        <v>5099</v>
      </c>
      <c r="M847" t="s">
        <v>506</v>
      </c>
      <c r="N847" t="s">
        <v>5051</v>
      </c>
      <c r="O847" t="s">
        <v>5099</v>
      </c>
      <c r="Q847" t="s">
        <v>506</v>
      </c>
      <c r="X847" t="s">
        <v>5070</v>
      </c>
      <c r="Y847" t="s">
        <v>5080</v>
      </c>
      <c r="Z847" t="s">
        <v>5070</v>
      </c>
      <c r="AA847" t="s">
        <v>5057</v>
      </c>
      <c r="AH847" t="s">
        <v>5058</v>
      </c>
      <c r="AM847" t="s">
        <v>12249</v>
      </c>
    </row>
    <row r="848" spans="1:39" x14ac:dyDescent="0.25">
      <c r="A848">
        <v>5288</v>
      </c>
      <c r="B848" t="s">
        <v>13327</v>
      </c>
      <c r="C848" t="s">
        <v>4791</v>
      </c>
      <c r="D848" t="s">
        <v>5048</v>
      </c>
      <c r="E848" t="s">
        <v>13328</v>
      </c>
      <c r="H848" t="s">
        <v>5050</v>
      </c>
      <c r="I848" t="s">
        <v>5051</v>
      </c>
      <c r="K848" t="s">
        <v>5113</v>
      </c>
      <c r="M848" t="s">
        <v>5382</v>
      </c>
      <c r="AH848" t="s">
        <v>5058</v>
      </c>
      <c r="AM848" t="s">
        <v>13329</v>
      </c>
    </row>
    <row r="849" spans="1:39" x14ac:dyDescent="0.25">
      <c r="A849">
        <v>4871</v>
      </c>
      <c r="B849" t="s">
        <v>12255</v>
      </c>
      <c r="C849" t="s">
        <v>4791</v>
      </c>
      <c r="D849" t="s">
        <v>5048</v>
      </c>
      <c r="E849" t="s">
        <v>12256</v>
      </c>
      <c r="H849" t="s">
        <v>5050</v>
      </c>
      <c r="I849" t="s">
        <v>5051</v>
      </c>
      <c r="J849" t="s">
        <v>235</v>
      </c>
      <c r="K849" t="s">
        <v>5099</v>
      </c>
      <c r="M849" t="s">
        <v>5271</v>
      </c>
      <c r="N849" t="s">
        <v>5051</v>
      </c>
      <c r="O849" t="s">
        <v>5099</v>
      </c>
      <c r="Q849" t="s">
        <v>5271</v>
      </c>
      <c r="X849" t="s">
        <v>5057</v>
      </c>
      <c r="Y849" t="s">
        <v>6072</v>
      </c>
      <c r="Z849" t="s">
        <v>5057</v>
      </c>
      <c r="AA849" t="s">
        <v>5055</v>
      </c>
      <c r="AH849" t="s">
        <v>5058</v>
      </c>
      <c r="AM849" t="s">
        <v>12257</v>
      </c>
    </row>
    <row r="850" spans="1:39" x14ac:dyDescent="0.25">
      <c r="A850">
        <v>62</v>
      </c>
      <c r="C850" t="s">
        <v>4796</v>
      </c>
      <c r="D850" t="s">
        <v>5048</v>
      </c>
      <c r="E850" t="s">
        <v>5260</v>
      </c>
      <c r="G850" t="s">
        <v>5073</v>
      </c>
      <c r="H850" t="s">
        <v>5050</v>
      </c>
      <c r="I850" t="s">
        <v>5051</v>
      </c>
      <c r="K850" t="s">
        <v>5091</v>
      </c>
      <c r="M850" t="s">
        <v>506</v>
      </c>
      <c r="AH850" t="s">
        <v>5058</v>
      </c>
      <c r="AM850" t="s">
        <v>5261</v>
      </c>
    </row>
    <row r="851" spans="1:39" x14ac:dyDescent="0.25">
      <c r="A851">
        <v>4878</v>
      </c>
      <c r="B851" t="s">
        <v>12260</v>
      </c>
      <c r="C851" t="s">
        <v>4791</v>
      </c>
      <c r="D851" t="s">
        <v>5048</v>
      </c>
      <c r="E851" t="s">
        <v>7678</v>
      </c>
      <c r="H851" t="s">
        <v>5050</v>
      </c>
      <c r="I851" t="s">
        <v>5051</v>
      </c>
      <c r="K851" t="s">
        <v>5460</v>
      </c>
      <c r="M851" t="s">
        <v>5121</v>
      </c>
      <c r="X851" t="s">
        <v>5093</v>
      </c>
      <c r="Y851" t="s">
        <v>5093</v>
      </c>
      <c r="Z851" t="s">
        <v>5093</v>
      </c>
      <c r="AA851" t="s">
        <v>5093</v>
      </c>
      <c r="AB851" t="s">
        <v>5093</v>
      </c>
      <c r="AD851" t="s">
        <v>12261</v>
      </c>
      <c r="AH851" t="s">
        <v>5058</v>
      </c>
      <c r="AM851" t="s">
        <v>12262</v>
      </c>
    </row>
    <row r="852" spans="1:39" x14ac:dyDescent="0.25">
      <c r="A852">
        <v>4879</v>
      </c>
      <c r="B852" t="s">
        <v>12263</v>
      </c>
      <c r="C852" t="s">
        <v>4791</v>
      </c>
      <c r="D852" t="s">
        <v>5048</v>
      </c>
      <c r="E852" t="s">
        <v>8393</v>
      </c>
      <c r="H852" t="s">
        <v>5050</v>
      </c>
      <c r="I852" t="s">
        <v>5051</v>
      </c>
      <c r="K852" t="s">
        <v>6876</v>
      </c>
      <c r="M852" t="s">
        <v>5098</v>
      </c>
      <c r="AH852" t="s">
        <v>5058</v>
      </c>
      <c r="AM852" t="s">
        <v>12264</v>
      </c>
    </row>
    <row r="853" spans="1:39" x14ac:dyDescent="0.25">
      <c r="A853">
        <v>5294</v>
      </c>
      <c r="B853" t="s">
        <v>13330</v>
      </c>
      <c r="C853" t="s">
        <v>4791</v>
      </c>
      <c r="D853" t="s">
        <v>5048</v>
      </c>
      <c r="E853" t="s">
        <v>13331</v>
      </c>
      <c r="H853" t="s">
        <v>5050</v>
      </c>
      <c r="I853" t="s">
        <v>5051</v>
      </c>
      <c r="K853" t="s">
        <v>5052</v>
      </c>
      <c r="M853" t="s">
        <v>323</v>
      </c>
      <c r="N853" t="s">
        <v>5051</v>
      </c>
      <c r="O853" t="s">
        <v>5094</v>
      </c>
      <c r="Q853" t="s">
        <v>5054</v>
      </c>
      <c r="X853" t="s">
        <v>5077</v>
      </c>
      <c r="Y853" t="s">
        <v>5196</v>
      </c>
      <c r="Z853" t="s">
        <v>506</v>
      </c>
      <c r="AA853" t="s">
        <v>5070</v>
      </c>
      <c r="AH853" t="s">
        <v>5058</v>
      </c>
      <c r="AM853" t="s">
        <v>13332</v>
      </c>
    </row>
    <row r="854" spans="1:39" x14ac:dyDescent="0.25">
      <c r="A854">
        <v>5295</v>
      </c>
      <c r="B854" t="s">
        <v>13333</v>
      </c>
      <c r="C854" t="s">
        <v>4791</v>
      </c>
      <c r="D854" t="s">
        <v>5048</v>
      </c>
      <c r="E854" t="s">
        <v>13334</v>
      </c>
      <c r="H854" t="s">
        <v>5050</v>
      </c>
      <c r="I854" t="s">
        <v>5051</v>
      </c>
      <c r="J854" t="s">
        <v>235</v>
      </c>
      <c r="K854" t="s">
        <v>5091</v>
      </c>
      <c r="M854" t="s">
        <v>5134</v>
      </c>
      <c r="N854" t="s">
        <v>5051</v>
      </c>
      <c r="O854" t="s">
        <v>5099</v>
      </c>
      <c r="Q854" t="s">
        <v>238</v>
      </c>
      <c r="X854" t="s">
        <v>5052</v>
      </c>
      <c r="Y854" t="s">
        <v>5355</v>
      </c>
      <c r="Z854" t="s">
        <v>5052</v>
      </c>
      <c r="AA854" t="s">
        <v>5113</v>
      </c>
      <c r="AB854" t="s">
        <v>5093</v>
      </c>
      <c r="AH854" t="s">
        <v>5058</v>
      </c>
      <c r="AM854" t="s">
        <v>13335</v>
      </c>
    </row>
    <row r="855" spans="1:39" x14ac:dyDescent="0.25">
      <c r="A855">
        <v>5299</v>
      </c>
      <c r="B855" t="s">
        <v>13336</v>
      </c>
      <c r="C855" t="s">
        <v>4791</v>
      </c>
      <c r="D855" t="s">
        <v>5048</v>
      </c>
      <c r="E855" t="s">
        <v>9424</v>
      </c>
      <c r="H855" t="s">
        <v>5050</v>
      </c>
      <c r="I855" t="s">
        <v>5051</v>
      </c>
      <c r="K855" t="s">
        <v>323</v>
      </c>
      <c r="M855" t="s">
        <v>5098</v>
      </c>
      <c r="X855" t="s">
        <v>5093</v>
      </c>
      <c r="Y855" t="s">
        <v>5093</v>
      </c>
      <c r="Z855" t="s">
        <v>5093</v>
      </c>
      <c r="AA855" t="s">
        <v>5093</v>
      </c>
      <c r="AB855" t="s">
        <v>5093</v>
      </c>
      <c r="AH855" t="s">
        <v>5058</v>
      </c>
      <c r="AM855" t="s">
        <v>13337</v>
      </c>
    </row>
    <row r="856" spans="1:39" x14ac:dyDescent="0.25">
      <c r="A856">
        <v>5301</v>
      </c>
      <c r="B856" t="s">
        <v>13338</v>
      </c>
      <c r="C856" t="s">
        <v>4791</v>
      </c>
      <c r="D856" t="s">
        <v>5048</v>
      </c>
      <c r="E856" t="s">
        <v>9205</v>
      </c>
      <c r="H856" t="s">
        <v>5050</v>
      </c>
      <c r="I856" t="s">
        <v>5051</v>
      </c>
      <c r="K856" t="s">
        <v>5057</v>
      </c>
      <c r="M856" t="s">
        <v>5237</v>
      </c>
      <c r="N856" t="s">
        <v>5051</v>
      </c>
      <c r="O856" t="s">
        <v>5094</v>
      </c>
      <c r="Q856" t="s">
        <v>5098</v>
      </c>
      <c r="X856" t="s">
        <v>5121</v>
      </c>
      <c r="Y856" t="s">
        <v>236</v>
      </c>
      <c r="Z856" t="s">
        <v>5057</v>
      </c>
      <c r="AA856" t="s">
        <v>743</v>
      </c>
      <c r="AH856" t="s">
        <v>5058</v>
      </c>
      <c r="AM856" t="s">
        <v>13339</v>
      </c>
    </row>
    <row r="857" spans="1:39" x14ac:dyDescent="0.25">
      <c r="A857">
        <v>5229</v>
      </c>
      <c r="B857" t="s">
        <v>13175</v>
      </c>
      <c r="C857" t="s">
        <v>4794</v>
      </c>
      <c r="D857" t="s">
        <v>5048</v>
      </c>
      <c r="E857" t="s">
        <v>8615</v>
      </c>
      <c r="H857" t="s">
        <v>5050</v>
      </c>
      <c r="I857" t="s">
        <v>5051</v>
      </c>
      <c r="K857" t="s">
        <v>5113</v>
      </c>
      <c r="M857" t="s">
        <v>5285</v>
      </c>
      <c r="N857" t="s">
        <v>5051</v>
      </c>
      <c r="O857" t="s">
        <v>5117</v>
      </c>
      <c r="Q857" t="s">
        <v>7062</v>
      </c>
      <c r="X857" t="s">
        <v>5070</v>
      </c>
      <c r="Y857" t="s">
        <v>5070</v>
      </c>
      <c r="Z857" t="s">
        <v>5070</v>
      </c>
      <c r="AA857" t="s">
        <v>5648</v>
      </c>
      <c r="AB857" t="s">
        <v>5093</v>
      </c>
      <c r="AH857" t="s">
        <v>5058</v>
      </c>
      <c r="AM857" t="s">
        <v>13176</v>
      </c>
    </row>
    <row r="858" spans="1:39" x14ac:dyDescent="0.25">
      <c r="A858">
        <v>5303</v>
      </c>
      <c r="B858" t="s">
        <v>13340</v>
      </c>
      <c r="C858" t="s">
        <v>4791</v>
      </c>
      <c r="D858" t="s">
        <v>5048</v>
      </c>
      <c r="E858" t="s">
        <v>8766</v>
      </c>
      <c r="H858" t="s">
        <v>5050</v>
      </c>
      <c r="I858" t="s">
        <v>5051</v>
      </c>
      <c r="K858" t="s">
        <v>5184</v>
      </c>
      <c r="M858" t="s">
        <v>5056</v>
      </c>
      <c r="N858" t="s">
        <v>5051</v>
      </c>
      <c r="O858" t="s">
        <v>5184</v>
      </c>
      <c r="Q858" t="s">
        <v>5056</v>
      </c>
      <c r="X858" t="s">
        <v>5077</v>
      </c>
      <c r="Y858" t="s">
        <v>5134</v>
      </c>
      <c r="Z858" t="s">
        <v>5121</v>
      </c>
      <c r="AA858" t="s">
        <v>323</v>
      </c>
      <c r="AH858" t="s">
        <v>5058</v>
      </c>
      <c r="AM858" t="s">
        <v>13341</v>
      </c>
    </row>
    <row r="859" spans="1:39" x14ac:dyDescent="0.25">
      <c r="A859">
        <v>3961</v>
      </c>
      <c r="C859" t="s">
        <v>4794</v>
      </c>
      <c r="D859" t="s">
        <v>5048</v>
      </c>
      <c r="E859" t="s">
        <v>9943</v>
      </c>
      <c r="G859" t="s">
        <v>5073</v>
      </c>
      <c r="H859" t="s">
        <v>5050</v>
      </c>
      <c r="I859" t="s">
        <v>5051</v>
      </c>
      <c r="K859" t="s">
        <v>5104</v>
      </c>
      <c r="M859" t="s">
        <v>5285</v>
      </c>
      <c r="AH859" t="s">
        <v>5058</v>
      </c>
      <c r="AM859" t="s">
        <v>9944</v>
      </c>
    </row>
    <row r="860" spans="1:39" x14ac:dyDescent="0.25">
      <c r="A860">
        <v>5305</v>
      </c>
      <c r="B860" t="s">
        <v>13342</v>
      </c>
      <c r="C860" t="s">
        <v>4791</v>
      </c>
      <c r="D860" t="s">
        <v>5048</v>
      </c>
      <c r="E860" t="s">
        <v>13343</v>
      </c>
      <c r="H860" t="s">
        <v>5050</v>
      </c>
      <c r="I860" t="s">
        <v>5051</v>
      </c>
      <c r="K860" t="s">
        <v>5053</v>
      </c>
      <c r="M860" t="s">
        <v>486</v>
      </c>
      <c r="AH860" t="s">
        <v>5058</v>
      </c>
      <c r="AM860" t="s">
        <v>13344</v>
      </c>
    </row>
    <row r="861" spans="1:39" x14ac:dyDescent="0.25">
      <c r="A861">
        <v>5334</v>
      </c>
      <c r="B861" t="s">
        <v>13426</v>
      </c>
      <c r="C861" t="s">
        <v>4791</v>
      </c>
      <c r="D861" t="s">
        <v>5048</v>
      </c>
      <c r="E861" t="s">
        <v>13427</v>
      </c>
      <c r="H861" t="s">
        <v>5050</v>
      </c>
      <c r="I861" t="s">
        <v>5051</v>
      </c>
      <c r="K861" t="s">
        <v>5078</v>
      </c>
      <c r="M861" t="s">
        <v>5054</v>
      </c>
      <c r="AH861" t="s">
        <v>5058</v>
      </c>
      <c r="AM861" t="s">
        <v>13428</v>
      </c>
    </row>
    <row r="862" spans="1:39" x14ac:dyDescent="0.25">
      <c r="A862">
        <v>3997</v>
      </c>
      <c r="C862" t="s">
        <v>4794</v>
      </c>
      <c r="D862" t="s">
        <v>5048</v>
      </c>
      <c r="E862" t="s">
        <v>9964</v>
      </c>
      <c r="G862" t="s">
        <v>5073</v>
      </c>
      <c r="H862" t="s">
        <v>5050</v>
      </c>
      <c r="I862" t="s">
        <v>5051</v>
      </c>
      <c r="K862" t="s">
        <v>5649</v>
      </c>
      <c r="M862" t="s">
        <v>506</v>
      </c>
      <c r="AH862" t="s">
        <v>5058</v>
      </c>
      <c r="AM862" t="s">
        <v>9965</v>
      </c>
    </row>
    <row r="863" spans="1:39" x14ac:dyDescent="0.25">
      <c r="A863">
        <v>5337</v>
      </c>
      <c r="B863" t="s">
        <v>13429</v>
      </c>
      <c r="C863" t="s">
        <v>4791</v>
      </c>
      <c r="D863" t="s">
        <v>5048</v>
      </c>
      <c r="E863" t="s">
        <v>13430</v>
      </c>
      <c r="H863" t="s">
        <v>5050</v>
      </c>
      <c r="I863" t="s">
        <v>5051</v>
      </c>
      <c r="J863" t="s">
        <v>235</v>
      </c>
      <c r="K863" t="s">
        <v>5099</v>
      </c>
      <c r="M863" t="s">
        <v>5134</v>
      </c>
      <c r="N863" t="s">
        <v>5051</v>
      </c>
      <c r="O863" t="s">
        <v>5094</v>
      </c>
      <c r="Q863" t="s">
        <v>237</v>
      </c>
      <c r="X863" t="s">
        <v>486</v>
      </c>
      <c r="Y863" t="s">
        <v>5057</v>
      </c>
      <c r="Z863" t="s">
        <v>5070</v>
      </c>
      <c r="AA863" t="s">
        <v>5085</v>
      </c>
      <c r="AB863" t="s">
        <v>5093</v>
      </c>
      <c r="AH863" t="s">
        <v>5058</v>
      </c>
      <c r="AM863" t="s">
        <v>13431</v>
      </c>
    </row>
    <row r="864" spans="1:39" x14ac:dyDescent="0.25">
      <c r="A864">
        <v>5338</v>
      </c>
      <c r="B864" t="s">
        <v>13432</v>
      </c>
      <c r="C864" t="s">
        <v>4791</v>
      </c>
      <c r="D864" t="s">
        <v>5048</v>
      </c>
      <c r="E864" t="s">
        <v>6909</v>
      </c>
      <c r="H864" t="s">
        <v>5050</v>
      </c>
      <c r="I864" t="s">
        <v>5564</v>
      </c>
      <c r="K864" t="s">
        <v>5229</v>
      </c>
      <c r="M864" t="s">
        <v>5121</v>
      </c>
      <c r="AH864" t="s">
        <v>13433</v>
      </c>
      <c r="AM864" t="s">
        <v>13434</v>
      </c>
    </row>
    <row r="865" spans="1:39" x14ac:dyDescent="0.25">
      <c r="A865">
        <v>5339</v>
      </c>
      <c r="B865" t="s">
        <v>13435</v>
      </c>
      <c r="C865" t="s">
        <v>4791</v>
      </c>
      <c r="D865" t="s">
        <v>5048</v>
      </c>
      <c r="E865" t="s">
        <v>6964</v>
      </c>
      <c r="H865" t="s">
        <v>5050</v>
      </c>
      <c r="I865" t="s">
        <v>5051</v>
      </c>
      <c r="J865" t="s">
        <v>235</v>
      </c>
      <c r="K865" t="s">
        <v>5099</v>
      </c>
      <c r="M865" t="s">
        <v>5271</v>
      </c>
      <c r="N865" t="s">
        <v>5051</v>
      </c>
      <c r="O865" t="s">
        <v>5113</v>
      </c>
      <c r="Q865" t="s">
        <v>5098</v>
      </c>
      <c r="X865" t="s">
        <v>5091</v>
      </c>
      <c r="Y865" t="s">
        <v>323</v>
      </c>
      <c r="Z865" t="s">
        <v>6649</v>
      </c>
      <c r="AA865" t="s">
        <v>5133</v>
      </c>
      <c r="AH865" t="s">
        <v>13433</v>
      </c>
      <c r="AM865" t="s">
        <v>13436</v>
      </c>
    </row>
    <row r="866" spans="1:39" x14ac:dyDescent="0.25">
      <c r="A866">
        <v>5340</v>
      </c>
      <c r="B866" t="s">
        <v>13437</v>
      </c>
      <c r="C866" t="s">
        <v>4791</v>
      </c>
      <c r="D866" t="s">
        <v>5048</v>
      </c>
      <c r="E866" t="s">
        <v>13438</v>
      </c>
      <c r="H866" t="s">
        <v>5050</v>
      </c>
      <c r="I866" t="s">
        <v>5051</v>
      </c>
      <c r="J866" t="s">
        <v>235</v>
      </c>
      <c r="K866" t="s">
        <v>5113</v>
      </c>
      <c r="M866" t="s">
        <v>486</v>
      </c>
      <c r="N866" t="s">
        <v>5051</v>
      </c>
      <c r="O866" t="s">
        <v>236</v>
      </c>
      <c r="Q866" t="s">
        <v>5271</v>
      </c>
      <c r="X866" t="s">
        <v>5184</v>
      </c>
      <c r="Y866" t="s">
        <v>5055</v>
      </c>
      <c r="Z866" t="s">
        <v>6483</v>
      </c>
      <c r="AA866" t="s">
        <v>5052</v>
      </c>
      <c r="AH866" t="s">
        <v>5058</v>
      </c>
      <c r="AM866" t="s">
        <v>13439</v>
      </c>
    </row>
    <row r="867" spans="1:39" x14ac:dyDescent="0.25">
      <c r="A867">
        <v>5349</v>
      </c>
      <c r="B867" t="s">
        <v>13440</v>
      </c>
      <c r="C867" t="s">
        <v>4791</v>
      </c>
      <c r="D867" t="s">
        <v>5048</v>
      </c>
      <c r="E867" t="s">
        <v>13441</v>
      </c>
      <c r="H867" t="s">
        <v>5050</v>
      </c>
      <c r="I867" t="s">
        <v>5051</v>
      </c>
      <c r="K867" t="s">
        <v>5113</v>
      </c>
      <c r="M867" t="s">
        <v>237</v>
      </c>
      <c r="N867" t="s">
        <v>5051</v>
      </c>
      <c r="O867" t="s">
        <v>5104</v>
      </c>
      <c r="Q867" t="s">
        <v>239</v>
      </c>
      <c r="X867" t="s">
        <v>5070</v>
      </c>
      <c r="Y867" t="s">
        <v>5191</v>
      </c>
      <c r="Z867" t="s">
        <v>5070</v>
      </c>
      <c r="AA867" t="s">
        <v>5070</v>
      </c>
      <c r="AH867" t="s">
        <v>5058</v>
      </c>
      <c r="AM867" t="s">
        <v>13442</v>
      </c>
    </row>
    <row r="868" spans="1:39" x14ac:dyDescent="0.25">
      <c r="A868">
        <v>4876</v>
      </c>
      <c r="B868" t="s">
        <v>12258</v>
      </c>
      <c r="C868" t="s">
        <v>4791</v>
      </c>
      <c r="D868" t="s">
        <v>5048</v>
      </c>
      <c r="E868" t="s">
        <v>8005</v>
      </c>
      <c r="H868" t="s">
        <v>5050</v>
      </c>
      <c r="I868" t="s">
        <v>5051</v>
      </c>
      <c r="K868" t="s">
        <v>5052</v>
      </c>
      <c r="M868" t="s">
        <v>238</v>
      </c>
      <c r="N868" t="s">
        <v>5051</v>
      </c>
      <c r="O868" t="s">
        <v>5078</v>
      </c>
      <c r="Q868" t="s">
        <v>5619</v>
      </c>
      <c r="X868" t="s">
        <v>5070</v>
      </c>
      <c r="Y868" t="s">
        <v>5196</v>
      </c>
      <c r="Z868" t="s">
        <v>5070</v>
      </c>
      <c r="AA868" t="s">
        <v>5070</v>
      </c>
      <c r="AH868" t="s">
        <v>5058</v>
      </c>
      <c r="AM868" t="s">
        <v>12259</v>
      </c>
    </row>
    <row r="869" spans="1:39" x14ac:dyDescent="0.25">
      <c r="A869">
        <v>4881</v>
      </c>
      <c r="B869" t="s">
        <v>12265</v>
      </c>
      <c r="C869" t="s">
        <v>4791</v>
      </c>
      <c r="D869" t="s">
        <v>5048</v>
      </c>
      <c r="E869" t="s">
        <v>12266</v>
      </c>
      <c r="H869" t="s">
        <v>5050</v>
      </c>
      <c r="I869" t="s">
        <v>5051</v>
      </c>
      <c r="J869" t="s">
        <v>235</v>
      </c>
      <c r="K869" t="s">
        <v>5104</v>
      </c>
      <c r="M869" t="s">
        <v>1148</v>
      </c>
      <c r="N869" t="s">
        <v>5051</v>
      </c>
      <c r="O869" t="s">
        <v>5113</v>
      </c>
      <c r="Q869" t="s">
        <v>5546</v>
      </c>
      <c r="X869" t="s">
        <v>235</v>
      </c>
      <c r="Y869" t="s">
        <v>5057</v>
      </c>
      <c r="Z869" t="s">
        <v>5099</v>
      </c>
      <c r="AA869" t="s">
        <v>5052</v>
      </c>
      <c r="AM869" t="s">
        <v>12267</v>
      </c>
    </row>
    <row r="870" spans="1:39" x14ac:dyDescent="0.25">
      <c r="A870">
        <v>234</v>
      </c>
      <c r="C870" t="s">
        <v>4796</v>
      </c>
      <c r="D870" t="s">
        <v>5048</v>
      </c>
      <c r="E870" t="s">
        <v>5730</v>
      </c>
      <c r="G870" t="s">
        <v>5073</v>
      </c>
      <c r="H870" t="s">
        <v>5050</v>
      </c>
      <c r="I870" t="s">
        <v>5051</v>
      </c>
      <c r="K870" t="s">
        <v>5094</v>
      </c>
      <c r="M870" t="s">
        <v>255</v>
      </c>
      <c r="AH870" t="s">
        <v>5058</v>
      </c>
      <c r="AM870" t="s">
        <v>5731</v>
      </c>
    </row>
    <row r="871" spans="1:39" x14ac:dyDescent="0.25">
      <c r="A871">
        <v>3944</v>
      </c>
      <c r="C871" t="s">
        <v>4794</v>
      </c>
      <c r="D871" t="s">
        <v>5048</v>
      </c>
      <c r="E871" t="s">
        <v>9940</v>
      </c>
      <c r="G871" t="s">
        <v>5073</v>
      </c>
      <c r="H871" t="s">
        <v>5050</v>
      </c>
      <c r="I871" t="s">
        <v>5051</v>
      </c>
      <c r="K871" t="s">
        <v>5063</v>
      </c>
      <c r="M871" t="s">
        <v>5853</v>
      </c>
      <c r="AF871" t="s">
        <v>9941</v>
      </c>
      <c r="AH871" t="s">
        <v>5058</v>
      </c>
      <c r="AM871" t="s">
        <v>9942</v>
      </c>
    </row>
    <row r="872" spans="1:39" x14ac:dyDescent="0.25">
      <c r="A872">
        <v>3962</v>
      </c>
      <c r="C872" t="s">
        <v>4794</v>
      </c>
      <c r="D872" t="s">
        <v>5048</v>
      </c>
      <c r="E872" t="s">
        <v>9945</v>
      </c>
      <c r="G872" t="s">
        <v>5073</v>
      </c>
      <c r="H872" t="s">
        <v>5050</v>
      </c>
      <c r="I872" t="s">
        <v>5051</v>
      </c>
      <c r="K872" t="s">
        <v>5104</v>
      </c>
      <c r="M872" t="s">
        <v>6311</v>
      </c>
      <c r="AH872" t="s">
        <v>5058</v>
      </c>
      <c r="AM872" t="s">
        <v>9946</v>
      </c>
    </row>
    <row r="873" spans="1:39" x14ac:dyDescent="0.25">
      <c r="A873">
        <v>3967</v>
      </c>
      <c r="C873" t="s">
        <v>4794</v>
      </c>
      <c r="D873" t="s">
        <v>5048</v>
      </c>
      <c r="E873" t="s">
        <v>9947</v>
      </c>
      <c r="G873" t="s">
        <v>5073</v>
      </c>
      <c r="H873" t="s">
        <v>5050</v>
      </c>
      <c r="I873" t="s">
        <v>5051</v>
      </c>
      <c r="K873" t="s">
        <v>5078</v>
      </c>
      <c r="M873" t="s">
        <v>486</v>
      </c>
      <c r="AF873" t="s">
        <v>9948</v>
      </c>
      <c r="AH873" t="s">
        <v>5058</v>
      </c>
      <c r="AM873" t="s">
        <v>9949</v>
      </c>
    </row>
    <row r="874" spans="1:39" x14ac:dyDescent="0.25">
      <c r="A874">
        <v>3968</v>
      </c>
      <c r="C874" t="s">
        <v>4794</v>
      </c>
      <c r="D874" t="s">
        <v>5048</v>
      </c>
      <c r="E874" t="s">
        <v>9950</v>
      </c>
      <c r="G874" t="s">
        <v>5073</v>
      </c>
      <c r="H874" t="s">
        <v>5050</v>
      </c>
      <c r="I874" t="s">
        <v>5051</v>
      </c>
      <c r="K874" t="s">
        <v>5078</v>
      </c>
      <c r="M874" t="s">
        <v>6922</v>
      </c>
      <c r="AH874" t="s">
        <v>5058</v>
      </c>
      <c r="AM874" t="s">
        <v>9951</v>
      </c>
    </row>
    <row r="875" spans="1:39" x14ac:dyDescent="0.25">
      <c r="A875">
        <v>3971</v>
      </c>
      <c r="C875" t="s">
        <v>4794</v>
      </c>
      <c r="D875" t="s">
        <v>5048</v>
      </c>
      <c r="E875" t="s">
        <v>9952</v>
      </c>
      <c r="G875" t="s">
        <v>5073</v>
      </c>
      <c r="H875" t="s">
        <v>5050</v>
      </c>
      <c r="I875" t="s">
        <v>5564</v>
      </c>
      <c r="K875" t="s">
        <v>5108</v>
      </c>
      <c r="M875" t="s">
        <v>6922</v>
      </c>
      <c r="AG875" t="s">
        <v>9953</v>
      </c>
      <c r="AH875" t="s">
        <v>9923</v>
      </c>
      <c r="AM875" t="s">
        <v>9954</v>
      </c>
    </row>
    <row r="876" spans="1:39" x14ac:dyDescent="0.25">
      <c r="A876">
        <v>3972</v>
      </c>
      <c r="C876" t="s">
        <v>4794</v>
      </c>
      <c r="D876" t="s">
        <v>5048</v>
      </c>
      <c r="E876" t="s">
        <v>9955</v>
      </c>
      <c r="G876" t="s">
        <v>5073</v>
      </c>
      <c r="H876" t="s">
        <v>5050</v>
      </c>
      <c r="I876" t="s">
        <v>5051</v>
      </c>
      <c r="K876" t="s">
        <v>236</v>
      </c>
      <c r="M876" t="s">
        <v>743</v>
      </c>
      <c r="N876" t="s">
        <v>5051</v>
      </c>
      <c r="O876" t="s">
        <v>5063</v>
      </c>
      <c r="Q876" t="s">
        <v>486</v>
      </c>
      <c r="X876" t="s">
        <v>5091</v>
      </c>
      <c r="Y876" t="s">
        <v>5091</v>
      </c>
      <c r="Z876" t="s">
        <v>486</v>
      </c>
      <c r="AA876" t="s">
        <v>5091</v>
      </c>
      <c r="AH876" t="s">
        <v>5058</v>
      </c>
      <c r="AM876" t="s">
        <v>9956</v>
      </c>
    </row>
    <row r="877" spans="1:39" x14ac:dyDescent="0.25">
      <c r="A877">
        <v>3991</v>
      </c>
      <c r="C877" t="s">
        <v>4794</v>
      </c>
      <c r="D877" t="s">
        <v>5048</v>
      </c>
      <c r="E877" t="s">
        <v>9957</v>
      </c>
      <c r="G877" t="s">
        <v>5073</v>
      </c>
      <c r="H877" t="s">
        <v>5050</v>
      </c>
      <c r="I877" t="s">
        <v>5051</v>
      </c>
      <c r="K877" t="s">
        <v>5069</v>
      </c>
      <c r="M877" t="s">
        <v>486</v>
      </c>
      <c r="AH877" t="s">
        <v>5058</v>
      </c>
      <c r="AM877" t="s">
        <v>9958</v>
      </c>
    </row>
    <row r="878" spans="1:39" x14ac:dyDescent="0.25">
      <c r="A878">
        <v>3992</v>
      </c>
      <c r="C878" t="s">
        <v>4794</v>
      </c>
      <c r="D878" t="s">
        <v>5048</v>
      </c>
      <c r="E878" t="s">
        <v>9959</v>
      </c>
      <c r="G878" t="s">
        <v>5073</v>
      </c>
      <c r="H878" t="s">
        <v>5050</v>
      </c>
      <c r="I878" t="s">
        <v>5564</v>
      </c>
      <c r="K878" t="s">
        <v>5069</v>
      </c>
      <c r="M878" t="s">
        <v>670</v>
      </c>
      <c r="AH878" t="s">
        <v>9923</v>
      </c>
      <c r="AM878" t="s">
        <v>9960</v>
      </c>
    </row>
    <row r="879" spans="1:39" x14ac:dyDescent="0.25">
      <c r="A879">
        <v>4002</v>
      </c>
      <c r="C879" t="s">
        <v>4794</v>
      </c>
      <c r="D879" t="s">
        <v>5048</v>
      </c>
      <c r="E879" t="s">
        <v>9966</v>
      </c>
      <c r="G879" t="s">
        <v>5073</v>
      </c>
      <c r="H879" t="s">
        <v>5050</v>
      </c>
      <c r="I879" t="s">
        <v>5051</v>
      </c>
      <c r="K879" t="s">
        <v>5355</v>
      </c>
      <c r="M879" t="s">
        <v>5285</v>
      </c>
      <c r="AH879" t="s">
        <v>5058</v>
      </c>
      <c r="AM879" t="s">
        <v>9967</v>
      </c>
    </row>
    <row r="880" spans="1:39" x14ac:dyDescent="0.25">
      <c r="A880">
        <v>4009</v>
      </c>
      <c r="C880" t="s">
        <v>4794</v>
      </c>
      <c r="D880" t="s">
        <v>5048</v>
      </c>
      <c r="E880" t="s">
        <v>9970</v>
      </c>
      <c r="G880" t="s">
        <v>5073</v>
      </c>
      <c r="H880" t="s">
        <v>5050</v>
      </c>
      <c r="I880" t="s">
        <v>5051</v>
      </c>
      <c r="K880" t="s">
        <v>743</v>
      </c>
      <c r="M880" t="s">
        <v>5056</v>
      </c>
      <c r="AF880" t="s">
        <v>9971</v>
      </c>
      <c r="AG880" t="s">
        <v>9972</v>
      </c>
      <c r="AH880" t="s">
        <v>5058</v>
      </c>
      <c r="AM880" t="s">
        <v>9973</v>
      </c>
    </row>
    <row r="881" spans="1:39" x14ac:dyDescent="0.25">
      <c r="A881">
        <v>5419</v>
      </c>
      <c r="B881" t="s">
        <v>13586</v>
      </c>
      <c r="C881" t="s">
        <v>4794</v>
      </c>
      <c r="D881" t="s">
        <v>5048</v>
      </c>
      <c r="E881" t="s">
        <v>13587</v>
      </c>
      <c r="H881" t="s">
        <v>5050</v>
      </c>
      <c r="I881" t="s">
        <v>5051</v>
      </c>
      <c r="K881" t="s">
        <v>5052</v>
      </c>
      <c r="M881" t="s">
        <v>323</v>
      </c>
      <c r="AH881" t="s">
        <v>5058</v>
      </c>
      <c r="AM881" t="s">
        <v>13588</v>
      </c>
    </row>
    <row r="882" spans="1:39" x14ac:dyDescent="0.25">
      <c r="A882">
        <v>5420</v>
      </c>
      <c r="B882" t="s">
        <v>13589</v>
      </c>
      <c r="C882" t="s">
        <v>4794</v>
      </c>
      <c r="D882" t="s">
        <v>5048</v>
      </c>
      <c r="E882" t="s">
        <v>13590</v>
      </c>
      <c r="H882" t="s">
        <v>5050</v>
      </c>
      <c r="I882" t="s">
        <v>5564</v>
      </c>
      <c r="K882" t="s">
        <v>5052</v>
      </c>
      <c r="M882" t="s">
        <v>743</v>
      </c>
      <c r="AH882" t="s">
        <v>5058</v>
      </c>
      <c r="AM882" t="s">
        <v>13591</v>
      </c>
    </row>
    <row r="883" spans="1:39" x14ac:dyDescent="0.25">
      <c r="A883">
        <v>5421</v>
      </c>
      <c r="B883" t="s">
        <v>13592</v>
      </c>
      <c r="C883" t="s">
        <v>4794</v>
      </c>
      <c r="D883" t="s">
        <v>5048</v>
      </c>
      <c r="E883" t="s">
        <v>8607</v>
      </c>
      <c r="H883" t="s">
        <v>5050</v>
      </c>
      <c r="I883" t="s">
        <v>5051</v>
      </c>
      <c r="K883" t="s">
        <v>5055</v>
      </c>
      <c r="M883" t="s">
        <v>5134</v>
      </c>
      <c r="AH883" t="s">
        <v>5058</v>
      </c>
      <c r="AM883" t="s">
        <v>13593</v>
      </c>
    </row>
    <row r="884" spans="1:39" x14ac:dyDescent="0.25">
      <c r="A884">
        <v>5422</v>
      </c>
      <c r="B884" t="s">
        <v>13594</v>
      </c>
      <c r="C884" t="s">
        <v>4794</v>
      </c>
      <c r="D884" t="s">
        <v>5048</v>
      </c>
      <c r="E884" t="s">
        <v>7567</v>
      </c>
      <c r="H884" t="s">
        <v>5050</v>
      </c>
      <c r="I884" t="s">
        <v>5051</v>
      </c>
      <c r="K884" t="s">
        <v>235</v>
      </c>
      <c r="M884" t="s">
        <v>5080</v>
      </c>
      <c r="AH884" t="s">
        <v>5058</v>
      </c>
      <c r="AM884" t="s">
        <v>13595</v>
      </c>
    </row>
    <row r="885" spans="1:39" x14ac:dyDescent="0.25">
      <c r="A885">
        <v>5423</v>
      </c>
      <c r="B885" t="s">
        <v>13596</v>
      </c>
      <c r="C885" t="s">
        <v>4794</v>
      </c>
      <c r="D885" t="s">
        <v>5048</v>
      </c>
      <c r="E885" t="s">
        <v>8693</v>
      </c>
      <c r="H885" t="s">
        <v>5050</v>
      </c>
      <c r="I885" t="s">
        <v>5051</v>
      </c>
      <c r="K885" t="s">
        <v>235</v>
      </c>
      <c r="M885" t="s">
        <v>236</v>
      </c>
      <c r="AH885" t="s">
        <v>5058</v>
      </c>
      <c r="AM885" t="s">
        <v>13597</v>
      </c>
    </row>
    <row r="886" spans="1:39" x14ac:dyDescent="0.25">
      <c r="A886">
        <v>5424</v>
      </c>
      <c r="B886" t="s">
        <v>13598</v>
      </c>
      <c r="C886" t="s">
        <v>4794</v>
      </c>
      <c r="D886" t="s">
        <v>5048</v>
      </c>
      <c r="E886" t="s">
        <v>13599</v>
      </c>
      <c r="H886" t="s">
        <v>5050</v>
      </c>
      <c r="I886" t="s">
        <v>5051</v>
      </c>
      <c r="K886" t="s">
        <v>5062</v>
      </c>
      <c r="M886" t="s">
        <v>5056</v>
      </c>
      <c r="AH886" t="s">
        <v>5058</v>
      </c>
      <c r="AM886" t="s">
        <v>13600</v>
      </c>
    </row>
    <row r="887" spans="1:39" x14ac:dyDescent="0.25">
      <c r="A887">
        <v>5425</v>
      </c>
      <c r="B887" t="s">
        <v>13601</v>
      </c>
      <c r="C887" t="s">
        <v>4794</v>
      </c>
      <c r="D887" t="s">
        <v>5048</v>
      </c>
      <c r="E887" t="s">
        <v>13602</v>
      </c>
      <c r="H887" t="s">
        <v>5050</v>
      </c>
      <c r="I887" t="s">
        <v>5051</v>
      </c>
      <c r="K887" t="s">
        <v>5211</v>
      </c>
      <c r="M887" t="s">
        <v>6945</v>
      </c>
      <c r="AH887" t="s">
        <v>5058</v>
      </c>
      <c r="AM887" t="s">
        <v>13603</v>
      </c>
    </row>
    <row r="888" spans="1:39" x14ac:dyDescent="0.25">
      <c r="A888">
        <v>5426</v>
      </c>
      <c r="B888" t="s">
        <v>13604</v>
      </c>
      <c r="C888" t="s">
        <v>4794</v>
      </c>
      <c r="D888" t="s">
        <v>5048</v>
      </c>
      <c r="E888" t="s">
        <v>13605</v>
      </c>
      <c r="H888" t="s">
        <v>5050</v>
      </c>
      <c r="I888" t="s">
        <v>5051</v>
      </c>
      <c r="K888" t="s">
        <v>5211</v>
      </c>
      <c r="M888" t="s">
        <v>5109</v>
      </c>
      <c r="AH888" t="s">
        <v>5058</v>
      </c>
      <c r="AM888" t="s">
        <v>13606</v>
      </c>
    </row>
    <row r="889" spans="1:39" x14ac:dyDescent="0.25">
      <c r="A889">
        <v>209</v>
      </c>
      <c r="C889" t="s">
        <v>4796</v>
      </c>
      <c r="D889" t="s">
        <v>5048</v>
      </c>
      <c r="E889" t="s">
        <v>5680</v>
      </c>
      <c r="G889" t="s">
        <v>5073</v>
      </c>
      <c r="H889" t="s">
        <v>5050</v>
      </c>
      <c r="I889" t="s">
        <v>5051</v>
      </c>
      <c r="K889" t="s">
        <v>5211</v>
      </c>
      <c r="M889" t="s">
        <v>5134</v>
      </c>
      <c r="AH889" t="s">
        <v>5058</v>
      </c>
      <c r="AM889" t="s">
        <v>5681</v>
      </c>
    </row>
    <row r="890" spans="1:39" x14ac:dyDescent="0.25">
      <c r="A890">
        <v>4798</v>
      </c>
      <c r="B890" t="s">
        <v>12082</v>
      </c>
      <c r="C890" t="s">
        <v>4794</v>
      </c>
      <c r="D890" t="s">
        <v>5048</v>
      </c>
      <c r="E890" t="s">
        <v>12083</v>
      </c>
      <c r="H890" t="s">
        <v>5050</v>
      </c>
      <c r="I890" t="s">
        <v>5051</v>
      </c>
      <c r="K890" t="s">
        <v>5122</v>
      </c>
      <c r="M890" t="s">
        <v>743</v>
      </c>
      <c r="AH890" t="s">
        <v>5058</v>
      </c>
      <c r="AM890" t="s">
        <v>12084</v>
      </c>
    </row>
    <row r="891" spans="1:39" x14ac:dyDescent="0.25">
      <c r="A891">
        <v>5364</v>
      </c>
      <c r="B891" t="s">
        <v>13447</v>
      </c>
      <c r="C891" t="s">
        <v>4794</v>
      </c>
      <c r="D891" t="s">
        <v>5048</v>
      </c>
      <c r="E891" t="s">
        <v>13448</v>
      </c>
      <c r="H891" t="s">
        <v>5050</v>
      </c>
      <c r="I891" t="s">
        <v>5051</v>
      </c>
      <c r="K891" t="s">
        <v>5063</v>
      </c>
      <c r="M891" t="s">
        <v>5853</v>
      </c>
      <c r="AH891" t="s">
        <v>5058</v>
      </c>
      <c r="AM891" t="s">
        <v>13449</v>
      </c>
    </row>
    <row r="892" spans="1:39" x14ac:dyDescent="0.25">
      <c r="A892">
        <v>5365</v>
      </c>
      <c r="B892" t="s">
        <v>13450</v>
      </c>
      <c r="C892" t="s">
        <v>4794</v>
      </c>
      <c r="D892" t="s">
        <v>5048</v>
      </c>
      <c r="E892" t="s">
        <v>13451</v>
      </c>
      <c r="H892" t="s">
        <v>5050</v>
      </c>
      <c r="I892" t="s">
        <v>5051</v>
      </c>
      <c r="K892" t="s">
        <v>5117</v>
      </c>
      <c r="M892" t="s">
        <v>486</v>
      </c>
      <c r="AH892" t="s">
        <v>5058</v>
      </c>
      <c r="AM892" t="s">
        <v>13452</v>
      </c>
    </row>
    <row r="893" spans="1:39" x14ac:dyDescent="0.25">
      <c r="A893">
        <v>5366</v>
      </c>
      <c r="B893" t="s">
        <v>13453</v>
      </c>
      <c r="C893" t="s">
        <v>4794</v>
      </c>
      <c r="D893" t="s">
        <v>5048</v>
      </c>
      <c r="E893" t="s">
        <v>13454</v>
      </c>
      <c r="H893" t="s">
        <v>5050</v>
      </c>
      <c r="I893" t="s">
        <v>5051</v>
      </c>
      <c r="K893" t="s">
        <v>5113</v>
      </c>
      <c r="M893" t="s">
        <v>6483</v>
      </c>
      <c r="AH893" t="s">
        <v>5058</v>
      </c>
      <c r="AM893" t="s">
        <v>13455</v>
      </c>
    </row>
    <row r="894" spans="1:39" x14ac:dyDescent="0.25">
      <c r="A894">
        <v>5367</v>
      </c>
      <c r="B894" t="s">
        <v>13456</v>
      </c>
      <c r="C894" t="s">
        <v>4794</v>
      </c>
      <c r="D894" t="s">
        <v>5048</v>
      </c>
      <c r="E894" t="s">
        <v>13457</v>
      </c>
      <c r="H894" t="s">
        <v>5050</v>
      </c>
      <c r="I894" t="s">
        <v>5051</v>
      </c>
      <c r="K894" t="s">
        <v>5113</v>
      </c>
      <c r="M894" t="s">
        <v>5203</v>
      </c>
      <c r="AH894" t="s">
        <v>5058</v>
      </c>
      <c r="AM894" t="s">
        <v>13458</v>
      </c>
    </row>
    <row r="895" spans="1:39" x14ac:dyDescent="0.25">
      <c r="A895">
        <v>5368</v>
      </c>
      <c r="B895" t="s">
        <v>13459</v>
      </c>
      <c r="C895" t="s">
        <v>4794</v>
      </c>
      <c r="D895" t="s">
        <v>5048</v>
      </c>
      <c r="E895" t="s">
        <v>13460</v>
      </c>
      <c r="H895" t="s">
        <v>5050</v>
      </c>
      <c r="I895" t="s">
        <v>5564</v>
      </c>
      <c r="K895" t="s">
        <v>5063</v>
      </c>
      <c r="M895" t="s">
        <v>6355</v>
      </c>
      <c r="AH895" t="s">
        <v>5058</v>
      </c>
      <c r="AM895" t="s">
        <v>13461</v>
      </c>
    </row>
    <row r="896" spans="1:39" x14ac:dyDescent="0.25">
      <c r="A896">
        <v>5369</v>
      </c>
      <c r="B896" t="s">
        <v>13462</v>
      </c>
      <c r="C896" t="s">
        <v>4794</v>
      </c>
      <c r="D896" t="s">
        <v>5048</v>
      </c>
      <c r="E896" t="s">
        <v>13463</v>
      </c>
      <c r="H896" t="s">
        <v>5050</v>
      </c>
      <c r="I896" t="s">
        <v>5051</v>
      </c>
      <c r="K896" t="s">
        <v>5063</v>
      </c>
      <c r="M896" t="s">
        <v>670</v>
      </c>
      <c r="AH896" t="s">
        <v>5058</v>
      </c>
      <c r="AM896" t="s">
        <v>13464</v>
      </c>
    </row>
    <row r="897" spans="1:39" x14ac:dyDescent="0.25">
      <c r="A897">
        <v>4422</v>
      </c>
      <c r="B897" t="s">
        <v>11059</v>
      </c>
      <c r="C897" t="s">
        <v>4794</v>
      </c>
      <c r="D897" t="s">
        <v>5048</v>
      </c>
      <c r="E897" t="s">
        <v>11060</v>
      </c>
      <c r="H897" t="s">
        <v>5050</v>
      </c>
      <c r="I897" t="s">
        <v>5564</v>
      </c>
      <c r="K897" t="s">
        <v>5063</v>
      </c>
      <c r="M897" t="s">
        <v>506</v>
      </c>
      <c r="AH897" t="s">
        <v>5058</v>
      </c>
      <c r="AM897" t="s">
        <v>11061</v>
      </c>
    </row>
    <row r="898" spans="1:39" x14ac:dyDescent="0.25">
      <c r="A898">
        <v>4423</v>
      </c>
      <c r="B898" t="s">
        <v>11062</v>
      </c>
      <c r="C898" t="s">
        <v>4794</v>
      </c>
      <c r="D898" t="s">
        <v>5048</v>
      </c>
      <c r="E898" t="s">
        <v>11063</v>
      </c>
      <c r="H898" t="s">
        <v>5050</v>
      </c>
      <c r="I898" t="s">
        <v>5051</v>
      </c>
      <c r="K898" t="s">
        <v>236</v>
      </c>
      <c r="M898" t="s">
        <v>239</v>
      </c>
      <c r="AH898" t="s">
        <v>5058</v>
      </c>
      <c r="AM898" t="s">
        <v>11064</v>
      </c>
    </row>
    <row r="899" spans="1:39" x14ac:dyDescent="0.25">
      <c r="A899">
        <v>4424</v>
      </c>
      <c r="B899" t="s">
        <v>11065</v>
      </c>
      <c r="C899" t="s">
        <v>4794</v>
      </c>
      <c r="D899" t="s">
        <v>5048</v>
      </c>
      <c r="E899" t="s">
        <v>11066</v>
      </c>
      <c r="H899" t="s">
        <v>5050</v>
      </c>
      <c r="I899" t="s">
        <v>5564</v>
      </c>
      <c r="K899" t="s">
        <v>5108</v>
      </c>
      <c r="M899" t="s">
        <v>6922</v>
      </c>
      <c r="AH899" t="s">
        <v>5058</v>
      </c>
      <c r="AM899" t="s">
        <v>11067</v>
      </c>
    </row>
    <row r="900" spans="1:39" x14ac:dyDescent="0.25">
      <c r="A900">
        <v>4425</v>
      </c>
      <c r="B900" t="s">
        <v>11068</v>
      </c>
      <c r="C900" t="s">
        <v>4794</v>
      </c>
      <c r="D900" t="s">
        <v>5048</v>
      </c>
      <c r="E900" t="s">
        <v>11069</v>
      </c>
      <c r="H900" t="s">
        <v>5050</v>
      </c>
      <c r="I900" t="s">
        <v>5051</v>
      </c>
      <c r="K900" t="s">
        <v>5108</v>
      </c>
      <c r="M900" t="s">
        <v>5285</v>
      </c>
      <c r="AH900" t="s">
        <v>5058</v>
      </c>
      <c r="AM900" t="s">
        <v>11070</v>
      </c>
    </row>
    <row r="901" spans="1:39" x14ac:dyDescent="0.25">
      <c r="A901">
        <v>4426</v>
      </c>
      <c r="B901" t="s">
        <v>11071</v>
      </c>
      <c r="C901" t="s">
        <v>4794</v>
      </c>
      <c r="D901" t="s">
        <v>5048</v>
      </c>
      <c r="E901" t="s">
        <v>11072</v>
      </c>
      <c r="H901" t="s">
        <v>5050</v>
      </c>
      <c r="I901" t="s">
        <v>5051</v>
      </c>
      <c r="K901" t="s">
        <v>5108</v>
      </c>
      <c r="M901" t="s">
        <v>486</v>
      </c>
      <c r="AH901" t="s">
        <v>5058</v>
      </c>
      <c r="AM901" t="s">
        <v>11073</v>
      </c>
    </row>
    <row r="902" spans="1:39" x14ac:dyDescent="0.25">
      <c r="A902">
        <v>4427</v>
      </c>
      <c r="B902" t="s">
        <v>11074</v>
      </c>
      <c r="C902" t="s">
        <v>4794</v>
      </c>
      <c r="D902" t="s">
        <v>5048</v>
      </c>
      <c r="E902" t="s">
        <v>11075</v>
      </c>
      <c r="H902" t="s">
        <v>5050</v>
      </c>
      <c r="I902" t="s">
        <v>5051</v>
      </c>
      <c r="K902" t="s">
        <v>5078</v>
      </c>
      <c r="M902" t="s">
        <v>5064</v>
      </c>
      <c r="AH902" t="s">
        <v>5058</v>
      </c>
      <c r="AM902" t="s">
        <v>11076</v>
      </c>
    </row>
    <row r="903" spans="1:39" x14ac:dyDescent="0.25">
      <c r="A903">
        <v>4428</v>
      </c>
      <c r="B903" t="s">
        <v>11077</v>
      </c>
      <c r="C903" t="s">
        <v>4794</v>
      </c>
      <c r="D903" t="s">
        <v>5048</v>
      </c>
      <c r="E903" t="s">
        <v>11078</v>
      </c>
      <c r="H903" t="s">
        <v>5050</v>
      </c>
      <c r="I903" t="s">
        <v>5051</v>
      </c>
      <c r="K903" t="s">
        <v>5104</v>
      </c>
      <c r="M903" t="s">
        <v>9624</v>
      </c>
      <c r="AH903" t="s">
        <v>5058</v>
      </c>
      <c r="AM903" t="s">
        <v>11079</v>
      </c>
    </row>
    <row r="904" spans="1:39" x14ac:dyDescent="0.25">
      <c r="A904">
        <v>4925</v>
      </c>
      <c r="B904" t="s">
        <v>12388</v>
      </c>
      <c r="C904" t="s">
        <v>4794</v>
      </c>
      <c r="D904" t="s">
        <v>5048</v>
      </c>
      <c r="E904" t="s">
        <v>12389</v>
      </c>
      <c r="H904" t="s">
        <v>5050</v>
      </c>
      <c r="I904" t="s">
        <v>5051</v>
      </c>
      <c r="K904" t="s">
        <v>5862</v>
      </c>
      <c r="M904" t="s">
        <v>5109</v>
      </c>
      <c r="AH904" t="s">
        <v>5058</v>
      </c>
      <c r="AM904" t="s">
        <v>12390</v>
      </c>
    </row>
    <row r="905" spans="1:39" x14ac:dyDescent="0.25">
      <c r="A905">
        <v>4926</v>
      </c>
      <c r="B905" t="s">
        <v>12391</v>
      </c>
      <c r="C905" t="s">
        <v>4794</v>
      </c>
      <c r="D905" t="s">
        <v>5048</v>
      </c>
      <c r="E905" t="s">
        <v>8226</v>
      </c>
      <c r="H905" t="s">
        <v>5050</v>
      </c>
      <c r="I905" t="s">
        <v>5051</v>
      </c>
      <c r="K905" t="s">
        <v>323</v>
      </c>
      <c r="M905" t="s">
        <v>5121</v>
      </c>
      <c r="AH905" t="s">
        <v>5058</v>
      </c>
      <c r="AM905" t="s">
        <v>12392</v>
      </c>
    </row>
    <row r="906" spans="1:39" x14ac:dyDescent="0.25">
      <c r="A906">
        <v>4927</v>
      </c>
      <c r="B906" t="s">
        <v>12393</v>
      </c>
      <c r="C906" t="s">
        <v>4794</v>
      </c>
      <c r="D906" t="s">
        <v>5048</v>
      </c>
      <c r="E906" t="s">
        <v>8807</v>
      </c>
      <c r="H906" t="s">
        <v>5050</v>
      </c>
      <c r="I906" t="s">
        <v>5564</v>
      </c>
      <c r="K906" t="s">
        <v>5069</v>
      </c>
      <c r="M906" t="s">
        <v>486</v>
      </c>
      <c r="X906" t="s">
        <v>5093</v>
      </c>
      <c r="Y906" t="s">
        <v>5093</v>
      </c>
      <c r="Z906" t="s">
        <v>5093</v>
      </c>
      <c r="AA906" t="s">
        <v>5093</v>
      </c>
      <c r="AB906" t="s">
        <v>5093</v>
      </c>
      <c r="AH906" t="s">
        <v>12394</v>
      </c>
      <c r="AM906" t="s">
        <v>12395</v>
      </c>
    </row>
    <row r="907" spans="1:39" x14ac:dyDescent="0.25">
      <c r="A907">
        <v>4928</v>
      </c>
      <c r="B907" t="s">
        <v>12396</v>
      </c>
      <c r="C907" t="s">
        <v>4794</v>
      </c>
      <c r="D907" t="s">
        <v>5048</v>
      </c>
      <c r="E907" t="s">
        <v>12397</v>
      </c>
      <c r="H907" t="s">
        <v>5050</v>
      </c>
      <c r="I907" t="s">
        <v>5051</v>
      </c>
      <c r="K907" t="s">
        <v>5069</v>
      </c>
      <c r="M907" t="s">
        <v>238</v>
      </c>
      <c r="AH907" t="s">
        <v>5058</v>
      </c>
      <c r="AM907" t="s">
        <v>12398</v>
      </c>
    </row>
    <row r="908" spans="1:39" x14ac:dyDescent="0.25">
      <c r="A908">
        <v>4929</v>
      </c>
      <c r="B908" t="s">
        <v>12399</v>
      </c>
      <c r="C908" t="s">
        <v>4794</v>
      </c>
      <c r="D908" t="s">
        <v>5048</v>
      </c>
      <c r="E908" t="s">
        <v>12400</v>
      </c>
      <c r="H908" t="s">
        <v>5050</v>
      </c>
      <c r="I908" t="s">
        <v>5564</v>
      </c>
      <c r="K908" t="s">
        <v>5080</v>
      </c>
      <c r="M908" t="s">
        <v>1138</v>
      </c>
      <c r="AH908" t="s">
        <v>5058</v>
      </c>
      <c r="AM908" t="s">
        <v>12401</v>
      </c>
    </row>
    <row r="909" spans="1:39" x14ac:dyDescent="0.25">
      <c r="A909">
        <v>4930</v>
      </c>
      <c r="B909" t="s">
        <v>12402</v>
      </c>
      <c r="C909" t="s">
        <v>4794</v>
      </c>
      <c r="D909" t="s">
        <v>5048</v>
      </c>
      <c r="E909" t="s">
        <v>12403</v>
      </c>
      <c r="H909" t="s">
        <v>5050</v>
      </c>
      <c r="I909" t="s">
        <v>5051</v>
      </c>
      <c r="K909" t="s">
        <v>6941</v>
      </c>
      <c r="M909" t="s">
        <v>670</v>
      </c>
      <c r="AH909" t="s">
        <v>5058</v>
      </c>
      <c r="AM909" t="s">
        <v>12404</v>
      </c>
    </row>
    <row r="910" spans="1:39" x14ac:dyDescent="0.25">
      <c r="A910">
        <v>3736</v>
      </c>
      <c r="C910" t="s">
        <v>4794</v>
      </c>
      <c r="D910" t="s">
        <v>5048</v>
      </c>
      <c r="E910" t="s">
        <v>9836</v>
      </c>
      <c r="G910" t="s">
        <v>5073</v>
      </c>
      <c r="H910" t="s">
        <v>5050</v>
      </c>
      <c r="I910" t="s">
        <v>5051</v>
      </c>
      <c r="K910" t="s">
        <v>5074</v>
      </c>
      <c r="M910" t="s">
        <v>5080</v>
      </c>
      <c r="N910" t="s">
        <v>5051</v>
      </c>
      <c r="O910" t="s">
        <v>5113</v>
      </c>
      <c r="Q910" t="s">
        <v>238</v>
      </c>
      <c r="X910" t="s">
        <v>5070</v>
      </c>
      <c r="Y910" t="s">
        <v>5057</v>
      </c>
      <c r="Z910" t="s">
        <v>5619</v>
      </c>
      <c r="AA910" t="s">
        <v>5104</v>
      </c>
      <c r="AH910" t="s">
        <v>5058</v>
      </c>
      <c r="AM910" t="s">
        <v>9837</v>
      </c>
    </row>
    <row r="911" spans="1:39" x14ac:dyDescent="0.25">
      <c r="A911">
        <v>3738</v>
      </c>
      <c r="C911" t="s">
        <v>4794</v>
      </c>
      <c r="D911" t="s">
        <v>5048</v>
      </c>
      <c r="E911" t="s">
        <v>9838</v>
      </c>
      <c r="G911" t="s">
        <v>5073</v>
      </c>
      <c r="H911" t="s">
        <v>5050</v>
      </c>
      <c r="I911" t="s">
        <v>5051</v>
      </c>
      <c r="K911" t="s">
        <v>5070</v>
      </c>
      <c r="M911" t="s">
        <v>238</v>
      </c>
      <c r="N911" t="s">
        <v>5051</v>
      </c>
      <c r="O911" t="s">
        <v>5094</v>
      </c>
      <c r="Q911" t="s">
        <v>238</v>
      </c>
      <c r="X911" t="s">
        <v>5052</v>
      </c>
      <c r="Y911" t="s">
        <v>5133</v>
      </c>
      <c r="Z911" t="s">
        <v>5052</v>
      </c>
      <c r="AA911" t="s">
        <v>5196</v>
      </c>
      <c r="AH911" t="s">
        <v>5058</v>
      </c>
      <c r="AM911" t="s">
        <v>9839</v>
      </c>
    </row>
    <row r="912" spans="1:39" x14ac:dyDescent="0.25">
      <c r="A912">
        <v>3739</v>
      </c>
      <c r="C912" t="s">
        <v>4794</v>
      </c>
      <c r="D912" t="s">
        <v>5048</v>
      </c>
      <c r="E912" t="s">
        <v>9840</v>
      </c>
      <c r="G912" t="s">
        <v>5073</v>
      </c>
      <c r="H912" t="s">
        <v>5050</v>
      </c>
      <c r="I912" t="s">
        <v>5051</v>
      </c>
      <c r="K912" t="s">
        <v>5070</v>
      </c>
      <c r="M912" t="s">
        <v>238</v>
      </c>
      <c r="N912" t="s">
        <v>5051</v>
      </c>
      <c r="O912" t="s">
        <v>5113</v>
      </c>
      <c r="Q912" t="s">
        <v>5109</v>
      </c>
      <c r="X912" t="s">
        <v>5052</v>
      </c>
      <c r="Y912" t="s">
        <v>5196</v>
      </c>
      <c r="Z912" t="s">
        <v>5052</v>
      </c>
      <c r="AA912" t="s">
        <v>5184</v>
      </c>
      <c r="AH912" t="s">
        <v>5058</v>
      </c>
      <c r="AM912" t="s">
        <v>9841</v>
      </c>
    </row>
    <row r="913" spans="1:42" x14ac:dyDescent="0.25">
      <c r="A913">
        <v>3740</v>
      </c>
      <c r="C913" t="s">
        <v>4794</v>
      </c>
      <c r="D913" t="s">
        <v>5048</v>
      </c>
      <c r="E913" t="s">
        <v>8066</v>
      </c>
      <c r="G913" t="s">
        <v>5073</v>
      </c>
      <c r="H913" t="s">
        <v>5050</v>
      </c>
      <c r="I913" t="s">
        <v>5051</v>
      </c>
      <c r="K913" t="s">
        <v>5057</v>
      </c>
      <c r="M913" t="s">
        <v>5104</v>
      </c>
      <c r="N913" t="s">
        <v>5051</v>
      </c>
      <c r="O913" t="s">
        <v>235</v>
      </c>
      <c r="Q913" t="s">
        <v>5098</v>
      </c>
      <c r="X913" t="s">
        <v>5077</v>
      </c>
      <c r="Y913" t="s">
        <v>5196</v>
      </c>
      <c r="Z913" t="s">
        <v>5098</v>
      </c>
      <c r="AA913" t="s">
        <v>5091</v>
      </c>
      <c r="AH913" t="s">
        <v>5058</v>
      </c>
      <c r="AM913" t="s">
        <v>9842</v>
      </c>
    </row>
    <row r="914" spans="1:42" x14ac:dyDescent="0.25">
      <c r="A914">
        <v>3743</v>
      </c>
      <c r="C914" t="s">
        <v>4794</v>
      </c>
      <c r="D914" t="s">
        <v>5048</v>
      </c>
      <c r="E914" t="s">
        <v>8593</v>
      </c>
      <c r="G914" t="s">
        <v>5073</v>
      </c>
      <c r="H914" t="s">
        <v>5050</v>
      </c>
      <c r="I914" t="s">
        <v>5051</v>
      </c>
      <c r="K914" t="s">
        <v>5057</v>
      </c>
      <c r="M914" t="s">
        <v>237</v>
      </c>
      <c r="N914" t="s">
        <v>5051</v>
      </c>
      <c r="O914" t="s">
        <v>5289</v>
      </c>
      <c r="Q914" t="s">
        <v>5052</v>
      </c>
      <c r="R914" t="s">
        <v>5051</v>
      </c>
      <c r="S914" t="s">
        <v>5099</v>
      </c>
      <c r="T914" t="s">
        <v>6866</v>
      </c>
      <c r="U914" t="s">
        <v>5056</v>
      </c>
      <c r="X914" t="s">
        <v>5077</v>
      </c>
      <c r="Y914" t="s">
        <v>323</v>
      </c>
      <c r="Z914" t="s">
        <v>513</v>
      </c>
      <c r="AA914" t="s">
        <v>5191</v>
      </c>
      <c r="AB914" t="s">
        <v>237</v>
      </c>
      <c r="AC914" t="s">
        <v>5057</v>
      </c>
      <c r="AH914" t="s">
        <v>5058</v>
      </c>
      <c r="AM914" t="s">
        <v>9843</v>
      </c>
    </row>
    <row r="915" spans="1:42" x14ac:dyDescent="0.25">
      <c r="A915">
        <v>3744</v>
      </c>
      <c r="C915" t="s">
        <v>4794</v>
      </c>
      <c r="D915" t="s">
        <v>5048</v>
      </c>
      <c r="E915" t="s">
        <v>9844</v>
      </c>
      <c r="G915" t="s">
        <v>5073</v>
      </c>
      <c r="H915" t="s">
        <v>5050</v>
      </c>
      <c r="I915" t="s">
        <v>5051</v>
      </c>
      <c r="K915" t="s">
        <v>5057</v>
      </c>
      <c r="M915" t="s">
        <v>237</v>
      </c>
      <c r="N915" t="s">
        <v>5051</v>
      </c>
      <c r="O915" t="s">
        <v>5289</v>
      </c>
      <c r="Q915" t="s">
        <v>5052</v>
      </c>
      <c r="R915" t="s">
        <v>5051</v>
      </c>
      <c r="S915" t="s">
        <v>5099</v>
      </c>
      <c r="T915" t="s">
        <v>6866</v>
      </c>
      <c r="U915" t="s">
        <v>506</v>
      </c>
      <c r="X915" t="s">
        <v>5077</v>
      </c>
      <c r="Y915" t="s">
        <v>323</v>
      </c>
      <c r="Z915" t="s">
        <v>513</v>
      </c>
      <c r="AA915" t="s">
        <v>5191</v>
      </c>
      <c r="AB915" t="s">
        <v>6876</v>
      </c>
      <c r="AC915" t="s">
        <v>5057</v>
      </c>
      <c r="AH915" t="s">
        <v>5058</v>
      </c>
      <c r="AM915" t="s">
        <v>9845</v>
      </c>
    </row>
    <row r="916" spans="1:42" x14ac:dyDescent="0.25">
      <c r="A916">
        <v>3748</v>
      </c>
      <c r="C916" t="s">
        <v>4794</v>
      </c>
      <c r="D916" t="s">
        <v>5048</v>
      </c>
      <c r="E916" t="s">
        <v>9846</v>
      </c>
      <c r="G916" t="s">
        <v>5073</v>
      </c>
      <c r="H916" t="s">
        <v>5050</v>
      </c>
      <c r="I916" t="s">
        <v>5051</v>
      </c>
      <c r="K916" t="s">
        <v>5057</v>
      </c>
      <c r="M916" t="s">
        <v>237</v>
      </c>
      <c r="N916" t="s">
        <v>5051</v>
      </c>
      <c r="O916" t="s">
        <v>5099</v>
      </c>
      <c r="Q916" t="s">
        <v>5360</v>
      </c>
      <c r="X916" t="s">
        <v>5077</v>
      </c>
      <c r="Y916" t="s">
        <v>5196</v>
      </c>
      <c r="Z916" t="s">
        <v>5077</v>
      </c>
      <c r="AA916" t="s">
        <v>5184</v>
      </c>
      <c r="AH916" t="s">
        <v>5058</v>
      </c>
      <c r="AM916" t="s">
        <v>9847</v>
      </c>
    </row>
    <row r="917" spans="1:42" x14ac:dyDescent="0.25">
      <c r="A917">
        <v>3750</v>
      </c>
      <c r="C917" t="s">
        <v>4794</v>
      </c>
      <c r="D917" t="s">
        <v>5048</v>
      </c>
      <c r="E917" t="s">
        <v>9848</v>
      </c>
      <c r="G917" t="s">
        <v>5073</v>
      </c>
      <c r="H917" t="s">
        <v>5050</v>
      </c>
      <c r="I917" t="s">
        <v>5051</v>
      </c>
      <c r="K917" t="s">
        <v>5057</v>
      </c>
      <c r="M917" t="s">
        <v>5134</v>
      </c>
      <c r="N917" t="s">
        <v>5051</v>
      </c>
      <c r="O917" t="s">
        <v>5099</v>
      </c>
      <c r="Q917" t="s">
        <v>7170</v>
      </c>
      <c r="X917" t="s">
        <v>5077</v>
      </c>
      <c r="Y917" t="s">
        <v>323</v>
      </c>
      <c r="Z917" t="s">
        <v>9849</v>
      </c>
      <c r="AA917" t="s">
        <v>5057</v>
      </c>
      <c r="AH917" t="s">
        <v>5058</v>
      </c>
      <c r="AM917" t="s">
        <v>9850</v>
      </c>
    </row>
    <row r="918" spans="1:42" x14ac:dyDescent="0.25">
      <c r="A918">
        <v>3771</v>
      </c>
      <c r="C918" t="s">
        <v>4794</v>
      </c>
      <c r="D918" t="s">
        <v>5048</v>
      </c>
      <c r="E918" t="s">
        <v>9851</v>
      </c>
      <c r="G918" t="s">
        <v>5073</v>
      </c>
      <c r="H918" t="s">
        <v>5050</v>
      </c>
      <c r="I918" t="s">
        <v>5051</v>
      </c>
      <c r="K918" t="s">
        <v>5091</v>
      </c>
      <c r="M918" t="s">
        <v>5098</v>
      </c>
      <c r="N918" t="s">
        <v>5051</v>
      </c>
      <c r="O918" t="s">
        <v>5094</v>
      </c>
      <c r="Q918" t="s">
        <v>5109</v>
      </c>
      <c r="X918" t="s">
        <v>5077</v>
      </c>
      <c r="Y918" t="s">
        <v>5862</v>
      </c>
      <c r="Z918" t="s">
        <v>5077</v>
      </c>
      <c r="AA918" t="s">
        <v>5094</v>
      </c>
      <c r="AH918" t="s">
        <v>5058</v>
      </c>
      <c r="AM918" t="s">
        <v>9852</v>
      </c>
    </row>
    <row r="919" spans="1:42" x14ac:dyDescent="0.25">
      <c r="A919">
        <v>3773</v>
      </c>
      <c r="C919" t="s">
        <v>4794</v>
      </c>
      <c r="D919" t="s">
        <v>5048</v>
      </c>
      <c r="E919" t="s">
        <v>9853</v>
      </c>
      <c r="G919" t="s">
        <v>5073</v>
      </c>
      <c r="H919" t="s">
        <v>5050</v>
      </c>
      <c r="I919" t="s">
        <v>5051</v>
      </c>
      <c r="K919" t="s">
        <v>5091</v>
      </c>
      <c r="M919" t="s">
        <v>5098</v>
      </c>
      <c r="N919" t="s">
        <v>5051</v>
      </c>
      <c r="O919" t="s">
        <v>5094</v>
      </c>
      <c r="Q919" t="s">
        <v>506</v>
      </c>
      <c r="X919" t="s">
        <v>5077</v>
      </c>
      <c r="Y919" t="s">
        <v>5229</v>
      </c>
      <c r="Z919" t="s">
        <v>486</v>
      </c>
      <c r="AA919" t="s">
        <v>5099</v>
      </c>
      <c r="AH919" t="s">
        <v>5058</v>
      </c>
      <c r="AM919" t="s">
        <v>9854</v>
      </c>
    </row>
    <row r="920" spans="1:42" x14ac:dyDescent="0.25">
      <c r="A920">
        <v>3775</v>
      </c>
      <c r="C920" t="s">
        <v>4794</v>
      </c>
      <c r="D920" t="s">
        <v>5048</v>
      </c>
      <c r="E920" t="s">
        <v>9855</v>
      </c>
      <c r="G920" t="s">
        <v>5073</v>
      </c>
      <c r="H920" t="s">
        <v>5050</v>
      </c>
      <c r="I920" t="s">
        <v>5051</v>
      </c>
      <c r="K920" t="s">
        <v>5091</v>
      </c>
      <c r="M920" t="s">
        <v>5098</v>
      </c>
      <c r="N920" t="s">
        <v>5051</v>
      </c>
      <c r="O920" t="s">
        <v>5117</v>
      </c>
      <c r="Q920" t="s">
        <v>5109</v>
      </c>
      <c r="X920" t="s">
        <v>5077</v>
      </c>
      <c r="Y920" t="s">
        <v>5862</v>
      </c>
      <c r="Z920" t="s">
        <v>5077</v>
      </c>
      <c r="AA920" t="s">
        <v>5062</v>
      </c>
      <c r="AH920" t="s">
        <v>5058</v>
      </c>
      <c r="AM920" t="s">
        <v>9856</v>
      </c>
    </row>
    <row r="921" spans="1:42" x14ac:dyDescent="0.25">
      <c r="A921">
        <v>3779</v>
      </c>
      <c r="C921" t="s">
        <v>4794</v>
      </c>
      <c r="D921" t="s">
        <v>5048</v>
      </c>
      <c r="E921" t="s">
        <v>9857</v>
      </c>
      <c r="G921" t="s">
        <v>5073</v>
      </c>
      <c r="H921" t="s">
        <v>5050</v>
      </c>
      <c r="I921" t="s">
        <v>5051</v>
      </c>
      <c r="K921" t="s">
        <v>5091</v>
      </c>
      <c r="M921" t="s">
        <v>486</v>
      </c>
      <c r="N921" t="s">
        <v>5051</v>
      </c>
      <c r="O921" t="s">
        <v>5063</v>
      </c>
      <c r="Q921" t="s">
        <v>5619</v>
      </c>
      <c r="X921" t="s">
        <v>5070</v>
      </c>
      <c r="Y921" t="s">
        <v>5853</v>
      </c>
      <c r="Z921" t="s">
        <v>5070</v>
      </c>
      <c r="AA921" t="s">
        <v>5104</v>
      </c>
      <c r="AH921" t="s">
        <v>5058</v>
      </c>
      <c r="AM921" t="s">
        <v>9858</v>
      </c>
    </row>
    <row r="922" spans="1:42" x14ac:dyDescent="0.25">
      <c r="A922">
        <v>3790</v>
      </c>
      <c r="C922" t="s">
        <v>4794</v>
      </c>
      <c r="D922" t="s">
        <v>5048</v>
      </c>
      <c r="E922" t="s">
        <v>9859</v>
      </c>
      <c r="G922" t="s">
        <v>5073</v>
      </c>
      <c r="H922" t="s">
        <v>5050</v>
      </c>
      <c r="I922" t="s">
        <v>5051</v>
      </c>
      <c r="K922" t="s">
        <v>5052</v>
      </c>
      <c r="M922" t="s">
        <v>5355</v>
      </c>
      <c r="N922" t="s">
        <v>5051</v>
      </c>
      <c r="O922" t="s">
        <v>5063</v>
      </c>
      <c r="Q922" t="s">
        <v>239</v>
      </c>
      <c r="X922" t="s">
        <v>235</v>
      </c>
      <c r="Y922" t="s">
        <v>5196</v>
      </c>
      <c r="Z922" t="s">
        <v>235</v>
      </c>
      <c r="AA922" t="s">
        <v>5057</v>
      </c>
      <c r="AH922" t="s">
        <v>5058</v>
      </c>
      <c r="AM922" t="s">
        <v>9860</v>
      </c>
    </row>
    <row r="923" spans="1:42" x14ac:dyDescent="0.25">
      <c r="A923">
        <v>3796</v>
      </c>
      <c r="C923" t="s">
        <v>4794</v>
      </c>
      <c r="D923" t="s">
        <v>5048</v>
      </c>
      <c r="E923" t="s">
        <v>9864</v>
      </c>
      <c r="G923" t="s">
        <v>5073</v>
      </c>
      <c r="H923" t="s">
        <v>5050</v>
      </c>
      <c r="I923" t="s">
        <v>5051</v>
      </c>
      <c r="K923" t="s">
        <v>5052</v>
      </c>
      <c r="M923" t="s">
        <v>743</v>
      </c>
      <c r="N923" t="s">
        <v>5051</v>
      </c>
      <c r="O923" t="s">
        <v>5094</v>
      </c>
      <c r="Q923" t="s">
        <v>506</v>
      </c>
      <c r="X923" t="s">
        <v>5184</v>
      </c>
      <c r="Y923" t="s">
        <v>5196</v>
      </c>
      <c r="Z923" t="s">
        <v>5184</v>
      </c>
      <c r="AA923" t="s">
        <v>5099</v>
      </c>
      <c r="AH923" t="s">
        <v>5058</v>
      </c>
      <c r="AM923" t="s">
        <v>9865</v>
      </c>
    </row>
    <row r="924" spans="1:42" x14ac:dyDescent="0.25">
      <c r="A924">
        <v>3798</v>
      </c>
      <c r="C924" t="s">
        <v>4794</v>
      </c>
      <c r="D924" t="s">
        <v>5048</v>
      </c>
      <c r="E924" t="s">
        <v>9866</v>
      </c>
      <c r="G924" t="s">
        <v>5073</v>
      </c>
      <c r="H924" t="s">
        <v>5050</v>
      </c>
      <c r="I924" t="s">
        <v>5051</v>
      </c>
      <c r="K924" t="s">
        <v>5052</v>
      </c>
      <c r="L924" t="s">
        <v>9867</v>
      </c>
      <c r="M924" t="s">
        <v>5092</v>
      </c>
      <c r="N924" t="s">
        <v>5564</v>
      </c>
      <c r="O924" t="s">
        <v>5094</v>
      </c>
      <c r="Q924" t="s">
        <v>486</v>
      </c>
      <c r="X924" t="s">
        <v>5070</v>
      </c>
      <c r="Y924" t="s">
        <v>5196</v>
      </c>
      <c r="Z924" t="s">
        <v>5070</v>
      </c>
      <c r="AA924" t="s">
        <v>5057</v>
      </c>
      <c r="AH924" t="s">
        <v>5058</v>
      </c>
      <c r="AM924" t="s">
        <v>9868</v>
      </c>
    </row>
    <row r="925" spans="1:42" x14ac:dyDescent="0.25">
      <c r="A925">
        <v>3801</v>
      </c>
      <c r="C925" t="s">
        <v>4794</v>
      </c>
      <c r="D925" t="s">
        <v>5048</v>
      </c>
      <c r="E925" t="s">
        <v>9869</v>
      </c>
      <c r="G925" t="s">
        <v>5073</v>
      </c>
      <c r="H925" t="s">
        <v>5050</v>
      </c>
      <c r="I925" t="s">
        <v>5051</v>
      </c>
      <c r="K925" t="s">
        <v>5052</v>
      </c>
      <c r="M925" t="s">
        <v>5134</v>
      </c>
      <c r="N925" t="s">
        <v>5051</v>
      </c>
      <c r="O925" t="s">
        <v>5099</v>
      </c>
      <c r="Q925" t="s">
        <v>506</v>
      </c>
      <c r="X925" t="s">
        <v>5070</v>
      </c>
      <c r="Y925" t="s">
        <v>6876</v>
      </c>
      <c r="Z925" t="s">
        <v>5052</v>
      </c>
      <c r="AA925" t="s">
        <v>5070</v>
      </c>
      <c r="AH925" t="s">
        <v>5058</v>
      </c>
      <c r="AM925" t="s">
        <v>9870</v>
      </c>
    </row>
    <row r="926" spans="1:42" x14ac:dyDescent="0.25">
      <c r="A926">
        <v>3803</v>
      </c>
      <c r="C926" t="s">
        <v>4794</v>
      </c>
      <c r="D926" t="s">
        <v>5048</v>
      </c>
      <c r="E926" t="s">
        <v>9871</v>
      </c>
      <c r="G926" t="s">
        <v>5073</v>
      </c>
      <c r="H926" t="s">
        <v>5050</v>
      </c>
      <c r="I926" t="s">
        <v>5051</v>
      </c>
      <c r="K926" t="s">
        <v>5052</v>
      </c>
      <c r="M926" t="s">
        <v>5237</v>
      </c>
      <c r="N926" t="s">
        <v>5051</v>
      </c>
      <c r="O926" t="s">
        <v>5094</v>
      </c>
      <c r="Q926" t="s">
        <v>5109</v>
      </c>
      <c r="X926" t="s">
        <v>5052</v>
      </c>
      <c r="Y926" t="s">
        <v>5069</v>
      </c>
      <c r="Z926" t="s">
        <v>5052</v>
      </c>
      <c r="AA926" t="s">
        <v>5052</v>
      </c>
      <c r="AH926" t="s">
        <v>5058</v>
      </c>
      <c r="AM926" t="s">
        <v>9872</v>
      </c>
    </row>
    <row r="927" spans="1:42" x14ac:dyDescent="0.25">
      <c r="A927">
        <v>3805</v>
      </c>
      <c r="B927" t="s">
        <v>9873</v>
      </c>
      <c r="C927" t="s">
        <v>4794</v>
      </c>
      <c r="D927" t="s">
        <v>5048</v>
      </c>
      <c r="E927" t="s">
        <v>9874</v>
      </c>
      <c r="H927" t="s">
        <v>5050</v>
      </c>
      <c r="I927" t="s">
        <v>5051</v>
      </c>
      <c r="K927" t="s">
        <v>5052</v>
      </c>
      <c r="M927" t="s">
        <v>238</v>
      </c>
      <c r="N927" t="s">
        <v>5051</v>
      </c>
      <c r="O927" t="s">
        <v>5094</v>
      </c>
      <c r="Q927" t="s">
        <v>238</v>
      </c>
      <c r="X927" t="s">
        <v>5070</v>
      </c>
      <c r="Y927" t="s">
        <v>5196</v>
      </c>
      <c r="Z927" t="s">
        <v>5070</v>
      </c>
      <c r="AA927" t="s">
        <v>5057</v>
      </c>
      <c r="AH927" t="s">
        <v>5058</v>
      </c>
      <c r="AM927" t="s">
        <v>9875</v>
      </c>
      <c r="AP927" t="s">
        <v>5093</v>
      </c>
    </row>
    <row r="928" spans="1:42" x14ac:dyDescent="0.25">
      <c r="A928">
        <v>3806</v>
      </c>
      <c r="C928" t="s">
        <v>4794</v>
      </c>
      <c r="D928" t="s">
        <v>5048</v>
      </c>
      <c r="E928" t="s">
        <v>9876</v>
      </c>
      <c r="G928" t="s">
        <v>5073</v>
      </c>
      <c r="H928" t="s">
        <v>5050</v>
      </c>
      <c r="I928" t="s">
        <v>5051</v>
      </c>
      <c r="K928" t="s">
        <v>5052</v>
      </c>
      <c r="M928" t="s">
        <v>506</v>
      </c>
      <c r="N928" t="s">
        <v>5051</v>
      </c>
      <c r="O928" t="s">
        <v>5104</v>
      </c>
      <c r="Q928" t="s">
        <v>6311</v>
      </c>
      <c r="X928" t="s">
        <v>5091</v>
      </c>
      <c r="Y928" t="s">
        <v>5196</v>
      </c>
      <c r="Z928" t="s">
        <v>5091</v>
      </c>
      <c r="AA928" t="s">
        <v>5057</v>
      </c>
      <c r="AH928" t="s">
        <v>5058</v>
      </c>
      <c r="AM928" t="s">
        <v>9877</v>
      </c>
    </row>
    <row r="929" spans="1:42" x14ac:dyDescent="0.25">
      <c r="A929">
        <v>3808</v>
      </c>
      <c r="C929" t="s">
        <v>4794</v>
      </c>
      <c r="D929" t="s">
        <v>5048</v>
      </c>
      <c r="E929" t="s">
        <v>9878</v>
      </c>
      <c r="G929" t="s">
        <v>5073</v>
      </c>
      <c r="H929" t="s">
        <v>5050</v>
      </c>
      <c r="I929" t="s">
        <v>5051</v>
      </c>
      <c r="K929" t="s">
        <v>5055</v>
      </c>
      <c r="M929" t="s">
        <v>5069</v>
      </c>
      <c r="N929" t="s">
        <v>5051</v>
      </c>
      <c r="O929" t="s">
        <v>5063</v>
      </c>
      <c r="Q929" t="s">
        <v>255</v>
      </c>
      <c r="X929" t="s">
        <v>5070</v>
      </c>
      <c r="Y929" t="s">
        <v>5069</v>
      </c>
      <c r="Z929" t="s">
        <v>5070</v>
      </c>
      <c r="AA929" t="s">
        <v>5057</v>
      </c>
      <c r="AH929" t="s">
        <v>5058</v>
      </c>
      <c r="AM929" t="s">
        <v>9879</v>
      </c>
    </row>
    <row r="930" spans="1:42" x14ac:dyDescent="0.25">
      <c r="A930">
        <v>3811</v>
      </c>
      <c r="C930" t="s">
        <v>4794</v>
      </c>
      <c r="D930" t="s">
        <v>5048</v>
      </c>
      <c r="E930" t="s">
        <v>9880</v>
      </c>
      <c r="G930" t="s">
        <v>5073</v>
      </c>
      <c r="H930" t="s">
        <v>5050</v>
      </c>
      <c r="I930" t="s">
        <v>5051</v>
      </c>
      <c r="K930" t="s">
        <v>5055</v>
      </c>
      <c r="M930" t="s">
        <v>5237</v>
      </c>
      <c r="N930" t="s">
        <v>5051</v>
      </c>
      <c r="O930" t="s">
        <v>5063</v>
      </c>
      <c r="Q930" t="s">
        <v>238</v>
      </c>
      <c r="X930" t="s">
        <v>5091</v>
      </c>
      <c r="Y930" t="s">
        <v>5196</v>
      </c>
      <c r="Z930" t="s">
        <v>5091</v>
      </c>
      <c r="AA930" t="s">
        <v>5057</v>
      </c>
      <c r="AH930" t="s">
        <v>5058</v>
      </c>
      <c r="AM930" t="s">
        <v>9881</v>
      </c>
    </row>
    <row r="931" spans="1:42" x14ac:dyDescent="0.25">
      <c r="A931">
        <v>3815</v>
      </c>
      <c r="C931" t="s">
        <v>4794</v>
      </c>
      <c r="D931" t="s">
        <v>5048</v>
      </c>
      <c r="E931" t="s">
        <v>9882</v>
      </c>
      <c r="G931" t="s">
        <v>5073</v>
      </c>
      <c r="H931" t="s">
        <v>5050</v>
      </c>
      <c r="I931" t="s">
        <v>5051</v>
      </c>
      <c r="K931" t="s">
        <v>235</v>
      </c>
      <c r="M931" t="s">
        <v>5191</v>
      </c>
      <c r="N931" t="s">
        <v>5051</v>
      </c>
      <c r="O931" t="s">
        <v>5094</v>
      </c>
      <c r="Q931" t="s">
        <v>5064</v>
      </c>
      <c r="X931" t="s">
        <v>5070</v>
      </c>
      <c r="Y931" t="s">
        <v>6876</v>
      </c>
      <c r="Z931" t="s">
        <v>5070</v>
      </c>
      <c r="AA931" t="s">
        <v>5052</v>
      </c>
      <c r="AH931" t="s">
        <v>5058</v>
      </c>
      <c r="AM931" t="s">
        <v>9883</v>
      </c>
    </row>
    <row r="932" spans="1:42" x14ac:dyDescent="0.25">
      <c r="A932">
        <v>3818</v>
      </c>
      <c r="C932" t="s">
        <v>4794</v>
      </c>
      <c r="D932" t="s">
        <v>5048</v>
      </c>
      <c r="E932" t="s">
        <v>9884</v>
      </c>
      <c r="G932" t="s">
        <v>5073</v>
      </c>
      <c r="H932" t="s">
        <v>5050</v>
      </c>
      <c r="I932" t="s">
        <v>5051</v>
      </c>
      <c r="K932" t="s">
        <v>235</v>
      </c>
      <c r="M932" t="s">
        <v>5191</v>
      </c>
      <c r="N932" t="s">
        <v>5051</v>
      </c>
      <c r="O932" t="s">
        <v>5063</v>
      </c>
      <c r="Q932" t="s">
        <v>5064</v>
      </c>
      <c r="X932" t="s">
        <v>5070</v>
      </c>
      <c r="Y932" t="s">
        <v>6876</v>
      </c>
      <c r="Z932" t="s">
        <v>5070</v>
      </c>
      <c r="AA932" t="s">
        <v>5091</v>
      </c>
      <c r="AH932" t="s">
        <v>5058</v>
      </c>
      <c r="AM932" t="s">
        <v>9885</v>
      </c>
    </row>
    <row r="933" spans="1:42" x14ac:dyDescent="0.25">
      <c r="A933">
        <v>3819</v>
      </c>
      <c r="C933" t="s">
        <v>4794</v>
      </c>
      <c r="D933" t="s">
        <v>5048</v>
      </c>
      <c r="E933" t="s">
        <v>9886</v>
      </c>
      <c r="G933" t="s">
        <v>5073</v>
      </c>
      <c r="H933" t="s">
        <v>5050</v>
      </c>
      <c r="I933" t="s">
        <v>5051</v>
      </c>
      <c r="K933" t="s">
        <v>235</v>
      </c>
      <c r="M933" t="s">
        <v>5649</v>
      </c>
      <c r="N933" t="s">
        <v>5051</v>
      </c>
      <c r="O933" t="s">
        <v>5062</v>
      </c>
      <c r="Q933" t="s">
        <v>5237</v>
      </c>
      <c r="X933" t="s">
        <v>5077</v>
      </c>
      <c r="Y933" t="s">
        <v>6876</v>
      </c>
      <c r="Z933" t="s">
        <v>5077</v>
      </c>
      <c r="AA933" t="s">
        <v>5052</v>
      </c>
      <c r="AH933" t="s">
        <v>5058</v>
      </c>
      <c r="AM933" t="s">
        <v>9887</v>
      </c>
    </row>
    <row r="934" spans="1:42" x14ac:dyDescent="0.25">
      <c r="A934">
        <v>3822</v>
      </c>
      <c r="C934" t="s">
        <v>4794</v>
      </c>
      <c r="D934" t="s">
        <v>5048</v>
      </c>
      <c r="E934" t="s">
        <v>7679</v>
      </c>
      <c r="G934" t="s">
        <v>5073</v>
      </c>
      <c r="H934" t="s">
        <v>5050</v>
      </c>
      <c r="I934" t="s">
        <v>5051</v>
      </c>
      <c r="K934" t="s">
        <v>235</v>
      </c>
      <c r="M934" t="s">
        <v>743</v>
      </c>
      <c r="N934" t="s">
        <v>5051</v>
      </c>
      <c r="O934" t="s">
        <v>5099</v>
      </c>
      <c r="Q934" t="s">
        <v>238</v>
      </c>
      <c r="X934" t="s">
        <v>5057</v>
      </c>
      <c r="Y934" t="s">
        <v>323</v>
      </c>
      <c r="Z934" t="s">
        <v>5062</v>
      </c>
      <c r="AA934" t="s">
        <v>5057</v>
      </c>
      <c r="AH934" t="s">
        <v>5058</v>
      </c>
      <c r="AM934" t="s">
        <v>9888</v>
      </c>
    </row>
    <row r="935" spans="1:42" x14ac:dyDescent="0.25">
      <c r="A935">
        <v>3827</v>
      </c>
      <c r="C935" t="s">
        <v>4794</v>
      </c>
      <c r="D935" t="s">
        <v>5048</v>
      </c>
      <c r="E935" t="s">
        <v>8199</v>
      </c>
      <c r="G935" t="s">
        <v>5073</v>
      </c>
      <c r="H935" t="s">
        <v>5050</v>
      </c>
      <c r="I935" t="s">
        <v>5051</v>
      </c>
      <c r="K935" t="s">
        <v>235</v>
      </c>
      <c r="M935" t="s">
        <v>5134</v>
      </c>
      <c r="N935" t="s">
        <v>5051</v>
      </c>
      <c r="O935" t="s">
        <v>5099</v>
      </c>
      <c r="Q935" t="s">
        <v>486</v>
      </c>
      <c r="X935" t="s">
        <v>5052</v>
      </c>
      <c r="Y935" t="s">
        <v>323</v>
      </c>
      <c r="Z935" t="s">
        <v>5052</v>
      </c>
      <c r="AA935" t="s">
        <v>5057</v>
      </c>
      <c r="AH935" t="s">
        <v>5058</v>
      </c>
      <c r="AM935" t="s">
        <v>9889</v>
      </c>
    </row>
    <row r="936" spans="1:42" x14ac:dyDescent="0.25">
      <c r="A936">
        <v>3829</v>
      </c>
      <c r="C936" t="s">
        <v>4794</v>
      </c>
      <c r="D936" t="s">
        <v>5048</v>
      </c>
      <c r="E936" t="s">
        <v>9890</v>
      </c>
      <c r="G936" t="s">
        <v>5073</v>
      </c>
      <c r="H936" t="s">
        <v>5050</v>
      </c>
      <c r="I936" t="s">
        <v>5051</v>
      </c>
      <c r="K936" t="s">
        <v>235</v>
      </c>
      <c r="M936" t="s">
        <v>5134</v>
      </c>
      <c r="N936" t="s">
        <v>5051</v>
      </c>
      <c r="O936" t="s">
        <v>5094</v>
      </c>
      <c r="Q936" t="s">
        <v>506</v>
      </c>
      <c r="X936" t="s">
        <v>5077</v>
      </c>
      <c r="Y936" t="s">
        <v>6876</v>
      </c>
      <c r="Z936" t="s">
        <v>5070</v>
      </c>
      <c r="AA936" t="s">
        <v>5052</v>
      </c>
      <c r="AH936" t="s">
        <v>5058</v>
      </c>
      <c r="AM936" t="s">
        <v>9891</v>
      </c>
    </row>
    <row r="937" spans="1:42" x14ac:dyDescent="0.25">
      <c r="A937">
        <v>3830</v>
      </c>
      <c r="C937" t="s">
        <v>4794</v>
      </c>
      <c r="D937" t="s">
        <v>5048</v>
      </c>
      <c r="E937" t="s">
        <v>8006</v>
      </c>
      <c r="G937" t="s">
        <v>5073</v>
      </c>
      <c r="H937" t="s">
        <v>5050</v>
      </c>
      <c r="I937" t="s">
        <v>5051</v>
      </c>
      <c r="K937" t="s">
        <v>235</v>
      </c>
      <c r="M937" t="s">
        <v>5134</v>
      </c>
      <c r="N937" t="s">
        <v>5051</v>
      </c>
      <c r="O937" t="s">
        <v>5063</v>
      </c>
      <c r="Q937" t="s">
        <v>486</v>
      </c>
      <c r="X937" t="s">
        <v>5077</v>
      </c>
      <c r="Y937" t="s">
        <v>5196</v>
      </c>
      <c r="Z937" t="s">
        <v>5070</v>
      </c>
      <c r="AA937" t="s">
        <v>5057</v>
      </c>
      <c r="AH937" t="s">
        <v>5058</v>
      </c>
      <c r="AM937" t="s">
        <v>9892</v>
      </c>
    </row>
    <row r="938" spans="1:42" x14ac:dyDescent="0.25">
      <c r="A938">
        <v>3840</v>
      </c>
      <c r="C938" t="s">
        <v>4794</v>
      </c>
      <c r="D938" t="s">
        <v>5048</v>
      </c>
      <c r="E938" t="s">
        <v>8608</v>
      </c>
      <c r="G938" t="s">
        <v>5073</v>
      </c>
      <c r="H938" t="s">
        <v>5050</v>
      </c>
      <c r="I938" t="s">
        <v>5051</v>
      </c>
      <c r="K938" t="s">
        <v>235</v>
      </c>
      <c r="M938" t="s">
        <v>238</v>
      </c>
      <c r="N938" t="s">
        <v>5051</v>
      </c>
      <c r="O938" t="s">
        <v>5117</v>
      </c>
      <c r="Q938" t="s">
        <v>5109</v>
      </c>
      <c r="X938" t="s">
        <v>5129</v>
      </c>
      <c r="Y938" t="s">
        <v>5069</v>
      </c>
      <c r="Z938" t="s">
        <v>5672</v>
      </c>
      <c r="AA938" t="s">
        <v>5057</v>
      </c>
      <c r="AH938" t="s">
        <v>5058</v>
      </c>
      <c r="AM938" t="s">
        <v>9893</v>
      </c>
    </row>
    <row r="939" spans="1:42" x14ac:dyDescent="0.25">
      <c r="A939">
        <v>3842</v>
      </c>
      <c r="C939" t="s">
        <v>4794</v>
      </c>
      <c r="D939" t="s">
        <v>5048</v>
      </c>
      <c r="E939" t="s">
        <v>9894</v>
      </c>
      <c r="G939" t="s">
        <v>5073</v>
      </c>
      <c r="H939" t="s">
        <v>5050</v>
      </c>
      <c r="I939" t="s">
        <v>5051</v>
      </c>
      <c r="K939" t="s">
        <v>235</v>
      </c>
      <c r="M939" t="s">
        <v>506</v>
      </c>
      <c r="N939" t="s">
        <v>5051</v>
      </c>
      <c r="O939" t="s">
        <v>5094</v>
      </c>
      <c r="Q939" t="s">
        <v>506</v>
      </c>
      <c r="X939" t="s">
        <v>5070</v>
      </c>
      <c r="Y939" t="s">
        <v>5085</v>
      </c>
      <c r="Z939" t="s">
        <v>5070</v>
      </c>
      <c r="AA939" t="s">
        <v>5070</v>
      </c>
      <c r="AH939" t="s">
        <v>5058</v>
      </c>
      <c r="AM939" t="s">
        <v>9895</v>
      </c>
    </row>
    <row r="940" spans="1:42" x14ac:dyDescent="0.25">
      <c r="A940">
        <v>3845</v>
      </c>
      <c r="C940" t="s">
        <v>4794</v>
      </c>
      <c r="D940" t="s">
        <v>5048</v>
      </c>
      <c r="E940" t="s">
        <v>9896</v>
      </c>
      <c r="G940" t="s">
        <v>5073</v>
      </c>
      <c r="H940" t="s">
        <v>5050</v>
      </c>
      <c r="I940" t="s">
        <v>5051</v>
      </c>
      <c r="K940" t="s">
        <v>235</v>
      </c>
      <c r="M940" t="s">
        <v>239</v>
      </c>
      <c r="N940" t="s">
        <v>5051</v>
      </c>
      <c r="O940" t="s">
        <v>5063</v>
      </c>
      <c r="Q940" t="s">
        <v>239</v>
      </c>
      <c r="X940" t="s">
        <v>5091</v>
      </c>
      <c r="Y940" t="s">
        <v>5196</v>
      </c>
      <c r="Z940" t="s">
        <v>5091</v>
      </c>
      <c r="AA940" t="s">
        <v>5052</v>
      </c>
      <c r="AH940" t="s">
        <v>5058</v>
      </c>
      <c r="AM940" t="s">
        <v>9897</v>
      </c>
    </row>
    <row r="941" spans="1:42" x14ac:dyDescent="0.25">
      <c r="A941">
        <v>3846</v>
      </c>
      <c r="C941" t="s">
        <v>4794</v>
      </c>
      <c r="D941" t="s">
        <v>5048</v>
      </c>
      <c r="E941" t="s">
        <v>9898</v>
      </c>
      <c r="G941" t="s">
        <v>5073</v>
      </c>
      <c r="H941" t="s">
        <v>5050</v>
      </c>
      <c r="I941" t="s">
        <v>5051</v>
      </c>
      <c r="K941" t="s">
        <v>235</v>
      </c>
      <c r="M941" t="s">
        <v>239</v>
      </c>
      <c r="N941" t="s">
        <v>5051</v>
      </c>
      <c r="O941" t="s">
        <v>5063</v>
      </c>
      <c r="Q941" t="s">
        <v>239</v>
      </c>
      <c r="X941" t="s">
        <v>5091</v>
      </c>
      <c r="Y941" t="s">
        <v>5196</v>
      </c>
      <c r="Z941" t="s">
        <v>5091</v>
      </c>
      <c r="AA941" t="s">
        <v>5055</v>
      </c>
      <c r="AH941" t="s">
        <v>5058</v>
      </c>
      <c r="AM941" t="s">
        <v>9899</v>
      </c>
    </row>
    <row r="942" spans="1:42" x14ac:dyDescent="0.25">
      <c r="A942">
        <v>3856</v>
      </c>
      <c r="C942" t="s">
        <v>4794</v>
      </c>
      <c r="D942" t="s">
        <v>5048</v>
      </c>
      <c r="E942" t="s">
        <v>9902</v>
      </c>
      <c r="G942" t="s">
        <v>5073</v>
      </c>
      <c r="H942" t="s">
        <v>5050</v>
      </c>
      <c r="I942" t="s">
        <v>5051</v>
      </c>
      <c r="K942" t="s">
        <v>5099</v>
      </c>
      <c r="M942" t="s">
        <v>743</v>
      </c>
      <c r="N942" t="s">
        <v>5051</v>
      </c>
      <c r="O942" t="s">
        <v>5094</v>
      </c>
      <c r="Q942" t="s">
        <v>5134</v>
      </c>
      <c r="X942" t="s">
        <v>5052</v>
      </c>
      <c r="Y942" t="s">
        <v>323</v>
      </c>
      <c r="Z942" t="s">
        <v>5052</v>
      </c>
      <c r="AA942" t="s">
        <v>5052</v>
      </c>
      <c r="AH942" t="s">
        <v>5058</v>
      </c>
      <c r="AM942" t="s">
        <v>9903</v>
      </c>
    </row>
    <row r="943" spans="1:42" x14ac:dyDescent="0.25">
      <c r="A943">
        <v>3859</v>
      </c>
      <c r="C943" t="s">
        <v>4794</v>
      </c>
      <c r="D943" t="s">
        <v>5048</v>
      </c>
      <c r="E943" t="s">
        <v>9904</v>
      </c>
      <c r="G943" t="s">
        <v>5073</v>
      </c>
      <c r="H943" t="s">
        <v>5050</v>
      </c>
      <c r="I943" t="s">
        <v>5051</v>
      </c>
      <c r="K943" t="s">
        <v>5099</v>
      </c>
      <c r="M943" t="s">
        <v>5092</v>
      </c>
      <c r="N943" t="s">
        <v>5051</v>
      </c>
      <c r="O943" t="s">
        <v>5099</v>
      </c>
      <c r="Q943" t="s">
        <v>486</v>
      </c>
      <c r="X943" t="s">
        <v>5052</v>
      </c>
      <c r="Y943" t="s">
        <v>506</v>
      </c>
      <c r="Z943" t="s">
        <v>5052</v>
      </c>
      <c r="AA943" t="s">
        <v>5191</v>
      </c>
      <c r="AH943" t="s">
        <v>5058</v>
      </c>
      <c r="AM943" t="s">
        <v>9905</v>
      </c>
    </row>
    <row r="944" spans="1:42" x14ac:dyDescent="0.25">
      <c r="A944">
        <v>3861</v>
      </c>
      <c r="B944" t="s">
        <v>9906</v>
      </c>
      <c r="C944" t="s">
        <v>4794</v>
      </c>
      <c r="D944" t="s">
        <v>5048</v>
      </c>
      <c r="E944" t="s">
        <v>9907</v>
      </c>
      <c r="G944" t="s">
        <v>5073</v>
      </c>
      <c r="H944" t="s">
        <v>5050</v>
      </c>
      <c r="I944" t="s">
        <v>5051</v>
      </c>
      <c r="K944" t="s">
        <v>5099</v>
      </c>
      <c r="M944" t="s">
        <v>5134</v>
      </c>
      <c r="N944" t="s">
        <v>5051</v>
      </c>
      <c r="O944" t="s">
        <v>235</v>
      </c>
      <c r="Q944" t="s">
        <v>5134</v>
      </c>
      <c r="X944" t="s">
        <v>5672</v>
      </c>
      <c r="Y944" t="s">
        <v>5648</v>
      </c>
      <c r="Z944" t="s">
        <v>5271</v>
      </c>
      <c r="AA944" t="s">
        <v>5129</v>
      </c>
      <c r="AH944" t="s">
        <v>5058</v>
      </c>
      <c r="AM944" t="s">
        <v>9908</v>
      </c>
      <c r="AP944" t="s">
        <v>5093</v>
      </c>
    </row>
    <row r="945" spans="1:39" x14ac:dyDescent="0.25">
      <c r="A945">
        <v>3862</v>
      </c>
      <c r="C945" t="s">
        <v>4794</v>
      </c>
      <c r="D945" t="s">
        <v>5048</v>
      </c>
      <c r="E945" t="s">
        <v>9697</v>
      </c>
      <c r="G945" t="s">
        <v>5073</v>
      </c>
      <c r="H945" t="s">
        <v>5050</v>
      </c>
      <c r="I945" t="s">
        <v>5051</v>
      </c>
      <c r="K945" t="s">
        <v>5099</v>
      </c>
      <c r="M945" t="s">
        <v>5134</v>
      </c>
      <c r="N945" t="s">
        <v>5051</v>
      </c>
      <c r="O945" t="s">
        <v>5099</v>
      </c>
      <c r="Q945" t="s">
        <v>5134</v>
      </c>
      <c r="X945" t="s">
        <v>5052</v>
      </c>
      <c r="Y945" t="s">
        <v>5237</v>
      </c>
      <c r="Z945" t="s">
        <v>5052</v>
      </c>
      <c r="AA945" t="s">
        <v>5057</v>
      </c>
      <c r="AH945" t="s">
        <v>5058</v>
      </c>
      <c r="AM945" t="s">
        <v>9909</v>
      </c>
    </row>
    <row r="946" spans="1:39" x14ac:dyDescent="0.25">
      <c r="A946">
        <v>3863</v>
      </c>
      <c r="C946" t="s">
        <v>4794</v>
      </c>
      <c r="D946" t="s">
        <v>5048</v>
      </c>
      <c r="E946" t="s">
        <v>9910</v>
      </c>
      <c r="G946" t="s">
        <v>5073</v>
      </c>
      <c r="H946" t="s">
        <v>5050</v>
      </c>
      <c r="I946" t="s">
        <v>5051</v>
      </c>
      <c r="K946" t="s">
        <v>5099</v>
      </c>
      <c r="M946" t="s">
        <v>5134</v>
      </c>
      <c r="N946" t="s">
        <v>5051</v>
      </c>
      <c r="O946" t="s">
        <v>5094</v>
      </c>
      <c r="Q946" t="s">
        <v>238</v>
      </c>
      <c r="X946" t="s">
        <v>5672</v>
      </c>
      <c r="Y946" t="s">
        <v>5080</v>
      </c>
      <c r="Z946" t="s">
        <v>5672</v>
      </c>
      <c r="AA946" t="s">
        <v>5057</v>
      </c>
      <c r="AH946" t="s">
        <v>5058</v>
      </c>
      <c r="AM946" t="s">
        <v>9911</v>
      </c>
    </row>
    <row r="947" spans="1:39" x14ac:dyDescent="0.25">
      <c r="A947">
        <v>3874</v>
      </c>
      <c r="C947" t="s">
        <v>4794</v>
      </c>
      <c r="D947" t="s">
        <v>5048</v>
      </c>
      <c r="E947" t="s">
        <v>9914</v>
      </c>
      <c r="G947" t="s">
        <v>5073</v>
      </c>
      <c r="H947" t="s">
        <v>5050</v>
      </c>
      <c r="I947" t="s">
        <v>5051</v>
      </c>
      <c r="K947" t="s">
        <v>5099</v>
      </c>
      <c r="M947" t="s">
        <v>238</v>
      </c>
      <c r="N947" t="s">
        <v>5051</v>
      </c>
      <c r="O947" t="s">
        <v>5094</v>
      </c>
      <c r="Q947" t="s">
        <v>506</v>
      </c>
      <c r="X947" t="s">
        <v>5077</v>
      </c>
      <c r="Y947" t="s">
        <v>323</v>
      </c>
      <c r="Z947" t="s">
        <v>5077</v>
      </c>
      <c r="AA947" t="s">
        <v>5057</v>
      </c>
      <c r="AH947" t="s">
        <v>5058</v>
      </c>
      <c r="AM947" t="s">
        <v>9915</v>
      </c>
    </row>
    <row r="948" spans="1:39" x14ac:dyDescent="0.25">
      <c r="A948">
        <v>3882</v>
      </c>
      <c r="C948" t="s">
        <v>4794</v>
      </c>
      <c r="D948" t="s">
        <v>5048</v>
      </c>
      <c r="E948" t="s">
        <v>9917</v>
      </c>
      <c r="G948" t="s">
        <v>5073</v>
      </c>
      <c r="H948" t="s">
        <v>5050</v>
      </c>
      <c r="I948" t="s">
        <v>5051</v>
      </c>
      <c r="K948" t="s">
        <v>5099</v>
      </c>
      <c r="M948" t="s">
        <v>486</v>
      </c>
      <c r="N948" t="s">
        <v>5051</v>
      </c>
      <c r="O948" t="s">
        <v>5094</v>
      </c>
      <c r="Q948" t="s">
        <v>5054</v>
      </c>
      <c r="X948" t="s">
        <v>5077</v>
      </c>
      <c r="Y948" t="s">
        <v>5191</v>
      </c>
      <c r="Z948" t="s">
        <v>5077</v>
      </c>
      <c r="AA948" t="s">
        <v>5070</v>
      </c>
      <c r="AH948" t="s">
        <v>5058</v>
      </c>
      <c r="AM948" t="s">
        <v>9918</v>
      </c>
    </row>
    <row r="949" spans="1:39" x14ac:dyDescent="0.25">
      <c r="A949">
        <v>3883</v>
      </c>
      <c r="C949" t="s">
        <v>4794</v>
      </c>
      <c r="D949" t="s">
        <v>5048</v>
      </c>
      <c r="E949" t="s">
        <v>9919</v>
      </c>
      <c r="G949" t="s">
        <v>5073</v>
      </c>
      <c r="H949" t="s">
        <v>5050</v>
      </c>
      <c r="I949" t="s">
        <v>5051</v>
      </c>
      <c r="K949" t="s">
        <v>5099</v>
      </c>
      <c r="M949" t="s">
        <v>486</v>
      </c>
      <c r="N949" t="s">
        <v>5051</v>
      </c>
      <c r="O949" t="s">
        <v>5113</v>
      </c>
      <c r="Q949" t="s">
        <v>5054</v>
      </c>
      <c r="X949" t="s">
        <v>5077</v>
      </c>
      <c r="Y949" t="s">
        <v>5191</v>
      </c>
      <c r="Z949" t="s">
        <v>5077</v>
      </c>
      <c r="AA949" t="s">
        <v>5070</v>
      </c>
      <c r="AH949" t="s">
        <v>5058</v>
      </c>
      <c r="AM949" t="s">
        <v>9920</v>
      </c>
    </row>
    <row r="950" spans="1:39" x14ac:dyDescent="0.25">
      <c r="A950">
        <v>3890</v>
      </c>
      <c r="C950" t="s">
        <v>4794</v>
      </c>
      <c r="D950" t="s">
        <v>5048</v>
      </c>
      <c r="E950" t="s">
        <v>9921</v>
      </c>
      <c r="G950" t="s">
        <v>5073</v>
      </c>
      <c r="H950" t="s">
        <v>5050</v>
      </c>
      <c r="I950" t="s">
        <v>5051</v>
      </c>
      <c r="K950" t="s">
        <v>5094</v>
      </c>
      <c r="M950" t="s">
        <v>237</v>
      </c>
      <c r="N950" t="s">
        <v>5051</v>
      </c>
      <c r="O950" t="s">
        <v>5094</v>
      </c>
      <c r="Q950" t="s">
        <v>486</v>
      </c>
      <c r="X950" t="s">
        <v>5070</v>
      </c>
      <c r="Y950" t="s">
        <v>5069</v>
      </c>
      <c r="Z950" t="s">
        <v>5070</v>
      </c>
      <c r="AA950" t="s">
        <v>5091</v>
      </c>
      <c r="AH950" t="s">
        <v>5058</v>
      </c>
      <c r="AM950" t="s">
        <v>9922</v>
      </c>
    </row>
    <row r="951" spans="1:39" x14ac:dyDescent="0.25">
      <c r="A951">
        <v>3904</v>
      </c>
      <c r="C951" t="s">
        <v>4794</v>
      </c>
      <c r="D951" t="s">
        <v>5048</v>
      </c>
      <c r="E951" t="s">
        <v>9926</v>
      </c>
      <c r="G951" t="s">
        <v>5073</v>
      </c>
      <c r="H951" t="s">
        <v>5050</v>
      </c>
      <c r="I951" t="s">
        <v>5051</v>
      </c>
      <c r="K951" t="s">
        <v>5094</v>
      </c>
      <c r="M951" t="s">
        <v>238</v>
      </c>
      <c r="N951" t="s">
        <v>5051</v>
      </c>
      <c r="O951" t="s">
        <v>235</v>
      </c>
      <c r="Q951" t="s">
        <v>238</v>
      </c>
      <c r="X951" t="s">
        <v>5077</v>
      </c>
      <c r="Y951" t="s">
        <v>5080</v>
      </c>
      <c r="Z951" t="s">
        <v>5113</v>
      </c>
      <c r="AA951" t="s">
        <v>5070</v>
      </c>
      <c r="AH951" t="s">
        <v>5058</v>
      </c>
      <c r="AM951" t="s">
        <v>9927</v>
      </c>
    </row>
    <row r="952" spans="1:39" x14ac:dyDescent="0.25">
      <c r="A952">
        <v>3905</v>
      </c>
      <c r="C952" t="s">
        <v>4794</v>
      </c>
      <c r="D952" t="s">
        <v>5048</v>
      </c>
      <c r="E952" t="s">
        <v>9928</v>
      </c>
      <c r="G952" t="s">
        <v>5073</v>
      </c>
      <c r="H952" t="s">
        <v>5050</v>
      </c>
      <c r="I952" t="s">
        <v>5051</v>
      </c>
      <c r="K952" t="s">
        <v>5094</v>
      </c>
      <c r="M952" t="s">
        <v>238</v>
      </c>
      <c r="N952" t="s">
        <v>5051</v>
      </c>
      <c r="O952" t="s">
        <v>235</v>
      </c>
      <c r="Q952" t="s">
        <v>238</v>
      </c>
      <c r="X952" t="s">
        <v>5070</v>
      </c>
      <c r="Y952" t="s">
        <v>5069</v>
      </c>
      <c r="Z952" t="s">
        <v>5070</v>
      </c>
      <c r="AA952" t="s">
        <v>5057</v>
      </c>
      <c r="AH952" t="s">
        <v>5058</v>
      </c>
      <c r="AM952" t="s">
        <v>9929</v>
      </c>
    </row>
    <row r="953" spans="1:39" x14ac:dyDescent="0.25">
      <c r="A953">
        <v>3907</v>
      </c>
      <c r="C953" t="s">
        <v>4794</v>
      </c>
      <c r="D953" t="s">
        <v>5048</v>
      </c>
      <c r="E953" t="s">
        <v>9930</v>
      </c>
      <c r="G953" t="s">
        <v>5073</v>
      </c>
      <c r="H953" t="s">
        <v>5050</v>
      </c>
      <c r="I953" t="s">
        <v>5051</v>
      </c>
      <c r="K953" t="s">
        <v>5094</v>
      </c>
      <c r="M953" t="s">
        <v>238</v>
      </c>
      <c r="N953" t="s">
        <v>5051</v>
      </c>
      <c r="O953" t="s">
        <v>5094</v>
      </c>
      <c r="Q953" t="s">
        <v>238</v>
      </c>
      <c r="X953" t="s">
        <v>5077</v>
      </c>
      <c r="Y953" t="s">
        <v>5080</v>
      </c>
      <c r="Z953" t="s">
        <v>5113</v>
      </c>
      <c r="AA953" t="s">
        <v>5070</v>
      </c>
      <c r="AH953" t="s">
        <v>5058</v>
      </c>
      <c r="AM953" t="s">
        <v>9931</v>
      </c>
    </row>
    <row r="954" spans="1:39" x14ac:dyDescent="0.25">
      <c r="A954">
        <v>3910</v>
      </c>
      <c r="C954" t="s">
        <v>4794</v>
      </c>
      <c r="D954" t="s">
        <v>5048</v>
      </c>
      <c r="E954" t="s">
        <v>9932</v>
      </c>
      <c r="G954" t="s">
        <v>5073</v>
      </c>
      <c r="H954" t="s">
        <v>5050</v>
      </c>
      <c r="I954" t="s">
        <v>5051</v>
      </c>
      <c r="K954" t="s">
        <v>5094</v>
      </c>
      <c r="M954" t="s">
        <v>5409</v>
      </c>
      <c r="N954" t="s">
        <v>5051</v>
      </c>
      <c r="O954" t="s">
        <v>5094</v>
      </c>
      <c r="Q954" t="s">
        <v>5409</v>
      </c>
      <c r="X954" t="s">
        <v>5070</v>
      </c>
      <c r="Y954" t="s">
        <v>5191</v>
      </c>
      <c r="Z954" t="s">
        <v>5070</v>
      </c>
      <c r="AA954" t="s">
        <v>5057</v>
      </c>
      <c r="AH954" t="s">
        <v>5058</v>
      </c>
      <c r="AM954" t="s">
        <v>9933</v>
      </c>
    </row>
    <row r="955" spans="1:39" x14ac:dyDescent="0.25">
      <c r="A955">
        <v>3911</v>
      </c>
      <c r="C955" t="s">
        <v>4794</v>
      </c>
      <c r="D955" t="s">
        <v>5048</v>
      </c>
      <c r="E955" t="s">
        <v>9934</v>
      </c>
      <c r="G955" t="s">
        <v>5073</v>
      </c>
      <c r="H955" t="s">
        <v>5050</v>
      </c>
      <c r="I955" t="s">
        <v>5051</v>
      </c>
      <c r="K955" t="s">
        <v>5094</v>
      </c>
      <c r="M955" t="s">
        <v>5109</v>
      </c>
      <c r="N955" t="s">
        <v>5051</v>
      </c>
      <c r="O955" t="s">
        <v>5052</v>
      </c>
      <c r="Q955" t="s">
        <v>5109</v>
      </c>
      <c r="X955" t="s">
        <v>5057</v>
      </c>
      <c r="Y955" t="s">
        <v>5069</v>
      </c>
      <c r="Z955" t="s">
        <v>5057</v>
      </c>
      <c r="AA955" t="s">
        <v>5070</v>
      </c>
      <c r="AH955" t="s">
        <v>5058</v>
      </c>
      <c r="AM955" t="s">
        <v>9935</v>
      </c>
    </row>
    <row r="956" spans="1:39" x14ac:dyDescent="0.25">
      <c r="A956">
        <v>3918</v>
      </c>
      <c r="C956" t="s">
        <v>4794</v>
      </c>
      <c r="D956" t="s">
        <v>5048</v>
      </c>
      <c r="E956" t="s">
        <v>9936</v>
      </c>
      <c r="G956" t="s">
        <v>5073</v>
      </c>
      <c r="H956" t="s">
        <v>5050</v>
      </c>
      <c r="I956" t="s">
        <v>5051</v>
      </c>
      <c r="K956" t="s">
        <v>5094</v>
      </c>
      <c r="M956" t="s">
        <v>5285</v>
      </c>
      <c r="N956" t="s">
        <v>5051</v>
      </c>
      <c r="O956" t="s">
        <v>5091</v>
      </c>
      <c r="Q956" t="s">
        <v>5069</v>
      </c>
      <c r="X956" t="s">
        <v>5109</v>
      </c>
      <c r="Y956" t="s">
        <v>5057</v>
      </c>
      <c r="Z956" t="s">
        <v>5062</v>
      </c>
      <c r="AA956" t="s">
        <v>5196</v>
      </c>
      <c r="AH956" t="s">
        <v>5058</v>
      </c>
      <c r="AM956" t="s">
        <v>9937</v>
      </c>
    </row>
    <row r="957" spans="1:39" x14ac:dyDescent="0.25">
      <c r="A957">
        <v>3922</v>
      </c>
      <c r="C957" t="s">
        <v>4794</v>
      </c>
      <c r="D957" t="s">
        <v>5048</v>
      </c>
      <c r="E957" t="s">
        <v>9938</v>
      </c>
      <c r="G957" t="s">
        <v>5073</v>
      </c>
      <c r="H957" t="s">
        <v>5050</v>
      </c>
      <c r="I957" t="s">
        <v>5051</v>
      </c>
      <c r="K957" t="s">
        <v>5122</v>
      </c>
      <c r="M957" t="s">
        <v>743</v>
      </c>
      <c r="AH957" t="s">
        <v>5058</v>
      </c>
      <c r="AM957" t="s">
        <v>9939</v>
      </c>
    </row>
    <row r="958" spans="1:39" x14ac:dyDescent="0.25">
      <c r="A958">
        <v>4793</v>
      </c>
      <c r="B958" t="s">
        <v>12068</v>
      </c>
      <c r="C958" t="s">
        <v>4794</v>
      </c>
      <c r="D958" t="s">
        <v>5048</v>
      </c>
      <c r="E958" t="s">
        <v>12069</v>
      </c>
      <c r="H958" t="s">
        <v>5050</v>
      </c>
      <c r="I958" t="s">
        <v>5564</v>
      </c>
      <c r="K958" t="s">
        <v>6876</v>
      </c>
      <c r="M958" t="s">
        <v>238</v>
      </c>
      <c r="X958" t="s">
        <v>5093</v>
      </c>
      <c r="Y958" t="s">
        <v>5093</v>
      </c>
      <c r="Z958" t="s">
        <v>5093</v>
      </c>
      <c r="AA958" t="s">
        <v>5093</v>
      </c>
      <c r="AB958" t="s">
        <v>5093</v>
      </c>
      <c r="AH958" t="s">
        <v>12070</v>
      </c>
      <c r="AM958" t="s">
        <v>12071</v>
      </c>
    </row>
    <row r="959" spans="1:39" x14ac:dyDescent="0.25">
      <c r="A959">
        <v>5029</v>
      </c>
      <c r="B959" t="s">
        <v>12654</v>
      </c>
      <c r="C959" t="s">
        <v>4794</v>
      </c>
      <c r="D959" t="s">
        <v>5048</v>
      </c>
      <c r="E959" t="s">
        <v>8814</v>
      </c>
      <c r="H959" t="s">
        <v>5050</v>
      </c>
      <c r="I959" t="s">
        <v>5051</v>
      </c>
      <c r="K959" t="s">
        <v>5091</v>
      </c>
      <c r="M959" t="s">
        <v>237</v>
      </c>
      <c r="N959" t="s">
        <v>5051</v>
      </c>
      <c r="O959" t="s">
        <v>5104</v>
      </c>
      <c r="Q959" t="s">
        <v>506</v>
      </c>
      <c r="X959" t="s">
        <v>5070</v>
      </c>
      <c r="Y959" t="s">
        <v>237</v>
      </c>
      <c r="Z959" t="s">
        <v>235</v>
      </c>
      <c r="AA959" t="s">
        <v>5057</v>
      </c>
      <c r="AH959" t="s">
        <v>5058</v>
      </c>
      <c r="AM959" t="s">
        <v>12655</v>
      </c>
    </row>
    <row r="960" spans="1:39" x14ac:dyDescent="0.25">
      <c r="A960">
        <v>4870</v>
      </c>
      <c r="B960" t="s">
        <v>12252</v>
      </c>
      <c r="C960" t="s">
        <v>4794</v>
      </c>
      <c r="D960" t="s">
        <v>5048</v>
      </c>
      <c r="E960" t="s">
        <v>12253</v>
      </c>
      <c r="H960" t="s">
        <v>5050</v>
      </c>
      <c r="I960" t="s">
        <v>5051</v>
      </c>
      <c r="K960" t="s">
        <v>5091</v>
      </c>
      <c r="M960" t="s">
        <v>5092</v>
      </c>
      <c r="N960" t="s">
        <v>5051</v>
      </c>
      <c r="O960" t="s">
        <v>5211</v>
      </c>
      <c r="Q960" t="s">
        <v>238</v>
      </c>
      <c r="X960" t="s">
        <v>5070</v>
      </c>
      <c r="Y960" t="s">
        <v>5648</v>
      </c>
      <c r="Z960" t="s">
        <v>5113</v>
      </c>
      <c r="AA960" t="s">
        <v>5057</v>
      </c>
      <c r="AH960" t="s">
        <v>5058</v>
      </c>
      <c r="AM960" t="s">
        <v>12254</v>
      </c>
    </row>
    <row r="961" spans="1:39" x14ac:dyDescent="0.25">
      <c r="A961">
        <v>4933</v>
      </c>
      <c r="B961" t="s">
        <v>12408</v>
      </c>
      <c r="C961" t="s">
        <v>4791</v>
      </c>
      <c r="D961" t="s">
        <v>5048</v>
      </c>
      <c r="E961" t="s">
        <v>12409</v>
      </c>
      <c r="H961" t="s">
        <v>5050</v>
      </c>
      <c r="I961" t="s">
        <v>5051</v>
      </c>
      <c r="K961" t="s">
        <v>237</v>
      </c>
      <c r="M961" t="s">
        <v>5109</v>
      </c>
      <c r="AH961" t="s">
        <v>5058</v>
      </c>
      <c r="AM961" t="s">
        <v>12410</v>
      </c>
    </row>
    <row r="962" spans="1:39" x14ac:dyDescent="0.25">
      <c r="A962">
        <v>4936</v>
      </c>
      <c r="B962" t="s">
        <v>12411</v>
      </c>
      <c r="C962" t="s">
        <v>4791</v>
      </c>
      <c r="D962" t="s">
        <v>5048</v>
      </c>
      <c r="E962" t="s">
        <v>12412</v>
      </c>
      <c r="H962" t="s">
        <v>5050</v>
      </c>
      <c r="I962" t="s">
        <v>5051</v>
      </c>
      <c r="J962" t="s">
        <v>235</v>
      </c>
      <c r="K962" t="s">
        <v>5094</v>
      </c>
      <c r="M962" t="s">
        <v>5196</v>
      </c>
      <c r="N962" t="s">
        <v>5051</v>
      </c>
      <c r="O962" t="s">
        <v>5063</v>
      </c>
      <c r="Q962" t="s">
        <v>5109</v>
      </c>
      <c r="X962" t="s">
        <v>5070</v>
      </c>
      <c r="Y962" t="s">
        <v>5085</v>
      </c>
      <c r="Z962" t="s">
        <v>506</v>
      </c>
      <c r="AA962" t="s">
        <v>5070</v>
      </c>
      <c r="AH962" t="s">
        <v>5058</v>
      </c>
      <c r="AM962" t="s">
        <v>12413</v>
      </c>
    </row>
    <row r="963" spans="1:39" x14ac:dyDescent="0.25">
      <c r="A963">
        <v>5030</v>
      </c>
      <c r="B963" t="s">
        <v>12656</v>
      </c>
      <c r="C963" t="s">
        <v>4791</v>
      </c>
      <c r="D963" t="s">
        <v>5048</v>
      </c>
      <c r="E963" t="s">
        <v>12657</v>
      </c>
      <c r="H963" t="s">
        <v>5050</v>
      </c>
      <c r="I963" t="s">
        <v>5051</v>
      </c>
      <c r="K963" t="s">
        <v>5052</v>
      </c>
      <c r="M963" t="s">
        <v>486</v>
      </c>
      <c r="AH963" t="s">
        <v>5058</v>
      </c>
      <c r="AM963" t="s">
        <v>12658</v>
      </c>
    </row>
    <row r="964" spans="1:39" x14ac:dyDescent="0.25">
      <c r="A964">
        <v>5031</v>
      </c>
      <c r="B964" t="s">
        <v>12659</v>
      </c>
      <c r="C964" t="s">
        <v>5568</v>
      </c>
      <c r="D964" t="s">
        <v>5048</v>
      </c>
      <c r="E964" t="s">
        <v>8448</v>
      </c>
      <c r="H964" t="s">
        <v>5050</v>
      </c>
      <c r="I964" t="s">
        <v>5051</v>
      </c>
      <c r="K964" t="s">
        <v>5094</v>
      </c>
      <c r="M964" t="s">
        <v>5237</v>
      </c>
      <c r="N964" t="s">
        <v>5051</v>
      </c>
      <c r="O964" t="s">
        <v>5094</v>
      </c>
      <c r="Q964" t="s">
        <v>5109</v>
      </c>
      <c r="X964" t="s">
        <v>5093</v>
      </c>
      <c r="Y964" t="s">
        <v>5104</v>
      </c>
      <c r="Z964" t="s">
        <v>5093</v>
      </c>
      <c r="AA964" t="s">
        <v>5093</v>
      </c>
      <c r="AH964" t="s">
        <v>5058</v>
      </c>
      <c r="AM964" t="s">
        <v>12660</v>
      </c>
    </row>
    <row r="965" spans="1:39" x14ac:dyDescent="0.25">
      <c r="A965">
        <v>5032</v>
      </c>
      <c r="B965" t="s">
        <v>12661</v>
      </c>
      <c r="C965" t="s">
        <v>4791</v>
      </c>
      <c r="D965" t="s">
        <v>5048</v>
      </c>
      <c r="E965" t="s">
        <v>12662</v>
      </c>
      <c r="H965" t="s">
        <v>5050</v>
      </c>
      <c r="I965" t="s">
        <v>5051</v>
      </c>
      <c r="K965" t="s">
        <v>6072</v>
      </c>
      <c r="M965" t="s">
        <v>6968</v>
      </c>
      <c r="AH965" t="s">
        <v>5058</v>
      </c>
      <c r="AM965" t="s">
        <v>12663</v>
      </c>
    </row>
    <row r="966" spans="1:39" x14ac:dyDescent="0.25">
      <c r="A966">
        <v>5033</v>
      </c>
      <c r="B966" t="s">
        <v>12664</v>
      </c>
      <c r="C966" t="s">
        <v>4796</v>
      </c>
      <c r="D966" t="s">
        <v>5048</v>
      </c>
      <c r="E966" t="s">
        <v>12665</v>
      </c>
      <c r="H966" t="s">
        <v>5050</v>
      </c>
      <c r="I966" t="s">
        <v>5051</v>
      </c>
      <c r="K966" t="s">
        <v>5070</v>
      </c>
      <c r="M966" t="s">
        <v>5094</v>
      </c>
      <c r="AH966" t="s">
        <v>5058</v>
      </c>
      <c r="AM966" t="s">
        <v>12666</v>
      </c>
    </row>
    <row r="967" spans="1:39" x14ac:dyDescent="0.25">
      <c r="A967">
        <v>5043</v>
      </c>
      <c r="B967" t="s">
        <v>12694</v>
      </c>
      <c r="C967" t="s">
        <v>4796</v>
      </c>
      <c r="D967" t="s">
        <v>5048</v>
      </c>
      <c r="E967" t="s">
        <v>12695</v>
      </c>
      <c r="H967" t="s">
        <v>5050</v>
      </c>
      <c r="I967" t="s">
        <v>5051</v>
      </c>
      <c r="K967" t="s">
        <v>5184</v>
      </c>
      <c r="M967" t="s">
        <v>5078</v>
      </c>
      <c r="AH967" t="s">
        <v>5058</v>
      </c>
      <c r="AM967" t="s">
        <v>12696</v>
      </c>
    </row>
    <row r="968" spans="1:39" x14ac:dyDescent="0.25">
      <c r="A968">
        <v>5044</v>
      </c>
      <c r="B968" t="s">
        <v>12697</v>
      </c>
      <c r="C968" t="s">
        <v>4796</v>
      </c>
      <c r="D968" t="s">
        <v>5048</v>
      </c>
      <c r="E968" t="s">
        <v>7978</v>
      </c>
      <c r="H968" t="s">
        <v>5050</v>
      </c>
      <c r="I968" t="s">
        <v>5051</v>
      </c>
      <c r="K968" t="s">
        <v>5091</v>
      </c>
      <c r="M968" t="s">
        <v>5085</v>
      </c>
      <c r="AH968" t="s">
        <v>5058</v>
      </c>
      <c r="AM968" t="s">
        <v>12698</v>
      </c>
    </row>
    <row r="969" spans="1:39" x14ac:dyDescent="0.25">
      <c r="A969">
        <v>5045</v>
      </c>
      <c r="B969" t="s">
        <v>12699</v>
      </c>
      <c r="C969" t="s">
        <v>4796</v>
      </c>
      <c r="D969" t="s">
        <v>5048</v>
      </c>
      <c r="E969" t="s">
        <v>12700</v>
      </c>
      <c r="H969" t="s">
        <v>5050</v>
      </c>
      <c r="I969" t="s">
        <v>5051</v>
      </c>
      <c r="K969" t="s">
        <v>5091</v>
      </c>
      <c r="M969" t="s">
        <v>5056</v>
      </c>
      <c r="AH969" t="s">
        <v>5058</v>
      </c>
      <c r="AM969" t="s">
        <v>12701</v>
      </c>
    </row>
    <row r="970" spans="1:39" x14ac:dyDescent="0.25">
      <c r="A970">
        <v>5046</v>
      </c>
      <c r="B970" t="s">
        <v>12702</v>
      </c>
      <c r="C970" t="s">
        <v>4796</v>
      </c>
      <c r="D970" t="s">
        <v>5048</v>
      </c>
      <c r="E970" t="s">
        <v>12703</v>
      </c>
      <c r="H970" t="s">
        <v>5050</v>
      </c>
      <c r="I970" t="s">
        <v>5051</v>
      </c>
      <c r="K970" t="s">
        <v>5133</v>
      </c>
      <c r="M970" t="s">
        <v>238</v>
      </c>
      <c r="AH970" t="s">
        <v>5058</v>
      </c>
      <c r="AM970" t="s">
        <v>12704</v>
      </c>
    </row>
    <row r="971" spans="1:39" x14ac:dyDescent="0.25">
      <c r="A971">
        <v>5047</v>
      </c>
      <c r="B971" t="s">
        <v>12705</v>
      </c>
      <c r="C971" t="s">
        <v>4796</v>
      </c>
      <c r="D971" t="s">
        <v>5048</v>
      </c>
      <c r="E971" t="s">
        <v>12706</v>
      </c>
      <c r="H971" t="s">
        <v>5050</v>
      </c>
      <c r="I971" t="s">
        <v>5051</v>
      </c>
      <c r="K971" t="s">
        <v>5052</v>
      </c>
      <c r="M971" t="s">
        <v>486</v>
      </c>
      <c r="AH971" t="s">
        <v>5058</v>
      </c>
      <c r="AM971" t="s">
        <v>12707</v>
      </c>
    </row>
    <row r="972" spans="1:39" x14ac:dyDescent="0.25">
      <c r="A972">
        <v>5048</v>
      </c>
      <c r="B972" t="s">
        <v>12708</v>
      </c>
      <c r="C972" t="s">
        <v>4796</v>
      </c>
      <c r="D972" t="s">
        <v>5048</v>
      </c>
      <c r="E972" t="s">
        <v>12709</v>
      </c>
      <c r="H972" t="s">
        <v>5050</v>
      </c>
      <c r="I972" t="s">
        <v>5051</v>
      </c>
      <c r="K972" t="s">
        <v>5052</v>
      </c>
      <c r="M972" t="s">
        <v>6948</v>
      </c>
      <c r="AH972" t="s">
        <v>5058</v>
      </c>
      <c r="AM972" t="s">
        <v>12710</v>
      </c>
    </row>
    <row r="973" spans="1:39" x14ac:dyDescent="0.25">
      <c r="A973">
        <v>5049</v>
      </c>
      <c r="B973" t="s">
        <v>12711</v>
      </c>
      <c r="C973" t="s">
        <v>4796</v>
      </c>
      <c r="D973" t="s">
        <v>5048</v>
      </c>
      <c r="E973" t="s">
        <v>12712</v>
      </c>
      <c r="H973" t="s">
        <v>5050</v>
      </c>
      <c r="I973" t="s">
        <v>5051</v>
      </c>
      <c r="K973" t="s">
        <v>5129</v>
      </c>
      <c r="M973" t="s">
        <v>238</v>
      </c>
      <c r="AH973" t="s">
        <v>5058</v>
      </c>
      <c r="AM973" t="s">
        <v>12713</v>
      </c>
    </row>
    <row r="974" spans="1:39" x14ac:dyDescent="0.25">
      <c r="A974">
        <v>5123</v>
      </c>
      <c r="B974" t="s">
        <v>12903</v>
      </c>
      <c r="C974" t="s">
        <v>4796</v>
      </c>
      <c r="D974" t="s">
        <v>5048</v>
      </c>
      <c r="E974" t="s">
        <v>8394</v>
      </c>
      <c r="H974" t="s">
        <v>5050</v>
      </c>
      <c r="I974" t="s">
        <v>5051</v>
      </c>
      <c r="K974" t="s">
        <v>235</v>
      </c>
      <c r="M974" t="s">
        <v>6941</v>
      </c>
      <c r="AH974" t="s">
        <v>5058</v>
      </c>
      <c r="AM974" t="s">
        <v>12904</v>
      </c>
    </row>
    <row r="975" spans="1:39" x14ac:dyDescent="0.25">
      <c r="A975">
        <v>5124</v>
      </c>
      <c r="B975" t="s">
        <v>12905</v>
      </c>
      <c r="C975" t="s">
        <v>4796</v>
      </c>
      <c r="D975" t="s">
        <v>5048</v>
      </c>
      <c r="E975" t="s">
        <v>12906</v>
      </c>
      <c r="H975" t="s">
        <v>5050</v>
      </c>
      <c r="I975" t="s">
        <v>5051</v>
      </c>
      <c r="K975" t="s">
        <v>235</v>
      </c>
      <c r="M975" t="s">
        <v>5408</v>
      </c>
      <c r="AH975" t="s">
        <v>5058</v>
      </c>
      <c r="AM975" t="s">
        <v>12907</v>
      </c>
    </row>
    <row r="976" spans="1:39" x14ac:dyDescent="0.25">
      <c r="A976">
        <v>5125</v>
      </c>
      <c r="B976" t="s">
        <v>12908</v>
      </c>
      <c r="C976" t="s">
        <v>4796</v>
      </c>
      <c r="D976" t="s">
        <v>5048</v>
      </c>
      <c r="E976" t="s">
        <v>12909</v>
      </c>
      <c r="H976" t="s">
        <v>5050</v>
      </c>
      <c r="I976" t="s">
        <v>5051</v>
      </c>
      <c r="K976" t="s">
        <v>235</v>
      </c>
      <c r="M976" t="s">
        <v>292</v>
      </c>
      <c r="AH976" t="s">
        <v>5058</v>
      </c>
      <c r="AM976" t="s">
        <v>12910</v>
      </c>
    </row>
    <row r="977" spans="1:39" x14ac:dyDescent="0.25">
      <c r="A977">
        <v>5126</v>
      </c>
      <c r="B977" t="s">
        <v>12911</v>
      </c>
      <c r="C977" t="s">
        <v>4796</v>
      </c>
      <c r="D977" t="s">
        <v>5048</v>
      </c>
      <c r="E977" t="s">
        <v>12912</v>
      </c>
      <c r="H977" t="s">
        <v>5050</v>
      </c>
      <c r="I977" t="s">
        <v>5051</v>
      </c>
      <c r="K977" t="s">
        <v>5099</v>
      </c>
      <c r="M977" t="s">
        <v>5080</v>
      </c>
      <c r="AH977" t="s">
        <v>5058</v>
      </c>
      <c r="AM977" t="s">
        <v>12913</v>
      </c>
    </row>
    <row r="978" spans="1:39" x14ac:dyDescent="0.25">
      <c r="A978">
        <v>5127</v>
      </c>
      <c r="B978" t="s">
        <v>12914</v>
      </c>
      <c r="C978" t="s">
        <v>4796</v>
      </c>
      <c r="D978" t="s">
        <v>5048</v>
      </c>
      <c r="E978" t="s">
        <v>12915</v>
      </c>
      <c r="H978" t="s">
        <v>5050</v>
      </c>
      <c r="I978" t="s">
        <v>5051</v>
      </c>
      <c r="K978" t="s">
        <v>5099</v>
      </c>
      <c r="M978" t="s">
        <v>239</v>
      </c>
      <c r="AH978" t="s">
        <v>5058</v>
      </c>
      <c r="AM978" t="s">
        <v>12916</v>
      </c>
    </row>
    <row r="979" spans="1:39" x14ac:dyDescent="0.25">
      <c r="A979">
        <v>5128</v>
      </c>
      <c r="B979" t="s">
        <v>12917</v>
      </c>
      <c r="C979" t="s">
        <v>4796</v>
      </c>
      <c r="D979" t="s">
        <v>5048</v>
      </c>
      <c r="E979" t="s">
        <v>7214</v>
      </c>
      <c r="H979" t="s">
        <v>5050</v>
      </c>
      <c r="I979" t="s">
        <v>5051</v>
      </c>
      <c r="K979" t="s">
        <v>5099</v>
      </c>
      <c r="M979" t="s">
        <v>252</v>
      </c>
      <c r="AH979" t="s">
        <v>5058</v>
      </c>
      <c r="AM979" t="s">
        <v>12918</v>
      </c>
    </row>
    <row r="980" spans="1:39" x14ac:dyDescent="0.25">
      <c r="A980">
        <v>5129</v>
      </c>
      <c r="B980" t="s">
        <v>12919</v>
      </c>
      <c r="C980" t="s">
        <v>4796</v>
      </c>
      <c r="D980" t="s">
        <v>5048</v>
      </c>
      <c r="E980" t="s">
        <v>8007</v>
      </c>
      <c r="H980" t="s">
        <v>5050</v>
      </c>
      <c r="I980" t="s">
        <v>5051</v>
      </c>
      <c r="K980" t="s">
        <v>5211</v>
      </c>
      <c r="M980" t="s">
        <v>5098</v>
      </c>
      <c r="AH980" t="s">
        <v>5058</v>
      </c>
      <c r="AM980" t="s">
        <v>12920</v>
      </c>
    </row>
    <row r="981" spans="1:39" x14ac:dyDescent="0.25">
      <c r="A981">
        <v>5148</v>
      </c>
      <c r="B981" t="s">
        <v>12971</v>
      </c>
      <c r="C981" t="s">
        <v>4796</v>
      </c>
      <c r="D981" t="s">
        <v>5048</v>
      </c>
      <c r="E981" t="s">
        <v>8008</v>
      </c>
      <c r="H981" t="s">
        <v>5050</v>
      </c>
      <c r="I981" t="s">
        <v>5051</v>
      </c>
      <c r="K981" t="s">
        <v>5094</v>
      </c>
      <c r="M981" t="s">
        <v>8973</v>
      </c>
      <c r="AH981" t="s">
        <v>5058</v>
      </c>
      <c r="AM981" t="s">
        <v>12972</v>
      </c>
    </row>
    <row r="982" spans="1:39" x14ac:dyDescent="0.25">
      <c r="A982">
        <v>5149</v>
      </c>
      <c r="B982" t="s">
        <v>12973</v>
      </c>
      <c r="C982" t="s">
        <v>4796</v>
      </c>
      <c r="D982" t="s">
        <v>5048</v>
      </c>
      <c r="E982" t="s">
        <v>6926</v>
      </c>
      <c r="H982" t="s">
        <v>5050</v>
      </c>
      <c r="I982" t="s">
        <v>5051</v>
      </c>
      <c r="K982" t="s">
        <v>5094</v>
      </c>
      <c r="M982" t="s">
        <v>5204</v>
      </c>
      <c r="AH982" t="s">
        <v>5058</v>
      </c>
      <c r="AM982" t="s">
        <v>12974</v>
      </c>
    </row>
    <row r="983" spans="1:39" x14ac:dyDescent="0.25">
      <c r="A983">
        <v>5150</v>
      </c>
      <c r="B983" t="s">
        <v>12975</v>
      </c>
      <c r="C983" t="s">
        <v>4796</v>
      </c>
      <c r="D983" t="s">
        <v>5048</v>
      </c>
      <c r="E983" t="s">
        <v>8497</v>
      </c>
      <c r="H983" t="s">
        <v>5050</v>
      </c>
      <c r="I983" t="s">
        <v>5051</v>
      </c>
      <c r="K983" t="s">
        <v>5094</v>
      </c>
      <c r="M983" t="s">
        <v>292</v>
      </c>
      <c r="AH983" t="s">
        <v>5058</v>
      </c>
      <c r="AM983" t="s">
        <v>12976</v>
      </c>
    </row>
    <row r="984" spans="1:39" x14ac:dyDescent="0.25">
      <c r="A984">
        <v>5151</v>
      </c>
      <c r="B984" t="s">
        <v>12977</v>
      </c>
      <c r="C984" t="s">
        <v>4796</v>
      </c>
      <c r="D984" t="s">
        <v>5048</v>
      </c>
      <c r="E984" t="s">
        <v>12978</v>
      </c>
      <c r="H984" t="s">
        <v>5050</v>
      </c>
      <c r="I984" t="s">
        <v>5051</v>
      </c>
      <c r="K984" t="s">
        <v>5094</v>
      </c>
      <c r="M984" t="s">
        <v>8856</v>
      </c>
      <c r="AH984" t="s">
        <v>5058</v>
      </c>
      <c r="AM984" t="s">
        <v>12979</v>
      </c>
    </row>
    <row r="985" spans="1:39" x14ac:dyDescent="0.25">
      <c r="A985">
        <v>5152</v>
      </c>
      <c r="B985" t="s">
        <v>12980</v>
      </c>
      <c r="C985" t="s">
        <v>4796</v>
      </c>
      <c r="D985" t="s">
        <v>5048</v>
      </c>
      <c r="E985" t="s">
        <v>9696</v>
      </c>
      <c r="H985" t="s">
        <v>5050</v>
      </c>
      <c r="I985" t="s">
        <v>5051</v>
      </c>
      <c r="K985" t="s">
        <v>5122</v>
      </c>
      <c r="M985" t="s">
        <v>5109</v>
      </c>
      <c r="AH985" t="s">
        <v>5058</v>
      </c>
      <c r="AM985" t="s">
        <v>12981</v>
      </c>
    </row>
    <row r="986" spans="1:39" x14ac:dyDescent="0.25">
      <c r="A986">
        <v>236</v>
      </c>
      <c r="C986" t="s">
        <v>4796</v>
      </c>
      <c r="D986" t="s">
        <v>5048</v>
      </c>
      <c r="E986" t="s">
        <v>5734</v>
      </c>
      <c r="G986" t="s">
        <v>5073</v>
      </c>
      <c r="H986" t="s">
        <v>5050</v>
      </c>
      <c r="I986" t="s">
        <v>5564</v>
      </c>
      <c r="K986" t="s">
        <v>5122</v>
      </c>
      <c r="M986" t="s">
        <v>5064</v>
      </c>
      <c r="AH986" t="s">
        <v>5735</v>
      </c>
      <c r="AM986" t="s">
        <v>5736</v>
      </c>
    </row>
    <row r="987" spans="1:39" x14ac:dyDescent="0.25">
      <c r="A987">
        <v>5153</v>
      </c>
      <c r="B987" t="s">
        <v>12982</v>
      </c>
      <c r="C987" t="s">
        <v>4796</v>
      </c>
      <c r="D987" t="s">
        <v>5048</v>
      </c>
      <c r="E987" t="s">
        <v>8200</v>
      </c>
      <c r="H987" t="s">
        <v>5050</v>
      </c>
      <c r="I987" t="s">
        <v>5051</v>
      </c>
      <c r="K987" t="s">
        <v>5122</v>
      </c>
      <c r="M987" t="s">
        <v>5064</v>
      </c>
      <c r="AH987" t="s">
        <v>5058</v>
      </c>
      <c r="AM987" t="s">
        <v>12983</v>
      </c>
    </row>
    <row r="988" spans="1:39" x14ac:dyDescent="0.25">
      <c r="A988">
        <v>5154</v>
      </c>
      <c r="B988" t="s">
        <v>12984</v>
      </c>
      <c r="C988" t="s">
        <v>4796</v>
      </c>
      <c r="D988" t="s">
        <v>5048</v>
      </c>
      <c r="E988" t="s">
        <v>8201</v>
      </c>
      <c r="H988" t="s">
        <v>5050</v>
      </c>
      <c r="I988" t="s">
        <v>5051</v>
      </c>
      <c r="K988" t="s">
        <v>5113</v>
      </c>
      <c r="M988" t="s">
        <v>5092</v>
      </c>
      <c r="AH988" t="s">
        <v>5058</v>
      </c>
      <c r="AM988" t="s">
        <v>12985</v>
      </c>
    </row>
    <row r="989" spans="1:39" x14ac:dyDescent="0.25">
      <c r="A989">
        <v>5172</v>
      </c>
      <c r="B989" t="s">
        <v>13029</v>
      </c>
      <c r="C989" t="s">
        <v>4796</v>
      </c>
      <c r="D989" t="s">
        <v>5048</v>
      </c>
      <c r="E989" t="s">
        <v>13030</v>
      </c>
      <c r="H989" t="s">
        <v>5050</v>
      </c>
      <c r="I989" t="s">
        <v>5051</v>
      </c>
      <c r="K989" t="s">
        <v>5113</v>
      </c>
      <c r="M989" t="s">
        <v>5285</v>
      </c>
      <c r="AH989" t="s">
        <v>5058</v>
      </c>
      <c r="AM989" t="s">
        <v>13031</v>
      </c>
    </row>
    <row r="990" spans="1:39" x14ac:dyDescent="0.25">
      <c r="A990">
        <v>5173</v>
      </c>
      <c r="B990" t="s">
        <v>13032</v>
      </c>
      <c r="C990" t="s">
        <v>4796</v>
      </c>
      <c r="D990" t="s">
        <v>5048</v>
      </c>
      <c r="E990" t="s">
        <v>13033</v>
      </c>
      <c r="H990" t="s">
        <v>5050</v>
      </c>
      <c r="I990" t="s">
        <v>5051</v>
      </c>
      <c r="K990" t="s">
        <v>5113</v>
      </c>
      <c r="M990" t="s">
        <v>1148</v>
      </c>
      <c r="AH990" t="s">
        <v>5058</v>
      </c>
      <c r="AM990" t="s">
        <v>13034</v>
      </c>
    </row>
    <row r="991" spans="1:39" x14ac:dyDescent="0.25">
      <c r="A991">
        <v>5174</v>
      </c>
      <c r="B991" t="s">
        <v>13035</v>
      </c>
      <c r="C991" t="s">
        <v>4796</v>
      </c>
      <c r="D991" t="s">
        <v>5048</v>
      </c>
      <c r="E991" t="s">
        <v>13036</v>
      </c>
      <c r="H991" t="s">
        <v>5050</v>
      </c>
      <c r="I991" t="s">
        <v>5051</v>
      </c>
      <c r="K991" t="s">
        <v>5063</v>
      </c>
      <c r="M991" t="s">
        <v>5271</v>
      </c>
      <c r="AH991" t="s">
        <v>5058</v>
      </c>
      <c r="AM991" t="s">
        <v>13037</v>
      </c>
    </row>
    <row r="992" spans="1:39" x14ac:dyDescent="0.25">
      <c r="A992">
        <v>5175</v>
      </c>
      <c r="B992" t="s">
        <v>13038</v>
      </c>
      <c r="C992" t="s">
        <v>4796</v>
      </c>
      <c r="D992" t="s">
        <v>5048</v>
      </c>
      <c r="E992" t="s">
        <v>13039</v>
      </c>
      <c r="H992" t="s">
        <v>5050</v>
      </c>
      <c r="I992" t="s">
        <v>5051</v>
      </c>
      <c r="K992" t="s">
        <v>5437</v>
      </c>
      <c r="M992" t="s">
        <v>5117</v>
      </c>
      <c r="N992" t="s">
        <v>5051</v>
      </c>
      <c r="O992" t="s">
        <v>5099</v>
      </c>
      <c r="Q992" t="s">
        <v>238</v>
      </c>
      <c r="X992" t="s">
        <v>5052</v>
      </c>
      <c r="Y992" t="s">
        <v>5062</v>
      </c>
      <c r="Z992" t="s">
        <v>5698</v>
      </c>
      <c r="AA992" t="s">
        <v>5057</v>
      </c>
      <c r="AH992" t="s">
        <v>5058</v>
      </c>
      <c r="AM992" t="s">
        <v>13040</v>
      </c>
    </row>
    <row r="993" spans="1:39" x14ac:dyDescent="0.25">
      <c r="A993">
        <v>5176</v>
      </c>
      <c r="B993" t="s">
        <v>13041</v>
      </c>
      <c r="C993" t="s">
        <v>4796</v>
      </c>
      <c r="D993" t="s">
        <v>5048</v>
      </c>
      <c r="E993" t="s">
        <v>13042</v>
      </c>
      <c r="H993" t="s">
        <v>5050</v>
      </c>
      <c r="I993" t="s">
        <v>5051</v>
      </c>
      <c r="K993" t="s">
        <v>5437</v>
      </c>
      <c r="M993" t="s">
        <v>5117</v>
      </c>
      <c r="N993" t="s">
        <v>5051</v>
      </c>
      <c r="O993" t="s">
        <v>5099</v>
      </c>
      <c r="Q993" t="s">
        <v>238</v>
      </c>
      <c r="X993" t="s">
        <v>5052</v>
      </c>
      <c r="Y993" t="s">
        <v>235</v>
      </c>
      <c r="Z993" t="s">
        <v>743</v>
      </c>
      <c r="AA993" t="s">
        <v>5057</v>
      </c>
      <c r="AH993" t="s">
        <v>5058</v>
      </c>
      <c r="AM993" t="s">
        <v>13043</v>
      </c>
    </row>
    <row r="994" spans="1:39" x14ac:dyDescent="0.25">
      <c r="A994">
        <v>5177</v>
      </c>
      <c r="B994" t="s">
        <v>13044</v>
      </c>
      <c r="C994" t="s">
        <v>4796</v>
      </c>
      <c r="D994" t="s">
        <v>5048</v>
      </c>
      <c r="E994" t="s">
        <v>13045</v>
      </c>
      <c r="H994" t="s">
        <v>5050</v>
      </c>
      <c r="I994" t="s">
        <v>5051</v>
      </c>
      <c r="K994" t="s">
        <v>5077</v>
      </c>
      <c r="M994" t="s">
        <v>5099</v>
      </c>
      <c r="N994" t="s">
        <v>5051</v>
      </c>
      <c r="O994" t="s">
        <v>5099</v>
      </c>
      <c r="Q994" t="s">
        <v>238</v>
      </c>
      <c r="X994" t="s">
        <v>5113</v>
      </c>
      <c r="Y994" t="s">
        <v>5057</v>
      </c>
      <c r="Z994" t="s">
        <v>743</v>
      </c>
      <c r="AA994" t="s">
        <v>5057</v>
      </c>
      <c r="AH994" t="s">
        <v>5058</v>
      </c>
      <c r="AM994" t="s">
        <v>13046</v>
      </c>
    </row>
    <row r="995" spans="1:39" x14ac:dyDescent="0.25">
      <c r="A995">
        <v>5178</v>
      </c>
      <c r="B995" t="s">
        <v>13047</v>
      </c>
      <c r="C995" t="s">
        <v>4796</v>
      </c>
      <c r="D995" t="s">
        <v>5048</v>
      </c>
      <c r="E995" t="s">
        <v>13048</v>
      </c>
      <c r="H995" t="s">
        <v>5050</v>
      </c>
      <c r="I995" t="s">
        <v>5051</v>
      </c>
      <c r="K995" t="s">
        <v>5077</v>
      </c>
      <c r="M995" t="s">
        <v>5113</v>
      </c>
      <c r="N995" t="s">
        <v>5051</v>
      </c>
      <c r="O995" t="s">
        <v>5099</v>
      </c>
      <c r="Q995" t="s">
        <v>238</v>
      </c>
      <c r="X995" t="s">
        <v>5099</v>
      </c>
      <c r="Y995" t="s">
        <v>5070</v>
      </c>
      <c r="Z995" t="s">
        <v>5133</v>
      </c>
      <c r="AA995" t="s">
        <v>5215</v>
      </c>
      <c r="AH995" t="s">
        <v>5058</v>
      </c>
      <c r="AM995" t="s">
        <v>13049</v>
      </c>
    </row>
    <row r="996" spans="1:39" x14ac:dyDescent="0.25">
      <c r="A996">
        <v>5179</v>
      </c>
      <c r="B996" t="s">
        <v>13050</v>
      </c>
      <c r="C996" t="s">
        <v>4796</v>
      </c>
      <c r="D996" t="s">
        <v>5048</v>
      </c>
      <c r="E996" t="s">
        <v>13051</v>
      </c>
      <c r="H996" t="s">
        <v>5050</v>
      </c>
      <c r="I996" t="s">
        <v>5051</v>
      </c>
      <c r="K996" t="s">
        <v>5070</v>
      </c>
      <c r="M996" t="s">
        <v>5057</v>
      </c>
      <c r="N996" t="s">
        <v>5051</v>
      </c>
      <c r="O996" t="s">
        <v>5094</v>
      </c>
      <c r="Q996" t="s">
        <v>5109</v>
      </c>
      <c r="X996" t="s">
        <v>5070</v>
      </c>
      <c r="Y996" t="s">
        <v>235</v>
      </c>
      <c r="Z996" t="s">
        <v>5064</v>
      </c>
      <c r="AA996" t="s">
        <v>5057</v>
      </c>
      <c r="AH996" t="s">
        <v>5058</v>
      </c>
      <c r="AM996" t="s">
        <v>13052</v>
      </c>
    </row>
    <row r="997" spans="1:39" x14ac:dyDescent="0.25">
      <c r="A997">
        <v>5180</v>
      </c>
      <c r="B997" t="s">
        <v>13053</v>
      </c>
      <c r="C997" t="s">
        <v>4796</v>
      </c>
      <c r="D997" t="s">
        <v>5048</v>
      </c>
      <c r="E997" t="s">
        <v>8332</v>
      </c>
      <c r="H997" t="s">
        <v>5050</v>
      </c>
      <c r="I997" t="s">
        <v>5051</v>
      </c>
      <c r="K997" t="s">
        <v>5070</v>
      </c>
      <c r="M997" t="s">
        <v>236</v>
      </c>
      <c r="N997" t="s">
        <v>5051</v>
      </c>
      <c r="O997" t="s">
        <v>5094</v>
      </c>
      <c r="Q997" t="s">
        <v>5098</v>
      </c>
      <c r="X997" t="s">
        <v>5070</v>
      </c>
      <c r="Y997" t="s">
        <v>5078</v>
      </c>
      <c r="Z997" t="s">
        <v>743</v>
      </c>
      <c r="AA997" t="s">
        <v>5091</v>
      </c>
      <c r="AH997" t="s">
        <v>5058</v>
      </c>
      <c r="AM997" t="s">
        <v>13054</v>
      </c>
    </row>
    <row r="998" spans="1:39" x14ac:dyDescent="0.25">
      <c r="A998">
        <v>5181</v>
      </c>
      <c r="B998" t="s">
        <v>13055</v>
      </c>
      <c r="C998" t="s">
        <v>4796</v>
      </c>
      <c r="D998" t="s">
        <v>5048</v>
      </c>
      <c r="E998" t="s">
        <v>13056</v>
      </c>
      <c r="H998" t="s">
        <v>5050</v>
      </c>
      <c r="I998" t="s">
        <v>5051</v>
      </c>
      <c r="K998" t="s">
        <v>5099</v>
      </c>
      <c r="M998" t="s">
        <v>238</v>
      </c>
      <c r="N998" t="s">
        <v>5051</v>
      </c>
      <c r="O998" t="s">
        <v>5063</v>
      </c>
      <c r="Q998" t="s">
        <v>5104</v>
      </c>
      <c r="X998" t="s">
        <v>506</v>
      </c>
      <c r="Y998" t="s">
        <v>5057</v>
      </c>
      <c r="Z998" t="s">
        <v>5078</v>
      </c>
      <c r="AA998" t="s">
        <v>5057</v>
      </c>
      <c r="AH998" t="s">
        <v>5058</v>
      </c>
      <c r="AM998" t="s">
        <v>13057</v>
      </c>
    </row>
    <row r="999" spans="1:39" x14ac:dyDescent="0.25">
      <c r="A999">
        <v>5182</v>
      </c>
      <c r="B999" t="s">
        <v>13058</v>
      </c>
      <c r="C999" t="s">
        <v>4796</v>
      </c>
      <c r="D999" t="s">
        <v>5048</v>
      </c>
      <c r="E999" t="s">
        <v>8519</v>
      </c>
      <c r="H999" t="s">
        <v>5050</v>
      </c>
      <c r="I999" t="s">
        <v>5051</v>
      </c>
      <c r="K999" t="s">
        <v>5070</v>
      </c>
      <c r="M999" t="s">
        <v>237</v>
      </c>
      <c r="N999" t="s">
        <v>5051</v>
      </c>
      <c r="O999" t="s">
        <v>5063</v>
      </c>
      <c r="Q999" t="s">
        <v>238</v>
      </c>
      <c r="X999" t="s">
        <v>5070</v>
      </c>
      <c r="Y999" t="s">
        <v>323</v>
      </c>
      <c r="Z999" t="s">
        <v>5052</v>
      </c>
      <c r="AA999" t="s">
        <v>5057</v>
      </c>
      <c r="AH999" t="s">
        <v>5058</v>
      </c>
      <c r="AM999" t="s">
        <v>13059</v>
      </c>
    </row>
    <row r="1000" spans="1:39" x14ac:dyDescent="0.25">
      <c r="A1000">
        <v>5183</v>
      </c>
      <c r="B1000" t="s">
        <v>13060</v>
      </c>
      <c r="C1000" t="s">
        <v>4796</v>
      </c>
      <c r="D1000" t="s">
        <v>5048</v>
      </c>
      <c r="E1000" t="s">
        <v>8520</v>
      </c>
      <c r="H1000" t="s">
        <v>5050</v>
      </c>
      <c r="I1000" t="s">
        <v>5051</v>
      </c>
      <c r="K1000" t="s">
        <v>5070</v>
      </c>
      <c r="M1000" t="s">
        <v>237</v>
      </c>
      <c r="N1000" t="s">
        <v>5051</v>
      </c>
      <c r="O1000" t="s">
        <v>5104</v>
      </c>
      <c r="Q1000" t="s">
        <v>5109</v>
      </c>
      <c r="X1000" t="s">
        <v>5070</v>
      </c>
      <c r="Y1000" t="s">
        <v>5355</v>
      </c>
      <c r="Z1000" t="s">
        <v>5070</v>
      </c>
      <c r="AA1000" t="s">
        <v>235</v>
      </c>
      <c r="AH1000" t="s">
        <v>5058</v>
      </c>
      <c r="AM1000" t="s">
        <v>13061</v>
      </c>
    </row>
    <row r="1001" spans="1:39" x14ac:dyDescent="0.25">
      <c r="A1001">
        <v>5184</v>
      </c>
      <c r="B1001" t="s">
        <v>13062</v>
      </c>
      <c r="C1001" t="s">
        <v>4796</v>
      </c>
      <c r="D1001" t="s">
        <v>5048</v>
      </c>
      <c r="E1001" t="s">
        <v>13063</v>
      </c>
      <c r="H1001" t="s">
        <v>5050</v>
      </c>
      <c r="I1001" t="s">
        <v>5051</v>
      </c>
      <c r="K1001" t="s">
        <v>5070</v>
      </c>
      <c r="M1001" t="s">
        <v>5271</v>
      </c>
      <c r="N1001" t="s">
        <v>5051</v>
      </c>
      <c r="O1001" t="s">
        <v>5113</v>
      </c>
      <c r="Q1001" t="s">
        <v>743</v>
      </c>
      <c r="X1001" t="s">
        <v>5437</v>
      </c>
      <c r="Y1001" t="s">
        <v>5355</v>
      </c>
      <c r="Z1001" t="s">
        <v>5052</v>
      </c>
      <c r="AA1001" t="s">
        <v>235</v>
      </c>
      <c r="AH1001" t="s">
        <v>5058</v>
      </c>
      <c r="AM1001" t="s">
        <v>13064</v>
      </c>
    </row>
    <row r="1002" spans="1:39" x14ac:dyDescent="0.25">
      <c r="A1002">
        <v>5243</v>
      </c>
      <c r="B1002" t="s">
        <v>13213</v>
      </c>
      <c r="C1002" t="s">
        <v>4796</v>
      </c>
      <c r="D1002" t="s">
        <v>5048</v>
      </c>
      <c r="E1002" t="s">
        <v>13214</v>
      </c>
      <c r="H1002" t="s">
        <v>5050</v>
      </c>
      <c r="I1002" t="s">
        <v>5051</v>
      </c>
      <c r="K1002" t="s">
        <v>5070</v>
      </c>
      <c r="M1002" t="s">
        <v>5092</v>
      </c>
      <c r="N1002" t="s">
        <v>5051</v>
      </c>
      <c r="O1002" t="s">
        <v>5052</v>
      </c>
      <c r="Q1002" t="s">
        <v>5092</v>
      </c>
      <c r="X1002" t="s">
        <v>5052</v>
      </c>
      <c r="Y1002" t="s">
        <v>5196</v>
      </c>
      <c r="Z1002" t="s">
        <v>5052</v>
      </c>
      <c r="AA1002" t="s">
        <v>5094</v>
      </c>
      <c r="AH1002" t="s">
        <v>5058</v>
      </c>
      <c r="AM1002" t="s">
        <v>13215</v>
      </c>
    </row>
    <row r="1003" spans="1:39" x14ac:dyDescent="0.25">
      <c r="A1003">
        <v>5244</v>
      </c>
      <c r="B1003" t="s">
        <v>13216</v>
      </c>
      <c r="C1003" t="s">
        <v>4796</v>
      </c>
      <c r="D1003" t="s">
        <v>5048</v>
      </c>
      <c r="E1003" t="s">
        <v>13217</v>
      </c>
      <c r="H1003" t="s">
        <v>5050</v>
      </c>
      <c r="I1003" t="s">
        <v>5051</v>
      </c>
      <c r="K1003" t="s">
        <v>5070</v>
      </c>
      <c r="M1003" t="s">
        <v>5134</v>
      </c>
      <c r="N1003" t="s">
        <v>5051</v>
      </c>
      <c r="O1003" t="s">
        <v>5063</v>
      </c>
      <c r="Q1003" t="s">
        <v>506</v>
      </c>
      <c r="X1003" t="s">
        <v>5070</v>
      </c>
      <c r="Y1003" t="s">
        <v>323</v>
      </c>
      <c r="Z1003" t="s">
        <v>5070</v>
      </c>
      <c r="AA1003" t="s">
        <v>5057</v>
      </c>
      <c r="AH1003" t="s">
        <v>5058</v>
      </c>
      <c r="AM1003" t="s">
        <v>13218</v>
      </c>
    </row>
    <row r="1004" spans="1:39" x14ac:dyDescent="0.25">
      <c r="A1004">
        <v>5245</v>
      </c>
      <c r="B1004" t="s">
        <v>13219</v>
      </c>
      <c r="C1004" t="s">
        <v>4796</v>
      </c>
      <c r="D1004" t="s">
        <v>5048</v>
      </c>
      <c r="E1004" t="s">
        <v>13220</v>
      </c>
      <c r="H1004" t="s">
        <v>5050</v>
      </c>
      <c r="I1004" t="s">
        <v>5051</v>
      </c>
      <c r="K1004" t="s">
        <v>5070</v>
      </c>
      <c r="M1004" t="s">
        <v>5134</v>
      </c>
      <c r="N1004" t="s">
        <v>5051</v>
      </c>
      <c r="O1004" t="s">
        <v>5063</v>
      </c>
      <c r="Q1004" t="s">
        <v>486</v>
      </c>
      <c r="X1004" t="s">
        <v>5070</v>
      </c>
      <c r="Y1004" t="s">
        <v>5229</v>
      </c>
      <c r="Z1004" t="s">
        <v>5078</v>
      </c>
      <c r="AA1004" t="s">
        <v>5062</v>
      </c>
      <c r="AH1004" t="s">
        <v>5058</v>
      </c>
      <c r="AM1004" t="s">
        <v>13221</v>
      </c>
    </row>
    <row r="1005" spans="1:39" x14ac:dyDescent="0.25">
      <c r="A1005">
        <v>4057</v>
      </c>
      <c r="B1005" t="s">
        <v>10107</v>
      </c>
      <c r="C1005" t="s">
        <v>4791</v>
      </c>
      <c r="D1005" t="s">
        <v>5048</v>
      </c>
      <c r="E1005" t="s">
        <v>10108</v>
      </c>
      <c r="H1005" t="s">
        <v>5050</v>
      </c>
      <c r="I1005" t="s">
        <v>5051</v>
      </c>
      <c r="K1005" t="s">
        <v>10109</v>
      </c>
      <c r="M1005" t="s">
        <v>323</v>
      </c>
      <c r="N1005" t="s">
        <v>5051</v>
      </c>
      <c r="O1005" t="s">
        <v>5122</v>
      </c>
      <c r="Q1005" t="s">
        <v>238</v>
      </c>
      <c r="X1005" t="s">
        <v>5091</v>
      </c>
      <c r="Y1005" t="s">
        <v>5142</v>
      </c>
      <c r="Z1005" t="s">
        <v>5091</v>
      </c>
      <c r="AA1005" t="s">
        <v>5122</v>
      </c>
      <c r="AH1005" t="s">
        <v>5058</v>
      </c>
      <c r="AM1005" t="s">
        <v>10110</v>
      </c>
    </row>
    <row r="1006" spans="1:39" x14ac:dyDescent="0.25">
      <c r="A1006">
        <v>4058</v>
      </c>
      <c r="B1006" t="s">
        <v>10111</v>
      </c>
      <c r="C1006" t="s">
        <v>4791</v>
      </c>
      <c r="D1006" t="s">
        <v>5048</v>
      </c>
      <c r="E1006" t="s">
        <v>9339</v>
      </c>
      <c r="H1006" t="s">
        <v>5050</v>
      </c>
      <c r="I1006" t="s">
        <v>5051</v>
      </c>
      <c r="K1006" t="s">
        <v>10109</v>
      </c>
      <c r="M1006" t="s">
        <v>323</v>
      </c>
      <c r="N1006" t="s">
        <v>5051</v>
      </c>
      <c r="O1006" t="s">
        <v>5062</v>
      </c>
      <c r="Q1006" t="s">
        <v>5134</v>
      </c>
      <c r="X1006" t="s">
        <v>5091</v>
      </c>
      <c r="Y1006" t="s">
        <v>5069</v>
      </c>
      <c r="Z1006" t="s">
        <v>5121</v>
      </c>
      <c r="AA1006" t="s">
        <v>5133</v>
      </c>
      <c r="AH1006" t="s">
        <v>5058</v>
      </c>
      <c r="AM1006" t="s">
        <v>10112</v>
      </c>
    </row>
    <row r="1007" spans="1:39" x14ac:dyDescent="0.25">
      <c r="A1007">
        <v>5248</v>
      </c>
      <c r="B1007" t="s">
        <v>13222</v>
      </c>
      <c r="C1007" t="s">
        <v>4796</v>
      </c>
      <c r="D1007" t="s">
        <v>5048</v>
      </c>
      <c r="E1007" t="s">
        <v>8815</v>
      </c>
      <c r="H1007" t="s">
        <v>5050</v>
      </c>
      <c r="I1007" t="s">
        <v>5051</v>
      </c>
      <c r="K1007" t="s">
        <v>5129</v>
      </c>
      <c r="M1007" t="s">
        <v>237</v>
      </c>
      <c r="N1007" t="s">
        <v>5051</v>
      </c>
      <c r="O1007" t="s">
        <v>5094</v>
      </c>
      <c r="Q1007" t="s">
        <v>5204</v>
      </c>
      <c r="X1007" t="s">
        <v>5437</v>
      </c>
      <c r="Y1007" t="s">
        <v>5862</v>
      </c>
      <c r="Z1007" t="s">
        <v>5437</v>
      </c>
      <c r="AA1007" t="s">
        <v>5091</v>
      </c>
      <c r="AH1007" t="s">
        <v>5058</v>
      </c>
      <c r="AM1007" t="s">
        <v>13223</v>
      </c>
    </row>
    <row r="1008" spans="1:39" x14ac:dyDescent="0.25">
      <c r="A1008">
        <v>5250</v>
      </c>
      <c r="B1008" t="s">
        <v>13227</v>
      </c>
      <c r="C1008" t="s">
        <v>4796</v>
      </c>
      <c r="D1008" t="s">
        <v>5048</v>
      </c>
      <c r="E1008" t="s">
        <v>13228</v>
      </c>
      <c r="H1008" t="s">
        <v>5050</v>
      </c>
      <c r="I1008" t="s">
        <v>5051</v>
      </c>
      <c r="K1008" t="s">
        <v>5077</v>
      </c>
      <c r="M1008" t="s">
        <v>5211</v>
      </c>
      <c r="N1008" t="s">
        <v>5051</v>
      </c>
      <c r="O1008" t="s">
        <v>5099</v>
      </c>
      <c r="Q1008" t="s">
        <v>238</v>
      </c>
      <c r="X1008" t="s">
        <v>5560</v>
      </c>
      <c r="Y1008" t="s">
        <v>5080</v>
      </c>
      <c r="Z1008" t="s">
        <v>5698</v>
      </c>
      <c r="AA1008" t="s">
        <v>5057</v>
      </c>
      <c r="AH1008" t="s">
        <v>5058</v>
      </c>
      <c r="AM1008" t="s">
        <v>13229</v>
      </c>
    </row>
    <row r="1009" spans="1:39" x14ac:dyDescent="0.25">
      <c r="A1009">
        <v>5251</v>
      </c>
      <c r="B1009" t="s">
        <v>13230</v>
      </c>
      <c r="C1009" t="s">
        <v>4796</v>
      </c>
      <c r="D1009" t="s">
        <v>5048</v>
      </c>
      <c r="E1009" t="s">
        <v>13231</v>
      </c>
      <c r="H1009" t="s">
        <v>5050</v>
      </c>
      <c r="I1009" t="s">
        <v>5051</v>
      </c>
      <c r="K1009" t="s">
        <v>5057</v>
      </c>
      <c r="M1009" t="s">
        <v>5108</v>
      </c>
      <c r="N1009" t="s">
        <v>5051</v>
      </c>
      <c r="O1009" t="s">
        <v>5094</v>
      </c>
      <c r="Q1009" t="s">
        <v>5056</v>
      </c>
      <c r="X1009" t="s">
        <v>5070</v>
      </c>
      <c r="Y1009" t="s">
        <v>5196</v>
      </c>
      <c r="Z1009" t="s">
        <v>5070</v>
      </c>
      <c r="AA1009" t="s">
        <v>5057</v>
      </c>
      <c r="AH1009" t="s">
        <v>5058</v>
      </c>
      <c r="AM1009" t="s">
        <v>13232</v>
      </c>
    </row>
    <row r="1010" spans="1:39" x14ac:dyDescent="0.25">
      <c r="A1010">
        <v>5252</v>
      </c>
      <c r="B1010" t="s">
        <v>13233</v>
      </c>
      <c r="C1010" t="s">
        <v>4796</v>
      </c>
      <c r="D1010" t="s">
        <v>5048</v>
      </c>
      <c r="E1010" t="s">
        <v>13234</v>
      </c>
      <c r="H1010" t="s">
        <v>5050</v>
      </c>
      <c r="I1010" t="s">
        <v>5051</v>
      </c>
      <c r="K1010" t="s">
        <v>5057</v>
      </c>
      <c r="M1010" t="s">
        <v>236</v>
      </c>
      <c r="N1010" t="s">
        <v>5051</v>
      </c>
      <c r="O1010" t="s">
        <v>235</v>
      </c>
      <c r="Q1010" t="s">
        <v>5056</v>
      </c>
      <c r="X1010" t="s">
        <v>5077</v>
      </c>
      <c r="Y1010" t="s">
        <v>5355</v>
      </c>
      <c r="Z1010" t="s">
        <v>5077</v>
      </c>
      <c r="AA1010" t="s">
        <v>5184</v>
      </c>
      <c r="AH1010" t="s">
        <v>5058</v>
      </c>
      <c r="AM1010" t="s">
        <v>13235</v>
      </c>
    </row>
    <row r="1011" spans="1:39" x14ac:dyDescent="0.25">
      <c r="A1011">
        <v>5253</v>
      </c>
      <c r="B1011" t="s">
        <v>13236</v>
      </c>
      <c r="C1011" t="s">
        <v>4796</v>
      </c>
      <c r="D1011" t="s">
        <v>5048</v>
      </c>
      <c r="E1011" t="s">
        <v>8433</v>
      </c>
      <c r="H1011" t="s">
        <v>5050</v>
      </c>
      <c r="I1011" t="s">
        <v>5051</v>
      </c>
      <c r="K1011" t="s">
        <v>5057</v>
      </c>
      <c r="M1011" t="s">
        <v>5080</v>
      </c>
      <c r="N1011" t="s">
        <v>5051</v>
      </c>
      <c r="O1011" t="s">
        <v>5062</v>
      </c>
      <c r="Q1011" t="s">
        <v>506</v>
      </c>
      <c r="X1011" t="s">
        <v>5077</v>
      </c>
      <c r="Y1011" t="s">
        <v>5271</v>
      </c>
      <c r="Z1011" t="s">
        <v>5077</v>
      </c>
      <c r="AA1011" t="s">
        <v>5133</v>
      </c>
      <c r="AH1011" t="s">
        <v>5058</v>
      </c>
      <c r="AM1011" t="s">
        <v>13237</v>
      </c>
    </row>
    <row r="1012" spans="1:39" x14ac:dyDescent="0.25">
      <c r="A1012">
        <v>5254</v>
      </c>
      <c r="B1012" t="s">
        <v>13238</v>
      </c>
      <c r="C1012" t="s">
        <v>4796</v>
      </c>
      <c r="D1012" t="s">
        <v>5048</v>
      </c>
      <c r="E1012" t="s">
        <v>13239</v>
      </c>
      <c r="H1012" t="s">
        <v>5050</v>
      </c>
      <c r="I1012" t="s">
        <v>5051</v>
      </c>
      <c r="K1012" t="s">
        <v>5057</v>
      </c>
      <c r="M1012" t="s">
        <v>323</v>
      </c>
      <c r="N1012" t="s">
        <v>5051</v>
      </c>
      <c r="O1012" t="s">
        <v>5104</v>
      </c>
      <c r="Q1012" t="s">
        <v>5382</v>
      </c>
      <c r="X1012" t="s">
        <v>5099</v>
      </c>
      <c r="Y1012" t="s">
        <v>323</v>
      </c>
      <c r="Z1012" t="s">
        <v>6649</v>
      </c>
      <c r="AA1012" t="s">
        <v>5099</v>
      </c>
      <c r="AH1012" t="s">
        <v>5058</v>
      </c>
      <c r="AM1012" t="s">
        <v>13240</v>
      </c>
    </row>
    <row r="1013" spans="1:39" x14ac:dyDescent="0.25">
      <c r="A1013">
        <v>5255</v>
      </c>
      <c r="B1013" t="s">
        <v>13241</v>
      </c>
      <c r="C1013" t="s">
        <v>4796</v>
      </c>
      <c r="D1013" t="s">
        <v>5048</v>
      </c>
      <c r="E1013" t="s">
        <v>13242</v>
      </c>
      <c r="H1013" t="s">
        <v>5050</v>
      </c>
      <c r="I1013" t="s">
        <v>5051</v>
      </c>
      <c r="K1013" t="s">
        <v>5057</v>
      </c>
      <c r="M1013" t="s">
        <v>5196</v>
      </c>
      <c r="N1013" t="s">
        <v>5051</v>
      </c>
      <c r="O1013" t="s">
        <v>5094</v>
      </c>
      <c r="Q1013" t="s">
        <v>486</v>
      </c>
      <c r="X1013" t="s">
        <v>5091</v>
      </c>
      <c r="Y1013" t="s">
        <v>237</v>
      </c>
      <c r="Z1013" t="s">
        <v>5091</v>
      </c>
      <c r="AA1013" t="s">
        <v>5091</v>
      </c>
      <c r="AH1013" t="s">
        <v>5058</v>
      </c>
      <c r="AM1013" t="s">
        <v>13243</v>
      </c>
    </row>
    <row r="1014" spans="1:39" x14ac:dyDescent="0.25">
      <c r="A1014">
        <v>5356</v>
      </c>
      <c r="B1014" t="s">
        <v>13443</v>
      </c>
      <c r="C1014" t="s">
        <v>4791</v>
      </c>
      <c r="D1014" t="s">
        <v>5048</v>
      </c>
      <c r="E1014" t="s">
        <v>13444</v>
      </c>
      <c r="H1014" t="s">
        <v>5050</v>
      </c>
      <c r="I1014" t="s">
        <v>5564</v>
      </c>
      <c r="K1014" t="s">
        <v>6941</v>
      </c>
      <c r="M1014" t="s">
        <v>506</v>
      </c>
      <c r="AH1014" t="s">
        <v>13445</v>
      </c>
      <c r="AM1014" t="s">
        <v>13446</v>
      </c>
    </row>
    <row r="1015" spans="1:39" x14ac:dyDescent="0.25">
      <c r="A1015">
        <v>5370</v>
      </c>
      <c r="B1015" t="s">
        <v>13465</v>
      </c>
      <c r="C1015" t="s">
        <v>4791</v>
      </c>
      <c r="D1015" t="s">
        <v>5048</v>
      </c>
      <c r="E1015" t="s">
        <v>13466</v>
      </c>
      <c r="H1015" t="s">
        <v>5050</v>
      </c>
      <c r="I1015" t="s">
        <v>5564</v>
      </c>
      <c r="J1015" t="s">
        <v>235</v>
      </c>
      <c r="K1015" t="s">
        <v>5191</v>
      </c>
      <c r="M1015" t="s">
        <v>506</v>
      </c>
      <c r="X1015" t="s">
        <v>5093</v>
      </c>
      <c r="Y1015" t="s">
        <v>5093</v>
      </c>
      <c r="Z1015" t="s">
        <v>5093</v>
      </c>
      <c r="AA1015" t="s">
        <v>5093</v>
      </c>
      <c r="AB1015" t="s">
        <v>5093</v>
      </c>
      <c r="AH1015" t="s">
        <v>13467</v>
      </c>
      <c r="AM1015" t="s">
        <v>13468</v>
      </c>
    </row>
    <row r="1016" spans="1:39" x14ac:dyDescent="0.25">
      <c r="A1016">
        <v>4937</v>
      </c>
      <c r="B1016" t="s">
        <v>12414</v>
      </c>
      <c r="C1016" t="s">
        <v>4796</v>
      </c>
      <c r="D1016" t="s">
        <v>5048</v>
      </c>
      <c r="E1016" t="s">
        <v>12415</v>
      </c>
      <c r="H1016" t="s">
        <v>5050</v>
      </c>
      <c r="I1016" t="s">
        <v>5051</v>
      </c>
      <c r="K1016" t="s">
        <v>235</v>
      </c>
      <c r="M1016" t="s">
        <v>506</v>
      </c>
      <c r="N1016" t="s">
        <v>5051</v>
      </c>
      <c r="O1016" t="s">
        <v>5113</v>
      </c>
      <c r="Q1016" t="s">
        <v>506</v>
      </c>
      <c r="X1016" t="s">
        <v>5093</v>
      </c>
      <c r="Y1016" t="s">
        <v>236</v>
      </c>
      <c r="Z1016" t="s">
        <v>5093</v>
      </c>
      <c r="AA1016" t="s">
        <v>5093</v>
      </c>
      <c r="AH1016" t="s">
        <v>5058</v>
      </c>
      <c r="AM1016" t="s">
        <v>12416</v>
      </c>
    </row>
    <row r="1017" spans="1:39" x14ac:dyDescent="0.25">
      <c r="A1017">
        <v>4938</v>
      </c>
      <c r="B1017" t="s">
        <v>12417</v>
      </c>
      <c r="C1017" t="s">
        <v>4796</v>
      </c>
      <c r="D1017" t="s">
        <v>5048</v>
      </c>
      <c r="E1017" t="s">
        <v>8550</v>
      </c>
      <c r="H1017" t="s">
        <v>5050</v>
      </c>
      <c r="I1017" t="s">
        <v>5051</v>
      </c>
      <c r="K1017" t="s">
        <v>5052</v>
      </c>
      <c r="M1017" t="s">
        <v>506</v>
      </c>
      <c r="N1017" t="s">
        <v>5051</v>
      </c>
      <c r="O1017" t="s">
        <v>5063</v>
      </c>
      <c r="Q1017" t="s">
        <v>5054</v>
      </c>
      <c r="X1017" t="s">
        <v>5093</v>
      </c>
      <c r="Y1017" t="s">
        <v>236</v>
      </c>
      <c r="Z1017" t="s">
        <v>5093</v>
      </c>
      <c r="AA1017" t="s">
        <v>5093</v>
      </c>
      <c r="AH1017" t="s">
        <v>5058</v>
      </c>
      <c r="AM1017" t="s">
        <v>12418</v>
      </c>
    </row>
    <row r="1018" spans="1:39" x14ac:dyDescent="0.25">
      <c r="A1018">
        <v>4939</v>
      </c>
      <c r="B1018" t="s">
        <v>12419</v>
      </c>
      <c r="C1018" t="s">
        <v>4796</v>
      </c>
      <c r="D1018" t="s">
        <v>5048</v>
      </c>
      <c r="E1018" t="s">
        <v>8551</v>
      </c>
      <c r="H1018" t="s">
        <v>5050</v>
      </c>
      <c r="I1018" t="s">
        <v>5051</v>
      </c>
      <c r="K1018" t="s">
        <v>235</v>
      </c>
      <c r="M1018" t="s">
        <v>5134</v>
      </c>
      <c r="N1018" t="s">
        <v>5051</v>
      </c>
      <c r="O1018" t="s">
        <v>5094</v>
      </c>
      <c r="Q1018" t="s">
        <v>486</v>
      </c>
      <c r="X1018" t="s">
        <v>5093</v>
      </c>
      <c r="Y1018" t="s">
        <v>236</v>
      </c>
      <c r="Z1018" t="s">
        <v>5093</v>
      </c>
      <c r="AA1018" t="s">
        <v>5093</v>
      </c>
      <c r="AH1018" t="s">
        <v>5058</v>
      </c>
      <c r="AM1018" t="s">
        <v>12420</v>
      </c>
    </row>
    <row r="1019" spans="1:39" x14ac:dyDescent="0.25">
      <c r="A1019">
        <v>4940</v>
      </c>
      <c r="B1019" t="s">
        <v>12421</v>
      </c>
      <c r="C1019" t="s">
        <v>4796</v>
      </c>
      <c r="D1019" t="s">
        <v>5048</v>
      </c>
      <c r="E1019" t="s">
        <v>12422</v>
      </c>
      <c r="H1019" t="s">
        <v>5050</v>
      </c>
      <c r="I1019" t="s">
        <v>5051</v>
      </c>
      <c r="K1019" t="s">
        <v>5052</v>
      </c>
      <c r="M1019" t="s">
        <v>5092</v>
      </c>
      <c r="N1019" t="s">
        <v>5051</v>
      </c>
      <c r="O1019" t="s">
        <v>5063</v>
      </c>
      <c r="Q1019" t="s">
        <v>5109</v>
      </c>
      <c r="X1019" t="s">
        <v>5093</v>
      </c>
      <c r="Y1019" t="s">
        <v>5108</v>
      </c>
      <c r="Z1019" t="s">
        <v>5093</v>
      </c>
      <c r="AA1019" t="s">
        <v>5093</v>
      </c>
      <c r="AH1019" t="s">
        <v>5058</v>
      </c>
      <c r="AM1019" t="s">
        <v>12423</v>
      </c>
    </row>
    <row r="1020" spans="1:39" x14ac:dyDescent="0.25">
      <c r="A1020">
        <v>4941</v>
      </c>
      <c r="B1020" t="s">
        <v>12424</v>
      </c>
      <c r="C1020" t="s">
        <v>4796</v>
      </c>
      <c r="D1020" t="s">
        <v>5048</v>
      </c>
      <c r="E1020" t="s">
        <v>8178</v>
      </c>
      <c r="H1020" t="s">
        <v>5050</v>
      </c>
      <c r="I1020" t="s">
        <v>5051</v>
      </c>
      <c r="K1020" t="s">
        <v>5117</v>
      </c>
      <c r="M1020" t="s">
        <v>7062</v>
      </c>
      <c r="N1020" t="s">
        <v>5051</v>
      </c>
      <c r="O1020" t="s">
        <v>5113</v>
      </c>
      <c r="Q1020" t="s">
        <v>5285</v>
      </c>
      <c r="X1020" t="s">
        <v>5093</v>
      </c>
      <c r="Y1020" t="s">
        <v>5460</v>
      </c>
      <c r="Z1020" t="s">
        <v>5093</v>
      </c>
      <c r="AA1020" t="s">
        <v>5093</v>
      </c>
      <c r="AH1020" t="s">
        <v>5058</v>
      </c>
      <c r="AM1020" t="s">
        <v>12425</v>
      </c>
    </row>
    <row r="1021" spans="1:39" x14ac:dyDescent="0.25">
      <c r="A1021">
        <v>4942</v>
      </c>
      <c r="B1021" t="s">
        <v>12426</v>
      </c>
      <c r="C1021" t="s">
        <v>4796</v>
      </c>
      <c r="D1021" t="s">
        <v>5048</v>
      </c>
      <c r="E1021" t="s">
        <v>12427</v>
      </c>
      <c r="H1021" t="s">
        <v>5050</v>
      </c>
      <c r="I1021" t="s">
        <v>5051</v>
      </c>
      <c r="K1021" t="s">
        <v>5099</v>
      </c>
      <c r="M1021" t="s">
        <v>5355</v>
      </c>
      <c r="N1021" t="s">
        <v>5051</v>
      </c>
      <c r="O1021" t="s">
        <v>5138</v>
      </c>
      <c r="Q1021" t="s">
        <v>5109</v>
      </c>
      <c r="X1021" t="s">
        <v>5093</v>
      </c>
      <c r="Y1021" t="s">
        <v>5085</v>
      </c>
      <c r="Z1021" t="s">
        <v>5077</v>
      </c>
      <c r="AA1021" t="s">
        <v>5093</v>
      </c>
      <c r="AH1021" t="s">
        <v>5058</v>
      </c>
      <c r="AM1021" t="s">
        <v>12428</v>
      </c>
    </row>
    <row r="1022" spans="1:39" x14ac:dyDescent="0.25">
      <c r="A1022">
        <v>4943</v>
      </c>
      <c r="B1022" t="s">
        <v>12429</v>
      </c>
      <c r="C1022" t="s">
        <v>4796</v>
      </c>
      <c r="D1022" t="s">
        <v>5048</v>
      </c>
      <c r="E1022" t="s">
        <v>12430</v>
      </c>
      <c r="H1022" t="s">
        <v>5050</v>
      </c>
      <c r="I1022" t="s">
        <v>5051</v>
      </c>
      <c r="K1022" t="s">
        <v>5094</v>
      </c>
      <c r="M1022" t="s">
        <v>238</v>
      </c>
      <c r="N1022" t="s">
        <v>5051</v>
      </c>
      <c r="O1022" t="s">
        <v>5094</v>
      </c>
      <c r="Q1022" t="s">
        <v>506</v>
      </c>
      <c r="X1022" t="s">
        <v>5093</v>
      </c>
      <c r="Y1022" t="s">
        <v>5078</v>
      </c>
      <c r="Z1022" t="s">
        <v>5093</v>
      </c>
      <c r="AA1022" t="s">
        <v>5093</v>
      </c>
      <c r="AH1022" t="s">
        <v>5058</v>
      </c>
      <c r="AM1022" t="s">
        <v>12431</v>
      </c>
    </row>
    <row r="1023" spans="1:39" x14ac:dyDescent="0.25">
      <c r="A1023">
        <v>5371</v>
      </c>
      <c r="B1023" t="s">
        <v>13469</v>
      </c>
      <c r="C1023" t="s">
        <v>4796</v>
      </c>
      <c r="D1023" t="s">
        <v>5048</v>
      </c>
      <c r="E1023" t="s">
        <v>9050</v>
      </c>
      <c r="H1023" t="s">
        <v>5050</v>
      </c>
      <c r="I1023" t="s">
        <v>5051</v>
      </c>
      <c r="K1023" t="s">
        <v>5099</v>
      </c>
      <c r="M1023" t="s">
        <v>506</v>
      </c>
      <c r="N1023" t="s">
        <v>5051</v>
      </c>
      <c r="O1023" t="s">
        <v>5063</v>
      </c>
      <c r="Q1023" t="s">
        <v>506</v>
      </c>
      <c r="X1023" t="s">
        <v>5093</v>
      </c>
      <c r="Y1023" t="s">
        <v>236</v>
      </c>
      <c r="Z1023" t="s">
        <v>5093</v>
      </c>
      <c r="AA1023" t="s">
        <v>5093</v>
      </c>
      <c r="AH1023" t="s">
        <v>5058</v>
      </c>
      <c r="AM1023" t="s">
        <v>13470</v>
      </c>
    </row>
    <row r="1024" spans="1:39" x14ac:dyDescent="0.25">
      <c r="A1024">
        <v>5372</v>
      </c>
      <c r="B1024" t="s">
        <v>13471</v>
      </c>
      <c r="C1024" t="s">
        <v>4796</v>
      </c>
      <c r="D1024" t="s">
        <v>5048</v>
      </c>
      <c r="E1024" t="s">
        <v>7939</v>
      </c>
      <c r="H1024" t="s">
        <v>5050</v>
      </c>
      <c r="I1024" t="s">
        <v>5051</v>
      </c>
      <c r="K1024" t="s">
        <v>5052</v>
      </c>
      <c r="M1024" t="s">
        <v>5237</v>
      </c>
      <c r="N1024" t="s">
        <v>5051</v>
      </c>
      <c r="O1024" t="s">
        <v>5099</v>
      </c>
      <c r="Q1024" t="s">
        <v>486</v>
      </c>
      <c r="X1024" t="s">
        <v>5093</v>
      </c>
      <c r="Y1024" t="s">
        <v>5053</v>
      </c>
      <c r="Z1024" t="s">
        <v>5077</v>
      </c>
      <c r="AA1024" t="s">
        <v>5093</v>
      </c>
      <c r="AH1024" t="s">
        <v>5058</v>
      </c>
      <c r="AM1024" t="s">
        <v>13472</v>
      </c>
    </row>
    <row r="1025" spans="1:39" x14ac:dyDescent="0.25">
      <c r="A1025">
        <v>5373</v>
      </c>
      <c r="B1025" t="s">
        <v>13473</v>
      </c>
      <c r="C1025" t="s">
        <v>4796</v>
      </c>
      <c r="D1025" t="s">
        <v>5048</v>
      </c>
      <c r="E1025" t="s">
        <v>13474</v>
      </c>
      <c r="H1025" t="s">
        <v>5050</v>
      </c>
      <c r="I1025" t="s">
        <v>5051</v>
      </c>
      <c r="K1025" t="s">
        <v>5052</v>
      </c>
      <c r="M1025" t="s">
        <v>743</v>
      </c>
      <c r="N1025" t="s">
        <v>5051</v>
      </c>
      <c r="O1025" t="s">
        <v>5099</v>
      </c>
      <c r="Q1025" t="s">
        <v>5109</v>
      </c>
      <c r="X1025" t="s">
        <v>5070</v>
      </c>
      <c r="Y1025" t="s">
        <v>5063</v>
      </c>
      <c r="Z1025" t="s">
        <v>5093</v>
      </c>
      <c r="AA1025" t="s">
        <v>5093</v>
      </c>
      <c r="AH1025" t="s">
        <v>5058</v>
      </c>
      <c r="AM1025" t="s">
        <v>13475</v>
      </c>
    </row>
    <row r="1026" spans="1:39" x14ac:dyDescent="0.25">
      <c r="A1026">
        <v>5374</v>
      </c>
      <c r="B1026" t="s">
        <v>13476</v>
      </c>
      <c r="C1026" t="s">
        <v>4796</v>
      </c>
      <c r="D1026" t="s">
        <v>5048</v>
      </c>
      <c r="E1026" t="s">
        <v>13477</v>
      </c>
      <c r="H1026" t="s">
        <v>5050</v>
      </c>
      <c r="I1026" t="s">
        <v>5051</v>
      </c>
      <c r="K1026" t="s">
        <v>5052</v>
      </c>
      <c r="M1026" t="s">
        <v>5355</v>
      </c>
      <c r="N1026" t="s">
        <v>5051</v>
      </c>
      <c r="O1026" t="s">
        <v>5063</v>
      </c>
      <c r="Q1026" t="s">
        <v>743</v>
      </c>
      <c r="X1026" t="s">
        <v>5093</v>
      </c>
      <c r="Y1026" t="s">
        <v>5080</v>
      </c>
      <c r="Z1026" t="s">
        <v>5093</v>
      </c>
      <c r="AA1026" t="s">
        <v>5093</v>
      </c>
      <c r="AH1026" t="s">
        <v>5058</v>
      </c>
      <c r="AM1026" t="s">
        <v>13478</v>
      </c>
    </row>
    <row r="1027" spans="1:39" x14ac:dyDescent="0.25">
      <c r="A1027">
        <v>5375</v>
      </c>
      <c r="B1027" t="s">
        <v>13479</v>
      </c>
      <c r="C1027" t="s">
        <v>4796</v>
      </c>
      <c r="D1027" t="s">
        <v>5048</v>
      </c>
      <c r="E1027" t="s">
        <v>13480</v>
      </c>
      <c r="H1027" t="s">
        <v>5050</v>
      </c>
      <c r="I1027" t="s">
        <v>5051</v>
      </c>
      <c r="K1027" t="s">
        <v>5052</v>
      </c>
      <c r="M1027" t="s">
        <v>5355</v>
      </c>
      <c r="N1027" t="s">
        <v>5051</v>
      </c>
      <c r="O1027" t="s">
        <v>5113</v>
      </c>
      <c r="Q1027" t="s">
        <v>5237</v>
      </c>
      <c r="X1027" t="s">
        <v>5093</v>
      </c>
      <c r="Y1027" t="s">
        <v>5085</v>
      </c>
      <c r="Z1027" t="s">
        <v>5074</v>
      </c>
      <c r="AA1027" t="s">
        <v>5093</v>
      </c>
      <c r="AH1027" t="s">
        <v>5058</v>
      </c>
      <c r="AM1027" t="s">
        <v>13481</v>
      </c>
    </row>
    <row r="1028" spans="1:39" x14ac:dyDescent="0.25">
      <c r="A1028">
        <v>5376</v>
      </c>
      <c r="B1028" t="s">
        <v>13482</v>
      </c>
      <c r="C1028" t="s">
        <v>4796</v>
      </c>
      <c r="D1028" t="s">
        <v>5048</v>
      </c>
      <c r="E1028" t="s">
        <v>13483</v>
      </c>
      <c r="H1028" t="s">
        <v>5050</v>
      </c>
      <c r="I1028" t="s">
        <v>5051</v>
      </c>
      <c r="K1028" t="s">
        <v>235</v>
      </c>
      <c r="M1028" t="s">
        <v>238</v>
      </c>
      <c r="N1028" t="s">
        <v>5051</v>
      </c>
      <c r="O1028" t="s">
        <v>5094</v>
      </c>
      <c r="Q1028" t="s">
        <v>506</v>
      </c>
      <c r="X1028" t="s">
        <v>5100</v>
      </c>
      <c r="Y1028" t="s">
        <v>236</v>
      </c>
      <c r="Z1028" t="s">
        <v>5093</v>
      </c>
      <c r="AA1028" t="s">
        <v>5093</v>
      </c>
      <c r="AH1028" t="s">
        <v>5058</v>
      </c>
      <c r="AM1028" t="s">
        <v>13484</v>
      </c>
    </row>
    <row r="1029" spans="1:39" x14ac:dyDescent="0.25">
      <c r="A1029">
        <v>5377</v>
      </c>
      <c r="B1029" t="s">
        <v>13485</v>
      </c>
      <c r="C1029" t="s">
        <v>4791</v>
      </c>
      <c r="D1029" t="s">
        <v>5048</v>
      </c>
      <c r="E1029" t="s">
        <v>13486</v>
      </c>
      <c r="H1029" t="s">
        <v>5050</v>
      </c>
      <c r="I1029" t="s">
        <v>5051</v>
      </c>
      <c r="K1029" t="s">
        <v>235</v>
      </c>
      <c r="M1029" t="s">
        <v>743</v>
      </c>
      <c r="N1029" t="s">
        <v>5051</v>
      </c>
      <c r="O1029" t="s">
        <v>5122</v>
      </c>
      <c r="Q1029" t="s">
        <v>506</v>
      </c>
      <c r="X1029" t="s">
        <v>5070</v>
      </c>
      <c r="Y1029" t="s">
        <v>5862</v>
      </c>
      <c r="Z1029" t="s">
        <v>5070</v>
      </c>
      <c r="AA1029" t="s">
        <v>5052</v>
      </c>
      <c r="AH1029" t="s">
        <v>5058</v>
      </c>
      <c r="AM1029" t="s">
        <v>13487</v>
      </c>
    </row>
    <row r="1030" spans="1:39" x14ac:dyDescent="0.25">
      <c r="A1030">
        <v>5380</v>
      </c>
      <c r="B1030" t="s">
        <v>13492</v>
      </c>
      <c r="C1030" t="s">
        <v>4796</v>
      </c>
      <c r="D1030" t="s">
        <v>5048</v>
      </c>
      <c r="E1030" t="s">
        <v>13493</v>
      </c>
      <c r="H1030" t="s">
        <v>5050</v>
      </c>
      <c r="I1030" t="s">
        <v>5051</v>
      </c>
      <c r="K1030" t="s">
        <v>5104</v>
      </c>
      <c r="M1030" t="s">
        <v>5098</v>
      </c>
      <c r="AH1030" t="s">
        <v>5058</v>
      </c>
      <c r="AM1030" t="s">
        <v>13494</v>
      </c>
    </row>
    <row r="1031" spans="1:39" x14ac:dyDescent="0.25">
      <c r="A1031">
        <v>5381</v>
      </c>
      <c r="B1031" t="s">
        <v>13495</v>
      </c>
      <c r="C1031" t="s">
        <v>4796</v>
      </c>
      <c r="D1031" t="s">
        <v>5048</v>
      </c>
      <c r="E1031" t="s">
        <v>13496</v>
      </c>
      <c r="H1031" t="s">
        <v>5050</v>
      </c>
      <c r="I1031" t="s">
        <v>5051</v>
      </c>
      <c r="K1031" t="s">
        <v>5123</v>
      </c>
      <c r="M1031" t="s">
        <v>238</v>
      </c>
      <c r="AH1031" t="s">
        <v>5058</v>
      </c>
      <c r="AM1031" t="s">
        <v>13497</v>
      </c>
    </row>
    <row r="1032" spans="1:39" x14ac:dyDescent="0.25">
      <c r="A1032">
        <v>5382</v>
      </c>
      <c r="B1032" t="s">
        <v>13498</v>
      </c>
      <c r="C1032" t="s">
        <v>4796</v>
      </c>
      <c r="D1032" t="s">
        <v>5048</v>
      </c>
      <c r="E1032" t="s">
        <v>13499</v>
      </c>
      <c r="H1032" t="s">
        <v>5050</v>
      </c>
      <c r="I1032" t="s">
        <v>5051</v>
      </c>
      <c r="K1032" t="s">
        <v>5123</v>
      </c>
      <c r="M1032" t="s">
        <v>5109</v>
      </c>
      <c r="AH1032" t="s">
        <v>5058</v>
      </c>
      <c r="AM1032" t="s">
        <v>13500</v>
      </c>
    </row>
    <row r="1033" spans="1:39" x14ac:dyDescent="0.25">
      <c r="A1033">
        <v>5383</v>
      </c>
      <c r="B1033" t="s">
        <v>13501</v>
      </c>
      <c r="C1033" t="s">
        <v>4796</v>
      </c>
      <c r="D1033" t="s">
        <v>5048</v>
      </c>
      <c r="E1033" t="s">
        <v>13502</v>
      </c>
      <c r="H1033" t="s">
        <v>5050</v>
      </c>
      <c r="I1033" t="s">
        <v>5051</v>
      </c>
      <c r="K1033" t="s">
        <v>5078</v>
      </c>
      <c r="M1033" t="s">
        <v>5134</v>
      </c>
      <c r="AH1033" t="s">
        <v>5058</v>
      </c>
      <c r="AM1033" t="s">
        <v>13503</v>
      </c>
    </row>
    <row r="1034" spans="1:39" x14ac:dyDescent="0.25">
      <c r="A1034">
        <v>5384</v>
      </c>
      <c r="B1034" t="s">
        <v>13504</v>
      </c>
      <c r="C1034" t="s">
        <v>4796</v>
      </c>
      <c r="D1034" t="s">
        <v>5048</v>
      </c>
      <c r="E1034" t="s">
        <v>8521</v>
      </c>
      <c r="H1034" t="s">
        <v>5050</v>
      </c>
      <c r="I1034" t="s">
        <v>5051</v>
      </c>
      <c r="K1034" t="s">
        <v>5078</v>
      </c>
      <c r="M1034" t="s">
        <v>8973</v>
      </c>
      <c r="AH1034" t="s">
        <v>5058</v>
      </c>
      <c r="AM1034" t="s">
        <v>13505</v>
      </c>
    </row>
    <row r="1035" spans="1:39" x14ac:dyDescent="0.25">
      <c r="A1035">
        <v>5385</v>
      </c>
      <c r="B1035" t="s">
        <v>13506</v>
      </c>
      <c r="C1035" t="s">
        <v>4796</v>
      </c>
      <c r="D1035" t="s">
        <v>5048</v>
      </c>
      <c r="E1035" t="s">
        <v>8522</v>
      </c>
      <c r="H1035" t="s">
        <v>5050</v>
      </c>
      <c r="I1035" t="s">
        <v>5051</v>
      </c>
      <c r="K1035" t="s">
        <v>5078</v>
      </c>
      <c r="M1035" t="s">
        <v>239</v>
      </c>
      <c r="AH1035" t="s">
        <v>5058</v>
      </c>
      <c r="AM1035" t="s">
        <v>13507</v>
      </c>
    </row>
    <row r="1036" spans="1:39" x14ac:dyDescent="0.25">
      <c r="A1036">
        <v>5386</v>
      </c>
      <c r="B1036" t="s">
        <v>13508</v>
      </c>
      <c r="C1036" t="s">
        <v>4796</v>
      </c>
      <c r="D1036" t="s">
        <v>5048</v>
      </c>
      <c r="E1036" t="s">
        <v>13509</v>
      </c>
      <c r="H1036" t="s">
        <v>5050</v>
      </c>
      <c r="I1036" t="s">
        <v>5051</v>
      </c>
      <c r="K1036" t="s">
        <v>236</v>
      </c>
      <c r="M1036" t="s">
        <v>255</v>
      </c>
      <c r="AH1036" t="s">
        <v>5058</v>
      </c>
      <c r="AM1036" t="s">
        <v>13510</v>
      </c>
    </row>
    <row r="1037" spans="1:39" x14ac:dyDescent="0.25">
      <c r="A1037">
        <v>5388</v>
      </c>
      <c r="B1037" t="s">
        <v>13513</v>
      </c>
      <c r="C1037" t="s">
        <v>4796</v>
      </c>
      <c r="D1037" t="s">
        <v>5048</v>
      </c>
      <c r="E1037" t="s">
        <v>7864</v>
      </c>
      <c r="H1037" t="s">
        <v>5050</v>
      </c>
      <c r="I1037" t="s">
        <v>5051</v>
      </c>
      <c r="K1037" t="s">
        <v>5065</v>
      </c>
      <c r="M1037" t="s">
        <v>292</v>
      </c>
      <c r="AH1037" t="s">
        <v>5058</v>
      </c>
      <c r="AM1037" t="s">
        <v>13514</v>
      </c>
    </row>
    <row r="1038" spans="1:39" x14ac:dyDescent="0.25">
      <c r="A1038">
        <v>5389</v>
      </c>
      <c r="B1038" t="s">
        <v>13515</v>
      </c>
      <c r="C1038" t="s">
        <v>4796</v>
      </c>
      <c r="D1038" t="s">
        <v>5048</v>
      </c>
      <c r="E1038" t="s">
        <v>8767</v>
      </c>
      <c r="H1038" t="s">
        <v>5050</v>
      </c>
      <c r="I1038" t="s">
        <v>5051</v>
      </c>
      <c r="K1038" t="s">
        <v>236</v>
      </c>
      <c r="M1038" t="s">
        <v>292</v>
      </c>
      <c r="AH1038" t="s">
        <v>5058</v>
      </c>
      <c r="AM1038" t="s">
        <v>13516</v>
      </c>
    </row>
    <row r="1039" spans="1:39" x14ac:dyDescent="0.25">
      <c r="A1039">
        <v>5185</v>
      </c>
      <c r="B1039" t="s">
        <v>13065</v>
      </c>
      <c r="C1039" t="s">
        <v>4795</v>
      </c>
      <c r="D1039" t="s">
        <v>5048</v>
      </c>
      <c r="E1039" t="s">
        <v>13066</v>
      </c>
      <c r="H1039" t="s">
        <v>5050</v>
      </c>
      <c r="I1039" t="s">
        <v>5051</v>
      </c>
      <c r="K1039" t="s">
        <v>5437</v>
      </c>
      <c r="M1039" t="s">
        <v>5134</v>
      </c>
      <c r="AH1039" t="s">
        <v>5058</v>
      </c>
      <c r="AM1039" t="s">
        <v>13067</v>
      </c>
    </row>
    <row r="1040" spans="1:39" x14ac:dyDescent="0.25">
      <c r="A1040">
        <v>5390</v>
      </c>
      <c r="B1040" t="s">
        <v>13517</v>
      </c>
      <c r="C1040" t="s">
        <v>4795</v>
      </c>
      <c r="D1040" t="s">
        <v>5048</v>
      </c>
      <c r="E1040" t="s">
        <v>13518</v>
      </c>
      <c r="H1040" t="s">
        <v>5050</v>
      </c>
      <c r="I1040" t="s">
        <v>5051</v>
      </c>
      <c r="K1040" t="s">
        <v>5057</v>
      </c>
      <c r="M1040" t="s">
        <v>5069</v>
      </c>
      <c r="AH1040" t="s">
        <v>5058</v>
      </c>
      <c r="AM1040" t="s">
        <v>13519</v>
      </c>
    </row>
    <row r="1041" spans="1:39" x14ac:dyDescent="0.25">
      <c r="A1041">
        <v>5391</v>
      </c>
      <c r="B1041" t="s">
        <v>13520</v>
      </c>
      <c r="C1041" t="s">
        <v>4795</v>
      </c>
      <c r="D1041" t="s">
        <v>5048</v>
      </c>
      <c r="E1041" t="s">
        <v>13521</v>
      </c>
      <c r="H1041" t="s">
        <v>5050</v>
      </c>
      <c r="I1041" t="s">
        <v>5051</v>
      </c>
      <c r="K1041" t="s">
        <v>5057</v>
      </c>
      <c r="M1041" t="s">
        <v>237</v>
      </c>
      <c r="AH1041" t="s">
        <v>5058</v>
      </c>
      <c r="AM1041" t="s">
        <v>13522</v>
      </c>
    </row>
    <row r="1042" spans="1:39" x14ac:dyDescent="0.25">
      <c r="A1042">
        <v>5392</v>
      </c>
      <c r="B1042" t="s">
        <v>13523</v>
      </c>
      <c r="C1042" t="s">
        <v>4795</v>
      </c>
      <c r="D1042" t="s">
        <v>5048</v>
      </c>
      <c r="E1042" t="s">
        <v>13524</v>
      </c>
      <c r="H1042" t="s">
        <v>5050</v>
      </c>
      <c r="I1042" t="s">
        <v>5051</v>
      </c>
      <c r="K1042" t="s">
        <v>5091</v>
      </c>
      <c r="M1042" t="s">
        <v>6072</v>
      </c>
      <c r="AH1042" t="s">
        <v>5058</v>
      </c>
      <c r="AM1042" t="s">
        <v>13525</v>
      </c>
    </row>
    <row r="1043" spans="1:39" x14ac:dyDescent="0.25">
      <c r="A1043">
        <v>5393</v>
      </c>
      <c r="B1043" t="s">
        <v>13526</v>
      </c>
      <c r="C1043" t="s">
        <v>4795</v>
      </c>
      <c r="D1043" t="s">
        <v>5048</v>
      </c>
      <c r="E1043" t="s">
        <v>13527</v>
      </c>
      <c r="H1043" t="s">
        <v>5050</v>
      </c>
      <c r="I1043" t="s">
        <v>5051</v>
      </c>
      <c r="K1043" t="s">
        <v>5091</v>
      </c>
      <c r="M1043" t="s">
        <v>238</v>
      </c>
      <c r="AH1043" t="s">
        <v>5058</v>
      </c>
      <c r="AM1043" t="s">
        <v>13528</v>
      </c>
    </row>
    <row r="1044" spans="1:39" x14ac:dyDescent="0.25">
      <c r="A1044">
        <v>5394</v>
      </c>
      <c r="B1044" t="s">
        <v>13529</v>
      </c>
      <c r="C1044" t="s">
        <v>4795</v>
      </c>
      <c r="D1044" t="s">
        <v>5048</v>
      </c>
      <c r="E1044" t="s">
        <v>8395</v>
      </c>
      <c r="H1044" t="s">
        <v>5050</v>
      </c>
      <c r="I1044" t="s">
        <v>5051</v>
      </c>
      <c r="K1044" t="s">
        <v>235</v>
      </c>
      <c r="M1044" t="s">
        <v>5196</v>
      </c>
      <c r="AH1044" t="s">
        <v>5058</v>
      </c>
      <c r="AM1044" t="s">
        <v>13530</v>
      </c>
    </row>
    <row r="1045" spans="1:39" x14ac:dyDescent="0.25">
      <c r="A1045">
        <v>5395</v>
      </c>
      <c r="B1045" t="s">
        <v>13531</v>
      </c>
      <c r="C1045" t="s">
        <v>4795</v>
      </c>
      <c r="D1045" t="s">
        <v>5048</v>
      </c>
      <c r="E1045" t="s">
        <v>8396</v>
      </c>
      <c r="H1045" t="s">
        <v>5050</v>
      </c>
      <c r="I1045" t="s">
        <v>5051</v>
      </c>
      <c r="K1045" t="s">
        <v>235</v>
      </c>
      <c r="M1045" t="s">
        <v>5069</v>
      </c>
      <c r="AH1045" t="s">
        <v>5058</v>
      </c>
      <c r="AM1045" t="s">
        <v>13532</v>
      </c>
    </row>
    <row r="1046" spans="1:39" x14ac:dyDescent="0.25">
      <c r="A1046">
        <v>5396</v>
      </c>
      <c r="B1046" t="s">
        <v>13533</v>
      </c>
      <c r="C1046" t="s">
        <v>4795</v>
      </c>
      <c r="D1046" t="s">
        <v>5048</v>
      </c>
      <c r="E1046" t="s">
        <v>13534</v>
      </c>
      <c r="H1046" t="s">
        <v>5050</v>
      </c>
      <c r="I1046" t="s">
        <v>5051</v>
      </c>
      <c r="K1046" t="s">
        <v>235</v>
      </c>
      <c r="M1046" t="s">
        <v>5698</v>
      </c>
      <c r="AH1046" t="s">
        <v>5058</v>
      </c>
      <c r="AM1046" t="s">
        <v>13535</v>
      </c>
    </row>
    <row r="1047" spans="1:39" x14ac:dyDescent="0.25">
      <c r="A1047">
        <v>5397</v>
      </c>
      <c r="B1047" t="s">
        <v>13536</v>
      </c>
      <c r="C1047" t="s">
        <v>4795</v>
      </c>
      <c r="D1047" t="s">
        <v>5048</v>
      </c>
      <c r="E1047" t="s">
        <v>13537</v>
      </c>
      <c r="H1047" t="s">
        <v>5050</v>
      </c>
      <c r="I1047" t="s">
        <v>5051</v>
      </c>
      <c r="K1047" t="s">
        <v>235</v>
      </c>
      <c r="M1047" t="s">
        <v>5409</v>
      </c>
      <c r="AH1047" t="s">
        <v>5058</v>
      </c>
      <c r="AM1047" t="s">
        <v>13538</v>
      </c>
    </row>
    <row r="1048" spans="1:39" x14ac:dyDescent="0.25">
      <c r="A1048">
        <v>5398</v>
      </c>
      <c r="B1048" t="s">
        <v>13539</v>
      </c>
      <c r="C1048" t="s">
        <v>4795</v>
      </c>
      <c r="D1048" t="s">
        <v>5048</v>
      </c>
      <c r="E1048" t="s">
        <v>13540</v>
      </c>
      <c r="H1048" t="s">
        <v>5050</v>
      </c>
      <c r="I1048" t="s">
        <v>5051</v>
      </c>
      <c r="K1048" t="s">
        <v>5062</v>
      </c>
      <c r="M1048" t="s">
        <v>5271</v>
      </c>
      <c r="AH1048" t="s">
        <v>5058</v>
      </c>
      <c r="AM1048" t="s">
        <v>13541</v>
      </c>
    </row>
    <row r="1049" spans="1:39" x14ac:dyDescent="0.25">
      <c r="A1049">
        <v>5399</v>
      </c>
      <c r="B1049" t="s">
        <v>13542</v>
      </c>
      <c r="C1049" t="s">
        <v>4795</v>
      </c>
      <c r="D1049" t="s">
        <v>5048</v>
      </c>
      <c r="E1049" t="s">
        <v>13543</v>
      </c>
      <c r="H1049" t="s">
        <v>5050</v>
      </c>
      <c r="I1049" t="s">
        <v>5051</v>
      </c>
      <c r="K1049" t="s">
        <v>5062</v>
      </c>
      <c r="M1049" t="s">
        <v>5053</v>
      </c>
      <c r="AH1049" t="s">
        <v>5058</v>
      </c>
      <c r="AM1049" t="s">
        <v>13544</v>
      </c>
    </row>
    <row r="1050" spans="1:39" x14ac:dyDescent="0.25">
      <c r="A1050">
        <v>5400</v>
      </c>
      <c r="B1050" t="s">
        <v>13545</v>
      </c>
      <c r="C1050" t="s">
        <v>4795</v>
      </c>
      <c r="D1050" t="s">
        <v>5048</v>
      </c>
      <c r="E1050" t="s">
        <v>8099</v>
      </c>
      <c r="H1050" t="s">
        <v>5050</v>
      </c>
      <c r="I1050" t="s">
        <v>5051</v>
      </c>
      <c r="K1050" t="s">
        <v>5099</v>
      </c>
      <c r="M1050" t="s">
        <v>5285</v>
      </c>
      <c r="AH1050" t="s">
        <v>5058</v>
      </c>
      <c r="AM1050" t="s">
        <v>13546</v>
      </c>
    </row>
    <row r="1051" spans="1:39" x14ac:dyDescent="0.25">
      <c r="A1051">
        <v>5401</v>
      </c>
      <c r="B1051" t="s">
        <v>13547</v>
      </c>
      <c r="C1051" t="s">
        <v>4795</v>
      </c>
      <c r="D1051" t="s">
        <v>5048</v>
      </c>
      <c r="E1051" t="s">
        <v>13548</v>
      </c>
      <c r="H1051" t="s">
        <v>5050</v>
      </c>
      <c r="I1051" t="s">
        <v>5051</v>
      </c>
      <c r="K1051" t="s">
        <v>5063</v>
      </c>
      <c r="M1051" t="s">
        <v>5619</v>
      </c>
      <c r="AH1051" t="s">
        <v>5058</v>
      </c>
      <c r="AM1051" t="s">
        <v>13549</v>
      </c>
    </row>
    <row r="1052" spans="1:39" x14ac:dyDescent="0.25">
      <c r="A1052">
        <v>5402</v>
      </c>
      <c r="B1052" t="s">
        <v>13550</v>
      </c>
      <c r="C1052" t="s">
        <v>4795</v>
      </c>
      <c r="D1052" t="s">
        <v>5048</v>
      </c>
      <c r="E1052" t="s">
        <v>13551</v>
      </c>
      <c r="H1052" t="s">
        <v>5050</v>
      </c>
      <c r="I1052" t="s">
        <v>5051</v>
      </c>
      <c r="K1052" t="s">
        <v>5063</v>
      </c>
      <c r="M1052" t="s">
        <v>5092</v>
      </c>
      <c r="AH1052" t="s">
        <v>5058</v>
      </c>
      <c r="AM1052" t="s">
        <v>13552</v>
      </c>
    </row>
    <row r="1053" spans="1:39" x14ac:dyDescent="0.25">
      <c r="A1053">
        <v>5403</v>
      </c>
      <c r="B1053" t="s">
        <v>13553</v>
      </c>
      <c r="C1053" t="s">
        <v>4795</v>
      </c>
      <c r="D1053" t="s">
        <v>5048</v>
      </c>
      <c r="E1053" t="s">
        <v>13554</v>
      </c>
      <c r="H1053" t="s">
        <v>5050</v>
      </c>
      <c r="I1053" t="s">
        <v>5051</v>
      </c>
      <c r="K1053" t="s">
        <v>5104</v>
      </c>
      <c r="M1053" t="s">
        <v>5382</v>
      </c>
      <c r="AH1053" t="s">
        <v>5058</v>
      </c>
      <c r="AM1053" t="s">
        <v>13555</v>
      </c>
    </row>
    <row r="1054" spans="1:39" x14ac:dyDescent="0.25">
      <c r="A1054">
        <v>5404</v>
      </c>
      <c r="B1054" t="s">
        <v>13556</v>
      </c>
      <c r="C1054" t="s">
        <v>4795</v>
      </c>
      <c r="D1054" t="s">
        <v>5048</v>
      </c>
      <c r="E1054" t="s">
        <v>13557</v>
      </c>
      <c r="H1054" t="s">
        <v>5050</v>
      </c>
      <c r="I1054" t="s">
        <v>5051</v>
      </c>
      <c r="K1054" t="s">
        <v>5104</v>
      </c>
      <c r="M1054" t="s">
        <v>239</v>
      </c>
      <c r="AH1054" t="s">
        <v>5058</v>
      </c>
      <c r="AM1054" t="s">
        <v>13558</v>
      </c>
    </row>
    <row r="1055" spans="1:39" x14ac:dyDescent="0.25">
      <c r="A1055">
        <v>5405</v>
      </c>
      <c r="B1055" t="s">
        <v>13559</v>
      </c>
      <c r="C1055" t="s">
        <v>4795</v>
      </c>
      <c r="D1055" t="s">
        <v>5048</v>
      </c>
      <c r="E1055" t="s">
        <v>13560</v>
      </c>
      <c r="H1055" t="s">
        <v>5050</v>
      </c>
      <c r="I1055" t="s">
        <v>5051</v>
      </c>
      <c r="K1055" t="s">
        <v>5104</v>
      </c>
      <c r="M1055" t="s">
        <v>5092</v>
      </c>
      <c r="AH1055" t="s">
        <v>5058</v>
      </c>
      <c r="AM1055" t="s">
        <v>13561</v>
      </c>
    </row>
    <row r="1056" spans="1:39" x14ac:dyDescent="0.25">
      <c r="A1056">
        <v>5406</v>
      </c>
      <c r="B1056" t="s">
        <v>13562</v>
      </c>
      <c r="C1056" t="s">
        <v>4795</v>
      </c>
      <c r="D1056" t="s">
        <v>5048</v>
      </c>
      <c r="E1056" t="s">
        <v>13563</v>
      </c>
      <c r="H1056" t="s">
        <v>5050</v>
      </c>
      <c r="I1056" t="s">
        <v>5051</v>
      </c>
      <c r="K1056" t="s">
        <v>5123</v>
      </c>
      <c r="M1056" t="s">
        <v>486</v>
      </c>
      <c r="AH1056" t="s">
        <v>5058</v>
      </c>
      <c r="AM1056" t="s">
        <v>13564</v>
      </c>
    </row>
    <row r="1057" spans="1:39" x14ac:dyDescent="0.25">
      <c r="A1057">
        <v>5407</v>
      </c>
      <c r="B1057" t="s">
        <v>13565</v>
      </c>
      <c r="C1057" t="s">
        <v>4795</v>
      </c>
      <c r="D1057" t="s">
        <v>5048</v>
      </c>
      <c r="E1057" t="s">
        <v>13566</v>
      </c>
      <c r="H1057" t="s">
        <v>5050</v>
      </c>
      <c r="I1057" t="s">
        <v>5051</v>
      </c>
      <c r="K1057" t="s">
        <v>5078</v>
      </c>
      <c r="M1057" t="s">
        <v>5857</v>
      </c>
      <c r="AH1057" t="s">
        <v>5058</v>
      </c>
      <c r="AM1057" t="s">
        <v>13567</v>
      </c>
    </row>
    <row r="1058" spans="1:39" x14ac:dyDescent="0.25">
      <c r="A1058">
        <v>5435</v>
      </c>
      <c r="B1058" t="s">
        <v>13626</v>
      </c>
      <c r="C1058" t="s">
        <v>4795</v>
      </c>
      <c r="D1058" t="s">
        <v>5048</v>
      </c>
      <c r="E1058" t="s">
        <v>13627</v>
      </c>
      <c r="H1058" t="s">
        <v>5050</v>
      </c>
      <c r="I1058" t="s">
        <v>5051</v>
      </c>
      <c r="K1058" t="s">
        <v>5078</v>
      </c>
      <c r="M1058" t="s">
        <v>6922</v>
      </c>
      <c r="AH1058" t="s">
        <v>5058</v>
      </c>
      <c r="AM1058" t="s">
        <v>13628</v>
      </c>
    </row>
    <row r="1059" spans="1:39" x14ac:dyDescent="0.25">
      <c r="A1059">
        <v>5436</v>
      </c>
      <c r="B1059" t="s">
        <v>13629</v>
      </c>
      <c r="C1059" t="s">
        <v>4795</v>
      </c>
      <c r="D1059" t="s">
        <v>5048</v>
      </c>
      <c r="E1059" t="s">
        <v>13630</v>
      </c>
      <c r="H1059" t="s">
        <v>5050</v>
      </c>
      <c r="I1059" t="s">
        <v>5051</v>
      </c>
      <c r="K1059" t="s">
        <v>5078</v>
      </c>
      <c r="M1059" t="s">
        <v>5056</v>
      </c>
      <c r="AH1059" t="s">
        <v>5058</v>
      </c>
      <c r="AM1059" t="s">
        <v>13631</v>
      </c>
    </row>
    <row r="1060" spans="1:39" x14ac:dyDescent="0.25">
      <c r="A1060">
        <v>5437</v>
      </c>
      <c r="B1060" t="s">
        <v>13632</v>
      </c>
      <c r="C1060" t="s">
        <v>4795</v>
      </c>
      <c r="D1060" t="s">
        <v>5048</v>
      </c>
      <c r="E1060" t="s">
        <v>13633</v>
      </c>
      <c r="H1060" t="s">
        <v>5050</v>
      </c>
      <c r="I1060" t="s">
        <v>5051</v>
      </c>
      <c r="K1060" t="s">
        <v>5078</v>
      </c>
      <c r="M1060" t="s">
        <v>670</v>
      </c>
      <c r="AH1060" t="s">
        <v>5058</v>
      </c>
      <c r="AM1060" t="s">
        <v>13634</v>
      </c>
    </row>
    <row r="1061" spans="1:39" x14ac:dyDescent="0.25">
      <c r="A1061">
        <v>5438</v>
      </c>
      <c r="B1061" t="s">
        <v>13635</v>
      </c>
      <c r="C1061" t="s">
        <v>4795</v>
      </c>
      <c r="D1061" t="s">
        <v>5048</v>
      </c>
      <c r="E1061" t="s">
        <v>13636</v>
      </c>
      <c r="H1061" t="s">
        <v>5050</v>
      </c>
      <c r="I1061" t="s">
        <v>5051</v>
      </c>
      <c r="K1061" t="s">
        <v>5078</v>
      </c>
      <c r="M1061" t="s">
        <v>5857</v>
      </c>
      <c r="AH1061" t="s">
        <v>5058</v>
      </c>
      <c r="AM1061" t="s">
        <v>13637</v>
      </c>
    </row>
    <row r="1062" spans="1:39" x14ac:dyDescent="0.25">
      <c r="A1062">
        <v>5439</v>
      </c>
      <c r="B1062" t="s">
        <v>13638</v>
      </c>
      <c r="C1062" t="s">
        <v>4795</v>
      </c>
      <c r="D1062" t="s">
        <v>5048</v>
      </c>
      <c r="E1062" t="s">
        <v>8498</v>
      </c>
      <c r="H1062" t="s">
        <v>5050</v>
      </c>
      <c r="I1062" t="s">
        <v>5051</v>
      </c>
      <c r="K1062" t="s">
        <v>5460</v>
      </c>
      <c r="M1062" t="s">
        <v>5627</v>
      </c>
      <c r="AH1062" t="s">
        <v>5058</v>
      </c>
      <c r="AM1062" t="s">
        <v>13639</v>
      </c>
    </row>
    <row r="1063" spans="1:39" x14ac:dyDescent="0.25">
      <c r="A1063">
        <v>5440</v>
      </c>
      <c r="B1063" t="s">
        <v>13640</v>
      </c>
      <c r="C1063" t="s">
        <v>4795</v>
      </c>
      <c r="D1063" t="s">
        <v>5048</v>
      </c>
      <c r="E1063" t="s">
        <v>13641</v>
      </c>
      <c r="H1063" t="s">
        <v>5050</v>
      </c>
      <c r="I1063" t="s">
        <v>5051</v>
      </c>
      <c r="K1063" t="s">
        <v>5460</v>
      </c>
      <c r="M1063" t="s">
        <v>5408</v>
      </c>
      <c r="AH1063" t="s">
        <v>5058</v>
      </c>
      <c r="AM1063" t="s">
        <v>13642</v>
      </c>
    </row>
    <row r="1064" spans="1:39" x14ac:dyDescent="0.25">
      <c r="A1064">
        <v>5441</v>
      </c>
      <c r="B1064" t="s">
        <v>13643</v>
      </c>
      <c r="C1064" t="s">
        <v>4795</v>
      </c>
      <c r="D1064" t="s">
        <v>5048</v>
      </c>
      <c r="E1064" t="s">
        <v>8231</v>
      </c>
      <c r="H1064" t="s">
        <v>5050</v>
      </c>
      <c r="I1064" t="s">
        <v>5051</v>
      </c>
      <c r="K1064" t="s">
        <v>5108</v>
      </c>
      <c r="M1064" t="s">
        <v>5204</v>
      </c>
      <c r="AH1064" t="s">
        <v>5058</v>
      </c>
      <c r="AM1064" t="s">
        <v>13644</v>
      </c>
    </row>
    <row r="1065" spans="1:39" x14ac:dyDescent="0.25">
      <c r="A1065">
        <v>5470</v>
      </c>
      <c r="B1065" t="s">
        <v>13723</v>
      </c>
      <c r="C1065" t="s">
        <v>4795</v>
      </c>
      <c r="D1065" t="s">
        <v>5048</v>
      </c>
      <c r="E1065" t="s">
        <v>8067</v>
      </c>
      <c r="H1065" t="s">
        <v>5050</v>
      </c>
      <c r="I1065" t="s">
        <v>5051</v>
      </c>
      <c r="K1065" t="s">
        <v>5211</v>
      </c>
      <c r="M1065" t="s">
        <v>237</v>
      </c>
      <c r="AH1065" t="s">
        <v>5058</v>
      </c>
      <c r="AM1065" t="s">
        <v>13724</v>
      </c>
    </row>
    <row r="1066" spans="1:39" x14ac:dyDescent="0.25">
      <c r="A1066">
        <v>5471</v>
      </c>
      <c r="B1066" t="s">
        <v>13725</v>
      </c>
      <c r="C1066" t="s">
        <v>4795</v>
      </c>
      <c r="D1066" t="s">
        <v>5048</v>
      </c>
      <c r="E1066" t="s">
        <v>13726</v>
      </c>
      <c r="H1066" t="s">
        <v>5050</v>
      </c>
      <c r="I1066" t="s">
        <v>5051</v>
      </c>
      <c r="K1066" t="s">
        <v>5094</v>
      </c>
      <c r="M1066" t="s">
        <v>1148</v>
      </c>
      <c r="AH1066" t="s">
        <v>5058</v>
      </c>
      <c r="AM1066" t="s">
        <v>13727</v>
      </c>
    </row>
    <row r="1067" spans="1:39" x14ac:dyDescent="0.25">
      <c r="A1067">
        <v>232</v>
      </c>
      <c r="C1067" t="s">
        <v>4796</v>
      </c>
      <c r="D1067" t="s">
        <v>5048</v>
      </c>
      <c r="E1067" t="s">
        <v>5726</v>
      </c>
      <c r="G1067" t="s">
        <v>5073</v>
      </c>
      <c r="H1067" t="s">
        <v>5050</v>
      </c>
      <c r="I1067" t="s">
        <v>5051</v>
      </c>
      <c r="K1067" t="s">
        <v>5094</v>
      </c>
      <c r="M1067" t="s">
        <v>5619</v>
      </c>
      <c r="AH1067" t="s">
        <v>5058</v>
      </c>
      <c r="AM1067" t="s">
        <v>5727</v>
      </c>
    </row>
    <row r="1068" spans="1:39" x14ac:dyDescent="0.25">
      <c r="A1068">
        <v>5473</v>
      </c>
      <c r="B1068" t="s">
        <v>13728</v>
      </c>
      <c r="C1068" t="s">
        <v>4795</v>
      </c>
      <c r="D1068" t="s">
        <v>5048</v>
      </c>
      <c r="E1068" t="s">
        <v>13729</v>
      </c>
      <c r="H1068" t="s">
        <v>5050</v>
      </c>
      <c r="I1068" t="s">
        <v>5051</v>
      </c>
      <c r="K1068" t="s">
        <v>13730</v>
      </c>
      <c r="M1068" t="s">
        <v>506</v>
      </c>
      <c r="AH1068" t="s">
        <v>5058</v>
      </c>
      <c r="AM1068" t="s">
        <v>13731</v>
      </c>
    </row>
    <row r="1069" spans="1:39" x14ac:dyDescent="0.25">
      <c r="A1069">
        <v>5474</v>
      </c>
      <c r="B1069" t="s">
        <v>13732</v>
      </c>
      <c r="C1069" t="s">
        <v>4795</v>
      </c>
      <c r="D1069" t="s">
        <v>5048</v>
      </c>
      <c r="E1069" t="s">
        <v>13733</v>
      </c>
      <c r="H1069" t="s">
        <v>5050</v>
      </c>
      <c r="I1069" t="s">
        <v>5051</v>
      </c>
      <c r="K1069" t="s">
        <v>5122</v>
      </c>
      <c r="M1069" t="s">
        <v>5056</v>
      </c>
      <c r="AH1069" t="s">
        <v>5058</v>
      </c>
      <c r="AM1069" t="s">
        <v>13734</v>
      </c>
    </row>
    <row r="1070" spans="1:39" x14ac:dyDescent="0.25">
      <c r="A1070">
        <v>5475</v>
      </c>
      <c r="B1070" t="s">
        <v>13735</v>
      </c>
      <c r="C1070" t="s">
        <v>4795</v>
      </c>
      <c r="D1070" t="s">
        <v>5048</v>
      </c>
      <c r="E1070" t="s">
        <v>13736</v>
      </c>
      <c r="H1070" t="s">
        <v>5050</v>
      </c>
      <c r="I1070" t="s">
        <v>5051</v>
      </c>
      <c r="K1070" t="s">
        <v>5122</v>
      </c>
      <c r="M1070" t="s">
        <v>5203</v>
      </c>
      <c r="AH1070" t="s">
        <v>5058</v>
      </c>
      <c r="AM1070" t="s">
        <v>13737</v>
      </c>
    </row>
    <row r="1071" spans="1:39" x14ac:dyDescent="0.25">
      <c r="A1071">
        <v>5476</v>
      </c>
      <c r="B1071" t="s">
        <v>13738</v>
      </c>
      <c r="C1071" t="s">
        <v>4795</v>
      </c>
      <c r="D1071" t="s">
        <v>5048</v>
      </c>
      <c r="E1071" t="s">
        <v>13739</v>
      </c>
      <c r="H1071" t="s">
        <v>5050</v>
      </c>
      <c r="I1071" t="s">
        <v>5051</v>
      </c>
      <c r="K1071" t="s">
        <v>5113</v>
      </c>
      <c r="M1071" t="s">
        <v>5360</v>
      </c>
      <c r="AH1071" t="s">
        <v>5058</v>
      </c>
      <c r="AM1071" t="s">
        <v>13740</v>
      </c>
    </row>
    <row r="1072" spans="1:39" x14ac:dyDescent="0.25">
      <c r="A1072">
        <v>5505</v>
      </c>
      <c r="B1072" t="s">
        <v>13820</v>
      </c>
      <c r="C1072" t="s">
        <v>4795</v>
      </c>
      <c r="D1072" t="s">
        <v>5048</v>
      </c>
      <c r="E1072" t="s">
        <v>13821</v>
      </c>
      <c r="H1072" t="s">
        <v>5050</v>
      </c>
      <c r="I1072" t="s">
        <v>5051</v>
      </c>
      <c r="K1072" t="s">
        <v>5113</v>
      </c>
      <c r="M1072" t="s">
        <v>5619</v>
      </c>
      <c r="AH1072" t="s">
        <v>5058</v>
      </c>
      <c r="AM1072" t="s">
        <v>13822</v>
      </c>
    </row>
    <row r="1073" spans="1:39" x14ac:dyDescent="0.25">
      <c r="A1073">
        <v>5506</v>
      </c>
      <c r="B1073" t="s">
        <v>13823</v>
      </c>
      <c r="C1073" t="s">
        <v>4795</v>
      </c>
      <c r="D1073" t="s">
        <v>5048</v>
      </c>
      <c r="E1073" t="s">
        <v>13824</v>
      </c>
      <c r="H1073" t="s">
        <v>5050</v>
      </c>
      <c r="I1073" t="s">
        <v>5051</v>
      </c>
      <c r="K1073" t="s">
        <v>5063</v>
      </c>
      <c r="M1073" t="s">
        <v>1148</v>
      </c>
      <c r="AH1073" t="s">
        <v>5058</v>
      </c>
      <c r="AM1073" t="s">
        <v>13825</v>
      </c>
    </row>
    <row r="1074" spans="1:39" x14ac:dyDescent="0.25">
      <c r="A1074">
        <v>5507</v>
      </c>
      <c r="B1074" t="s">
        <v>13826</v>
      </c>
      <c r="C1074" t="s">
        <v>4795</v>
      </c>
      <c r="D1074" t="s">
        <v>5048</v>
      </c>
      <c r="E1074" t="s">
        <v>13827</v>
      </c>
      <c r="H1074" t="s">
        <v>5050</v>
      </c>
      <c r="I1074" t="s">
        <v>5051</v>
      </c>
      <c r="K1074" t="s">
        <v>5063</v>
      </c>
      <c r="M1074" t="s">
        <v>559</v>
      </c>
      <c r="AH1074" t="s">
        <v>5058</v>
      </c>
      <c r="AM1074" t="s">
        <v>13828</v>
      </c>
    </row>
    <row r="1075" spans="1:39" x14ac:dyDescent="0.25">
      <c r="A1075">
        <v>5508</v>
      </c>
      <c r="B1075" t="s">
        <v>13829</v>
      </c>
      <c r="C1075" t="s">
        <v>4795</v>
      </c>
      <c r="D1075" t="s">
        <v>5048</v>
      </c>
      <c r="E1075" t="s">
        <v>7902</v>
      </c>
      <c r="H1075" t="s">
        <v>5050</v>
      </c>
      <c r="I1075" t="s">
        <v>5051</v>
      </c>
      <c r="K1075" t="s">
        <v>5104</v>
      </c>
      <c r="M1075" t="s">
        <v>5560</v>
      </c>
      <c r="AH1075" t="s">
        <v>5058</v>
      </c>
      <c r="AM1075" t="s">
        <v>13830</v>
      </c>
    </row>
    <row r="1076" spans="1:39" x14ac:dyDescent="0.25">
      <c r="A1076">
        <v>5509</v>
      </c>
      <c r="B1076" t="s">
        <v>13831</v>
      </c>
      <c r="C1076" t="s">
        <v>4795</v>
      </c>
      <c r="D1076" t="s">
        <v>5048</v>
      </c>
      <c r="E1076" t="s">
        <v>8068</v>
      </c>
      <c r="H1076" t="s">
        <v>5050</v>
      </c>
      <c r="I1076" t="s">
        <v>5051</v>
      </c>
      <c r="K1076" t="s">
        <v>5085</v>
      </c>
      <c r="M1076" t="s">
        <v>1148</v>
      </c>
      <c r="AH1076" t="s">
        <v>5058</v>
      </c>
      <c r="AM1076" t="s">
        <v>13832</v>
      </c>
    </row>
    <row r="1077" spans="1:39" x14ac:dyDescent="0.25">
      <c r="A1077">
        <v>5510</v>
      </c>
      <c r="B1077" t="s">
        <v>13833</v>
      </c>
      <c r="C1077" t="s">
        <v>4795</v>
      </c>
      <c r="D1077" t="s">
        <v>5048</v>
      </c>
      <c r="E1077" t="s">
        <v>7202</v>
      </c>
      <c r="H1077" t="s">
        <v>5050</v>
      </c>
      <c r="I1077" t="s">
        <v>5051</v>
      </c>
      <c r="K1077" t="s">
        <v>5085</v>
      </c>
      <c r="M1077" t="s">
        <v>238</v>
      </c>
      <c r="AH1077" t="s">
        <v>5058</v>
      </c>
      <c r="AM1077" t="s">
        <v>13834</v>
      </c>
    </row>
    <row r="1078" spans="1:39" x14ac:dyDescent="0.25">
      <c r="A1078">
        <v>5511</v>
      </c>
      <c r="B1078" t="s">
        <v>13835</v>
      </c>
      <c r="C1078" t="s">
        <v>4795</v>
      </c>
      <c r="D1078" t="s">
        <v>5048</v>
      </c>
      <c r="E1078" t="s">
        <v>13836</v>
      </c>
      <c r="H1078" t="s">
        <v>5050</v>
      </c>
      <c r="I1078" t="s">
        <v>5051</v>
      </c>
      <c r="K1078" t="s">
        <v>5085</v>
      </c>
      <c r="M1078" t="s">
        <v>5134</v>
      </c>
      <c r="AH1078" t="s">
        <v>5058</v>
      </c>
      <c r="AM1078" t="s">
        <v>13837</v>
      </c>
    </row>
    <row r="1079" spans="1:39" x14ac:dyDescent="0.25">
      <c r="A1079">
        <v>4944</v>
      </c>
      <c r="B1079" t="s">
        <v>12432</v>
      </c>
      <c r="C1079" t="s">
        <v>4795</v>
      </c>
      <c r="D1079" t="s">
        <v>5048</v>
      </c>
      <c r="E1079" t="s">
        <v>12433</v>
      </c>
      <c r="H1079" t="s">
        <v>5050</v>
      </c>
      <c r="I1079" t="s">
        <v>5051</v>
      </c>
      <c r="K1079" t="s">
        <v>5085</v>
      </c>
      <c r="M1079" t="s">
        <v>8973</v>
      </c>
      <c r="AH1079" t="s">
        <v>5058</v>
      </c>
      <c r="AM1079" t="s">
        <v>12434</v>
      </c>
    </row>
    <row r="1080" spans="1:39" x14ac:dyDescent="0.25">
      <c r="A1080">
        <v>4945</v>
      </c>
      <c r="B1080" t="s">
        <v>12435</v>
      </c>
      <c r="C1080" t="s">
        <v>4795</v>
      </c>
      <c r="D1080" t="s">
        <v>5048</v>
      </c>
      <c r="E1080" t="s">
        <v>8724</v>
      </c>
      <c r="H1080" t="s">
        <v>5050</v>
      </c>
      <c r="I1080" t="s">
        <v>5051</v>
      </c>
      <c r="K1080" t="s">
        <v>5085</v>
      </c>
      <c r="M1080" t="s">
        <v>7089</v>
      </c>
      <c r="AH1080" t="s">
        <v>5058</v>
      </c>
      <c r="AM1080" t="s">
        <v>12436</v>
      </c>
    </row>
    <row r="1081" spans="1:39" x14ac:dyDescent="0.25">
      <c r="A1081">
        <v>4946</v>
      </c>
      <c r="B1081" t="s">
        <v>12437</v>
      </c>
      <c r="C1081" t="s">
        <v>4795</v>
      </c>
      <c r="D1081" t="s">
        <v>5048</v>
      </c>
      <c r="E1081" t="s">
        <v>8725</v>
      </c>
      <c r="H1081" t="s">
        <v>5050</v>
      </c>
      <c r="I1081" t="s">
        <v>5051</v>
      </c>
      <c r="K1081" t="s">
        <v>5080</v>
      </c>
      <c r="M1081" t="s">
        <v>486</v>
      </c>
      <c r="AH1081" t="s">
        <v>5058</v>
      </c>
      <c r="AM1081" t="s">
        <v>12438</v>
      </c>
    </row>
    <row r="1082" spans="1:39" x14ac:dyDescent="0.25">
      <c r="A1082">
        <v>4947</v>
      </c>
      <c r="B1082" t="s">
        <v>12439</v>
      </c>
      <c r="C1082" t="s">
        <v>4795</v>
      </c>
      <c r="D1082" t="s">
        <v>5048</v>
      </c>
      <c r="E1082" t="s">
        <v>12440</v>
      </c>
      <c r="H1082" t="s">
        <v>5050</v>
      </c>
      <c r="I1082" t="s">
        <v>5051</v>
      </c>
      <c r="K1082" t="s">
        <v>5080</v>
      </c>
      <c r="M1082" t="s">
        <v>7089</v>
      </c>
      <c r="AH1082" t="s">
        <v>5058</v>
      </c>
      <c r="AM1082" t="s">
        <v>12441</v>
      </c>
    </row>
    <row r="1083" spans="1:39" x14ac:dyDescent="0.25">
      <c r="A1083">
        <v>4948</v>
      </c>
      <c r="B1083" t="s">
        <v>12442</v>
      </c>
      <c r="C1083" t="s">
        <v>4795</v>
      </c>
      <c r="D1083" t="s">
        <v>5048</v>
      </c>
      <c r="E1083" t="s">
        <v>12443</v>
      </c>
      <c r="H1083" t="s">
        <v>5050</v>
      </c>
      <c r="I1083" t="s">
        <v>5051</v>
      </c>
      <c r="K1083" t="s">
        <v>5648</v>
      </c>
      <c r="M1083" t="s">
        <v>5109</v>
      </c>
      <c r="AH1083" t="s">
        <v>5058</v>
      </c>
      <c r="AM1083" t="s">
        <v>12444</v>
      </c>
    </row>
    <row r="1084" spans="1:39" x14ac:dyDescent="0.25">
      <c r="A1084">
        <v>4949</v>
      </c>
      <c r="B1084" t="s">
        <v>12445</v>
      </c>
      <c r="C1084" t="s">
        <v>4795</v>
      </c>
      <c r="D1084" t="s">
        <v>5048</v>
      </c>
      <c r="E1084" t="s">
        <v>12446</v>
      </c>
      <c r="H1084" t="s">
        <v>5050</v>
      </c>
      <c r="I1084" t="s">
        <v>5051</v>
      </c>
      <c r="K1084" t="s">
        <v>5080</v>
      </c>
      <c r="M1084" t="s">
        <v>239</v>
      </c>
      <c r="AH1084" t="s">
        <v>5058</v>
      </c>
      <c r="AM1084" t="s">
        <v>12447</v>
      </c>
    </row>
    <row r="1085" spans="1:39" x14ac:dyDescent="0.25">
      <c r="A1085">
        <v>4950</v>
      </c>
      <c r="B1085" t="s">
        <v>12448</v>
      </c>
      <c r="C1085" t="s">
        <v>4795</v>
      </c>
      <c r="D1085" t="s">
        <v>5048</v>
      </c>
      <c r="E1085" t="s">
        <v>8434</v>
      </c>
      <c r="H1085" t="s">
        <v>5050</v>
      </c>
      <c r="I1085" t="s">
        <v>5051</v>
      </c>
      <c r="K1085" t="s">
        <v>5191</v>
      </c>
      <c r="M1085" t="s">
        <v>486</v>
      </c>
      <c r="AH1085" t="s">
        <v>5058</v>
      </c>
      <c r="AM1085" t="s">
        <v>12449</v>
      </c>
    </row>
    <row r="1086" spans="1:39" x14ac:dyDescent="0.25">
      <c r="A1086">
        <v>4951</v>
      </c>
      <c r="B1086" t="s">
        <v>12450</v>
      </c>
      <c r="C1086" t="s">
        <v>4795</v>
      </c>
      <c r="D1086" t="s">
        <v>5048</v>
      </c>
      <c r="E1086" t="s">
        <v>12451</v>
      </c>
      <c r="H1086" t="s">
        <v>5050</v>
      </c>
      <c r="I1086" t="s">
        <v>5051</v>
      </c>
      <c r="K1086" t="s">
        <v>323</v>
      </c>
      <c r="M1086" t="s">
        <v>5204</v>
      </c>
      <c r="AH1086" t="s">
        <v>5058</v>
      </c>
      <c r="AM1086" t="s">
        <v>12452</v>
      </c>
    </row>
    <row r="1087" spans="1:39" x14ac:dyDescent="0.25">
      <c r="A1087">
        <v>4952</v>
      </c>
      <c r="B1087" t="s">
        <v>12453</v>
      </c>
      <c r="C1087" t="s">
        <v>4795</v>
      </c>
      <c r="D1087" t="s">
        <v>5048</v>
      </c>
      <c r="E1087" t="s">
        <v>12454</v>
      </c>
      <c r="H1087" t="s">
        <v>5050</v>
      </c>
      <c r="I1087" t="s">
        <v>5051</v>
      </c>
      <c r="K1087" t="s">
        <v>12455</v>
      </c>
      <c r="M1087" t="s">
        <v>5382</v>
      </c>
      <c r="AH1087" t="s">
        <v>5058</v>
      </c>
      <c r="AM1087" t="s">
        <v>12456</v>
      </c>
    </row>
    <row r="1088" spans="1:39" x14ac:dyDescent="0.25">
      <c r="A1088">
        <v>4953</v>
      </c>
      <c r="B1088" t="s">
        <v>12457</v>
      </c>
      <c r="C1088" t="s">
        <v>4795</v>
      </c>
      <c r="D1088" t="s">
        <v>5048</v>
      </c>
      <c r="E1088" t="s">
        <v>12458</v>
      </c>
      <c r="H1088" t="s">
        <v>5050</v>
      </c>
      <c r="I1088" t="s">
        <v>5051</v>
      </c>
      <c r="K1088" t="s">
        <v>12455</v>
      </c>
      <c r="M1088" t="s">
        <v>5121</v>
      </c>
      <c r="AH1088" t="s">
        <v>5058</v>
      </c>
      <c r="AM1088" t="s">
        <v>12459</v>
      </c>
    </row>
    <row r="1089" spans="1:39" x14ac:dyDescent="0.25">
      <c r="A1089">
        <v>4954</v>
      </c>
      <c r="B1089" t="s">
        <v>12460</v>
      </c>
      <c r="C1089" t="s">
        <v>4795</v>
      </c>
      <c r="D1089" t="s">
        <v>5048</v>
      </c>
      <c r="E1089" t="s">
        <v>12461</v>
      </c>
      <c r="H1089" t="s">
        <v>5050</v>
      </c>
      <c r="I1089" t="s">
        <v>5051</v>
      </c>
      <c r="K1089" t="s">
        <v>12455</v>
      </c>
      <c r="M1089" t="s">
        <v>5056</v>
      </c>
      <c r="AH1089" t="s">
        <v>5058</v>
      </c>
      <c r="AM1089" t="s">
        <v>12462</v>
      </c>
    </row>
    <row r="1090" spans="1:39" x14ac:dyDescent="0.25">
      <c r="A1090">
        <v>4955</v>
      </c>
      <c r="B1090" t="s">
        <v>12463</v>
      </c>
      <c r="C1090" t="s">
        <v>4795</v>
      </c>
      <c r="D1090" t="s">
        <v>5048</v>
      </c>
      <c r="E1090" t="s">
        <v>12464</v>
      </c>
      <c r="H1090" t="s">
        <v>5050</v>
      </c>
      <c r="I1090" t="s">
        <v>5051</v>
      </c>
      <c r="K1090" t="s">
        <v>12455</v>
      </c>
      <c r="M1090" t="s">
        <v>239</v>
      </c>
      <c r="AH1090" t="s">
        <v>5058</v>
      </c>
      <c r="AM1090" t="s">
        <v>12465</v>
      </c>
    </row>
    <row r="1091" spans="1:39" x14ac:dyDescent="0.25">
      <c r="A1091">
        <v>4956</v>
      </c>
      <c r="B1091" t="s">
        <v>12466</v>
      </c>
      <c r="C1091" t="s">
        <v>4795</v>
      </c>
      <c r="D1091" t="s">
        <v>5048</v>
      </c>
      <c r="E1091" t="s">
        <v>12467</v>
      </c>
      <c r="H1091" t="s">
        <v>5050</v>
      </c>
      <c r="I1091" t="s">
        <v>5051</v>
      </c>
      <c r="K1091" t="s">
        <v>5196</v>
      </c>
      <c r="M1091" t="s">
        <v>5196</v>
      </c>
      <c r="AH1091" t="s">
        <v>5058</v>
      </c>
      <c r="AM1091" t="s">
        <v>12468</v>
      </c>
    </row>
    <row r="1092" spans="1:39" x14ac:dyDescent="0.25">
      <c r="A1092">
        <v>4957</v>
      </c>
      <c r="B1092" t="s">
        <v>12469</v>
      </c>
      <c r="C1092" t="s">
        <v>4795</v>
      </c>
      <c r="D1092" t="s">
        <v>5048</v>
      </c>
      <c r="E1092" t="s">
        <v>12470</v>
      </c>
      <c r="H1092" t="s">
        <v>5050</v>
      </c>
      <c r="I1092" t="s">
        <v>5051</v>
      </c>
      <c r="K1092" t="s">
        <v>5196</v>
      </c>
      <c r="M1092" t="s">
        <v>239</v>
      </c>
      <c r="AH1092" t="s">
        <v>5058</v>
      </c>
      <c r="AM1092" t="s">
        <v>12471</v>
      </c>
    </row>
    <row r="1093" spans="1:39" x14ac:dyDescent="0.25">
      <c r="A1093">
        <v>4958</v>
      </c>
      <c r="B1093" t="s">
        <v>12472</v>
      </c>
      <c r="C1093" t="s">
        <v>4795</v>
      </c>
      <c r="D1093" t="s">
        <v>5048</v>
      </c>
      <c r="E1093" t="s">
        <v>12473</v>
      </c>
      <c r="H1093" t="s">
        <v>5050</v>
      </c>
      <c r="I1093" t="s">
        <v>5051</v>
      </c>
      <c r="K1093" t="s">
        <v>5355</v>
      </c>
      <c r="M1093" t="s">
        <v>1148</v>
      </c>
      <c r="AH1093" t="s">
        <v>5058</v>
      </c>
      <c r="AM1093" t="s">
        <v>12474</v>
      </c>
    </row>
    <row r="1094" spans="1:39" x14ac:dyDescent="0.25">
      <c r="A1094">
        <v>4931</v>
      </c>
      <c r="B1094" t="s">
        <v>12405</v>
      </c>
      <c r="C1094" t="s">
        <v>4791</v>
      </c>
      <c r="D1094" t="s">
        <v>5048</v>
      </c>
      <c r="E1094" t="s">
        <v>12406</v>
      </c>
      <c r="H1094" t="s">
        <v>5050</v>
      </c>
      <c r="I1094" t="s">
        <v>5051</v>
      </c>
      <c r="K1094" t="s">
        <v>5355</v>
      </c>
      <c r="M1094" t="s">
        <v>5134</v>
      </c>
      <c r="AH1094" t="s">
        <v>5058</v>
      </c>
      <c r="AM1094" t="s">
        <v>12407</v>
      </c>
    </row>
    <row r="1095" spans="1:39" x14ac:dyDescent="0.25">
      <c r="A1095">
        <v>4960</v>
      </c>
      <c r="B1095" t="s">
        <v>12475</v>
      </c>
      <c r="C1095" t="s">
        <v>4795</v>
      </c>
      <c r="D1095" t="s">
        <v>5048</v>
      </c>
      <c r="E1095" t="s">
        <v>12476</v>
      </c>
      <c r="H1095" t="s">
        <v>5050</v>
      </c>
      <c r="I1095" t="s">
        <v>5051</v>
      </c>
      <c r="K1095" t="s">
        <v>5355</v>
      </c>
      <c r="M1095" t="s">
        <v>559</v>
      </c>
      <c r="AH1095" t="s">
        <v>5058</v>
      </c>
      <c r="AM1095" t="s">
        <v>12477</v>
      </c>
    </row>
    <row r="1096" spans="1:39" x14ac:dyDescent="0.25">
      <c r="A1096">
        <v>4961</v>
      </c>
      <c r="B1096" t="s">
        <v>12478</v>
      </c>
      <c r="C1096" t="s">
        <v>4795</v>
      </c>
      <c r="D1096" t="s">
        <v>5048</v>
      </c>
      <c r="E1096" t="s">
        <v>12479</v>
      </c>
      <c r="H1096" t="s">
        <v>5050</v>
      </c>
      <c r="I1096" t="s">
        <v>5051</v>
      </c>
      <c r="K1096" t="s">
        <v>5355</v>
      </c>
      <c r="M1096" t="s">
        <v>6922</v>
      </c>
      <c r="AH1096" t="s">
        <v>5058</v>
      </c>
      <c r="AM1096" t="s">
        <v>12480</v>
      </c>
    </row>
    <row r="1097" spans="1:39" x14ac:dyDescent="0.25">
      <c r="A1097">
        <v>4962</v>
      </c>
      <c r="B1097" t="s">
        <v>12481</v>
      </c>
      <c r="C1097" t="s">
        <v>4795</v>
      </c>
      <c r="D1097" t="s">
        <v>5048</v>
      </c>
      <c r="E1097" t="s">
        <v>12482</v>
      </c>
      <c r="H1097" t="s">
        <v>5050</v>
      </c>
      <c r="I1097" t="s">
        <v>5051</v>
      </c>
      <c r="K1097" t="s">
        <v>5355</v>
      </c>
      <c r="M1097" t="s">
        <v>5237</v>
      </c>
      <c r="AH1097" t="s">
        <v>5058</v>
      </c>
      <c r="AM1097" t="s">
        <v>12483</v>
      </c>
    </row>
    <row r="1098" spans="1:39" x14ac:dyDescent="0.25">
      <c r="A1098">
        <v>4963</v>
      </c>
      <c r="B1098" t="s">
        <v>12484</v>
      </c>
      <c r="C1098" t="s">
        <v>4795</v>
      </c>
      <c r="D1098" t="s">
        <v>5048</v>
      </c>
      <c r="E1098" t="s">
        <v>12485</v>
      </c>
      <c r="H1098" t="s">
        <v>5050</v>
      </c>
      <c r="I1098" t="s">
        <v>5051</v>
      </c>
      <c r="K1098" t="s">
        <v>5074</v>
      </c>
      <c r="M1098" t="s">
        <v>5063</v>
      </c>
      <c r="N1098" t="s">
        <v>5051</v>
      </c>
      <c r="O1098" t="s">
        <v>5094</v>
      </c>
      <c r="Q1098" t="s">
        <v>5056</v>
      </c>
      <c r="X1098" t="s">
        <v>5204</v>
      </c>
      <c r="Y1098" t="s">
        <v>5191</v>
      </c>
      <c r="Z1098" t="s">
        <v>5077</v>
      </c>
      <c r="AA1098" t="s">
        <v>5091</v>
      </c>
      <c r="AH1098" t="s">
        <v>5058</v>
      </c>
      <c r="AM1098" t="s">
        <v>12486</v>
      </c>
    </row>
    <row r="1099" spans="1:39" x14ac:dyDescent="0.25">
      <c r="A1099">
        <v>4964</v>
      </c>
      <c r="B1099" t="s">
        <v>12487</v>
      </c>
      <c r="C1099" t="s">
        <v>4795</v>
      </c>
      <c r="D1099" t="s">
        <v>5048</v>
      </c>
      <c r="E1099" t="s">
        <v>12488</v>
      </c>
      <c r="H1099" t="s">
        <v>5050</v>
      </c>
      <c r="I1099" t="s">
        <v>5051</v>
      </c>
      <c r="K1099" t="s">
        <v>5070</v>
      </c>
      <c r="M1099" t="s">
        <v>323</v>
      </c>
      <c r="N1099" t="s">
        <v>5051</v>
      </c>
      <c r="O1099" t="s">
        <v>5062</v>
      </c>
      <c r="Q1099" t="s">
        <v>5098</v>
      </c>
      <c r="X1099" t="s">
        <v>5077</v>
      </c>
      <c r="Y1099" t="s">
        <v>5069</v>
      </c>
      <c r="Z1099" t="s">
        <v>5285</v>
      </c>
      <c r="AA1099" t="s">
        <v>5091</v>
      </c>
      <c r="AH1099" t="s">
        <v>5058</v>
      </c>
      <c r="AM1099" t="s">
        <v>12489</v>
      </c>
    </row>
    <row r="1100" spans="1:39" x14ac:dyDescent="0.25">
      <c r="A1100">
        <v>4965</v>
      </c>
      <c r="B1100" t="s">
        <v>12490</v>
      </c>
      <c r="C1100" t="s">
        <v>4795</v>
      </c>
      <c r="D1100" t="s">
        <v>5048</v>
      </c>
      <c r="E1100" t="s">
        <v>7018</v>
      </c>
      <c r="H1100" t="s">
        <v>5050</v>
      </c>
      <c r="I1100" t="s">
        <v>5051</v>
      </c>
      <c r="K1100" t="s">
        <v>5070</v>
      </c>
      <c r="M1100" t="s">
        <v>237</v>
      </c>
      <c r="N1100" t="s">
        <v>5051</v>
      </c>
      <c r="O1100" t="s">
        <v>5211</v>
      </c>
      <c r="Q1100" t="s">
        <v>5121</v>
      </c>
      <c r="X1100" t="s">
        <v>743</v>
      </c>
      <c r="Y1100" t="s">
        <v>5649</v>
      </c>
      <c r="Z1100" t="s">
        <v>5099</v>
      </c>
      <c r="AA1100" t="s">
        <v>5052</v>
      </c>
      <c r="AH1100" t="s">
        <v>5058</v>
      </c>
      <c r="AM1100" t="s">
        <v>12491</v>
      </c>
    </row>
    <row r="1101" spans="1:39" x14ac:dyDescent="0.25">
      <c r="A1101">
        <v>4966</v>
      </c>
      <c r="B1101" t="s">
        <v>12492</v>
      </c>
      <c r="C1101" t="s">
        <v>4795</v>
      </c>
      <c r="D1101" t="s">
        <v>5048</v>
      </c>
      <c r="E1101" t="s">
        <v>8366</v>
      </c>
      <c r="H1101" t="s">
        <v>5050</v>
      </c>
      <c r="I1101" t="s">
        <v>5051</v>
      </c>
      <c r="K1101" t="s">
        <v>237</v>
      </c>
      <c r="M1101" t="s">
        <v>559</v>
      </c>
      <c r="AH1101" t="s">
        <v>5058</v>
      </c>
      <c r="AM1101" t="s">
        <v>12493</v>
      </c>
    </row>
    <row r="1102" spans="1:39" x14ac:dyDescent="0.25">
      <c r="A1102">
        <v>4967</v>
      </c>
      <c r="B1102" t="s">
        <v>12494</v>
      </c>
      <c r="C1102" t="s">
        <v>4795</v>
      </c>
      <c r="D1102" t="s">
        <v>5048</v>
      </c>
      <c r="E1102" t="s">
        <v>12495</v>
      </c>
      <c r="H1102" t="s">
        <v>5050</v>
      </c>
      <c r="I1102" t="s">
        <v>5051</v>
      </c>
      <c r="K1102" t="s">
        <v>237</v>
      </c>
      <c r="M1102" t="s">
        <v>670</v>
      </c>
      <c r="AH1102" t="s">
        <v>5058</v>
      </c>
      <c r="AM1102" t="s">
        <v>12496</v>
      </c>
    </row>
    <row r="1103" spans="1:39" x14ac:dyDescent="0.25">
      <c r="A1103">
        <v>4968</v>
      </c>
      <c r="B1103" t="s">
        <v>12497</v>
      </c>
      <c r="C1103" t="s">
        <v>4795</v>
      </c>
      <c r="D1103" t="s">
        <v>5048</v>
      </c>
      <c r="E1103" t="s">
        <v>12498</v>
      </c>
      <c r="H1103" t="s">
        <v>5050</v>
      </c>
      <c r="I1103" t="s">
        <v>5051</v>
      </c>
      <c r="K1103" t="s">
        <v>237</v>
      </c>
      <c r="M1103" t="s">
        <v>5121</v>
      </c>
      <c r="AH1103" t="s">
        <v>5058</v>
      </c>
      <c r="AM1103" t="s">
        <v>12499</v>
      </c>
    </row>
    <row r="1104" spans="1:39" x14ac:dyDescent="0.25">
      <c r="A1104">
        <v>4969</v>
      </c>
      <c r="B1104" t="s">
        <v>12500</v>
      </c>
      <c r="C1104" t="s">
        <v>4795</v>
      </c>
      <c r="D1104" t="s">
        <v>5048</v>
      </c>
      <c r="E1104" t="s">
        <v>9792</v>
      </c>
      <c r="H1104" t="s">
        <v>5050</v>
      </c>
      <c r="I1104" t="s">
        <v>5051</v>
      </c>
      <c r="K1104" t="s">
        <v>237</v>
      </c>
      <c r="M1104" t="s">
        <v>1148</v>
      </c>
      <c r="AH1104" t="s">
        <v>5058</v>
      </c>
      <c r="AM1104" t="s">
        <v>12501</v>
      </c>
    </row>
    <row r="1105" spans="1:39" x14ac:dyDescent="0.25">
      <c r="A1105">
        <v>4970</v>
      </c>
      <c r="B1105" t="s">
        <v>12502</v>
      </c>
      <c r="C1105" t="s">
        <v>4795</v>
      </c>
      <c r="D1105" t="s">
        <v>5048</v>
      </c>
      <c r="E1105" t="s">
        <v>12503</v>
      </c>
      <c r="H1105" t="s">
        <v>5050</v>
      </c>
      <c r="I1105" t="s">
        <v>5051</v>
      </c>
      <c r="K1105" t="s">
        <v>237</v>
      </c>
      <c r="M1105" t="s">
        <v>743</v>
      </c>
      <c r="AH1105" t="s">
        <v>5058</v>
      </c>
      <c r="AM1105" t="s">
        <v>12504</v>
      </c>
    </row>
    <row r="1106" spans="1:39" x14ac:dyDescent="0.25">
      <c r="A1106">
        <v>4971</v>
      </c>
      <c r="B1106" t="s">
        <v>12505</v>
      </c>
      <c r="C1106" t="s">
        <v>4795</v>
      </c>
      <c r="D1106" t="s">
        <v>5048</v>
      </c>
      <c r="E1106" t="s">
        <v>12506</v>
      </c>
      <c r="H1106" t="s">
        <v>5050</v>
      </c>
      <c r="I1106" t="s">
        <v>5051</v>
      </c>
      <c r="K1106" t="s">
        <v>237</v>
      </c>
      <c r="M1106" t="s">
        <v>5109</v>
      </c>
      <c r="AH1106" t="s">
        <v>5058</v>
      </c>
      <c r="AM1106" t="s">
        <v>12507</v>
      </c>
    </row>
    <row r="1107" spans="1:39" x14ac:dyDescent="0.25">
      <c r="A1107">
        <v>4972</v>
      </c>
      <c r="B1107" t="s">
        <v>12508</v>
      </c>
      <c r="C1107" t="s">
        <v>4795</v>
      </c>
      <c r="D1107" t="s">
        <v>5048</v>
      </c>
      <c r="E1107" t="s">
        <v>12509</v>
      </c>
      <c r="H1107" t="s">
        <v>5050</v>
      </c>
      <c r="I1107" t="s">
        <v>5051</v>
      </c>
      <c r="K1107" t="s">
        <v>237</v>
      </c>
      <c r="M1107" t="s">
        <v>6968</v>
      </c>
      <c r="AH1107" t="s">
        <v>5058</v>
      </c>
      <c r="AM1107" t="s">
        <v>12510</v>
      </c>
    </row>
    <row r="1108" spans="1:39" x14ac:dyDescent="0.25">
      <c r="A1108">
        <v>4973</v>
      </c>
      <c r="B1108" t="s">
        <v>12511</v>
      </c>
      <c r="C1108" t="s">
        <v>4795</v>
      </c>
      <c r="D1108" t="s">
        <v>5048</v>
      </c>
      <c r="E1108" t="s">
        <v>12512</v>
      </c>
      <c r="H1108" t="s">
        <v>5050</v>
      </c>
      <c r="I1108" t="s">
        <v>5051</v>
      </c>
      <c r="K1108" t="s">
        <v>5229</v>
      </c>
      <c r="M1108" t="s">
        <v>1092</v>
      </c>
      <c r="AH1108" t="s">
        <v>5058</v>
      </c>
      <c r="AM1108" t="s">
        <v>12513</v>
      </c>
    </row>
    <row r="1109" spans="1:39" x14ac:dyDescent="0.25">
      <c r="A1109">
        <v>4974</v>
      </c>
      <c r="B1109" t="s">
        <v>12514</v>
      </c>
      <c r="C1109" t="s">
        <v>4795</v>
      </c>
      <c r="D1109" t="s">
        <v>5048</v>
      </c>
      <c r="E1109" t="s">
        <v>12515</v>
      </c>
      <c r="H1109" t="s">
        <v>5050</v>
      </c>
      <c r="I1109" t="s">
        <v>5051</v>
      </c>
      <c r="K1109" t="s">
        <v>5271</v>
      </c>
      <c r="M1109" t="s">
        <v>486</v>
      </c>
      <c r="AH1109" t="s">
        <v>5058</v>
      </c>
      <c r="AM1109" t="s">
        <v>12516</v>
      </c>
    </row>
    <row r="1110" spans="1:39" x14ac:dyDescent="0.25">
      <c r="A1110">
        <v>4975</v>
      </c>
      <c r="B1110" t="s">
        <v>12517</v>
      </c>
      <c r="C1110" t="s">
        <v>4795</v>
      </c>
      <c r="D1110" t="s">
        <v>5048</v>
      </c>
      <c r="E1110" t="s">
        <v>12518</v>
      </c>
      <c r="H1110" t="s">
        <v>5050</v>
      </c>
      <c r="I1110" t="s">
        <v>5051</v>
      </c>
      <c r="K1110" t="s">
        <v>5271</v>
      </c>
      <c r="M1110" t="s">
        <v>5056</v>
      </c>
      <c r="AH1110" t="s">
        <v>5058</v>
      </c>
      <c r="AM1110" t="s">
        <v>12519</v>
      </c>
    </row>
    <row r="1111" spans="1:39" x14ac:dyDescent="0.25">
      <c r="A1111">
        <v>4976</v>
      </c>
      <c r="B1111" t="s">
        <v>12520</v>
      </c>
      <c r="C1111" t="s">
        <v>4795</v>
      </c>
      <c r="D1111" t="s">
        <v>5048</v>
      </c>
      <c r="E1111" t="s">
        <v>12521</v>
      </c>
      <c r="H1111" t="s">
        <v>5050</v>
      </c>
      <c r="I1111" t="s">
        <v>5051</v>
      </c>
      <c r="K1111" t="s">
        <v>5271</v>
      </c>
      <c r="M1111" t="s">
        <v>513</v>
      </c>
      <c r="AH1111" t="s">
        <v>5058</v>
      </c>
      <c r="AM1111" t="s">
        <v>12522</v>
      </c>
    </row>
    <row r="1112" spans="1:39" x14ac:dyDescent="0.25">
      <c r="A1112">
        <v>4977</v>
      </c>
      <c r="B1112" t="s">
        <v>12523</v>
      </c>
      <c r="C1112" t="s">
        <v>4795</v>
      </c>
      <c r="D1112" t="s">
        <v>5048</v>
      </c>
      <c r="E1112" t="s">
        <v>9022</v>
      </c>
      <c r="H1112" t="s">
        <v>5050</v>
      </c>
      <c r="I1112" t="s">
        <v>5051</v>
      </c>
      <c r="K1112" t="s">
        <v>743</v>
      </c>
      <c r="M1112" t="s">
        <v>5861</v>
      </c>
      <c r="AH1112" t="s">
        <v>5058</v>
      </c>
      <c r="AM1112" t="s">
        <v>12524</v>
      </c>
    </row>
    <row r="1113" spans="1:39" x14ac:dyDescent="0.25">
      <c r="A1113">
        <v>4978</v>
      </c>
      <c r="B1113" t="s">
        <v>12525</v>
      </c>
      <c r="C1113" t="s">
        <v>4795</v>
      </c>
      <c r="D1113" t="s">
        <v>5048</v>
      </c>
      <c r="E1113" t="s">
        <v>12526</v>
      </c>
      <c r="H1113" t="s">
        <v>5050</v>
      </c>
      <c r="I1113" t="s">
        <v>5051</v>
      </c>
      <c r="K1113" t="s">
        <v>743</v>
      </c>
      <c r="M1113" t="s">
        <v>292</v>
      </c>
      <c r="AH1113" t="s">
        <v>5058</v>
      </c>
      <c r="AM1113" t="s">
        <v>12527</v>
      </c>
    </row>
    <row r="1114" spans="1:39" x14ac:dyDescent="0.25">
      <c r="A1114">
        <v>4979</v>
      </c>
      <c r="B1114" t="s">
        <v>12528</v>
      </c>
      <c r="C1114" t="s">
        <v>4795</v>
      </c>
      <c r="D1114" t="s">
        <v>5048</v>
      </c>
      <c r="E1114" t="s">
        <v>8588</v>
      </c>
      <c r="H1114" t="s">
        <v>5050</v>
      </c>
      <c r="I1114" t="s">
        <v>5051</v>
      </c>
      <c r="K1114" t="s">
        <v>743</v>
      </c>
      <c r="M1114" t="s">
        <v>5121</v>
      </c>
      <c r="AH1114" t="s">
        <v>5058</v>
      </c>
      <c r="AM1114" t="s">
        <v>12529</v>
      </c>
    </row>
    <row r="1115" spans="1:39" x14ac:dyDescent="0.25">
      <c r="A1115">
        <v>4980</v>
      </c>
      <c r="B1115" t="s">
        <v>12530</v>
      </c>
      <c r="C1115" t="s">
        <v>4795</v>
      </c>
      <c r="D1115" t="s">
        <v>5048</v>
      </c>
      <c r="E1115" t="s">
        <v>8700</v>
      </c>
      <c r="H1115" t="s">
        <v>5050</v>
      </c>
      <c r="I1115" t="s">
        <v>5051</v>
      </c>
      <c r="K1115" t="s">
        <v>5092</v>
      </c>
      <c r="M1115" t="s">
        <v>506</v>
      </c>
      <c r="AH1115" t="s">
        <v>5058</v>
      </c>
      <c r="AM1115" t="s">
        <v>12531</v>
      </c>
    </row>
    <row r="1116" spans="1:39" x14ac:dyDescent="0.25">
      <c r="A1116">
        <v>4981</v>
      </c>
      <c r="B1116" t="s">
        <v>12532</v>
      </c>
      <c r="C1116" t="s">
        <v>4791</v>
      </c>
      <c r="D1116" t="s">
        <v>5048</v>
      </c>
      <c r="E1116" t="s">
        <v>8113</v>
      </c>
      <c r="H1116" t="s">
        <v>5050</v>
      </c>
      <c r="I1116" t="s">
        <v>5051</v>
      </c>
      <c r="K1116" t="s">
        <v>5099</v>
      </c>
      <c r="M1116" t="s">
        <v>5092</v>
      </c>
      <c r="N1116" t="s">
        <v>5051</v>
      </c>
      <c r="O1116" t="s">
        <v>5117</v>
      </c>
      <c r="Q1116" t="s">
        <v>5092</v>
      </c>
      <c r="X1116" t="s">
        <v>5070</v>
      </c>
      <c r="Y1116" t="s">
        <v>5098</v>
      </c>
      <c r="Z1116" t="s">
        <v>5070</v>
      </c>
      <c r="AA1116" t="s">
        <v>5063</v>
      </c>
      <c r="AH1116" t="s">
        <v>5058</v>
      </c>
      <c r="AM1116" t="s">
        <v>12533</v>
      </c>
    </row>
    <row r="1117" spans="1:39" x14ac:dyDescent="0.25">
      <c r="A1117">
        <v>4982</v>
      </c>
      <c r="B1117" t="s">
        <v>12534</v>
      </c>
      <c r="C1117" t="s">
        <v>4795</v>
      </c>
      <c r="D1117" t="s">
        <v>5048</v>
      </c>
      <c r="E1117" t="s">
        <v>7100</v>
      </c>
      <c r="H1117" t="s">
        <v>5050</v>
      </c>
      <c r="I1117" t="s">
        <v>5051</v>
      </c>
      <c r="K1117" t="s">
        <v>5091</v>
      </c>
      <c r="M1117" t="s">
        <v>5080</v>
      </c>
      <c r="N1117" t="s">
        <v>5051</v>
      </c>
      <c r="O1117" t="s">
        <v>5099</v>
      </c>
      <c r="Q1117" t="s">
        <v>5092</v>
      </c>
      <c r="X1117" t="s">
        <v>5077</v>
      </c>
      <c r="Y1117" t="s">
        <v>5069</v>
      </c>
      <c r="Z1117" t="s">
        <v>235</v>
      </c>
      <c r="AA1117" t="s">
        <v>5057</v>
      </c>
      <c r="AH1117" t="s">
        <v>5058</v>
      </c>
      <c r="AM1117" t="s">
        <v>12535</v>
      </c>
    </row>
    <row r="1118" spans="1:39" x14ac:dyDescent="0.25">
      <c r="A1118">
        <v>4983</v>
      </c>
      <c r="B1118" t="s">
        <v>12536</v>
      </c>
      <c r="C1118" t="s">
        <v>4795</v>
      </c>
      <c r="D1118" t="s">
        <v>5048</v>
      </c>
      <c r="E1118" t="s">
        <v>9023</v>
      </c>
      <c r="H1118" t="s">
        <v>5050</v>
      </c>
      <c r="I1118" t="s">
        <v>5051</v>
      </c>
      <c r="K1118" t="s">
        <v>5091</v>
      </c>
      <c r="M1118" t="s">
        <v>238</v>
      </c>
      <c r="N1118" t="s">
        <v>5051</v>
      </c>
      <c r="O1118" t="s">
        <v>5099</v>
      </c>
      <c r="Q1118" t="s">
        <v>238</v>
      </c>
      <c r="X1118" t="s">
        <v>5077</v>
      </c>
      <c r="Y1118" t="s">
        <v>5069</v>
      </c>
      <c r="Z1118" t="s">
        <v>5077</v>
      </c>
      <c r="AA1118" t="s">
        <v>5057</v>
      </c>
      <c r="AH1118" t="s">
        <v>5058</v>
      </c>
      <c r="AM1118" t="s">
        <v>12537</v>
      </c>
    </row>
    <row r="1119" spans="1:39" x14ac:dyDescent="0.25">
      <c r="A1119">
        <v>4984</v>
      </c>
      <c r="B1119" t="s">
        <v>12538</v>
      </c>
      <c r="C1119" t="s">
        <v>4795</v>
      </c>
      <c r="D1119" t="s">
        <v>5048</v>
      </c>
      <c r="E1119" t="s">
        <v>7222</v>
      </c>
      <c r="H1119" t="s">
        <v>5050</v>
      </c>
      <c r="I1119" t="s">
        <v>5051</v>
      </c>
      <c r="K1119" t="s">
        <v>5091</v>
      </c>
      <c r="M1119" t="s">
        <v>5134</v>
      </c>
      <c r="N1119" t="s">
        <v>5051</v>
      </c>
      <c r="O1119" t="s">
        <v>5099</v>
      </c>
      <c r="Q1119" t="s">
        <v>238</v>
      </c>
      <c r="X1119" t="s">
        <v>5052</v>
      </c>
      <c r="Y1119" t="s">
        <v>5142</v>
      </c>
      <c r="Z1119" t="s">
        <v>5052</v>
      </c>
      <c r="AA1119" t="s">
        <v>5113</v>
      </c>
      <c r="AH1119" t="s">
        <v>5058</v>
      </c>
      <c r="AM1119" t="s">
        <v>12539</v>
      </c>
    </row>
    <row r="1120" spans="1:39" x14ac:dyDescent="0.25">
      <c r="A1120">
        <v>4985</v>
      </c>
      <c r="B1120" t="s">
        <v>12540</v>
      </c>
      <c r="C1120" t="s">
        <v>4795</v>
      </c>
      <c r="D1120" t="s">
        <v>5048</v>
      </c>
      <c r="E1120" t="s">
        <v>8100</v>
      </c>
      <c r="H1120" t="s">
        <v>5050</v>
      </c>
      <c r="I1120" t="s">
        <v>5051</v>
      </c>
      <c r="K1120" t="s">
        <v>5091</v>
      </c>
      <c r="M1120" t="s">
        <v>237</v>
      </c>
      <c r="N1120" t="s">
        <v>5051</v>
      </c>
      <c r="O1120" t="s">
        <v>5099</v>
      </c>
      <c r="Q1120" t="s">
        <v>238</v>
      </c>
      <c r="X1120" t="s">
        <v>5437</v>
      </c>
      <c r="Y1120" t="s">
        <v>323</v>
      </c>
      <c r="Z1120" t="s">
        <v>5437</v>
      </c>
      <c r="AA1120" t="s">
        <v>5057</v>
      </c>
      <c r="AH1120" t="s">
        <v>5058</v>
      </c>
      <c r="AM1120" t="s">
        <v>12541</v>
      </c>
    </row>
    <row r="1121" spans="1:39" x14ac:dyDescent="0.25">
      <c r="A1121">
        <v>4986</v>
      </c>
      <c r="B1121" t="s">
        <v>12542</v>
      </c>
      <c r="C1121" t="s">
        <v>4795</v>
      </c>
      <c r="D1121" t="s">
        <v>5048</v>
      </c>
      <c r="E1121" t="s">
        <v>12543</v>
      </c>
      <c r="H1121" t="s">
        <v>5050</v>
      </c>
      <c r="I1121" t="s">
        <v>5051</v>
      </c>
      <c r="K1121" t="s">
        <v>5091</v>
      </c>
      <c r="M1121" t="s">
        <v>5080</v>
      </c>
      <c r="N1121" t="s">
        <v>5051</v>
      </c>
      <c r="O1121" t="s">
        <v>5094</v>
      </c>
      <c r="Q1121" t="s">
        <v>5098</v>
      </c>
      <c r="X1121" t="s">
        <v>235</v>
      </c>
      <c r="Y1121" t="s">
        <v>5069</v>
      </c>
      <c r="Z1121" t="s">
        <v>5094</v>
      </c>
      <c r="AA1121" t="s">
        <v>5091</v>
      </c>
      <c r="AH1121" t="s">
        <v>5058</v>
      </c>
      <c r="AM1121" t="s">
        <v>12544</v>
      </c>
    </row>
    <row r="1122" spans="1:39" x14ac:dyDescent="0.25">
      <c r="A1122">
        <v>4987</v>
      </c>
      <c r="B1122" t="s">
        <v>12545</v>
      </c>
      <c r="C1122" t="s">
        <v>4795</v>
      </c>
      <c r="D1122" t="s">
        <v>5048</v>
      </c>
      <c r="E1122" t="s">
        <v>12546</v>
      </c>
      <c r="H1122" t="s">
        <v>5050</v>
      </c>
      <c r="I1122" t="s">
        <v>5051</v>
      </c>
      <c r="K1122" t="s">
        <v>5091</v>
      </c>
      <c r="M1122" t="s">
        <v>237</v>
      </c>
      <c r="N1122" t="s">
        <v>5051</v>
      </c>
      <c r="O1122" t="s">
        <v>5094</v>
      </c>
      <c r="Q1122" t="s">
        <v>238</v>
      </c>
      <c r="X1122" t="s">
        <v>5437</v>
      </c>
      <c r="Y1122" t="s">
        <v>323</v>
      </c>
      <c r="Z1122" t="s">
        <v>5437</v>
      </c>
      <c r="AA1122" t="s">
        <v>5057</v>
      </c>
      <c r="AH1122" t="s">
        <v>5058</v>
      </c>
      <c r="AM1122" t="s">
        <v>12547</v>
      </c>
    </row>
    <row r="1123" spans="1:39" x14ac:dyDescent="0.25">
      <c r="A1123">
        <v>4988</v>
      </c>
      <c r="B1123" t="s">
        <v>12548</v>
      </c>
      <c r="C1123" t="s">
        <v>4795</v>
      </c>
      <c r="D1123" t="s">
        <v>5048</v>
      </c>
      <c r="E1123" t="s">
        <v>12549</v>
      </c>
      <c r="H1123" t="s">
        <v>5050</v>
      </c>
      <c r="I1123" t="s">
        <v>5051</v>
      </c>
      <c r="K1123" t="s">
        <v>5091</v>
      </c>
      <c r="M1123" t="s">
        <v>5134</v>
      </c>
      <c r="N1123" t="s">
        <v>5051</v>
      </c>
      <c r="O1123" t="s">
        <v>5094</v>
      </c>
      <c r="Q1123" t="s">
        <v>506</v>
      </c>
      <c r="X1123" t="s">
        <v>5057</v>
      </c>
      <c r="Y1123" t="s">
        <v>5196</v>
      </c>
      <c r="Z1123" t="s">
        <v>5057</v>
      </c>
      <c r="AA1123" t="s">
        <v>5091</v>
      </c>
      <c r="AH1123" t="s">
        <v>5058</v>
      </c>
      <c r="AM1123" t="s">
        <v>12550</v>
      </c>
    </row>
    <row r="1124" spans="1:39" x14ac:dyDescent="0.25">
      <c r="A1124">
        <v>4989</v>
      </c>
      <c r="B1124" t="s">
        <v>12551</v>
      </c>
      <c r="C1124" t="s">
        <v>4795</v>
      </c>
      <c r="D1124" t="s">
        <v>5048</v>
      </c>
      <c r="E1124" t="s">
        <v>12552</v>
      </c>
      <c r="H1124" t="s">
        <v>5050</v>
      </c>
      <c r="I1124" t="s">
        <v>5051</v>
      </c>
      <c r="K1124" t="s">
        <v>5091</v>
      </c>
      <c r="M1124" t="s">
        <v>486</v>
      </c>
      <c r="N1124" t="s">
        <v>5051</v>
      </c>
      <c r="O1124" t="s">
        <v>5094</v>
      </c>
      <c r="Q1124" t="s">
        <v>486</v>
      </c>
      <c r="X1124" t="s">
        <v>5070</v>
      </c>
      <c r="Y1124" t="s">
        <v>5080</v>
      </c>
      <c r="Z1124" t="s">
        <v>5070</v>
      </c>
      <c r="AA1124" t="s">
        <v>5057</v>
      </c>
      <c r="AH1124" t="s">
        <v>5058</v>
      </c>
      <c r="AM1124" t="s">
        <v>12553</v>
      </c>
    </row>
    <row r="1125" spans="1:39" x14ac:dyDescent="0.25">
      <c r="A1125">
        <v>4990</v>
      </c>
      <c r="B1125" t="s">
        <v>12554</v>
      </c>
      <c r="C1125" t="s">
        <v>4795</v>
      </c>
      <c r="D1125" t="s">
        <v>5048</v>
      </c>
      <c r="E1125" t="s">
        <v>12555</v>
      </c>
      <c r="H1125" t="s">
        <v>5050</v>
      </c>
      <c r="I1125" t="s">
        <v>5051</v>
      </c>
      <c r="K1125" t="s">
        <v>5091</v>
      </c>
      <c r="M1125" t="s">
        <v>238</v>
      </c>
      <c r="N1125" t="s">
        <v>5051</v>
      </c>
      <c r="O1125" t="s">
        <v>5094</v>
      </c>
      <c r="Q1125" t="s">
        <v>486</v>
      </c>
      <c r="X1125" t="s">
        <v>5052</v>
      </c>
      <c r="Y1125" t="s">
        <v>5191</v>
      </c>
      <c r="Z1125" t="s">
        <v>5052</v>
      </c>
      <c r="AA1125" t="s">
        <v>5057</v>
      </c>
      <c r="AH1125" t="s">
        <v>5058</v>
      </c>
      <c r="AM1125" t="s">
        <v>12556</v>
      </c>
    </row>
    <row r="1126" spans="1:39" x14ac:dyDescent="0.25">
      <c r="A1126">
        <v>4991</v>
      </c>
      <c r="B1126" t="s">
        <v>12557</v>
      </c>
      <c r="C1126" t="s">
        <v>4795</v>
      </c>
      <c r="D1126" t="s">
        <v>5048</v>
      </c>
      <c r="E1126" t="s">
        <v>12558</v>
      </c>
      <c r="H1126" t="s">
        <v>5050</v>
      </c>
      <c r="I1126" t="s">
        <v>5051</v>
      </c>
      <c r="K1126" t="s">
        <v>5091</v>
      </c>
      <c r="M1126" t="s">
        <v>238</v>
      </c>
      <c r="N1126" t="s">
        <v>5051</v>
      </c>
      <c r="O1126" t="s">
        <v>5094</v>
      </c>
      <c r="Q1126" t="s">
        <v>486</v>
      </c>
      <c r="X1126" t="s">
        <v>5052</v>
      </c>
      <c r="Y1126" t="s">
        <v>6072</v>
      </c>
      <c r="Z1126" t="s">
        <v>5052</v>
      </c>
      <c r="AA1126" t="s">
        <v>5057</v>
      </c>
      <c r="AH1126" t="s">
        <v>5058</v>
      </c>
      <c r="AM1126" t="s">
        <v>12559</v>
      </c>
    </row>
    <row r="1127" spans="1:39" x14ac:dyDescent="0.25">
      <c r="A1127">
        <v>4992</v>
      </c>
      <c r="B1127" t="s">
        <v>12560</v>
      </c>
      <c r="C1127" t="s">
        <v>4795</v>
      </c>
      <c r="D1127" t="s">
        <v>5048</v>
      </c>
      <c r="E1127" t="s">
        <v>12561</v>
      </c>
      <c r="H1127" t="s">
        <v>5050</v>
      </c>
      <c r="I1127" t="s">
        <v>5051</v>
      </c>
      <c r="K1127" t="s">
        <v>5091</v>
      </c>
      <c r="M1127" t="s">
        <v>238</v>
      </c>
      <c r="N1127" t="s">
        <v>5051</v>
      </c>
      <c r="O1127" t="s">
        <v>5094</v>
      </c>
      <c r="Q1127" t="s">
        <v>239</v>
      </c>
      <c r="X1127" t="s">
        <v>5091</v>
      </c>
      <c r="Y1127" t="s">
        <v>5355</v>
      </c>
      <c r="Z1127" t="s">
        <v>5091</v>
      </c>
      <c r="AA1127" t="s">
        <v>235</v>
      </c>
      <c r="AH1127" t="s">
        <v>5058</v>
      </c>
      <c r="AM1127" t="s">
        <v>12562</v>
      </c>
    </row>
    <row r="1128" spans="1:39" x14ac:dyDescent="0.25">
      <c r="A1128">
        <v>4993</v>
      </c>
      <c r="B1128" t="s">
        <v>12563</v>
      </c>
      <c r="C1128" t="s">
        <v>4795</v>
      </c>
      <c r="D1128" t="s">
        <v>5048</v>
      </c>
      <c r="E1128" t="s">
        <v>8327</v>
      </c>
      <c r="H1128" t="s">
        <v>5050</v>
      </c>
      <c r="I1128" t="s">
        <v>5051</v>
      </c>
      <c r="K1128" t="s">
        <v>5091</v>
      </c>
      <c r="M1128" t="s">
        <v>5080</v>
      </c>
      <c r="N1128" t="s">
        <v>5051</v>
      </c>
      <c r="O1128" t="s">
        <v>5122</v>
      </c>
      <c r="Q1128" t="s">
        <v>5109</v>
      </c>
      <c r="X1128" t="s">
        <v>5070</v>
      </c>
      <c r="Y1128" t="s">
        <v>5862</v>
      </c>
      <c r="Z1128" t="s">
        <v>5052</v>
      </c>
      <c r="AA1128" t="s">
        <v>5672</v>
      </c>
      <c r="AH1128" t="s">
        <v>5058</v>
      </c>
      <c r="AM1128" t="s">
        <v>12564</v>
      </c>
    </row>
    <row r="1129" spans="1:39" x14ac:dyDescent="0.25">
      <c r="A1129">
        <v>4994</v>
      </c>
      <c r="B1129" t="s">
        <v>12565</v>
      </c>
      <c r="C1129" t="s">
        <v>4795</v>
      </c>
      <c r="D1129" t="s">
        <v>5048</v>
      </c>
      <c r="E1129" t="s">
        <v>8328</v>
      </c>
      <c r="H1129" t="s">
        <v>5050</v>
      </c>
      <c r="I1129" t="s">
        <v>5051</v>
      </c>
      <c r="K1129" t="s">
        <v>5091</v>
      </c>
      <c r="M1129" t="s">
        <v>5271</v>
      </c>
      <c r="N1129" t="s">
        <v>5051</v>
      </c>
      <c r="O1129" t="s">
        <v>5113</v>
      </c>
      <c r="Q1129" t="s">
        <v>5271</v>
      </c>
      <c r="X1129" t="s">
        <v>5070</v>
      </c>
      <c r="Y1129" t="s">
        <v>5196</v>
      </c>
      <c r="Z1129" t="s">
        <v>5057</v>
      </c>
      <c r="AA1129" t="s">
        <v>5129</v>
      </c>
      <c r="AH1129" t="s">
        <v>5058</v>
      </c>
      <c r="AM1129" t="s">
        <v>12566</v>
      </c>
    </row>
    <row r="1130" spans="1:39" x14ac:dyDescent="0.25">
      <c r="A1130">
        <v>4995</v>
      </c>
      <c r="B1130" t="s">
        <v>12567</v>
      </c>
      <c r="C1130" t="s">
        <v>4795</v>
      </c>
      <c r="D1130" t="s">
        <v>5048</v>
      </c>
      <c r="E1130" t="s">
        <v>12568</v>
      </c>
      <c r="H1130" t="s">
        <v>5050</v>
      </c>
      <c r="I1130" t="s">
        <v>5051</v>
      </c>
      <c r="K1130" t="s">
        <v>5091</v>
      </c>
      <c r="M1130" t="s">
        <v>5098</v>
      </c>
      <c r="N1130" t="s">
        <v>5051</v>
      </c>
      <c r="O1130" t="s">
        <v>5113</v>
      </c>
      <c r="Q1130" t="s">
        <v>506</v>
      </c>
      <c r="X1130" t="s">
        <v>5070</v>
      </c>
      <c r="Y1130" t="s">
        <v>5649</v>
      </c>
      <c r="Z1130" t="s">
        <v>5070</v>
      </c>
      <c r="AA1130" t="s">
        <v>5091</v>
      </c>
      <c r="AH1130" t="s">
        <v>5058</v>
      </c>
      <c r="AM1130" t="s">
        <v>12569</v>
      </c>
    </row>
    <row r="1131" spans="1:39" x14ac:dyDescent="0.25">
      <c r="A1131">
        <v>9</v>
      </c>
      <c r="C1131" t="s">
        <v>4796</v>
      </c>
      <c r="D1131" t="s">
        <v>5048</v>
      </c>
      <c r="E1131" t="s">
        <v>5087</v>
      </c>
      <c r="G1131" t="s">
        <v>5073</v>
      </c>
      <c r="H1131" t="s">
        <v>5050</v>
      </c>
      <c r="I1131" t="s">
        <v>5051</v>
      </c>
      <c r="K1131" t="s">
        <v>5070</v>
      </c>
      <c r="M1131" t="s">
        <v>323</v>
      </c>
      <c r="AH1131" t="s">
        <v>5058</v>
      </c>
      <c r="AM1131" t="s">
        <v>5088</v>
      </c>
    </row>
    <row r="1132" spans="1:39" x14ac:dyDescent="0.25">
      <c r="A1132">
        <v>4997</v>
      </c>
      <c r="B1132" t="s">
        <v>12570</v>
      </c>
      <c r="C1132" t="s">
        <v>5568</v>
      </c>
      <c r="D1132" t="s">
        <v>5048</v>
      </c>
      <c r="E1132" t="s">
        <v>12571</v>
      </c>
      <c r="H1132" t="s">
        <v>5050</v>
      </c>
      <c r="I1132" t="s">
        <v>5051</v>
      </c>
      <c r="K1132" t="s">
        <v>5085</v>
      </c>
      <c r="M1132" t="s">
        <v>5121</v>
      </c>
      <c r="AH1132" t="s">
        <v>5058</v>
      </c>
      <c r="AM1132" t="s">
        <v>12572</v>
      </c>
    </row>
    <row r="1133" spans="1:39" x14ac:dyDescent="0.25">
      <c r="A1133">
        <v>5130</v>
      </c>
      <c r="B1133" t="s">
        <v>12921</v>
      </c>
      <c r="C1133" t="s">
        <v>5568</v>
      </c>
      <c r="D1133" t="s">
        <v>5048</v>
      </c>
      <c r="E1133" t="s">
        <v>12922</v>
      </c>
      <c r="H1133" t="s">
        <v>5050</v>
      </c>
      <c r="I1133" t="s">
        <v>6881</v>
      </c>
      <c r="K1133" t="s">
        <v>5077</v>
      </c>
      <c r="M1133" t="s">
        <v>239</v>
      </c>
      <c r="AH1133" t="s">
        <v>5058</v>
      </c>
      <c r="AM1133" t="s">
        <v>12923</v>
      </c>
    </row>
    <row r="1134" spans="1:39" x14ac:dyDescent="0.25">
      <c r="A1134">
        <v>5155</v>
      </c>
      <c r="B1134" t="s">
        <v>12986</v>
      </c>
      <c r="C1134" t="s">
        <v>5568</v>
      </c>
      <c r="D1134" t="s">
        <v>5048</v>
      </c>
      <c r="E1134" t="s">
        <v>12987</v>
      </c>
      <c r="H1134" t="s">
        <v>5050</v>
      </c>
      <c r="I1134" t="s">
        <v>5051</v>
      </c>
      <c r="K1134" t="s">
        <v>5108</v>
      </c>
      <c r="M1134" t="s">
        <v>5853</v>
      </c>
      <c r="AH1134" t="s">
        <v>5058</v>
      </c>
      <c r="AM1134" t="s">
        <v>12988</v>
      </c>
    </row>
    <row r="1135" spans="1:39" x14ac:dyDescent="0.25">
      <c r="A1135">
        <v>5186</v>
      </c>
      <c r="B1135" t="s">
        <v>13068</v>
      </c>
      <c r="C1135" t="s">
        <v>5568</v>
      </c>
      <c r="D1135" t="s">
        <v>5048</v>
      </c>
      <c r="E1135" t="s">
        <v>13069</v>
      </c>
      <c r="H1135" t="s">
        <v>5050</v>
      </c>
      <c r="I1135" t="s">
        <v>5051</v>
      </c>
      <c r="K1135" t="s">
        <v>5648</v>
      </c>
      <c r="M1135" t="s">
        <v>238</v>
      </c>
      <c r="AH1135" t="s">
        <v>5058</v>
      </c>
      <c r="AM1135" t="s">
        <v>13070</v>
      </c>
    </row>
    <row r="1136" spans="1:39" x14ac:dyDescent="0.25">
      <c r="A1136">
        <v>5378</v>
      </c>
      <c r="B1136" t="s">
        <v>13488</v>
      </c>
      <c r="C1136" t="s">
        <v>5568</v>
      </c>
      <c r="D1136" t="s">
        <v>5048</v>
      </c>
      <c r="E1136" t="s">
        <v>8523</v>
      </c>
      <c r="H1136" t="s">
        <v>5050</v>
      </c>
      <c r="I1136" t="s">
        <v>5051</v>
      </c>
      <c r="K1136" t="s">
        <v>5271</v>
      </c>
      <c r="M1136" t="s">
        <v>5098</v>
      </c>
      <c r="AH1136" t="s">
        <v>5058</v>
      </c>
      <c r="AM1136" t="s">
        <v>13489</v>
      </c>
    </row>
    <row r="1137" spans="1:39" x14ac:dyDescent="0.25">
      <c r="A1137">
        <v>5379</v>
      </c>
      <c r="B1137" t="s">
        <v>13490</v>
      </c>
      <c r="C1137" t="s">
        <v>5568</v>
      </c>
      <c r="D1137" t="s">
        <v>5048</v>
      </c>
      <c r="E1137" t="s">
        <v>8524</v>
      </c>
      <c r="H1137" t="s">
        <v>5050</v>
      </c>
      <c r="I1137" t="s">
        <v>5051</v>
      </c>
      <c r="K1137" t="s">
        <v>236</v>
      </c>
      <c r="M1137" t="s">
        <v>6922</v>
      </c>
      <c r="AH1137" t="s">
        <v>5058</v>
      </c>
      <c r="AM1137" t="s">
        <v>13491</v>
      </c>
    </row>
    <row r="1138" spans="1:39" x14ac:dyDescent="0.25">
      <c r="A1138">
        <v>5387</v>
      </c>
      <c r="B1138" t="s">
        <v>13511</v>
      </c>
      <c r="C1138" t="s">
        <v>5568</v>
      </c>
      <c r="D1138" t="s">
        <v>5048</v>
      </c>
      <c r="E1138" t="s">
        <v>8475</v>
      </c>
      <c r="H1138" t="s">
        <v>5050</v>
      </c>
      <c r="I1138" t="s">
        <v>5051</v>
      </c>
      <c r="K1138" t="s">
        <v>5063</v>
      </c>
      <c r="M1138" t="s">
        <v>5063</v>
      </c>
      <c r="AH1138" t="s">
        <v>5058</v>
      </c>
      <c r="AM1138" t="s">
        <v>13512</v>
      </c>
    </row>
    <row r="1139" spans="1:39" x14ac:dyDescent="0.25">
      <c r="A1139">
        <v>5512</v>
      </c>
      <c r="B1139" t="s">
        <v>13838</v>
      </c>
      <c r="C1139" t="s">
        <v>5568</v>
      </c>
      <c r="D1139" t="s">
        <v>5048</v>
      </c>
      <c r="E1139" t="s">
        <v>8476</v>
      </c>
      <c r="H1139" t="s">
        <v>5050</v>
      </c>
      <c r="I1139" t="s">
        <v>5051</v>
      </c>
      <c r="K1139" t="s">
        <v>5113</v>
      </c>
      <c r="M1139" t="s">
        <v>13839</v>
      </c>
      <c r="AH1139" t="s">
        <v>5058</v>
      </c>
      <c r="AM1139" t="s">
        <v>13840</v>
      </c>
    </row>
    <row r="1140" spans="1:39" x14ac:dyDescent="0.25">
      <c r="A1140">
        <v>4998</v>
      </c>
      <c r="B1140" t="s">
        <v>12573</v>
      </c>
      <c r="C1140" t="s">
        <v>5568</v>
      </c>
      <c r="D1140" t="s">
        <v>5048</v>
      </c>
      <c r="E1140" t="s">
        <v>12574</v>
      </c>
      <c r="H1140" t="s">
        <v>5050</v>
      </c>
      <c r="I1140" t="s">
        <v>5051</v>
      </c>
      <c r="K1140" t="s">
        <v>5117</v>
      </c>
      <c r="M1140" t="s">
        <v>238</v>
      </c>
      <c r="AH1140" t="s">
        <v>5058</v>
      </c>
      <c r="AM1140" t="s">
        <v>12575</v>
      </c>
    </row>
    <row r="1141" spans="1:39" x14ac:dyDescent="0.25">
      <c r="A1141">
        <v>4999</v>
      </c>
      <c r="B1141" t="s">
        <v>12576</v>
      </c>
      <c r="C1141" t="s">
        <v>5568</v>
      </c>
      <c r="D1141" t="s">
        <v>5048</v>
      </c>
      <c r="E1141" t="s">
        <v>12577</v>
      </c>
      <c r="H1141" t="s">
        <v>5050</v>
      </c>
      <c r="I1141" t="s">
        <v>5051</v>
      </c>
      <c r="K1141" t="s">
        <v>5271</v>
      </c>
      <c r="M1141" t="s">
        <v>5382</v>
      </c>
      <c r="AH1141" t="s">
        <v>5058</v>
      </c>
      <c r="AM1141" t="s">
        <v>12578</v>
      </c>
    </row>
    <row r="1142" spans="1:39" x14ac:dyDescent="0.25">
      <c r="A1142">
        <v>5000</v>
      </c>
      <c r="B1142" t="s">
        <v>12579</v>
      </c>
      <c r="C1142" t="s">
        <v>5568</v>
      </c>
      <c r="D1142" t="s">
        <v>5048</v>
      </c>
      <c r="E1142" t="s">
        <v>8188</v>
      </c>
      <c r="H1142" t="s">
        <v>5050</v>
      </c>
      <c r="I1142" t="s">
        <v>5051</v>
      </c>
      <c r="K1142" t="s">
        <v>5057</v>
      </c>
      <c r="M1142" t="s">
        <v>6941</v>
      </c>
      <c r="AH1142" t="s">
        <v>5058</v>
      </c>
      <c r="AM1142" t="s">
        <v>12580</v>
      </c>
    </row>
    <row r="1143" spans="1:39" x14ac:dyDescent="0.25">
      <c r="A1143">
        <v>5001</v>
      </c>
      <c r="B1143" t="s">
        <v>12581</v>
      </c>
      <c r="C1143" t="s">
        <v>5568</v>
      </c>
      <c r="D1143" t="s">
        <v>5048</v>
      </c>
      <c r="E1143" t="s">
        <v>12582</v>
      </c>
      <c r="H1143" t="s">
        <v>5050</v>
      </c>
      <c r="I1143" t="s">
        <v>5051</v>
      </c>
      <c r="K1143" t="s">
        <v>5862</v>
      </c>
      <c r="M1143" t="s">
        <v>238</v>
      </c>
      <c r="AH1143" t="s">
        <v>5058</v>
      </c>
      <c r="AM1143" t="s">
        <v>12583</v>
      </c>
    </row>
    <row r="1144" spans="1:39" x14ac:dyDescent="0.25">
      <c r="A1144">
        <v>5002</v>
      </c>
      <c r="B1144" t="s">
        <v>12584</v>
      </c>
      <c r="C1144" t="s">
        <v>5568</v>
      </c>
      <c r="D1144" t="s">
        <v>5048</v>
      </c>
      <c r="E1144" t="s">
        <v>12585</v>
      </c>
      <c r="H1144" t="s">
        <v>5050</v>
      </c>
      <c r="I1144" t="s">
        <v>5051</v>
      </c>
      <c r="K1144" t="s">
        <v>5052</v>
      </c>
      <c r="M1144" t="s">
        <v>5063</v>
      </c>
      <c r="AH1144" t="s">
        <v>5058</v>
      </c>
      <c r="AM1144" t="s">
        <v>12586</v>
      </c>
    </row>
    <row r="1145" spans="1:39" x14ac:dyDescent="0.25">
      <c r="A1145">
        <v>5003</v>
      </c>
      <c r="B1145" t="s">
        <v>12587</v>
      </c>
      <c r="C1145" t="s">
        <v>5568</v>
      </c>
      <c r="D1145" t="s">
        <v>5048</v>
      </c>
      <c r="E1145" t="s">
        <v>7348</v>
      </c>
      <c r="H1145" t="s">
        <v>5050</v>
      </c>
      <c r="I1145" t="s">
        <v>5051</v>
      </c>
      <c r="K1145" t="s">
        <v>5104</v>
      </c>
      <c r="M1145" t="s">
        <v>5064</v>
      </c>
      <c r="AH1145" t="s">
        <v>5058</v>
      </c>
      <c r="AM1145" t="s">
        <v>12588</v>
      </c>
    </row>
    <row r="1146" spans="1:39" x14ac:dyDescent="0.25">
      <c r="A1146">
        <v>5004</v>
      </c>
      <c r="B1146" t="s">
        <v>12589</v>
      </c>
      <c r="C1146" t="s">
        <v>5568</v>
      </c>
      <c r="D1146" t="s">
        <v>5048</v>
      </c>
      <c r="E1146" t="s">
        <v>12590</v>
      </c>
      <c r="H1146" t="s">
        <v>5050</v>
      </c>
      <c r="I1146" t="s">
        <v>5051</v>
      </c>
      <c r="K1146" t="s">
        <v>5117</v>
      </c>
      <c r="M1146" t="s">
        <v>5408</v>
      </c>
      <c r="AH1146" t="s">
        <v>5058</v>
      </c>
      <c r="AM1146" t="s">
        <v>12591</v>
      </c>
    </row>
    <row r="1147" spans="1:39" x14ac:dyDescent="0.25">
      <c r="A1147">
        <v>5005</v>
      </c>
      <c r="B1147" t="s">
        <v>12592</v>
      </c>
      <c r="C1147" t="s">
        <v>5568</v>
      </c>
      <c r="D1147" t="s">
        <v>5048</v>
      </c>
      <c r="E1147" t="s">
        <v>12593</v>
      </c>
      <c r="H1147" t="s">
        <v>5050</v>
      </c>
      <c r="I1147" t="s">
        <v>5051</v>
      </c>
      <c r="K1147" t="s">
        <v>5123</v>
      </c>
      <c r="M1147" t="s">
        <v>5285</v>
      </c>
      <c r="AH1147" t="s">
        <v>5058</v>
      </c>
      <c r="AM1147" t="s">
        <v>12594</v>
      </c>
    </row>
    <row r="1148" spans="1:39" x14ac:dyDescent="0.25">
      <c r="A1148">
        <v>5034</v>
      </c>
      <c r="B1148" t="s">
        <v>12667</v>
      </c>
      <c r="C1148" t="s">
        <v>5568</v>
      </c>
      <c r="D1148" t="s">
        <v>5048</v>
      </c>
      <c r="E1148" t="s">
        <v>12668</v>
      </c>
      <c r="H1148" t="s">
        <v>5050</v>
      </c>
      <c r="I1148" t="s">
        <v>5051</v>
      </c>
      <c r="K1148" t="s">
        <v>5108</v>
      </c>
      <c r="M1148" t="s">
        <v>5056</v>
      </c>
      <c r="AH1148" t="s">
        <v>5058</v>
      </c>
      <c r="AM1148" t="s">
        <v>12669</v>
      </c>
    </row>
    <row r="1149" spans="1:39" x14ac:dyDescent="0.25">
      <c r="A1149">
        <v>5035</v>
      </c>
      <c r="B1149" t="s">
        <v>12670</v>
      </c>
      <c r="C1149" t="s">
        <v>5568</v>
      </c>
      <c r="D1149" t="s">
        <v>5048</v>
      </c>
      <c r="E1149" t="s">
        <v>12671</v>
      </c>
      <c r="H1149" t="s">
        <v>5050</v>
      </c>
      <c r="I1149" t="s">
        <v>6908</v>
      </c>
      <c r="K1149" t="s">
        <v>323</v>
      </c>
      <c r="AH1149" t="s">
        <v>5058</v>
      </c>
      <c r="AM1149" t="s">
        <v>12672</v>
      </c>
    </row>
    <row r="1150" spans="1:39" x14ac:dyDescent="0.25">
      <c r="A1150">
        <v>5036</v>
      </c>
      <c r="B1150" t="s">
        <v>12673</v>
      </c>
      <c r="C1150" t="s">
        <v>5568</v>
      </c>
      <c r="D1150" t="s">
        <v>5048</v>
      </c>
      <c r="E1150" t="s">
        <v>12674</v>
      </c>
      <c r="H1150" t="s">
        <v>5050</v>
      </c>
      <c r="I1150" t="s">
        <v>5051</v>
      </c>
      <c r="K1150" t="s">
        <v>5184</v>
      </c>
      <c r="M1150" t="s">
        <v>5063</v>
      </c>
      <c r="AH1150" t="s">
        <v>5058</v>
      </c>
      <c r="AM1150" t="s">
        <v>12675</v>
      </c>
    </row>
    <row r="1151" spans="1:39" x14ac:dyDescent="0.25">
      <c r="A1151">
        <v>5037</v>
      </c>
      <c r="B1151" t="s">
        <v>12676</v>
      </c>
      <c r="C1151" t="s">
        <v>5568</v>
      </c>
      <c r="D1151" t="s">
        <v>5048</v>
      </c>
      <c r="E1151" t="s">
        <v>12677</v>
      </c>
      <c r="H1151" t="s">
        <v>5050</v>
      </c>
      <c r="I1151" t="s">
        <v>5051</v>
      </c>
      <c r="K1151" t="s">
        <v>5069</v>
      </c>
      <c r="M1151" t="s">
        <v>743</v>
      </c>
      <c r="AH1151" t="s">
        <v>5058</v>
      </c>
      <c r="AM1151" t="s">
        <v>12678</v>
      </c>
    </row>
    <row r="1152" spans="1:39" x14ac:dyDescent="0.25">
      <c r="A1152">
        <v>5038</v>
      </c>
      <c r="B1152" t="s">
        <v>12679</v>
      </c>
      <c r="C1152" t="s">
        <v>5568</v>
      </c>
      <c r="D1152" t="s">
        <v>5048</v>
      </c>
      <c r="E1152" t="s">
        <v>12680</v>
      </c>
      <c r="H1152" t="s">
        <v>5050</v>
      </c>
      <c r="I1152" t="s">
        <v>5051</v>
      </c>
      <c r="K1152" t="s">
        <v>236</v>
      </c>
      <c r="M1152" t="s">
        <v>743</v>
      </c>
      <c r="AH1152" t="s">
        <v>5058</v>
      </c>
      <c r="AM1152" t="s">
        <v>12681</v>
      </c>
    </row>
    <row r="1153" spans="1:39" x14ac:dyDescent="0.25">
      <c r="A1153">
        <v>5039</v>
      </c>
      <c r="B1153" t="s">
        <v>12682</v>
      </c>
      <c r="C1153" t="s">
        <v>5568</v>
      </c>
      <c r="D1153" t="s">
        <v>5048</v>
      </c>
      <c r="E1153" t="s">
        <v>12683</v>
      </c>
      <c r="H1153" t="s">
        <v>5050</v>
      </c>
      <c r="I1153" t="s">
        <v>5051</v>
      </c>
      <c r="K1153" t="s">
        <v>5053</v>
      </c>
      <c r="M1153" t="s">
        <v>743</v>
      </c>
      <c r="AH1153" t="s">
        <v>5058</v>
      </c>
      <c r="AM1153" t="s">
        <v>12684</v>
      </c>
    </row>
    <row r="1154" spans="1:39" x14ac:dyDescent="0.25">
      <c r="A1154">
        <v>5040</v>
      </c>
      <c r="B1154" t="s">
        <v>12685</v>
      </c>
      <c r="C1154" t="s">
        <v>5568</v>
      </c>
      <c r="D1154" t="s">
        <v>5048</v>
      </c>
      <c r="E1154" t="s">
        <v>12686</v>
      </c>
      <c r="H1154" t="s">
        <v>5050</v>
      </c>
      <c r="I1154" t="s">
        <v>5051</v>
      </c>
      <c r="K1154" t="s">
        <v>5080</v>
      </c>
      <c r="M1154" t="s">
        <v>743</v>
      </c>
      <c r="AH1154" t="s">
        <v>5058</v>
      </c>
      <c r="AM1154" t="s">
        <v>12687</v>
      </c>
    </row>
    <row r="1155" spans="1:39" x14ac:dyDescent="0.25">
      <c r="A1155">
        <v>5041</v>
      </c>
      <c r="B1155" t="s">
        <v>12688</v>
      </c>
      <c r="C1155" t="s">
        <v>5568</v>
      </c>
      <c r="D1155" t="s">
        <v>5048</v>
      </c>
      <c r="E1155" t="s">
        <v>12689</v>
      </c>
      <c r="H1155" t="s">
        <v>5050</v>
      </c>
      <c r="I1155" t="s">
        <v>5051</v>
      </c>
      <c r="K1155" t="s">
        <v>5080</v>
      </c>
      <c r="M1155" t="s">
        <v>5054</v>
      </c>
      <c r="AH1155" t="s">
        <v>5058</v>
      </c>
      <c r="AM1155" t="s">
        <v>12690</v>
      </c>
    </row>
    <row r="1156" spans="1:39" x14ac:dyDescent="0.25">
      <c r="A1156">
        <v>5042</v>
      </c>
      <c r="B1156" t="s">
        <v>12691</v>
      </c>
      <c r="C1156" t="s">
        <v>5568</v>
      </c>
      <c r="D1156" t="s">
        <v>5048</v>
      </c>
      <c r="E1156" t="s">
        <v>12692</v>
      </c>
      <c r="H1156" t="s">
        <v>5050</v>
      </c>
      <c r="I1156" t="s">
        <v>5051</v>
      </c>
      <c r="K1156" t="s">
        <v>5211</v>
      </c>
      <c r="M1156" t="s">
        <v>323</v>
      </c>
      <c r="AH1156" t="s">
        <v>5058</v>
      </c>
      <c r="AM1156" t="s">
        <v>12693</v>
      </c>
    </row>
    <row r="1157" spans="1:39" x14ac:dyDescent="0.25">
      <c r="A1157">
        <v>5006</v>
      </c>
      <c r="B1157" t="s">
        <v>12595</v>
      </c>
      <c r="C1157" t="s">
        <v>5568</v>
      </c>
      <c r="D1157" t="s">
        <v>5048</v>
      </c>
      <c r="E1157" t="s">
        <v>12596</v>
      </c>
      <c r="H1157" t="s">
        <v>5050</v>
      </c>
      <c r="I1157" t="s">
        <v>5051</v>
      </c>
      <c r="K1157" t="s">
        <v>5057</v>
      </c>
      <c r="M1157" t="s">
        <v>5085</v>
      </c>
      <c r="AH1157" t="s">
        <v>5058</v>
      </c>
      <c r="AM1157" t="s">
        <v>12597</v>
      </c>
    </row>
    <row r="1158" spans="1:39" x14ac:dyDescent="0.25">
      <c r="A1158">
        <v>5007</v>
      </c>
      <c r="B1158" t="s">
        <v>12598</v>
      </c>
      <c r="C1158" t="s">
        <v>5568</v>
      </c>
      <c r="D1158" t="s">
        <v>5048</v>
      </c>
      <c r="E1158" t="s">
        <v>8367</v>
      </c>
      <c r="H1158" t="s">
        <v>5050</v>
      </c>
      <c r="I1158" t="s">
        <v>5051</v>
      </c>
      <c r="K1158" t="s">
        <v>5355</v>
      </c>
      <c r="M1158" t="s">
        <v>6483</v>
      </c>
      <c r="AH1158" t="s">
        <v>5058</v>
      </c>
      <c r="AM1158" t="s">
        <v>12599</v>
      </c>
    </row>
    <row r="1159" spans="1:39" x14ac:dyDescent="0.25">
      <c r="A1159">
        <v>5008</v>
      </c>
      <c r="B1159" t="s">
        <v>12600</v>
      </c>
      <c r="C1159" t="s">
        <v>5568</v>
      </c>
      <c r="D1159" t="s">
        <v>5048</v>
      </c>
      <c r="E1159" t="s">
        <v>8768</v>
      </c>
      <c r="H1159" t="s">
        <v>5050</v>
      </c>
      <c r="I1159" t="s">
        <v>5051</v>
      </c>
      <c r="K1159" t="s">
        <v>5211</v>
      </c>
      <c r="M1159" t="s">
        <v>238</v>
      </c>
      <c r="AH1159" t="s">
        <v>5058</v>
      </c>
      <c r="AM1159" t="s">
        <v>12601</v>
      </c>
    </row>
    <row r="1160" spans="1:39" x14ac:dyDescent="0.25">
      <c r="A1160">
        <v>5009</v>
      </c>
      <c r="B1160" t="s">
        <v>12602</v>
      </c>
      <c r="C1160" t="s">
        <v>5568</v>
      </c>
      <c r="D1160" t="s">
        <v>5048</v>
      </c>
      <c r="E1160" t="s">
        <v>12603</v>
      </c>
      <c r="H1160" t="s">
        <v>5050</v>
      </c>
      <c r="I1160" t="s">
        <v>5051</v>
      </c>
      <c r="K1160" t="s">
        <v>5142</v>
      </c>
      <c r="M1160" t="s">
        <v>5134</v>
      </c>
      <c r="AH1160" t="s">
        <v>5058</v>
      </c>
      <c r="AM1160" t="s">
        <v>12604</v>
      </c>
    </row>
    <row r="1161" spans="1:39" x14ac:dyDescent="0.25">
      <c r="A1161">
        <v>5010</v>
      </c>
      <c r="B1161" t="s">
        <v>12605</v>
      </c>
      <c r="C1161" t="s">
        <v>5568</v>
      </c>
      <c r="D1161" t="s">
        <v>5048</v>
      </c>
      <c r="E1161" t="s">
        <v>12606</v>
      </c>
      <c r="H1161" t="s">
        <v>5050</v>
      </c>
      <c r="I1161" t="s">
        <v>5051</v>
      </c>
      <c r="K1161" t="s">
        <v>5065</v>
      </c>
      <c r="M1161" t="s">
        <v>5857</v>
      </c>
      <c r="AH1161" t="s">
        <v>5058</v>
      </c>
      <c r="AM1161" t="s">
        <v>12607</v>
      </c>
    </row>
    <row r="1162" spans="1:39" x14ac:dyDescent="0.25">
      <c r="A1162">
        <v>5011</v>
      </c>
      <c r="B1162" t="s">
        <v>12608</v>
      </c>
      <c r="C1162" t="s">
        <v>5568</v>
      </c>
      <c r="D1162" t="s">
        <v>5048</v>
      </c>
      <c r="E1162" t="s">
        <v>8769</v>
      </c>
      <c r="H1162" t="s">
        <v>5050</v>
      </c>
      <c r="I1162" t="s">
        <v>5051</v>
      </c>
      <c r="K1162" t="s">
        <v>5069</v>
      </c>
      <c r="M1162" t="s">
        <v>5204</v>
      </c>
      <c r="AH1162" t="s">
        <v>5058</v>
      </c>
      <c r="AM1162" t="s">
        <v>12609</v>
      </c>
    </row>
    <row r="1163" spans="1:39" x14ac:dyDescent="0.25">
      <c r="A1163">
        <v>5012</v>
      </c>
      <c r="B1163" t="s">
        <v>12610</v>
      </c>
      <c r="C1163" t="s">
        <v>5568</v>
      </c>
      <c r="D1163" t="s">
        <v>5048</v>
      </c>
      <c r="E1163" t="s">
        <v>7185</v>
      </c>
      <c r="H1163" t="s">
        <v>5050</v>
      </c>
      <c r="I1163" t="s">
        <v>5051</v>
      </c>
      <c r="K1163" t="s">
        <v>5052</v>
      </c>
      <c r="M1163" t="s">
        <v>5196</v>
      </c>
      <c r="N1163" t="s">
        <v>5051</v>
      </c>
      <c r="O1163" t="s">
        <v>5094</v>
      </c>
      <c r="Q1163" t="s">
        <v>239</v>
      </c>
      <c r="X1163" t="s">
        <v>5077</v>
      </c>
      <c r="Y1163" t="s">
        <v>5196</v>
      </c>
      <c r="Z1163" t="s">
        <v>5052</v>
      </c>
      <c r="AA1163" t="s">
        <v>235</v>
      </c>
      <c r="AH1163" t="s">
        <v>5058</v>
      </c>
      <c r="AM1163" t="s">
        <v>12611</v>
      </c>
    </row>
    <row r="1164" spans="1:39" x14ac:dyDescent="0.25">
      <c r="A1164">
        <v>5013</v>
      </c>
      <c r="B1164" t="s">
        <v>12612</v>
      </c>
      <c r="C1164" t="s">
        <v>5568</v>
      </c>
      <c r="D1164" t="s">
        <v>5048</v>
      </c>
      <c r="E1164" t="s">
        <v>8333</v>
      </c>
      <c r="H1164" t="s">
        <v>5050</v>
      </c>
      <c r="I1164" t="s">
        <v>5051</v>
      </c>
      <c r="K1164" t="s">
        <v>5091</v>
      </c>
      <c r="M1164" t="s">
        <v>5108</v>
      </c>
      <c r="N1164" t="s">
        <v>5051</v>
      </c>
      <c r="O1164" t="s">
        <v>5063</v>
      </c>
      <c r="Q1164" t="s">
        <v>486</v>
      </c>
      <c r="X1164" t="s">
        <v>5057</v>
      </c>
      <c r="Y1164" t="s">
        <v>323</v>
      </c>
      <c r="Z1164" t="s">
        <v>5057</v>
      </c>
      <c r="AA1164" t="s">
        <v>5057</v>
      </c>
      <c r="AH1164" t="s">
        <v>5058</v>
      </c>
      <c r="AM1164" t="s">
        <v>12613</v>
      </c>
    </row>
    <row r="1165" spans="1:39" x14ac:dyDescent="0.25">
      <c r="A1165">
        <v>5014</v>
      </c>
      <c r="B1165" t="s">
        <v>12614</v>
      </c>
      <c r="C1165" t="s">
        <v>5568</v>
      </c>
      <c r="D1165" t="s">
        <v>5048</v>
      </c>
      <c r="E1165" t="s">
        <v>8220</v>
      </c>
      <c r="H1165" t="s">
        <v>5050</v>
      </c>
      <c r="I1165" t="s">
        <v>5051</v>
      </c>
      <c r="K1165" t="s">
        <v>5091</v>
      </c>
      <c r="M1165" t="s">
        <v>5108</v>
      </c>
      <c r="N1165" t="s">
        <v>5051</v>
      </c>
      <c r="O1165" t="s">
        <v>5070</v>
      </c>
      <c r="Q1165" t="s">
        <v>323</v>
      </c>
      <c r="X1165" t="s">
        <v>5057</v>
      </c>
      <c r="Y1165" t="s">
        <v>323</v>
      </c>
      <c r="Z1165" t="s">
        <v>670</v>
      </c>
      <c r="AA1165" t="s">
        <v>5085</v>
      </c>
      <c r="AH1165" t="s">
        <v>5058</v>
      </c>
      <c r="AM1165" t="s">
        <v>12615</v>
      </c>
    </row>
    <row r="1166" spans="1:39" x14ac:dyDescent="0.25">
      <c r="A1166">
        <v>5015</v>
      </c>
      <c r="B1166" t="s">
        <v>12616</v>
      </c>
      <c r="C1166" t="s">
        <v>5568</v>
      </c>
      <c r="D1166" t="s">
        <v>5048</v>
      </c>
      <c r="E1166" t="s">
        <v>12617</v>
      </c>
      <c r="H1166" t="s">
        <v>5050</v>
      </c>
      <c r="I1166" t="s">
        <v>5051</v>
      </c>
      <c r="K1166" t="s">
        <v>5099</v>
      </c>
      <c r="M1166" t="s">
        <v>238</v>
      </c>
      <c r="N1166" t="s">
        <v>5051</v>
      </c>
      <c r="O1166" t="s">
        <v>5113</v>
      </c>
      <c r="Q1166" t="s">
        <v>506</v>
      </c>
      <c r="X1166" t="s">
        <v>5672</v>
      </c>
      <c r="Y1166" t="s">
        <v>323</v>
      </c>
      <c r="Z1166" t="s">
        <v>5672</v>
      </c>
      <c r="AA1166" t="s">
        <v>5070</v>
      </c>
      <c r="AH1166" t="s">
        <v>5058</v>
      </c>
      <c r="AM1166" t="s">
        <v>12618</v>
      </c>
    </row>
    <row r="1167" spans="1:39" x14ac:dyDescent="0.25">
      <c r="A1167">
        <v>5016</v>
      </c>
      <c r="B1167" t="s">
        <v>12619</v>
      </c>
      <c r="C1167" t="s">
        <v>5568</v>
      </c>
      <c r="D1167" t="s">
        <v>5048</v>
      </c>
      <c r="E1167" t="s">
        <v>12620</v>
      </c>
      <c r="H1167" t="s">
        <v>5050</v>
      </c>
      <c r="I1167" t="s">
        <v>5051</v>
      </c>
      <c r="K1167" t="s">
        <v>5099</v>
      </c>
      <c r="M1167" t="s">
        <v>5056</v>
      </c>
      <c r="N1167" t="s">
        <v>5051</v>
      </c>
      <c r="O1167" t="s">
        <v>5094</v>
      </c>
      <c r="Q1167" t="s">
        <v>5064</v>
      </c>
      <c r="X1167" t="s">
        <v>5091</v>
      </c>
      <c r="Y1167" t="s">
        <v>323</v>
      </c>
      <c r="Z1167" t="s">
        <v>5091</v>
      </c>
      <c r="AA1167" t="s">
        <v>5052</v>
      </c>
      <c r="AH1167" t="s">
        <v>5058</v>
      </c>
      <c r="AM1167" t="s">
        <v>12621</v>
      </c>
    </row>
    <row r="1168" spans="1:39" x14ac:dyDescent="0.25">
      <c r="A1168">
        <v>5017</v>
      </c>
      <c r="B1168" t="s">
        <v>12622</v>
      </c>
      <c r="C1168" t="s">
        <v>5568</v>
      </c>
      <c r="D1168" t="s">
        <v>5048</v>
      </c>
      <c r="E1168" t="s">
        <v>12623</v>
      </c>
      <c r="H1168" t="s">
        <v>5050</v>
      </c>
      <c r="I1168" t="s">
        <v>5051</v>
      </c>
      <c r="K1168" t="s">
        <v>235</v>
      </c>
      <c r="M1168" t="s">
        <v>5134</v>
      </c>
      <c r="N1168" t="s">
        <v>5051</v>
      </c>
      <c r="O1168" t="s">
        <v>5104</v>
      </c>
      <c r="Q1168" t="s">
        <v>238</v>
      </c>
      <c r="X1168" t="s">
        <v>5070</v>
      </c>
      <c r="Y1168" t="s">
        <v>5196</v>
      </c>
      <c r="Z1168" t="s">
        <v>5070</v>
      </c>
      <c r="AA1168" t="s">
        <v>5091</v>
      </c>
      <c r="AH1168" t="s">
        <v>5058</v>
      </c>
      <c r="AM1168" t="s">
        <v>12624</v>
      </c>
    </row>
    <row r="1169" spans="1:39" x14ac:dyDescent="0.25">
      <c r="A1169">
        <v>5018</v>
      </c>
      <c r="B1169" t="s">
        <v>12625</v>
      </c>
      <c r="C1169" t="s">
        <v>5568</v>
      </c>
      <c r="D1169" t="s">
        <v>5048</v>
      </c>
      <c r="E1169" t="s">
        <v>12626</v>
      </c>
      <c r="H1169" t="s">
        <v>5050</v>
      </c>
      <c r="I1169" t="s">
        <v>5051</v>
      </c>
      <c r="K1169" t="s">
        <v>5099</v>
      </c>
      <c r="M1169" t="s">
        <v>506</v>
      </c>
      <c r="N1169" t="s">
        <v>5051</v>
      </c>
      <c r="O1169" t="s">
        <v>5063</v>
      </c>
      <c r="Q1169" t="s">
        <v>486</v>
      </c>
      <c r="X1169" t="s">
        <v>5070</v>
      </c>
      <c r="Y1169" t="s">
        <v>323</v>
      </c>
      <c r="Z1169" t="s">
        <v>5070</v>
      </c>
      <c r="AA1169" t="s">
        <v>5070</v>
      </c>
      <c r="AH1169" t="s">
        <v>5058</v>
      </c>
      <c r="AM1169" t="s">
        <v>12627</v>
      </c>
    </row>
    <row r="1170" spans="1:39" x14ac:dyDescent="0.25">
      <c r="A1170">
        <v>5019</v>
      </c>
      <c r="B1170" t="s">
        <v>12628</v>
      </c>
      <c r="C1170" t="s">
        <v>5568</v>
      </c>
      <c r="D1170" t="s">
        <v>5048</v>
      </c>
      <c r="E1170" t="s">
        <v>12629</v>
      </c>
      <c r="H1170" t="s">
        <v>5050</v>
      </c>
      <c r="I1170" t="s">
        <v>5051</v>
      </c>
      <c r="K1170" t="s">
        <v>5191</v>
      </c>
      <c r="M1170" t="s">
        <v>5285</v>
      </c>
      <c r="AH1170" t="s">
        <v>5058</v>
      </c>
      <c r="AM1170" t="s">
        <v>12630</v>
      </c>
    </row>
    <row r="1171" spans="1:39" x14ac:dyDescent="0.25">
      <c r="A1171">
        <v>5020</v>
      </c>
      <c r="B1171" t="s">
        <v>12631</v>
      </c>
      <c r="C1171" t="s">
        <v>5568</v>
      </c>
      <c r="D1171" t="s">
        <v>5048</v>
      </c>
      <c r="E1171" t="s">
        <v>8525</v>
      </c>
      <c r="H1171" t="s">
        <v>5050</v>
      </c>
      <c r="I1171" t="s">
        <v>5051</v>
      </c>
      <c r="K1171" t="s">
        <v>5063</v>
      </c>
      <c r="M1171" t="s">
        <v>5991</v>
      </c>
      <c r="AH1171" t="s">
        <v>5058</v>
      </c>
      <c r="AM1171" t="s">
        <v>12632</v>
      </c>
    </row>
    <row r="1172" spans="1:39" x14ac:dyDescent="0.25">
      <c r="A1172">
        <v>5021</v>
      </c>
      <c r="B1172" t="s">
        <v>12633</v>
      </c>
      <c r="C1172" t="s">
        <v>5568</v>
      </c>
      <c r="D1172" t="s">
        <v>5048</v>
      </c>
      <c r="E1172" t="s">
        <v>8526</v>
      </c>
      <c r="H1172" t="s">
        <v>5050</v>
      </c>
      <c r="I1172" t="s">
        <v>5051</v>
      </c>
      <c r="K1172" t="s">
        <v>6968</v>
      </c>
      <c r="M1172" t="s">
        <v>6355</v>
      </c>
      <c r="AH1172" t="s">
        <v>5058</v>
      </c>
      <c r="AM1172" t="s">
        <v>12634</v>
      </c>
    </row>
    <row r="1173" spans="1:39" x14ac:dyDescent="0.25">
      <c r="A1173">
        <v>5022</v>
      </c>
      <c r="B1173" t="s">
        <v>12635</v>
      </c>
      <c r="C1173" t="s">
        <v>5568</v>
      </c>
      <c r="D1173" t="s">
        <v>5048</v>
      </c>
      <c r="E1173" t="s">
        <v>12636</v>
      </c>
      <c r="H1173" t="s">
        <v>5050</v>
      </c>
      <c r="I1173" t="s">
        <v>5051</v>
      </c>
      <c r="K1173" t="s">
        <v>5077</v>
      </c>
      <c r="M1173" t="s">
        <v>6876</v>
      </c>
      <c r="AH1173" t="s">
        <v>5058</v>
      </c>
      <c r="AM1173" t="s">
        <v>12637</v>
      </c>
    </row>
    <row r="1174" spans="1:39" x14ac:dyDescent="0.25">
      <c r="A1174">
        <v>5023</v>
      </c>
      <c r="B1174" t="s">
        <v>12638</v>
      </c>
      <c r="C1174" t="s">
        <v>5568</v>
      </c>
      <c r="D1174" t="s">
        <v>5048</v>
      </c>
      <c r="E1174" t="s">
        <v>12639</v>
      </c>
      <c r="H1174" t="s">
        <v>5050</v>
      </c>
      <c r="I1174" t="s">
        <v>5051</v>
      </c>
      <c r="K1174" t="s">
        <v>5091</v>
      </c>
      <c r="M1174" t="s">
        <v>5092</v>
      </c>
      <c r="AH1174" t="s">
        <v>5058</v>
      </c>
      <c r="AM1174" t="s">
        <v>12640</v>
      </c>
    </row>
    <row r="1175" spans="1:39" x14ac:dyDescent="0.25">
      <c r="A1175">
        <v>5024</v>
      </c>
      <c r="B1175" t="s">
        <v>12641</v>
      </c>
      <c r="C1175" t="s">
        <v>5568</v>
      </c>
      <c r="D1175" t="s">
        <v>5048</v>
      </c>
      <c r="E1175" t="s">
        <v>12642</v>
      </c>
      <c r="H1175" t="s">
        <v>5050</v>
      </c>
      <c r="I1175" t="s">
        <v>5051</v>
      </c>
      <c r="K1175" t="s">
        <v>5085</v>
      </c>
      <c r="M1175" t="s">
        <v>5438</v>
      </c>
      <c r="AH1175" t="s">
        <v>5058</v>
      </c>
      <c r="AM1175" t="s">
        <v>12643</v>
      </c>
    </row>
    <row r="1176" spans="1:39" x14ac:dyDescent="0.25">
      <c r="A1176">
        <v>5025</v>
      </c>
      <c r="B1176" t="s">
        <v>12644</v>
      </c>
      <c r="C1176" t="s">
        <v>5568</v>
      </c>
      <c r="D1176" t="s">
        <v>5048</v>
      </c>
      <c r="E1176" t="s">
        <v>8069</v>
      </c>
      <c r="H1176" t="s">
        <v>5050</v>
      </c>
      <c r="I1176" t="s">
        <v>5051</v>
      </c>
      <c r="K1176" t="s">
        <v>5211</v>
      </c>
      <c r="M1176" t="s">
        <v>5237</v>
      </c>
      <c r="AH1176" t="s">
        <v>5058</v>
      </c>
      <c r="AM1176" t="s">
        <v>12645</v>
      </c>
    </row>
    <row r="1177" spans="1:39" x14ac:dyDescent="0.25">
      <c r="A1177">
        <v>5026</v>
      </c>
      <c r="B1177" t="s">
        <v>12646</v>
      </c>
      <c r="C1177" t="s">
        <v>5568</v>
      </c>
      <c r="D1177" t="s">
        <v>5048</v>
      </c>
      <c r="E1177" t="s">
        <v>12647</v>
      </c>
      <c r="H1177" t="s">
        <v>5050</v>
      </c>
      <c r="I1177" t="s">
        <v>5051</v>
      </c>
      <c r="K1177" t="s">
        <v>5271</v>
      </c>
      <c r="M1177" t="s">
        <v>5121</v>
      </c>
      <c r="AH1177" t="s">
        <v>5058</v>
      </c>
      <c r="AM1177" t="s">
        <v>12648</v>
      </c>
    </row>
    <row r="1178" spans="1:39" x14ac:dyDescent="0.25">
      <c r="A1178">
        <v>5027</v>
      </c>
      <c r="B1178" t="s">
        <v>12649</v>
      </c>
      <c r="C1178" t="s">
        <v>5568</v>
      </c>
      <c r="D1178" t="s">
        <v>5048</v>
      </c>
      <c r="E1178" t="s">
        <v>8694</v>
      </c>
      <c r="H1178" t="s">
        <v>5050</v>
      </c>
      <c r="I1178" t="s">
        <v>5051</v>
      </c>
      <c r="K1178" t="s">
        <v>5078</v>
      </c>
      <c r="M1178" t="s">
        <v>5853</v>
      </c>
      <c r="AH1178" t="s">
        <v>5058</v>
      </c>
      <c r="AM1178" t="s">
        <v>12650</v>
      </c>
    </row>
    <row r="1179" spans="1:39" x14ac:dyDescent="0.25">
      <c r="A1179">
        <v>5028</v>
      </c>
      <c r="B1179" t="s">
        <v>12651</v>
      </c>
      <c r="C1179" t="s">
        <v>5568</v>
      </c>
      <c r="D1179" t="s">
        <v>5048</v>
      </c>
      <c r="E1179" t="s">
        <v>12652</v>
      </c>
      <c r="H1179" t="s">
        <v>5050</v>
      </c>
      <c r="I1179" t="s">
        <v>5051</v>
      </c>
      <c r="K1179" t="s">
        <v>5191</v>
      </c>
      <c r="M1179" t="s">
        <v>5098</v>
      </c>
      <c r="AH1179" t="s">
        <v>5058</v>
      </c>
      <c r="AM1179" t="s">
        <v>12653</v>
      </c>
    </row>
    <row r="1180" spans="1:39" x14ac:dyDescent="0.25">
      <c r="A1180">
        <v>5050</v>
      </c>
      <c r="B1180" t="s">
        <v>12714</v>
      </c>
      <c r="C1180" t="s">
        <v>5568</v>
      </c>
      <c r="D1180" t="s">
        <v>5048</v>
      </c>
      <c r="E1180" t="s">
        <v>12715</v>
      </c>
      <c r="H1180" t="s">
        <v>5050</v>
      </c>
      <c r="I1180" t="s">
        <v>5051</v>
      </c>
      <c r="K1180" t="s">
        <v>6876</v>
      </c>
      <c r="M1180" t="s">
        <v>5109</v>
      </c>
      <c r="AH1180" t="s">
        <v>5058</v>
      </c>
      <c r="AM1180" t="s">
        <v>12716</v>
      </c>
    </row>
    <row r="1181" spans="1:39" x14ac:dyDescent="0.25">
      <c r="A1181">
        <v>5051</v>
      </c>
      <c r="B1181" t="s">
        <v>12717</v>
      </c>
      <c r="C1181" t="s">
        <v>5568</v>
      </c>
      <c r="D1181" t="s">
        <v>5048</v>
      </c>
      <c r="E1181" t="s">
        <v>12718</v>
      </c>
      <c r="H1181" t="s">
        <v>5050</v>
      </c>
      <c r="I1181" t="s">
        <v>5051</v>
      </c>
      <c r="K1181" t="s">
        <v>5196</v>
      </c>
      <c r="M1181" t="s">
        <v>238</v>
      </c>
      <c r="AH1181" t="s">
        <v>5058</v>
      </c>
      <c r="AM1181" t="s">
        <v>12719</v>
      </c>
    </row>
    <row r="1182" spans="1:39" x14ac:dyDescent="0.25">
      <c r="A1182">
        <v>5052</v>
      </c>
      <c r="B1182" t="s">
        <v>12720</v>
      </c>
      <c r="C1182" t="s">
        <v>5568</v>
      </c>
      <c r="D1182" t="s">
        <v>5048</v>
      </c>
      <c r="E1182" t="s">
        <v>9024</v>
      </c>
      <c r="H1182" t="s">
        <v>5050</v>
      </c>
      <c r="I1182" t="s">
        <v>5051</v>
      </c>
      <c r="K1182" t="s">
        <v>5078</v>
      </c>
      <c r="M1182" t="s">
        <v>5237</v>
      </c>
      <c r="AH1182" t="s">
        <v>5058</v>
      </c>
      <c r="AM1182" t="s">
        <v>12721</v>
      </c>
    </row>
    <row r="1183" spans="1:39" x14ac:dyDescent="0.25">
      <c r="A1183">
        <v>5053</v>
      </c>
      <c r="B1183" t="s">
        <v>12722</v>
      </c>
      <c r="C1183" t="s">
        <v>5568</v>
      </c>
      <c r="D1183" t="s">
        <v>5048</v>
      </c>
      <c r="E1183" t="s">
        <v>9621</v>
      </c>
      <c r="H1183" t="s">
        <v>5050</v>
      </c>
      <c r="I1183" t="s">
        <v>5051</v>
      </c>
      <c r="K1183" t="s">
        <v>5052</v>
      </c>
      <c r="M1183" t="s">
        <v>5237</v>
      </c>
      <c r="AH1183" t="s">
        <v>5058</v>
      </c>
      <c r="AM1183" t="s">
        <v>12723</v>
      </c>
    </row>
    <row r="1184" spans="1:39" x14ac:dyDescent="0.25">
      <c r="A1184">
        <v>5054</v>
      </c>
      <c r="B1184" t="s">
        <v>12724</v>
      </c>
      <c r="C1184" t="s">
        <v>5568</v>
      </c>
      <c r="D1184" t="s">
        <v>5048</v>
      </c>
      <c r="E1184" t="s">
        <v>12725</v>
      </c>
      <c r="H1184" t="s">
        <v>5050</v>
      </c>
      <c r="I1184" t="s">
        <v>5051</v>
      </c>
      <c r="K1184" t="s">
        <v>235</v>
      </c>
      <c r="M1184" t="s">
        <v>670</v>
      </c>
      <c r="AH1184" t="s">
        <v>5058</v>
      </c>
      <c r="AM1184" t="s">
        <v>12726</v>
      </c>
    </row>
    <row r="1185" spans="1:39" x14ac:dyDescent="0.25">
      <c r="A1185">
        <v>5055</v>
      </c>
      <c r="B1185" t="s">
        <v>12727</v>
      </c>
      <c r="C1185" t="s">
        <v>5568</v>
      </c>
      <c r="D1185" t="s">
        <v>5048</v>
      </c>
      <c r="E1185" t="s">
        <v>12728</v>
      </c>
      <c r="H1185" t="s">
        <v>5050</v>
      </c>
      <c r="I1185" t="s">
        <v>5051</v>
      </c>
      <c r="K1185" t="s">
        <v>5080</v>
      </c>
      <c r="M1185" t="s">
        <v>5069</v>
      </c>
      <c r="AH1185" t="s">
        <v>5058</v>
      </c>
      <c r="AM1185" t="s">
        <v>12729</v>
      </c>
    </row>
    <row r="1186" spans="1:39" x14ac:dyDescent="0.25">
      <c r="A1186">
        <v>5056</v>
      </c>
      <c r="B1186" t="s">
        <v>12730</v>
      </c>
      <c r="C1186" t="s">
        <v>4795</v>
      </c>
      <c r="D1186" t="s">
        <v>5048</v>
      </c>
      <c r="E1186" t="s">
        <v>8232</v>
      </c>
      <c r="H1186" t="s">
        <v>5050</v>
      </c>
      <c r="I1186" t="s">
        <v>5051</v>
      </c>
      <c r="K1186" t="s">
        <v>5094</v>
      </c>
      <c r="M1186" t="s">
        <v>506</v>
      </c>
      <c r="N1186" t="s">
        <v>5051</v>
      </c>
      <c r="O1186" t="s">
        <v>5108</v>
      </c>
      <c r="Q1186" t="s">
        <v>743</v>
      </c>
      <c r="X1186" t="s">
        <v>5070</v>
      </c>
      <c r="Y1186" t="s">
        <v>5070</v>
      </c>
      <c r="Z1186" t="s">
        <v>5627</v>
      </c>
      <c r="AA1186" t="s">
        <v>5091</v>
      </c>
      <c r="AH1186" t="s">
        <v>5058</v>
      </c>
      <c r="AM1186" t="s">
        <v>12731</v>
      </c>
    </row>
    <row r="1187" spans="1:39" x14ac:dyDescent="0.25">
      <c r="A1187">
        <v>5057</v>
      </c>
      <c r="B1187" t="s">
        <v>12732</v>
      </c>
      <c r="C1187" t="s">
        <v>4796</v>
      </c>
      <c r="D1187" t="s">
        <v>5048</v>
      </c>
      <c r="E1187" t="s">
        <v>12733</v>
      </c>
      <c r="H1187" t="s">
        <v>5050</v>
      </c>
      <c r="I1187" t="s">
        <v>5564</v>
      </c>
      <c r="K1187" t="s">
        <v>5191</v>
      </c>
      <c r="M1187" t="s">
        <v>5109</v>
      </c>
      <c r="AH1187" t="s">
        <v>5058</v>
      </c>
      <c r="AM1187" t="s">
        <v>12734</v>
      </c>
    </row>
    <row r="1188" spans="1:39" x14ac:dyDescent="0.25">
      <c r="A1188">
        <v>5058</v>
      </c>
      <c r="B1188" t="s">
        <v>12735</v>
      </c>
      <c r="C1188" t="s">
        <v>4796</v>
      </c>
      <c r="D1188" t="s">
        <v>5048</v>
      </c>
      <c r="E1188" t="s">
        <v>12736</v>
      </c>
      <c r="H1188" t="s">
        <v>5050</v>
      </c>
      <c r="I1188" t="s">
        <v>5051</v>
      </c>
      <c r="K1188" t="s">
        <v>323</v>
      </c>
      <c r="M1188" t="s">
        <v>5064</v>
      </c>
      <c r="AH1188" t="s">
        <v>5058</v>
      </c>
      <c r="AM1188" t="s">
        <v>12737</v>
      </c>
    </row>
    <row r="1189" spans="1:39" x14ac:dyDescent="0.25">
      <c r="A1189">
        <v>5059</v>
      </c>
      <c r="B1189" t="s">
        <v>12738</v>
      </c>
      <c r="C1189" t="s">
        <v>4796</v>
      </c>
      <c r="D1189" t="s">
        <v>5048</v>
      </c>
      <c r="E1189" t="s">
        <v>12739</v>
      </c>
      <c r="H1189" t="s">
        <v>5050</v>
      </c>
      <c r="I1189" t="s">
        <v>5051</v>
      </c>
      <c r="K1189" t="s">
        <v>323</v>
      </c>
      <c r="M1189" t="s">
        <v>239</v>
      </c>
      <c r="AH1189" t="s">
        <v>5058</v>
      </c>
      <c r="AM1189" t="s">
        <v>12740</v>
      </c>
    </row>
    <row r="1190" spans="1:39" x14ac:dyDescent="0.25">
      <c r="A1190">
        <v>5060</v>
      </c>
      <c r="B1190" t="s">
        <v>12741</v>
      </c>
      <c r="C1190" t="s">
        <v>4796</v>
      </c>
      <c r="D1190" t="s">
        <v>5048</v>
      </c>
      <c r="E1190" t="s">
        <v>12742</v>
      </c>
      <c r="H1190" t="s">
        <v>5050</v>
      </c>
      <c r="I1190" t="s">
        <v>5564</v>
      </c>
      <c r="K1190" t="s">
        <v>323</v>
      </c>
      <c r="M1190" t="s">
        <v>486</v>
      </c>
      <c r="AH1190" t="s">
        <v>5058</v>
      </c>
      <c r="AM1190" t="s">
        <v>12743</v>
      </c>
    </row>
    <row r="1191" spans="1:39" x14ac:dyDescent="0.25">
      <c r="A1191">
        <v>5061</v>
      </c>
      <c r="B1191" t="s">
        <v>12744</v>
      </c>
      <c r="C1191" t="s">
        <v>4796</v>
      </c>
      <c r="D1191" t="s">
        <v>5048</v>
      </c>
      <c r="E1191" t="s">
        <v>12745</v>
      </c>
      <c r="H1191" t="s">
        <v>5050</v>
      </c>
      <c r="I1191" t="s">
        <v>5051</v>
      </c>
      <c r="K1191" t="s">
        <v>323</v>
      </c>
      <c r="M1191" t="s">
        <v>5054</v>
      </c>
      <c r="AH1191" t="s">
        <v>5058</v>
      </c>
      <c r="AM1191" t="s">
        <v>12746</v>
      </c>
    </row>
    <row r="1192" spans="1:39" x14ac:dyDescent="0.25">
      <c r="A1192">
        <v>5062</v>
      </c>
      <c r="B1192" t="s">
        <v>12747</v>
      </c>
      <c r="C1192" t="s">
        <v>4796</v>
      </c>
      <c r="D1192" t="s">
        <v>5048</v>
      </c>
      <c r="E1192" t="s">
        <v>12748</v>
      </c>
      <c r="H1192" t="s">
        <v>5050</v>
      </c>
      <c r="I1192" t="s">
        <v>5051</v>
      </c>
      <c r="K1192" t="s">
        <v>5862</v>
      </c>
      <c r="M1192" t="s">
        <v>5409</v>
      </c>
      <c r="AH1192" t="s">
        <v>5058</v>
      </c>
      <c r="AM1192" t="s">
        <v>12749</v>
      </c>
    </row>
    <row r="1193" spans="1:39" x14ac:dyDescent="0.25">
      <c r="A1193">
        <v>5063</v>
      </c>
      <c r="B1193" t="s">
        <v>12750</v>
      </c>
      <c r="C1193" t="s">
        <v>4796</v>
      </c>
      <c r="D1193" t="s">
        <v>5048</v>
      </c>
      <c r="E1193" t="s">
        <v>8726</v>
      </c>
      <c r="H1193" t="s">
        <v>5050</v>
      </c>
      <c r="I1193" t="s">
        <v>5051</v>
      </c>
      <c r="K1193" t="s">
        <v>5196</v>
      </c>
      <c r="M1193" t="s">
        <v>5121</v>
      </c>
      <c r="AH1193" t="s">
        <v>5058</v>
      </c>
      <c r="AM1193" t="s">
        <v>12751</v>
      </c>
    </row>
    <row r="1194" spans="1:39" x14ac:dyDescent="0.25">
      <c r="A1194">
        <v>5064</v>
      </c>
      <c r="B1194" t="s">
        <v>12752</v>
      </c>
      <c r="C1194" t="s">
        <v>4796</v>
      </c>
      <c r="D1194" t="s">
        <v>5048</v>
      </c>
      <c r="E1194" t="s">
        <v>8397</v>
      </c>
      <c r="H1194" t="s">
        <v>5050</v>
      </c>
      <c r="I1194" t="s">
        <v>5564</v>
      </c>
      <c r="K1194" t="s">
        <v>5355</v>
      </c>
      <c r="M1194" t="s">
        <v>5204</v>
      </c>
      <c r="AH1194" t="s">
        <v>5058</v>
      </c>
      <c r="AM1194" t="s">
        <v>12753</v>
      </c>
    </row>
    <row r="1195" spans="1:39" x14ac:dyDescent="0.25">
      <c r="A1195">
        <v>5065</v>
      </c>
      <c r="B1195" t="s">
        <v>12754</v>
      </c>
      <c r="C1195" t="s">
        <v>4796</v>
      </c>
      <c r="D1195" t="s">
        <v>5048</v>
      </c>
      <c r="E1195" t="s">
        <v>8398</v>
      </c>
      <c r="H1195" t="s">
        <v>5050</v>
      </c>
      <c r="I1195" t="s">
        <v>5564</v>
      </c>
      <c r="K1195" t="s">
        <v>5355</v>
      </c>
      <c r="M1195" t="s">
        <v>5204</v>
      </c>
      <c r="AH1195" t="s">
        <v>5058</v>
      </c>
      <c r="AM1195" t="s">
        <v>12755</v>
      </c>
    </row>
    <row r="1196" spans="1:39" x14ac:dyDescent="0.25">
      <c r="A1196">
        <v>5066</v>
      </c>
      <c r="B1196" t="s">
        <v>12756</v>
      </c>
      <c r="C1196" t="s">
        <v>4796</v>
      </c>
      <c r="D1196" t="s">
        <v>5048</v>
      </c>
      <c r="E1196" t="s">
        <v>9786</v>
      </c>
      <c r="H1196" t="s">
        <v>5050</v>
      </c>
      <c r="I1196" t="s">
        <v>5051</v>
      </c>
      <c r="K1196" t="s">
        <v>5229</v>
      </c>
      <c r="M1196" t="s">
        <v>5056</v>
      </c>
      <c r="AM1196" t="s">
        <v>12757</v>
      </c>
    </row>
    <row r="1197" spans="1:39" x14ac:dyDescent="0.25">
      <c r="A1197">
        <v>5067</v>
      </c>
      <c r="B1197" t="s">
        <v>12758</v>
      </c>
      <c r="C1197" t="s">
        <v>4796</v>
      </c>
      <c r="D1197" t="s">
        <v>5048</v>
      </c>
      <c r="E1197" t="s">
        <v>12759</v>
      </c>
      <c r="H1197" t="s">
        <v>5050</v>
      </c>
      <c r="I1197" t="s">
        <v>5051</v>
      </c>
      <c r="K1197" t="s">
        <v>5237</v>
      </c>
      <c r="M1197" t="s">
        <v>1148</v>
      </c>
      <c r="AH1197" t="s">
        <v>5058</v>
      </c>
      <c r="AM1197" t="s">
        <v>12760</v>
      </c>
    </row>
    <row r="1198" spans="1:39" x14ac:dyDescent="0.25">
      <c r="A1198">
        <v>5069</v>
      </c>
      <c r="B1198" t="s">
        <v>12761</v>
      </c>
      <c r="C1198" t="s">
        <v>4793</v>
      </c>
      <c r="D1198" t="s">
        <v>5048</v>
      </c>
      <c r="E1198" t="s">
        <v>9605</v>
      </c>
      <c r="H1198" t="s">
        <v>5050</v>
      </c>
      <c r="I1198" t="s">
        <v>5051</v>
      </c>
      <c r="K1198" t="s">
        <v>5129</v>
      </c>
      <c r="M1198" t="s">
        <v>5133</v>
      </c>
      <c r="AH1198" t="s">
        <v>5058</v>
      </c>
      <c r="AM1198" t="s">
        <v>12762</v>
      </c>
    </row>
    <row r="1199" spans="1:39" x14ac:dyDescent="0.25">
      <c r="A1199">
        <v>5070</v>
      </c>
      <c r="B1199" t="s">
        <v>12763</v>
      </c>
      <c r="C1199" t="s">
        <v>4793</v>
      </c>
      <c r="D1199" t="s">
        <v>5048</v>
      </c>
      <c r="E1199" t="s">
        <v>12764</v>
      </c>
      <c r="H1199" t="s">
        <v>5050</v>
      </c>
      <c r="I1199" t="s">
        <v>5051</v>
      </c>
      <c r="K1199" t="s">
        <v>5077</v>
      </c>
      <c r="M1199" t="s">
        <v>5063</v>
      </c>
      <c r="AH1199" t="s">
        <v>5058</v>
      </c>
      <c r="AM1199" t="s">
        <v>12765</v>
      </c>
    </row>
    <row r="1200" spans="1:39" x14ac:dyDescent="0.25">
      <c r="A1200">
        <v>5</v>
      </c>
      <c r="C1200" t="s">
        <v>4796</v>
      </c>
      <c r="D1200" t="s">
        <v>5048</v>
      </c>
      <c r="E1200" t="s">
        <v>5076</v>
      </c>
      <c r="G1200" t="s">
        <v>5073</v>
      </c>
      <c r="H1200" t="s">
        <v>5050</v>
      </c>
      <c r="I1200" t="s">
        <v>5051</v>
      </c>
      <c r="K1200" t="s">
        <v>5077</v>
      </c>
      <c r="M1200" t="s">
        <v>5078</v>
      </c>
      <c r="AH1200" t="s">
        <v>5058</v>
      </c>
      <c r="AM1200" t="s">
        <v>5079</v>
      </c>
    </row>
    <row r="1201" spans="1:39" x14ac:dyDescent="0.25">
      <c r="A1201">
        <v>5072</v>
      </c>
      <c r="B1201" t="s">
        <v>12766</v>
      </c>
      <c r="C1201" t="s">
        <v>4793</v>
      </c>
      <c r="D1201" t="s">
        <v>5048</v>
      </c>
      <c r="E1201" t="s">
        <v>8412</v>
      </c>
      <c r="H1201" t="s">
        <v>5050</v>
      </c>
      <c r="I1201" t="s">
        <v>5051</v>
      </c>
      <c r="K1201" t="s">
        <v>5672</v>
      </c>
      <c r="M1201" t="s">
        <v>5138</v>
      </c>
      <c r="AH1201" t="s">
        <v>5058</v>
      </c>
      <c r="AM1201" t="s">
        <v>12767</v>
      </c>
    </row>
    <row r="1202" spans="1:39" x14ac:dyDescent="0.25">
      <c r="A1202">
        <v>5074</v>
      </c>
      <c r="B1202" t="s">
        <v>12768</v>
      </c>
      <c r="C1202" t="s">
        <v>4793</v>
      </c>
      <c r="D1202" t="s">
        <v>5048</v>
      </c>
      <c r="E1202" t="s">
        <v>12769</v>
      </c>
      <c r="H1202" t="s">
        <v>5050</v>
      </c>
      <c r="I1202" t="s">
        <v>5051</v>
      </c>
      <c r="K1202" t="s">
        <v>5057</v>
      </c>
      <c r="M1202" t="s">
        <v>5057</v>
      </c>
      <c r="AH1202" t="s">
        <v>5058</v>
      </c>
      <c r="AM1202" t="s">
        <v>12770</v>
      </c>
    </row>
    <row r="1203" spans="1:39" x14ac:dyDescent="0.25">
      <c r="A1203">
        <v>5075</v>
      </c>
      <c r="B1203" t="s">
        <v>12771</v>
      </c>
      <c r="C1203" t="s">
        <v>4793</v>
      </c>
      <c r="D1203" t="s">
        <v>5048</v>
      </c>
      <c r="E1203" t="s">
        <v>12772</v>
      </c>
      <c r="H1203" t="s">
        <v>5050</v>
      </c>
      <c r="I1203" t="s">
        <v>5051</v>
      </c>
      <c r="K1203" t="s">
        <v>5057</v>
      </c>
      <c r="M1203" t="s">
        <v>5098</v>
      </c>
      <c r="AH1203" t="s">
        <v>5058</v>
      </c>
      <c r="AM1203" t="s">
        <v>12773</v>
      </c>
    </row>
    <row r="1204" spans="1:39" x14ac:dyDescent="0.25">
      <c r="A1204">
        <v>5076</v>
      </c>
      <c r="B1204" t="s">
        <v>12774</v>
      </c>
      <c r="C1204" t="s">
        <v>4793</v>
      </c>
      <c r="D1204" t="s">
        <v>5048</v>
      </c>
      <c r="E1204" t="s">
        <v>12775</v>
      </c>
      <c r="H1204" t="s">
        <v>5050</v>
      </c>
      <c r="I1204" t="s">
        <v>5051</v>
      </c>
      <c r="K1204" t="s">
        <v>5184</v>
      </c>
      <c r="M1204" t="s">
        <v>5069</v>
      </c>
      <c r="AH1204" t="s">
        <v>5058</v>
      </c>
      <c r="AM1204" t="s">
        <v>12776</v>
      </c>
    </row>
    <row r="1205" spans="1:39" x14ac:dyDescent="0.25">
      <c r="A1205">
        <v>65</v>
      </c>
      <c r="C1205" t="s">
        <v>4796</v>
      </c>
      <c r="D1205" t="s">
        <v>5048</v>
      </c>
      <c r="E1205" t="s">
        <v>5266</v>
      </c>
      <c r="G1205" t="s">
        <v>5073</v>
      </c>
      <c r="H1205" t="s">
        <v>5050</v>
      </c>
      <c r="I1205" t="s">
        <v>5051</v>
      </c>
      <c r="K1205" t="s">
        <v>5052</v>
      </c>
      <c r="M1205" t="s">
        <v>5142</v>
      </c>
      <c r="AH1205" t="s">
        <v>5058</v>
      </c>
      <c r="AM1205" t="s">
        <v>5267</v>
      </c>
    </row>
    <row r="1206" spans="1:39" x14ac:dyDescent="0.25">
      <c r="A1206">
        <v>5078</v>
      </c>
      <c r="B1206" t="s">
        <v>12777</v>
      </c>
      <c r="C1206" t="s">
        <v>4793</v>
      </c>
      <c r="D1206" t="s">
        <v>5048</v>
      </c>
      <c r="E1206" t="s">
        <v>12778</v>
      </c>
      <c r="H1206" t="s">
        <v>5050</v>
      </c>
      <c r="I1206" t="s">
        <v>5051</v>
      </c>
      <c r="K1206" t="s">
        <v>5133</v>
      </c>
      <c r="M1206" t="s">
        <v>5395</v>
      </c>
      <c r="AH1206" t="s">
        <v>5058</v>
      </c>
      <c r="AM1206" t="s">
        <v>12779</v>
      </c>
    </row>
    <row r="1207" spans="1:39" x14ac:dyDescent="0.25">
      <c r="A1207">
        <v>5079</v>
      </c>
      <c r="B1207" t="s">
        <v>12780</v>
      </c>
      <c r="C1207" t="s">
        <v>4793</v>
      </c>
      <c r="D1207" t="s">
        <v>5048</v>
      </c>
      <c r="E1207" t="s">
        <v>8399</v>
      </c>
      <c r="H1207" t="s">
        <v>5050</v>
      </c>
      <c r="I1207" t="s">
        <v>5051</v>
      </c>
      <c r="K1207" t="s">
        <v>5055</v>
      </c>
      <c r="M1207" t="s">
        <v>5857</v>
      </c>
      <c r="AH1207" t="s">
        <v>5058</v>
      </c>
      <c r="AM1207" t="s">
        <v>12781</v>
      </c>
    </row>
    <row r="1208" spans="1:39" x14ac:dyDescent="0.25">
      <c r="A1208">
        <v>115</v>
      </c>
      <c r="C1208" t="s">
        <v>4796</v>
      </c>
      <c r="D1208" t="s">
        <v>5048</v>
      </c>
      <c r="E1208" t="s">
        <v>5414</v>
      </c>
      <c r="G1208" t="s">
        <v>5073</v>
      </c>
      <c r="H1208" t="s">
        <v>5050</v>
      </c>
      <c r="I1208" t="s">
        <v>5051</v>
      </c>
      <c r="K1208" t="s">
        <v>235</v>
      </c>
      <c r="M1208" t="s">
        <v>5191</v>
      </c>
      <c r="AH1208" t="s">
        <v>5058</v>
      </c>
      <c r="AM1208" t="s">
        <v>5415</v>
      </c>
    </row>
    <row r="1209" spans="1:39" x14ac:dyDescent="0.25">
      <c r="A1209">
        <v>5081</v>
      </c>
      <c r="B1209" t="s">
        <v>12782</v>
      </c>
      <c r="C1209" t="s">
        <v>4793</v>
      </c>
      <c r="D1209" t="s">
        <v>5048</v>
      </c>
      <c r="E1209" t="s">
        <v>12783</v>
      </c>
      <c r="H1209" t="s">
        <v>5050</v>
      </c>
      <c r="I1209" t="s">
        <v>5051</v>
      </c>
      <c r="K1209" t="s">
        <v>5062</v>
      </c>
      <c r="M1209" t="s">
        <v>5229</v>
      </c>
      <c r="AH1209" t="s">
        <v>5058</v>
      </c>
      <c r="AM1209" t="s">
        <v>12784</v>
      </c>
    </row>
    <row r="1210" spans="1:39" x14ac:dyDescent="0.25">
      <c r="A1210">
        <v>5082</v>
      </c>
      <c r="B1210" t="s">
        <v>12785</v>
      </c>
      <c r="C1210" t="s">
        <v>4793</v>
      </c>
      <c r="D1210" t="s">
        <v>5048</v>
      </c>
      <c r="E1210" t="s">
        <v>12786</v>
      </c>
      <c r="H1210" t="s">
        <v>5050</v>
      </c>
      <c r="I1210" t="s">
        <v>5051</v>
      </c>
      <c r="K1210" t="s">
        <v>5113</v>
      </c>
      <c r="M1210" t="s">
        <v>532</v>
      </c>
      <c r="AH1210" t="s">
        <v>5058</v>
      </c>
      <c r="AM1210" t="s">
        <v>12787</v>
      </c>
    </row>
    <row r="1211" spans="1:39" x14ac:dyDescent="0.25">
      <c r="A1211">
        <v>5083</v>
      </c>
      <c r="B1211" t="s">
        <v>12788</v>
      </c>
      <c r="C1211" t="s">
        <v>4793</v>
      </c>
      <c r="D1211" t="s">
        <v>5048</v>
      </c>
      <c r="E1211" t="s">
        <v>12789</v>
      </c>
      <c r="H1211" t="s">
        <v>5050</v>
      </c>
      <c r="I1211" t="s">
        <v>5051</v>
      </c>
      <c r="K1211" t="s">
        <v>5113</v>
      </c>
      <c r="M1211" t="s">
        <v>5861</v>
      </c>
      <c r="AH1211" t="s">
        <v>5058</v>
      </c>
      <c r="AM1211" t="s">
        <v>12790</v>
      </c>
    </row>
    <row r="1212" spans="1:39" x14ac:dyDescent="0.25">
      <c r="A1212">
        <v>5084</v>
      </c>
      <c r="B1212" t="s">
        <v>12791</v>
      </c>
      <c r="C1212" t="s">
        <v>4793</v>
      </c>
      <c r="D1212" t="s">
        <v>5048</v>
      </c>
      <c r="E1212" t="s">
        <v>12792</v>
      </c>
      <c r="H1212" t="s">
        <v>5050</v>
      </c>
      <c r="I1212" t="s">
        <v>5051</v>
      </c>
      <c r="K1212" t="s">
        <v>5117</v>
      </c>
      <c r="M1212" t="s">
        <v>5134</v>
      </c>
      <c r="AH1212" t="s">
        <v>5058</v>
      </c>
      <c r="AM1212" t="s">
        <v>12793</v>
      </c>
    </row>
    <row r="1213" spans="1:39" x14ac:dyDescent="0.25">
      <c r="A1213">
        <v>5085</v>
      </c>
      <c r="B1213" t="s">
        <v>12794</v>
      </c>
      <c r="C1213" t="s">
        <v>4793</v>
      </c>
      <c r="D1213" t="s">
        <v>5048</v>
      </c>
      <c r="E1213" t="s">
        <v>12795</v>
      </c>
      <c r="H1213" t="s">
        <v>5050</v>
      </c>
      <c r="I1213" t="s">
        <v>5051</v>
      </c>
      <c r="K1213" t="s">
        <v>5063</v>
      </c>
      <c r="M1213" t="s">
        <v>5078</v>
      </c>
      <c r="AH1213" t="s">
        <v>5058</v>
      </c>
      <c r="AM1213" t="s">
        <v>12796</v>
      </c>
    </row>
    <row r="1214" spans="1:39" x14ac:dyDescent="0.25">
      <c r="A1214">
        <v>5086</v>
      </c>
      <c r="B1214" t="s">
        <v>12797</v>
      </c>
      <c r="C1214" t="s">
        <v>4793</v>
      </c>
      <c r="D1214" t="s">
        <v>5048</v>
      </c>
      <c r="E1214" t="s">
        <v>12798</v>
      </c>
      <c r="H1214" t="s">
        <v>5050</v>
      </c>
      <c r="I1214" t="s">
        <v>5051</v>
      </c>
      <c r="K1214" t="s">
        <v>5063</v>
      </c>
      <c r="M1214" t="s">
        <v>5355</v>
      </c>
      <c r="AH1214" t="s">
        <v>5058</v>
      </c>
      <c r="AM1214" t="s">
        <v>12799</v>
      </c>
    </row>
    <row r="1215" spans="1:39" x14ac:dyDescent="0.25">
      <c r="A1215">
        <v>5087</v>
      </c>
      <c r="B1215" t="s">
        <v>12800</v>
      </c>
      <c r="C1215" t="s">
        <v>4793</v>
      </c>
      <c r="D1215" t="s">
        <v>5048</v>
      </c>
      <c r="E1215" t="s">
        <v>8552</v>
      </c>
      <c r="H1215" t="s">
        <v>5050</v>
      </c>
      <c r="I1215" t="s">
        <v>5564</v>
      </c>
      <c r="K1215" t="s">
        <v>5063</v>
      </c>
      <c r="M1215" t="s">
        <v>486</v>
      </c>
      <c r="AH1215" t="s">
        <v>5058</v>
      </c>
      <c r="AM1215" t="s">
        <v>12801</v>
      </c>
    </row>
    <row r="1216" spans="1:39" x14ac:dyDescent="0.25">
      <c r="A1216">
        <v>5088</v>
      </c>
      <c r="B1216" t="s">
        <v>12802</v>
      </c>
      <c r="C1216" t="s">
        <v>4793</v>
      </c>
      <c r="D1216" t="s">
        <v>5048</v>
      </c>
      <c r="E1216" t="s">
        <v>8527</v>
      </c>
      <c r="H1216" t="s">
        <v>5050</v>
      </c>
      <c r="I1216" t="s">
        <v>5051</v>
      </c>
      <c r="K1216" t="s">
        <v>5063</v>
      </c>
      <c r="M1216" t="s">
        <v>5546</v>
      </c>
      <c r="AM1216" t="s">
        <v>12803</v>
      </c>
    </row>
    <row r="1217" spans="1:39" x14ac:dyDescent="0.25">
      <c r="A1217">
        <v>5089</v>
      </c>
      <c r="B1217" t="s">
        <v>12804</v>
      </c>
      <c r="C1217" t="s">
        <v>4793</v>
      </c>
      <c r="D1217" t="s">
        <v>5048</v>
      </c>
      <c r="E1217" t="s">
        <v>8528</v>
      </c>
      <c r="H1217" t="s">
        <v>5050</v>
      </c>
      <c r="I1217" t="s">
        <v>5051</v>
      </c>
      <c r="K1217" t="s">
        <v>5063</v>
      </c>
      <c r="M1217" t="s">
        <v>9177</v>
      </c>
      <c r="AH1217" t="s">
        <v>5058</v>
      </c>
      <c r="AM1217" t="s">
        <v>12805</v>
      </c>
    </row>
    <row r="1218" spans="1:39" x14ac:dyDescent="0.25">
      <c r="A1218">
        <v>5090</v>
      </c>
      <c r="B1218" t="s">
        <v>12806</v>
      </c>
      <c r="C1218" t="s">
        <v>4793</v>
      </c>
      <c r="D1218" t="s">
        <v>5048</v>
      </c>
      <c r="E1218" t="s">
        <v>12807</v>
      </c>
      <c r="H1218" t="s">
        <v>5050</v>
      </c>
      <c r="I1218" t="s">
        <v>5564</v>
      </c>
      <c r="K1218" t="s">
        <v>5063</v>
      </c>
      <c r="M1218" t="s">
        <v>6355</v>
      </c>
      <c r="AH1218" t="s">
        <v>5058</v>
      </c>
      <c r="AM1218" t="s">
        <v>12808</v>
      </c>
    </row>
    <row r="1219" spans="1:39" x14ac:dyDescent="0.25">
      <c r="A1219">
        <v>5091</v>
      </c>
      <c r="B1219" t="s">
        <v>12809</v>
      </c>
      <c r="C1219" t="s">
        <v>4793</v>
      </c>
      <c r="D1219" t="s">
        <v>5048</v>
      </c>
      <c r="E1219" t="s">
        <v>12810</v>
      </c>
      <c r="H1219" t="s">
        <v>5050</v>
      </c>
      <c r="I1219" t="s">
        <v>5051</v>
      </c>
      <c r="K1219" t="s">
        <v>5138</v>
      </c>
      <c r="M1219" t="s">
        <v>5056</v>
      </c>
      <c r="AH1219" t="s">
        <v>5058</v>
      </c>
      <c r="AM1219" t="s">
        <v>12811</v>
      </c>
    </row>
    <row r="1220" spans="1:39" x14ac:dyDescent="0.25">
      <c r="A1220">
        <v>5092</v>
      </c>
      <c r="B1220" t="s">
        <v>12812</v>
      </c>
      <c r="C1220" t="s">
        <v>4793</v>
      </c>
      <c r="D1220" t="s">
        <v>5048</v>
      </c>
      <c r="E1220" t="s">
        <v>12813</v>
      </c>
      <c r="H1220" t="s">
        <v>5050</v>
      </c>
      <c r="I1220" t="s">
        <v>5051</v>
      </c>
      <c r="K1220" t="s">
        <v>5138</v>
      </c>
      <c r="M1220" t="s">
        <v>238</v>
      </c>
      <c r="AH1220" t="s">
        <v>5058</v>
      </c>
      <c r="AM1220" t="s">
        <v>12814</v>
      </c>
    </row>
    <row r="1221" spans="1:39" x14ac:dyDescent="0.25">
      <c r="A1221">
        <v>5093</v>
      </c>
      <c r="B1221" t="s">
        <v>12815</v>
      </c>
      <c r="C1221" t="s">
        <v>4793</v>
      </c>
      <c r="D1221" t="s">
        <v>5048</v>
      </c>
      <c r="E1221" t="s">
        <v>12816</v>
      </c>
      <c r="H1221" t="s">
        <v>5050</v>
      </c>
      <c r="I1221" t="s">
        <v>5564</v>
      </c>
      <c r="K1221" t="s">
        <v>5138</v>
      </c>
      <c r="M1221" t="s">
        <v>6311</v>
      </c>
      <c r="AH1221" t="s">
        <v>5058</v>
      </c>
      <c r="AM1221" t="s">
        <v>12817</v>
      </c>
    </row>
    <row r="1222" spans="1:39" x14ac:dyDescent="0.25">
      <c r="A1222">
        <v>5094</v>
      </c>
      <c r="B1222" t="s">
        <v>12818</v>
      </c>
      <c r="C1222" t="s">
        <v>4793</v>
      </c>
      <c r="D1222" t="s">
        <v>5048</v>
      </c>
      <c r="E1222" t="s">
        <v>12819</v>
      </c>
      <c r="H1222" t="s">
        <v>5050</v>
      </c>
      <c r="I1222" t="s">
        <v>5051</v>
      </c>
      <c r="K1222" t="s">
        <v>5138</v>
      </c>
      <c r="M1222" t="s">
        <v>252</v>
      </c>
      <c r="AH1222" t="s">
        <v>5058</v>
      </c>
      <c r="AM1222" t="s">
        <v>12820</v>
      </c>
    </row>
    <row r="1223" spans="1:39" x14ac:dyDescent="0.25">
      <c r="A1223">
        <v>5095</v>
      </c>
      <c r="B1223" t="s">
        <v>12821</v>
      </c>
      <c r="C1223" t="s">
        <v>4793</v>
      </c>
      <c r="D1223" t="s">
        <v>5048</v>
      </c>
      <c r="E1223" t="s">
        <v>12822</v>
      </c>
      <c r="H1223" t="s">
        <v>5050</v>
      </c>
      <c r="I1223" t="s">
        <v>5564</v>
      </c>
      <c r="K1223" t="s">
        <v>5104</v>
      </c>
      <c r="M1223" t="s">
        <v>5857</v>
      </c>
      <c r="AH1223" t="s">
        <v>5058</v>
      </c>
      <c r="AM1223" t="s">
        <v>12823</v>
      </c>
    </row>
    <row r="1224" spans="1:39" x14ac:dyDescent="0.25">
      <c r="A1224">
        <v>5096</v>
      </c>
      <c r="B1224" t="s">
        <v>12824</v>
      </c>
      <c r="C1224" t="s">
        <v>4793</v>
      </c>
      <c r="D1224" t="s">
        <v>5048</v>
      </c>
      <c r="E1224" t="s">
        <v>12825</v>
      </c>
      <c r="H1224" t="s">
        <v>5050</v>
      </c>
      <c r="I1224" t="s">
        <v>5051</v>
      </c>
      <c r="K1224" t="s">
        <v>5104</v>
      </c>
      <c r="M1224" t="s">
        <v>292</v>
      </c>
      <c r="AH1224" t="s">
        <v>5058</v>
      </c>
      <c r="AM1224" t="s">
        <v>12826</v>
      </c>
    </row>
    <row r="1225" spans="1:39" x14ac:dyDescent="0.25">
      <c r="A1225">
        <v>5097</v>
      </c>
      <c r="B1225" t="s">
        <v>12827</v>
      </c>
      <c r="C1225" t="s">
        <v>4793</v>
      </c>
      <c r="D1225" t="s">
        <v>5048</v>
      </c>
      <c r="E1225" t="s">
        <v>7020</v>
      </c>
      <c r="H1225" t="s">
        <v>5050</v>
      </c>
      <c r="I1225" t="s">
        <v>5564</v>
      </c>
      <c r="K1225" t="s">
        <v>5123</v>
      </c>
      <c r="M1225" t="s">
        <v>6311</v>
      </c>
      <c r="AH1225" t="s">
        <v>5058</v>
      </c>
      <c r="AM1225" t="s">
        <v>12828</v>
      </c>
    </row>
    <row r="1226" spans="1:39" x14ac:dyDescent="0.25">
      <c r="A1226">
        <v>5099</v>
      </c>
      <c r="B1226" t="s">
        <v>12832</v>
      </c>
      <c r="C1226" t="s">
        <v>4793</v>
      </c>
      <c r="D1226" t="s">
        <v>5048</v>
      </c>
      <c r="E1226" t="s">
        <v>12833</v>
      </c>
      <c r="H1226" t="s">
        <v>5050</v>
      </c>
      <c r="I1226" t="s">
        <v>5051</v>
      </c>
      <c r="K1226" t="s">
        <v>5078</v>
      </c>
      <c r="M1226" t="s">
        <v>5517</v>
      </c>
      <c r="AH1226" t="s">
        <v>5058</v>
      </c>
      <c r="AM1226" t="s">
        <v>12834</v>
      </c>
    </row>
    <row r="1227" spans="1:39" x14ac:dyDescent="0.25">
      <c r="A1227">
        <v>5100</v>
      </c>
      <c r="B1227" t="s">
        <v>12835</v>
      </c>
      <c r="C1227" t="s">
        <v>4793</v>
      </c>
      <c r="D1227" t="s">
        <v>5048</v>
      </c>
      <c r="E1227" t="s">
        <v>12836</v>
      </c>
      <c r="H1227" t="s">
        <v>5050</v>
      </c>
      <c r="I1227" t="s">
        <v>5051</v>
      </c>
      <c r="K1227" t="s">
        <v>5078</v>
      </c>
      <c r="M1227" t="s">
        <v>6311</v>
      </c>
      <c r="AH1227" t="s">
        <v>5058</v>
      </c>
      <c r="AM1227" t="s">
        <v>12837</v>
      </c>
    </row>
    <row r="1228" spans="1:39" x14ac:dyDescent="0.25">
      <c r="A1228">
        <v>5101</v>
      </c>
      <c r="B1228" t="s">
        <v>12838</v>
      </c>
      <c r="C1228" t="s">
        <v>4793</v>
      </c>
      <c r="D1228" t="s">
        <v>5048</v>
      </c>
      <c r="E1228" t="s">
        <v>12839</v>
      </c>
      <c r="H1228" t="s">
        <v>5050</v>
      </c>
      <c r="I1228" t="s">
        <v>5051</v>
      </c>
      <c r="K1228" t="s">
        <v>5078</v>
      </c>
      <c r="M1228" t="s">
        <v>6761</v>
      </c>
      <c r="AH1228" t="s">
        <v>5058</v>
      </c>
      <c r="AM1228" t="s">
        <v>12840</v>
      </c>
    </row>
    <row r="1229" spans="1:39" x14ac:dyDescent="0.25">
      <c r="A1229">
        <v>5102</v>
      </c>
      <c r="B1229" t="s">
        <v>12841</v>
      </c>
      <c r="C1229" t="s">
        <v>4793</v>
      </c>
      <c r="D1229" t="s">
        <v>5048</v>
      </c>
      <c r="E1229" t="s">
        <v>12842</v>
      </c>
      <c r="H1229" t="s">
        <v>5050</v>
      </c>
      <c r="I1229" t="s">
        <v>5051</v>
      </c>
      <c r="K1229" t="s">
        <v>5078</v>
      </c>
      <c r="M1229" t="s">
        <v>513</v>
      </c>
      <c r="AH1229" t="s">
        <v>5058</v>
      </c>
      <c r="AM1229" t="s">
        <v>12843</v>
      </c>
    </row>
    <row r="1230" spans="1:39" x14ac:dyDescent="0.25">
      <c r="A1230">
        <v>5103</v>
      </c>
      <c r="B1230" t="s">
        <v>12844</v>
      </c>
      <c r="C1230" t="s">
        <v>4793</v>
      </c>
      <c r="D1230" t="s">
        <v>5048</v>
      </c>
      <c r="E1230" t="s">
        <v>12845</v>
      </c>
      <c r="H1230" t="s">
        <v>5050</v>
      </c>
      <c r="I1230" t="s">
        <v>5564</v>
      </c>
      <c r="K1230" t="s">
        <v>5108</v>
      </c>
      <c r="M1230" t="s">
        <v>238</v>
      </c>
      <c r="AH1230" t="s">
        <v>12846</v>
      </c>
      <c r="AM1230" t="s">
        <v>12847</v>
      </c>
    </row>
    <row r="1231" spans="1:39" x14ac:dyDescent="0.25">
      <c r="A1231">
        <v>5104</v>
      </c>
      <c r="B1231" t="s">
        <v>12848</v>
      </c>
      <c r="C1231" t="s">
        <v>4793</v>
      </c>
      <c r="D1231" t="s">
        <v>5048</v>
      </c>
      <c r="E1231" t="s">
        <v>12849</v>
      </c>
      <c r="H1231" t="s">
        <v>5050</v>
      </c>
      <c r="I1231" t="s">
        <v>5051</v>
      </c>
      <c r="K1231" t="s">
        <v>5108</v>
      </c>
      <c r="M1231" t="s">
        <v>6311</v>
      </c>
      <c r="AH1231" t="s">
        <v>5058</v>
      </c>
      <c r="AM1231" t="s">
        <v>12850</v>
      </c>
    </row>
    <row r="1232" spans="1:39" x14ac:dyDescent="0.25">
      <c r="A1232">
        <v>5105</v>
      </c>
      <c r="B1232" t="s">
        <v>12851</v>
      </c>
      <c r="C1232" t="s">
        <v>4793</v>
      </c>
      <c r="D1232" t="s">
        <v>5048</v>
      </c>
      <c r="E1232" t="s">
        <v>12852</v>
      </c>
      <c r="H1232" t="s">
        <v>5050</v>
      </c>
      <c r="I1232" t="s">
        <v>5564</v>
      </c>
      <c r="K1232" t="s">
        <v>5108</v>
      </c>
      <c r="M1232" t="s">
        <v>255</v>
      </c>
      <c r="AH1232" t="s">
        <v>5058</v>
      </c>
      <c r="AM1232" t="s">
        <v>12853</v>
      </c>
    </row>
    <row r="1233" spans="1:39" x14ac:dyDescent="0.25">
      <c r="A1233">
        <v>5106</v>
      </c>
      <c r="B1233" t="s">
        <v>12854</v>
      </c>
      <c r="C1233" t="s">
        <v>4793</v>
      </c>
      <c r="D1233" t="s">
        <v>5048</v>
      </c>
      <c r="E1233" t="s">
        <v>12855</v>
      </c>
      <c r="H1233" t="s">
        <v>5050</v>
      </c>
      <c r="I1233" t="s">
        <v>5051</v>
      </c>
      <c r="K1233" t="s">
        <v>5108</v>
      </c>
      <c r="M1233" t="s">
        <v>9466</v>
      </c>
      <c r="AH1233" t="s">
        <v>5058</v>
      </c>
      <c r="AM1233" t="s">
        <v>12856</v>
      </c>
    </row>
    <row r="1234" spans="1:39" x14ac:dyDescent="0.25">
      <c r="A1234">
        <v>5107</v>
      </c>
      <c r="B1234" t="s">
        <v>12857</v>
      </c>
      <c r="C1234" t="s">
        <v>4793</v>
      </c>
      <c r="D1234" t="s">
        <v>5048</v>
      </c>
      <c r="E1234" t="s">
        <v>8731</v>
      </c>
      <c r="H1234" t="s">
        <v>5050</v>
      </c>
      <c r="I1234" t="s">
        <v>5051</v>
      </c>
      <c r="K1234" t="s">
        <v>236</v>
      </c>
      <c r="M1234" t="s">
        <v>5134</v>
      </c>
      <c r="AH1234" t="s">
        <v>5058</v>
      </c>
      <c r="AM1234" t="s">
        <v>12858</v>
      </c>
    </row>
    <row r="1235" spans="1:39" x14ac:dyDescent="0.25">
      <c r="A1235">
        <v>5108</v>
      </c>
      <c r="B1235" t="s">
        <v>12859</v>
      </c>
      <c r="C1235" t="s">
        <v>4793</v>
      </c>
      <c r="D1235" t="s">
        <v>5048</v>
      </c>
      <c r="E1235" t="s">
        <v>12860</v>
      </c>
      <c r="H1235" t="s">
        <v>5050</v>
      </c>
      <c r="I1235" t="s">
        <v>5564</v>
      </c>
      <c r="K1235" t="s">
        <v>5085</v>
      </c>
      <c r="M1235" t="s">
        <v>5109</v>
      </c>
      <c r="AH1235" t="s">
        <v>5058</v>
      </c>
      <c r="AM1235" t="s">
        <v>12861</v>
      </c>
    </row>
    <row r="1236" spans="1:39" x14ac:dyDescent="0.25">
      <c r="A1236">
        <v>5109</v>
      </c>
      <c r="B1236" t="s">
        <v>12862</v>
      </c>
      <c r="C1236" t="s">
        <v>4793</v>
      </c>
      <c r="D1236" t="s">
        <v>5048</v>
      </c>
      <c r="E1236" t="s">
        <v>12863</v>
      </c>
      <c r="H1236" t="s">
        <v>5050</v>
      </c>
      <c r="I1236" t="s">
        <v>5051</v>
      </c>
      <c r="K1236" t="s">
        <v>5085</v>
      </c>
      <c r="M1236" t="s">
        <v>5064</v>
      </c>
      <c r="AH1236" t="s">
        <v>5058</v>
      </c>
      <c r="AM1236" t="s">
        <v>12864</v>
      </c>
    </row>
    <row r="1237" spans="1:39" x14ac:dyDescent="0.25">
      <c r="A1237">
        <v>5110</v>
      </c>
      <c r="B1237" t="s">
        <v>12865</v>
      </c>
      <c r="C1237" t="s">
        <v>4793</v>
      </c>
      <c r="D1237" t="s">
        <v>5048</v>
      </c>
      <c r="E1237" t="s">
        <v>12866</v>
      </c>
      <c r="H1237" t="s">
        <v>5050</v>
      </c>
      <c r="I1237" t="s">
        <v>5051</v>
      </c>
      <c r="K1237" t="s">
        <v>5085</v>
      </c>
      <c r="M1237" t="s">
        <v>506</v>
      </c>
      <c r="AH1237" t="s">
        <v>5058</v>
      </c>
      <c r="AM1237" t="s">
        <v>12867</v>
      </c>
    </row>
    <row r="1238" spans="1:39" x14ac:dyDescent="0.25">
      <c r="A1238">
        <v>5111</v>
      </c>
      <c r="B1238" t="s">
        <v>12868</v>
      </c>
      <c r="C1238" t="s">
        <v>4793</v>
      </c>
      <c r="D1238" t="s">
        <v>5048</v>
      </c>
      <c r="E1238" t="s">
        <v>8483</v>
      </c>
      <c r="H1238" t="s">
        <v>5050</v>
      </c>
      <c r="I1238" t="s">
        <v>5564</v>
      </c>
      <c r="K1238" t="s">
        <v>5085</v>
      </c>
      <c r="M1238" t="s">
        <v>5627</v>
      </c>
      <c r="AD1238" t="s">
        <v>12869</v>
      </c>
      <c r="AM1238" t="s">
        <v>12870</v>
      </c>
    </row>
    <row r="1239" spans="1:39" x14ac:dyDescent="0.25">
      <c r="A1239">
        <v>5112</v>
      </c>
      <c r="B1239" t="s">
        <v>12871</v>
      </c>
      <c r="C1239" t="s">
        <v>4793</v>
      </c>
      <c r="D1239" t="s">
        <v>5048</v>
      </c>
      <c r="E1239" t="s">
        <v>12872</v>
      </c>
      <c r="H1239" t="s">
        <v>5050</v>
      </c>
      <c r="I1239" t="s">
        <v>5564</v>
      </c>
      <c r="K1239" t="s">
        <v>5085</v>
      </c>
      <c r="M1239" t="s">
        <v>559</v>
      </c>
      <c r="AH1239" t="s">
        <v>12873</v>
      </c>
      <c r="AM1239" t="s">
        <v>12874</v>
      </c>
    </row>
    <row r="1240" spans="1:39" x14ac:dyDescent="0.25">
      <c r="A1240">
        <v>5113</v>
      </c>
      <c r="B1240" t="s">
        <v>12875</v>
      </c>
      <c r="C1240" t="s">
        <v>4793</v>
      </c>
      <c r="D1240" t="s">
        <v>5048</v>
      </c>
      <c r="E1240" t="s">
        <v>12876</v>
      </c>
      <c r="H1240" t="s">
        <v>5050</v>
      </c>
      <c r="I1240" t="s">
        <v>5051</v>
      </c>
      <c r="K1240" t="s">
        <v>235</v>
      </c>
      <c r="M1240" t="s">
        <v>238</v>
      </c>
      <c r="N1240" t="s">
        <v>5051</v>
      </c>
      <c r="O1240" t="s">
        <v>5099</v>
      </c>
      <c r="Q1240" t="s">
        <v>238</v>
      </c>
      <c r="X1240" t="s">
        <v>5077</v>
      </c>
      <c r="Y1240" t="s">
        <v>5080</v>
      </c>
      <c r="Z1240" t="s">
        <v>5077</v>
      </c>
      <c r="AA1240" t="s">
        <v>5057</v>
      </c>
      <c r="AH1240" t="s">
        <v>5058</v>
      </c>
      <c r="AM1240" t="s">
        <v>12877</v>
      </c>
    </row>
    <row r="1241" spans="1:39" x14ac:dyDescent="0.25">
      <c r="A1241">
        <v>5098</v>
      </c>
      <c r="B1241" t="s">
        <v>12829</v>
      </c>
      <c r="C1241" t="s">
        <v>4793</v>
      </c>
      <c r="D1241" t="s">
        <v>5048</v>
      </c>
      <c r="E1241" t="s">
        <v>12830</v>
      </c>
      <c r="H1241" t="s">
        <v>5050</v>
      </c>
      <c r="I1241" t="s">
        <v>5051</v>
      </c>
      <c r="K1241" t="s">
        <v>5070</v>
      </c>
      <c r="M1241" t="s">
        <v>323</v>
      </c>
      <c r="N1241" t="s">
        <v>5051</v>
      </c>
      <c r="O1241" t="s">
        <v>5063</v>
      </c>
      <c r="Q1241" t="s">
        <v>5098</v>
      </c>
      <c r="X1241" t="s">
        <v>5094</v>
      </c>
      <c r="Y1241" t="s">
        <v>238</v>
      </c>
      <c r="Z1241" t="s">
        <v>5094</v>
      </c>
      <c r="AA1241" t="s">
        <v>5094</v>
      </c>
      <c r="AH1241" t="s">
        <v>5058</v>
      </c>
      <c r="AM1241" t="s">
        <v>12831</v>
      </c>
    </row>
    <row r="1242" spans="1:39" x14ac:dyDescent="0.25">
      <c r="A1242">
        <v>5114</v>
      </c>
      <c r="B1242" t="s">
        <v>12878</v>
      </c>
      <c r="C1242" t="s">
        <v>4793</v>
      </c>
      <c r="D1242" t="s">
        <v>5048</v>
      </c>
      <c r="E1242" t="s">
        <v>7215</v>
      </c>
      <c r="H1242" t="s">
        <v>5050</v>
      </c>
      <c r="I1242" t="s">
        <v>5051</v>
      </c>
      <c r="K1242" t="s">
        <v>5070</v>
      </c>
      <c r="M1242" t="s">
        <v>323</v>
      </c>
      <c r="N1242" t="s">
        <v>5051</v>
      </c>
      <c r="O1242" t="s">
        <v>5078</v>
      </c>
      <c r="Q1242" t="s">
        <v>5098</v>
      </c>
      <c r="X1242" t="s">
        <v>5094</v>
      </c>
      <c r="Y1242" t="s">
        <v>238</v>
      </c>
      <c r="Z1242" t="s">
        <v>5094</v>
      </c>
      <c r="AA1242" t="s">
        <v>5094</v>
      </c>
      <c r="AH1242" t="s">
        <v>5058</v>
      </c>
      <c r="AM1242" t="s">
        <v>12879</v>
      </c>
    </row>
    <row r="1243" spans="1:39" x14ac:dyDescent="0.25">
      <c r="A1243">
        <v>5115</v>
      </c>
      <c r="B1243" t="s">
        <v>12880</v>
      </c>
      <c r="C1243" t="s">
        <v>4793</v>
      </c>
      <c r="D1243" t="s">
        <v>5048</v>
      </c>
      <c r="E1243" t="s">
        <v>12881</v>
      </c>
      <c r="H1243" t="s">
        <v>5050</v>
      </c>
      <c r="I1243" t="s">
        <v>5051</v>
      </c>
      <c r="K1243" t="s">
        <v>5070</v>
      </c>
      <c r="M1243" t="s">
        <v>743</v>
      </c>
      <c r="N1243" t="s">
        <v>5051</v>
      </c>
      <c r="O1243" t="s">
        <v>5094</v>
      </c>
      <c r="Q1243" t="s">
        <v>5098</v>
      </c>
      <c r="X1243" t="s">
        <v>5070</v>
      </c>
      <c r="Y1243" t="s">
        <v>5271</v>
      </c>
      <c r="Z1243" t="s">
        <v>5070</v>
      </c>
      <c r="AA1243" t="s">
        <v>5113</v>
      </c>
      <c r="AH1243" t="s">
        <v>5058</v>
      </c>
      <c r="AM1243" t="s">
        <v>12882</v>
      </c>
    </row>
    <row r="1244" spans="1:39" x14ac:dyDescent="0.25">
      <c r="A1244">
        <v>5116</v>
      </c>
      <c r="B1244" t="s">
        <v>12883</v>
      </c>
      <c r="C1244" t="s">
        <v>4793</v>
      </c>
      <c r="D1244" t="s">
        <v>5048</v>
      </c>
      <c r="E1244" t="s">
        <v>12884</v>
      </c>
      <c r="H1244" t="s">
        <v>5050</v>
      </c>
      <c r="I1244" t="s">
        <v>5051</v>
      </c>
      <c r="K1244" t="s">
        <v>5070</v>
      </c>
      <c r="M1244" t="s">
        <v>238</v>
      </c>
      <c r="N1244" t="s">
        <v>5051</v>
      </c>
      <c r="O1244" t="s">
        <v>5063</v>
      </c>
      <c r="Q1244" t="s">
        <v>486</v>
      </c>
      <c r="X1244" t="s">
        <v>5057</v>
      </c>
      <c r="Y1244" t="s">
        <v>5069</v>
      </c>
      <c r="Z1244" t="s">
        <v>5057</v>
      </c>
      <c r="AA1244" t="s">
        <v>5057</v>
      </c>
      <c r="AH1244" t="s">
        <v>5058</v>
      </c>
      <c r="AM1244" t="s">
        <v>12885</v>
      </c>
    </row>
    <row r="1245" spans="1:39" x14ac:dyDescent="0.25">
      <c r="A1245">
        <v>5117</v>
      </c>
      <c r="B1245" t="s">
        <v>12886</v>
      </c>
      <c r="C1245" t="s">
        <v>4793</v>
      </c>
      <c r="D1245" t="s">
        <v>5048</v>
      </c>
      <c r="E1245" t="s">
        <v>8892</v>
      </c>
      <c r="H1245" t="s">
        <v>5050</v>
      </c>
      <c r="I1245" t="s">
        <v>5051</v>
      </c>
      <c r="K1245" t="s">
        <v>5070</v>
      </c>
      <c r="M1245" t="s">
        <v>506</v>
      </c>
      <c r="N1245" t="s">
        <v>5051</v>
      </c>
      <c r="O1245" t="s">
        <v>5113</v>
      </c>
      <c r="Q1245" t="s">
        <v>506</v>
      </c>
      <c r="X1245" t="s">
        <v>5057</v>
      </c>
      <c r="Y1245" t="s">
        <v>6072</v>
      </c>
      <c r="Z1245" t="s">
        <v>5057</v>
      </c>
      <c r="AA1245" t="s">
        <v>5129</v>
      </c>
      <c r="AH1245" t="s">
        <v>5058</v>
      </c>
      <c r="AM1245" t="s">
        <v>12887</v>
      </c>
    </row>
    <row r="1246" spans="1:39" x14ac:dyDescent="0.25">
      <c r="A1246">
        <v>5118</v>
      </c>
      <c r="B1246" t="s">
        <v>12888</v>
      </c>
      <c r="C1246" t="s">
        <v>4793</v>
      </c>
      <c r="D1246" t="s">
        <v>5048</v>
      </c>
      <c r="E1246" t="s">
        <v>12889</v>
      </c>
      <c r="H1246" t="s">
        <v>5050</v>
      </c>
      <c r="I1246" t="s">
        <v>5051</v>
      </c>
      <c r="K1246" t="s">
        <v>5070</v>
      </c>
      <c r="M1246" t="s">
        <v>506</v>
      </c>
      <c r="N1246" t="s">
        <v>5051</v>
      </c>
      <c r="O1246" t="s">
        <v>5113</v>
      </c>
      <c r="Q1246" t="s">
        <v>506</v>
      </c>
      <c r="X1246" t="s">
        <v>5271</v>
      </c>
      <c r="Y1246" t="s">
        <v>323</v>
      </c>
      <c r="Z1246" t="s">
        <v>5271</v>
      </c>
      <c r="AA1246" t="s">
        <v>5052</v>
      </c>
      <c r="AH1246" t="s">
        <v>5058</v>
      </c>
      <c r="AM1246" t="s">
        <v>12890</v>
      </c>
    </row>
    <row r="1247" spans="1:39" x14ac:dyDescent="0.25">
      <c r="A1247">
        <v>5119</v>
      </c>
      <c r="B1247" t="s">
        <v>12891</v>
      </c>
      <c r="C1247" t="s">
        <v>4793</v>
      </c>
      <c r="D1247" t="s">
        <v>5048</v>
      </c>
      <c r="E1247" t="s">
        <v>12892</v>
      </c>
      <c r="H1247" t="s">
        <v>5050</v>
      </c>
      <c r="I1247" t="s">
        <v>5051</v>
      </c>
      <c r="K1247" t="s">
        <v>5070</v>
      </c>
      <c r="M1247" t="s">
        <v>506</v>
      </c>
      <c r="N1247" t="s">
        <v>5051</v>
      </c>
      <c r="O1247" t="s">
        <v>5099</v>
      </c>
      <c r="Q1247" t="s">
        <v>486</v>
      </c>
      <c r="X1247" t="s">
        <v>5052</v>
      </c>
      <c r="Y1247" t="s">
        <v>236</v>
      </c>
      <c r="Z1247" t="s">
        <v>5052</v>
      </c>
      <c r="AA1247" t="s">
        <v>5057</v>
      </c>
      <c r="AH1247" t="s">
        <v>5058</v>
      </c>
      <c r="AM1247" t="s">
        <v>12893</v>
      </c>
    </row>
    <row r="1248" spans="1:39" x14ac:dyDescent="0.25">
      <c r="A1248">
        <v>5120</v>
      </c>
      <c r="B1248" t="s">
        <v>12894</v>
      </c>
      <c r="C1248" t="s">
        <v>4793</v>
      </c>
      <c r="D1248" t="s">
        <v>5048</v>
      </c>
      <c r="E1248" t="s">
        <v>12895</v>
      </c>
      <c r="H1248" t="s">
        <v>5050</v>
      </c>
      <c r="I1248" t="s">
        <v>5051</v>
      </c>
      <c r="K1248" t="s">
        <v>5129</v>
      </c>
      <c r="M1248" t="s">
        <v>5229</v>
      </c>
      <c r="N1248" t="s">
        <v>5051</v>
      </c>
      <c r="O1248" t="s">
        <v>5062</v>
      </c>
      <c r="Q1248" t="s">
        <v>5229</v>
      </c>
      <c r="X1248" t="s">
        <v>5052</v>
      </c>
      <c r="Y1248" t="s">
        <v>5085</v>
      </c>
      <c r="Z1248" t="s">
        <v>5134</v>
      </c>
      <c r="AA1248" t="s">
        <v>5184</v>
      </c>
      <c r="AH1248" t="s">
        <v>5058</v>
      </c>
      <c r="AM1248" t="s">
        <v>12896</v>
      </c>
    </row>
    <row r="1249" spans="1:39" x14ac:dyDescent="0.25">
      <c r="A1249">
        <v>5121</v>
      </c>
      <c r="B1249" t="s">
        <v>12897</v>
      </c>
      <c r="C1249" t="s">
        <v>4793</v>
      </c>
      <c r="D1249" t="s">
        <v>5048</v>
      </c>
      <c r="E1249" t="s">
        <v>12898</v>
      </c>
      <c r="H1249" t="s">
        <v>5050</v>
      </c>
      <c r="I1249" t="s">
        <v>5051</v>
      </c>
      <c r="K1249" t="s">
        <v>5649</v>
      </c>
      <c r="M1249" t="s">
        <v>486</v>
      </c>
      <c r="AH1249" t="s">
        <v>5058</v>
      </c>
      <c r="AM1249" t="s">
        <v>12899</v>
      </c>
    </row>
    <row r="1250" spans="1:39" x14ac:dyDescent="0.25">
      <c r="A1250">
        <v>5122</v>
      </c>
      <c r="B1250" t="s">
        <v>12900</v>
      </c>
      <c r="C1250" t="s">
        <v>4793</v>
      </c>
      <c r="D1250" t="s">
        <v>5048</v>
      </c>
      <c r="E1250" t="s">
        <v>12901</v>
      </c>
      <c r="H1250" t="s">
        <v>5050</v>
      </c>
      <c r="I1250" t="s">
        <v>5051</v>
      </c>
      <c r="K1250" t="s">
        <v>5355</v>
      </c>
      <c r="M1250" t="s">
        <v>5098</v>
      </c>
      <c r="AH1250" t="s">
        <v>5058</v>
      </c>
      <c r="AM1250" t="s">
        <v>12902</v>
      </c>
    </row>
    <row r="1251" spans="1:39" x14ac:dyDescent="0.25">
      <c r="A1251">
        <v>5131</v>
      </c>
      <c r="B1251" t="s">
        <v>12924</v>
      </c>
      <c r="C1251" t="s">
        <v>4793</v>
      </c>
      <c r="D1251" t="s">
        <v>5048</v>
      </c>
      <c r="E1251" t="s">
        <v>12925</v>
      </c>
      <c r="H1251" t="s">
        <v>5050</v>
      </c>
      <c r="I1251" t="s">
        <v>5564</v>
      </c>
      <c r="K1251" t="s">
        <v>5355</v>
      </c>
      <c r="M1251" t="s">
        <v>238</v>
      </c>
      <c r="AH1251" t="s">
        <v>5058</v>
      </c>
      <c r="AM1251" t="s">
        <v>12926</v>
      </c>
    </row>
    <row r="1252" spans="1:39" x14ac:dyDescent="0.25">
      <c r="A1252">
        <v>5132</v>
      </c>
      <c r="B1252" t="s">
        <v>12927</v>
      </c>
      <c r="C1252" t="s">
        <v>4793</v>
      </c>
      <c r="D1252" t="s">
        <v>5048</v>
      </c>
      <c r="E1252" t="s">
        <v>8816</v>
      </c>
      <c r="H1252" t="s">
        <v>5050</v>
      </c>
      <c r="I1252" t="s">
        <v>5051</v>
      </c>
      <c r="K1252" t="s">
        <v>5142</v>
      </c>
      <c r="M1252" t="s">
        <v>5064</v>
      </c>
      <c r="AH1252" t="s">
        <v>5058</v>
      </c>
      <c r="AM1252" t="s">
        <v>12928</v>
      </c>
    </row>
    <row r="1253" spans="1:39" x14ac:dyDescent="0.25">
      <c r="A1253">
        <v>5133</v>
      </c>
      <c r="B1253" t="s">
        <v>12929</v>
      </c>
      <c r="C1253" t="s">
        <v>4793</v>
      </c>
      <c r="D1253" t="s">
        <v>5048</v>
      </c>
      <c r="E1253" t="s">
        <v>12930</v>
      </c>
      <c r="H1253" t="s">
        <v>5050</v>
      </c>
      <c r="I1253" t="s">
        <v>5051</v>
      </c>
      <c r="K1253" t="s">
        <v>237</v>
      </c>
      <c r="M1253" t="s">
        <v>5091</v>
      </c>
      <c r="AH1253" t="s">
        <v>5058</v>
      </c>
      <c r="AM1253" t="s">
        <v>12931</v>
      </c>
    </row>
    <row r="1254" spans="1:39" x14ac:dyDescent="0.25">
      <c r="A1254">
        <v>5134</v>
      </c>
      <c r="B1254" t="s">
        <v>12932</v>
      </c>
      <c r="C1254" t="s">
        <v>4793</v>
      </c>
      <c r="D1254" t="s">
        <v>5048</v>
      </c>
      <c r="E1254" t="s">
        <v>9322</v>
      </c>
      <c r="H1254" t="s">
        <v>5050</v>
      </c>
      <c r="I1254" t="s">
        <v>5051</v>
      </c>
      <c r="K1254" t="s">
        <v>237</v>
      </c>
      <c r="M1254" t="s">
        <v>237</v>
      </c>
      <c r="AH1254" t="s">
        <v>5058</v>
      </c>
      <c r="AM1254" t="s">
        <v>12933</v>
      </c>
    </row>
    <row r="1255" spans="1:39" x14ac:dyDescent="0.25">
      <c r="A1255">
        <v>5135</v>
      </c>
      <c r="B1255" t="s">
        <v>12934</v>
      </c>
      <c r="C1255" t="s">
        <v>4793</v>
      </c>
      <c r="D1255" t="s">
        <v>5048</v>
      </c>
      <c r="E1255" t="s">
        <v>12935</v>
      </c>
      <c r="H1255" t="s">
        <v>5050</v>
      </c>
      <c r="I1255" t="s">
        <v>5051</v>
      </c>
      <c r="K1255" t="s">
        <v>237</v>
      </c>
      <c r="M1255" t="s">
        <v>5092</v>
      </c>
      <c r="AH1255" t="s">
        <v>5058</v>
      </c>
      <c r="AM1255" t="s">
        <v>12936</v>
      </c>
    </row>
    <row r="1256" spans="1:39" x14ac:dyDescent="0.25">
      <c r="A1256">
        <v>5136</v>
      </c>
      <c r="B1256" t="s">
        <v>12937</v>
      </c>
      <c r="C1256" t="s">
        <v>4793</v>
      </c>
      <c r="D1256" t="s">
        <v>5048</v>
      </c>
      <c r="E1256" t="s">
        <v>12938</v>
      </c>
      <c r="H1256" t="s">
        <v>5050</v>
      </c>
      <c r="I1256" t="s">
        <v>5051</v>
      </c>
      <c r="K1256" t="s">
        <v>237</v>
      </c>
      <c r="M1256" t="s">
        <v>5121</v>
      </c>
      <c r="AH1256" t="s">
        <v>5058</v>
      </c>
      <c r="AM1256" t="s">
        <v>12939</v>
      </c>
    </row>
    <row r="1257" spans="1:39" x14ac:dyDescent="0.25">
      <c r="A1257">
        <v>5137</v>
      </c>
      <c r="B1257" t="s">
        <v>12940</v>
      </c>
      <c r="C1257" t="s">
        <v>4793</v>
      </c>
      <c r="D1257" t="s">
        <v>5048</v>
      </c>
      <c r="E1257" t="s">
        <v>12941</v>
      </c>
      <c r="H1257" t="s">
        <v>5050</v>
      </c>
      <c r="I1257" t="s">
        <v>5564</v>
      </c>
      <c r="K1257" t="s">
        <v>237</v>
      </c>
      <c r="M1257" t="s">
        <v>292</v>
      </c>
      <c r="AH1257" t="s">
        <v>5058</v>
      </c>
      <c r="AM1257" t="s">
        <v>12942</v>
      </c>
    </row>
    <row r="1258" spans="1:39" x14ac:dyDescent="0.25">
      <c r="A1258">
        <v>5138</v>
      </c>
      <c r="B1258" t="s">
        <v>12943</v>
      </c>
      <c r="C1258" t="s">
        <v>4793</v>
      </c>
      <c r="D1258" t="s">
        <v>5048</v>
      </c>
      <c r="E1258" t="s">
        <v>12944</v>
      </c>
      <c r="H1258" t="s">
        <v>5050</v>
      </c>
      <c r="I1258" t="s">
        <v>5564</v>
      </c>
      <c r="K1258" t="s">
        <v>743</v>
      </c>
      <c r="M1258" t="s">
        <v>506</v>
      </c>
      <c r="AH1258" t="s">
        <v>5058</v>
      </c>
      <c r="AM1258" t="s">
        <v>12945</v>
      </c>
    </row>
    <row r="1259" spans="1:39" x14ac:dyDescent="0.25">
      <c r="A1259">
        <v>5139</v>
      </c>
      <c r="B1259" t="s">
        <v>12946</v>
      </c>
      <c r="C1259" t="s">
        <v>4793</v>
      </c>
      <c r="D1259" t="s">
        <v>5048</v>
      </c>
      <c r="E1259" t="s">
        <v>12947</v>
      </c>
      <c r="H1259" t="s">
        <v>5050</v>
      </c>
      <c r="I1259" t="s">
        <v>5051</v>
      </c>
      <c r="K1259" t="s">
        <v>743</v>
      </c>
      <c r="M1259" t="s">
        <v>5054</v>
      </c>
      <c r="AH1259" t="s">
        <v>5058</v>
      </c>
      <c r="AM1259" t="s">
        <v>12948</v>
      </c>
    </row>
    <row r="1260" spans="1:39" x14ac:dyDescent="0.25">
      <c r="A1260">
        <v>5140</v>
      </c>
      <c r="B1260" t="s">
        <v>12949</v>
      </c>
      <c r="C1260" t="s">
        <v>4793</v>
      </c>
      <c r="D1260" t="s">
        <v>5048</v>
      </c>
      <c r="E1260" t="s">
        <v>12950</v>
      </c>
      <c r="H1260" t="s">
        <v>5050</v>
      </c>
      <c r="I1260" t="s">
        <v>5051</v>
      </c>
      <c r="K1260" t="s">
        <v>5092</v>
      </c>
      <c r="M1260" t="s">
        <v>5627</v>
      </c>
      <c r="AH1260" t="s">
        <v>5058</v>
      </c>
      <c r="AM1260" t="s">
        <v>12951</v>
      </c>
    </row>
    <row r="1261" spans="1:39" x14ac:dyDescent="0.25">
      <c r="A1261">
        <v>5141</v>
      </c>
      <c r="B1261" t="s">
        <v>12952</v>
      </c>
      <c r="C1261" t="s">
        <v>4793</v>
      </c>
      <c r="D1261" t="s">
        <v>5048</v>
      </c>
      <c r="E1261" t="s">
        <v>7568</v>
      </c>
      <c r="H1261" t="s">
        <v>5050</v>
      </c>
      <c r="I1261" t="s">
        <v>5051</v>
      </c>
      <c r="K1261" t="s">
        <v>5134</v>
      </c>
      <c r="M1261" t="s">
        <v>237</v>
      </c>
      <c r="AH1261" t="s">
        <v>5058</v>
      </c>
      <c r="AM1261" t="s">
        <v>12953</v>
      </c>
    </row>
    <row r="1262" spans="1:39" x14ac:dyDescent="0.25">
      <c r="A1262">
        <v>5142</v>
      </c>
      <c r="B1262" t="s">
        <v>12954</v>
      </c>
      <c r="C1262" t="s">
        <v>4793</v>
      </c>
      <c r="D1262" t="s">
        <v>5048</v>
      </c>
      <c r="E1262" t="s">
        <v>12955</v>
      </c>
      <c r="H1262" t="s">
        <v>5050</v>
      </c>
      <c r="I1262" t="s">
        <v>5051</v>
      </c>
      <c r="K1262" t="s">
        <v>5134</v>
      </c>
      <c r="M1262" t="s">
        <v>239</v>
      </c>
      <c r="AH1262" t="s">
        <v>5058</v>
      </c>
      <c r="AM1262" t="s">
        <v>12956</v>
      </c>
    </row>
    <row r="1263" spans="1:39" x14ac:dyDescent="0.25">
      <c r="A1263">
        <v>5143</v>
      </c>
      <c r="B1263" t="s">
        <v>12957</v>
      </c>
      <c r="C1263" t="s">
        <v>4793</v>
      </c>
      <c r="D1263" t="s">
        <v>5048</v>
      </c>
      <c r="E1263" t="s">
        <v>12958</v>
      </c>
      <c r="H1263" t="s">
        <v>5050</v>
      </c>
      <c r="I1263" t="s">
        <v>5564</v>
      </c>
      <c r="K1263" t="s">
        <v>5098</v>
      </c>
      <c r="M1263" t="s">
        <v>255</v>
      </c>
      <c r="AH1263" t="s">
        <v>5058</v>
      </c>
      <c r="AM1263" t="s">
        <v>12959</v>
      </c>
    </row>
    <row r="1264" spans="1:39" x14ac:dyDescent="0.25">
      <c r="A1264">
        <v>5144</v>
      </c>
      <c r="B1264" t="s">
        <v>12960</v>
      </c>
      <c r="C1264" t="s">
        <v>4793</v>
      </c>
      <c r="D1264" t="s">
        <v>5048</v>
      </c>
      <c r="E1264" t="s">
        <v>12961</v>
      </c>
      <c r="H1264" t="s">
        <v>5050</v>
      </c>
      <c r="I1264" t="s">
        <v>5051</v>
      </c>
      <c r="K1264" t="s">
        <v>5109</v>
      </c>
      <c r="M1264" t="s">
        <v>7033</v>
      </c>
      <c r="AH1264" t="s">
        <v>5058</v>
      </c>
      <c r="AM1264" t="s">
        <v>12962</v>
      </c>
    </row>
    <row r="1265" spans="1:39" x14ac:dyDescent="0.25">
      <c r="A1265">
        <v>5145</v>
      </c>
      <c r="B1265" t="s">
        <v>12963</v>
      </c>
      <c r="C1265" t="s">
        <v>4793</v>
      </c>
      <c r="D1265" t="s">
        <v>5048</v>
      </c>
      <c r="E1265" t="s">
        <v>12964</v>
      </c>
      <c r="H1265" t="s">
        <v>5050</v>
      </c>
      <c r="I1265" t="s">
        <v>5051</v>
      </c>
      <c r="K1265" t="s">
        <v>5099</v>
      </c>
      <c r="M1265" t="s">
        <v>5229</v>
      </c>
      <c r="AH1265" t="s">
        <v>5058</v>
      </c>
      <c r="AM1265" t="s">
        <v>12965</v>
      </c>
    </row>
    <row r="1266" spans="1:39" x14ac:dyDescent="0.25">
      <c r="A1266">
        <v>5146</v>
      </c>
      <c r="B1266" t="s">
        <v>12966</v>
      </c>
      <c r="C1266" t="s">
        <v>4793</v>
      </c>
      <c r="D1266" t="s">
        <v>5048</v>
      </c>
      <c r="E1266" t="s">
        <v>7216</v>
      </c>
      <c r="H1266" t="s">
        <v>5050</v>
      </c>
      <c r="I1266" t="s">
        <v>5051</v>
      </c>
      <c r="K1266" t="s">
        <v>5099</v>
      </c>
      <c r="M1266" t="s">
        <v>5409</v>
      </c>
      <c r="AH1266" t="s">
        <v>5058</v>
      </c>
      <c r="AM1266" t="s">
        <v>12967</v>
      </c>
    </row>
    <row r="1267" spans="1:39" x14ac:dyDescent="0.25">
      <c r="A1267">
        <v>5147</v>
      </c>
      <c r="B1267" t="s">
        <v>12968</v>
      </c>
      <c r="C1267" t="s">
        <v>4793</v>
      </c>
      <c r="D1267" t="s">
        <v>5048</v>
      </c>
      <c r="E1267" t="s">
        <v>12969</v>
      </c>
      <c r="H1267" t="s">
        <v>5050</v>
      </c>
      <c r="I1267" t="s">
        <v>5051</v>
      </c>
      <c r="K1267" t="s">
        <v>5211</v>
      </c>
      <c r="M1267" t="s">
        <v>5271</v>
      </c>
      <c r="AH1267" t="s">
        <v>5058</v>
      </c>
      <c r="AM1267" t="s">
        <v>12970</v>
      </c>
    </row>
    <row r="1268" spans="1:39" x14ac:dyDescent="0.25">
      <c r="A1268">
        <v>5156</v>
      </c>
      <c r="B1268" t="s">
        <v>12989</v>
      </c>
      <c r="C1268" t="s">
        <v>4793</v>
      </c>
      <c r="D1268" t="s">
        <v>5048</v>
      </c>
      <c r="E1268" t="s">
        <v>12990</v>
      </c>
      <c r="H1268" t="s">
        <v>5050</v>
      </c>
      <c r="I1268" t="s">
        <v>5051</v>
      </c>
      <c r="K1268" t="s">
        <v>5211</v>
      </c>
      <c r="M1268" t="s">
        <v>5698</v>
      </c>
      <c r="AH1268" t="s">
        <v>5058</v>
      </c>
      <c r="AM1268" t="s">
        <v>12991</v>
      </c>
    </row>
    <row r="1269" spans="1:39" x14ac:dyDescent="0.25">
      <c r="A1269">
        <v>5157</v>
      </c>
      <c r="B1269" t="s">
        <v>12992</v>
      </c>
      <c r="C1269" t="s">
        <v>4793</v>
      </c>
      <c r="D1269" t="s">
        <v>5048</v>
      </c>
      <c r="E1269" t="s">
        <v>9620</v>
      </c>
      <c r="H1269" t="s">
        <v>5050</v>
      </c>
      <c r="I1269" t="s">
        <v>5051</v>
      </c>
      <c r="K1269" t="s">
        <v>5211</v>
      </c>
      <c r="M1269" t="s">
        <v>5092</v>
      </c>
      <c r="AH1269" t="s">
        <v>5058</v>
      </c>
      <c r="AM1269" t="s">
        <v>12993</v>
      </c>
    </row>
    <row r="1270" spans="1:39" x14ac:dyDescent="0.25">
      <c r="A1270">
        <v>5158</v>
      </c>
      <c r="B1270" t="s">
        <v>12994</v>
      </c>
      <c r="C1270" t="s">
        <v>4793</v>
      </c>
      <c r="D1270" t="s">
        <v>5048</v>
      </c>
      <c r="E1270" t="s">
        <v>12995</v>
      </c>
      <c r="H1270" t="s">
        <v>5050</v>
      </c>
      <c r="I1270" t="s">
        <v>5051</v>
      </c>
      <c r="K1270" t="s">
        <v>5211</v>
      </c>
      <c r="M1270" t="s">
        <v>5054</v>
      </c>
      <c r="AH1270" t="s">
        <v>5058</v>
      </c>
      <c r="AM1270" t="s">
        <v>12996</v>
      </c>
    </row>
    <row r="1271" spans="1:39" x14ac:dyDescent="0.25">
      <c r="A1271">
        <v>5159</v>
      </c>
      <c r="B1271" t="s">
        <v>12997</v>
      </c>
      <c r="C1271" t="s">
        <v>4793</v>
      </c>
      <c r="D1271" t="s">
        <v>5048</v>
      </c>
      <c r="E1271" t="s">
        <v>12998</v>
      </c>
      <c r="H1271" t="s">
        <v>5050</v>
      </c>
      <c r="I1271" t="s">
        <v>5051</v>
      </c>
      <c r="K1271" t="s">
        <v>5094</v>
      </c>
      <c r="M1271" t="s">
        <v>5229</v>
      </c>
      <c r="AH1271" t="s">
        <v>5058</v>
      </c>
      <c r="AM1271" t="s">
        <v>12999</v>
      </c>
    </row>
    <row r="1272" spans="1:39" x14ac:dyDescent="0.25">
      <c r="A1272">
        <v>5160</v>
      </c>
      <c r="B1272" t="s">
        <v>13000</v>
      </c>
      <c r="C1272" t="s">
        <v>4793</v>
      </c>
      <c r="D1272" t="s">
        <v>5048</v>
      </c>
      <c r="E1272" t="s">
        <v>7314</v>
      </c>
      <c r="H1272" t="s">
        <v>5050</v>
      </c>
      <c r="I1272" t="s">
        <v>5051</v>
      </c>
      <c r="K1272" t="s">
        <v>5094</v>
      </c>
      <c r="M1272" t="s">
        <v>5698</v>
      </c>
      <c r="AH1272" t="s">
        <v>5058</v>
      </c>
      <c r="AM1272" t="s">
        <v>13001</v>
      </c>
    </row>
    <row r="1273" spans="1:39" x14ac:dyDescent="0.25">
      <c r="A1273">
        <v>5161</v>
      </c>
      <c r="B1273" t="s">
        <v>13002</v>
      </c>
      <c r="C1273" t="s">
        <v>4793</v>
      </c>
      <c r="D1273" t="s">
        <v>5048</v>
      </c>
      <c r="E1273" t="s">
        <v>13003</v>
      </c>
      <c r="H1273" t="s">
        <v>5050</v>
      </c>
      <c r="I1273" t="s">
        <v>5051</v>
      </c>
      <c r="K1273" t="s">
        <v>5122</v>
      </c>
      <c r="M1273" t="s">
        <v>5360</v>
      </c>
      <c r="AH1273" t="s">
        <v>5058</v>
      </c>
      <c r="AM1273" t="s">
        <v>13004</v>
      </c>
    </row>
    <row r="1274" spans="1:39" x14ac:dyDescent="0.25">
      <c r="A1274">
        <v>240</v>
      </c>
      <c r="C1274" t="s">
        <v>4796</v>
      </c>
      <c r="D1274" t="s">
        <v>5048</v>
      </c>
      <c r="E1274" t="s">
        <v>5743</v>
      </c>
      <c r="G1274" t="s">
        <v>5073</v>
      </c>
      <c r="H1274" t="s">
        <v>5050</v>
      </c>
      <c r="I1274" t="s">
        <v>5051</v>
      </c>
      <c r="K1274" t="s">
        <v>5113</v>
      </c>
      <c r="M1274" t="s">
        <v>5271</v>
      </c>
      <c r="AH1274" t="s">
        <v>5058</v>
      </c>
      <c r="AM1274" t="s">
        <v>5744</v>
      </c>
    </row>
    <row r="1275" spans="1:39" x14ac:dyDescent="0.25">
      <c r="A1275">
        <v>5163</v>
      </c>
      <c r="B1275" t="s">
        <v>13005</v>
      </c>
      <c r="C1275" t="s">
        <v>4792</v>
      </c>
      <c r="D1275" t="s">
        <v>5048</v>
      </c>
      <c r="E1275" t="s">
        <v>13006</v>
      </c>
      <c r="H1275" t="s">
        <v>5050</v>
      </c>
      <c r="I1275" t="s">
        <v>5051</v>
      </c>
      <c r="K1275" t="s">
        <v>5191</v>
      </c>
      <c r="M1275" t="s">
        <v>5134</v>
      </c>
      <c r="AH1275" t="s">
        <v>5058</v>
      </c>
      <c r="AM1275" t="s">
        <v>13007</v>
      </c>
    </row>
    <row r="1276" spans="1:39" x14ac:dyDescent="0.25">
      <c r="A1276">
        <v>5164</v>
      </c>
      <c r="B1276" t="s">
        <v>13008</v>
      </c>
      <c r="C1276" t="s">
        <v>4792</v>
      </c>
      <c r="D1276" t="s">
        <v>5048</v>
      </c>
      <c r="E1276" t="s">
        <v>9012</v>
      </c>
      <c r="H1276" t="s">
        <v>5050</v>
      </c>
      <c r="I1276" t="s">
        <v>5051</v>
      </c>
      <c r="K1276" t="s">
        <v>5237</v>
      </c>
      <c r="M1276" t="s">
        <v>6355</v>
      </c>
      <c r="AH1276" t="s">
        <v>5058</v>
      </c>
      <c r="AM1276" t="s">
        <v>13009</v>
      </c>
    </row>
    <row r="1277" spans="1:39" x14ac:dyDescent="0.25">
      <c r="A1277">
        <v>5165</v>
      </c>
      <c r="B1277" t="s">
        <v>13010</v>
      </c>
      <c r="C1277" t="s">
        <v>4792</v>
      </c>
      <c r="D1277" t="s">
        <v>5048</v>
      </c>
      <c r="E1277" t="s">
        <v>8817</v>
      </c>
      <c r="H1277" t="s">
        <v>5050</v>
      </c>
      <c r="I1277" t="s">
        <v>5051</v>
      </c>
      <c r="K1277" t="s">
        <v>238</v>
      </c>
      <c r="M1277" t="s">
        <v>237</v>
      </c>
      <c r="AH1277" t="s">
        <v>5058</v>
      </c>
      <c r="AM1277" t="s">
        <v>13011</v>
      </c>
    </row>
    <row r="1278" spans="1:39" x14ac:dyDescent="0.25">
      <c r="A1278">
        <v>5166</v>
      </c>
      <c r="B1278" t="s">
        <v>13012</v>
      </c>
      <c r="C1278" t="s">
        <v>4792</v>
      </c>
      <c r="D1278" t="s">
        <v>5048</v>
      </c>
      <c r="E1278" t="s">
        <v>8879</v>
      </c>
      <c r="H1278" t="s">
        <v>5050</v>
      </c>
      <c r="I1278" t="s">
        <v>5051</v>
      </c>
      <c r="K1278" t="s">
        <v>5672</v>
      </c>
      <c r="M1278" t="s">
        <v>5123</v>
      </c>
      <c r="AH1278" t="s">
        <v>5058</v>
      </c>
      <c r="AM1278" t="s">
        <v>13013</v>
      </c>
    </row>
    <row r="1279" spans="1:39" x14ac:dyDescent="0.25">
      <c r="A1279">
        <v>5167</v>
      </c>
      <c r="B1279" t="s">
        <v>13014</v>
      </c>
      <c r="C1279" t="s">
        <v>4792</v>
      </c>
      <c r="D1279" t="s">
        <v>5048</v>
      </c>
      <c r="E1279" t="s">
        <v>13015</v>
      </c>
      <c r="H1279" t="s">
        <v>5050</v>
      </c>
      <c r="I1279" t="s">
        <v>5051</v>
      </c>
      <c r="K1279" t="s">
        <v>5070</v>
      </c>
      <c r="M1279" t="s">
        <v>4836</v>
      </c>
      <c r="AM1279" t="s">
        <v>13016</v>
      </c>
    </row>
    <row r="1280" spans="1:39" x14ac:dyDescent="0.25">
      <c r="A1280">
        <v>5168</v>
      </c>
      <c r="B1280" t="s">
        <v>13017</v>
      </c>
      <c r="C1280" t="s">
        <v>4792</v>
      </c>
      <c r="D1280" t="s">
        <v>5048</v>
      </c>
      <c r="E1280" t="s">
        <v>13018</v>
      </c>
      <c r="H1280" t="s">
        <v>5050</v>
      </c>
      <c r="I1280" t="s">
        <v>5051</v>
      </c>
      <c r="K1280" t="s">
        <v>5070</v>
      </c>
      <c r="M1280" t="s">
        <v>7211</v>
      </c>
      <c r="AH1280" t="s">
        <v>5058</v>
      </c>
      <c r="AM1280" t="s">
        <v>13019</v>
      </c>
    </row>
    <row r="1281" spans="1:39" x14ac:dyDescent="0.25">
      <c r="A1281">
        <v>5169</v>
      </c>
      <c r="B1281" t="s">
        <v>13020</v>
      </c>
      <c r="C1281" t="s">
        <v>4792</v>
      </c>
      <c r="D1281" t="s">
        <v>5048</v>
      </c>
      <c r="E1281" t="s">
        <v>13021</v>
      </c>
      <c r="H1281" t="s">
        <v>5050</v>
      </c>
      <c r="I1281" t="s">
        <v>5051</v>
      </c>
      <c r="K1281" t="s">
        <v>5129</v>
      </c>
      <c r="M1281" t="s">
        <v>5065</v>
      </c>
      <c r="AH1281" t="s">
        <v>5058</v>
      </c>
      <c r="AM1281" t="s">
        <v>13022</v>
      </c>
    </row>
    <row r="1282" spans="1:39" x14ac:dyDescent="0.25">
      <c r="A1282">
        <v>5170</v>
      </c>
      <c r="B1282" t="s">
        <v>13023</v>
      </c>
      <c r="C1282" t="s">
        <v>4792</v>
      </c>
      <c r="D1282" t="s">
        <v>5048</v>
      </c>
      <c r="E1282" t="s">
        <v>13024</v>
      </c>
      <c r="H1282" t="s">
        <v>5050</v>
      </c>
      <c r="I1282" t="s">
        <v>5051</v>
      </c>
      <c r="K1282" t="s">
        <v>5184</v>
      </c>
      <c r="M1282" t="s">
        <v>5355</v>
      </c>
      <c r="AH1282" t="s">
        <v>5058</v>
      </c>
      <c r="AM1282" t="s">
        <v>13025</v>
      </c>
    </row>
    <row r="1283" spans="1:39" x14ac:dyDescent="0.25">
      <c r="A1283">
        <v>5171</v>
      </c>
      <c r="B1283" t="s">
        <v>13026</v>
      </c>
      <c r="C1283" t="s">
        <v>4792</v>
      </c>
      <c r="D1283" t="s">
        <v>5048</v>
      </c>
      <c r="E1283" t="s">
        <v>13027</v>
      </c>
      <c r="H1283" t="s">
        <v>5050</v>
      </c>
      <c r="I1283" t="s">
        <v>5051</v>
      </c>
      <c r="K1283" t="s">
        <v>5091</v>
      </c>
      <c r="M1283" t="s">
        <v>5080</v>
      </c>
      <c r="AH1283" t="s">
        <v>5058</v>
      </c>
      <c r="AM1283" t="s">
        <v>13028</v>
      </c>
    </row>
    <row r="1284" spans="1:39" x14ac:dyDescent="0.25">
      <c r="A1284">
        <v>38</v>
      </c>
      <c r="C1284" t="s">
        <v>4796</v>
      </c>
      <c r="D1284" t="s">
        <v>5048</v>
      </c>
      <c r="E1284" t="s">
        <v>5190</v>
      </c>
      <c r="G1284" t="s">
        <v>5073</v>
      </c>
      <c r="H1284" t="s">
        <v>5050</v>
      </c>
      <c r="I1284" t="s">
        <v>5051</v>
      </c>
      <c r="K1284" t="s">
        <v>5091</v>
      </c>
      <c r="M1284" t="s">
        <v>5191</v>
      </c>
      <c r="AH1284" t="s">
        <v>5058</v>
      </c>
      <c r="AM1284" t="s">
        <v>5192</v>
      </c>
    </row>
    <row r="1285" spans="1:39" x14ac:dyDescent="0.25">
      <c r="A1285">
        <v>5188</v>
      </c>
      <c r="B1285" t="s">
        <v>13071</v>
      </c>
      <c r="C1285" t="s">
        <v>4792</v>
      </c>
      <c r="D1285" t="s">
        <v>5048</v>
      </c>
      <c r="E1285" t="s">
        <v>7492</v>
      </c>
      <c r="H1285" t="s">
        <v>5050</v>
      </c>
      <c r="I1285" t="s">
        <v>5051</v>
      </c>
      <c r="K1285" t="s">
        <v>5091</v>
      </c>
      <c r="M1285" t="s">
        <v>513</v>
      </c>
      <c r="AH1285" t="s">
        <v>5058</v>
      </c>
      <c r="AM1285" t="s">
        <v>13072</v>
      </c>
    </row>
    <row r="1286" spans="1:39" x14ac:dyDescent="0.25">
      <c r="A1286">
        <v>5189</v>
      </c>
      <c r="B1286" t="s">
        <v>13073</v>
      </c>
      <c r="C1286" t="s">
        <v>4792</v>
      </c>
      <c r="D1286" t="s">
        <v>5048</v>
      </c>
      <c r="E1286" t="s">
        <v>8553</v>
      </c>
      <c r="H1286" t="s">
        <v>5050</v>
      </c>
      <c r="I1286" t="s">
        <v>5051</v>
      </c>
      <c r="K1286" t="s">
        <v>5133</v>
      </c>
      <c r="M1286" t="s">
        <v>5092</v>
      </c>
      <c r="AH1286" t="s">
        <v>5058</v>
      </c>
      <c r="AM1286" t="s">
        <v>13074</v>
      </c>
    </row>
    <row r="1287" spans="1:39" x14ac:dyDescent="0.25">
      <c r="A1287">
        <v>5190</v>
      </c>
      <c r="B1287" t="s">
        <v>13075</v>
      </c>
      <c r="C1287" t="s">
        <v>4792</v>
      </c>
      <c r="D1287" t="s">
        <v>5048</v>
      </c>
      <c r="E1287" t="s">
        <v>13076</v>
      </c>
      <c r="H1287" t="s">
        <v>5050</v>
      </c>
      <c r="I1287" t="s">
        <v>5051</v>
      </c>
      <c r="K1287" t="s">
        <v>5133</v>
      </c>
      <c r="M1287" t="s">
        <v>5395</v>
      </c>
      <c r="AH1287" t="s">
        <v>5058</v>
      </c>
      <c r="AM1287" t="s">
        <v>13077</v>
      </c>
    </row>
    <row r="1288" spans="1:39" x14ac:dyDescent="0.25">
      <c r="A1288">
        <v>5191</v>
      </c>
      <c r="B1288" t="s">
        <v>13078</v>
      </c>
      <c r="C1288" t="s">
        <v>4792</v>
      </c>
      <c r="D1288" t="s">
        <v>5048</v>
      </c>
      <c r="E1288" t="s">
        <v>9018</v>
      </c>
      <c r="H1288" t="s">
        <v>5050</v>
      </c>
      <c r="I1288" t="s">
        <v>5051</v>
      </c>
      <c r="K1288" t="s">
        <v>235</v>
      </c>
      <c r="M1288" t="s">
        <v>5853</v>
      </c>
      <c r="AH1288" t="s">
        <v>5058</v>
      </c>
      <c r="AM1288" t="s">
        <v>13079</v>
      </c>
    </row>
    <row r="1289" spans="1:39" x14ac:dyDescent="0.25">
      <c r="A1289">
        <v>5193</v>
      </c>
      <c r="B1289" t="s">
        <v>13080</v>
      </c>
      <c r="C1289" t="s">
        <v>4792</v>
      </c>
      <c r="D1289" t="s">
        <v>5048</v>
      </c>
      <c r="E1289" t="s">
        <v>13081</v>
      </c>
      <c r="H1289" t="s">
        <v>5050</v>
      </c>
      <c r="I1289" t="s">
        <v>5051</v>
      </c>
      <c r="K1289" t="s">
        <v>5063</v>
      </c>
      <c r="M1289" t="s">
        <v>5229</v>
      </c>
      <c r="AH1289" t="s">
        <v>5058</v>
      </c>
      <c r="AM1289" t="s">
        <v>13082</v>
      </c>
    </row>
    <row r="1290" spans="1:39" x14ac:dyDescent="0.25">
      <c r="A1290">
        <v>5194</v>
      </c>
      <c r="B1290" t="s">
        <v>13083</v>
      </c>
      <c r="C1290" t="s">
        <v>4792</v>
      </c>
      <c r="D1290" t="s">
        <v>5048</v>
      </c>
      <c r="E1290" t="s">
        <v>8695</v>
      </c>
      <c r="H1290" t="s">
        <v>5050</v>
      </c>
      <c r="I1290" t="s">
        <v>5051</v>
      </c>
      <c r="K1290" t="s">
        <v>5099</v>
      </c>
      <c r="M1290" t="s">
        <v>5409</v>
      </c>
      <c r="AH1290" t="s">
        <v>5058</v>
      </c>
      <c r="AM1290" t="s">
        <v>13084</v>
      </c>
    </row>
    <row r="1291" spans="1:39" x14ac:dyDescent="0.25">
      <c r="A1291">
        <v>5195</v>
      </c>
      <c r="B1291" t="s">
        <v>13085</v>
      </c>
      <c r="C1291" t="s">
        <v>4792</v>
      </c>
      <c r="D1291" t="s">
        <v>5048</v>
      </c>
      <c r="E1291" t="s">
        <v>13086</v>
      </c>
      <c r="H1291" t="s">
        <v>5050</v>
      </c>
      <c r="I1291" t="s">
        <v>5051</v>
      </c>
      <c r="K1291" t="s">
        <v>5211</v>
      </c>
      <c r="M1291" t="s">
        <v>5271</v>
      </c>
      <c r="AH1291" t="s">
        <v>5058</v>
      </c>
      <c r="AM1291" t="s">
        <v>13087</v>
      </c>
    </row>
    <row r="1292" spans="1:39" x14ac:dyDescent="0.25">
      <c r="A1292">
        <v>208</v>
      </c>
      <c r="C1292" t="s">
        <v>4796</v>
      </c>
      <c r="D1292" t="s">
        <v>5048</v>
      </c>
      <c r="E1292" t="s">
        <v>5678</v>
      </c>
      <c r="G1292" t="s">
        <v>5073</v>
      </c>
      <c r="H1292" t="s">
        <v>5050</v>
      </c>
      <c r="I1292" t="s">
        <v>5051</v>
      </c>
      <c r="K1292" t="s">
        <v>5099</v>
      </c>
      <c r="M1292" t="s">
        <v>255</v>
      </c>
      <c r="AH1292" t="s">
        <v>5058</v>
      </c>
      <c r="AM1292" t="s">
        <v>5679</v>
      </c>
    </row>
    <row r="1293" spans="1:39" x14ac:dyDescent="0.25">
      <c r="A1293">
        <v>5197</v>
      </c>
      <c r="B1293" t="s">
        <v>13088</v>
      </c>
      <c r="C1293" t="s">
        <v>4792</v>
      </c>
      <c r="D1293" t="s">
        <v>5048</v>
      </c>
      <c r="E1293" t="s">
        <v>13089</v>
      </c>
      <c r="H1293" t="s">
        <v>5050</v>
      </c>
      <c r="I1293" t="s">
        <v>5051</v>
      </c>
      <c r="K1293" t="s">
        <v>13090</v>
      </c>
      <c r="M1293" t="s">
        <v>7211</v>
      </c>
      <c r="AH1293" t="s">
        <v>5058</v>
      </c>
      <c r="AM1293" t="s">
        <v>13091</v>
      </c>
    </row>
    <row r="1294" spans="1:39" x14ac:dyDescent="0.25">
      <c r="A1294">
        <v>5198</v>
      </c>
      <c r="B1294" t="s">
        <v>13092</v>
      </c>
      <c r="C1294" t="s">
        <v>4792</v>
      </c>
      <c r="D1294" t="s">
        <v>5048</v>
      </c>
      <c r="E1294" t="s">
        <v>7569</v>
      </c>
      <c r="H1294" t="s">
        <v>5050</v>
      </c>
      <c r="I1294" t="s">
        <v>5564</v>
      </c>
      <c r="K1294" t="s">
        <v>5094</v>
      </c>
      <c r="M1294" t="s">
        <v>486</v>
      </c>
      <c r="AH1294" t="s">
        <v>5058</v>
      </c>
      <c r="AM1294" t="s">
        <v>13093</v>
      </c>
    </row>
    <row r="1295" spans="1:39" x14ac:dyDescent="0.25">
      <c r="A1295">
        <v>5199</v>
      </c>
      <c r="B1295" t="s">
        <v>13094</v>
      </c>
      <c r="C1295" t="s">
        <v>4792</v>
      </c>
      <c r="D1295" t="s">
        <v>5048</v>
      </c>
      <c r="E1295" t="s">
        <v>13095</v>
      </c>
      <c r="H1295" t="s">
        <v>5050</v>
      </c>
      <c r="I1295" t="s">
        <v>5564</v>
      </c>
      <c r="K1295" t="s">
        <v>5063</v>
      </c>
      <c r="M1295" t="s">
        <v>5648</v>
      </c>
      <c r="AH1295" t="s">
        <v>5058</v>
      </c>
      <c r="AM1295" t="s">
        <v>13096</v>
      </c>
    </row>
    <row r="1296" spans="1:39" x14ac:dyDescent="0.25">
      <c r="A1296">
        <v>5200</v>
      </c>
      <c r="B1296" t="s">
        <v>13097</v>
      </c>
      <c r="C1296" t="s">
        <v>4792</v>
      </c>
      <c r="D1296" t="s">
        <v>5048</v>
      </c>
      <c r="E1296" t="s">
        <v>13098</v>
      </c>
      <c r="H1296" t="s">
        <v>5050</v>
      </c>
      <c r="I1296" t="s">
        <v>5564</v>
      </c>
      <c r="K1296" t="s">
        <v>5063</v>
      </c>
      <c r="M1296" t="s">
        <v>8229</v>
      </c>
      <c r="AH1296" t="s">
        <v>5058</v>
      </c>
      <c r="AM1296" t="s">
        <v>13099</v>
      </c>
    </row>
    <row r="1297" spans="1:39" x14ac:dyDescent="0.25">
      <c r="A1297">
        <v>5201</v>
      </c>
      <c r="B1297" t="s">
        <v>13100</v>
      </c>
      <c r="C1297" t="s">
        <v>4792</v>
      </c>
      <c r="D1297" t="s">
        <v>5048</v>
      </c>
      <c r="E1297" t="s">
        <v>8189</v>
      </c>
      <c r="H1297" t="s">
        <v>5050</v>
      </c>
      <c r="I1297" t="s">
        <v>5564</v>
      </c>
      <c r="K1297" t="s">
        <v>5063</v>
      </c>
      <c r="M1297" t="s">
        <v>6945</v>
      </c>
      <c r="AH1297" t="s">
        <v>5058</v>
      </c>
      <c r="AM1297" t="s">
        <v>13101</v>
      </c>
    </row>
    <row r="1298" spans="1:39" x14ac:dyDescent="0.25">
      <c r="A1298">
        <v>5202</v>
      </c>
      <c r="B1298" t="s">
        <v>13102</v>
      </c>
      <c r="C1298" t="s">
        <v>4792</v>
      </c>
      <c r="D1298" t="s">
        <v>5048</v>
      </c>
      <c r="E1298" t="s">
        <v>8696</v>
      </c>
      <c r="H1298" t="s">
        <v>5050</v>
      </c>
      <c r="I1298" t="s">
        <v>5564</v>
      </c>
      <c r="K1298" t="s">
        <v>5138</v>
      </c>
      <c r="M1298" t="s">
        <v>486</v>
      </c>
      <c r="AH1298" t="s">
        <v>5058</v>
      </c>
      <c r="AM1298" t="s">
        <v>13103</v>
      </c>
    </row>
    <row r="1299" spans="1:39" x14ac:dyDescent="0.25">
      <c r="A1299">
        <v>5203</v>
      </c>
      <c r="B1299" t="s">
        <v>13104</v>
      </c>
      <c r="C1299" t="s">
        <v>4792</v>
      </c>
      <c r="D1299" t="s">
        <v>5048</v>
      </c>
      <c r="E1299" t="s">
        <v>8435</v>
      </c>
      <c r="H1299" t="s">
        <v>5050</v>
      </c>
      <c r="I1299" t="s">
        <v>5564</v>
      </c>
      <c r="K1299" t="s">
        <v>5138</v>
      </c>
      <c r="M1299" t="s">
        <v>5054</v>
      </c>
      <c r="AH1299" t="s">
        <v>5058</v>
      </c>
      <c r="AM1299" t="s">
        <v>13105</v>
      </c>
    </row>
    <row r="1300" spans="1:39" x14ac:dyDescent="0.25">
      <c r="A1300">
        <v>5204</v>
      </c>
      <c r="B1300" t="s">
        <v>13106</v>
      </c>
      <c r="C1300" t="s">
        <v>4792</v>
      </c>
      <c r="D1300" t="s">
        <v>5048</v>
      </c>
      <c r="E1300" t="s">
        <v>13107</v>
      </c>
      <c r="H1300" t="s">
        <v>5050</v>
      </c>
      <c r="I1300" t="s">
        <v>5564</v>
      </c>
      <c r="K1300" t="s">
        <v>5138</v>
      </c>
      <c r="M1300" t="s">
        <v>670</v>
      </c>
      <c r="AH1300" t="s">
        <v>5058</v>
      </c>
      <c r="AM1300" t="s">
        <v>13108</v>
      </c>
    </row>
    <row r="1301" spans="1:39" x14ac:dyDescent="0.25">
      <c r="A1301">
        <v>5205</v>
      </c>
      <c r="B1301" t="s">
        <v>13109</v>
      </c>
      <c r="C1301" t="s">
        <v>4792</v>
      </c>
      <c r="D1301" t="s">
        <v>5048</v>
      </c>
      <c r="E1301" t="s">
        <v>13110</v>
      </c>
      <c r="H1301" t="s">
        <v>5050</v>
      </c>
      <c r="I1301" t="s">
        <v>5564</v>
      </c>
      <c r="K1301" t="s">
        <v>5138</v>
      </c>
      <c r="M1301" t="s">
        <v>8963</v>
      </c>
      <c r="AH1301" t="s">
        <v>5058</v>
      </c>
      <c r="AM1301" t="s">
        <v>13111</v>
      </c>
    </row>
    <row r="1302" spans="1:39" x14ac:dyDescent="0.25">
      <c r="A1302">
        <v>5206</v>
      </c>
      <c r="B1302" t="s">
        <v>13112</v>
      </c>
      <c r="C1302" t="s">
        <v>4792</v>
      </c>
      <c r="D1302" t="s">
        <v>5048</v>
      </c>
      <c r="E1302" t="s">
        <v>13113</v>
      </c>
      <c r="H1302" t="s">
        <v>5050</v>
      </c>
      <c r="I1302" t="s">
        <v>5564</v>
      </c>
      <c r="K1302" t="s">
        <v>5104</v>
      </c>
      <c r="M1302" t="s">
        <v>743</v>
      </c>
      <c r="AH1302" t="s">
        <v>5058</v>
      </c>
      <c r="AM1302" t="s">
        <v>13114</v>
      </c>
    </row>
    <row r="1303" spans="1:39" x14ac:dyDescent="0.25">
      <c r="A1303">
        <v>5207</v>
      </c>
      <c r="B1303" t="s">
        <v>13115</v>
      </c>
      <c r="C1303" t="s">
        <v>4792</v>
      </c>
      <c r="D1303" t="s">
        <v>5048</v>
      </c>
      <c r="E1303" t="s">
        <v>13116</v>
      </c>
      <c r="H1303" t="s">
        <v>5050</v>
      </c>
      <c r="I1303" t="s">
        <v>5564</v>
      </c>
      <c r="K1303" t="s">
        <v>5104</v>
      </c>
      <c r="M1303" t="s">
        <v>5237</v>
      </c>
      <c r="AH1303" t="s">
        <v>5058</v>
      </c>
      <c r="AM1303" t="s">
        <v>13117</v>
      </c>
    </row>
    <row r="1304" spans="1:39" x14ac:dyDescent="0.25">
      <c r="A1304">
        <v>5208</v>
      </c>
      <c r="B1304" t="s">
        <v>13118</v>
      </c>
      <c r="C1304" t="s">
        <v>4792</v>
      </c>
      <c r="D1304" t="s">
        <v>5048</v>
      </c>
      <c r="E1304" t="s">
        <v>13119</v>
      </c>
      <c r="H1304" t="s">
        <v>5050</v>
      </c>
      <c r="I1304" t="s">
        <v>5564</v>
      </c>
      <c r="K1304" t="s">
        <v>5104</v>
      </c>
      <c r="M1304" t="s">
        <v>506</v>
      </c>
      <c r="AH1304" t="s">
        <v>5058</v>
      </c>
      <c r="AM1304" t="s">
        <v>13120</v>
      </c>
    </row>
    <row r="1305" spans="1:39" x14ac:dyDescent="0.25">
      <c r="A1305">
        <v>5209</v>
      </c>
      <c r="B1305" t="s">
        <v>13121</v>
      </c>
      <c r="C1305" t="s">
        <v>4792</v>
      </c>
      <c r="D1305" t="s">
        <v>5048</v>
      </c>
      <c r="E1305" t="s">
        <v>13122</v>
      </c>
      <c r="H1305" t="s">
        <v>5050</v>
      </c>
      <c r="I1305" t="s">
        <v>5564</v>
      </c>
      <c r="K1305" t="s">
        <v>5123</v>
      </c>
      <c r="M1305" t="s">
        <v>5098</v>
      </c>
      <c r="AH1305" t="s">
        <v>5058</v>
      </c>
      <c r="AM1305" t="s">
        <v>13123</v>
      </c>
    </row>
    <row r="1306" spans="1:39" x14ac:dyDescent="0.25">
      <c r="A1306">
        <v>5210</v>
      </c>
      <c r="B1306" t="s">
        <v>13124</v>
      </c>
      <c r="C1306" t="s">
        <v>4792</v>
      </c>
      <c r="D1306" t="s">
        <v>5048</v>
      </c>
      <c r="E1306" t="s">
        <v>13125</v>
      </c>
      <c r="H1306" t="s">
        <v>5050</v>
      </c>
      <c r="I1306" t="s">
        <v>5564</v>
      </c>
      <c r="K1306" t="s">
        <v>5078</v>
      </c>
      <c r="M1306" t="s">
        <v>5285</v>
      </c>
      <c r="AH1306" t="s">
        <v>5058</v>
      </c>
      <c r="AM1306" t="s">
        <v>13126</v>
      </c>
    </row>
    <row r="1307" spans="1:39" x14ac:dyDescent="0.25">
      <c r="A1307">
        <v>5211</v>
      </c>
      <c r="B1307" t="s">
        <v>13127</v>
      </c>
      <c r="C1307" t="s">
        <v>4792</v>
      </c>
      <c r="D1307" t="s">
        <v>5048</v>
      </c>
      <c r="E1307" t="s">
        <v>7979</v>
      </c>
      <c r="H1307" t="s">
        <v>5050</v>
      </c>
      <c r="I1307" t="s">
        <v>5564</v>
      </c>
      <c r="K1307" t="s">
        <v>5078</v>
      </c>
      <c r="M1307" t="s">
        <v>5619</v>
      </c>
      <c r="AH1307" t="s">
        <v>5058</v>
      </c>
      <c r="AM1307" t="s">
        <v>13128</v>
      </c>
    </row>
    <row r="1308" spans="1:39" x14ac:dyDescent="0.25">
      <c r="A1308">
        <v>5212</v>
      </c>
      <c r="B1308" t="s">
        <v>13129</v>
      </c>
      <c r="C1308" t="s">
        <v>4792</v>
      </c>
      <c r="D1308" t="s">
        <v>5048</v>
      </c>
      <c r="E1308" t="s">
        <v>13130</v>
      </c>
      <c r="H1308" t="s">
        <v>5050</v>
      </c>
      <c r="I1308" t="s">
        <v>5564</v>
      </c>
      <c r="K1308" t="s">
        <v>5078</v>
      </c>
      <c r="M1308" t="s">
        <v>6761</v>
      </c>
      <c r="AH1308" t="s">
        <v>5058</v>
      </c>
      <c r="AM1308" t="s">
        <v>13131</v>
      </c>
    </row>
    <row r="1309" spans="1:39" x14ac:dyDescent="0.25">
      <c r="A1309">
        <v>5213</v>
      </c>
      <c r="B1309" t="s">
        <v>13132</v>
      </c>
      <c r="C1309" t="s">
        <v>4792</v>
      </c>
      <c r="D1309" t="s">
        <v>5048</v>
      </c>
      <c r="E1309" t="s">
        <v>13133</v>
      </c>
      <c r="H1309" t="s">
        <v>5050</v>
      </c>
      <c r="I1309" t="s">
        <v>5564</v>
      </c>
      <c r="K1309" t="s">
        <v>5078</v>
      </c>
      <c r="M1309" t="s">
        <v>1148</v>
      </c>
      <c r="AH1309" t="s">
        <v>5058</v>
      </c>
      <c r="AM1309" t="s">
        <v>13134</v>
      </c>
    </row>
    <row r="1310" spans="1:39" x14ac:dyDescent="0.25">
      <c r="A1310">
        <v>5214</v>
      </c>
      <c r="B1310" t="s">
        <v>13135</v>
      </c>
      <c r="C1310" t="s">
        <v>4792</v>
      </c>
      <c r="D1310" t="s">
        <v>5048</v>
      </c>
      <c r="E1310" t="s">
        <v>13136</v>
      </c>
      <c r="H1310" t="s">
        <v>5050</v>
      </c>
      <c r="I1310" t="s">
        <v>5564</v>
      </c>
      <c r="K1310" t="s">
        <v>5460</v>
      </c>
      <c r="M1310" t="s">
        <v>239</v>
      </c>
      <c r="AH1310" t="s">
        <v>5058</v>
      </c>
      <c r="AM1310" t="s">
        <v>13137</v>
      </c>
    </row>
    <row r="1311" spans="1:39" x14ac:dyDescent="0.25">
      <c r="A1311">
        <v>5215</v>
      </c>
      <c r="B1311" t="s">
        <v>13138</v>
      </c>
      <c r="C1311" t="s">
        <v>4792</v>
      </c>
      <c r="D1311" t="s">
        <v>5048</v>
      </c>
      <c r="E1311" t="s">
        <v>13139</v>
      </c>
      <c r="H1311" t="s">
        <v>5050</v>
      </c>
      <c r="I1311" t="s">
        <v>5564</v>
      </c>
      <c r="K1311" t="s">
        <v>5108</v>
      </c>
      <c r="M1311" t="s">
        <v>5098</v>
      </c>
      <c r="AH1311" t="s">
        <v>5058</v>
      </c>
      <c r="AM1311" t="s">
        <v>13140</v>
      </c>
    </row>
    <row r="1312" spans="1:39" x14ac:dyDescent="0.25">
      <c r="A1312">
        <v>5216</v>
      </c>
      <c r="B1312" t="s">
        <v>13141</v>
      </c>
      <c r="C1312" t="s">
        <v>4792</v>
      </c>
      <c r="D1312" t="s">
        <v>5048</v>
      </c>
      <c r="E1312" t="s">
        <v>13142</v>
      </c>
      <c r="H1312" t="s">
        <v>5050</v>
      </c>
      <c r="I1312" t="s">
        <v>5051</v>
      </c>
      <c r="K1312" t="s">
        <v>5070</v>
      </c>
      <c r="M1312" t="s">
        <v>5063</v>
      </c>
      <c r="N1312" t="s">
        <v>5051</v>
      </c>
      <c r="O1312" t="s">
        <v>5094</v>
      </c>
      <c r="Q1312" t="s">
        <v>486</v>
      </c>
      <c r="X1312" t="s">
        <v>5057</v>
      </c>
      <c r="Y1312" t="s">
        <v>5057</v>
      </c>
      <c r="Z1312" t="s">
        <v>670</v>
      </c>
      <c r="AA1312" t="s">
        <v>5113</v>
      </c>
      <c r="AH1312" t="s">
        <v>5058</v>
      </c>
      <c r="AM1312" t="s">
        <v>13143</v>
      </c>
    </row>
    <row r="1313" spans="1:39" x14ac:dyDescent="0.25">
      <c r="A1313">
        <v>5217</v>
      </c>
      <c r="B1313" t="s">
        <v>13144</v>
      </c>
      <c r="C1313" t="s">
        <v>4792</v>
      </c>
      <c r="D1313" t="s">
        <v>5048</v>
      </c>
      <c r="E1313" t="s">
        <v>13145</v>
      </c>
      <c r="H1313" t="s">
        <v>5050</v>
      </c>
      <c r="I1313" t="s">
        <v>5051</v>
      </c>
      <c r="K1313" t="s">
        <v>5094</v>
      </c>
      <c r="M1313" t="s">
        <v>238</v>
      </c>
      <c r="N1313" t="s">
        <v>5051</v>
      </c>
      <c r="O1313" t="s">
        <v>5070</v>
      </c>
      <c r="Q1313" t="s">
        <v>5080</v>
      </c>
      <c r="X1313" t="s">
        <v>5052</v>
      </c>
      <c r="Y1313" t="s">
        <v>5070</v>
      </c>
      <c r="Z1313" t="s">
        <v>5099</v>
      </c>
      <c r="AA1313" t="s">
        <v>5099</v>
      </c>
      <c r="AH1313" t="s">
        <v>5058</v>
      </c>
      <c r="AM1313" t="s">
        <v>13146</v>
      </c>
    </row>
    <row r="1314" spans="1:39" x14ac:dyDescent="0.25">
      <c r="A1314">
        <v>5218</v>
      </c>
      <c r="B1314" t="s">
        <v>13147</v>
      </c>
      <c r="C1314" t="s">
        <v>4792</v>
      </c>
      <c r="D1314" t="s">
        <v>5048</v>
      </c>
      <c r="E1314" t="s">
        <v>13148</v>
      </c>
      <c r="H1314" t="s">
        <v>5050</v>
      </c>
      <c r="I1314" t="s">
        <v>5051</v>
      </c>
      <c r="K1314" t="s">
        <v>5094</v>
      </c>
      <c r="M1314" t="s">
        <v>238</v>
      </c>
      <c r="N1314" t="s">
        <v>5051</v>
      </c>
      <c r="O1314" t="s">
        <v>5070</v>
      </c>
      <c r="Q1314" t="s">
        <v>323</v>
      </c>
      <c r="X1314" t="s">
        <v>5052</v>
      </c>
      <c r="Y1314" t="s">
        <v>5070</v>
      </c>
      <c r="Z1314" t="s">
        <v>252</v>
      </c>
      <c r="AA1314" t="s">
        <v>5099</v>
      </c>
      <c r="AH1314" t="s">
        <v>5058</v>
      </c>
      <c r="AM1314" t="s">
        <v>13149</v>
      </c>
    </row>
    <row r="1315" spans="1:39" x14ac:dyDescent="0.25">
      <c r="A1315">
        <v>5219</v>
      </c>
      <c r="B1315" t="s">
        <v>13150</v>
      </c>
      <c r="C1315" t="s">
        <v>4792</v>
      </c>
      <c r="D1315" t="s">
        <v>5048</v>
      </c>
      <c r="E1315" t="s">
        <v>13151</v>
      </c>
      <c r="H1315" t="s">
        <v>5050</v>
      </c>
      <c r="I1315" t="s">
        <v>5051</v>
      </c>
      <c r="K1315" t="s">
        <v>5094</v>
      </c>
      <c r="M1315" t="s">
        <v>238</v>
      </c>
      <c r="N1315" t="s">
        <v>5051</v>
      </c>
      <c r="O1315" t="s">
        <v>5070</v>
      </c>
      <c r="Q1315" t="s">
        <v>323</v>
      </c>
      <c r="X1315" t="s">
        <v>5052</v>
      </c>
      <c r="Y1315" t="s">
        <v>5070</v>
      </c>
      <c r="Z1315" t="s">
        <v>5627</v>
      </c>
      <c r="AA1315" t="s">
        <v>5094</v>
      </c>
      <c r="AH1315" t="s">
        <v>5058</v>
      </c>
      <c r="AM1315" t="s">
        <v>13152</v>
      </c>
    </row>
    <row r="1316" spans="1:39" x14ac:dyDescent="0.25">
      <c r="A1316">
        <v>5220</v>
      </c>
      <c r="B1316" t="s">
        <v>13153</v>
      </c>
      <c r="C1316" t="s">
        <v>4791</v>
      </c>
      <c r="D1316" t="s">
        <v>5048</v>
      </c>
      <c r="E1316" t="s">
        <v>13154</v>
      </c>
      <c r="H1316" t="s">
        <v>5050</v>
      </c>
      <c r="I1316" t="s">
        <v>5051</v>
      </c>
      <c r="K1316" t="s">
        <v>5099</v>
      </c>
      <c r="M1316" t="s">
        <v>5069</v>
      </c>
      <c r="N1316" t="s">
        <v>5051</v>
      </c>
      <c r="O1316" t="s">
        <v>5078</v>
      </c>
      <c r="Q1316" t="s">
        <v>5109</v>
      </c>
      <c r="X1316" t="s">
        <v>5057</v>
      </c>
      <c r="Y1316" t="s">
        <v>5196</v>
      </c>
      <c r="Z1316" t="s">
        <v>9191</v>
      </c>
      <c r="AA1316" t="s">
        <v>5070</v>
      </c>
      <c r="AH1316" t="s">
        <v>5058</v>
      </c>
      <c r="AM1316" t="s">
        <v>13155</v>
      </c>
    </row>
    <row r="1317" spans="1:39" x14ac:dyDescent="0.25">
      <c r="A1317">
        <v>5222</v>
      </c>
      <c r="B1317" t="s">
        <v>13156</v>
      </c>
      <c r="C1317" t="s">
        <v>4791</v>
      </c>
      <c r="D1317" t="s">
        <v>5048</v>
      </c>
      <c r="E1317" t="s">
        <v>8875</v>
      </c>
      <c r="H1317" t="s">
        <v>5050</v>
      </c>
      <c r="I1317" t="s">
        <v>5051</v>
      </c>
      <c r="K1317" t="s">
        <v>235</v>
      </c>
      <c r="M1317" t="s">
        <v>5098</v>
      </c>
      <c r="N1317" t="s">
        <v>5051</v>
      </c>
      <c r="O1317" t="s">
        <v>5113</v>
      </c>
      <c r="Q1317" t="s">
        <v>5098</v>
      </c>
      <c r="X1317" t="s">
        <v>5077</v>
      </c>
      <c r="Y1317" t="s">
        <v>6072</v>
      </c>
      <c r="Z1317" t="s">
        <v>5077</v>
      </c>
      <c r="AA1317" t="s">
        <v>5070</v>
      </c>
      <c r="AH1317" t="s">
        <v>5058</v>
      </c>
      <c r="AM1317" t="s">
        <v>13157</v>
      </c>
    </row>
    <row r="1318" spans="1:39" x14ac:dyDescent="0.25">
      <c r="A1318">
        <v>5223</v>
      </c>
      <c r="B1318" t="s">
        <v>13158</v>
      </c>
      <c r="C1318" t="s">
        <v>4792</v>
      </c>
      <c r="D1318" t="s">
        <v>5048</v>
      </c>
      <c r="E1318" t="s">
        <v>9340</v>
      </c>
      <c r="H1318" t="s">
        <v>5050</v>
      </c>
      <c r="I1318" t="s">
        <v>5051</v>
      </c>
      <c r="K1318" t="s">
        <v>5191</v>
      </c>
      <c r="M1318" t="s">
        <v>7036</v>
      </c>
      <c r="AH1318" t="s">
        <v>5058</v>
      </c>
      <c r="AM1318" t="s">
        <v>13159</v>
      </c>
    </row>
    <row r="1319" spans="1:39" x14ac:dyDescent="0.25">
      <c r="A1319">
        <v>5224</v>
      </c>
      <c r="B1319" t="s">
        <v>13160</v>
      </c>
      <c r="C1319" t="s">
        <v>4792</v>
      </c>
      <c r="D1319" t="s">
        <v>5048</v>
      </c>
      <c r="E1319" t="s">
        <v>13161</v>
      </c>
      <c r="H1319" t="s">
        <v>5050</v>
      </c>
      <c r="I1319" t="s">
        <v>5051</v>
      </c>
      <c r="K1319" t="s">
        <v>6072</v>
      </c>
      <c r="M1319" t="s">
        <v>9177</v>
      </c>
      <c r="AH1319" t="s">
        <v>5058</v>
      </c>
      <c r="AM1319" t="s">
        <v>13162</v>
      </c>
    </row>
    <row r="1320" spans="1:39" x14ac:dyDescent="0.25">
      <c r="A1320">
        <v>5225</v>
      </c>
      <c r="B1320" t="s">
        <v>13163</v>
      </c>
      <c r="C1320" t="s">
        <v>4792</v>
      </c>
      <c r="D1320" t="s">
        <v>5048</v>
      </c>
      <c r="E1320" t="s">
        <v>13164</v>
      </c>
      <c r="H1320" t="s">
        <v>5050</v>
      </c>
      <c r="I1320" t="s">
        <v>5051</v>
      </c>
      <c r="K1320" t="s">
        <v>323</v>
      </c>
      <c r="M1320" t="s">
        <v>5134</v>
      </c>
      <c r="AH1320" t="s">
        <v>5058</v>
      </c>
      <c r="AM1320" t="s">
        <v>13165</v>
      </c>
    </row>
    <row r="1321" spans="1:39" x14ac:dyDescent="0.25">
      <c r="A1321">
        <v>5226</v>
      </c>
      <c r="B1321" t="s">
        <v>13166</v>
      </c>
      <c r="C1321" t="s">
        <v>4792</v>
      </c>
      <c r="D1321" t="s">
        <v>5048</v>
      </c>
      <c r="E1321" t="s">
        <v>13167</v>
      </c>
      <c r="H1321" t="s">
        <v>5050</v>
      </c>
      <c r="I1321" t="s">
        <v>5051</v>
      </c>
      <c r="K1321" t="s">
        <v>323</v>
      </c>
      <c r="M1321" t="s">
        <v>5109</v>
      </c>
      <c r="AH1321" t="s">
        <v>5058</v>
      </c>
      <c r="AM1321" t="s">
        <v>13168</v>
      </c>
    </row>
    <row r="1322" spans="1:39" x14ac:dyDescent="0.25">
      <c r="A1322">
        <v>5227</v>
      </c>
      <c r="B1322" t="s">
        <v>13169</v>
      </c>
      <c r="C1322" t="s">
        <v>4792</v>
      </c>
      <c r="D1322" t="s">
        <v>5048</v>
      </c>
      <c r="E1322" t="s">
        <v>13170</v>
      </c>
      <c r="H1322" t="s">
        <v>5050</v>
      </c>
      <c r="I1322" t="s">
        <v>5051</v>
      </c>
      <c r="K1322" t="s">
        <v>323</v>
      </c>
      <c r="M1322" t="s">
        <v>5064</v>
      </c>
      <c r="AH1322" t="s">
        <v>5058</v>
      </c>
      <c r="AM1322" t="s">
        <v>13171</v>
      </c>
    </row>
    <row r="1323" spans="1:39" x14ac:dyDescent="0.25">
      <c r="A1323">
        <v>5228</v>
      </c>
      <c r="B1323" t="s">
        <v>13172</v>
      </c>
      <c r="C1323" t="s">
        <v>4792</v>
      </c>
      <c r="D1323" t="s">
        <v>5048</v>
      </c>
      <c r="E1323" t="s">
        <v>13173</v>
      </c>
      <c r="H1323" t="s">
        <v>5050</v>
      </c>
      <c r="I1323" t="s">
        <v>5051</v>
      </c>
      <c r="K1323" t="s">
        <v>323</v>
      </c>
      <c r="M1323" t="s">
        <v>486</v>
      </c>
      <c r="AH1323" t="s">
        <v>5058</v>
      </c>
      <c r="AM1323" t="s">
        <v>13174</v>
      </c>
    </row>
    <row r="1324" spans="1:39" x14ac:dyDescent="0.25">
      <c r="A1324">
        <v>5230</v>
      </c>
      <c r="B1324" t="s">
        <v>13177</v>
      </c>
      <c r="C1324" t="s">
        <v>4792</v>
      </c>
      <c r="D1324" t="s">
        <v>5048</v>
      </c>
      <c r="E1324" t="s">
        <v>13178</v>
      </c>
      <c r="H1324" t="s">
        <v>5050</v>
      </c>
      <c r="I1324" t="s">
        <v>5051</v>
      </c>
      <c r="K1324" t="s">
        <v>323</v>
      </c>
      <c r="M1324" t="s">
        <v>5546</v>
      </c>
      <c r="AH1324" t="s">
        <v>5058</v>
      </c>
      <c r="AM1324" t="s">
        <v>13179</v>
      </c>
    </row>
    <row r="1325" spans="1:39" x14ac:dyDescent="0.25">
      <c r="A1325">
        <v>5231</v>
      </c>
      <c r="B1325" t="s">
        <v>13180</v>
      </c>
      <c r="C1325" t="s">
        <v>4792</v>
      </c>
      <c r="D1325" t="s">
        <v>5048</v>
      </c>
      <c r="E1325" t="s">
        <v>8400</v>
      </c>
      <c r="H1325" t="s">
        <v>5050</v>
      </c>
      <c r="I1325" t="s">
        <v>5051</v>
      </c>
      <c r="K1325" t="s">
        <v>6876</v>
      </c>
      <c r="M1325" t="s">
        <v>5360</v>
      </c>
      <c r="AH1325" t="s">
        <v>5058</v>
      </c>
      <c r="AM1325" t="s">
        <v>13181</v>
      </c>
    </row>
    <row r="1326" spans="1:39" x14ac:dyDescent="0.25">
      <c r="A1326">
        <v>5232</v>
      </c>
      <c r="B1326" t="s">
        <v>13182</v>
      </c>
      <c r="C1326" t="s">
        <v>4792</v>
      </c>
      <c r="D1326" t="s">
        <v>5048</v>
      </c>
      <c r="E1326" t="s">
        <v>8401</v>
      </c>
      <c r="H1326" t="s">
        <v>5050</v>
      </c>
      <c r="I1326" t="s">
        <v>5051</v>
      </c>
      <c r="K1326" t="s">
        <v>5069</v>
      </c>
      <c r="M1326" t="s">
        <v>5098</v>
      </c>
      <c r="AH1326" t="s">
        <v>5058</v>
      </c>
      <c r="AM1326" t="s">
        <v>13183</v>
      </c>
    </row>
    <row r="1327" spans="1:39" x14ac:dyDescent="0.25">
      <c r="A1327">
        <v>5233</v>
      </c>
      <c r="B1327" t="s">
        <v>13184</v>
      </c>
      <c r="C1327" t="s">
        <v>4792</v>
      </c>
      <c r="D1327" t="s">
        <v>5048</v>
      </c>
      <c r="E1327" t="s">
        <v>13185</v>
      </c>
      <c r="H1327" t="s">
        <v>5050</v>
      </c>
      <c r="I1327" t="s">
        <v>5051</v>
      </c>
      <c r="K1327" t="s">
        <v>5069</v>
      </c>
      <c r="M1327" t="s">
        <v>5861</v>
      </c>
      <c r="AH1327" t="s">
        <v>5058</v>
      </c>
      <c r="AM1327" t="s">
        <v>13186</v>
      </c>
    </row>
    <row r="1328" spans="1:39" x14ac:dyDescent="0.25">
      <c r="A1328">
        <v>5234</v>
      </c>
      <c r="B1328" t="s">
        <v>13187</v>
      </c>
      <c r="C1328" t="s">
        <v>4792</v>
      </c>
      <c r="D1328" t="s">
        <v>5048</v>
      </c>
      <c r="E1328" t="s">
        <v>13188</v>
      </c>
      <c r="H1328" t="s">
        <v>5050</v>
      </c>
      <c r="I1328" t="s">
        <v>5051</v>
      </c>
      <c r="K1328" t="s">
        <v>5069</v>
      </c>
      <c r="M1328" t="s">
        <v>1148</v>
      </c>
      <c r="AH1328" t="s">
        <v>5058</v>
      </c>
      <c r="AM1328" t="s">
        <v>13189</v>
      </c>
    </row>
    <row r="1329" spans="1:39" x14ac:dyDescent="0.25">
      <c r="A1329">
        <v>5235</v>
      </c>
      <c r="B1329" t="s">
        <v>13190</v>
      </c>
      <c r="C1329" t="s">
        <v>4792</v>
      </c>
      <c r="D1329" t="s">
        <v>5048</v>
      </c>
      <c r="E1329" t="s">
        <v>9079</v>
      </c>
      <c r="H1329" t="s">
        <v>5050</v>
      </c>
      <c r="I1329" t="s">
        <v>5051</v>
      </c>
      <c r="K1329" t="s">
        <v>5196</v>
      </c>
      <c r="M1329" t="s">
        <v>5054</v>
      </c>
      <c r="AH1329" t="s">
        <v>5058</v>
      </c>
      <c r="AM1329" t="s">
        <v>13191</v>
      </c>
    </row>
    <row r="1330" spans="1:39" x14ac:dyDescent="0.25">
      <c r="A1330">
        <v>5236</v>
      </c>
      <c r="B1330" t="s">
        <v>13192</v>
      </c>
      <c r="C1330" t="s">
        <v>4792</v>
      </c>
      <c r="D1330" t="s">
        <v>5048</v>
      </c>
      <c r="E1330" t="s">
        <v>13193</v>
      </c>
      <c r="H1330" t="s">
        <v>5050</v>
      </c>
      <c r="I1330" t="s">
        <v>5564</v>
      </c>
      <c r="K1330" t="s">
        <v>5196</v>
      </c>
      <c r="M1330" t="s">
        <v>5627</v>
      </c>
      <c r="AH1330" t="s">
        <v>5058</v>
      </c>
      <c r="AM1330" t="s">
        <v>13194</v>
      </c>
    </row>
    <row r="1331" spans="1:39" x14ac:dyDescent="0.25">
      <c r="A1331">
        <v>5237</v>
      </c>
      <c r="B1331" t="s">
        <v>13195</v>
      </c>
      <c r="C1331" t="s">
        <v>4792</v>
      </c>
      <c r="D1331" t="s">
        <v>5048</v>
      </c>
      <c r="E1331" t="s">
        <v>13196</v>
      </c>
      <c r="H1331" t="s">
        <v>5050</v>
      </c>
      <c r="I1331" t="s">
        <v>5051</v>
      </c>
      <c r="K1331" t="s">
        <v>5196</v>
      </c>
      <c r="M1331" t="s">
        <v>513</v>
      </c>
      <c r="AH1331" t="s">
        <v>5058</v>
      </c>
      <c r="AM1331" t="s">
        <v>13197</v>
      </c>
    </row>
    <row r="1332" spans="1:39" x14ac:dyDescent="0.25">
      <c r="A1332">
        <v>5238</v>
      </c>
      <c r="B1332" t="s">
        <v>13198</v>
      </c>
      <c r="C1332" t="s">
        <v>4792</v>
      </c>
      <c r="D1332" t="s">
        <v>5048</v>
      </c>
      <c r="E1332" t="s">
        <v>13199</v>
      </c>
      <c r="H1332" t="s">
        <v>5050</v>
      </c>
      <c r="I1332" t="s">
        <v>5051</v>
      </c>
      <c r="K1332" t="s">
        <v>5355</v>
      </c>
      <c r="M1332" t="s">
        <v>5619</v>
      </c>
      <c r="AH1332" t="s">
        <v>5058</v>
      </c>
      <c r="AM1332" t="s">
        <v>13200</v>
      </c>
    </row>
    <row r="1333" spans="1:39" x14ac:dyDescent="0.25">
      <c r="A1333">
        <v>5239</v>
      </c>
      <c r="B1333" t="s">
        <v>13201</v>
      </c>
      <c r="C1333" t="s">
        <v>4792</v>
      </c>
      <c r="D1333" t="s">
        <v>5048</v>
      </c>
      <c r="E1333" t="s">
        <v>13202</v>
      </c>
      <c r="H1333" t="s">
        <v>5050</v>
      </c>
      <c r="I1333" t="s">
        <v>5051</v>
      </c>
      <c r="K1333" t="s">
        <v>5355</v>
      </c>
      <c r="M1333" t="s">
        <v>8856</v>
      </c>
      <c r="AH1333" t="s">
        <v>5058</v>
      </c>
      <c r="AM1333" t="s">
        <v>13203</v>
      </c>
    </row>
    <row r="1334" spans="1:39" x14ac:dyDescent="0.25">
      <c r="A1334">
        <v>5240</v>
      </c>
      <c r="B1334" t="s">
        <v>13204</v>
      </c>
      <c r="C1334" t="s">
        <v>4792</v>
      </c>
      <c r="D1334" t="s">
        <v>5048</v>
      </c>
      <c r="E1334" t="s">
        <v>13205</v>
      </c>
      <c r="H1334" t="s">
        <v>5050</v>
      </c>
      <c r="I1334" t="s">
        <v>5564</v>
      </c>
      <c r="K1334" t="s">
        <v>237</v>
      </c>
      <c r="M1334" t="s">
        <v>486</v>
      </c>
      <c r="AH1334" t="s">
        <v>5058</v>
      </c>
      <c r="AM1334" t="s">
        <v>13206</v>
      </c>
    </row>
    <row r="1335" spans="1:39" x14ac:dyDescent="0.25">
      <c r="A1335">
        <v>5241</v>
      </c>
      <c r="B1335" t="s">
        <v>13207</v>
      </c>
      <c r="C1335" t="s">
        <v>4792</v>
      </c>
      <c r="D1335" t="s">
        <v>5048</v>
      </c>
      <c r="E1335" t="s">
        <v>13208</v>
      </c>
      <c r="H1335" t="s">
        <v>5050</v>
      </c>
      <c r="I1335" t="s">
        <v>5051</v>
      </c>
      <c r="K1335" t="s">
        <v>237</v>
      </c>
      <c r="M1335" t="s">
        <v>486</v>
      </c>
      <c r="AH1335" t="s">
        <v>5058</v>
      </c>
      <c r="AM1335" t="s">
        <v>13209</v>
      </c>
    </row>
    <row r="1336" spans="1:39" x14ac:dyDescent="0.25">
      <c r="A1336">
        <v>5242</v>
      </c>
      <c r="B1336" t="s">
        <v>13210</v>
      </c>
      <c r="C1336" t="s">
        <v>4792</v>
      </c>
      <c r="D1336" t="s">
        <v>5048</v>
      </c>
      <c r="E1336" t="s">
        <v>13211</v>
      </c>
      <c r="H1336" t="s">
        <v>5050</v>
      </c>
      <c r="I1336" t="s">
        <v>5051</v>
      </c>
      <c r="K1336" t="s">
        <v>237</v>
      </c>
      <c r="M1336" t="s">
        <v>5619</v>
      </c>
      <c r="AH1336" t="s">
        <v>5058</v>
      </c>
      <c r="AM1336" t="s">
        <v>13212</v>
      </c>
    </row>
    <row r="1337" spans="1:39" x14ac:dyDescent="0.25">
      <c r="A1337">
        <v>5256</v>
      </c>
      <c r="B1337" t="s">
        <v>13244</v>
      </c>
      <c r="C1337" t="s">
        <v>4792</v>
      </c>
      <c r="D1337" t="s">
        <v>5048</v>
      </c>
      <c r="E1337" t="s">
        <v>13245</v>
      </c>
      <c r="H1337" t="s">
        <v>5050</v>
      </c>
      <c r="I1337" t="s">
        <v>5051</v>
      </c>
      <c r="K1337" t="s">
        <v>237</v>
      </c>
      <c r="M1337" t="s">
        <v>6922</v>
      </c>
      <c r="AH1337" t="s">
        <v>5058</v>
      </c>
      <c r="AM1337" t="s">
        <v>13246</v>
      </c>
    </row>
    <row r="1338" spans="1:39" x14ac:dyDescent="0.25">
      <c r="A1338">
        <v>5257</v>
      </c>
      <c r="B1338" t="s">
        <v>13247</v>
      </c>
      <c r="C1338" t="s">
        <v>4792</v>
      </c>
      <c r="D1338" t="s">
        <v>5048</v>
      </c>
      <c r="E1338" t="s">
        <v>8405</v>
      </c>
      <c r="H1338" t="s">
        <v>5050</v>
      </c>
      <c r="I1338" t="s">
        <v>5051</v>
      </c>
      <c r="K1338" t="s">
        <v>237</v>
      </c>
      <c r="M1338" t="s">
        <v>6355</v>
      </c>
      <c r="AH1338" t="s">
        <v>5058</v>
      </c>
      <c r="AM1338" t="s">
        <v>13248</v>
      </c>
    </row>
    <row r="1339" spans="1:39" x14ac:dyDescent="0.25">
      <c r="A1339">
        <v>5258</v>
      </c>
      <c r="B1339" t="s">
        <v>13249</v>
      </c>
      <c r="C1339" t="s">
        <v>5568</v>
      </c>
      <c r="D1339" t="s">
        <v>5048</v>
      </c>
      <c r="E1339" t="s">
        <v>8358</v>
      </c>
      <c r="H1339" t="s">
        <v>5050</v>
      </c>
      <c r="I1339" t="s">
        <v>5051</v>
      </c>
      <c r="K1339" t="s">
        <v>5063</v>
      </c>
      <c r="M1339" t="s">
        <v>532</v>
      </c>
      <c r="AH1339" t="s">
        <v>5058</v>
      </c>
      <c r="AM1339" t="s">
        <v>13250</v>
      </c>
    </row>
    <row r="1340" spans="1:39" x14ac:dyDescent="0.25">
      <c r="A1340">
        <v>5259</v>
      </c>
      <c r="B1340" t="s">
        <v>13251</v>
      </c>
      <c r="C1340" t="s">
        <v>5568</v>
      </c>
      <c r="D1340" t="s">
        <v>5048</v>
      </c>
      <c r="E1340" t="s">
        <v>13252</v>
      </c>
      <c r="H1340" t="s">
        <v>5050</v>
      </c>
      <c r="I1340" t="s">
        <v>5051</v>
      </c>
      <c r="K1340" t="s">
        <v>5108</v>
      </c>
      <c r="M1340" t="s">
        <v>5355</v>
      </c>
      <c r="AH1340" t="s">
        <v>5058</v>
      </c>
      <c r="AM1340" t="s">
        <v>13253</v>
      </c>
    </row>
    <row r="1341" spans="1:39" x14ac:dyDescent="0.25">
      <c r="A1341">
        <v>5260</v>
      </c>
      <c r="B1341" t="s">
        <v>13254</v>
      </c>
      <c r="C1341" t="s">
        <v>5568</v>
      </c>
      <c r="D1341" t="s">
        <v>5048</v>
      </c>
      <c r="E1341" t="s">
        <v>9708</v>
      </c>
      <c r="H1341" t="s">
        <v>5050</v>
      </c>
      <c r="I1341" t="s">
        <v>5051</v>
      </c>
      <c r="K1341" t="s">
        <v>5122</v>
      </c>
      <c r="M1341" t="s">
        <v>5121</v>
      </c>
      <c r="AH1341" t="s">
        <v>5058</v>
      </c>
      <c r="AM1341" t="s">
        <v>13255</v>
      </c>
    </row>
    <row r="1342" spans="1:39" x14ac:dyDescent="0.25">
      <c r="A1342">
        <v>5261</v>
      </c>
      <c r="B1342" t="s">
        <v>13256</v>
      </c>
      <c r="C1342" t="s">
        <v>5568</v>
      </c>
      <c r="D1342" t="s">
        <v>5048</v>
      </c>
      <c r="E1342" t="s">
        <v>13257</v>
      </c>
      <c r="H1342" t="s">
        <v>5050</v>
      </c>
      <c r="I1342" t="s">
        <v>5051</v>
      </c>
      <c r="K1342" t="s">
        <v>5271</v>
      </c>
      <c r="M1342" t="s">
        <v>5285</v>
      </c>
      <c r="AH1342" t="s">
        <v>5058</v>
      </c>
      <c r="AM1342" t="s">
        <v>13258</v>
      </c>
    </row>
    <row r="1343" spans="1:39" x14ac:dyDescent="0.25">
      <c r="A1343">
        <v>5262</v>
      </c>
      <c r="B1343" t="s">
        <v>13259</v>
      </c>
      <c r="C1343" t="s">
        <v>5568</v>
      </c>
      <c r="D1343" t="s">
        <v>5048</v>
      </c>
      <c r="E1343" t="s">
        <v>8334</v>
      </c>
      <c r="H1343" t="s">
        <v>5050</v>
      </c>
      <c r="I1343" t="s">
        <v>5051</v>
      </c>
      <c r="K1343" t="s">
        <v>238</v>
      </c>
      <c r="M1343" t="s">
        <v>292</v>
      </c>
      <c r="AH1343" t="s">
        <v>5058</v>
      </c>
      <c r="AM1343" t="s">
        <v>13260</v>
      </c>
    </row>
    <row r="1344" spans="1:39" x14ac:dyDescent="0.25">
      <c r="A1344">
        <v>5263</v>
      </c>
      <c r="B1344" t="s">
        <v>13261</v>
      </c>
      <c r="C1344" t="s">
        <v>5568</v>
      </c>
      <c r="D1344" t="s">
        <v>5048</v>
      </c>
      <c r="E1344" t="s">
        <v>13262</v>
      </c>
      <c r="H1344" t="s">
        <v>5050</v>
      </c>
      <c r="I1344" t="s">
        <v>5051</v>
      </c>
      <c r="K1344" t="s">
        <v>5069</v>
      </c>
      <c r="M1344" t="s">
        <v>237</v>
      </c>
      <c r="AH1344" t="s">
        <v>5058</v>
      </c>
      <c r="AM1344" t="s">
        <v>13263</v>
      </c>
    </row>
    <row r="1345" spans="1:39" x14ac:dyDescent="0.25">
      <c r="A1345">
        <v>5264</v>
      </c>
      <c r="B1345" t="s">
        <v>13264</v>
      </c>
      <c r="C1345" t="s">
        <v>5568</v>
      </c>
      <c r="D1345" t="s">
        <v>5048</v>
      </c>
      <c r="E1345" t="s">
        <v>13265</v>
      </c>
      <c r="H1345" t="s">
        <v>5050</v>
      </c>
      <c r="I1345" t="s">
        <v>5051</v>
      </c>
      <c r="K1345" t="s">
        <v>5080</v>
      </c>
      <c r="M1345" t="s">
        <v>5056</v>
      </c>
      <c r="AH1345" t="s">
        <v>5058</v>
      </c>
      <c r="AM1345" t="s">
        <v>13266</v>
      </c>
    </row>
    <row r="1346" spans="1:39" x14ac:dyDescent="0.25">
      <c r="A1346">
        <v>5265</v>
      </c>
      <c r="B1346" t="s">
        <v>13267</v>
      </c>
      <c r="C1346" t="s">
        <v>5568</v>
      </c>
      <c r="D1346" t="s">
        <v>5048</v>
      </c>
      <c r="E1346" t="s">
        <v>9743</v>
      </c>
      <c r="H1346" t="s">
        <v>5050</v>
      </c>
      <c r="I1346" t="s">
        <v>5051</v>
      </c>
      <c r="K1346" t="s">
        <v>5099</v>
      </c>
      <c r="M1346" t="s">
        <v>5360</v>
      </c>
      <c r="AH1346" t="s">
        <v>5058</v>
      </c>
      <c r="AM1346" t="s">
        <v>13268</v>
      </c>
    </row>
    <row r="1347" spans="1:39" x14ac:dyDescent="0.25">
      <c r="A1347">
        <v>5266</v>
      </c>
      <c r="B1347" t="s">
        <v>13269</v>
      </c>
      <c r="C1347" t="s">
        <v>5568</v>
      </c>
      <c r="D1347" t="s">
        <v>5048</v>
      </c>
      <c r="E1347" t="s">
        <v>7279</v>
      </c>
      <c r="H1347" t="s">
        <v>5050</v>
      </c>
      <c r="I1347" t="s">
        <v>5051</v>
      </c>
      <c r="K1347" t="s">
        <v>5094</v>
      </c>
      <c r="M1347" t="s">
        <v>5698</v>
      </c>
      <c r="AH1347" t="s">
        <v>5058</v>
      </c>
      <c r="AM1347" t="s">
        <v>13270</v>
      </c>
    </row>
    <row r="1348" spans="1:39" x14ac:dyDescent="0.25">
      <c r="A1348">
        <v>5267</v>
      </c>
      <c r="B1348" t="s">
        <v>13271</v>
      </c>
      <c r="C1348" t="s">
        <v>5568</v>
      </c>
      <c r="D1348" t="s">
        <v>5048</v>
      </c>
      <c r="E1348" t="s">
        <v>7280</v>
      </c>
      <c r="H1348" t="s">
        <v>5050</v>
      </c>
      <c r="I1348" t="s">
        <v>5051</v>
      </c>
      <c r="K1348" t="s">
        <v>5196</v>
      </c>
      <c r="M1348" t="s">
        <v>5285</v>
      </c>
      <c r="AH1348" t="s">
        <v>5058</v>
      </c>
      <c r="AM1348" t="s">
        <v>13272</v>
      </c>
    </row>
    <row r="1349" spans="1:39" x14ac:dyDescent="0.25">
      <c r="A1349">
        <v>5268</v>
      </c>
      <c r="B1349" t="s">
        <v>13273</v>
      </c>
      <c r="C1349" t="s">
        <v>5568</v>
      </c>
      <c r="D1349" t="s">
        <v>5048</v>
      </c>
      <c r="E1349" t="s">
        <v>13274</v>
      </c>
      <c r="H1349" t="s">
        <v>5050</v>
      </c>
      <c r="I1349" t="s">
        <v>5051</v>
      </c>
      <c r="K1349" t="s">
        <v>5078</v>
      </c>
      <c r="M1349" t="s">
        <v>252</v>
      </c>
      <c r="AH1349" t="s">
        <v>5058</v>
      </c>
      <c r="AM1349" t="s">
        <v>13275</v>
      </c>
    </row>
    <row r="1350" spans="1:39" x14ac:dyDescent="0.25">
      <c r="A1350">
        <v>5269</v>
      </c>
      <c r="B1350" t="s">
        <v>13276</v>
      </c>
      <c r="C1350" t="s">
        <v>5568</v>
      </c>
      <c r="D1350" t="s">
        <v>5048</v>
      </c>
      <c r="E1350" t="s">
        <v>13277</v>
      </c>
      <c r="H1350" t="s">
        <v>5050</v>
      </c>
      <c r="I1350" t="s">
        <v>5051</v>
      </c>
      <c r="K1350" t="s">
        <v>5092</v>
      </c>
      <c r="M1350" t="s">
        <v>255</v>
      </c>
      <c r="AH1350" t="s">
        <v>5058</v>
      </c>
      <c r="AM1350" t="s">
        <v>13278</v>
      </c>
    </row>
    <row r="1351" spans="1:39" x14ac:dyDescent="0.25">
      <c r="A1351">
        <v>5270</v>
      </c>
      <c r="B1351" t="s">
        <v>13279</v>
      </c>
      <c r="C1351" t="s">
        <v>5568</v>
      </c>
      <c r="D1351" t="s">
        <v>5048</v>
      </c>
      <c r="E1351" t="s">
        <v>13280</v>
      </c>
      <c r="H1351" t="s">
        <v>5050</v>
      </c>
      <c r="I1351" t="s">
        <v>5051</v>
      </c>
      <c r="K1351" t="s">
        <v>5080</v>
      </c>
      <c r="M1351" t="s">
        <v>5134</v>
      </c>
      <c r="AH1351" t="s">
        <v>5058</v>
      </c>
      <c r="AM1351" t="s">
        <v>13281</v>
      </c>
    </row>
    <row r="1352" spans="1:39" x14ac:dyDescent="0.25">
      <c r="A1352">
        <v>5271</v>
      </c>
      <c r="B1352" t="s">
        <v>13282</v>
      </c>
      <c r="C1352" t="s">
        <v>5568</v>
      </c>
      <c r="D1352" t="s">
        <v>5048</v>
      </c>
      <c r="E1352" t="s">
        <v>9814</v>
      </c>
      <c r="H1352" t="s">
        <v>5050</v>
      </c>
      <c r="I1352" t="s">
        <v>5051</v>
      </c>
      <c r="K1352" t="s">
        <v>5191</v>
      </c>
      <c r="M1352" t="s">
        <v>6483</v>
      </c>
      <c r="AH1352" t="s">
        <v>5058</v>
      </c>
      <c r="AM1352" t="s">
        <v>13283</v>
      </c>
    </row>
    <row r="1353" spans="1:39" x14ac:dyDescent="0.25">
      <c r="A1353">
        <v>5272</v>
      </c>
      <c r="B1353" t="s">
        <v>13284</v>
      </c>
      <c r="C1353" t="s">
        <v>5568</v>
      </c>
      <c r="D1353" t="s">
        <v>5048</v>
      </c>
      <c r="E1353" t="s">
        <v>13285</v>
      </c>
      <c r="H1353" t="s">
        <v>5050</v>
      </c>
      <c r="I1353" t="s">
        <v>5051</v>
      </c>
      <c r="K1353" t="s">
        <v>5271</v>
      </c>
      <c r="M1353" t="s">
        <v>670</v>
      </c>
      <c r="AH1353" t="s">
        <v>5058</v>
      </c>
      <c r="AM1353" t="s">
        <v>13286</v>
      </c>
    </row>
    <row r="1354" spans="1:39" x14ac:dyDescent="0.25">
      <c r="A1354">
        <v>5273</v>
      </c>
      <c r="B1354" t="s">
        <v>13287</v>
      </c>
      <c r="C1354" t="s">
        <v>5568</v>
      </c>
      <c r="D1354" t="s">
        <v>5048</v>
      </c>
      <c r="E1354" t="s">
        <v>13288</v>
      </c>
      <c r="H1354" t="s">
        <v>5050</v>
      </c>
      <c r="I1354" t="s">
        <v>5051</v>
      </c>
      <c r="K1354" t="s">
        <v>235</v>
      </c>
      <c r="M1354" t="s">
        <v>238</v>
      </c>
      <c r="N1354" t="s">
        <v>5051</v>
      </c>
      <c r="O1354" t="s">
        <v>5099</v>
      </c>
      <c r="Q1354" t="s">
        <v>238</v>
      </c>
      <c r="X1354" t="s">
        <v>5077</v>
      </c>
      <c r="Y1354" t="s">
        <v>6072</v>
      </c>
      <c r="Z1354" t="s">
        <v>5091</v>
      </c>
      <c r="AA1354" t="s">
        <v>5070</v>
      </c>
      <c r="AH1354" t="s">
        <v>5058</v>
      </c>
      <c r="AM1354" t="s">
        <v>13289</v>
      </c>
    </row>
    <row r="1355" spans="1:39" x14ac:dyDescent="0.25">
      <c r="A1355">
        <v>5274</v>
      </c>
      <c r="B1355" t="s">
        <v>13290</v>
      </c>
      <c r="C1355" t="s">
        <v>5568</v>
      </c>
      <c r="D1355" t="s">
        <v>5048</v>
      </c>
      <c r="E1355" t="s">
        <v>13291</v>
      </c>
      <c r="H1355" t="s">
        <v>5050</v>
      </c>
      <c r="I1355" t="s">
        <v>5051</v>
      </c>
      <c r="K1355" t="s">
        <v>5099</v>
      </c>
      <c r="M1355" t="s">
        <v>5098</v>
      </c>
      <c r="N1355" t="s">
        <v>5051</v>
      </c>
      <c r="O1355" t="s">
        <v>5113</v>
      </c>
      <c r="Q1355" t="s">
        <v>506</v>
      </c>
      <c r="X1355" t="s">
        <v>5070</v>
      </c>
      <c r="Y1355" t="s">
        <v>6876</v>
      </c>
      <c r="Z1355" t="s">
        <v>5070</v>
      </c>
      <c r="AA1355" t="s">
        <v>5129</v>
      </c>
      <c r="AH1355" t="s">
        <v>5058</v>
      </c>
      <c r="AM1355" t="s">
        <v>13292</v>
      </c>
    </row>
    <row r="1356" spans="1:39" x14ac:dyDescent="0.25">
      <c r="A1356">
        <v>5275</v>
      </c>
      <c r="B1356" t="s">
        <v>13293</v>
      </c>
      <c r="C1356" t="s">
        <v>5568</v>
      </c>
      <c r="D1356" t="s">
        <v>5048</v>
      </c>
      <c r="E1356" t="s">
        <v>8477</v>
      </c>
      <c r="H1356" t="s">
        <v>5050</v>
      </c>
      <c r="I1356" t="s">
        <v>5051</v>
      </c>
      <c r="K1356" t="s">
        <v>5099</v>
      </c>
      <c r="M1356" t="s">
        <v>238</v>
      </c>
      <c r="N1356" t="s">
        <v>5051</v>
      </c>
      <c r="O1356" t="s">
        <v>5094</v>
      </c>
      <c r="Q1356" t="s">
        <v>506</v>
      </c>
      <c r="X1356" t="s">
        <v>5672</v>
      </c>
      <c r="Y1356" t="s">
        <v>323</v>
      </c>
      <c r="Z1356" t="s">
        <v>5672</v>
      </c>
      <c r="AA1356" t="s">
        <v>5070</v>
      </c>
      <c r="AH1356" t="s">
        <v>5058</v>
      </c>
      <c r="AM1356" t="s">
        <v>13294</v>
      </c>
    </row>
    <row r="1357" spans="1:39" x14ac:dyDescent="0.25">
      <c r="A1357">
        <v>5276</v>
      </c>
      <c r="B1357" t="s">
        <v>13295</v>
      </c>
      <c r="C1357" t="s">
        <v>5568</v>
      </c>
      <c r="D1357" t="s">
        <v>5048</v>
      </c>
      <c r="E1357" t="s">
        <v>13296</v>
      </c>
      <c r="H1357" t="s">
        <v>5050</v>
      </c>
      <c r="I1357" t="s">
        <v>5051</v>
      </c>
      <c r="K1357" t="s">
        <v>235</v>
      </c>
      <c r="M1357" t="s">
        <v>5134</v>
      </c>
      <c r="N1357" t="s">
        <v>5051</v>
      </c>
      <c r="O1357" t="s">
        <v>5113</v>
      </c>
      <c r="Q1357" t="s">
        <v>486</v>
      </c>
      <c r="X1357" t="s">
        <v>5070</v>
      </c>
      <c r="Y1357" t="s">
        <v>5191</v>
      </c>
      <c r="Z1357" t="s">
        <v>5070</v>
      </c>
      <c r="AA1357" t="s">
        <v>5057</v>
      </c>
      <c r="AH1357" t="s">
        <v>5058</v>
      </c>
      <c r="AM1357" t="s">
        <v>13297</v>
      </c>
    </row>
    <row r="1358" spans="1:39" x14ac:dyDescent="0.25">
      <c r="A1358">
        <v>5277</v>
      </c>
      <c r="B1358" t="s">
        <v>13298</v>
      </c>
      <c r="C1358" t="s">
        <v>5568</v>
      </c>
      <c r="D1358" t="s">
        <v>5048</v>
      </c>
      <c r="E1358" t="s">
        <v>8359</v>
      </c>
      <c r="H1358" t="s">
        <v>5050</v>
      </c>
      <c r="I1358" t="s">
        <v>5051</v>
      </c>
      <c r="K1358" t="s">
        <v>5094</v>
      </c>
      <c r="M1358" t="s">
        <v>506</v>
      </c>
      <c r="N1358" t="s">
        <v>5051</v>
      </c>
      <c r="O1358" t="s">
        <v>5094</v>
      </c>
      <c r="Q1358" t="s">
        <v>506</v>
      </c>
      <c r="X1358" t="s">
        <v>5070</v>
      </c>
      <c r="Y1358" t="s">
        <v>6072</v>
      </c>
      <c r="Z1358" t="s">
        <v>5070</v>
      </c>
      <c r="AA1358" t="s">
        <v>5057</v>
      </c>
      <c r="AH1358" t="s">
        <v>5058</v>
      </c>
      <c r="AM1358" t="s">
        <v>13299</v>
      </c>
    </row>
    <row r="1359" spans="1:39" x14ac:dyDescent="0.25">
      <c r="A1359">
        <v>5278</v>
      </c>
      <c r="B1359" t="s">
        <v>13300</v>
      </c>
      <c r="C1359" t="s">
        <v>5568</v>
      </c>
      <c r="D1359" t="s">
        <v>5048</v>
      </c>
      <c r="E1359" t="s">
        <v>13301</v>
      </c>
      <c r="H1359" t="s">
        <v>5050</v>
      </c>
      <c r="I1359" t="s">
        <v>5051</v>
      </c>
      <c r="K1359" t="s">
        <v>5070</v>
      </c>
      <c r="M1359" t="s">
        <v>5355</v>
      </c>
      <c r="N1359" t="s">
        <v>5051</v>
      </c>
      <c r="O1359" t="s">
        <v>5063</v>
      </c>
      <c r="Q1359" t="s">
        <v>486</v>
      </c>
      <c r="X1359" t="s">
        <v>5085</v>
      </c>
      <c r="Y1359" t="s">
        <v>237</v>
      </c>
      <c r="Z1359" t="s">
        <v>5052</v>
      </c>
      <c r="AA1359" t="s">
        <v>5070</v>
      </c>
      <c r="AH1359" t="s">
        <v>5058</v>
      </c>
      <c r="AM1359" t="s">
        <v>13302</v>
      </c>
    </row>
    <row r="1360" spans="1:39" x14ac:dyDescent="0.25">
      <c r="A1360">
        <v>5279</v>
      </c>
      <c r="B1360" t="s">
        <v>13303</v>
      </c>
      <c r="C1360" t="s">
        <v>5568</v>
      </c>
      <c r="D1360" t="s">
        <v>5048</v>
      </c>
      <c r="E1360" t="s">
        <v>8218</v>
      </c>
      <c r="H1360" t="s">
        <v>5050</v>
      </c>
      <c r="I1360" t="s">
        <v>5051</v>
      </c>
      <c r="K1360" t="s">
        <v>5052</v>
      </c>
      <c r="M1360" t="s">
        <v>237</v>
      </c>
      <c r="N1360" t="s">
        <v>5051</v>
      </c>
      <c r="O1360" t="s">
        <v>235</v>
      </c>
      <c r="Q1360" t="s">
        <v>238</v>
      </c>
      <c r="X1360" t="s">
        <v>5057</v>
      </c>
      <c r="Y1360" t="s">
        <v>5080</v>
      </c>
      <c r="Z1360" t="s">
        <v>5057</v>
      </c>
      <c r="AA1360" t="s">
        <v>5052</v>
      </c>
      <c r="AH1360" t="s">
        <v>5058</v>
      </c>
      <c r="AM1360" t="s">
        <v>13304</v>
      </c>
    </row>
    <row r="1361" spans="1:39" x14ac:dyDescent="0.25">
      <c r="A1361">
        <v>5280</v>
      </c>
      <c r="B1361" t="s">
        <v>13305</v>
      </c>
      <c r="C1361" t="s">
        <v>5568</v>
      </c>
      <c r="D1361" t="s">
        <v>5048</v>
      </c>
      <c r="E1361" t="s">
        <v>8179</v>
      </c>
      <c r="H1361" t="s">
        <v>5050</v>
      </c>
      <c r="I1361" t="s">
        <v>5051</v>
      </c>
      <c r="K1361" t="s">
        <v>5070</v>
      </c>
      <c r="M1361" t="s">
        <v>486</v>
      </c>
      <c r="N1361" t="s">
        <v>5051</v>
      </c>
      <c r="O1361" t="s">
        <v>5094</v>
      </c>
      <c r="Q1361" t="s">
        <v>486</v>
      </c>
      <c r="X1361" t="s">
        <v>5099</v>
      </c>
      <c r="Y1361" t="s">
        <v>5649</v>
      </c>
      <c r="Z1361" t="s">
        <v>5099</v>
      </c>
      <c r="AA1361" t="s">
        <v>5055</v>
      </c>
      <c r="AH1361" t="s">
        <v>5058</v>
      </c>
      <c r="AM1361" t="s">
        <v>13306</v>
      </c>
    </row>
    <row r="1362" spans="1:39" x14ac:dyDescent="0.25">
      <c r="A1362">
        <v>5281</v>
      </c>
      <c r="B1362" t="s">
        <v>13307</v>
      </c>
      <c r="C1362" t="s">
        <v>4792</v>
      </c>
      <c r="D1362" t="s">
        <v>5048</v>
      </c>
      <c r="E1362" t="s">
        <v>13308</v>
      </c>
      <c r="H1362" t="s">
        <v>5050</v>
      </c>
      <c r="I1362" t="s">
        <v>5051</v>
      </c>
      <c r="K1362" t="s">
        <v>5094</v>
      </c>
      <c r="M1362" t="s">
        <v>670</v>
      </c>
      <c r="AH1362" t="s">
        <v>5058</v>
      </c>
      <c r="AM1362" t="s">
        <v>13309</v>
      </c>
    </row>
    <row r="1363" spans="1:39" x14ac:dyDescent="0.25">
      <c r="A1363">
        <v>5282</v>
      </c>
      <c r="B1363" t="s">
        <v>13310</v>
      </c>
      <c r="C1363" t="s">
        <v>4792</v>
      </c>
      <c r="D1363" t="s">
        <v>5048</v>
      </c>
      <c r="E1363" t="s">
        <v>13311</v>
      </c>
      <c r="H1363" t="s">
        <v>5050</v>
      </c>
      <c r="I1363" t="s">
        <v>5051</v>
      </c>
      <c r="K1363" t="s">
        <v>5094</v>
      </c>
      <c r="M1363" t="s">
        <v>1148</v>
      </c>
      <c r="AH1363" t="s">
        <v>5058</v>
      </c>
      <c r="AM1363" t="s">
        <v>13312</v>
      </c>
    </row>
    <row r="1364" spans="1:39" x14ac:dyDescent="0.25">
      <c r="A1364">
        <v>5283</v>
      </c>
      <c r="B1364" t="s">
        <v>13313</v>
      </c>
      <c r="C1364" t="s">
        <v>4792</v>
      </c>
      <c r="D1364" t="s">
        <v>5048</v>
      </c>
      <c r="E1364" t="s">
        <v>13314</v>
      </c>
      <c r="H1364" t="s">
        <v>5050</v>
      </c>
      <c r="I1364" t="s">
        <v>5051</v>
      </c>
      <c r="K1364" t="s">
        <v>5094</v>
      </c>
      <c r="M1364" t="s">
        <v>559</v>
      </c>
      <c r="AH1364" t="s">
        <v>5058</v>
      </c>
      <c r="AM1364" t="s">
        <v>13315</v>
      </c>
    </row>
    <row r="1365" spans="1:39" x14ac:dyDescent="0.25">
      <c r="A1365">
        <v>5284</v>
      </c>
      <c r="B1365" t="s">
        <v>13316</v>
      </c>
      <c r="C1365" t="s">
        <v>4792</v>
      </c>
      <c r="D1365" t="s">
        <v>5048</v>
      </c>
      <c r="E1365" t="s">
        <v>13317</v>
      </c>
      <c r="H1365" t="s">
        <v>5050</v>
      </c>
      <c r="I1365" t="s">
        <v>5051</v>
      </c>
      <c r="K1365" t="s">
        <v>5122</v>
      </c>
      <c r="M1365" t="s">
        <v>5408</v>
      </c>
      <c r="AH1365" t="s">
        <v>5058</v>
      </c>
      <c r="AM1365" t="s">
        <v>13318</v>
      </c>
    </row>
    <row r="1366" spans="1:39" x14ac:dyDescent="0.25">
      <c r="A1366">
        <v>5285</v>
      </c>
      <c r="B1366" t="s">
        <v>13319</v>
      </c>
      <c r="C1366" t="s">
        <v>4792</v>
      </c>
      <c r="D1366" t="s">
        <v>5048</v>
      </c>
      <c r="E1366" t="s">
        <v>13320</v>
      </c>
      <c r="H1366" t="s">
        <v>5050</v>
      </c>
      <c r="I1366" t="s">
        <v>5051</v>
      </c>
      <c r="K1366" t="s">
        <v>5122</v>
      </c>
      <c r="M1366" t="s">
        <v>5360</v>
      </c>
      <c r="AH1366" t="s">
        <v>5058</v>
      </c>
      <c r="AM1366" t="s">
        <v>13321</v>
      </c>
    </row>
    <row r="1367" spans="1:39" x14ac:dyDescent="0.25">
      <c r="A1367">
        <v>5286</v>
      </c>
      <c r="B1367" t="s">
        <v>13322</v>
      </c>
      <c r="C1367" t="s">
        <v>4792</v>
      </c>
      <c r="D1367" t="s">
        <v>5048</v>
      </c>
      <c r="E1367" t="s">
        <v>8070</v>
      </c>
      <c r="H1367" t="s">
        <v>5050</v>
      </c>
      <c r="I1367" t="s">
        <v>5051</v>
      </c>
      <c r="K1367" t="s">
        <v>5122</v>
      </c>
      <c r="M1367" t="s">
        <v>238</v>
      </c>
      <c r="AH1367" t="s">
        <v>5058</v>
      </c>
      <c r="AM1367" t="s">
        <v>13323</v>
      </c>
    </row>
    <row r="1368" spans="1:39" x14ac:dyDescent="0.25">
      <c r="A1368">
        <v>5287</v>
      </c>
      <c r="B1368" t="s">
        <v>13324</v>
      </c>
      <c r="C1368" t="s">
        <v>4792</v>
      </c>
      <c r="D1368" t="s">
        <v>5048</v>
      </c>
      <c r="E1368" t="s">
        <v>13325</v>
      </c>
      <c r="H1368" t="s">
        <v>5050</v>
      </c>
      <c r="I1368" t="s">
        <v>5051</v>
      </c>
      <c r="K1368" t="s">
        <v>5122</v>
      </c>
      <c r="M1368" t="s">
        <v>5064</v>
      </c>
      <c r="AH1368" t="s">
        <v>5058</v>
      </c>
      <c r="AM1368" t="s">
        <v>13326</v>
      </c>
    </row>
    <row r="1369" spans="1:39" x14ac:dyDescent="0.25">
      <c r="A1369">
        <v>5408</v>
      </c>
      <c r="B1369" t="s">
        <v>13568</v>
      </c>
      <c r="C1369" t="s">
        <v>4792</v>
      </c>
      <c r="D1369" t="s">
        <v>5048</v>
      </c>
      <c r="E1369" t="s">
        <v>13569</v>
      </c>
      <c r="H1369" t="s">
        <v>5050</v>
      </c>
      <c r="I1369" t="s">
        <v>5051</v>
      </c>
      <c r="K1369" t="s">
        <v>5122</v>
      </c>
      <c r="M1369" t="s">
        <v>5054</v>
      </c>
      <c r="AH1369" t="s">
        <v>5058</v>
      </c>
      <c r="AM1369" t="s">
        <v>13570</v>
      </c>
    </row>
    <row r="1370" spans="1:39" x14ac:dyDescent="0.25">
      <c r="A1370">
        <v>5409</v>
      </c>
      <c r="B1370" t="s">
        <v>13571</v>
      </c>
      <c r="C1370" t="s">
        <v>4792</v>
      </c>
      <c r="D1370" t="s">
        <v>5048</v>
      </c>
      <c r="E1370" t="s">
        <v>9514</v>
      </c>
      <c r="H1370" t="s">
        <v>5050</v>
      </c>
      <c r="I1370" t="s">
        <v>5051</v>
      </c>
      <c r="K1370" t="s">
        <v>5113</v>
      </c>
      <c r="M1370" t="s">
        <v>5857</v>
      </c>
      <c r="AH1370" t="s">
        <v>5058</v>
      </c>
      <c r="AM1370" t="s">
        <v>13572</v>
      </c>
    </row>
    <row r="1371" spans="1:39" x14ac:dyDescent="0.25">
      <c r="A1371">
        <v>5410</v>
      </c>
      <c r="B1371" t="s">
        <v>13573</v>
      </c>
      <c r="C1371" t="s">
        <v>4792</v>
      </c>
      <c r="D1371" t="s">
        <v>5048</v>
      </c>
      <c r="E1371" t="s">
        <v>8360</v>
      </c>
      <c r="H1371" t="s">
        <v>5050</v>
      </c>
      <c r="I1371" t="s">
        <v>5051</v>
      </c>
      <c r="K1371" t="s">
        <v>5113</v>
      </c>
      <c r="M1371" t="s">
        <v>5991</v>
      </c>
      <c r="AH1371" t="s">
        <v>5058</v>
      </c>
      <c r="AM1371" t="s">
        <v>13574</v>
      </c>
    </row>
    <row r="1372" spans="1:39" x14ac:dyDescent="0.25">
      <c r="A1372">
        <v>254</v>
      </c>
      <c r="C1372" t="s">
        <v>4796</v>
      </c>
      <c r="D1372" t="s">
        <v>5048</v>
      </c>
      <c r="E1372" t="s">
        <v>5768</v>
      </c>
      <c r="G1372" t="s">
        <v>5073</v>
      </c>
      <c r="H1372" t="s">
        <v>5050</v>
      </c>
      <c r="I1372" t="s">
        <v>5051</v>
      </c>
      <c r="K1372" t="s">
        <v>5113</v>
      </c>
      <c r="M1372" t="s">
        <v>5204</v>
      </c>
      <c r="AH1372" t="s">
        <v>5058</v>
      </c>
      <c r="AM1372" t="s">
        <v>5769</v>
      </c>
    </row>
    <row r="1373" spans="1:39" x14ac:dyDescent="0.25">
      <c r="A1373">
        <v>5412</v>
      </c>
      <c r="B1373" t="s">
        <v>13575</v>
      </c>
      <c r="C1373" t="s">
        <v>4792</v>
      </c>
      <c r="D1373" t="s">
        <v>5048</v>
      </c>
      <c r="E1373" t="s">
        <v>13576</v>
      </c>
      <c r="H1373" t="s">
        <v>5050</v>
      </c>
      <c r="I1373" t="s">
        <v>5051</v>
      </c>
      <c r="K1373" t="s">
        <v>5117</v>
      </c>
      <c r="M1373" t="s">
        <v>5109</v>
      </c>
      <c r="AH1373" t="s">
        <v>5058</v>
      </c>
      <c r="AM1373" t="s">
        <v>13577</v>
      </c>
    </row>
    <row r="1374" spans="1:39" x14ac:dyDescent="0.25">
      <c r="A1374">
        <v>5413</v>
      </c>
      <c r="B1374" t="s">
        <v>13578</v>
      </c>
      <c r="C1374" t="s">
        <v>4792</v>
      </c>
      <c r="D1374" t="s">
        <v>5048</v>
      </c>
      <c r="E1374" t="s">
        <v>13579</v>
      </c>
      <c r="H1374" t="s">
        <v>5050</v>
      </c>
      <c r="I1374" t="s">
        <v>5051</v>
      </c>
      <c r="K1374" t="s">
        <v>5063</v>
      </c>
      <c r="M1374" t="s">
        <v>5408</v>
      </c>
      <c r="AH1374" t="s">
        <v>5058</v>
      </c>
      <c r="AM1374" t="s">
        <v>13580</v>
      </c>
    </row>
    <row r="1375" spans="1:39" x14ac:dyDescent="0.25">
      <c r="A1375">
        <v>5414</v>
      </c>
      <c r="B1375" t="s">
        <v>13581</v>
      </c>
      <c r="C1375" t="s">
        <v>4792</v>
      </c>
      <c r="D1375" t="s">
        <v>5048</v>
      </c>
      <c r="E1375" t="s">
        <v>13582</v>
      </c>
      <c r="H1375" t="s">
        <v>5050</v>
      </c>
      <c r="I1375" t="s">
        <v>5051</v>
      </c>
      <c r="K1375" t="s">
        <v>5063</v>
      </c>
      <c r="M1375" t="s">
        <v>5857</v>
      </c>
      <c r="AH1375" t="s">
        <v>5058</v>
      </c>
      <c r="AM1375" t="s">
        <v>13583</v>
      </c>
    </row>
    <row r="1376" spans="1:39" x14ac:dyDescent="0.25">
      <c r="A1376">
        <v>5415</v>
      </c>
      <c r="B1376" t="s">
        <v>13584</v>
      </c>
      <c r="C1376" t="s">
        <v>5568</v>
      </c>
      <c r="D1376" t="s">
        <v>5048</v>
      </c>
      <c r="E1376" t="s">
        <v>7030</v>
      </c>
      <c r="H1376" t="s">
        <v>5050</v>
      </c>
      <c r="I1376" t="s">
        <v>5051</v>
      </c>
      <c r="K1376" t="s">
        <v>5099</v>
      </c>
      <c r="M1376" t="s">
        <v>238</v>
      </c>
      <c r="N1376" t="s">
        <v>5051</v>
      </c>
      <c r="O1376" t="s">
        <v>5094</v>
      </c>
      <c r="Q1376" t="s">
        <v>238</v>
      </c>
      <c r="X1376" t="s">
        <v>5070</v>
      </c>
      <c r="Y1376" t="s">
        <v>5085</v>
      </c>
      <c r="Z1376" t="s">
        <v>5070</v>
      </c>
      <c r="AA1376" t="s">
        <v>5070</v>
      </c>
      <c r="AH1376" t="s">
        <v>5058</v>
      </c>
      <c r="AM1376" t="s">
        <v>13585</v>
      </c>
    </row>
    <row r="1377" spans="1:39" x14ac:dyDescent="0.25">
      <c r="A1377">
        <v>5428</v>
      </c>
      <c r="B1377" t="s">
        <v>13607</v>
      </c>
      <c r="C1377" t="s">
        <v>5568</v>
      </c>
      <c r="D1377" t="s">
        <v>5048</v>
      </c>
      <c r="E1377" t="s">
        <v>7558</v>
      </c>
      <c r="H1377" t="s">
        <v>5050</v>
      </c>
      <c r="I1377" t="s">
        <v>5051</v>
      </c>
      <c r="K1377" t="s">
        <v>235</v>
      </c>
      <c r="M1377" t="s">
        <v>237</v>
      </c>
      <c r="N1377" t="s">
        <v>5051</v>
      </c>
      <c r="O1377" t="s">
        <v>5094</v>
      </c>
      <c r="Q1377" t="s">
        <v>5134</v>
      </c>
      <c r="X1377" t="s">
        <v>5099</v>
      </c>
      <c r="Y1377" t="s">
        <v>5098</v>
      </c>
      <c r="Z1377" t="s">
        <v>506</v>
      </c>
      <c r="AA1377" t="s">
        <v>5091</v>
      </c>
      <c r="AH1377" t="s">
        <v>5058</v>
      </c>
      <c r="AM1377" t="s">
        <v>13608</v>
      </c>
    </row>
    <row r="1378" spans="1:39" x14ac:dyDescent="0.25">
      <c r="A1378">
        <v>5429</v>
      </c>
      <c r="B1378" t="s">
        <v>13609</v>
      </c>
      <c r="C1378" t="s">
        <v>5568</v>
      </c>
      <c r="D1378" t="s">
        <v>5048</v>
      </c>
      <c r="E1378" t="s">
        <v>13610</v>
      </c>
      <c r="H1378" t="s">
        <v>5050</v>
      </c>
      <c r="I1378" t="s">
        <v>5051</v>
      </c>
      <c r="K1378" t="s">
        <v>5070</v>
      </c>
      <c r="M1378" t="s">
        <v>5063</v>
      </c>
      <c r="N1378" t="s">
        <v>5051</v>
      </c>
      <c r="O1378" t="s">
        <v>5099</v>
      </c>
      <c r="Q1378" t="s">
        <v>5056</v>
      </c>
      <c r="X1378" t="s">
        <v>5077</v>
      </c>
      <c r="Y1378" t="s">
        <v>5229</v>
      </c>
      <c r="Z1378" t="s">
        <v>5057</v>
      </c>
      <c r="AA1378" t="s">
        <v>5070</v>
      </c>
      <c r="AH1378" t="s">
        <v>5058</v>
      </c>
      <c r="AM1378" t="s">
        <v>13611</v>
      </c>
    </row>
    <row r="1379" spans="1:39" x14ac:dyDescent="0.25">
      <c r="A1379">
        <v>5430</v>
      </c>
      <c r="B1379" t="s">
        <v>13612</v>
      </c>
      <c r="C1379" t="s">
        <v>5568</v>
      </c>
      <c r="D1379" t="s">
        <v>5048</v>
      </c>
      <c r="E1379" t="s">
        <v>7349</v>
      </c>
      <c r="H1379" t="s">
        <v>5050</v>
      </c>
      <c r="I1379" t="s">
        <v>5051</v>
      </c>
      <c r="K1379" t="s">
        <v>5094</v>
      </c>
      <c r="M1379" t="s">
        <v>5109</v>
      </c>
      <c r="N1379" t="s">
        <v>5051</v>
      </c>
      <c r="O1379" t="s">
        <v>5094</v>
      </c>
      <c r="Q1379" t="s">
        <v>5109</v>
      </c>
      <c r="X1379" t="s">
        <v>5091</v>
      </c>
      <c r="Y1379" t="s">
        <v>5057</v>
      </c>
      <c r="Z1379" t="s">
        <v>5091</v>
      </c>
      <c r="AA1379" t="s">
        <v>5191</v>
      </c>
      <c r="AH1379" t="s">
        <v>5058</v>
      </c>
      <c r="AM1379" t="s">
        <v>13613</v>
      </c>
    </row>
    <row r="1380" spans="1:39" x14ac:dyDescent="0.25">
      <c r="A1380">
        <v>5431</v>
      </c>
      <c r="B1380" t="s">
        <v>13614</v>
      </c>
      <c r="C1380" t="s">
        <v>5568</v>
      </c>
      <c r="D1380" t="s">
        <v>5048</v>
      </c>
      <c r="E1380" t="s">
        <v>13615</v>
      </c>
      <c r="H1380" t="s">
        <v>5050</v>
      </c>
      <c r="I1380" t="s">
        <v>5051</v>
      </c>
      <c r="K1380" t="s">
        <v>5052</v>
      </c>
      <c r="M1380" t="s">
        <v>743</v>
      </c>
      <c r="N1380" t="s">
        <v>5051</v>
      </c>
      <c r="O1380" t="s">
        <v>5078</v>
      </c>
      <c r="Q1380" t="s">
        <v>5619</v>
      </c>
      <c r="X1380" t="s">
        <v>5108</v>
      </c>
      <c r="Y1380" t="s">
        <v>5862</v>
      </c>
      <c r="Z1380" t="s">
        <v>5057</v>
      </c>
      <c r="AA1380" t="s">
        <v>5672</v>
      </c>
      <c r="AH1380" t="s">
        <v>5058</v>
      </c>
      <c r="AM1380" t="s">
        <v>13616</v>
      </c>
    </row>
    <row r="1381" spans="1:39" x14ac:dyDescent="0.25">
      <c r="A1381">
        <v>5432</v>
      </c>
      <c r="B1381" t="s">
        <v>13617</v>
      </c>
      <c r="C1381" t="s">
        <v>5568</v>
      </c>
      <c r="D1381" t="s">
        <v>5048</v>
      </c>
      <c r="E1381" t="s">
        <v>13618</v>
      </c>
      <c r="H1381" t="s">
        <v>5050</v>
      </c>
      <c r="I1381" t="s">
        <v>5051</v>
      </c>
      <c r="K1381" t="s">
        <v>5094</v>
      </c>
      <c r="M1381" t="s">
        <v>5098</v>
      </c>
      <c r="N1381" t="s">
        <v>5051</v>
      </c>
      <c r="O1381" t="s">
        <v>235</v>
      </c>
      <c r="Q1381" t="s">
        <v>5134</v>
      </c>
      <c r="X1381" t="s">
        <v>5070</v>
      </c>
      <c r="Y1381" t="s">
        <v>5085</v>
      </c>
      <c r="Z1381" t="s">
        <v>5098</v>
      </c>
      <c r="AA1381" t="s">
        <v>5070</v>
      </c>
      <c r="AH1381" t="s">
        <v>5058</v>
      </c>
      <c r="AM1381" t="s">
        <v>13619</v>
      </c>
    </row>
    <row r="1382" spans="1:39" x14ac:dyDescent="0.25">
      <c r="A1382">
        <v>5433</v>
      </c>
      <c r="B1382" t="s">
        <v>13620</v>
      </c>
      <c r="C1382" t="s">
        <v>5568</v>
      </c>
      <c r="D1382" t="s">
        <v>5048</v>
      </c>
      <c r="E1382" t="s">
        <v>13621</v>
      </c>
      <c r="H1382" t="s">
        <v>5050</v>
      </c>
      <c r="I1382" t="s">
        <v>5051</v>
      </c>
      <c r="K1382" t="s">
        <v>5052</v>
      </c>
      <c r="M1382" t="s">
        <v>5098</v>
      </c>
      <c r="N1382" t="s">
        <v>5051</v>
      </c>
      <c r="O1382" t="s">
        <v>5099</v>
      </c>
      <c r="Q1382" t="s">
        <v>506</v>
      </c>
      <c r="X1382" t="s">
        <v>5117</v>
      </c>
      <c r="Y1382" t="s">
        <v>5355</v>
      </c>
      <c r="Z1382" t="s">
        <v>5099</v>
      </c>
      <c r="AA1382" t="s">
        <v>5057</v>
      </c>
      <c r="AH1382" t="s">
        <v>5058</v>
      </c>
      <c r="AM1382" t="s">
        <v>13622</v>
      </c>
    </row>
    <row r="1383" spans="1:39" x14ac:dyDescent="0.25">
      <c r="A1383">
        <v>5434</v>
      </c>
      <c r="B1383" t="s">
        <v>13623</v>
      </c>
      <c r="C1383" t="s">
        <v>5568</v>
      </c>
      <c r="D1383" t="s">
        <v>5048</v>
      </c>
      <c r="E1383" t="s">
        <v>13624</v>
      </c>
      <c r="H1383" t="s">
        <v>5050</v>
      </c>
      <c r="I1383" t="s">
        <v>5051</v>
      </c>
      <c r="K1383" t="s">
        <v>5099</v>
      </c>
      <c r="M1383" t="s">
        <v>5134</v>
      </c>
      <c r="N1383" t="s">
        <v>5051</v>
      </c>
      <c r="O1383" t="s">
        <v>235</v>
      </c>
      <c r="Q1383" t="s">
        <v>238</v>
      </c>
      <c r="X1383" t="s">
        <v>5672</v>
      </c>
      <c r="Y1383" t="s">
        <v>323</v>
      </c>
      <c r="Z1383" t="s">
        <v>5672</v>
      </c>
      <c r="AA1383" t="s">
        <v>5057</v>
      </c>
      <c r="AH1383" t="s">
        <v>5058</v>
      </c>
      <c r="AM1383" t="s">
        <v>13625</v>
      </c>
    </row>
    <row r="1384" spans="1:39" x14ac:dyDescent="0.25">
      <c r="A1384">
        <v>5442</v>
      </c>
      <c r="B1384" t="s">
        <v>13645</v>
      </c>
      <c r="C1384" t="s">
        <v>5568</v>
      </c>
      <c r="D1384" t="s">
        <v>5048</v>
      </c>
      <c r="E1384" t="s">
        <v>13646</v>
      </c>
      <c r="H1384" t="s">
        <v>5050</v>
      </c>
      <c r="I1384" t="s">
        <v>5051</v>
      </c>
      <c r="K1384" t="s">
        <v>5052</v>
      </c>
      <c r="M1384" t="s">
        <v>5134</v>
      </c>
      <c r="N1384" t="s">
        <v>5051</v>
      </c>
      <c r="O1384" t="s">
        <v>5099</v>
      </c>
      <c r="Q1384" t="s">
        <v>486</v>
      </c>
      <c r="X1384" t="s">
        <v>5052</v>
      </c>
      <c r="Y1384" t="s">
        <v>5649</v>
      </c>
      <c r="Z1384" t="s">
        <v>5052</v>
      </c>
      <c r="AA1384" t="s">
        <v>5070</v>
      </c>
      <c r="AH1384" t="s">
        <v>5058</v>
      </c>
      <c r="AM1384" t="s">
        <v>13647</v>
      </c>
    </row>
    <row r="1385" spans="1:39" x14ac:dyDescent="0.25">
      <c r="A1385">
        <v>5443</v>
      </c>
      <c r="B1385" t="s">
        <v>13648</v>
      </c>
      <c r="C1385" t="s">
        <v>5568</v>
      </c>
      <c r="D1385" t="s">
        <v>5048</v>
      </c>
      <c r="E1385" t="s">
        <v>13649</v>
      </c>
      <c r="H1385" t="s">
        <v>5050</v>
      </c>
      <c r="I1385" t="s">
        <v>5051</v>
      </c>
      <c r="K1385" t="s">
        <v>235</v>
      </c>
      <c r="M1385" t="s">
        <v>5134</v>
      </c>
      <c r="N1385" t="s">
        <v>5051</v>
      </c>
      <c r="O1385" t="s">
        <v>5062</v>
      </c>
      <c r="Q1385" t="s">
        <v>5134</v>
      </c>
      <c r="X1385" t="s">
        <v>5077</v>
      </c>
      <c r="Y1385" t="s">
        <v>5191</v>
      </c>
      <c r="Z1385" t="s">
        <v>5052</v>
      </c>
      <c r="AA1385" t="s">
        <v>5184</v>
      </c>
      <c r="AH1385" t="s">
        <v>5058</v>
      </c>
      <c r="AM1385" t="s">
        <v>13650</v>
      </c>
    </row>
    <row r="1386" spans="1:39" x14ac:dyDescent="0.25">
      <c r="A1386">
        <v>5444</v>
      </c>
      <c r="B1386" t="s">
        <v>13651</v>
      </c>
      <c r="C1386" t="s">
        <v>5568</v>
      </c>
      <c r="D1386" t="s">
        <v>5048</v>
      </c>
      <c r="E1386" t="s">
        <v>13652</v>
      </c>
      <c r="H1386" t="s">
        <v>5050</v>
      </c>
      <c r="I1386" t="s">
        <v>5051</v>
      </c>
      <c r="K1386" t="s">
        <v>5052</v>
      </c>
      <c r="M1386" t="s">
        <v>5237</v>
      </c>
      <c r="N1386" t="s">
        <v>5051</v>
      </c>
      <c r="O1386" t="s">
        <v>5099</v>
      </c>
      <c r="Q1386" t="s">
        <v>5134</v>
      </c>
      <c r="X1386" t="s">
        <v>5070</v>
      </c>
      <c r="Y1386" t="s">
        <v>5069</v>
      </c>
      <c r="Z1386" t="s">
        <v>5104</v>
      </c>
      <c r="AA1386" t="s">
        <v>5057</v>
      </c>
      <c r="AH1386" t="s">
        <v>5058</v>
      </c>
      <c r="AM1386" t="s">
        <v>13653</v>
      </c>
    </row>
    <row r="1387" spans="1:39" x14ac:dyDescent="0.25">
      <c r="A1387">
        <v>5445</v>
      </c>
      <c r="B1387" t="s">
        <v>13654</v>
      </c>
      <c r="C1387" t="s">
        <v>5568</v>
      </c>
      <c r="D1387" t="s">
        <v>5048</v>
      </c>
      <c r="E1387" t="s">
        <v>13655</v>
      </c>
      <c r="H1387" t="s">
        <v>5050</v>
      </c>
      <c r="I1387" t="s">
        <v>5051</v>
      </c>
      <c r="K1387" t="s">
        <v>235</v>
      </c>
      <c r="M1387" t="s">
        <v>5134</v>
      </c>
      <c r="N1387" t="s">
        <v>5051</v>
      </c>
      <c r="O1387" t="s">
        <v>5099</v>
      </c>
      <c r="Q1387" t="s">
        <v>5237</v>
      </c>
      <c r="X1387" t="s">
        <v>5074</v>
      </c>
      <c r="Y1387" t="s">
        <v>323</v>
      </c>
      <c r="Z1387" t="s">
        <v>5074</v>
      </c>
      <c r="AA1387" t="s">
        <v>5057</v>
      </c>
      <c r="AH1387" t="s">
        <v>5058</v>
      </c>
      <c r="AM1387" t="s">
        <v>13656</v>
      </c>
    </row>
    <row r="1388" spans="1:39" x14ac:dyDescent="0.25">
      <c r="A1388">
        <v>5446</v>
      </c>
      <c r="B1388" t="s">
        <v>13657</v>
      </c>
      <c r="C1388" t="s">
        <v>5568</v>
      </c>
      <c r="D1388" t="s">
        <v>5048</v>
      </c>
      <c r="E1388" t="s">
        <v>13658</v>
      </c>
      <c r="H1388" t="s">
        <v>5050</v>
      </c>
      <c r="I1388" t="s">
        <v>5051</v>
      </c>
      <c r="K1388" t="s">
        <v>5070</v>
      </c>
      <c r="M1388" t="s">
        <v>238</v>
      </c>
      <c r="N1388" t="s">
        <v>5051</v>
      </c>
      <c r="O1388" t="s">
        <v>5113</v>
      </c>
      <c r="Q1388" t="s">
        <v>238</v>
      </c>
      <c r="X1388" t="s">
        <v>5129</v>
      </c>
      <c r="Y1388" t="s">
        <v>6876</v>
      </c>
      <c r="Z1388" t="s">
        <v>5129</v>
      </c>
      <c r="AA1388" t="s">
        <v>5070</v>
      </c>
      <c r="AH1388" t="s">
        <v>5058</v>
      </c>
      <c r="AM1388" t="s">
        <v>13659</v>
      </c>
    </row>
    <row r="1389" spans="1:39" x14ac:dyDescent="0.25">
      <c r="A1389">
        <v>5447</v>
      </c>
      <c r="B1389" t="s">
        <v>13660</v>
      </c>
      <c r="C1389" t="s">
        <v>5568</v>
      </c>
      <c r="D1389" t="s">
        <v>5048</v>
      </c>
      <c r="E1389" t="s">
        <v>13661</v>
      </c>
      <c r="H1389" t="s">
        <v>5050</v>
      </c>
      <c r="I1389" t="s">
        <v>5051</v>
      </c>
      <c r="K1389" t="s">
        <v>5099</v>
      </c>
      <c r="M1389" t="s">
        <v>5098</v>
      </c>
      <c r="N1389" t="s">
        <v>5051</v>
      </c>
      <c r="O1389" t="s">
        <v>235</v>
      </c>
      <c r="Q1389" t="s">
        <v>743</v>
      </c>
      <c r="X1389" t="s">
        <v>5627</v>
      </c>
      <c r="Y1389" t="s">
        <v>5191</v>
      </c>
      <c r="Z1389" t="s">
        <v>5560</v>
      </c>
      <c r="AA1389" t="s">
        <v>5052</v>
      </c>
      <c r="AH1389" t="s">
        <v>5058</v>
      </c>
      <c r="AM1389" t="s">
        <v>13662</v>
      </c>
    </row>
    <row r="1390" spans="1:39" x14ac:dyDescent="0.25">
      <c r="A1390">
        <v>5448</v>
      </c>
      <c r="B1390" t="s">
        <v>13663</v>
      </c>
      <c r="C1390" t="s">
        <v>5568</v>
      </c>
      <c r="D1390" t="s">
        <v>5048</v>
      </c>
      <c r="E1390" t="s">
        <v>8302</v>
      </c>
      <c r="H1390" t="s">
        <v>5050</v>
      </c>
      <c r="I1390" t="s">
        <v>5051</v>
      </c>
      <c r="K1390" t="s">
        <v>5099</v>
      </c>
      <c r="M1390" t="s">
        <v>5098</v>
      </c>
      <c r="N1390" t="s">
        <v>5051</v>
      </c>
      <c r="O1390" t="s">
        <v>5113</v>
      </c>
      <c r="Q1390" t="s">
        <v>506</v>
      </c>
      <c r="X1390" t="s">
        <v>5070</v>
      </c>
      <c r="Y1390" t="s">
        <v>5069</v>
      </c>
      <c r="Z1390" t="s">
        <v>5070</v>
      </c>
      <c r="AA1390" t="s">
        <v>5129</v>
      </c>
      <c r="AH1390" t="s">
        <v>5058</v>
      </c>
      <c r="AM1390" t="s">
        <v>13664</v>
      </c>
    </row>
    <row r="1391" spans="1:39" x14ac:dyDescent="0.25">
      <c r="A1391">
        <v>5477</v>
      </c>
      <c r="B1391" t="s">
        <v>13741</v>
      </c>
      <c r="C1391" t="s">
        <v>5568</v>
      </c>
      <c r="D1391" t="s">
        <v>5048</v>
      </c>
      <c r="E1391" t="s">
        <v>13742</v>
      </c>
      <c r="H1391" t="s">
        <v>5050</v>
      </c>
      <c r="I1391" t="s">
        <v>5051</v>
      </c>
      <c r="K1391" t="s">
        <v>5099</v>
      </c>
      <c r="M1391" t="s">
        <v>5056</v>
      </c>
      <c r="N1391" t="s">
        <v>5051</v>
      </c>
      <c r="O1391" t="s">
        <v>5094</v>
      </c>
      <c r="Q1391" t="s">
        <v>5064</v>
      </c>
      <c r="X1391" t="s">
        <v>5091</v>
      </c>
      <c r="Y1391" t="s">
        <v>323</v>
      </c>
      <c r="Z1391" t="s">
        <v>5091</v>
      </c>
      <c r="AA1391" t="s">
        <v>5052</v>
      </c>
      <c r="AH1391" t="s">
        <v>5058</v>
      </c>
      <c r="AM1391" t="s">
        <v>13743</v>
      </c>
    </row>
    <row r="1392" spans="1:39" x14ac:dyDescent="0.25">
      <c r="A1392">
        <v>5478</v>
      </c>
      <c r="B1392" t="s">
        <v>13744</v>
      </c>
      <c r="C1392" t="s">
        <v>5568</v>
      </c>
      <c r="D1392" t="s">
        <v>5048</v>
      </c>
      <c r="E1392" t="s">
        <v>7570</v>
      </c>
      <c r="H1392" t="s">
        <v>5050</v>
      </c>
      <c r="I1392" t="s">
        <v>5051</v>
      </c>
      <c r="K1392" t="s">
        <v>235</v>
      </c>
      <c r="M1392" t="s">
        <v>5134</v>
      </c>
      <c r="N1392" t="s">
        <v>5051</v>
      </c>
      <c r="O1392" t="s">
        <v>5104</v>
      </c>
      <c r="Q1392" t="s">
        <v>238</v>
      </c>
      <c r="X1392" t="s">
        <v>5070</v>
      </c>
      <c r="Y1392" t="s">
        <v>5196</v>
      </c>
      <c r="Z1392" t="s">
        <v>5070</v>
      </c>
      <c r="AA1392" t="s">
        <v>5091</v>
      </c>
      <c r="AH1392" t="s">
        <v>5058</v>
      </c>
      <c r="AM1392" t="s">
        <v>13745</v>
      </c>
    </row>
    <row r="1393" spans="1:39" x14ac:dyDescent="0.25">
      <c r="A1393">
        <v>5479</v>
      </c>
      <c r="B1393" t="s">
        <v>13746</v>
      </c>
      <c r="C1393" t="s">
        <v>5568</v>
      </c>
      <c r="D1393" t="s">
        <v>5048</v>
      </c>
      <c r="E1393" t="s">
        <v>9507</v>
      </c>
      <c r="H1393" t="s">
        <v>5050</v>
      </c>
      <c r="I1393" t="s">
        <v>5051</v>
      </c>
      <c r="K1393" t="s">
        <v>238</v>
      </c>
      <c r="M1393" t="s">
        <v>238</v>
      </c>
      <c r="AH1393" t="s">
        <v>5058</v>
      </c>
      <c r="AM1393" t="s">
        <v>13747</v>
      </c>
    </row>
    <row r="1394" spans="1:39" x14ac:dyDescent="0.25">
      <c r="A1394">
        <v>5480</v>
      </c>
      <c r="B1394" t="s">
        <v>13748</v>
      </c>
      <c r="C1394" t="s">
        <v>5568</v>
      </c>
      <c r="D1394" t="s">
        <v>5048</v>
      </c>
      <c r="E1394" t="s">
        <v>13749</v>
      </c>
      <c r="H1394" t="s">
        <v>5050</v>
      </c>
      <c r="I1394" t="s">
        <v>5051</v>
      </c>
      <c r="K1394" t="s">
        <v>237</v>
      </c>
      <c r="M1394" t="s">
        <v>5619</v>
      </c>
      <c r="AH1394" t="s">
        <v>5058</v>
      </c>
      <c r="AM1394" t="s">
        <v>13750</v>
      </c>
    </row>
    <row r="1395" spans="1:39" x14ac:dyDescent="0.25">
      <c r="A1395">
        <v>5481</v>
      </c>
      <c r="B1395" t="s">
        <v>13751</v>
      </c>
      <c r="C1395" t="s">
        <v>5568</v>
      </c>
      <c r="D1395" t="s">
        <v>5048</v>
      </c>
      <c r="E1395" t="s">
        <v>13752</v>
      </c>
      <c r="H1395" t="s">
        <v>5050</v>
      </c>
      <c r="I1395" t="s">
        <v>5051</v>
      </c>
      <c r="K1395" t="s">
        <v>5052</v>
      </c>
      <c r="M1395" t="s">
        <v>5109</v>
      </c>
      <c r="N1395" t="s">
        <v>5051</v>
      </c>
      <c r="O1395" t="s">
        <v>5113</v>
      </c>
      <c r="Q1395" t="s">
        <v>5109</v>
      </c>
      <c r="X1395" t="s">
        <v>235</v>
      </c>
      <c r="Y1395" t="s">
        <v>5196</v>
      </c>
      <c r="Z1395" t="s">
        <v>235</v>
      </c>
      <c r="AA1395" t="s">
        <v>235</v>
      </c>
      <c r="AH1395" t="s">
        <v>5058</v>
      </c>
      <c r="AM1395" t="s">
        <v>13753</v>
      </c>
    </row>
    <row r="1396" spans="1:39" x14ac:dyDescent="0.25">
      <c r="A1396">
        <v>5482</v>
      </c>
      <c r="B1396" t="s">
        <v>13754</v>
      </c>
      <c r="C1396" t="s">
        <v>5568</v>
      </c>
      <c r="D1396" t="s">
        <v>5048</v>
      </c>
      <c r="E1396" t="s">
        <v>13755</v>
      </c>
      <c r="H1396" t="s">
        <v>5050</v>
      </c>
      <c r="I1396" t="s">
        <v>5051</v>
      </c>
      <c r="K1396" t="s">
        <v>5099</v>
      </c>
      <c r="M1396" t="s">
        <v>486</v>
      </c>
      <c r="N1396" t="s">
        <v>5051</v>
      </c>
      <c r="O1396" t="s">
        <v>5099</v>
      </c>
      <c r="Q1396" t="s">
        <v>486</v>
      </c>
      <c r="X1396" t="s">
        <v>5091</v>
      </c>
      <c r="Y1396" t="s">
        <v>6072</v>
      </c>
      <c r="Z1396" t="s">
        <v>5091</v>
      </c>
      <c r="AA1396" t="s">
        <v>5129</v>
      </c>
      <c r="AH1396" t="s">
        <v>5058</v>
      </c>
      <c r="AM1396" t="s">
        <v>13756</v>
      </c>
    </row>
    <row r="1397" spans="1:39" x14ac:dyDescent="0.25">
      <c r="A1397">
        <v>5483</v>
      </c>
      <c r="B1397" t="s">
        <v>13757</v>
      </c>
      <c r="C1397" t="s">
        <v>5568</v>
      </c>
      <c r="D1397" t="s">
        <v>5048</v>
      </c>
      <c r="E1397" t="s">
        <v>13758</v>
      </c>
      <c r="H1397" t="s">
        <v>5050</v>
      </c>
      <c r="I1397" t="s">
        <v>5051</v>
      </c>
      <c r="K1397" t="s">
        <v>5091</v>
      </c>
      <c r="M1397" t="s">
        <v>5134</v>
      </c>
      <c r="N1397" t="s">
        <v>5051</v>
      </c>
      <c r="O1397" t="s">
        <v>235</v>
      </c>
      <c r="Q1397" t="s">
        <v>5134</v>
      </c>
      <c r="X1397" t="s">
        <v>5184</v>
      </c>
      <c r="Y1397" t="s">
        <v>235</v>
      </c>
      <c r="Z1397" t="s">
        <v>5184</v>
      </c>
      <c r="AA1397" t="s">
        <v>323</v>
      </c>
      <c r="AH1397" t="s">
        <v>5058</v>
      </c>
      <c r="AM1397" t="s">
        <v>13759</v>
      </c>
    </row>
    <row r="1398" spans="1:39" x14ac:dyDescent="0.25">
      <c r="A1398">
        <v>5484</v>
      </c>
      <c r="B1398" t="s">
        <v>13760</v>
      </c>
      <c r="C1398" t="s">
        <v>5568</v>
      </c>
      <c r="D1398" t="s">
        <v>5048</v>
      </c>
      <c r="E1398" t="s">
        <v>13761</v>
      </c>
      <c r="H1398" t="s">
        <v>5050</v>
      </c>
      <c r="I1398" t="s">
        <v>5051</v>
      </c>
      <c r="K1398" t="s">
        <v>235</v>
      </c>
      <c r="M1398" t="s">
        <v>5134</v>
      </c>
      <c r="N1398" t="s">
        <v>5051</v>
      </c>
      <c r="O1398" t="s">
        <v>5099</v>
      </c>
      <c r="Q1398" t="s">
        <v>5134</v>
      </c>
      <c r="X1398" t="s">
        <v>5070</v>
      </c>
      <c r="Y1398" t="s">
        <v>6072</v>
      </c>
      <c r="Z1398" t="s">
        <v>5070</v>
      </c>
      <c r="AA1398" t="s">
        <v>5057</v>
      </c>
      <c r="AH1398" t="s">
        <v>5058</v>
      </c>
      <c r="AM1398" t="s">
        <v>13762</v>
      </c>
    </row>
    <row r="1399" spans="1:39" x14ac:dyDescent="0.25">
      <c r="A1399">
        <v>5485</v>
      </c>
      <c r="B1399" t="s">
        <v>13763</v>
      </c>
      <c r="C1399" t="s">
        <v>5568</v>
      </c>
      <c r="D1399" t="s">
        <v>5048</v>
      </c>
      <c r="E1399" t="s">
        <v>13764</v>
      </c>
      <c r="H1399" t="s">
        <v>5050</v>
      </c>
      <c r="I1399" t="s">
        <v>5051</v>
      </c>
      <c r="K1399" t="s">
        <v>5094</v>
      </c>
      <c r="M1399" t="s">
        <v>238</v>
      </c>
      <c r="N1399" t="s">
        <v>5051</v>
      </c>
      <c r="O1399" t="s">
        <v>5211</v>
      </c>
      <c r="Q1399" t="s">
        <v>506</v>
      </c>
      <c r="X1399" t="s">
        <v>235</v>
      </c>
      <c r="Y1399" t="s">
        <v>5085</v>
      </c>
      <c r="Z1399" t="s">
        <v>235</v>
      </c>
      <c r="AA1399" t="s">
        <v>5070</v>
      </c>
      <c r="AH1399" t="s">
        <v>5058</v>
      </c>
      <c r="AM1399" t="s">
        <v>13765</v>
      </c>
    </row>
    <row r="1400" spans="1:39" x14ac:dyDescent="0.25">
      <c r="A1400">
        <v>5486</v>
      </c>
      <c r="B1400" t="s">
        <v>13766</v>
      </c>
      <c r="C1400" t="s">
        <v>5568</v>
      </c>
      <c r="D1400" t="s">
        <v>5048</v>
      </c>
      <c r="E1400" t="s">
        <v>13767</v>
      </c>
      <c r="H1400" t="s">
        <v>5050</v>
      </c>
      <c r="I1400" t="s">
        <v>5051</v>
      </c>
      <c r="K1400" t="s">
        <v>235</v>
      </c>
      <c r="M1400" t="s">
        <v>237</v>
      </c>
      <c r="N1400" t="s">
        <v>5051</v>
      </c>
      <c r="O1400" t="s">
        <v>5078</v>
      </c>
      <c r="Q1400" t="s">
        <v>238</v>
      </c>
      <c r="X1400" t="s">
        <v>5052</v>
      </c>
      <c r="Y1400" t="s">
        <v>486</v>
      </c>
      <c r="Z1400" t="s">
        <v>5113</v>
      </c>
      <c r="AA1400" t="s">
        <v>5094</v>
      </c>
      <c r="AH1400" t="s">
        <v>5058</v>
      </c>
      <c r="AM1400" t="s">
        <v>13768</v>
      </c>
    </row>
    <row r="1401" spans="1:39" x14ac:dyDescent="0.25">
      <c r="A1401">
        <v>5487</v>
      </c>
      <c r="B1401" t="s">
        <v>13769</v>
      </c>
      <c r="C1401" t="s">
        <v>5568</v>
      </c>
      <c r="D1401" t="s">
        <v>5048</v>
      </c>
      <c r="E1401" t="s">
        <v>13770</v>
      </c>
      <c r="H1401" t="s">
        <v>5050</v>
      </c>
      <c r="I1401" t="s">
        <v>5051</v>
      </c>
      <c r="K1401" t="s">
        <v>235</v>
      </c>
      <c r="M1401" t="s">
        <v>238</v>
      </c>
      <c r="N1401" t="s">
        <v>5051</v>
      </c>
      <c r="O1401" t="s">
        <v>5094</v>
      </c>
      <c r="Q1401" t="s">
        <v>238</v>
      </c>
      <c r="X1401" t="s">
        <v>5077</v>
      </c>
      <c r="Y1401" t="s">
        <v>5080</v>
      </c>
      <c r="Z1401" t="s">
        <v>5077</v>
      </c>
      <c r="AA1401" t="s">
        <v>5070</v>
      </c>
      <c r="AH1401" t="s">
        <v>5058</v>
      </c>
      <c r="AM1401" t="s">
        <v>13771</v>
      </c>
    </row>
    <row r="1402" spans="1:39" x14ac:dyDescent="0.25">
      <c r="A1402">
        <v>5488</v>
      </c>
      <c r="B1402" t="s">
        <v>13772</v>
      </c>
      <c r="C1402" t="s">
        <v>5568</v>
      </c>
      <c r="D1402" t="s">
        <v>5048</v>
      </c>
      <c r="E1402" t="s">
        <v>13773</v>
      </c>
      <c r="H1402" t="s">
        <v>5050</v>
      </c>
      <c r="I1402" t="s">
        <v>5051</v>
      </c>
      <c r="K1402" t="s">
        <v>5099</v>
      </c>
      <c r="M1402" t="s">
        <v>5134</v>
      </c>
      <c r="N1402" t="s">
        <v>5051</v>
      </c>
      <c r="O1402" t="s">
        <v>5094</v>
      </c>
      <c r="Q1402" t="s">
        <v>238</v>
      </c>
      <c r="X1402" t="s">
        <v>5672</v>
      </c>
      <c r="Y1402" t="s">
        <v>5191</v>
      </c>
      <c r="Z1402" t="s">
        <v>5672</v>
      </c>
      <c r="AA1402" t="s">
        <v>5057</v>
      </c>
      <c r="AH1402" t="s">
        <v>5058</v>
      </c>
      <c r="AM1402" t="s">
        <v>13774</v>
      </c>
    </row>
    <row r="1403" spans="1:39" x14ac:dyDescent="0.25">
      <c r="A1403">
        <v>5489</v>
      </c>
      <c r="B1403" t="s">
        <v>13775</v>
      </c>
      <c r="C1403" t="s">
        <v>5568</v>
      </c>
      <c r="D1403" t="s">
        <v>5048</v>
      </c>
      <c r="E1403" t="s">
        <v>13776</v>
      </c>
      <c r="H1403" t="s">
        <v>5050</v>
      </c>
      <c r="I1403" t="s">
        <v>5051</v>
      </c>
      <c r="K1403" t="s">
        <v>5099</v>
      </c>
      <c r="M1403" t="s">
        <v>743</v>
      </c>
      <c r="N1403" t="s">
        <v>5051</v>
      </c>
      <c r="O1403" t="s">
        <v>5094</v>
      </c>
      <c r="Q1403" t="s">
        <v>5134</v>
      </c>
      <c r="X1403" t="s">
        <v>5052</v>
      </c>
      <c r="Y1403" t="s">
        <v>323</v>
      </c>
      <c r="Z1403" t="s">
        <v>5052</v>
      </c>
      <c r="AA1403" t="s">
        <v>5052</v>
      </c>
      <c r="AH1403" t="s">
        <v>5058</v>
      </c>
      <c r="AM1403" t="s">
        <v>13777</v>
      </c>
    </row>
    <row r="1404" spans="1:39" x14ac:dyDescent="0.25">
      <c r="A1404">
        <v>5490</v>
      </c>
      <c r="B1404" t="s">
        <v>13778</v>
      </c>
      <c r="C1404" t="s">
        <v>5568</v>
      </c>
      <c r="D1404" t="s">
        <v>5048</v>
      </c>
      <c r="E1404" t="s">
        <v>13779</v>
      </c>
      <c r="H1404" t="s">
        <v>5050</v>
      </c>
      <c r="I1404" t="s">
        <v>5051</v>
      </c>
      <c r="K1404" t="s">
        <v>235</v>
      </c>
      <c r="M1404" t="s">
        <v>5134</v>
      </c>
      <c r="N1404" t="s">
        <v>5051</v>
      </c>
      <c r="O1404" t="s">
        <v>5063</v>
      </c>
      <c r="Q1404" t="s">
        <v>486</v>
      </c>
      <c r="X1404" t="s">
        <v>5077</v>
      </c>
      <c r="Y1404" t="s">
        <v>5069</v>
      </c>
      <c r="Z1404" t="s">
        <v>5057</v>
      </c>
      <c r="AA1404" t="s">
        <v>5057</v>
      </c>
      <c r="AH1404" t="s">
        <v>5058</v>
      </c>
      <c r="AM1404" t="s">
        <v>13780</v>
      </c>
    </row>
    <row r="1405" spans="1:39" x14ac:dyDescent="0.25">
      <c r="A1405">
        <v>5491</v>
      </c>
      <c r="B1405" t="s">
        <v>13781</v>
      </c>
      <c r="C1405" t="s">
        <v>5568</v>
      </c>
      <c r="D1405" t="s">
        <v>5048</v>
      </c>
      <c r="E1405" t="s">
        <v>13782</v>
      </c>
      <c r="H1405" t="s">
        <v>5050</v>
      </c>
      <c r="I1405" t="s">
        <v>5051</v>
      </c>
      <c r="K1405" t="s">
        <v>5094</v>
      </c>
      <c r="M1405" t="s">
        <v>237</v>
      </c>
      <c r="N1405" t="s">
        <v>5051</v>
      </c>
      <c r="O1405" t="s">
        <v>5094</v>
      </c>
      <c r="Q1405" t="s">
        <v>506</v>
      </c>
      <c r="X1405" t="s">
        <v>5070</v>
      </c>
      <c r="Y1405" t="s">
        <v>323</v>
      </c>
      <c r="Z1405" t="s">
        <v>5070</v>
      </c>
      <c r="AA1405" t="s">
        <v>5070</v>
      </c>
      <c r="AH1405" t="s">
        <v>5058</v>
      </c>
      <c r="AM1405" t="s">
        <v>13783</v>
      </c>
    </row>
    <row r="1406" spans="1:39" x14ac:dyDescent="0.25">
      <c r="A1406">
        <v>5492</v>
      </c>
      <c r="B1406" t="s">
        <v>13784</v>
      </c>
      <c r="C1406" t="s">
        <v>5568</v>
      </c>
      <c r="D1406" t="s">
        <v>5048</v>
      </c>
      <c r="E1406" t="s">
        <v>13785</v>
      </c>
      <c r="H1406" t="s">
        <v>5050</v>
      </c>
      <c r="I1406" t="s">
        <v>5051</v>
      </c>
      <c r="K1406" t="s">
        <v>5091</v>
      </c>
      <c r="M1406" t="s">
        <v>486</v>
      </c>
      <c r="N1406" t="s">
        <v>5051</v>
      </c>
      <c r="O1406" t="s">
        <v>5052</v>
      </c>
      <c r="Q1406" t="s">
        <v>5054</v>
      </c>
      <c r="X1406" t="s">
        <v>5057</v>
      </c>
      <c r="Y1406" t="s">
        <v>5108</v>
      </c>
      <c r="Z1406" t="s">
        <v>5091</v>
      </c>
      <c r="AA1406" t="s">
        <v>5057</v>
      </c>
      <c r="AH1406" t="s">
        <v>5058</v>
      </c>
      <c r="AM1406" t="s">
        <v>13786</v>
      </c>
    </row>
    <row r="1407" spans="1:39" x14ac:dyDescent="0.25">
      <c r="A1407">
        <v>5493</v>
      </c>
      <c r="B1407" t="s">
        <v>13787</v>
      </c>
      <c r="C1407" t="s">
        <v>5568</v>
      </c>
      <c r="D1407" t="s">
        <v>5048</v>
      </c>
      <c r="E1407" t="s">
        <v>13788</v>
      </c>
      <c r="H1407" t="s">
        <v>5050</v>
      </c>
      <c r="I1407" t="s">
        <v>5051</v>
      </c>
      <c r="K1407" t="s">
        <v>5099</v>
      </c>
      <c r="M1407" t="s">
        <v>237</v>
      </c>
      <c r="N1407" t="s">
        <v>5051</v>
      </c>
      <c r="O1407" t="s">
        <v>5094</v>
      </c>
      <c r="Q1407" t="s">
        <v>506</v>
      </c>
      <c r="X1407" t="s">
        <v>5070</v>
      </c>
      <c r="Y1407" t="s">
        <v>323</v>
      </c>
      <c r="Z1407" t="s">
        <v>5070</v>
      </c>
      <c r="AA1407" t="s">
        <v>5070</v>
      </c>
      <c r="AH1407" t="s">
        <v>5058</v>
      </c>
      <c r="AM1407" t="s">
        <v>13789</v>
      </c>
    </row>
    <row r="1408" spans="1:39" x14ac:dyDescent="0.25">
      <c r="A1408">
        <v>5494</v>
      </c>
      <c r="B1408" t="s">
        <v>13790</v>
      </c>
      <c r="C1408" t="s">
        <v>5568</v>
      </c>
      <c r="D1408" t="s">
        <v>5048</v>
      </c>
      <c r="E1408" t="s">
        <v>13791</v>
      </c>
      <c r="H1408" t="s">
        <v>5050</v>
      </c>
      <c r="I1408" t="s">
        <v>5051</v>
      </c>
      <c r="K1408" t="s">
        <v>5099</v>
      </c>
      <c r="M1408" t="s">
        <v>238</v>
      </c>
      <c r="N1408" t="s">
        <v>5051</v>
      </c>
      <c r="O1408" t="s">
        <v>5094</v>
      </c>
      <c r="Q1408" t="s">
        <v>5121</v>
      </c>
      <c r="X1408" t="s">
        <v>5077</v>
      </c>
      <c r="Y1408" t="s">
        <v>323</v>
      </c>
      <c r="Z1408" t="s">
        <v>5057</v>
      </c>
      <c r="AA1408" t="s">
        <v>5077</v>
      </c>
      <c r="AH1408" t="s">
        <v>5058</v>
      </c>
      <c r="AM1408" t="s">
        <v>13792</v>
      </c>
    </row>
    <row r="1409" spans="1:39" x14ac:dyDescent="0.25">
      <c r="A1409">
        <v>5495</v>
      </c>
      <c r="B1409" t="s">
        <v>13793</v>
      </c>
      <c r="C1409" t="s">
        <v>5568</v>
      </c>
      <c r="D1409" t="s">
        <v>5048</v>
      </c>
      <c r="E1409" t="s">
        <v>13794</v>
      </c>
      <c r="H1409" t="s">
        <v>5050</v>
      </c>
      <c r="I1409" t="s">
        <v>5051</v>
      </c>
      <c r="K1409" t="s">
        <v>5099</v>
      </c>
      <c r="M1409" t="s">
        <v>506</v>
      </c>
      <c r="N1409" t="s">
        <v>5051</v>
      </c>
      <c r="O1409" t="s">
        <v>5104</v>
      </c>
      <c r="Q1409" t="s">
        <v>506</v>
      </c>
      <c r="X1409" t="s">
        <v>5070</v>
      </c>
      <c r="Y1409" t="s">
        <v>323</v>
      </c>
      <c r="Z1409" t="s">
        <v>5070</v>
      </c>
      <c r="AA1409" t="s">
        <v>5070</v>
      </c>
      <c r="AH1409" t="s">
        <v>5058</v>
      </c>
      <c r="AM1409" t="s">
        <v>13795</v>
      </c>
    </row>
    <row r="1410" spans="1:39" x14ac:dyDescent="0.25">
      <c r="A1410">
        <v>5496</v>
      </c>
      <c r="B1410" t="s">
        <v>13796</v>
      </c>
      <c r="C1410" t="s">
        <v>5568</v>
      </c>
      <c r="D1410" t="s">
        <v>5048</v>
      </c>
      <c r="E1410" t="s">
        <v>13797</v>
      </c>
      <c r="H1410" t="s">
        <v>5050</v>
      </c>
      <c r="I1410" t="s">
        <v>5051</v>
      </c>
      <c r="K1410" t="s">
        <v>5070</v>
      </c>
      <c r="M1410" t="s">
        <v>486</v>
      </c>
      <c r="N1410" t="s">
        <v>5051</v>
      </c>
      <c r="O1410" t="s">
        <v>5094</v>
      </c>
      <c r="Q1410" t="s">
        <v>486</v>
      </c>
      <c r="X1410" t="s">
        <v>5099</v>
      </c>
      <c r="Y1410" t="s">
        <v>237</v>
      </c>
      <c r="Z1410" t="s">
        <v>5099</v>
      </c>
      <c r="AA1410" t="s">
        <v>5052</v>
      </c>
      <c r="AH1410" t="s">
        <v>5058</v>
      </c>
      <c r="AM1410" t="s">
        <v>13798</v>
      </c>
    </row>
    <row r="1411" spans="1:39" x14ac:dyDescent="0.25">
      <c r="A1411">
        <v>5497</v>
      </c>
      <c r="B1411" t="s">
        <v>13799</v>
      </c>
      <c r="C1411" t="s">
        <v>5568</v>
      </c>
      <c r="D1411" t="s">
        <v>5048</v>
      </c>
      <c r="E1411" t="s">
        <v>13800</v>
      </c>
      <c r="H1411" t="s">
        <v>5050</v>
      </c>
      <c r="I1411" t="s">
        <v>5051</v>
      </c>
      <c r="K1411" t="s">
        <v>235</v>
      </c>
      <c r="M1411" t="s">
        <v>238</v>
      </c>
      <c r="N1411" t="s">
        <v>5051</v>
      </c>
      <c r="O1411" t="s">
        <v>5094</v>
      </c>
      <c r="Q1411" t="s">
        <v>238</v>
      </c>
      <c r="X1411" t="s">
        <v>5070</v>
      </c>
      <c r="Y1411" t="s">
        <v>5070</v>
      </c>
      <c r="Z1411" t="s">
        <v>5070</v>
      </c>
      <c r="AA1411" t="s">
        <v>236</v>
      </c>
      <c r="AH1411" t="s">
        <v>5058</v>
      </c>
      <c r="AM1411" t="s">
        <v>13801</v>
      </c>
    </row>
    <row r="1412" spans="1:39" x14ac:dyDescent="0.25">
      <c r="A1412">
        <v>5498</v>
      </c>
      <c r="B1412" t="s">
        <v>13802</v>
      </c>
      <c r="C1412" t="s">
        <v>5568</v>
      </c>
      <c r="D1412" t="s">
        <v>5048</v>
      </c>
      <c r="E1412" t="s">
        <v>9358</v>
      </c>
      <c r="H1412" t="s">
        <v>5050</v>
      </c>
      <c r="I1412" t="s">
        <v>5051</v>
      </c>
      <c r="K1412" t="s">
        <v>5099</v>
      </c>
      <c r="M1412" t="s">
        <v>238</v>
      </c>
      <c r="N1412" t="s">
        <v>5051</v>
      </c>
      <c r="O1412" t="s">
        <v>5094</v>
      </c>
      <c r="Q1412" t="s">
        <v>506</v>
      </c>
      <c r="X1412" t="s">
        <v>5672</v>
      </c>
      <c r="Y1412" t="s">
        <v>323</v>
      </c>
      <c r="Z1412" t="s">
        <v>5672</v>
      </c>
      <c r="AA1412" t="s">
        <v>5057</v>
      </c>
      <c r="AH1412" t="s">
        <v>5058</v>
      </c>
      <c r="AM1412" t="s">
        <v>13803</v>
      </c>
    </row>
    <row r="1413" spans="1:39" x14ac:dyDescent="0.25">
      <c r="A1413">
        <v>5499</v>
      </c>
      <c r="B1413" t="s">
        <v>13804</v>
      </c>
      <c r="C1413" t="s">
        <v>5568</v>
      </c>
      <c r="D1413" t="s">
        <v>5048</v>
      </c>
      <c r="E1413" t="s">
        <v>13805</v>
      </c>
      <c r="H1413" t="s">
        <v>5050</v>
      </c>
      <c r="I1413" t="s">
        <v>5051</v>
      </c>
      <c r="K1413" t="s">
        <v>5091</v>
      </c>
      <c r="M1413" t="s">
        <v>237</v>
      </c>
      <c r="N1413" t="s">
        <v>5051</v>
      </c>
      <c r="O1413" t="s">
        <v>5104</v>
      </c>
      <c r="Q1413" t="s">
        <v>5121</v>
      </c>
      <c r="X1413" t="s">
        <v>5057</v>
      </c>
      <c r="Y1413" t="s">
        <v>237</v>
      </c>
      <c r="Z1413" t="s">
        <v>5057</v>
      </c>
      <c r="AA1413" t="s">
        <v>5091</v>
      </c>
      <c r="AH1413" t="s">
        <v>5058</v>
      </c>
      <c r="AM1413" t="s">
        <v>13806</v>
      </c>
    </row>
    <row r="1414" spans="1:39" x14ac:dyDescent="0.25">
      <c r="A1414">
        <v>5500</v>
      </c>
      <c r="B1414" t="s">
        <v>13807</v>
      </c>
      <c r="C1414" t="s">
        <v>5568</v>
      </c>
      <c r="D1414" t="s">
        <v>5048</v>
      </c>
      <c r="E1414" t="s">
        <v>13808</v>
      </c>
      <c r="H1414" t="s">
        <v>5050</v>
      </c>
      <c r="I1414" t="s">
        <v>5051</v>
      </c>
      <c r="K1414" t="s">
        <v>235</v>
      </c>
      <c r="M1414" t="s">
        <v>5098</v>
      </c>
      <c r="N1414" t="s">
        <v>5051</v>
      </c>
      <c r="O1414" t="s">
        <v>5099</v>
      </c>
      <c r="Q1414" t="s">
        <v>486</v>
      </c>
      <c r="X1414" t="s">
        <v>5052</v>
      </c>
      <c r="Y1414" t="s">
        <v>5191</v>
      </c>
      <c r="Z1414" t="s">
        <v>5052</v>
      </c>
      <c r="AA1414" t="s">
        <v>5070</v>
      </c>
      <c r="AH1414" t="s">
        <v>5058</v>
      </c>
      <c r="AM1414" t="s">
        <v>13809</v>
      </c>
    </row>
    <row r="1415" spans="1:39" x14ac:dyDescent="0.25">
      <c r="A1415">
        <v>5501</v>
      </c>
      <c r="B1415" t="s">
        <v>13810</v>
      </c>
      <c r="C1415" t="s">
        <v>5568</v>
      </c>
      <c r="D1415" t="s">
        <v>5048</v>
      </c>
      <c r="E1415" t="s">
        <v>13811</v>
      </c>
      <c r="H1415" t="s">
        <v>5050</v>
      </c>
      <c r="I1415" t="s">
        <v>5051</v>
      </c>
      <c r="K1415" t="s">
        <v>5094</v>
      </c>
      <c r="M1415" t="s">
        <v>5134</v>
      </c>
      <c r="N1415" t="s">
        <v>5051</v>
      </c>
      <c r="O1415" t="s">
        <v>5094</v>
      </c>
      <c r="Q1415" t="s">
        <v>486</v>
      </c>
      <c r="X1415" t="s">
        <v>5052</v>
      </c>
      <c r="Y1415" t="s">
        <v>323</v>
      </c>
      <c r="Z1415" t="s">
        <v>5052</v>
      </c>
      <c r="AA1415" t="s">
        <v>5070</v>
      </c>
      <c r="AH1415" t="s">
        <v>5058</v>
      </c>
      <c r="AM1415" t="s">
        <v>13812</v>
      </c>
    </row>
    <row r="1416" spans="1:39" x14ac:dyDescent="0.25">
      <c r="A1416">
        <v>5502</v>
      </c>
      <c r="B1416" t="s">
        <v>13813</v>
      </c>
      <c r="C1416" t="s">
        <v>5568</v>
      </c>
      <c r="D1416" t="s">
        <v>5048</v>
      </c>
      <c r="E1416" t="s">
        <v>8303</v>
      </c>
      <c r="H1416" t="s">
        <v>5050</v>
      </c>
      <c r="I1416" t="s">
        <v>5051</v>
      </c>
      <c r="K1416" t="s">
        <v>5052</v>
      </c>
      <c r="M1416" t="s">
        <v>743</v>
      </c>
      <c r="N1416" t="s">
        <v>5051</v>
      </c>
      <c r="O1416" t="s">
        <v>5094</v>
      </c>
      <c r="Q1416" t="s">
        <v>486</v>
      </c>
      <c r="X1416" t="s">
        <v>5052</v>
      </c>
      <c r="Y1416" t="s">
        <v>323</v>
      </c>
      <c r="Z1416" t="s">
        <v>5052</v>
      </c>
      <c r="AA1416" t="s">
        <v>5057</v>
      </c>
      <c r="AH1416" t="s">
        <v>5058</v>
      </c>
      <c r="AM1416" t="s">
        <v>13814</v>
      </c>
    </row>
    <row r="1417" spans="1:39" x14ac:dyDescent="0.25">
      <c r="A1417">
        <v>5503</v>
      </c>
      <c r="B1417" t="s">
        <v>13815</v>
      </c>
      <c r="C1417" t="s">
        <v>5568</v>
      </c>
      <c r="D1417" t="s">
        <v>5048</v>
      </c>
      <c r="E1417" t="s">
        <v>13816</v>
      </c>
      <c r="H1417" t="s">
        <v>5050</v>
      </c>
      <c r="I1417" t="s">
        <v>5051</v>
      </c>
      <c r="K1417" t="s">
        <v>235</v>
      </c>
      <c r="M1417" t="s">
        <v>506</v>
      </c>
      <c r="N1417" t="s">
        <v>5051</v>
      </c>
      <c r="O1417" t="s">
        <v>5094</v>
      </c>
      <c r="Q1417" t="s">
        <v>506</v>
      </c>
      <c r="X1417" t="s">
        <v>5091</v>
      </c>
      <c r="Y1417" t="s">
        <v>5069</v>
      </c>
      <c r="Z1417" t="s">
        <v>5091</v>
      </c>
      <c r="AA1417" t="s">
        <v>5057</v>
      </c>
      <c r="AH1417" t="s">
        <v>5058</v>
      </c>
      <c r="AM1417" t="s">
        <v>13817</v>
      </c>
    </row>
    <row r="1418" spans="1:39" x14ac:dyDescent="0.25">
      <c r="A1418">
        <v>5504</v>
      </c>
      <c r="B1418" t="s">
        <v>13818</v>
      </c>
      <c r="C1418" t="s">
        <v>5568</v>
      </c>
      <c r="D1418" t="s">
        <v>5048</v>
      </c>
      <c r="E1418" t="s">
        <v>9759</v>
      </c>
      <c r="H1418" t="s">
        <v>5050</v>
      </c>
      <c r="I1418" t="s">
        <v>5051</v>
      </c>
      <c r="K1418" t="s">
        <v>235</v>
      </c>
      <c r="M1418" t="s">
        <v>506</v>
      </c>
      <c r="N1418" t="s">
        <v>5051</v>
      </c>
      <c r="O1418" t="s">
        <v>5063</v>
      </c>
      <c r="Q1418" t="s">
        <v>506</v>
      </c>
      <c r="X1418" t="s">
        <v>5091</v>
      </c>
      <c r="Y1418" t="s">
        <v>5098</v>
      </c>
      <c r="Z1418" t="s">
        <v>5091</v>
      </c>
      <c r="AA1418" t="s">
        <v>5078</v>
      </c>
      <c r="AH1418" t="s">
        <v>5058</v>
      </c>
      <c r="AM1418" t="s">
        <v>13819</v>
      </c>
    </row>
    <row r="1419" spans="1:39" x14ac:dyDescent="0.25">
      <c r="A1419">
        <v>4882</v>
      </c>
      <c r="B1419" t="s">
        <v>12268</v>
      </c>
      <c r="C1419" t="s">
        <v>5568</v>
      </c>
      <c r="D1419" t="s">
        <v>5048</v>
      </c>
      <c r="E1419" t="s">
        <v>12269</v>
      </c>
      <c r="H1419" t="s">
        <v>5050</v>
      </c>
      <c r="I1419" t="s">
        <v>5051</v>
      </c>
      <c r="K1419" t="s">
        <v>235</v>
      </c>
      <c r="M1419" t="s">
        <v>5134</v>
      </c>
      <c r="N1419" t="s">
        <v>5051</v>
      </c>
      <c r="O1419" t="s">
        <v>5108</v>
      </c>
      <c r="Q1419" t="s">
        <v>5109</v>
      </c>
      <c r="X1419" t="s">
        <v>5057</v>
      </c>
      <c r="Y1419" t="s">
        <v>5196</v>
      </c>
      <c r="Z1419" t="s">
        <v>5052</v>
      </c>
      <c r="AA1419" t="s">
        <v>5070</v>
      </c>
      <c r="AH1419" t="s">
        <v>5058</v>
      </c>
      <c r="AM1419" t="s">
        <v>12270</v>
      </c>
    </row>
    <row r="1420" spans="1:39" x14ac:dyDescent="0.25">
      <c r="A1420">
        <v>4883</v>
      </c>
      <c r="B1420" t="s">
        <v>12271</v>
      </c>
      <c r="C1420" t="s">
        <v>5568</v>
      </c>
      <c r="D1420" t="s">
        <v>5048</v>
      </c>
      <c r="E1420" t="s">
        <v>12272</v>
      </c>
      <c r="H1420" t="s">
        <v>5050</v>
      </c>
      <c r="I1420" t="s">
        <v>5051</v>
      </c>
      <c r="K1420" t="s">
        <v>235</v>
      </c>
      <c r="M1420" t="s">
        <v>238</v>
      </c>
      <c r="N1420" t="s">
        <v>5051</v>
      </c>
      <c r="O1420" t="s">
        <v>5094</v>
      </c>
      <c r="Q1420" t="s">
        <v>238</v>
      </c>
      <c r="X1420" t="s">
        <v>5129</v>
      </c>
      <c r="Y1420" t="s">
        <v>5069</v>
      </c>
      <c r="Z1420" t="s">
        <v>5129</v>
      </c>
      <c r="AA1420" t="s">
        <v>5070</v>
      </c>
      <c r="AH1420" t="s">
        <v>5058</v>
      </c>
      <c r="AM1420" t="s">
        <v>12273</v>
      </c>
    </row>
    <row r="1421" spans="1:39" x14ac:dyDescent="0.25">
      <c r="A1421">
        <v>4884</v>
      </c>
      <c r="B1421" t="s">
        <v>12274</v>
      </c>
      <c r="C1421" t="s">
        <v>5568</v>
      </c>
      <c r="D1421" t="s">
        <v>5048</v>
      </c>
      <c r="E1421" t="s">
        <v>12275</v>
      </c>
      <c r="H1421" t="s">
        <v>5050</v>
      </c>
      <c r="I1421" t="s">
        <v>5051</v>
      </c>
      <c r="K1421" t="s">
        <v>235</v>
      </c>
      <c r="M1421" t="s">
        <v>5698</v>
      </c>
      <c r="N1421" t="s">
        <v>5051</v>
      </c>
      <c r="O1421" t="s">
        <v>5099</v>
      </c>
      <c r="Q1421" t="s">
        <v>486</v>
      </c>
      <c r="X1421" t="s">
        <v>5052</v>
      </c>
      <c r="Y1421" t="s">
        <v>5862</v>
      </c>
      <c r="Z1421" t="s">
        <v>5052</v>
      </c>
      <c r="AA1421" t="s">
        <v>5057</v>
      </c>
      <c r="AH1421" t="s">
        <v>5058</v>
      </c>
      <c r="AM1421" t="s">
        <v>12276</v>
      </c>
    </row>
    <row r="1422" spans="1:39" x14ac:dyDescent="0.25">
      <c r="A1422">
        <v>4885</v>
      </c>
      <c r="B1422" t="s">
        <v>12277</v>
      </c>
      <c r="C1422" t="s">
        <v>5568</v>
      </c>
      <c r="D1422" t="s">
        <v>5048</v>
      </c>
      <c r="E1422" t="s">
        <v>8971</v>
      </c>
      <c r="H1422" t="s">
        <v>5050</v>
      </c>
      <c r="I1422" t="s">
        <v>5051</v>
      </c>
      <c r="K1422" t="s">
        <v>5184</v>
      </c>
      <c r="M1422" t="s">
        <v>237</v>
      </c>
      <c r="N1422" t="s">
        <v>5051</v>
      </c>
      <c r="O1422" t="s">
        <v>5211</v>
      </c>
      <c r="Q1422" t="s">
        <v>5991</v>
      </c>
      <c r="X1422" t="s">
        <v>235</v>
      </c>
      <c r="Y1422" t="s">
        <v>5862</v>
      </c>
      <c r="Z1422" t="s">
        <v>235</v>
      </c>
      <c r="AA1422" t="s">
        <v>5184</v>
      </c>
      <c r="AH1422" t="s">
        <v>5058</v>
      </c>
      <c r="AM1422" t="s">
        <v>12278</v>
      </c>
    </row>
    <row r="1423" spans="1:39" x14ac:dyDescent="0.25">
      <c r="A1423">
        <v>4886</v>
      </c>
      <c r="B1423" t="s">
        <v>12279</v>
      </c>
      <c r="C1423" t="s">
        <v>5568</v>
      </c>
      <c r="D1423" t="s">
        <v>5048</v>
      </c>
      <c r="E1423" t="s">
        <v>12280</v>
      </c>
      <c r="H1423" t="s">
        <v>5050</v>
      </c>
      <c r="I1423" t="s">
        <v>5051</v>
      </c>
      <c r="K1423" t="s">
        <v>5099</v>
      </c>
      <c r="M1423" t="s">
        <v>5134</v>
      </c>
      <c r="N1423" t="s">
        <v>5051</v>
      </c>
      <c r="O1423" t="s">
        <v>5113</v>
      </c>
      <c r="Q1423" t="s">
        <v>486</v>
      </c>
      <c r="X1423" t="s">
        <v>5129</v>
      </c>
      <c r="Y1423" t="s">
        <v>5080</v>
      </c>
      <c r="Z1423" t="s">
        <v>5129</v>
      </c>
      <c r="AA1423" t="s">
        <v>5070</v>
      </c>
      <c r="AH1423" t="s">
        <v>5058</v>
      </c>
      <c r="AM1423" t="s">
        <v>12281</v>
      </c>
    </row>
    <row r="1424" spans="1:39" x14ac:dyDescent="0.25">
      <c r="A1424">
        <v>4887</v>
      </c>
      <c r="B1424" t="s">
        <v>12282</v>
      </c>
      <c r="C1424" t="s">
        <v>4791</v>
      </c>
      <c r="D1424" t="s">
        <v>5048</v>
      </c>
      <c r="E1424" t="s">
        <v>12283</v>
      </c>
      <c r="H1424" t="s">
        <v>5050</v>
      </c>
      <c r="I1424" t="s">
        <v>5051</v>
      </c>
      <c r="K1424" t="s">
        <v>5069</v>
      </c>
      <c r="M1424" t="s">
        <v>5109</v>
      </c>
      <c r="AH1424" t="s">
        <v>5058</v>
      </c>
      <c r="AM1424" t="s">
        <v>12284</v>
      </c>
    </row>
    <row r="1425" spans="1:39" x14ac:dyDescent="0.25">
      <c r="A1425">
        <v>4888</v>
      </c>
      <c r="B1425" t="s">
        <v>12285</v>
      </c>
      <c r="C1425" t="s">
        <v>5568</v>
      </c>
      <c r="D1425" t="s">
        <v>5048</v>
      </c>
      <c r="E1425" t="s">
        <v>8089</v>
      </c>
      <c r="H1425" t="s">
        <v>5050</v>
      </c>
      <c r="I1425" t="s">
        <v>5051</v>
      </c>
      <c r="K1425" t="s">
        <v>5184</v>
      </c>
      <c r="M1425" t="s">
        <v>237</v>
      </c>
      <c r="N1425" t="s">
        <v>5051</v>
      </c>
      <c r="O1425" t="s">
        <v>5094</v>
      </c>
      <c r="Q1425" t="s">
        <v>506</v>
      </c>
      <c r="X1425" t="s">
        <v>235</v>
      </c>
      <c r="Y1425" t="s">
        <v>5862</v>
      </c>
      <c r="Z1425" t="s">
        <v>235</v>
      </c>
      <c r="AA1425" t="s">
        <v>5057</v>
      </c>
      <c r="AH1425" t="s">
        <v>5058</v>
      </c>
      <c r="AM1425" t="s">
        <v>12286</v>
      </c>
    </row>
    <row r="1426" spans="1:39" x14ac:dyDescent="0.25">
      <c r="A1426">
        <v>4889</v>
      </c>
      <c r="B1426" t="s">
        <v>12287</v>
      </c>
      <c r="C1426" t="s">
        <v>5568</v>
      </c>
      <c r="D1426" t="s">
        <v>5048</v>
      </c>
      <c r="E1426" t="s">
        <v>9157</v>
      </c>
      <c r="H1426" t="s">
        <v>5050</v>
      </c>
      <c r="I1426" t="s">
        <v>5051</v>
      </c>
      <c r="K1426" t="s">
        <v>5062</v>
      </c>
      <c r="M1426" t="s">
        <v>5229</v>
      </c>
      <c r="N1426" t="s">
        <v>5051</v>
      </c>
      <c r="O1426" t="s">
        <v>5104</v>
      </c>
      <c r="Q1426" t="s">
        <v>5121</v>
      </c>
      <c r="X1426" t="s">
        <v>5099</v>
      </c>
      <c r="Y1426" t="s">
        <v>5109</v>
      </c>
      <c r="Z1426" t="s">
        <v>235</v>
      </c>
      <c r="AA1426" t="s">
        <v>5104</v>
      </c>
      <c r="AH1426" t="s">
        <v>5058</v>
      </c>
      <c r="AM1426" t="s">
        <v>12288</v>
      </c>
    </row>
    <row r="1427" spans="1:39" x14ac:dyDescent="0.25">
      <c r="A1427">
        <v>4890</v>
      </c>
      <c r="B1427" t="s">
        <v>12289</v>
      </c>
      <c r="C1427" t="s">
        <v>5568</v>
      </c>
      <c r="D1427" t="s">
        <v>5048</v>
      </c>
      <c r="E1427" t="s">
        <v>12290</v>
      </c>
      <c r="H1427" t="s">
        <v>5050</v>
      </c>
      <c r="I1427" t="s">
        <v>5051</v>
      </c>
      <c r="K1427" t="s">
        <v>5052</v>
      </c>
      <c r="M1427" t="s">
        <v>5134</v>
      </c>
      <c r="N1427" t="s">
        <v>5051</v>
      </c>
      <c r="O1427" t="s">
        <v>5113</v>
      </c>
      <c r="Q1427" t="s">
        <v>238</v>
      </c>
      <c r="X1427" t="s">
        <v>5070</v>
      </c>
      <c r="Y1427" t="s">
        <v>5085</v>
      </c>
      <c r="Z1427" t="s">
        <v>5057</v>
      </c>
      <c r="AA1427" t="s">
        <v>5077</v>
      </c>
      <c r="AH1427" t="s">
        <v>5058</v>
      </c>
      <c r="AM1427" t="s">
        <v>12291</v>
      </c>
    </row>
    <row r="1428" spans="1:39" x14ac:dyDescent="0.25">
      <c r="A1428">
        <v>4891</v>
      </c>
      <c r="B1428" t="s">
        <v>12292</v>
      </c>
      <c r="C1428" t="s">
        <v>5568</v>
      </c>
      <c r="D1428" t="s">
        <v>5048</v>
      </c>
      <c r="E1428" t="s">
        <v>8402</v>
      </c>
      <c r="H1428" t="s">
        <v>5050</v>
      </c>
      <c r="I1428" t="s">
        <v>5051</v>
      </c>
      <c r="K1428" t="s">
        <v>5052</v>
      </c>
      <c r="M1428" t="s">
        <v>5134</v>
      </c>
      <c r="N1428" t="s">
        <v>5051</v>
      </c>
      <c r="O1428" t="s">
        <v>5094</v>
      </c>
      <c r="Q1428" t="s">
        <v>486</v>
      </c>
      <c r="X1428" t="s">
        <v>5070</v>
      </c>
      <c r="Y1428" t="s">
        <v>5196</v>
      </c>
      <c r="Z1428" t="s">
        <v>5070</v>
      </c>
      <c r="AA1428" t="s">
        <v>5070</v>
      </c>
      <c r="AH1428" t="s">
        <v>5058</v>
      </c>
      <c r="AM1428" t="s">
        <v>12293</v>
      </c>
    </row>
    <row r="1429" spans="1:39" x14ac:dyDescent="0.25">
      <c r="A1429">
        <v>4892</v>
      </c>
      <c r="B1429" t="s">
        <v>12294</v>
      </c>
      <c r="C1429" t="s">
        <v>5568</v>
      </c>
      <c r="D1429" t="s">
        <v>5048</v>
      </c>
      <c r="E1429" t="s">
        <v>8529</v>
      </c>
      <c r="H1429" t="s">
        <v>5050</v>
      </c>
      <c r="I1429" t="s">
        <v>5051</v>
      </c>
      <c r="K1429" t="s">
        <v>5091</v>
      </c>
      <c r="M1429" t="s">
        <v>5134</v>
      </c>
      <c r="N1429" t="s">
        <v>5051</v>
      </c>
      <c r="O1429" t="s">
        <v>5063</v>
      </c>
      <c r="Q1429" t="s">
        <v>486</v>
      </c>
      <c r="X1429" t="s">
        <v>5070</v>
      </c>
      <c r="Y1429" t="s">
        <v>5069</v>
      </c>
      <c r="Z1429" t="s">
        <v>5070</v>
      </c>
      <c r="AA1429" t="s">
        <v>5057</v>
      </c>
      <c r="AH1429" t="s">
        <v>5058</v>
      </c>
      <c r="AM1429" t="s">
        <v>12295</v>
      </c>
    </row>
    <row r="1430" spans="1:39" x14ac:dyDescent="0.25">
      <c r="A1430">
        <v>4893</v>
      </c>
      <c r="B1430" t="s">
        <v>12296</v>
      </c>
      <c r="C1430" t="s">
        <v>5568</v>
      </c>
      <c r="D1430" t="s">
        <v>5048</v>
      </c>
      <c r="E1430" t="s">
        <v>12297</v>
      </c>
      <c r="H1430" t="s">
        <v>5050</v>
      </c>
      <c r="I1430" t="s">
        <v>5051</v>
      </c>
      <c r="K1430" t="s">
        <v>235</v>
      </c>
      <c r="M1430" t="s">
        <v>5134</v>
      </c>
      <c r="N1430" t="s">
        <v>5051</v>
      </c>
      <c r="O1430" t="s">
        <v>5094</v>
      </c>
      <c r="Q1430" t="s">
        <v>5109</v>
      </c>
      <c r="X1430" t="s">
        <v>5077</v>
      </c>
      <c r="Y1430" t="s">
        <v>6876</v>
      </c>
      <c r="Z1430" t="s">
        <v>5077</v>
      </c>
      <c r="AA1430" t="s">
        <v>5052</v>
      </c>
      <c r="AH1430" t="s">
        <v>5058</v>
      </c>
      <c r="AM1430" t="s">
        <v>12298</v>
      </c>
    </row>
    <row r="1431" spans="1:39" x14ac:dyDescent="0.25">
      <c r="A1431">
        <v>4894</v>
      </c>
      <c r="B1431" t="s">
        <v>12299</v>
      </c>
      <c r="C1431" t="s">
        <v>5568</v>
      </c>
      <c r="D1431" t="s">
        <v>5048</v>
      </c>
      <c r="E1431" t="s">
        <v>12300</v>
      </c>
      <c r="H1431" t="s">
        <v>5050</v>
      </c>
      <c r="I1431" t="s">
        <v>5051</v>
      </c>
      <c r="K1431" t="s">
        <v>5099</v>
      </c>
      <c r="M1431" t="s">
        <v>238</v>
      </c>
      <c r="N1431" t="s">
        <v>5051</v>
      </c>
      <c r="O1431" t="s">
        <v>5113</v>
      </c>
      <c r="Q1431" t="s">
        <v>5121</v>
      </c>
      <c r="X1431" t="s">
        <v>5672</v>
      </c>
      <c r="Y1431" t="s">
        <v>6072</v>
      </c>
      <c r="Z1431" t="s">
        <v>5672</v>
      </c>
      <c r="AA1431" t="s">
        <v>5672</v>
      </c>
      <c r="AH1431" t="s">
        <v>5058</v>
      </c>
      <c r="AM1431" t="s">
        <v>12301</v>
      </c>
    </row>
    <row r="1432" spans="1:39" x14ac:dyDescent="0.25">
      <c r="A1432">
        <v>4895</v>
      </c>
      <c r="B1432" t="s">
        <v>12302</v>
      </c>
      <c r="C1432" t="s">
        <v>5568</v>
      </c>
      <c r="D1432" t="s">
        <v>5048</v>
      </c>
      <c r="E1432" t="s">
        <v>9771</v>
      </c>
      <c r="H1432" t="s">
        <v>5050</v>
      </c>
      <c r="I1432" t="s">
        <v>5051</v>
      </c>
      <c r="K1432" t="s">
        <v>5062</v>
      </c>
      <c r="M1432" t="s">
        <v>743</v>
      </c>
      <c r="N1432" t="s">
        <v>5051</v>
      </c>
      <c r="O1432" t="s">
        <v>5078</v>
      </c>
      <c r="Q1432" t="s">
        <v>486</v>
      </c>
      <c r="X1432" t="s">
        <v>5052</v>
      </c>
      <c r="Y1432" t="s">
        <v>5064</v>
      </c>
      <c r="Z1432" t="s">
        <v>5052</v>
      </c>
      <c r="AA1432" t="s">
        <v>5108</v>
      </c>
      <c r="AH1432" t="s">
        <v>5058</v>
      </c>
      <c r="AM1432" t="s">
        <v>12303</v>
      </c>
    </row>
    <row r="1433" spans="1:39" x14ac:dyDescent="0.25">
      <c r="A1433">
        <v>4896</v>
      </c>
      <c r="B1433" t="s">
        <v>12304</v>
      </c>
      <c r="C1433" t="s">
        <v>5568</v>
      </c>
      <c r="D1433" t="s">
        <v>5048</v>
      </c>
      <c r="E1433" t="s">
        <v>12305</v>
      </c>
      <c r="H1433" t="s">
        <v>5050</v>
      </c>
      <c r="I1433" t="s">
        <v>5051</v>
      </c>
      <c r="K1433" t="s">
        <v>5099</v>
      </c>
      <c r="M1433" t="s">
        <v>238</v>
      </c>
      <c r="N1433" t="s">
        <v>5051</v>
      </c>
      <c r="O1433" t="s">
        <v>5094</v>
      </c>
      <c r="Q1433" t="s">
        <v>5382</v>
      </c>
      <c r="X1433" t="s">
        <v>5672</v>
      </c>
      <c r="Y1433" t="s">
        <v>323</v>
      </c>
      <c r="Z1433" t="s">
        <v>5672</v>
      </c>
      <c r="AA1433" t="s">
        <v>5057</v>
      </c>
      <c r="AH1433" t="s">
        <v>5058</v>
      </c>
      <c r="AM1433" t="s">
        <v>12306</v>
      </c>
    </row>
    <row r="1434" spans="1:39" x14ac:dyDescent="0.25">
      <c r="A1434">
        <v>4897</v>
      </c>
      <c r="B1434" t="s">
        <v>12307</v>
      </c>
      <c r="C1434" t="s">
        <v>5568</v>
      </c>
      <c r="D1434" t="s">
        <v>5048</v>
      </c>
      <c r="E1434" t="s">
        <v>12308</v>
      </c>
      <c r="H1434" t="s">
        <v>5050</v>
      </c>
      <c r="I1434" t="s">
        <v>5051</v>
      </c>
      <c r="K1434" t="s">
        <v>5094</v>
      </c>
      <c r="M1434" t="s">
        <v>5134</v>
      </c>
      <c r="N1434" t="s">
        <v>5051</v>
      </c>
      <c r="O1434" t="s">
        <v>5094</v>
      </c>
      <c r="Q1434" t="s">
        <v>486</v>
      </c>
      <c r="X1434" t="s">
        <v>5052</v>
      </c>
      <c r="Y1434" t="s">
        <v>323</v>
      </c>
      <c r="Z1434" t="s">
        <v>5052</v>
      </c>
      <c r="AA1434" t="s">
        <v>5057</v>
      </c>
      <c r="AH1434" t="s">
        <v>5058</v>
      </c>
      <c r="AM1434" t="s">
        <v>12309</v>
      </c>
    </row>
    <row r="1435" spans="1:39" x14ac:dyDescent="0.25">
      <c r="A1435">
        <v>4898</v>
      </c>
      <c r="B1435" t="s">
        <v>12310</v>
      </c>
      <c r="C1435" t="s">
        <v>5568</v>
      </c>
      <c r="D1435" t="s">
        <v>5048</v>
      </c>
      <c r="E1435" t="s">
        <v>12311</v>
      </c>
      <c r="H1435" t="s">
        <v>5050</v>
      </c>
      <c r="I1435" t="s">
        <v>5051</v>
      </c>
      <c r="K1435" t="s">
        <v>5094</v>
      </c>
      <c r="M1435" t="s">
        <v>237</v>
      </c>
      <c r="N1435" t="s">
        <v>5051</v>
      </c>
      <c r="O1435" t="s">
        <v>5094</v>
      </c>
      <c r="Q1435" t="s">
        <v>486</v>
      </c>
      <c r="X1435" t="s">
        <v>5437</v>
      </c>
      <c r="Y1435" t="s">
        <v>323</v>
      </c>
      <c r="Z1435" t="s">
        <v>5133</v>
      </c>
      <c r="AA1435" t="s">
        <v>5057</v>
      </c>
      <c r="AH1435" t="s">
        <v>5058</v>
      </c>
      <c r="AM1435" t="s">
        <v>12312</v>
      </c>
    </row>
    <row r="1436" spans="1:39" x14ac:dyDescent="0.25">
      <c r="A1436">
        <v>4899</v>
      </c>
      <c r="B1436" t="s">
        <v>12313</v>
      </c>
      <c r="C1436" t="s">
        <v>5568</v>
      </c>
      <c r="D1436" t="s">
        <v>5048</v>
      </c>
      <c r="E1436" t="s">
        <v>12314</v>
      </c>
      <c r="H1436" t="s">
        <v>5050</v>
      </c>
      <c r="I1436" t="s">
        <v>5051</v>
      </c>
      <c r="K1436" t="s">
        <v>5094</v>
      </c>
      <c r="M1436" t="s">
        <v>743</v>
      </c>
      <c r="N1436" t="s">
        <v>5051</v>
      </c>
      <c r="O1436" t="s">
        <v>5117</v>
      </c>
      <c r="Q1436" t="s">
        <v>486</v>
      </c>
      <c r="X1436" t="s">
        <v>5129</v>
      </c>
      <c r="Y1436" t="s">
        <v>6072</v>
      </c>
      <c r="Z1436" t="s">
        <v>5055</v>
      </c>
      <c r="AA1436" t="s">
        <v>5184</v>
      </c>
      <c r="AH1436" t="s">
        <v>5058</v>
      </c>
      <c r="AM1436" t="s">
        <v>12315</v>
      </c>
    </row>
    <row r="1437" spans="1:39" x14ac:dyDescent="0.25">
      <c r="A1437">
        <v>4900</v>
      </c>
      <c r="B1437" t="s">
        <v>12316</v>
      </c>
      <c r="C1437" t="s">
        <v>5568</v>
      </c>
      <c r="D1437" t="s">
        <v>5048</v>
      </c>
      <c r="E1437" t="s">
        <v>12317</v>
      </c>
      <c r="H1437" t="s">
        <v>5050</v>
      </c>
      <c r="I1437" t="s">
        <v>5051</v>
      </c>
      <c r="K1437" t="s">
        <v>235</v>
      </c>
      <c r="M1437" t="s">
        <v>743</v>
      </c>
      <c r="N1437" t="s">
        <v>5051</v>
      </c>
      <c r="O1437" t="s">
        <v>5094</v>
      </c>
      <c r="Q1437" t="s">
        <v>506</v>
      </c>
      <c r="X1437" t="s">
        <v>5672</v>
      </c>
      <c r="Y1437" t="s">
        <v>323</v>
      </c>
      <c r="Z1437" t="s">
        <v>5672</v>
      </c>
      <c r="AA1437" t="s">
        <v>5057</v>
      </c>
      <c r="AH1437" t="s">
        <v>5058</v>
      </c>
      <c r="AM1437" t="s">
        <v>12318</v>
      </c>
    </row>
    <row r="1438" spans="1:39" x14ac:dyDescent="0.25">
      <c r="A1438">
        <v>4901</v>
      </c>
      <c r="B1438" t="s">
        <v>12319</v>
      </c>
      <c r="C1438" t="s">
        <v>5568</v>
      </c>
      <c r="D1438" t="s">
        <v>5048</v>
      </c>
      <c r="E1438" t="s">
        <v>12320</v>
      </c>
      <c r="H1438" t="s">
        <v>5050</v>
      </c>
      <c r="I1438" t="s">
        <v>5051</v>
      </c>
      <c r="K1438" t="s">
        <v>235</v>
      </c>
      <c r="M1438" t="s">
        <v>238</v>
      </c>
      <c r="N1438" t="s">
        <v>5051</v>
      </c>
      <c r="O1438" t="s">
        <v>5113</v>
      </c>
      <c r="Q1438" t="s">
        <v>506</v>
      </c>
      <c r="X1438" t="s">
        <v>5077</v>
      </c>
      <c r="Y1438" t="s">
        <v>6072</v>
      </c>
      <c r="Z1438" t="s">
        <v>5070</v>
      </c>
      <c r="AA1438" t="s">
        <v>5070</v>
      </c>
      <c r="AH1438" t="s">
        <v>5058</v>
      </c>
      <c r="AM1438" t="s">
        <v>12321</v>
      </c>
    </row>
    <row r="1439" spans="1:39" x14ac:dyDescent="0.25">
      <c r="A1439">
        <v>4902</v>
      </c>
      <c r="B1439" t="s">
        <v>12322</v>
      </c>
      <c r="C1439" t="s">
        <v>5568</v>
      </c>
      <c r="D1439" t="s">
        <v>5048</v>
      </c>
      <c r="E1439" t="s">
        <v>12323</v>
      </c>
      <c r="H1439" t="s">
        <v>5050</v>
      </c>
      <c r="I1439" t="s">
        <v>5051</v>
      </c>
      <c r="K1439" t="s">
        <v>5099</v>
      </c>
      <c r="M1439" t="s">
        <v>486</v>
      </c>
      <c r="N1439" t="s">
        <v>5051</v>
      </c>
      <c r="O1439" t="s">
        <v>5099</v>
      </c>
      <c r="Q1439" t="s">
        <v>486</v>
      </c>
      <c r="X1439" t="s">
        <v>5077</v>
      </c>
      <c r="Y1439" t="s">
        <v>5057</v>
      </c>
      <c r="Z1439" t="s">
        <v>5077</v>
      </c>
      <c r="AA1439" t="s">
        <v>5191</v>
      </c>
      <c r="AH1439" t="s">
        <v>5058</v>
      </c>
      <c r="AM1439" t="s">
        <v>12324</v>
      </c>
    </row>
    <row r="1440" spans="1:39" x14ac:dyDescent="0.25">
      <c r="A1440">
        <v>4903</v>
      </c>
      <c r="B1440" t="s">
        <v>12325</v>
      </c>
      <c r="C1440" t="s">
        <v>5568</v>
      </c>
      <c r="D1440" t="s">
        <v>5048</v>
      </c>
      <c r="E1440" t="s">
        <v>12326</v>
      </c>
      <c r="H1440" t="s">
        <v>5050</v>
      </c>
      <c r="I1440" t="s">
        <v>5051</v>
      </c>
      <c r="K1440" t="s">
        <v>5052</v>
      </c>
      <c r="M1440" t="s">
        <v>743</v>
      </c>
      <c r="N1440" t="s">
        <v>5051</v>
      </c>
      <c r="O1440" t="s">
        <v>5094</v>
      </c>
      <c r="Q1440" t="s">
        <v>5098</v>
      </c>
      <c r="X1440" t="s">
        <v>5091</v>
      </c>
      <c r="Y1440" t="s">
        <v>323</v>
      </c>
      <c r="Z1440" t="s">
        <v>5091</v>
      </c>
      <c r="AA1440" t="s">
        <v>5057</v>
      </c>
      <c r="AH1440" t="s">
        <v>5058</v>
      </c>
      <c r="AM1440" t="s">
        <v>12327</v>
      </c>
    </row>
    <row r="1441" spans="1:39" x14ac:dyDescent="0.25">
      <c r="A1441">
        <v>4904</v>
      </c>
      <c r="B1441" t="s">
        <v>12328</v>
      </c>
      <c r="C1441" t="s">
        <v>5568</v>
      </c>
      <c r="D1441" t="s">
        <v>5048</v>
      </c>
      <c r="E1441" t="s">
        <v>12329</v>
      </c>
      <c r="H1441" t="s">
        <v>5050</v>
      </c>
      <c r="I1441" t="s">
        <v>5051</v>
      </c>
      <c r="K1441" t="s">
        <v>5099</v>
      </c>
      <c r="M1441" t="s">
        <v>237</v>
      </c>
      <c r="N1441" t="s">
        <v>5051</v>
      </c>
      <c r="O1441" t="s">
        <v>5063</v>
      </c>
      <c r="Q1441" t="s">
        <v>506</v>
      </c>
      <c r="X1441" t="s">
        <v>5070</v>
      </c>
      <c r="Y1441" t="s">
        <v>323</v>
      </c>
      <c r="Z1441" t="s">
        <v>5070</v>
      </c>
      <c r="AA1441" t="s">
        <v>5070</v>
      </c>
      <c r="AH1441" t="s">
        <v>5058</v>
      </c>
      <c r="AM1441" t="s">
        <v>12330</v>
      </c>
    </row>
    <row r="1442" spans="1:39" x14ac:dyDescent="0.25">
      <c r="A1442">
        <v>4905</v>
      </c>
      <c r="B1442" t="s">
        <v>12331</v>
      </c>
      <c r="C1442" t="s">
        <v>5568</v>
      </c>
      <c r="D1442" t="s">
        <v>5048</v>
      </c>
      <c r="E1442" t="s">
        <v>12332</v>
      </c>
      <c r="H1442" t="s">
        <v>5050</v>
      </c>
      <c r="I1442" t="s">
        <v>5051</v>
      </c>
      <c r="K1442" t="s">
        <v>5094</v>
      </c>
      <c r="M1442" t="s">
        <v>486</v>
      </c>
      <c r="N1442" t="s">
        <v>5051</v>
      </c>
      <c r="O1442" t="s">
        <v>5113</v>
      </c>
      <c r="Q1442" t="s">
        <v>486</v>
      </c>
      <c r="X1442" t="s">
        <v>5077</v>
      </c>
      <c r="Y1442" t="s">
        <v>5409</v>
      </c>
      <c r="Z1442" t="s">
        <v>5077</v>
      </c>
      <c r="AA1442" t="s">
        <v>5065</v>
      </c>
      <c r="AH1442" t="s">
        <v>5058</v>
      </c>
      <c r="AM1442" t="s">
        <v>12333</v>
      </c>
    </row>
    <row r="1443" spans="1:39" x14ac:dyDescent="0.25">
      <c r="A1443">
        <v>4906</v>
      </c>
      <c r="B1443" t="s">
        <v>12334</v>
      </c>
      <c r="C1443" t="s">
        <v>5568</v>
      </c>
      <c r="D1443" t="s">
        <v>5048</v>
      </c>
      <c r="E1443" t="s">
        <v>12335</v>
      </c>
      <c r="H1443" t="s">
        <v>5050</v>
      </c>
      <c r="I1443" t="s">
        <v>5051</v>
      </c>
      <c r="K1443" t="s">
        <v>5099</v>
      </c>
      <c r="M1443" t="s">
        <v>5134</v>
      </c>
      <c r="N1443" t="s">
        <v>5051</v>
      </c>
      <c r="O1443" t="s">
        <v>5099</v>
      </c>
      <c r="Q1443" t="s">
        <v>5134</v>
      </c>
      <c r="X1443" t="s">
        <v>5077</v>
      </c>
      <c r="Y1443" t="s">
        <v>5080</v>
      </c>
      <c r="Z1443" t="s">
        <v>5077</v>
      </c>
      <c r="AA1443" t="s">
        <v>5057</v>
      </c>
      <c r="AH1443" t="s">
        <v>5058</v>
      </c>
      <c r="AM1443" t="s">
        <v>12336</v>
      </c>
    </row>
    <row r="1444" spans="1:39" x14ac:dyDescent="0.25">
      <c r="A1444">
        <v>4907</v>
      </c>
      <c r="B1444" t="s">
        <v>12337</v>
      </c>
      <c r="C1444" t="s">
        <v>5568</v>
      </c>
      <c r="D1444" t="s">
        <v>5048</v>
      </c>
      <c r="E1444" t="s">
        <v>12338</v>
      </c>
      <c r="H1444" t="s">
        <v>5050</v>
      </c>
      <c r="I1444" t="s">
        <v>5051</v>
      </c>
      <c r="K1444" t="s">
        <v>5094</v>
      </c>
      <c r="M1444" t="s">
        <v>239</v>
      </c>
      <c r="N1444" t="s">
        <v>5051</v>
      </c>
      <c r="O1444" t="s">
        <v>5078</v>
      </c>
      <c r="Q1444" t="s">
        <v>5648</v>
      </c>
      <c r="X1444" t="s">
        <v>5109</v>
      </c>
      <c r="Y1444" t="s">
        <v>5395</v>
      </c>
      <c r="Z1444" t="s">
        <v>7036</v>
      </c>
      <c r="AA1444" t="s">
        <v>5057</v>
      </c>
      <c r="AH1444" t="s">
        <v>5058</v>
      </c>
      <c r="AM1444" t="s">
        <v>12339</v>
      </c>
    </row>
    <row r="1445" spans="1:39" x14ac:dyDescent="0.25">
      <c r="A1445">
        <v>4908</v>
      </c>
      <c r="B1445" t="s">
        <v>12340</v>
      </c>
      <c r="C1445" t="s">
        <v>5568</v>
      </c>
      <c r="D1445" t="s">
        <v>5048</v>
      </c>
      <c r="E1445" t="s">
        <v>12341</v>
      </c>
      <c r="H1445" t="s">
        <v>5050</v>
      </c>
      <c r="I1445" t="s">
        <v>5051</v>
      </c>
      <c r="K1445" t="s">
        <v>5099</v>
      </c>
      <c r="M1445" t="s">
        <v>506</v>
      </c>
      <c r="N1445" t="s">
        <v>5051</v>
      </c>
      <c r="O1445" t="s">
        <v>5063</v>
      </c>
      <c r="Q1445" t="s">
        <v>5054</v>
      </c>
      <c r="X1445" t="s">
        <v>5052</v>
      </c>
      <c r="Y1445" t="s">
        <v>323</v>
      </c>
      <c r="Z1445" t="s">
        <v>5052</v>
      </c>
      <c r="AA1445" t="s">
        <v>5057</v>
      </c>
      <c r="AH1445" t="s">
        <v>5058</v>
      </c>
      <c r="AM1445" t="s">
        <v>12342</v>
      </c>
    </row>
    <row r="1446" spans="1:39" x14ac:dyDescent="0.25">
      <c r="A1446">
        <v>4909</v>
      </c>
      <c r="B1446" t="s">
        <v>12343</v>
      </c>
      <c r="C1446" t="s">
        <v>5568</v>
      </c>
      <c r="D1446" t="s">
        <v>5048</v>
      </c>
      <c r="E1446" t="s">
        <v>8403</v>
      </c>
      <c r="H1446" t="s">
        <v>5050</v>
      </c>
      <c r="I1446" t="s">
        <v>5051</v>
      </c>
      <c r="K1446" t="s">
        <v>5077</v>
      </c>
      <c r="M1446" t="s">
        <v>5080</v>
      </c>
      <c r="N1446" t="s">
        <v>5051</v>
      </c>
      <c r="O1446" t="s">
        <v>5094</v>
      </c>
      <c r="Q1446" t="s">
        <v>5853</v>
      </c>
      <c r="X1446" t="s">
        <v>5057</v>
      </c>
      <c r="Y1446" t="s">
        <v>743</v>
      </c>
      <c r="Z1446" t="s">
        <v>5056</v>
      </c>
      <c r="AA1446" t="s">
        <v>5057</v>
      </c>
      <c r="AH1446" t="s">
        <v>5058</v>
      </c>
      <c r="AM1446" t="s">
        <v>12344</v>
      </c>
    </row>
    <row r="1447" spans="1:39" x14ac:dyDescent="0.25">
      <c r="A1447">
        <v>4910</v>
      </c>
      <c r="B1447" t="s">
        <v>12345</v>
      </c>
      <c r="C1447" t="s">
        <v>5568</v>
      </c>
      <c r="D1447" t="s">
        <v>5048</v>
      </c>
      <c r="E1447" t="s">
        <v>9731</v>
      </c>
      <c r="H1447" t="s">
        <v>5050</v>
      </c>
      <c r="I1447" t="s">
        <v>5051</v>
      </c>
      <c r="K1447" t="s">
        <v>5052</v>
      </c>
      <c r="M1447" t="s">
        <v>5134</v>
      </c>
      <c r="N1447" t="s">
        <v>5051</v>
      </c>
      <c r="O1447" t="s">
        <v>5099</v>
      </c>
      <c r="Q1447" t="s">
        <v>238</v>
      </c>
      <c r="X1447" t="s">
        <v>5070</v>
      </c>
      <c r="Y1447" t="s">
        <v>5355</v>
      </c>
      <c r="Z1447" t="s">
        <v>5091</v>
      </c>
      <c r="AA1447" t="s">
        <v>5077</v>
      </c>
      <c r="AH1447" t="s">
        <v>5058</v>
      </c>
      <c r="AM1447" t="s">
        <v>12346</v>
      </c>
    </row>
    <row r="1448" spans="1:39" x14ac:dyDescent="0.25">
      <c r="A1448">
        <v>4911</v>
      </c>
      <c r="B1448" t="s">
        <v>12347</v>
      </c>
      <c r="C1448" t="s">
        <v>5568</v>
      </c>
      <c r="D1448" t="s">
        <v>5048</v>
      </c>
      <c r="E1448" t="s">
        <v>12348</v>
      </c>
      <c r="H1448" t="s">
        <v>5050</v>
      </c>
      <c r="I1448" t="s">
        <v>5051</v>
      </c>
      <c r="K1448" t="s">
        <v>5091</v>
      </c>
      <c r="M1448" t="s">
        <v>237</v>
      </c>
      <c r="N1448" t="s">
        <v>5051</v>
      </c>
      <c r="O1448" t="s">
        <v>5063</v>
      </c>
      <c r="Q1448" t="s">
        <v>506</v>
      </c>
      <c r="X1448" t="s">
        <v>5070</v>
      </c>
      <c r="Y1448" t="s">
        <v>6876</v>
      </c>
      <c r="Z1448" t="s">
        <v>5070</v>
      </c>
      <c r="AA1448" t="s">
        <v>5184</v>
      </c>
      <c r="AH1448" t="s">
        <v>5058</v>
      </c>
      <c r="AM1448" t="s">
        <v>12349</v>
      </c>
    </row>
    <row r="1449" spans="1:39" x14ac:dyDescent="0.25">
      <c r="A1449">
        <v>4912</v>
      </c>
      <c r="B1449" t="s">
        <v>12350</v>
      </c>
      <c r="C1449" t="s">
        <v>5568</v>
      </c>
      <c r="D1449" t="s">
        <v>5048</v>
      </c>
      <c r="E1449" t="s">
        <v>12351</v>
      </c>
      <c r="H1449" t="s">
        <v>5050</v>
      </c>
      <c r="I1449" t="s">
        <v>5051</v>
      </c>
      <c r="K1449" t="s">
        <v>5099</v>
      </c>
      <c r="M1449" t="s">
        <v>5092</v>
      </c>
      <c r="N1449" t="s">
        <v>5051</v>
      </c>
      <c r="O1449" t="s">
        <v>5113</v>
      </c>
      <c r="Q1449" t="s">
        <v>486</v>
      </c>
      <c r="X1449" t="s">
        <v>5052</v>
      </c>
      <c r="Y1449" t="s">
        <v>5191</v>
      </c>
      <c r="Z1449" t="s">
        <v>5052</v>
      </c>
      <c r="AA1449" t="s">
        <v>5129</v>
      </c>
      <c r="AH1449" t="s">
        <v>5058</v>
      </c>
      <c r="AM1449" t="s">
        <v>12352</v>
      </c>
    </row>
    <row r="1450" spans="1:39" x14ac:dyDescent="0.25">
      <c r="A1450">
        <v>4913</v>
      </c>
      <c r="B1450" t="s">
        <v>12353</v>
      </c>
      <c r="C1450" t="s">
        <v>4791</v>
      </c>
      <c r="D1450" t="s">
        <v>5048</v>
      </c>
      <c r="E1450" t="s">
        <v>12354</v>
      </c>
      <c r="H1450" t="s">
        <v>5050</v>
      </c>
      <c r="I1450" t="s">
        <v>5051</v>
      </c>
      <c r="K1450" t="s">
        <v>5196</v>
      </c>
      <c r="M1450" t="s">
        <v>5056</v>
      </c>
      <c r="N1450" t="s">
        <v>5559</v>
      </c>
      <c r="O1450" t="s">
        <v>237</v>
      </c>
      <c r="Q1450" t="s">
        <v>237</v>
      </c>
      <c r="X1450" t="s">
        <v>5052</v>
      </c>
      <c r="Y1450" t="s">
        <v>5057</v>
      </c>
      <c r="Z1450" t="s">
        <v>252</v>
      </c>
      <c r="AA1450" t="s">
        <v>5057</v>
      </c>
      <c r="AH1450" t="s">
        <v>5058</v>
      </c>
      <c r="AM1450" t="s">
        <v>12355</v>
      </c>
    </row>
    <row r="1451" spans="1:39" x14ac:dyDescent="0.25">
      <c r="A1451">
        <v>4914</v>
      </c>
      <c r="B1451" t="s">
        <v>12356</v>
      </c>
      <c r="C1451" t="s">
        <v>5568</v>
      </c>
      <c r="D1451" t="s">
        <v>5048</v>
      </c>
      <c r="E1451" t="s">
        <v>12357</v>
      </c>
      <c r="H1451" t="s">
        <v>5050</v>
      </c>
      <c r="I1451" t="s">
        <v>5051</v>
      </c>
      <c r="K1451" t="s">
        <v>5062</v>
      </c>
      <c r="M1451" t="s">
        <v>743</v>
      </c>
      <c r="N1451" t="s">
        <v>5051</v>
      </c>
      <c r="O1451" t="s">
        <v>5113</v>
      </c>
      <c r="Q1451" t="s">
        <v>486</v>
      </c>
      <c r="X1451" t="s">
        <v>5055</v>
      </c>
      <c r="Y1451" t="s">
        <v>323</v>
      </c>
      <c r="Z1451" t="s">
        <v>5055</v>
      </c>
      <c r="AA1451" t="s">
        <v>5057</v>
      </c>
      <c r="AH1451" t="s">
        <v>5058</v>
      </c>
      <c r="AM1451" t="s">
        <v>12358</v>
      </c>
    </row>
    <row r="1452" spans="1:39" x14ac:dyDescent="0.25">
      <c r="A1452">
        <v>4915</v>
      </c>
      <c r="B1452" t="s">
        <v>12359</v>
      </c>
      <c r="C1452" t="s">
        <v>5568</v>
      </c>
      <c r="D1452" t="s">
        <v>5048</v>
      </c>
      <c r="E1452" t="s">
        <v>12360</v>
      </c>
      <c r="H1452" t="s">
        <v>5050</v>
      </c>
      <c r="I1452" t="s">
        <v>5051</v>
      </c>
      <c r="K1452" t="s">
        <v>5099</v>
      </c>
      <c r="M1452" t="s">
        <v>5092</v>
      </c>
      <c r="N1452" t="s">
        <v>5051</v>
      </c>
      <c r="O1452" t="s">
        <v>5099</v>
      </c>
      <c r="Q1452" t="s">
        <v>5109</v>
      </c>
      <c r="X1452" t="s">
        <v>5091</v>
      </c>
      <c r="Y1452" t="s">
        <v>5191</v>
      </c>
      <c r="Z1452" t="s">
        <v>5077</v>
      </c>
      <c r="AA1452" t="s">
        <v>5057</v>
      </c>
      <c r="AH1452" t="s">
        <v>5058</v>
      </c>
      <c r="AM1452" t="s">
        <v>12361</v>
      </c>
    </row>
    <row r="1453" spans="1:39" x14ac:dyDescent="0.25">
      <c r="A1453">
        <v>4916</v>
      </c>
      <c r="B1453" t="s">
        <v>12362</v>
      </c>
      <c r="C1453" t="s">
        <v>5568</v>
      </c>
      <c r="D1453" t="s">
        <v>5048</v>
      </c>
      <c r="E1453" t="s">
        <v>12363</v>
      </c>
      <c r="H1453" t="s">
        <v>5050</v>
      </c>
      <c r="I1453" t="s">
        <v>5051</v>
      </c>
      <c r="K1453" t="s">
        <v>5099</v>
      </c>
      <c r="M1453" t="s">
        <v>486</v>
      </c>
      <c r="N1453" t="s">
        <v>5051</v>
      </c>
      <c r="O1453" t="s">
        <v>5099</v>
      </c>
      <c r="Q1453" t="s">
        <v>5054</v>
      </c>
      <c r="X1453" t="s">
        <v>5077</v>
      </c>
      <c r="Y1453" t="s">
        <v>5191</v>
      </c>
      <c r="Z1453" t="s">
        <v>5077</v>
      </c>
      <c r="AA1453" t="s">
        <v>5057</v>
      </c>
      <c r="AH1453" t="s">
        <v>5058</v>
      </c>
      <c r="AM1453" t="s">
        <v>12364</v>
      </c>
    </row>
    <row r="1454" spans="1:39" x14ac:dyDescent="0.25">
      <c r="A1454">
        <v>4917</v>
      </c>
      <c r="B1454" t="s">
        <v>12365</v>
      </c>
      <c r="C1454" t="s">
        <v>5568</v>
      </c>
      <c r="D1454" t="s">
        <v>5048</v>
      </c>
      <c r="E1454" t="s">
        <v>12366</v>
      </c>
      <c r="H1454" t="s">
        <v>5050</v>
      </c>
      <c r="I1454" t="s">
        <v>5051</v>
      </c>
      <c r="K1454" t="s">
        <v>5052</v>
      </c>
      <c r="M1454" t="s">
        <v>237</v>
      </c>
      <c r="N1454" t="s">
        <v>5051</v>
      </c>
      <c r="O1454" t="s">
        <v>5104</v>
      </c>
      <c r="Q1454" t="s">
        <v>5121</v>
      </c>
      <c r="X1454" t="s">
        <v>5057</v>
      </c>
      <c r="Y1454" t="s">
        <v>5355</v>
      </c>
      <c r="Z1454" t="s">
        <v>5057</v>
      </c>
      <c r="AA1454" t="s">
        <v>5091</v>
      </c>
      <c r="AH1454" t="s">
        <v>5058</v>
      </c>
      <c r="AM1454" t="s">
        <v>12367</v>
      </c>
    </row>
    <row r="1455" spans="1:39" x14ac:dyDescent="0.25">
      <c r="A1455">
        <v>4918</v>
      </c>
      <c r="B1455" t="s">
        <v>12368</v>
      </c>
      <c r="C1455" t="s">
        <v>5568</v>
      </c>
      <c r="D1455" t="s">
        <v>5048</v>
      </c>
      <c r="E1455" t="s">
        <v>12369</v>
      </c>
      <c r="H1455" t="s">
        <v>5050</v>
      </c>
      <c r="I1455" t="s">
        <v>5051</v>
      </c>
      <c r="K1455" t="s">
        <v>5063</v>
      </c>
      <c r="M1455" t="s">
        <v>5134</v>
      </c>
      <c r="N1455" t="s">
        <v>5051</v>
      </c>
      <c r="O1455" t="s">
        <v>5104</v>
      </c>
      <c r="Q1455" t="s">
        <v>5121</v>
      </c>
      <c r="X1455" t="s">
        <v>5052</v>
      </c>
      <c r="Y1455" t="s">
        <v>5092</v>
      </c>
      <c r="Z1455" t="s">
        <v>5099</v>
      </c>
      <c r="AA1455" t="s">
        <v>5113</v>
      </c>
      <c r="AH1455" t="s">
        <v>5058</v>
      </c>
      <c r="AM1455" t="s">
        <v>12370</v>
      </c>
    </row>
    <row r="1456" spans="1:39" x14ac:dyDescent="0.25">
      <c r="A1456">
        <v>4919</v>
      </c>
      <c r="B1456" t="s">
        <v>12371</v>
      </c>
      <c r="C1456" t="s">
        <v>5568</v>
      </c>
      <c r="D1456" t="s">
        <v>5048</v>
      </c>
      <c r="E1456" t="s">
        <v>8839</v>
      </c>
      <c r="H1456" t="s">
        <v>5050</v>
      </c>
      <c r="I1456" t="s">
        <v>5051</v>
      </c>
      <c r="K1456" t="s">
        <v>5091</v>
      </c>
      <c r="M1456" t="s">
        <v>5355</v>
      </c>
      <c r="N1456" t="s">
        <v>5051</v>
      </c>
      <c r="O1456" t="s">
        <v>5094</v>
      </c>
      <c r="Q1456" t="s">
        <v>486</v>
      </c>
      <c r="X1456" t="s">
        <v>5085</v>
      </c>
      <c r="Y1456" t="s">
        <v>5196</v>
      </c>
      <c r="Z1456" t="s">
        <v>5052</v>
      </c>
      <c r="AA1456" t="s">
        <v>5070</v>
      </c>
      <c r="AH1456" t="s">
        <v>5058</v>
      </c>
      <c r="AM1456" t="s">
        <v>12372</v>
      </c>
    </row>
    <row r="1457" spans="1:39" x14ac:dyDescent="0.25">
      <c r="A1457">
        <v>4920</v>
      </c>
      <c r="B1457" t="s">
        <v>12373</v>
      </c>
      <c r="C1457" t="s">
        <v>5568</v>
      </c>
      <c r="D1457" t="s">
        <v>5048</v>
      </c>
      <c r="E1457" t="s">
        <v>12374</v>
      </c>
      <c r="H1457" t="s">
        <v>5050</v>
      </c>
      <c r="I1457" t="s">
        <v>5051</v>
      </c>
      <c r="K1457" t="s">
        <v>5113</v>
      </c>
      <c r="M1457" t="s">
        <v>5134</v>
      </c>
      <c r="N1457" t="s">
        <v>5051</v>
      </c>
      <c r="O1457" t="s">
        <v>5094</v>
      </c>
      <c r="Q1457" t="s">
        <v>5109</v>
      </c>
      <c r="X1457" t="s">
        <v>5057</v>
      </c>
      <c r="Y1457" t="s">
        <v>5191</v>
      </c>
      <c r="Z1457" t="s">
        <v>5057</v>
      </c>
      <c r="AA1457" t="s">
        <v>5070</v>
      </c>
      <c r="AH1457" t="s">
        <v>5058</v>
      </c>
      <c r="AM1457" t="s">
        <v>12375</v>
      </c>
    </row>
    <row r="1458" spans="1:39" x14ac:dyDescent="0.25">
      <c r="A1458">
        <v>4921</v>
      </c>
      <c r="B1458" t="s">
        <v>12376</v>
      </c>
      <c r="C1458" t="s">
        <v>5568</v>
      </c>
      <c r="D1458" t="s">
        <v>5048</v>
      </c>
      <c r="E1458" t="s">
        <v>12377</v>
      </c>
      <c r="H1458" t="s">
        <v>5050</v>
      </c>
      <c r="I1458" t="s">
        <v>5051</v>
      </c>
      <c r="K1458" t="s">
        <v>5077</v>
      </c>
      <c r="M1458" t="s">
        <v>5080</v>
      </c>
      <c r="N1458" t="s">
        <v>5051</v>
      </c>
      <c r="O1458" t="s">
        <v>235</v>
      </c>
      <c r="Q1458" t="s">
        <v>5056</v>
      </c>
      <c r="X1458" t="s">
        <v>5070</v>
      </c>
      <c r="Y1458" t="s">
        <v>743</v>
      </c>
      <c r="Z1458" t="s">
        <v>5070</v>
      </c>
      <c r="AA1458" t="s">
        <v>5052</v>
      </c>
      <c r="AH1458" t="s">
        <v>5058</v>
      </c>
      <c r="AM1458" t="s">
        <v>12378</v>
      </c>
    </row>
    <row r="1459" spans="1:39" x14ac:dyDescent="0.25">
      <c r="A1459">
        <v>7</v>
      </c>
      <c r="C1459" t="s">
        <v>4796</v>
      </c>
      <c r="D1459" t="s">
        <v>5048</v>
      </c>
      <c r="E1459" t="s">
        <v>5082</v>
      </c>
      <c r="G1459" t="s">
        <v>5073</v>
      </c>
      <c r="H1459" t="s">
        <v>5050</v>
      </c>
      <c r="I1459" t="s">
        <v>5051</v>
      </c>
      <c r="K1459" t="s">
        <v>5077</v>
      </c>
      <c r="M1459" t="s">
        <v>323</v>
      </c>
      <c r="AH1459" t="s">
        <v>5058</v>
      </c>
      <c r="AM1459" t="s">
        <v>5083</v>
      </c>
    </row>
    <row r="1460" spans="1:39" x14ac:dyDescent="0.25">
      <c r="A1460">
        <v>36</v>
      </c>
      <c r="C1460" t="s">
        <v>4796</v>
      </c>
      <c r="D1460" t="s">
        <v>5048</v>
      </c>
      <c r="E1460" t="s">
        <v>5186</v>
      </c>
      <c r="G1460" t="s">
        <v>5073</v>
      </c>
      <c r="H1460" t="s">
        <v>5050</v>
      </c>
      <c r="I1460" t="s">
        <v>5051</v>
      </c>
      <c r="K1460" t="s">
        <v>5091</v>
      </c>
      <c r="M1460" t="s">
        <v>5063</v>
      </c>
      <c r="AH1460" t="s">
        <v>5058</v>
      </c>
      <c r="AM1460" t="s">
        <v>5187</v>
      </c>
    </row>
    <row r="1461" spans="1:39" x14ac:dyDescent="0.25">
      <c r="A1461">
        <v>4922</v>
      </c>
      <c r="B1461" t="s">
        <v>12379</v>
      </c>
      <c r="C1461" t="s">
        <v>4796</v>
      </c>
      <c r="D1461" t="s">
        <v>5048</v>
      </c>
      <c r="E1461" t="s">
        <v>12380</v>
      </c>
      <c r="H1461" t="s">
        <v>5050</v>
      </c>
      <c r="I1461" t="s">
        <v>5051</v>
      </c>
      <c r="K1461" t="s">
        <v>5091</v>
      </c>
      <c r="M1461" t="s">
        <v>5080</v>
      </c>
      <c r="AH1461" t="s">
        <v>5058</v>
      </c>
      <c r="AM1461" t="s">
        <v>12381</v>
      </c>
    </row>
    <row r="1462" spans="1:39" x14ac:dyDescent="0.25">
      <c r="A1462">
        <v>50</v>
      </c>
      <c r="C1462" t="s">
        <v>4796</v>
      </c>
      <c r="D1462" t="s">
        <v>5048</v>
      </c>
      <c r="E1462" t="s">
        <v>5228</v>
      </c>
      <c r="G1462" t="s">
        <v>5073</v>
      </c>
      <c r="H1462" t="s">
        <v>5050</v>
      </c>
      <c r="I1462" t="s">
        <v>5051</v>
      </c>
      <c r="K1462" t="s">
        <v>5091</v>
      </c>
      <c r="M1462" t="s">
        <v>5229</v>
      </c>
      <c r="AH1462" t="s">
        <v>5058</v>
      </c>
      <c r="AM1462" t="s">
        <v>5230</v>
      </c>
    </row>
    <row r="1463" spans="1:39" x14ac:dyDescent="0.25">
      <c r="A1463">
        <v>210</v>
      </c>
      <c r="C1463" t="s">
        <v>4796</v>
      </c>
      <c r="D1463" t="s">
        <v>5048</v>
      </c>
      <c r="E1463" t="s">
        <v>5682</v>
      </c>
      <c r="G1463" t="s">
        <v>5073</v>
      </c>
      <c r="H1463" t="s">
        <v>5050</v>
      </c>
      <c r="I1463" t="s">
        <v>5051</v>
      </c>
      <c r="K1463" t="s">
        <v>5211</v>
      </c>
      <c r="M1463" t="s">
        <v>238</v>
      </c>
      <c r="AH1463" t="s">
        <v>5058</v>
      </c>
      <c r="AM1463" t="s">
        <v>5683</v>
      </c>
    </row>
    <row r="1464" spans="1:39" x14ac:dyDescent="0.25">
      <c r="A1464">
        <v>4923</v>
      </c>
      <c r="B1464" t="s">
        <v>12382</v>
      </c>
      <c r="C1464" t="s">
        <v>4796</v>
      </c>
      <c r="D1464" t="s">
        <v>5048</v>
      </c>
      <c r="E1464" t="s">
        <v>12383</v>
      </c>
      <c r="H1464" t="s">
        <v>5050</v>
      </c>
      <c r="I1464" t="s">
        <v>5051</v>
      </c>
      <c r="K1464" t="s">
        <v>5091</v>
      </c>
      <c r="M1464" t="s">
        <v>236</v>
      </c>
      <c r="N1464" t="s">
        <v>5051</v>
      </c>
      <c r="O1464" t="s">
        <v>5094</v>
      </c>
      <c r="Q1464" t="s">
        <v>506</v>
      </c>
      <c r="X1464" t="s">
        <v>5093</v>
      </c>
      <c r="Y1464" t="s">
        <v>5104</v>
      </c>
      <c r="Z1464" t="s">
        <v>5099</v>
      </c>
      <c r="AA1464" t="s">
        <v>5093</v>
      </c>
      <c r="AH1464" t="s">
        <v>5058</v>
      </c>
      <c r="AM1464" t="s">
        <v>12384</v>
      </c>
    </row>
    <row r="1465" spans="1:39" x14ac:dyDescent="0.25">
      <c r="A1465">
        <v>4924</v>
      </c>
      <c r="B1465" t="s">
        <v>12385</v>
      </c>
      <c r="C1465" t="s">
        <v>4796</v>
      </c>
      <c r="D1465" t="s">
        <v>5048</v>
      </c>
      <c r="E1465" t="s">
        <v>12386</v>
      </c>
      <c r="H1465" t="s">
        <v>5050</v>
      </c>
      <c r="I1465" t="s">
        <v>5051</v>
      </c>
      <c r="K1465" t="s">
        <v>5091</v>
      </c>
      <c r="M1465" t="s">
        <v>5085</v>
      </c>
      <c r="N1465" t="s">
        <v>5051</v>
      </c>
      <c r="O1465" t="s">
        <v>5094</v>
      </c>
      <c r="Q1465" t="s">
        <v>506</v>
      </c>
      <c r="X1465" t="s">
        <v>5093</v>
      </c>
      <c r="Y1465" t="s">
        <v>5104</v>
      </c>
      <c r="Z1465" t="s">
        <v>5271</v>
      </c>
      <c r="AA1465" t="s">
        <v>5093</v>
      </c>
      <c r="AH1465" t="s">
        <v>5058</v>
      </c>
      <c r="AM1465" t="s">
        <v>12387</v>
      </c>
    </row>
    <row r="1466" spans="1:39" x14ac:dyDescent="0.25">
      <c r="A1466">
        <v>10</v>
      </c>
      <c r="B1466" t="s">
        <v>5089</v>
      </c>
      <c r="C1466" t="s">
        <v>4796</v>
      </c>
      <c r="D1466" t="s">
        <v>5048</v>
      </c>
      <c r="E1466" t="s">
        <v>5090</v>
      </c>
      <c r="H1466" t="s">
        <v>5050</v>
      </c>
      <c r="I1466" t="s">
        <v>5051</v>
      </c>
      <c r="K1466" t="s">
        <v>5091</v>
      </c>
      <c r="M1466" t="s">
        <v>5092</v>
      </c>
      <c r="N1466" t="s">
        <v>5051</v>
      </c>
      <c r="O1466" t="s">
        <v>235</v>
      </c>
      <c r="Q1466" t="s">
        <v>5092</v>
      </c>
      <c r="X1466" t="s">
        <v>5093</v>
      </c>
      <c r="Y1466" t="s">
        <v>5078</v>
      </c>
      <c r="Z1466" t="s">
        <v>5094</v>
      </c>
      <c r="AA1466" t="s">
        <v>5093</v>
      </c>
      <c r="AH1466" t="s">
        <v>5058</v>
      </c>
      <c r="AM1466" t="s">
        <v>5095</v>
      </c>
    </row>
    <row r="1467" spans="1:39" x14ac:dyDescent="0.25">
      <c r="A1467">
        <v>11</v>
      </c>
      <c r="B1467" t="s">
        <v>5096</v>
      </c>
      <c r="C1467" t="s">
        <v>4796</v>
      </c>
      <c r="D1467" t="s">
        <v>5048</v>
      </c>
      <c r="E1467" t="s">
        <v>5097</v>
      </c>
      <c r="H1467" t="s">
        <v>5050</v>
      </c>
      <c r="I1467" t="s">
        <v>5051</v>
      </c>
      <c r="K1467" t="s">
        <v>5091</v>
      </c>
      <c r="M1467" t="s">
        <v>5098</v>
      </c>
      <c r="N1467" t="s">
        <v>5051</v>
      </c>
      <c r="O1467" t="s">
        <v>5099</v>
      </c>
      <c r="Q1467" t="s">
        <v>743</v>
      </c>
      <c r="X1467" t="s">
        <v>5093</v>
      </c>
      <c r="Y1467" t="s">
        <v>236</v>
      </c>
      <c r="Z1467" t="s">
        <v>5100</v>
      </c>
      <c r="AA1467" t="s">
        <v>5093</v>
      </c>
      <c r="AH1467" t="s">
        <v>5058</v>
      </c>
      <c r="AM1467" t="s">
        <v>5101</v>
      </c>
    </row>
    <row r="1468" spans="1:39" x14ac:dyDescent="0.25">
      <c r="A1468">
        <v>12</v>
      </c>
      <c r="B1468" t="s">
        <v>5102</v>
      </c>
      <c r="C1468" t="s">
        <v>4796</v>
      </c>
      <c r="D1468" t="s">
        <v>5048</v>
      </c>
      <c r="E1468" t="s">
        <v>5103</v>
      </c>
      <c r="H1468" t="s">
        <v>5050</v>
      </c>
      <c r="I1468" t="s">
        <v>5051</v>
      </c>
      <c r="K1468" t="s">
        <v>5091</v>
      </c>
      <c r="M1468" t="s">
        <v>238</v>
      </c>
      <c r="N1468" t="s">
        <v>5051</v>
      </c>
      <c r="O1468" t="s">
        <v>5094</v>
      </c>
      <c r="Q1468" t="s">
        <v>486</v>
      </c>
      <c r="X1468" t="s">
        <v>5093</v>
      </c>
      <c r="Y1468" t="s">
        <v>5104</v>
      </c>
      <c r="Z1468" t="s">
        <v>5093</v>
      </c>
      <c r="AA1468" t="s">
        <v>5093</v>
      </c>
      <c r="AH1468" t="s">
        <v>5058</v>
      </c>
      <c r="AM1468" t="s">
        <v>5105</v>
      </c>
    </row>
    <row r="1469" spans="1:39" x14ac:dyDescent="0.25">
      <c r="A1469">
        <v>13</v>
      </c>
      <c r="B1469" t="s">
        <v>5106</v>
      </c>
      <c r="C1469" t="s">
        <v>4796</v>
      </c>
      <c r="D1469" t="s">
        <v>5048</v>
      </c>
      <c r="E1469" t="s">
        <v>5107</v>
      </c>
      <c r="H1469" t="s">
        <v>5050</v>
      </c>
      <c r="I1469" t="s">
        <v>5051</v>
      </c>
      <c r="K1469" t="s">
        <v>5091</v>
      </c>
      <c r="M1469" t="s">
        <v>5064</v>
      </c>
      <c r="N1469" t="s">
        <v>5051</v>
      </c>
      <c r="O1469" t="s">
        <v>5108</v>
      </c>
      <c r="Q1469" t="s">
        <v>5109</v>
      </c>
      <c r="X1469" t="s">
        <v>5093</v>
      </c>
      <c r="Y1469" t="s">
        <v>323</v>
      </c>
      <c r="Z1469" t="s">
        <v>5091</v>
      </c>
      <c r="AA1469" t="s">
        <v>5093</v>
      </c>
      <c r="AH1469" t="s">
        <v>5058</v>
      </c>
      <c r="AM1469" t="s">
        <v>5110</v>
      </c>
    </row>
    <row r="1470" spans="1:39" x14ac:dyDescent="0.25">
      <c r="A1470">
        <v>14</v>
      </c>
      <c r="B1470" t="s">
        <v>5111</v>
      </c>
      <c r="C1470" t="s">
        <v>4796</v>
      </c>
      <c r="D1470" t="s">
        <v>5048</v>
      </c>
      <c r="E1470" t="s">
        <v>5112</v>
      </c>
      <c r="H1470" t="s">
        <v>5050</v>
      </c>
      <c r="I1470" t="s">
        <v>5051</v>
      </c>
      <c r="K1470" t="s">
        <v>5091</v>
      </c>
      <c r="M1470" t="s">
        <v>506</v>
      </c>
      <c r="N1470" t="s">
        <v>5051</v>
      </c>
      <c r="O1470" t="s">
        <v>5113</v>
      </c>
      <c r="Q1470" t="s">
        <v>506</v>
      </c>
      <c r="X1470" t="s">
        <v>5093</v>
      </c>
      <c r="Y1470" t="s">
        <v>5085</v>
      </c>
      <c r="Z1470" t="s">
        <v>5093</v>
      </c>
      <c r="AA1470" t="s">
        <v>5093</v>
      </c>
      <c r="AH1470" t="s">
        <v>5058</v>
      </c>
      <c r="AM1470" t="s">
        <v>5114</v>
      </c>
    </row>
    <row r="1471" spans="1:39" x14ac:dyDescent="0.25">
      <c r="A1471">
        <v>15</v>
      </c>
      <c r="B1471" t="s">
        <v>5115</v>
      </c>
      <c r="C1471" t="s">
        <v>4796</v>
      </c>
      <c r="D1471" t="s">
        <v>5048</v>
      </c>
      <c r="E1471" t="s">
        <v>5116</v>
      </c>
      <c r="H1471" t="s">
        <v>5050</v>
      </c>
      <c r="I1471" t="s">
        <v>5051</v>
      </c>
      <c r="K1471" t="s">
        <v>5091</v>
      </c>
      <c r="M1471" t="s">
        <v>506</v>
      </c>
      <c r="N1471" t="s">
        <v>5051</v>
      </c>
      <c r="O1471" t="s">
        <v>5117</v>
      </c>
      <c r="Q1471" t="s">
        <v>506</v>
      </c>
      <c r="X1471" t="s">
        <v>5093</v>
      </c>
      <c r="Y1471" t="s">
        <v>5078</v>
      </c>
      <c r="Z1471" t="s">
        <v>5093</v>
      </c>
      <c r="AA1471" t="s">
        <v>5093</v>
      </c>
      <c r="AH1471" t="s">
        <v>5058</v>
      </c>
      <c r="AM1471" t="s">
        <v>5118</v>
      </c>
    </row>
    <row r="1472" spans="1:39" x14ac:dyDescent="0.25">
      <c r="A1472">
        <v>16</v>
      </c>
      <c r="B1472" t="s">
        <v>5119</v>
      </c>
      <c r="C1472" t="s">
        <v>4796</v>
      </c>
      <c r="D1472" t="s">
        <v>5048</v>
      </c>
      <c r="E1472" t="s">
        <v>5120</v>
      </c>
      <c r="H1472" t="s">
        <v>5050</v>
      </c>
      <c r="I1472" t="s">
        <v>5051</v>
      </c>
      <c r="K1472" t="s">
        <v>5091</v>
      </c>
      <c r="M1472" t="s">
        <v>5121</v>
      </c>
      <c r="N1472" t="s">
        <v>5051</v>
      </c>
      <c r="O1472" t="s">
        <v>5122</v>
      </c>
      <c r="Q1472" t="s">
        <v>5121</v>
      </c>
      <c r="X1472" t="s">
        <v>5093</v>
      </c>
      <c r="Y1472" t="s">
        <v>5123</v>
      </c>
      <c r="Z1472" t="s">
        <v>5093</v>
      </c>
      <c r="AA1472" t="s">
        <v>5093</v>
      </c>
      <c r="AH1472" t="s">
        <v>5058</v>
      </c>
      <c r="AM1472" t="s">
        <v>5124</v>
      </c>
    </row>
    <row r="1473" spans="1:39" x14ac:dyDescent="0.25">
      <c r="A1473">
        <v>17</v>
      </c>
      <c r="B1473" t="s">
        <v>5125</v>
      </c>
      <c r="C1473" t="s">
        <v>4796</v>
      </c>
      <c r="D1473" t="s">
        <v>5048</v>
      </c>
      <c r="E1473" t="s">
        <v>5126</v>
      </c>
      <c r="H1473" t="s">
        <v>5050</v>
      </c>
      <c r="I1473" t="s">
        <v>5051</v>
      </c>
      <c r="K1473" t="s">
        <v>5091</v>
      </c>
      <c r="M1473" t="s">
        <v>486</v>
      </c>
      <c r="N1473" t="s">
        <v>5051</v>
      </c>
      <c r="O1473" t="s">
        <v>235</v>
      </c>
      <c r="Q1473" t="s">
        <v>486</v>
      </c>
      <c r="X1473" t="s">
        <v>5093</v>
      </c>
      <c r="Y1473" t="s">
        <v>5108</v>
      </c>
      <c r="Z1473" t="s">
        <v>5093</v>
      </c>
      <c r="AA1473" t="s">
        <v>5093</v>
      </c>
      <c r="AH1473" t="s">
        <v>5058</v>
      </c>
      <c r="AM1473" t="s">
        <v>5127</v>
      </c>
    </row>
    <row r="1474" spans="1:39" x14ac:dyDescent="0.25">
      <c r="A1474">
        <v>19</v>
      </c>
      <c r="B1474" t="s">
        <v>5131</v>
      </c>
      <c r="C1474" t="s">
        <v>4796</v>
      </c>
      <c r="D1474" t="s">
        <v>5048</v>
      </c>
      <c r="E1474" t="s">
        <v>5132</v>
      </c>
      <c r="H1474" t="s">
        <v>5050</v>
      </c>
      <c r="I1474" t="s">
        <v>5051</v>
      </c>
      <c r="K1474" t="s">
        <v>5133</v>
      </c>
      <c r="M1474" t="s">
        <v>5134</v>
      </c>
      <c r="N1474" t="s">
        <v>5051</v>
      </c>
      <c r="O1474" t="s">
        <v>5113</v>
      </c>
      <c r="Q1474" t="s">
        <v>506</v>
      </c>
      <c r="X1474" t="s">
        <v>5093</v>
      </c>
      <c r="Y1474" t="s">
        <v>5078</v>
      </c>
      <c r="Z1474" t="s">
        <v>5094</v>
      </c>
      <c r="AA1474" t="s">
        <v>5093</v>
      </c>
      <c r="AH1474" t="s">
        <v>5058</v>
      </c>
      <c r="AM1474" t="s">
        <v>5135</v>
      </c>
    </row>
    <row r="1475" spans="1:39" x14ac:dyDescent="0.25">
      <c r="A1475">
        <v>20</v>
      </c>
      <c r="B1475" t="s">
        <v>5136</v>
      </c>
      <c r="C1475" t="s">
        <v>4796</v>
      </c>
      <c r="D1475" t="s">
        <v>5048</v>
      </c>
      <c r="E1475" t="s">
        <v>5137</v>
      </c>
      <c r="H1475" t="s">
        <v>5050</v>
      </c>
      <c r="I1475" t="s">
        <v>5051</v>
      </c>
      <c r="K1475" t="s">
        <v>5052</v>
      </c>
      <c r="M1475" t="s">
        <v>5104</v>
      </c>
      <c r="N1475" t="s">
        <v>5051</v>
      </c>
      <c r="O1475" t="s">
        <v>5094</v>
      </c>
      <c r="Q1475" t="s">
        <v>506</v>
      </c>
      <c r="X1475" t="s">
        <v>5093</v>
      </c>
      <c r="Y1475" t="s">
        <v>5063</v>
      </c>
      <c r="Z1475" t="s">
        <v>5138</v>
      </c>
      <c r="AA1475" t="s">
        <v>5093</v>
      </c>
      <c r="AH1475" t="s">
        <v>5058</v>
      </c>
      <c r="AM1475" t="s">
        <v>5139</v>
      </c>
    </row>
    <row r="1476" spans="1:39" x14ac:dyDescent="0.25">
      <c r="A1476">
        <v>21</v>
      </c>
      <c r="B1476" t="s">
        <v>5140</v>
      </c>
      <c r="C1476" t="s">
        <v>4796</v>
      </c>
      <c r="D1476" t="s">
        <v>5048</v>
      </c>
      <c r="E1476" t="s">
        <v>5141</v>
      </c>
      <c r="H1476" t="s">
        <v>5050</v>
      </c>
      <c r="I1476" t="s">
        <v>5051</v>
      </c>
      <c r="K1476" t="s">
        <v>5052</v>
      </c>
      <c r="M1476" t="s">
        <v>5142</v>
      </c>
      <c r="N1476" t="s">
        <v>5051</v>
      </c>
      <c r="O1476" t="s">
        <v>235</v>
      </c>
      <c r="Q1476" t="s">
        <v>5056</v>
      </c>
      <c r="X1476" t="s">
        <v>5093</v>
      </c>
      <c r="Y1476" t="s">
        <v>5113</v>
      </c>
      <c r="Z1476" t="s">
        <v>5093</v>
      </c>
      <c r="AA1476" t="s">
        <v>5093</v>
      </c>
      <c r="AH1476" t="s">
        <v>5058</v>
      </c>
      <c r="AM1476" t="s">
        <v>5143</v>
      </c>
    </row>
    <row r="1477" spans="1:39" x14ac:dyDescent="0.25">
      <c r="A1477">
        <v>22</v>
      </c>
      <c r="B1477" t="s">
        <v>5144</v>
      </c>
      <c r="C1477" t="s">
        <v>4796</v>
      </c>
      <c r="D1477" t="s">
        <v>5048</v>
      </c>
      <c r="E1477" t="s">
        <v>5145</v>
      </c>
      <c r="H1477" t="s">
        <v>5050</v>
      </c>
      <c r="I1477" t="s">
        <v>5051</v>
      </c>
      <c r="K1477" t="s">
        <v>5052</v>
      </c>
      <c r="M1477" t="s">
        <v>237</v>
      </c>
      <c r="N1477" t="s">
        <v>5051</v>
      </c>
      <c r="O1477" t="s">
        <v>5052</v>
      </c>
      <c r="Q1477" t="s">
        <v>237</v>
      </c>
      <c r="X1477" t="s">
        <v>5093</v>
      </c>
      <c r="Y1477" t="s">
        <v>5094</v>
      </c>
      <c r="Z1477" t="s">
        <v>5093</v>
      </c>
      <c r="AA1477" t="s">
        <v>5093</v>
      </c>
      <c r="AH1477" t="s">
        <v>5058</v>
      </c>
      <c r="AM1477" t="s">
        <v>5146</v>
      </c>
    </row>
    <row r="1478" spans="1:39" x14ac:dyDescent="0.25">
      <c r="A1478">
        <v>23</v>
      </c>
      <c r="B1478" t="s">
        <v>5147</v>
      </c>
      <c r="C1478" t="s">
        <v>4796</v>
      </c>
      <c r="D1478" t="s">
        <v>5048</v>
      </c>
      <c r="E1478" t="s">
        <v>5148</v>
      </c>
      <c r="H1478" t="s">
        <v>5050</v>
      </c>
      <c r="I1478" t="s">
        <v>5051</v>
      </c>
      <c r="K1478" t="s">
        <v>5052</v>
      </c>
      <c r="M1478" t="s">
        <v>237</v>
      </c>
      <c r="N1478" t="s">
        <v>5051</v>
      </c>
      <c r="O1478" t="s">
        <v>235</v>
      </c>
      <c r="Q1478" t="s">
        <v>238</v>
      </c>
      <c r="X1478" t="s">
        <v>5093</v>
      </c>
      <c r="Y1478" t="s">
        <v>5085</v>
      </c>
      <c r="Z1478" t="s">
        <v>5093</v>
      </c>
      <c r="AA1478" t="s">
        <v>5093</v>
      </c>
      <c r="AH1478" t="s">
        <v>5058</v>
      </c>
      <c r="AM1478" t="s">
        <v>5149</v>
      </c>
    </row>
    <row r="1479" spans="1:39" x14ac:dyDescent="0.25">
      <c r="A1479">
        <v>24</v>
      </c>
      <c r="B1479" t="s">
        <v>5150</v>
      </c>
      <c r="C1479" t="s">
        <v>4796</v>
      </c>
      <c r="D1479" t="s">
        <v>5048</v>
      </c>
      <c r="E1479" t="s">
        <v>5151</v>
      </c>
      <c r="H1479" t="s">
        <v>5050</v>
      </c>
      <c r="I1479" t="s">
        <v>5051</v>
      </c>
      <c r="K1479" t="s">
        <v>5052</v>
      </c>
      <c r="M1479" t="s">
        <v>743</v>
      </c>
      <c r="N1479" t="s">
        <v>5051</v>
      </c>
      <c r="O1479" t="s">
        <v>235</v>
      </c>
      <c r="Q1479" t="s">
        <v>238</v>
      </c>
      <c r="X1479" t="s">
        <v>5093</v>
      </c>
      <c r="Y1479" t="s">
        <v>5113</v>
      </c>
      <c r="Z1479" t="s">
        <v>5093</v>
      </c>
      <c r="AA1479" t="s">
        <v>5093</v>
      </c>
      <c r="AH1479" t="s">
        <v>5058</v>
      </c>
      <c r="AM1479" t="s">
        <v>5152</v>
      </c>
    </row>
    <row r="1480" spans="1:39" x14ac:dyDescent="0.25">
      <c r="A1480">
        <v>25</v>
      </c>
      <c r="B1480" t="s">
        <v>5153</v>
      </c>
      <c r="C1480" t="s">
        <v>4796</v>
      </c>
      <c r="D1480" t="s">
        <v>5048</v>
      </c>
      <c r="E1480" t="s">
        <v>5154</v>
      </c>
      <c r="H1480" t="s">
        <v>5050</v>
      </c>
      <c r="I1480" t="s">
        <v>5051</v>
      </c>
      <c r="K1480" t="s">
        <v>5052</v>
      </c>
      <c r="M1480" t="s">
        <v>743</v>
      </c>
      <c r="N1480" t="s">
        <v>5051</v>
      </c>
      <c r="O1480" t="s">
        <v>5094</v>
      </c>
      <c r="Q1480" t="s">
        <v>506</v>
      </c>
      <c r="X1480" t="s">
        <v>5093</v>
      </c>
      <c r="Y1480" t="s">
        <v>5104</v>
      </c>
      <c r="Z1480" t="s">
        <v>5093</v>
      </c>
      <c r="AA1480" t="s">
        <v>5093</v>
      </c>
      <c r="AH1480" t="s">
        <v>5058</v>
      </c>
      <c r="AM1480" t="s">
        <v>5155</v>
      </c>
    </row>
    <row r="1481" spans="1:39" x14ac:dyDescent="0.25">
      <c r="A1481">
        <v>26</v>
      </c>
      <c r="B1481" t="s">
        <v>5156</v>
      </c>
      <c r="C1481" t="s">
        <v>4796</v>
      </c>
      <c r="D1481" t="s">
        <v>5048</v>
      </c>
      <c r="E1481" t="s">
        <v>5157</v>
      </c>
      <c r="H1481" t="s">
        <v>5050</v>
      </c>
      <c r="I1481" t="s">
        <v>5051</v>
      </c>
      <c r="K1481" t="s">
        <v>5052</v>
      </c>
      <c r="M1481" t="s">
        <v>5134</v>
      </c>
      <c r="N1481" t="s">
        <v>5051</v>
      </c>
      <c r="O1481" t="s">
        <v>5055</v>
      </c>
      <c r="Q1481" t="s">
        <v>5134</v>
      </c>
      <c r="X1481" t="s">
        <v>5093</v>
      </c>
      <c r="Y1481" t="s">
        <v>5078</v>
      </c>
      <c r="Z1481" t="s">
        <v>5070</v>
      </c>
      <c r="AA1481" t="s">
        <v>5093</v>
      </c>
      <c r="AH1481" t="s">
        <v>5058</v>
      </c>
      <c r="AM1481" t="s">
        <v>5158</v>
      </c>
    </row>
    <row r="1482" spans="1:39" x14ac:dyDescent="0.25">
      <c r="A1482">
        <v>27</v>
      </c>
      <c r="B1482" t="s">
        <v>5159</v>
      </c>
      <c r="C1482" t="s">
        <v>4796</v>
      </c>
      <c r="D1482" t="s">
        <v>5048</v>
      </c>
      <c r="E1482" t="s">
        <v>5160</v>
      </c>
      <c r="H1482" t="s">
        <v>5050</v>
      </c>
      <c r="I1482" t="s">
        <v>5051</v>
      </c>
      <c r="K1482" t="s">
        <v>5052</v>
      </c>
      <c r="M1482" t="s">
        <v>5134</v>
      </c>
      <c r="N1482" t="s">
        <v>5051</v>
      </c>
      <c r="O1482" t="s">
        <v>235</v>
      </c>
      <c r="Q1482" t="s">
        <v>5134</v>
      </c>
      <c r="X1482" t="s">
        <v>5093</v>
      </c>
      <c r="Y1482" t="s">
        <v>5078</v>
      </c>
      <c r="Z1482" t="s">
        <v>5070</v>
      </c>
      <c r="AA1482" t="s">
        <v>5093</v>
      </c>
      <c r="AH1482" t="s">
        <v>5058</v>
      </c>
      <c r="AM1482" t="s">
        <v>5161</v>
      </c>
    </row>
    <row r="1483" spans="1:39" x14ac:dyDescent="0.25">
      <c r="A1483">
        <v>28</v>
      </c>
      <c r="B1483" t="s">
        <v>5162</v>
      </c>
      <c r="C1483" t="s">
        <v>4796</v>
      </c>
      <c r="D1483" t="s">
        <v>5048</v>
      </c>
      <c r="E1483" t="s">
        <v>5163</v>
      </c>
      <c r="H1483" t="s">
        <v>5050</v>
      </c>
      <c r="I1483" t="s">
        <v>5051</v>
      </c>
      <c r="K1483" t="s">
        <v>5052</v>
      </c>
      <c r="M1483" t="s">
        <v>5134</v>
      </c>
      <c r="N1483" t="s">
        <v>5051</v>
      </c>
      <c r="O1483" t="s">
        <v>5062</v>
      </c>
      <c r="Q1483" t="s">
        <v>238</v>
      </c>
      <c r="X1483" t="s">
        <v>5093</v>
      </c>
      <c r="Y1483" t="s">
        <v>5138</v>
      </c>
      <c r="Z1483" t="s">
        <v>5074</v>
      </c>
      <c r="AA1483" t="s">
        <v>5093</v>
      </c>
      <c r="AH1483" t="s">
        <v>5058</v>
      </c>
      <c r="AM1483" t="s">
        <v>5164</v>
      </c>
    </row>
    <row r="1484" spans="1:39" x14ac:dyDescent="0.25">
      <c r="A1484">
        <v>29</v>
      </c>
      <c r="B1484" t="s">
        <v>5165</v>
      </c>
      <c r="C1484" t="s">
        <v>4796</v>
      </c>
      <c r="D1484" t="s">
        <v>5048</v>
      </c>
      <c r="E1484" t="s">
        <v>5166</v>
      </c>
      <c r="H1484" t="s">
        <v>5050</v>
      </c>
      <c r="I1484" t="s">
        <v>5051</v>
      </c>
      <c r="K1484" t="s">
        <v>5052</v>
      </c>
      <c r="M1484" t="s">
        <v>5134</v>
      </c>
      <c r="N1484" t="s">
        <v>5051</v>
      </c>
      <c r="O1484" t="s">
        <v>5099</v>
      </c>
      <c r="Q1484" t="s">
        <v>506</v>
      </c>
      <c r="X1484" t="s">
        <v>5093</v>
      </c>
      <c r="Y1484" t="s">
        <v>5085</v>
      </c>
      <c r="Z1484" t="s">
        <v>5093</v>
      </c>
      <c r="AA1484" t="s">
        <v>5093</v>
      </c>
      <c r="AH1484" t="s">
        <v>5058</v>
      </c>
      <c r="AM1484" t="s">
        <v>5167</v>
      </c>
    </row>
    <row r="1485" spans="1:39" x14ac:dyDescent="0.25">
      <c r="A1485">
        <v>30</v>
      </c>
      <c r="B1485" t="s">
        <v>5168</v>
      </c>
      <c r="C1485" t="s">
        <v>4796</v>
      </c>
      <c r="D1485" t="s">
        <v>5048</v>
      </c>
      <c r="E1485" t="s">
        <v>5169</v>
      </c>
      <c r="H1485" t="s">
        <v>5050</v>
      </c>
      <c r="I1485" t="s">
        <v>5051</v>
      </c>
      <c r="K1485" t="s">
        <v>5052</v>
      </c>
      <c r="M1485" t="s">
        <v>5134</v>
      </c>
      <c r="N1485" t="s">
        <v>5051</v>
      </c>
      <c r="O1485" t="s">
        <v>5063</v>
      </c>
      <c r="Q1485" t="s">
        <v>5109</v>
      </c>
      <c r="X1485" t="s">
        <v>5093</v>
      </c>
      <c r="Y1485" t="s">
        <v>5085</v>
      </c>
      <c r="Z1485" t="s">
        <v>5100</v>
      </c>
      <c r="AA1485" t="s">
        <v>5093</v>
      </c>
      <c r="AH1485" t="s">
        <v>5058</v>
      </c>
      <c r="AM1485" t="s">
        <v>5170</v>
      </c>
    </row>
    <row r="1486" spans="1:39" x14ac:dyDescent="0.25">
      <c r="A1486">
        <v>31</v>
      </c>
      <c r="B1486" t="s">
        <v>5171</v>
      </c>
      <c r="C1486" t="s">
        <v>4796</v>
      </c>
      <c r="D1486" t="s">
        <v>5048</v>
      </c>
      <c r="E1486" t="s">
        <v>5172</v>
      </c>
      <c r="H1486" t="s">
        <v>5050</v>
      </c>
      <c r="I1486" t="s">
        <v>5051</v>
      </c>
      <c r="K1486" t="s">
        <v>5052</v>
      </c>
      <c r="M1486" t="s">
        <v>238</v>
      </c>
      <c r="N1486" t="s">
        <v>5051</v>
      </c>
      <c r="O1486" t="s">
        <v>5078</v>
      </c>
      <c r="Q1486" t="s">
        <v>239</v>
      </c>
      <c r="X1486" t="s">
        <v>5093</v>
      </c>
      <c r="Y1486" t="s">
        <v>5085</v>
      </c>
      <c r="Z1486" t="s">
        <v>5093</v>
      </c>
      <c r="AA1486" t="s">
        <v>5093</v>
      </c>
      <c r="AH1486" t="s">
        <v>5058</v>
      </c>
      <c r="AM1486" t="s">
        <v>5173</v>
      </c>
    </row>
    <row r="1487" spans="1:39" x14ac:dyDescent="0.25">
      <c r="A1487">
        <v>32</v>
      </c>
      <c r="B1487" t="s">
        <v>5174</v>
      </c>
      <c r="C1487" t="s">
        <v>4796</v>
      </c>
      <c r="D1487" t="s">
        <v>5048</v>
      </c>
      <c r="E1487" t="s">
        <v>5175</v>
      </c>
      <c r="H1487" t="s">
        <v>5050</v>
      </c>
      <c r="I1487" t="s">
        <v>5051</v>
      </c>
      <c r="K1487" t="s">
        <v>5052</v>
      </c>
      <c r="M1487" t="s">
        <v>238</v>
      </c>
      <c r="N1487" t="s">
        <v>5051</v>
      </c>
      <c r="O1487" t="s">
        <v>5078</v>
      </c>
      <c r="Q1487" t="s">
        <v>239</v>
      </c>
      <c r="X1487" t="s">
        <v>5093</v>
      </c>
      <c r="Y1487" t="s">
        <v>5065</v>
      </c>
      <c r="Z1487" t="s">
        <v>5093</v>
      </c>
      <c r="AA1487" t="s">
        <v>5093</v>
      </c>
      <c r="AH1487" t="s">
        <v>5058</v>
      </c>
      <c r="AM1487" t="s">
        <v>5176</v>
      </c>
    </row>
    <row r="1488" spans="1:39" x14ac:dyDescent="0.25">
      <c r="A1488">
        <v>33</v>
      </c>
      <c r="B1488" t="s">
        <v>5177</v>
      </c>
      <c r="C1488" t="s">
        <v>4796</v>
      </c>
      <c r="D1488" t="s">
        <v>5048</v>
      </c>
      <c r="E1488" t="s">
        <v>5178</v>
      </c>
      <c r="H1488" t="s">
        <v>5050</v>
      </c>
      <c r="I1488" t="s">
        <v>5051</v>
      </c>
      <c r="K1488" t="s">
        <v>5052</v>
      </c>
      <c r="M1488" t="s">
        <v>5109</v>
      </c>
      <c r="N1488" t="s">
        <v>5051</v>
      </c>
      <c r="O1488" t="s">
        <v>5094</v>
      </c>
      <c r="Q1488" t="s">
        <v>506</v>
      </c>
      <c r="X1488" t="s">
        <v>5093</v>
      </c>
      <c r="Y1488" t="s">
        <v>5108</v>
      </c>
      <c r="Z1488" t="s">
        <v>5093</v>
      </c>
      <c r="AA1488" t="s">
        <v>5093</v>
      </c>
      <c r="AH1488" t="s">
        <v>5058</v>
      </c>
      <c r="AM1488" t="s">
        <v>5179</v>
      </c>
    </row>
    <row r="1489" spans="1:39" x14ac:dyDescent="0.25">
      <c r="A1489">
        <v>34</v>
      </c>
      <c r="B1489" t="s">
        <v>5180</v>
      </c>
      <c r="C1489" t="s">
        <v>4796</v>
      </c>
      <c r="D1489" t="s">
        <v>5048</v>
      </c>
      <c r="E1489" t="s">
        <v>5181</v>
      </c>
      <c r="H1489" t="s">
        <v>5050</v>
      </c>
      <c r="I1489" t="s">
        <v>5051</v>
      </c>
      <c r="K1489" t="s">
        <v>5052</v>
      </c>
      <c r="M1489" t="s">
        <v>506</v>
      </c>
      <c r="N1489" t="s">
        <v>5051</v>
      </c>
      <c r="O1489" t="s">
        <v>5094</v>
      </c>
      <c r="Q1489" t="s">
        <v>506</v>
      </c>
      <c r="X1489" t="s">
        <v>5093</v>
      </c>
      <c r="Y1489" t="s">
        <v>5123</v>
      </c>
      <c r="Z1489" t="s">
        <v>5093</v>
      </c>
      <c r="AA1489" t="s">
        <v>5093</v>
      </c>
      <c r="AH1489" t="s">
        <v>5058</v>
      </c>
      <c r="AM1489" t="s">
        <v>5182</v>
      </c>
    </row>
    <row r="1490" spans="1:39" x14ac:dyDescent="0.25">
      <c r="A1490">
        <v>41</v>
      </c>
      <c r="B1490" t="s">
        <v>5198</v>
      </c>
      <c r="C1490" t="s">
        <v>4796</v>
      </c>
      <c r="D1490" t="s">
        <v>5048</v>
      </c>
      <c r="E1490" t="s">
        <v>5199</v>
      </c>
      <c r="H1490" t="s">
        <v>5050</v>
      </c>
      <c r="I1490" t="s">
        <v>5051</v>
      </c>
      <c r="K1490" t="s">
        <v>5052</v>
      </c>
      <c r="M1490" t="s">
        <v>506</v>
      </c>
      <c r="N1490" t="s">
        <v>5051</v>
      </c>
      <c r="O1490" t="s">
        <v>5113</v>
      </c>
      <c r="Q1490" t="s">
        <v>506</v>
      </c>
      <c r="X1490" t="s">
        <v>5093</v>
      </c>
      <c r="Y1490" t="s">
        <v>5080</v>
      </c>
      <c r="Z1490" t="s">
        <v>5093</v>
      </c>
      <c r="AA1490" t="s">
        <v>5093</v>
      </c>
      <c r="AH1490" t="s">
        <v>5058</v>
      </c>
      <c r="AM1490" t="s">
        <v>5200</v>
      </c>
    </row>
    <row r="1491" spans="1:39" x14ac:dyDescent="0.25">
      <c r="A1491">
        <v>42</v>
      </c>
      <c r="B1491" t="s">
        <v>5201</v>
      </c>
      <c r="C1491" t="s">
        <v>4796</v>
      </c>
      <c r="D1491" t="s">
        <v>5048</v>
      </c>
      <c r="E1491" t="s">
        <v>5202</v>
      </c>
      <c r="H1491" t="s">
        <v>5050</v>
      </c>
      <c r="I1491" t="s">
        <v>5051</v>
      </c>
      <c r="K1491" t="s">
        <v>5052</v>
      </c>
      <c r="M1491" t="s">
        <v>5203</v>
      </c>
      <c r="N1491" t="s">
        <v>5051</v>
      </c>
      <c r="O1491" t="s">
        <v>5113</v>
      </c>
      <c r="Q1491" t="s">
        <v>5204</v>
      </c>
      <c r="X1491" t="s">
        <v>5093</v>
      </c>
      <c r="Y1491" t="s">
        <v>5108</v>
      </c>
      <c r="Z1491" t="s">
        <v>5093</v>
      </c>
      <c r="AA1491" t="s">
        <v>5093</v>
      </c>
      <c r="AH1491" t="s">
        <v>5058</v>
      </c>
      <c r="AM1491" t="s">
        <v>5205</v>
      </c>
    </row>
    <row r="1492" spans="1:39" x14ac:dyDescent="0.25">
      <c r="A1492">
        <v>43</v>
      </c>
      <c r="B1492" t="s">
        <v>5206</v>
      </c>
      <c r="C1492" t="s">
        <v>4796</v>
      </c>
      <c r="D1492" t="s">
        <v>5048</v>
      </c>
      <c r="E1492" t="s">
        <v>5207</v>
      </c>
      <c r="H1492" t="s">
        <v>5050</v>
      </c>
      <c r="I1492" t="s">
        <v>5051</v>
      </c>
      <c r="K1492" t="s">
        <v>5055</v>
      </c>
      <c r="M1492" t="s">
        <v>5121</v>
      </c>
      <c r="N1492" t="s">
        <v>5051</v>
      </c>
      <c r="O1492" t="s">
        <v>5063</v>
      </c>
      <c r="Q1492" t="s">
        <v>5121</v>
      </c>
      <c r="X1492" t="s">
        <v>5093</v>
      </c>
      <c r="Y1492" t="s">
        <v>5065</v>
      </c>
      <c r="Z1492" t="s">
        <v>5093</v>
      </c>
      <c r="AA1492" t="s">
        <v>5093</v>
      </c>
      <c r="AH1492" t="s">
        <v>5058</v>
      </c>
      <c r="AM1492" t="s">
        <v>5208</v>
      </c>
    </row>
    <row r="1493" spans="1:39" x14ac:dyDescent="0.25">
      <c r="A1493">
        <v>44</v>
      </c>
      <c r="B1493" t="s">
        <v>5209</v>
      </c>
      <c r="C1493" t="s">
        <v>4796</v>
      </c>
      <c r="D1493" t="s">
        <v>5048</v>
      </c>
      <c r="E1493" t="s">
        <v>5210</v>
      </c>
      <c r="H1493" t="s">
        <v>5050</v>
      </c>
      <c r="I1493" t="s">
        <v>5051</v>
      </c>
      <c r="K1493" t="s">
        <v>5055</v>
      </c>
      <c r="M1493" t="s">
        <v>486</v>
      </c>
      <c r="N1493" t="s">
        <v>5051</v>
      </c>
      <c r="O1493" t="s">
        <v>5211</v>
      </c>
      <c r="Q1493" t="s">
        <v>486</v>
      </c>
      <c r="X1493" t="s">
        <v>5093</v>
      </c>
      <c r="Y1493" t="s">
        <v>5123</v>
      </c>
      <c r="Z1493" t="s">
        <v>5093</v>
      </c>
      <c r="AA1493" t="s">
        <v>5093</v>
      </c>
      <c r="AH1493" t="s">
        <v>5058</v>
      </c>
      <c r="AM1493" t="s">
        <v>5212</v>
      </c>
    </row>
    <row r="1494" spans="1:39" x14ac:dyDescent="0.25">
      <c r="A1494">
        <v>45</v>
      </c>
      <c r="B1494" t="s">
        <v>5213</v>
      </c>
      <c r="C1494" t="s">
        <v>4796</v>
      </c>
      <c r="D1494" t="s">
        <v>5048</v>
      </c>
      <c r="E1494" t="s">
        <v>5214</v>
      </c>
      <c r="H1494" t="s">
        <v>5050</v>
      </c>
      <c r="I1494" t="s">
        <v>5051</v>
      </c>
      <c r="K1494" t="s">
        <v>235</v>
      </c>
      <c r="M1494" t="s">
        <v>5191</v>
      </c>
      <c r="N1494" t="s">
        <v>5051</v>
      </c>
      <c r="O1494" t="s">
        <v>5094</v>
      </c>
      <c r="Q1494" t="s">
        <v>5064</v>
      </c>
      <c r="X1494" t="s">
        <v>5093</v>
      </c>
      <c r="Y1494" t="s">
        <v>5215</v>
      </c>
      <c r="Z1494" t="s">
        <v>5093</v>
      </c>
      <c r="AA1494" t="s">
        <v>5093</v>
      </c>
      <c r="AH1494" t="s">
        <v>5058</v>
      </c>
      <c r="AM1494" t="s">
        <v>5216</v>
      </c>
    </row>
    <row r="1495" spans="1:39" x14ac:dyDescent="0.25">
      <c r="A1495">
        <v>46</v>
      </c>
      <c r="B1495" t="s">
        <v>5217</v>
      </c>
      <c r="C1495" t="s">
        <v>4796</v>
      </c>
      <c r="D1495" t="s">
        <v>5048</v>
      </c>
      <c r="E1495" t="s">
        <v>5218</v>
      </c>
      <c r="H1495" t="s">
        <v>5050</v>
      </c>
      <c r="I1495" t="s">
        <v>5051</v>
      </c>
      <c r="K1495" t="s">
        <v>235</v>
      </c>
      <c r="M1495" t="s">
        <v>5191</v>
      </c>
      <c r="N1495" t="s">
        <v>5051</v>
      </c>
      <c r="O1495" t="s">
        <v>5113</v>
      </c>
      <c r="Q1495" t="s">
        <v>486</v>
      </c>
      <c r="X1495" t="s">
        <v>5093</v>
      </c>
      <c r="Y1495" t="s">
        <v>236</v>
      </c>
      <c r="Z1495" t="s">
        <v>5093</v>
      </c>
      <c r="AA1495" t="s">
        <v>5093</v>
      </c>
      <c r="AH1495" t="s">
        <v>5058</v>
      </c>
      <c r="AM1495" t="s">
        <v>5219</v>
      </c>
    </row>
    <row r="1496" spans="1:39" x14ac:dyDescent="0.25">
      <c r="A1496">
        <v>47</v>
      </c>
      <c r="B1496" t="s">
        <v>5220</v>
      </c>
      <c r="C1496" t="s">
        <v>4796</v>
      </c>
      <c r="D1496" t="s">
        <v>5048</v>
      </c>
      <c r="E1496" t="s">
        <v>5221</v>
      </c>
      <c r="H1496" t="s">
        <v>5050</v>
      </c>
      <c r="I1496" t="s">
        <v>5051</v>
      </c>
      <c r="K1496" t="s">
        <v>235</v>
      </c>
      <c r="M1496" t="s">
        <v>5191</v>
      </c>
      <c r="N1496" t="s">
        <v>5051</v>
      </c>
      <c r="O1496" t="s">
        <v>5063</v>
      </c>
      <c r="Q1496" t="s">
        <v>486</v>
      </c>
      <c r="X1496" t="s">
        <v>5093</v>
      </c>
      <c r="Y1496" t="s">
        <v>5080</v>
      </c>
      <c r="Z1496" t="s">
        <v>5093</v>
      </c>
      <c r="AA1496" t="s">
        <v>5093</v>
      </c>
      <c r="AH1496" t="s">
        <v>5058</v>
      </c>
      <c r="AM1496" t="s">
        <v>5222</v>
      </c>
    </row>
    <row r="1497" spans="1:39" x14ac:dyDescent="0.25">
      <c r="A1497">
        <v>48</v>
      </c>
      <c r="B1497" t="s">
        <v>5223</v>
      </c>
      <c r="C1497" t="s">
        <v>4796</v>
      </c>
      <c r="D1497" t="s">
        <v>5048</v>
      </c>
      <c r="E1497" t="s">
        <v>5224</v>
      </c>
      <c r="H1497" t="s">
        <v>5050</v>
      </c>
      <c r="I1497" t="s">
        <v>5051</v>
      </c>
      <c r="K1497" t="s">
        <v>235</v>
      </c>
      <c r="M1497" t="s">
        <v>323</v>
      </c>
      <c r="N1497" t="s">
        <v>5051</v>
      </c>
      <c r="O1497" t="s">
        <v>5094</v>
      </c>
      <c r="Q1497" t="s">
        <v>238</v>
      </c>
      <c r="X1497" t="s">
        <v>5093</v>
      </c>
      <c r="Y1497" t="s">
        <v>5053</v>
      </c>
      <c r="Z1497" t="s">
        <v>5093</v>
      </c>
      <c r="AA1497" t="s">
        <v>5093</v>
      </c>
      <c r="AH1497" t="s">
        <v>5058</v>
      </c>
      <c r="AM1497" t="s">
        <v>5225</v>
      </c>
    </row>
    <row r="1498" spans="1:39" x14ac:dyDescent="0.25">
      <c r="A1498">
        <v>54</v>
      </c>
      <c r="B1498" t="s">
        <v>5235</v>
      </c>
      <c r="C1498" t="s">
        <v>4796</v>
      </c>
      <c r="D1498" t="s">
        <v>5048</v>
      </c>
      <c r="E1498" t="s">
        <v>5236</v>
      </c>
      <c r="H1498" t="s">
        <v>5050</v>
      </c>
      <c r="I1498" t="s">
        <v>5051</v>
      </c>
      <c r="K1498" t="s">
        <v>235</v>
      </c>
      <c r="M1498" t="s">
        <v>323</v>
      </c>
      <c r="N1498" t="s">
        <v>5051</v>
      </c>
      <c r="O1498" t="s">
        <v>5063</v>
      </c>
      <c r="Q1498" t="s">
        <v>238</v>
      </c>
      <c r="X1498" t="s">
        <v>5093</v>
      </c>
      <c r="Y1498" t="s">
        <v>5108</v>
      </c>
      <c r="Z1498" t="s">
        <v>5237</v>
      </c>
      <c r="AA1498" t="s">
        <v>5093</v>
      </c>
      <c r="AH1498" t="s">
        <v>5058</v>
      </c>
      <c r="AM1498" t="s">
        <v>5238</v>
      </c>
    </row>
    <row r="1499" spans="1:39" x14ac:dyDescent="0.25">
      <c r="A1499">
        <v>55</v>
      </c>
      <c r="B1499" t="s">
        <v>5239</v>
      </c>
      <c r="C1499" t="s">
        <v>4796</v>
      </c>
      <c r="D1499" t="s">
        <v>5048</v>
      </c>
      <c r="E1499" t="s">
        <v>5240</v>
      </c>
      <c r="H1499" t="s">
        <v>5050</v>
      </c>
      <c r="I1499" t="s">
        <v>5051</v>
      </c>
      <c r="K1499" t="s">
        <v>235</v>
      </c>
      <c r="M1499" t="s">
        <v>5196</v>
      </c>
      <c r="N1499" t="s">
        <v>5051</v>
      </c>
      <c r="O1499" t="s">
        <v>5094</v>
      </c>
      <c r="Q1499" t="s">
        <v>506</v>
      </c>
      <c r="X1499" t="s">
        <v>5093</v>
      </c>
      <c r="Y1499" t="s">
        <v>5104</v>
      </c>
      <c r="Z1499" t="s">
        <v>5093</v>
      </c>
      <c r="AA1499" t="s">
        <v>5093</v>
      </c>
      <c r="AH1499" t="s">
        <v>5058</v>
      </c>
      <c r="AM1499" t="s">
        <v>5241</v>
      </c>
    </row>
    <row r="1500" spans="1:39" x14ac:dyDescent="0.25">
      <c r="A1500">
        <v>56</v>
      </c>
      <c r="B1500" t="s">
        <v>5242</v>
      </c>
      <c r="C1500" t="s">
        <v>4796</v>
      </c>
      <c r="D1500" t="s">
        <v>5048</v>
      </c>
      <c r="E1500" t="s">
        <v>5243</v>
      </c>
      <c r="H1500" t="s">
        <v>5050</v>
      </c>
      <c r="I1500" t="s">
        <v>5051</v>
      </c>
      <c r="K1500" t="s">
        <v>235</v>
      </c>
      <c r="M1500" t="s">
        <v>237</v>
      </c>
      <c r="N1500" t="s">
        <v>5051</v>
      </c>
      <c r="O1500" t="s">
        <v>5094</v>
      </c>
      <c r="Q1500" t="s">
        <v>5092</v>
      </c>
      <c r="X1500" t="s">
        <v>5093</v>
      </c>
      <c r="Y1500" t="s">
        <v>5123</v>
      </c>
      <c r="Z1500" t="s">
        <v>5093</v>
      </c>
      <c r="AA1500" t="s">
        <v>5093</v>
      </c>
      <c r="AH1500" t="s">
        <v>5058</v>
      </c>
      <c r="AM1500" t="s">
        <v>5244</v>
      </c>
    </row>
    <row r="1501" spans="1:39" x14ac:dyDescent="0.25">
      <c r="A1501">
        <v>57</v>
      </c>
      <c r="B1501" t="s">
        <v>5245</v>
      </c>
      <c r="C1501" t="s">
        <v>4796</v>
      </c>
      <c r="D1501" t="s">
        <v>5048</v>
      </c>
      <c r="E1501" t="s">
        <v>5246</v>
      </c>
      <c r="H1501" t="s">
        <v>5050</v>
      </c>
      <c r="I1501" t="s">
        <v>5051</v>
      </c>
      <c r="K1501" t="s">
        <v>235</v>
      </c>
      <c r="M1501" t="s">
        <v>237</v>
      </c>
      <c r="N1501" t="s">
        <v>5051</v>
      </c>
      <c r="O1501" t="s">
        <v>5094</v>
      </c>
      <c r="Q1501" t="s">
        <v>5134</v>
      </c>
      <c r="X1501" t="s">
        <v>5093</v>
      </c>
      <c r="Y1501" t="s">
        <v>5085</v>
      </c>
      <c r="Z1501" t="s">
        <v>239</v>
      </c>
      <c r="AA1501" t="s">
        <v>5093</v>
      </c>
      <c r="AH1501" t="s">
        <v>5058</v>
      </c>
      <c r="AM1501" t="s">
        <v>5247</v>
      </c>
    </row>
    <row r="1502" spans="1:39" x14ac:dyDescent="0.25">
      <c r="A1502">
        <v>58</v>
      </c>
      <c r="B1502" t="s">
        <v>5248</v>
      </c>
      <c r="C1502" t="s">
        <v>4796</v>
      </c>
      <c r="D1502" t="s">
        <v>5048</v>
      </c>
      <c r="E1502" t="s">
        <v>5249</v>
      </c>
      <c r="H1502" t="s">
        <v>5050</v>
      </c>
      <c r="I1502" t="s">
        <v>5051</v>
      </c>
      <c r="K1502" t="s">
        <v>235</v>
      </c>
      <c r="M1502" t="s">
        <v>237</v>
      </c>
      <c r="N1502" t="s">
        <v>5051</v>
      </c>
      <c r="O1502" t="s">
        <v>5094</v>
      </c>
      <c r="Q1502" t="s">
        <v>238</v>
      </c>
      <c r="X1502" t="s">
        <v>5093</v>
      </c>
      <c r="Y1502" t="s">
        <v>5080</v>
      </c>
      <c r="Z1502" t="s">
        <v>5093</v>
      </c>
      <c r="AA1502" t="s">
        <v>5093</v>
      </c>
      <c r="AH1502" t="s">
        <v>5058</v>
      </c>
      <c r="AM1502" t="s">
        <v>5250</v>
      </c>
    </row>
    <row r="1503" spans="1:39" x14ac:dyDescent="0.25">
      <c r="A1503">
        <v>59</v>
      </c>
      <c r="B1503" t="s">
        <v>5251</v>
      </c>
      <c r="C1503" t="s">
        <v>4796</v>
      </c>
      <c r="D1503" t="s">
        <v>5048</v>
      </c>
      <c r="E1503" t="s">
        <v>5252</v>
      </c>
      <c r="H1503" t="s">
        <v>5050</v>
      </c>
      <c r="I1503" t="s">
        <v>5051</v>
      </c>
      <c r="K1503" t="s">
        <v>235</v>
      </c>
      <c r="M1503" t="s">
        <v>237</v>
      </c>
      <c r="N1503" t="s">
        <v>5051</v>
      </c>
      <c r="O1503" t="s">
        <v>5094</v>
      </c>
      <c r="Q1503" t="s">
        <v>238</v>
      </c>
      <c r="X1503" t="s">
        <v>5093</v>
      </c>
      <c r="Y1503" t="s">
        <v>5065</v>
      </c>
      <c r="Z1503" t="s">
        <v>5093</v>
      </c>
      <c r="AA1503" t="s">
        <v>5093</v>
      </c>
      <c r="AH1503" t="s">
        <v>5058</v>
      </c>
      <c r="AM1503" t="s">
        <v>5253</v>
      </c>
    </row>
    <row r="1504" spans="1:39" x14ac:dyDescent="0.25">
      <c r="A1504">
        <v>60</v>
      </c>
      <c r="B1504" t="s">
        <v>5254</v>
      </c>
      <c r="C1504" t="s">
        <v>4796</v>
      </c>
      <c r="D1504" t="s">
        <v>5048</v>
      </c>
      <c r="E1504" t="s">
        <v>5255</v>
      </c>
      <c r="H1504" t="s">
        <v>5050</v>
      </c>
      <c r="I1504" t="s">
        <v>5051</v>
      </c>
      <c r="K1504" t="s">
        <v>235</v>
      </c>
      <c r="M1504" t="s">
        <v>237</v>
      </c>
      <c r="N1504" t="s">
        <v>5051</v>
      </c>
      <c r="O1504" t="s">
        <v>5063</v>
      </c>
      <c r="Q1504" t="s">
        <v>238</v>
      </c>
      <c r="X1504" t="s">
        <v>5093</v>
      </c>
      <c r="Y1504" t="s">
        <v>5085</v>
      </c>
      <c r="Z1504" t="s">
        <v>5093</v>
      </c>
      <c r="AA1504" t="s">
        <v>5093</v>
      </c>
      <c r="AH1504" t="s">
        <v>5058</v>
      </c>
      <c r="AM1504" t="s">
        <v>5256</v>
      </c>
    </row>
    <row r="1505" spans="1:39" x14ac:dyDescent="0.25">
      <c r="A1505">
        <v>61</v>
      </c>
      <c r="B1505" t="s">
        <v>5257</v>
      </c>
      <c r="C1505" t="s">
        <v>4796</v>
      </c>
      <c r="D1505" t="s">
        <v>5048</v>
      </c>
      <c r="E1505" t="s">
        <v>5258</v>
      </c>
      <c r="H1505" t="s">
        <v>5050</v>
      </c>
      <c r="I1505" t="s">
        <v>5051</v>
      </c>
      <c r="K1505" t="s">
        <v>235</v>
      </c>
      <c r="M1505" t="s">
        <v>237</v>
      </c>
      <c r="N1505" t="s">
        <v>5051</v>
      </c>
      <c r="O1505" t="s">
        <v>5104</v>
      </c>
      <c r="Q1505" t="s">
        <v>5054</v>
      </c>
      <c r="X1505" t="s">
        <v>5093</v>
      </c>
      <c r="Y1505" t="s">
        <v>236</v>
      </c>
      <c r="Z1505" t="s">
        <v>5093</v>
      </c>
      <c r="AA1505" t="s">
        <v>5093</v>
      </c>
      <c r="AH1505" t="s">
        <v>5058</v>
      </c>
      <c r="AM1505" t="s">
        <v>5259</v>
      </c>
    </row>
    <row r="1506" spans="1:39" x14ac:dyDescent="0.25">
      <c r="A1506">
        <v>70</v>
      </c>
      <c r="B1506" t="s">
        <v>5277</v>
      </c>
      <c r="C1506" t="s">
        <v>4796</v>
      </c>
      <c r="D1506" t="s">
        <v>5048</v>
      </c>
      <c r="E1506" t="s">
        <v>5278</v>
      </c>
      <c r="H1506" t="s">
        <v>5050</v>
      </c>
      <c r="I1506" t="s">
        <v>5051</v>
      </c>
      <c r="K1506" t="s">
        <v>235</v>
      </c>
      <c r="M1506" t="s">
        <v>743</v>
      </c>
      <c r="N1506" t="s">
        <v>5051</v>
      </c>
      <c r="O1506" t="s">
        <v>5099</v>
      </c>
      <c r="Q1506" t="s">
        <v>238</v>
      </c>
      <c r="X1506" t="s">
        <v>5093</v>
      </c>
      <c r="Y1506" t="s">
        <v>5080</v>
      </c>
      <c r="Z1506" t="s">
        <v>5093</v>
      </c>
      <c r="AA1506" t="s">
        <v>5093</v>
      </c>
      <c r="AH1506" t="s">
        <v>5058</v>
      </c>
      <c r="AM1506" t="s">
        <v>5279</v>
      </c>
    </row>
    <row r="1507" spans="1:39" x14ac:dyDescent="0.25">
      <c r="A1507">
        <v>71</v>
      </c>
      <c r="B1507" t="s">
        <v>5280</v>
      </c>
      <c r="C1507" t="s">
        <v>4796</v>
      </c>
      <c r="D1507" t="s">
        <v>5048</v>
      </c>
      <c r="E1507" t="s">
        <v>5281</v>
      </c>
      <c r="H1507" t="s">
        <v>5050</v>
      </c>
      <c r="I1507" t="s">
        <v>5051</v>
      </c>
      <c r="K1507" t="s">
        <v>235</v>
      </c>
      <c r="M1507" t="s">
        <v>743</v>
      </c>
      <c r="N1507" t="s">
        <v>5051</v>
      </c>
      <c r="O1507" t="s">
        <v>5099</v>
      </c>
      <c r="Q1507" t="s">
        <v>506</v>
      </c>
      <c r="X1507" t="s">
        <v>5093</v>
      </c>
      <c r="Y1507" t="s">
        <v>5080</v>
      </c>
      <c r="Z1507" t="s">
        <v>5093</v>
      </c>
      <c r="AA1507" t="s">
        <v>5093</v>
      </c>
      <c r="AH1507" t="s">
        <v>5058</v>
      </c>
      <c r="AM1507" t="s">
        <v>5282</v>
      </c>
    </row>
    <row r="1508" spans="1:39" x14ac:dyDescent="0.25">
      <c r="A1508">
        <v>72</v>
      </c>
      <c r="B1508" t="s">
        <v>5283</v>
      </c>
      <c r="C1508" t="s">
        <v>4796</v>
      </c>
      <c r="D1508" t="s">
        <v>5048</v>
      </c>
      <c r="E1508" t="s">
        <v>5284</v>
      </c>
      <c r="H1508" t="s">
        <v>5050</v>
      </c>
      <c r="I1508" t="s">
        <v>5051</v>
      </c>
      <c r="K1508" t="s">
        <v>235</v>
      </c>
      <c r="M1508" t="s">
        <v>743</v>
      </c>
      <c r="N1508" t="s">
        <v>5051</v>
      </c>
      <c r="O1508" t="s">
        <v>5099</v>
      </c>
      <c r="Q1508" t="s">
        <v>5285</v>
      </c>
      <c r="X1508" t="s">
        <v>5093</v>
      </c>
      <c r="Y1508" t="s">
        <v>5108</v>
      </c>
      <c r="Z1508" t="s">
        <v>5077</v>
      </c>
      <c r="AA1508" t="s">
        <v>5093</v>
      </c>
      <c r="AH1508" t="s">
        <v>5058</v>
      </c>
      <c r="AM1508" t="s">
        <v>5286</v>
      </c>
    </row>
    <row r="1509" spans="1:39" x14ac:dyDescent="0.25">
      <c r="A1509">
        <v>73</v>
      </c>
      <c r="B1509" t="s">
        <v>5287</v>
      </c>
      <c r="C1509" t="s">
        <v>4796</v>
      </c>
      <c r="D1509" t="s">
        <v>5048</v>
      </c>
      <c r="E1509" t="s">
        <v>5288</v>
      </c>
      <c r="H1509" t="s">
        <v>5050</v>
      </c>
      <c r="I1509" t="s">
        <v>5051</v>
      </c>
      <c r="K1509" t="s">
        <v>235</v>
      </c>
      <c r="M1509" t="s">
        <v>743</v>
      </c>
      <c r="N1509" t="s">
        <v>5051</v>
      </c>
      <c r="O1509" t="s">
        <v>5094</v>
      </c>
      <c r="Q1509" t="s">
        <v>238</v>
      </c>
      <c r="X1509" t="s">
        <v>5093</v>
      </c>
      <c r="Y1509" t="s">
        <v>5108</v>
      </c>
      <c r="Z1509" t="s">
        <v>5289</v>
      </c>
      <c r="AA1509" t="s">
        <v>5093</v>
      </c>
      <c r="AH1509" t="s">
        <v>5058</v>
      </c>
      <c r="AM1509" t="s">
        <v>5290</v>
      </c>
    </row>
    <row r="1510" spans="1:39" x14ac:dyDescent="0.25">
      <c r="A1510">
        <v>74</v>
      </c>
      <c r="B1510" t="s">
        <v>5291</v>
      </c>
      <c r="C1510" t="s">
        <v>4796</v>
      </c>
      <c r="D1510" t="s">
        <v>5048</v>
      </c>
      <c r="E1510" t="s">
        <v>5292</v>
      </c>
      <c r="H1510" t="s">
        <v>5050</v>
      </c>
      <c r="I1510" t="s">
        <v>5051</v>
      </c>
      <c r="K1510" t="s">
        <v>235</v>
      </c>
      <c r="M1510" t="s">
        <v>5092</v>
      </c>
      <c r="N1510" t="s">
        <v>5051</v>
      </c>
      <c r="O1510" t="s">
        <v>5091</v>
      </c>
      <c r="Q1510" t="s">
        <v>5092</v>
      </c>
      <c r="X1510" t="s">
        <v>5093</v>
      </c>
      <c r="Y1510" t="s">
        <v>5063</v>
      </c>
      <c r="Z1510" t="s">
        <v>5094</v>
      </c>
      <c r="AA1510" t="s">
        <v>5093</v>
      </c>
      <c r="AH1510" t="s">
        <v>5058</v>
      </c>
      <c r="AM1510" t="s">
        <v>5293</v>
      </c>
    </row>
    <row r="1511" spans="1:39" x14ac:dyDescent="0.25">
      <c r="A1511">
        <v>75</v>
      </c>
      <c r="B1511" t="s">
        <v>5294</v>
      </c>
      <c r="C1511" t="s">
        <v>4796</v>
      </c>
      <c r="D1511" t="s">
        <v>5048</v>
      </c>
      <c r="E1511" t="s">
        <v>5295</v>
      </c>
      <c r="H1511" t="s">
        <v>5050</v>
      </c>
      <c r="I1511" t="s">
        <v>5051</v>
      </c>
      <c r="K1511" t="s">
        <v>235</v>
      </c>
      <c r="M1511" t="s">
        <v>5092</v>
      </c>
      <c r="N1511" t="s">
        <v>5051</v>
      </c>
      <c r="O1511" t="s">
        <v>5063</v>
      </c>
      <c r="Q1511" t="s">
        <v>5098</v>
      </c>
      <c r="X1511" t="s">
        <v>5093</v>
      </c>
      <c r="Y1511" t="s">
        <v>5191</v>
      </c>
      <c r="Z1511" t="s">
        <v>5093</v>
      </c>
      <c r="AA1511" t="s">
        <v>5093</v>
      </c>
      <c r="AH1511" t="s">
        <v>5058</v>
      </c>
      <c r="AM1511" t="s">
        <v>5296</v>
      </c>
    </row>
    <row r="1512" spans="1:39" x14ac:dyDescent="0.25">
      <c r="A1512">
        <v>76</v>
      </c>
      <c r="B1512" t="s">
        <v>5297</v>
      </c>
      <c r="C1512" t="s">
        <v>4796</v>
      </c>
      <c r="D1512" t="s">
        <v>5048</v>
      </c>
      <c r="E1512" t="s">
        <v>5298</v>
      </c>
      <c r="H1512" t="s">
        <v>5050</v>
      </c>
      <c r="I1512" t="s">
        <v>5051</v>
      </c>
      <c r="K1512" t="s">
        <v>235</v>
      </c>
      <c r="M1512" t="s">
        <v>5134</v>
      </c>
      <c r="N1512" t="s">
        <v>5051</v>
      </c>
      <c r="O1512" t="s">
        <v>5094</v>
      </c>
      <c r="Q1512" t="s">
        <v>238</v>
      </c>
      <c r="X1512" t="s">
        <v>5093</v>
      </c>
      <c r="Y1512" t="s">
        <v>5078</v>
      </c>
      <c r="Z1512" t="s">
        <v>5093</v>
      </c>
      <c r="AA1512" t="s">
        <v>5093</v>
      </c>
      <c r="AH1512" t="s">
        <v>5058</v>
      </c>
      <c r="AM1512" t="s">
        <v>5299</v>
      </c>
    </row>
    <row r="1513" spans="1:39" x14ac:dyDescent="0.25">
      <c r="A1513">
        <v>77</v>
      </c>
      <c r="B1513" t="s">
        <v>5300</v>
      </c>
      <c r="C1513" t="s">
        <v>4796</v>
      </c>
      <c r="D1513" t="s">
        <v>5048</v>
      </c>
      <c r="E1513" t="s">
        <v>5301</v>
      </c>
      <c r="H1513" t="s">
        <v>5050</v>
      </c>
      <c r="I1513" t="s">
        <v>5051</v>
      </c>
      <c r="K1513" t="s">
        <v>235</v>
      </c>
      <c r="M1513" t="s">
        <v>5134</v>
      </c>
      <c r="N1513" t="s">
        <v>5051</v>
      </c>
      <c r="O1513" t="s">
        <v>5113</v>
      </c>
      <c r="Q1513" t="s">
        <v>5109</v>
      </c>
      <c r="X1513" t="s">
        <v>5093</v>
      </c>
      <c r="Y1513" t="s">
        <v>236</v>
      </c>
      <c r="Z1513" t="s">
        <v>5093</v>
      </c>
      <c r="AA1513" t="s">
        <v>5093</v>
      </c>
      <c r="AH1513" t="s">
        <v>5058</v>
      </c>
      <c r="AM1513" t="s">
        <v>5302</v>
      </c>
    </row>
    <row r="1514" spans="1:39" x14ac:dyDescent="0.25">
      <c r="A1514">
        <v>79</v>
      </c>
      <c r="B1514" t="s">
        <v>5305</v>
      </c>
      <c r="C1514" t="s">
        <v>4796</v>
      </c>
      <c r="D1514" t="s">
        <v>5048</v>
      </c>
      <c r="E1514" t="s">
        <v>5306</v>
      </c>
      <c r="H1514" t="s">
        <v>5050</v>
      </c>
      <c r="I1514" t="s">
        <v>5051</v>
      </c>
      <c r="K1514" t="s">
        <v>235</v>
      </c>
      <c r="M1514" t="s">
        <v>5134</v>
      </c>
      <c r="N1514" t="s">
        <v>5051</v>
      </c>
      <c r="O1514" t="s">
        <v>5113</v>
      </c>
      <c r="Q1514" t="s">
        <v>486</v>
      </c>
      <c r="X1514" t="s">
        <v>5093</v>
      </c>
      <c r="Y1514" t="s">
        <v>5108</v>
      </c>
      <c r="Z1514" t="s">
        <v>5093</v>
      </c>
      <c r="AA1514" t="s">
        <v>5093</v>
      </c>
      <c r="AH1514" t="s">
        <v>5058</v>
      </c>
      <c r="AM1514" t="s">
        <v>5307</v>
      </c>
    </row>
    <row r="1515" spans="1:39" x14ac:dyDescent="0.25">
      <c r="A1515">
        <v>80</v>
      </c>
      <c r="B1515" t="s">
        <v>5308</v>
      </c>
      <c r="C1515" t="s">
        <v>4796</v>
      </c>
      <c r="D1515" t="s">
        <v>5048</v>
      </c>
      <c r="E1515" t="s">
        <v>5309</v>
      </c>
      <c r="H1515" t="s">
        <v>5050</v>
      </c>
      <c r="I1515" t="s">
        <v>5051</v>
      </c>
      <c r="K1515" t="s">
        <v>235</v>
      </c>
      <c r="M1515" t="s">
        <v>5134</v>
      </c>
      <c r="N1515" t="s">
        <v>5051</v>
      </c>
      <c r="O1515" t="s">
        <v>5063</v>
      </c>
      <c r="Q1515" t="s">
        <v>486</v>
      </c>
      <c r="X1515" t="s">
        <v>5093</v>
      </c>
      <c r="Y1515" t="s">
        <v>5085</v>
      </c>
      <c r="Z1515" t="s">
        <v>5077</v>
      </c>
      <c r="AA1515" t="s">
        <v>5093</v>
      </c>
      <c r="AH1515" t="s">
        <v>5058</v>
      </c>
      <c r="AM1515" t="s">
        <v>5310</v>
      </c>
    </row>
    <row r="1516" spans="1:39" x14ac:dyDescent="0.25">
      <c r="A1516">
        <v>81</v>
      </c>
      <c r="B1516" t="s">
        <v>5311</v>
      </c>
      <c r="C1516" t="s">
        <v>4796</v>
      </c>
      <c r="D1516" t="s">
        <v>5048</v>
      </c>
      <c r="E1516" t="s">
        <v>5312</v>
      </c>
      <c r="H1516" t="s">
        <v>5050</v>
      </c>
      <c r="I1516" t="s">
        <v>5051</v>
      </c>
      <c r="K1516" t="s">
        <v>235</v>
      </c>
      <c r="M1516" t="s">
        <v>5237</v>
      </c>
      <c r="N1516" t="s">
        <v>5051</v>
      </c>
      <c r="O1516" t="s">
        <v>5094</v>
      </c>
      <c r="Q1516" t="s">
        <v>238</v>
      </c>
      <c r="X1516" t="s">
        <v>5093</v>
      </c>
      <c r="Y1516" t="s">
        <v>5078</v>
      </c>
      <c r="Z1516" t="s">
        <v>5093</v>
      </c>
      <c r="AA1516" t="s">
        <v>5093</v>
      </c>
      <c r="AH1516" t="s">
        <v>5058</v>
      </c>
      <c r="AM1516" t="s">
        <v>5313</v>
      </c>
    </row>
    <row r="1517" spans="1:39" x14ac:dyDescent="0.25">
      <c r="A1517">
        <v>82</v>
      </c>
      <c r="B1517" t="s">
        <v>5314</v>
      </c>
      <c r="C1517" t="s">
        <v>4796</v>
      </c>
      <c r="D1517" t="s">
        <v>5048</v>
      </c>
      <c r="E1517" t="s">
        <v>5315</v>
      </c>
      <c r="H1517" t="s">
        <v>5050</v>
      </c>
      <c r="I1517" t="s">
        <v>5051</v>
      </c>
      <c r="K1517" t="s">
        <v>235</v>
      </c>
      <c r="M1517" t="s">
        <v>5237</v>
      </c>
      <c r="N1517" t="s">
        <v>5051</v>
      </c>
      <c r="O1517" t="s">
        <v>5094</v>
      </c>
      <c r="Q1517" t="s">
        <v>486</v>
      </c>
      <c r="X1517" t="s">
        <v>5093</v>
      </c>
      <c r="Y1517" t="s">
        <v>5123</v>
      </c>
      <c r="Z1517" t="s">
        <v>5093</v>
      </c>
      <c r="AA1517" t="s">
        <v>5093</v>
      </c>
      <c r="AH1517" t="s">
        <v>5058</v>
      </c>
      <c r="AM1517" t="s">
        <v>5316</v>
      </c>
    </row>
    <row r="1518" spans="1:39" x14ac:dyDescent="0.25">
      <c r="A1518">
        <v>83</v>
      </c>
      <c r="B1518" t="s">
        <v>5317</v>
      </c>
      <c r="C1518" t="s">
        <v>4796</v>
      </c>
      <c r="D1518" t="s">
        <v>5048</v>
      </c>
      <c r="E1518" t="s">
        <v>5318</v>
      </c>
      <c r="H1518" t="s">
        <v>5050</v>
      </c>
      <c r="I1518" t="s">
        <v>5051</v>
      </c>
      <c r="K1518" t="s">
        <v>235</v>
      </c>
      <c r="M1518" t="s">
        <v>5098</v>
      </c>
      <c r="N1518" t="s">
        <v>5051</v>
      </c>
      <c r="O1518" t="s">
        <v>5094</v>
      </c>
      <c r="Q1518" t="s">
        <v>5063</v>
      </c>
      <c r="X1518" t="s">
        <v>5093</v>
      </c>
      <c r="Y1518" t="s">
        <v>5108</v>
      </c>
      <c r="Z1518" t="s">
        <v>5093</v>
      </c>
      <c r="AA1518" t="s">
        <v>5093</v>
      </c>
      <c r="AH1518" t="s">
        <v>5058</v>
      </c>
      <c r="AM1518" t="s">
        <v>5319</v>
      </c>
    </row>
    <row r="1519" spans="1:39" x14ac:dyDescent="0.25">
      <c r="A1519">
        <v>84</v>
      </c>
      <c r="B1519" t="s">
        <v>5320</v>
      </c>
      <c r="C1519" t="s">
        <v>4796</v>
      </c>
      <c r="D1519" t="s">
        <v>5048</v>
      </c>
      <c r="E1519" t="s">
        <v>5321</v>
      </c>
      <c r="H1519" t="s">
        <v>5050</v>
      </c>
      <c r="I1519" t="s">
        <v>5051</v>
      </c>
      <c r="K1519" t="s">
        <v>235</v>
      </c>
      <c r="M1519" t="s">
        <v>5098</v>
      </c>
      <c r="N1519" t="s">
        <v>5051</v>
      </c>
      <c r="O1519" t="s">
        <v>5094</v>
      </c>
      <c r="Q1519" t="s">
        <v>486</v>
      </c>
      <c r="X1519" t="s">
        <v>5093</v>
      </c>
      <c r="Y1519" t="s">
        <v>5078</v>
      </c>
      <c r="Z1519" t="s">
        <v>5093</v>
      </c>
      <c r="AA1519" t="s">
        <v>5093</v>
      </c>
      <c r="AH1519" t="s">
        <v>5058</v>
      </c>
      <c r="AM1519" t="s">
        <v>5322</v>
      </c>
    </row>
    <row r="1520" spans="1:39" x14ac:dyDescent="0.25">
      <c r="A1520">
        <v>85</v>
      </c>
      <c r="B1520" t="s">
        <v>5323</v>
      </c>
      <c r="C1520" t="s">
        <v>4796</v>
      </c>
      <c r="D1520" t="s">
        <v>5048</v>
      </c>
      <c r="E1520" t="s">
        <v>5324</v>
      </c>
      <c r="H1520" t="s">
        <v>5050</v>
      </c>
      <c r="I1520" t="s">
        <v>5051</v>
      </c>
      <c r="K1520" t="s">
        <v>235</v>
      </c>
      <c r="M1520" t="s">
        <v>5098</v>
      </c>
      <c r="N1520" t="s">
        <v>5051</v>
      </c>
      <c r="O1520" t="s">
        <v>5113</v>
      </c>
      <c r="Q1520" t="s">
        <v>5121</v>
      </c>
      <c r="X1520" t="s">
        <v>5093</v>
      </c>
      <c r="Y1520" t="s">
        <v>236</v>
      </c>
      <c r="Z1520" t="s">
        <v>5093</v>
      </c>
      <c r="AA1520" t="s">
        <v>5093</v>
      </c>
      <c r="AH1520" t="s">
        <v>5058</v>
      </c>
      <c r="AM1520" t="s">
        <v>5325</v>
      </c>
    </row>
    <row r="1521" spans="1:39" x14ac:dyDescent="0.25">
      <c r="A1521">
        <v>86</v>
      </c>
      <c r="B1521" t="s">
        <v>5326</v>
      </c>
      <c r="C1521" t="s">
        <v>4796</v>
      </c>
      <c r="D1521" t="s">
        <v>5048</v>
      </c>
      <c r="E1521" t="s">
        <v>5327</v>
      </c>
      <c r="H1521" t="s">
        <v>5050</v>
      </c>
      <c r="I1521" t="s">
        <v>5051</v>
      </c>
      <c r="K1521" t="s">
        <v>235</v>
      </c>
      <c r="M1521" t="s">
        <v>5098</v>
      </c>
      <c r="N1521" t="s">
        <v>5051</v>
      </c>
      <c r="O1521" t="s">
        <v>5113</v>
      </c>
      <c r="Q1521" t="s">
        <v>486</v>
      </c>
      <c r="X1521" t="s">
        <v>5093</v>
      </c>
      <c r="Y1521" t="s">
        <v>5085</v>
      </c>
      <c r="Z1521" t="s">
        <v>5093</v>
      </c>
      <c r="AA1521" t="s">
        <v>5093</v>
      </c>
      <c r="AH1521" t="s">
        <v>5058</v>
      </c>
      <c r="AM1521" t="s">
        <v>5328</v>
      </c>
    </row>
    <row r="1522" spans="1:39" x14ac:dyDescent="0.25">
      <c r="A1522">
        <v>89</v>
      </c>
      <c r="B1522" t="s">
        <v>5332</v>
      </c>
      <c r="C1522" t="s">
        <v>4796</v>
      </c>
      <c r="D1522" t="s">
        <v>5048</v>
      </c>
      <c r="E1522" t="s">
        <v>5333</v>
      </c>
      <c r="H1522" t="s">
        <v>5050</v>
      </c>
      <c r="I1522" t="s">
        <v>5051</v>
      </c>
      <c r="K1522" t="s">
        <v>235</v>
      </c>
      <c r="M1522" t="s">
        <v>5098</v>
      </c>
      <c r="N1522" t="s">
        <v>5051</v>
      </c>
      <c r="O1522" t="s">
        <v>5113</v>
      </c>
      <c r="Q1522" t="s">
        <v>486</v>
      </c>
      <c r="X1522" t="s">
        <v>5093</v>
      </c>
      <c r="Y1522" t="s">
        <v>236</v>
      </c>
      <c r="Z1522" t="s">
        <v>5093</v>
      </c>
      <c r="AA1522" t="s">
        <v>5093</v>
      </c>
      <c r="AH1522" t="s">
        <v>5058</v>
      </c>
      <c r="AM1522" t="s">
        <v>5334</v>
      </c>
    </row>
    <row r="1523" spans="1:39" x14ac:dyDescent="0.25">
      <c r="A1523">
        <v>90</v>
      </c>
      <c r="B1523" t="s">
        <v>5335</v>
      </c>
      <c r="C1523" t="s">
        <v>4796</v>
      </c>
      <c r="D1523" t="s">
        <v>5048</v>
      </c>
      <c r="E1523" t="s">
        <v>5336</v>
      </c>
      <c r="H1523" t="s">
        <v>5050</v>
      </c>
      <c r="I1523" t="s">
        <v>5051</v>
      </c>
      <c r="K1523" t="s">
        <v>235</v>
      </c>
      <c r="M1523" t="s">
        <v>5056</v>
      </c>
      <c r="N1523" t="s">
        <v>5051</v>
      </c>
      <c r="O1523" t="s">
        <v>5099</v>
      </c>
      <c r="Q1523" t="s">
        <v>5121</v>
      </c>
      <c r="X1523" t="s">
        <v>5093</v>
      </c>
      <c r="Y1523" t="s">
        <v>5065</v>
      </c>
      <c r="Z1523" t="s">
        <v>5093</v>
      </c>
      <c r="AA1523" t="s">
        <v>5093</v>
      </c>
      <c r="AH1523" t="s">
        <v>5058</v>
      </c>
      <c r="AM1523" t="s">
        <v>5337</v>
      </c>
    </row>
    <row r="1524" spans="1:39" x14ac:dyDescent="0.25">
      <c r="A1524">
        <v>91</v>
      </c>
      <c r="B1524" t="s">
        <v>5338</v>
      </c>
      <c r="C1524" t="s">
        <v>4796</v>
      </c>
      <c r="D1524" t="s">
        <v>5048</v>
      </c>
      <c r="E1524" t="s">
        <v>5339</v>
      </c>
      <c r="H1524" t="s">
        <v>5050</v>
      </c>
      <c r="I1524" t="s">
        <v>5051</v>
      </c>
      <c r="K1524" t="s">
        <v>235</v>
      </c>
      <c r="M1524" t="s">
        <v>5056</v>
      </c>
      <c r="N1524" t="s">
        <v>5051</v>
      </c>
      <c r="O1524" t="s">
        <v>5104</v>
      </c>
      <c r="Q1524" t="s">
        <v>506</v>
      </c>
      <c r="X1524" t="s">
        <v>5093</v>
      </c>
      <c r="Y1524" t="s">
        <v>236</v>
      </c>
      <c r="Z1524" t="s">
        <v>5093</v>
      </c>
      <c r="AA1524" t="s">
        <v>5093</v>
      </c>
      <c r="AH1524" t="s">
        <v>5058</v>
      </c>
      <c r="AM1524" t="s">
        <v>5340</v>
      </c>
    </row>
    <row r="1525" spans="1:39" x14ac:dyDescent="0.25">
      <c r="A1525">
        <v>92</v>
      </c>
      <c r="B1525" t="s">
        <v>5341</v>
      </c>
      <c r="C1525" t="s">
        <v>4796</v>
      </c>
      <c r="D1525" t="s">
        <v>5048</v>
      </c>
      <c r="E1525" t="s">
        <v>5342</v>
      </c>
      <c r="H1525" t="s">
        <v>5050</v>
      </c>
      <c r="I1525" t="s">
        <v>5051</v>
      </c>
      <c r="K1525" t="s">
        <v>235</v>
      </c>
      <c r="M1525" t="s">
        <v>238</v>
      </c>
      <c r="N1525" t="s">
        <v>5051</v>
      </c>
      <c r="O1525" t="s">
        <v>235</v>
      </c>
      <c r="Q1525" t="s">
        <v>238</v>
      </c>
      <c r="X1525" t="s">
        <v>5093</v>
      </c>
      <c r="Y1525" t="s">
        <v>5078</v>
      </c>
      <c r="Z1525" t="s">
        <v>5100</v>
      </c>
      <c r="AA1525" t="s">
        <v>5093</v>
      </c>
      <c r="AH1525" t="s">
        <v>5058</v>
      </c>
      <c r="AM1525" t="s">
        <v>5343</v>
      </c>
    </row>
    <row r="1526" spans="1:39" x14ac:dyDescent="0.25">
      <c r="A1526">
        <v>93</v>
      </c>
      <c r="B1526" t="s">
        <v>5344</v>
      </c>
      <c r="C1526" t="s">
        <v>4796</v>
      </c>
      <c r="D1526" t="s">
        <v>5048</v>
      </c>
      <c r="E1526" t="s">
        <v>5345</v>
      </c>
      <c r="H1526" t="s">
        <v>5050</v>
      </c>
      <c r="I1526" t="s">
        <v>5051</v>
      </c>
      <c r="K1526" t="s">
        <v>235</v>
      </c>
      <c r="M1526" t="s">
        <v>238</v>
      </c>
      <c r="N1526" t="s">
        <v>5051</v>
      </c>
      <c r="O1526" t="s">
        <v>5099</v>
      </c>
      <c r="Q1526" t="s">
        <v>486</v>
      </c>
      <c r="X1526" t="s">
        <v>5093</v>
      </c>
      <c r="Y1526" t="s">
        <v>236</v>
      </c>
      <c r="Z1526" t="s">
        <v>5070</v>
      </c>
      <c r="AA1526" t="s">
        <v>5093</v>
      </c>
      <c r="AH1526" t="s">
        <v>5058</v>
      </c>
      <c r="AM1526" t="s">
        <v>5346</v>
      </c>
    </row>
    <row r="1527" spans="1:39" x14ac:dyDescent="0.25">
      <c r="A1527">
        <v>94</v>
      </c>
      <c r="B1527" t="s">
        <v>5347</v>
      </c>
      <c r="C1527" t="s">
        <v>4796</v>
      </c>
      <c r="D1527" t="s">
        <v>5048</v>
      </c>
      <c r="E1527" t="s">
        <v>5348</v>
      </c>
      <c r="H1527" t="s">
        <v>5050</v>
      </c>
      <c r="I1527" t="s">
        <v>5051</v>
      </c>
      <c r="K1527" t="s">
        <v>235</v>
      </c>
      <c r="M1527" t="s">
        <v>238</v>
      </c>
      <c r="N1527" t="s">
        <v>5051</v>
      </c>
      <c r="O1527" t="s">
        <v>5094</v>
      </c>
      <c r="Q1527" t="s">
        <v>486</v>
      </c>
      <c r="X1527" t="s">
        <v>5093</v>
      </c>
      <c r="Y1527" t="s">
        <v>5065</v>
      </c>
      <c r="Z1527" t="s">
        <v>5100</v>
      </c>
      <c r="AA1527" t="s">
        <v>5093</v>
      </c>
      <c r="AH1527" t="s">
        <v>5058</v>
      </c>
      <c r="AM1527" t="s">
        <v>5349</v>
      </c>
    </row>
    <row r="1528" spans="1:39" x14ac:dyDescent="0.25">
      <c r="A1528">
        <v>95</v>
      </c>
      <c r="B1528" t="s">
        <v>5350</v>
      </c>
      <c r="C1528" t="s">
        <v>4796</v>
      </c>
      <c r="D1528" t="s">
        <v>5048</v>
      </c>
      <c r="E1528" t="s">
        <v>5351</v>
      </c>
      <c r="H1528" t="s">
        <v>5050</v>
      </c>
      <c r="I1528" t="s">
        <v>5051</v>
      </c>
      <c r="K1528" t="s">
        <v>235</v>
      </c>
      <c r="M1528" t="s">
        <v>238</v>
      </c>
      <c r="N1528" t="s">
        <v>5051</v>
      </c>
      <c r="O1528" t="s">
        <v>5113</v>
      </c>
      <c r="Q1528" t="s">
        <v>486</v>
      </c>
      <c r="X1528" t="s">
        <v>5093</v>
      </c>
      <c r="Y1528" t="s">
        <v>5104</v>
      </c>
      <c r="Z1528" t="s">
        <v>5093</v>
      </c>
      <c r="AA1528" t="s">
        <v>5093</v>
      </c>
      <c r="AH1528" t="s">
        <v>5058</v>
      </c>
      <c r="AM1528" t="s">
        <v>5352</v>
      </c>
    </row>
    <row r="1529" spans="1:39" x14ac:dyDescent="0.25">
      <c r="A1529">
        <v>96</v>
      </c>
      <c r="B1529" t="s">
        <v>5353</v>
      </c>
      <c r="C1529" t="s">
        <v>4796</v>
      </c>
      <c r="D1529" t="s">
        <v>5048</v>
      </c>
      <c r="E1529" t="s">
        <v>5354</v>
      </c>
      <c r="H1529" t="s">
        <v>5050</v>
      </c>
      <c r="I1529" t="s">
        <v>5051</v>
      </c>
      <c r="K1529" t="s">
        <v>235</v>
      </c>
      <c r="M1529" t="s">
        <v>238</v>
      </c>
      <c r="N1529" t="s">
        <v>5051</v>
      </c>
      <c r="O1529" t="s">
        <v>5078</v>
      </c>
      <c r="Q1529" t="s">
        <v>486</v>
      </c>
      <c r="X1529" t="s">
        <v>5093</v>
      </c>
      <c r="Y1529" t="s">
        <v>5271</v>
      </c>
      <c r="Z1529" t="s">
        <v>5355</v>
      </c>
      <c r="AA1529" t="s">
        <v>5093</v>
      </c>
      <c r="AH1529" t="s">
        <v>5058</v>
      </c>
      <c r="AM1529" t="s">
        <v>5356</v>
      </c>
    </row>
    <row r="1530" spans="1:39" x14ac:dyDescent="0.25">
      <c r="A1530">
        <v>99</v>
      </c>
      <c r="B1530" t="s">
        <v>5362</v>
      </c>
      <c r="C1530" t="s">
        <v>4796</v>
      </c>
      <c r="D1530" t="s">
        <v>5048</v>
      </c>
      <c r="E1530" t="s">
        <v>5363</v>
      </c>
      <c r="H1530" t="s">
        <v>5050</v>
      </c>
      <c r="I1530" t="s">
        <v>5051</v>
      </c>
      <c r="K1530" t="s">
        <v>235</v>
      </c>
      <c r="M1530" t="s">
        <v>238</v>
      </c>
      <c r="N1530" t="s">
        <v>5051</v>
      </c>
      <c r="O1530" t="s">
        <v>5078</v>
      </c>
      <c r="Q1530" t="s">
        <v>486</v>
      </c>
      <c r="X1530" t="s">
        <v>5093</v>
      </c>
      <c r="Y1530" t="s">
        <v>5271</v>
      </c>
      <c r="Z1530" t="s">
        <v>5092</v>
      </c>
      <c r="AA1530" t="s">
        <v>5093</v>
      </c>
      <c r="AH1530" t="s">
        <v>5058</v>
      </c>
      <c r="AM1530" t="s">
        <v>5364</v>
      </c>
    </row>
    <row r="1531" spans="1:39" x14ac:dyDescent="0.25">
      <c r="A1531">
        <v>100</v>
      </c>
      <c r="B1531" t="s">
        <v>5365</v>
      </c>
      <c r="C1531" t="s">
        <v>4796</v>
      </c>
      <c r="D1531" t="s">
        <v>5048</v>
      </c>
      <c r="E1531" t="s">
        <v>5366</v>
      </c>
      <c r="H1531" t="s">
        <v>5050</v>
      </c>
      <c r="I1531" t="s">
        <v>5051</v>
      </c>
      <c r="K1531" t="s">
        <v>235</v>
      </c>
      <c r="M1531" t="s">
        <v>5109</v>
      </c>
      <c r="N1531" t="s">
        <v>5051</v>
      </c>
      <c r="O1531" t="s">
        <v>5094</v>
      </c>
      <c r="Q1531" t="s">
        <v>5109</v>
      </c>
      <c r="X1531" t="s">
        <v>5093</v>
      </c>
      <c r="Y1531" t="s">
        <v>5085</v>
      </c>
      <c r="Z1531" t="s">
        <v>5093</v>
      </c>
      <c r="AA1531" t="s">
        <v>5093</v>
      </c>
      <c r="AH1531" t="s">
        <v>5058</v>
      </c>
      <c r="AM1531" t="s">
        <v>5367</v>
      </c>
    </row>
    <row r="1532" spans="1:39" x14ac:dyDescent="0.25">
      <c r="A1532">
        <v>101</v>
      </c>
      <c r="B1532" t="s">
        <v>5368</v>
      </c>
      <c r="C1532" t="s">
        <v>4796</v>
      </c>
      <c r="D1532" t="s">
        <v>5048</v>
      </c>
      <c r="E1532" t="s">
        <v>5369</v>
      </c>
      <c r="H1532" t="s">
        <v>5050</v>
      </c>
      <c r="I1532" t="s">
        <v>5051</v>
      </c>
      <c r="K1532" t="s">
        <v>235</v>
      </c>
      <c r="M1532" t="s">
        <v>5121</v>
      </c>
      <c r="N1532" t="s">
        <v>5051</v>
      </c>
      <c r="O1532" t="s">
        <v>5063</v>
      </c>
      <c r="Q1532" t="s">
        <v>5121</v>
      </c>
      <c r="X1532" t="s">
        <v>5093</v>
      </c>
      <c r="Y1532" t="s">
        <v>5085</v>
      </c>
      <c r="Z1532" t="s">
        <v>5093</v>
      </c>
      <c r="AA1532" t="s">
        <v>5093</v>
      </c>
      <c r="AH1532" t="s">
        <v>5058</v>
      </c>
      <c r="AM1532" t="s">
        <v>5370</v>
      </c>
    </row>
    <row r="1533" spans="1:39" x14ac:dyDescent="0.25">
      <c r="A1533">
        <v>102</v>
      </c>
      <c r="B1533" t="s">
        <v>5371</v>
      </c>
      <c r="C1533" t="s">
        <v>4796</v>
      </c>
      <c r="D1533" t="s">
        <v>5048</v>
      </c>
      <c r="E1533" t="s">
        <v>5372</v>
      </c>
      <c r="H1533" t="s">
        <v>5050</v>
      </c>
      <c r="I1533" t="s">
        <v>5051</v>
      </c>
      <c r="K1533" t="s">
        <v>235</v>
      </c>
      <c r="M1533" t="s">
        <v>5121</v>
      </c>
      <c r="N1533" t="s">
        <v>5051</v>
      </c>
      <c r="O1533" t="s">
        <v>5063</v>
      </c>
      <c r="Q1533" t="s">
        <v>5121</v>
      </c>
      <c r="X1533" t="s">
        <v>5093</v>
      </c>
      <c r="Y1533" t="s">
        <v>5080</v>
      </c>
      <c r="Z1533" t="s">
        <v>5093</v>
      </c>
      <c r="AA1533" t="s">
        <v>5093</v>
      </c>
      <c r="AH1533" t="s">
        <v>5058</v>
      </c>
      <c r="AM1533" t="s">
        <v>5373</v>
      </c>
    </row>
    <row r="1534" spans="1:39" x14ac:dyDescent="0.25">
      <c r="A1534">
        <v>103</v>
      </c>
      <c r="B1534" t="s">
        <v>5374</v>
      </c>
      <c r="C1534" t="s">
        <v>4796</v>
      </c>
      <c r="D1534" t="s">
        <v>5048</v>
      </c>
      <c r="E1534" t="s">
        <v>5375</v>
      </c>
      <c r="H1534" t="s">
        <v>5050</v>
      </c>
      <c r="I1534" t="s">
        <v>5051</v>
      </c>
      <c r="K1534" t="s">
        <v>235</v>
      </c>
      <c r="M1534" t="s">
        <v>486</v>
      </c>
      <c r="N1534" t="s">
        <v>5051</v>
      </c>
      <c r="O1534" t="s">
        <v>5094</v>
      </c>
      <c r="Q1534" t="s">
        <v>486</v>
      </c>
      <c r="X1534" t="s">
        <v>5093</v>
      </c>
      <c r="Y1534" t="s">
        <v>236</v>
      </c>
      <c r="Z1534" t="s">
        <v>5093</v>
      </c>
      <c r="AA1534" t="s">
        <v>5093</v>
      </c>
      <c r="AH1534" t="s">
        <v>5058</v>
      </c>
      <c r="AM1534" t="s">
        <v>5376</v>
      </c>
    </row>
    <row r="1535" spans="1:39" x14ac:dyDescent="0.25">
      <c r="A1535">
        <v>104</v>
      </c>
      <c r="B1535" t="s">
        <v>5377</v>
      </c>
      <c r="C1535" t="s">
        <v>4796</v>
      </c>
      <c r="D1535" t="s">
        <v>5048</v>
      </c>
      <c r="E1535" t="s">
        <v>5378</v>
      </c>
      <c r="H1535" t="s">
        <v>5050</v>
      </c>
      <c r="I1535" t="s">
        <v>5051</v>
      </c>
      <c r="K1535" t="s">
        <v>235</v>
      </c>
      <c r="M1535" t="s">
        <v>486</v>
      </c>
      <c r="N1535" t="s">
        <v>5051</v>
      </c>
      <c r="O1535" t="s">
        <v>5104</v>
      </c>
      <c r="Q1535" t="s">
        <v>486</v>
      </c>
      <c r="X1535" t="s">
        <v>5093</v>
      </c>
      <c r="Y1535" t="s">
        <v>5080</v>
      </c>
      <c r="Z1535" t="s">
        <v>5093</v>
      </c>
      <c r="AA1535" t="s">
        <v>5093</v>
      </c>
      <c r="AH1535" t="s">
        <v>5058</v>
      </c>
      <c r="AM1535" t="s">
        <v>5379</v>
      </c>
    </row>
    <row r="1536" spans="1:39" x14ac:dyDescent="0.25">
      <c r="A1536">
        <v>105</v>
      </c>
      <c r="B1536" t="s">
        <v>5380</v>
      </c>
      <c r="C1536" t="s">
        <v>4796</v>
      </c>
      <c r="D1536" t="s">
        <v>5048</v>
      </c>
      <c r="E1536" t="s">
        <v>5381</v>
      </c>
      <c r="H1536" t="s">
        <v>5050</v>
      </c>
      <c r="I1536" t="s">
        <v>5051</v>
      </c>
      <c r="K1536" t="s">
        <v>5062</v>
      </c>
      <c r="M1536" t="s">
        <v>5355</v>
      </c>
      <c r="N1536" t="s">
        <v>5051</v>
      </c>
      <c r="O1536" t="s">
        <v>5063</v>
      </c>
      <c r="Q1536" t="s">
        <v>506</v>
      </c>
      <c r="X1536" t="s">
        <v>5093</v>
      </c>
      <c r="Y1536" t="s">
        <v>5063</v>
      </c>
      <c r="Z1536" t="s">
        <v>5382</v>
      </c>
      <c r="AA1536" t="s">
        <v>5093</v>
      </c>
      <c r="AH1536" t="s">
        <v>5058</v>
      </c>
      <c r="AM1536" t="s">
        <v>5383</v>
      </c>
    </row>
    <row r="1537" spans="1:39" x14ac:dyDescent="0.25">
      <c r="A1537">
        <v>106</v>
      </c>
      <c r="B1537" t="s">
        <v>5384</v>
      </c>
      <c r="C1537" t="s">
        <v>4796</v>
      </c>
      <c r="D1537" t="s">
        <v>5048</v>
      </c>
      <c r="E1537" t="s">
        <v>5385</v>
      </c>
      <c r="H1537" t="s">
        <v>5050</v>
      </c>
      <c r="I1537" t="s">
        <v>5051</v>
      </c>
      <c r="K1537" t="s">
        <v>5062</v>
      </c>
      <c r="M1537" t="s">
        <v>5109</v>
      </c>
      <c r="N1537" t="s">
        <v>5051</v>
      </c>
      <c r="O1537" t="s">
        <v>5062</v>
      </c>
      <c r="Q1537" t="s">
        <v>5109</v>
      </c>
      <c r="X1537" t="s">
        <v>5093</v>
      </c>
      <c r="Y1537" t="s">
        <v>5138</v>
      </c>
      <c r="Z1537" t="s">
        <v>5093</v>
      </c>
      <c r="AA1537" t="s">
        <v>5093</v>
      </c>
      <c r="AH1537" t="s">
        <v>5058</v>
      </c>
      <c r="AM1537" t="s">
        <v>5386</v>
      </c>
    </row>
    <row r="1538" spans="1:39" x14ac:dyDescent="0.25">
      <c r="A1538">
        <v>107</v>
      </c>
      <c r="B1538" t="s">
        <v>5387</v>
      </c>
      <c r="C1538" t="s">
        <v>4796</v>
      </c>
      <c r="D1538" t="s">
        <v>5048</v>
      </c>
      <c r="E1538" t="s">
        <v>5388</v>
      </c>
      <c r="H1538" t="s">
        <v>5050</v>
      </c>
      <c r="I1538" t="s">
        <v>5051</v>
      </c>
      <c r="K1538" t="s">
        <v>5062</v>
      </c>
      <c r="M1538" t="s">
        <v>486</v>
      </c>
      <c r="N1538" t="s">
        <v>5051</v>
      </c>
      <c r="O1538" t="s">
        <v>5122</v>
      </c>
      <c r="Q1538" t="s">
        <v>486</v>
      </c>
      <c r="X1538" t="s">
        <v>5093</v>
      </c>
      <c r="Y1538" t="s">
        <v>5123</v>
      </c>
      <c r="Z1538" t="s">
        <v>5093</v>
      </c>
      <c r="AA1538" t="s">
        <v>5093</v>
      </c>
      <c r="AH1538" t="s">
        <v>5058</v>
      </c>
      <c r="AM1538" t="s">
        <v>5389</v>
      </c>
    </row>
    <row r="1539" spans="1:39" x14ac:dyDescent="0.25">
      <c r="A1539">
        <v>108</v>
      </c>
      <c r="B1539" t="s">
        <v>5390</v>
      </c>
      <c r="C1539" t="s">
        <v>4796</v>
      </c>
      <c r="D1539" t="s">
        <v>5048</v>
      </c>
      <c r="E1539" t="s">
        <v>5391</v>
      </c>
      <c r="H1539" t="s">
        <v>5050</v>
      </c>
      <c r="I1539" t="s">
        <v>5051</v>
      </c>
      <c r="K1539" t="s">
        <v>5099</v>
      </c>
      <c r="M1539" t="s">
        <v>237</v>
      </c>
      <c r="N1539" t="s">
        <v>5051</v>
      </c>
      <c r="O1539" t="s">
        <v>5099</v>
      </c>
      <c r="Q1539" t="s">
        <v>486</v>
      </c>
      <c r="X1539" t="s">
        <v>5093</v>
      </c>
      <c r="Y1539" t="s">
        <v>5065</v>
      </c>
      <c r="Z1539" t="s">
        <v>5093</v>
      </c>
      <c r="AA1539" t="s">
        <v>5093</v>
      </c>
      <c r="AH1539" t="s">
        <v>5058</v>
      </c>
      <c r="AM1539" t="s">
        <v>5392</v>
      </c>
    </row>
    <row r="1540" spans="1:39" x14ac:dyDescent="0.25">
      <c r="A1540">
        <v>109</v>
      </c>
      <c r="B1540" t="s">
        <v>5393</v>
      </c>
      <c r="C1540" t="s">
        <v>4796</v>
      </c>
      <c r="D1540" t="s">
        <v>5048</v>
      </c>
      <c r="E1540" t="s">
        <v>5394</v>
      </c>
      <c r="H1540" t="s">
        <v>5050</v>
      </c>
      <c r="I1540" t="s">
        <v>5051</v>
      </c>
      <c r="K1540" t="s">
        <v>5099</v>
      </c>
      <c r="M1540" t="s">
        <v>5395</v>
      </c>
      <c r="N1540" t="s">
        <v>5051</v>
      </c>
      <c r="O1540" t="s">
        <v>5113</v>
      </c>
      <c r="Q1540" t="s">
        <v>506</v>
      </c>
      <c r="X1540" t="s">
        <v>5093</v>
      </c>
      <c r="Y1540" t="s">
        <v>5078</v>
      </c>
      <c r="Z1540" t="s">
        <v>5093</v>
      </c>
      <c r="AA1540" t="s">
        <v>5093</v>
      </c>
      <c r="AH1540" t="s">
        <v>5058</v>
      </c>
      <c r="AM1540" t="s">
        <v>5396</v>
      </c>
    </row>
    <row r="1541" spans="1:39" x14ac:dyDescent="0.25">
      <c r="A1541">
        <v>110</v>
      </c>
      <c r="B1541" t="s">
        <v>5397</v>
      </c>
      <c r="C1541" t="s">
        <v>4796</v>
      </c>
      <c r="D1541" t="s">
        <v>5048</v>
      </c>
      <c r="E1541" t="s">
        <v>5398</v>
      </c>
      <c r="H1541" t="s">
        <v>5050</v>
      </c>
      <c r="I1541" t="s">
        <v>5051</v>
      </c>
      <c r="K1541" t="s">
        <v>5099</v>
      </c>
      <c r="M1541" t="s">
        <v>5134</v>
      </c>
      <c r="N1541" t="s">
        <v>5051</v>
      </c>
      <c r="O1541" t="s">
        <v>5113</v>
      </c>
      <c r="Q1541" t="s">
        <v>238</v>
      </c>
      <c r="X1541" t="s">
        <v>5093</v>
      </c>
      <c r="Y1541" t="s">
        <v>5078</v>
      </c>
      <c r="Z1541" t="s">
        <v>5093</v>
      </c>
      <c r="AA1541" t="s">
        <v>5093</v>
      </c>
      <c r="AH1541" t="s">
        <v>5058</v>
      </c>
      <c r="AM1541" t="s">
        <v>5399</v>
      </c>
    </row>
    <row r="1542" spans="1:39" x14ac:dyDescent="0.25">
      <c r="A1542">
        <v>111</v>
      </c>
      <c r="B1542" t="s">
        <v>5400</v>
      </c>
      <c r="C1542" t="s">
        <v>4796</v>
      </c>
      <c r="D1542" t="s">
        <v>5048</v>
      </c>
      <c r="E1542" t="s">
        <v>5401</v>
      </c>
      <c r="H1542" t="s">
        <v>5050</v>
      </c>
      <c r="I1542" t="s">
        <v>5051</v>
      </c>
      <c r="K1542" t="s">
        <v>5099</v>
      </c>
      <c r="M1542" t="s">
        <v>5134</v>
      </c>
      <c r="N1542" t="s">
        <v>5051</v>
      </c>
      <c r="O1542" t="s">
        <v>5063</v>
      </c>
      <c r="Q1542" t="s">
        <v>486</v>
      </c>
      <c r="X1542" t="s">
        <v>5093</v>
      </c>
      <c r="Y1542" t="s">
        <v>236</v>
      </c>
      <c r="Z1542" t="s">
        <v>5093</v>
      </c>
      <c r="AA1542" t="s">
        <v>5093</v>
      </c>
      <c r="AH1542" t="s">
        <v>5058</v>
      </c>
      <c r="AM1542" t="s">
        <v>5402</v>
      </c>
    </row>
    <row r="1543" spans="1:39" x14ac:dyDescent="0.25">
      <c r="A1543">
        <v>112</v>
      </c>
      <c r="B1543" t="s">
        <v>5403</v>
      </c>
      <c r="C1543" t="s">
        <v>4796</v>
      </c>
      <c r="D1543" t="s">
        <v>5048</v>
      </c>
      <c r="E1543" t="s">
        <v>5404</v>
      </c>
      <c r="H1543" t="s">
        <v>5050</v>
      </c>
      <c r="I1543" t="s">
        <v>5051</v>
      </c>
      <c r="K1543" t="s">
        <v>5099</v>
      </c>
      <c r="M1543" t="s">
        <v>5134</v>
      </c>
      <c r="N1543" t="s">
        <v>5051</v>
      </c>
      <c r="O1543" t="s">
        <v>5063</v>
      </c>
      <c r="Q1543" t="s">
        <v>486</v>
      </c>
      <c r="X1543" t="s">
        <v>5093</v>
      </c>
      <c r="Y1543" t="s">
        <v>5085</v>
      </c>
      <c r="Z1543" t="s">
        <v>5093</v>
      </c>
      <c r="AA1543" t="s">
        <v>5093</v>
      </c>
      <c r="AH1543" t="s">
        <v>5058</v>
      </c>
      <c r="AM1543" t="s">
        <v>5405</v>
      </c>
    </row>
    <row r="1544" spans="1:39" x14ac:dyDescent="0.25">
      <c r="A1544">
        <v>113</v>
      </c>
      <c r="B1544" t="s">
        <v>5406</v>
      </c>
      <c r="C1544" t="s">
        <v>4796</v>
      </c>
      <c r="D1544" t="s">
        <v>5048</v>
      </c>
      <c r="E1544" t="s">
        <v>5407</v>
      </c>
      <c r="H1544" t="s">
        <v>5050</v>
      </c>
      <c r="I1544" t="s">
        <v>5051</v>
      </c>
      <c r="K1544" t="s">
        <v>5099</v>
      </c>
      <c r="M1544" t="s">
        <v>5408</v>
      </c>
      <c r="N1544" t="s">
        <v>5051</v>
      </c>
      <c r="O1544" t="s">
        <v>5062</v>
      </c>
      <c r="Q1544" t="s">
        <v>5409</v>
      </c>
      <c r="X1544" t="s">
        <v>5093</v>
      </c>
      <c r="Y1544" t="s">
        <v>5063</v>
      </c>
      <c r="Z1544" t="s">
        <v>5093</v>
      </c>
      <c r="AA1544" t="s">
        <v>5093</v>
      </c>
      <c r="AH1544" t="s">
        <v>5058</v>
      </c>
      <c r="AM1544" t="s">
        <v>5410</v>
      </c>
    </row>
    <row r="1545" spans="1:39" x14ac:dyDescent="0.25">
      <c r="A1545">
        <v>114</v>
      </c>
      <c r="B1545" t="s">
        <v>5411</v>
      </c>
      <c r="C1545" t="s">
        <v>4796</v>
      </c>
      <c r="D1545" t="s">
        <v>5048</v>
      </c>
      <c r="E1545" t="s">
        <v>5412</v>
      </c>
      <c r="H1545" t="s">
        <v>5050</v>
      </c>
      <c r="I1545" t="s">
        <v>5051</v>
      </c>
      <c r="K1545" t="s">
        <v>5099</v>
      </c>
      <c r="M1545" t="s">
        <v>5237</v>
      </c>
      <c r="N1545" t="s">
        <v>5051</v>
      </c>
      <c r="O1545" t="s">
        <v>5099</v>
      </c>
      <c r="Q1545" t="s">
        <v>5237</v>
      </c>
      <c r="X1545" t="s">
        <v>5093</v>
      </c>
      <c r="Y1545" t="s">
        <v>5063</v>
      </c>
      <c r="Z1545" t="s">
        <v>5093</v>
      </c>
      <c r="AA1545" t="s">
        <v>5093</v>
      </c>
      <c r="AH1545" t="s">
        <v>5058</v>
      </c>
      <c r="AM1545" t="s">
        <v>5413</v>
      </c>
    </row>
    <row r="1546" spans="1:39" x14ac:dyDescent="0.25">
      <c r="A1546">
        <v>118</v>
      </c>
      <c r="B1546" t="s">
        <v>5420</v>
      </c>
      <c r="C1546" t="s">
        <v>4796</v>
      </c>
      <c r="D1546" t="s">
        <v>5048</v>
      </c>
      <c r="E1546" t="s">
        <v>5421</v>
      </c>
      <c r="H1546" t="s">
        <v>5050</v>
      </c>
      <c r="I1546" t="s">
        <v>5051</v>
      </c>
      <c r="K1546" t="s">
        <v>5099</v>
      </c>
      <c r="M1546" t="s">
        <v>5237</v>
      </c>
      <c r="N1546" t="s">
        <v>5051</v>
      </c>
      <c r="O1546" t="s">
        <v>5078</v>
      </c>
      <c r="Q1546" t="s">
        <v>5054</v>
      </c>
      <c r="X1546" t="s">
        <v>5093</v>
      </c>
      <c r="Y1546" t="s">
        <v>5085</v>
      </c>
      <c r="Z1546" t="s">
        <v>5074</v>
      </c>
      <c r="AA1546" t="s">
        <v>5093</v>
      </c>
      <c r="AH1546" t="s">
        <v>5058</v>
      </c>
      <c r="AM1546" t="s">
        <v>5422</v>
      </c>
    </row>
    <row r="1547" spans="1:39" x14ac:dyDescent="0.25">
      <c r="A1547">
        <v>119</v>
      </c>
      <c r="B1547" t="s">
        <v>5423</v>
      </c>
      <c r="C1547" t="s">
        <v>4796</v>
      </c>
      <c r="D1547" t="s">
        <v>5048</v>
      </c>
      <c r="E1547" t="s">
        <v>5424</v>
      </c>
      <c r="H1547" t="s">
        <v>5050</v>
      </c>
      <c r="I1547" t="s">
        <v>5051</v>
      </c>
      <c r="K1547" t="s">
        <v>5099</v>
      </c>
      <c r="M1547" t="s">
        <v>5098</v>
      </c>
      <c r="N1547" t="s">
        <v>5051</v>
      </c>
      <c r="O1547" t="s">
        <v>235</v>
      </c>
      <c r="Q1547" t="s">
        <v>5134</v>
      </c>
      <c r="X1547" t="s">
        <v>5093</v>
      </c>
      <c r="Y1547" t="s">
        <v>5078</v>
      </c>
      <c r="Z1547" t="s">
        <v>5093</v>
      </c>
      <c r="AA1547" t="s">
        <v>5093</v>
      </c>
      <c r="AH1547" t="s">
        <v>5058</v>
      </c>
      <c r="AM1547" t="s">
        <v>5425</v>
      </c>
    </row>
    <row r="1548" spans="1:39" x14ac:dyDescent="0.25">
      <c r="A1548">
        <v>120</v>
      </c>
      <c r="B1548" t="s">
        <v>5426</v>
      </c>
      <c r="C1548" t="s">
        <v>4796</v>
      </c>
      <c r="D1548" t="s">
        <v>5048</v>
      </c>
      <c r="E1548" t="s">
        <v>5427</v>
      </c>
      <c r="H1548" t="s">
        <v>5050</v>
      </c>
      <c r="I1548" t="s">
        <v>5051</v>
      </c>
      <c r="K1548" t="s">
        <v>5099</v>
      </c>
      <c r="M1548" t="s">
        <v>5098</v>
      </c>
      <c r="N1548" t="s">
        <v>5051</v>
      </c>
      <c r="O1548" t="s">
        <v>235</v>
      </c>
      <c r="Q1548" t="s">
        <v>5134</v>
      </c>
      <c r="X1548" t="s">
        <v>5093</v>
      </c>
      <c r="Y1548" t="s">
        <v>5078</v>
      </c>
      <c r="Z1548" t="s">
        <v>486</v>
      </c>
      <c r="AA1548" t="s">
        <v>5093</v>
      </c>
      <c r="AH1548" t="s">
        <v>5058</v>
      </c>
      <c r="AM1548" t="s">
        <v>5428</v>
      </c>
    </row>
    <row r="1549" spans="1:39" x14ac:dyDescent="0.25">
      <c r="A1549">
        <v>121</v>
      </c>
      <c r="B1549" t="s">
        <v>5429</v>
      </c>
      <c r="C1549" t="s">
        <v>4796</v>
      </c>
      <c r="D1549" t="s">
        <v>5048</v>
      </c>
      <c r="E1549" t="s">
        <v>5430</v>
      </c>
      <c r="H1549" t="s">
        <v>5050</v>
      </c>
      <c r="I1549" t="s">
        <v>5051</v>
      </c>
      <c r="K1549" t="s">
        <v>5099</v>
      </c>
      <c r="M1549" t="s">
        <v>5098</v>
      </c>
      <c r="N1549" t="s">
        <v>5051</v>
      </c>
      <c r="O1549" t="s">
        <v>5099</v>
      </c>
      <c r="Q1549" t="s">
        <v>5098</v>
      </c>
      <c r="X1549" t="s">
        <v>5093</v>
      </c>
      <c r="Y1549" t="s">
        <v>236</v>
      </c>
      <c r="Z1549" t="s">
        <v>5093</v>
      </c>
      <c r="AA1549" t="s">
        <v>5093</v>
      </c>
      <c r="AH1549" t="s">
        <v>5058</v>
      </c>
      <c r="AM1549" t="s">
        <v>5431</v>
      </c>
    </row>
    <row r="1550" spans="1:39" x14ac:dyDescent="0.25">
      <c r="A1550">
        <v>122</v>
      </c>
      <c r="B1550" t="s">
        <v>5432</v>
      </c>
      <c r="C1550" t="s">
        <v>4796</v>
      </c>
      <c r="D1550" t="s">
        <v>5048</v>
      </c>
      <c r="E1550" t="s">
        <v>5433</v>
      </c>
      <c r="H1550" t="s">
        <v>5050</v>
      </c>
      <c r="I1550" t="s">
        <v>5051</v>
      </c>
      <c r="K1550" t="s">
        <v>5099</v>
      </c>
      <c r="M1550" t="s">
        <v>5098</v>
      </c>
      <c r="N1550" t="s">
        <v>5051</v>
      </c>
      <c r="O1550" t="s">
        <v>5113</v>
      </c>
      <c r="Q1550" t="s">
        <v>238</v>
      </c>
      <c r="X1550" t="s">
        <v>5093</v>
      </c>
      <c r="Y1550" t="s">
        <v>237</v>
      </c>
      <c r="Z1550" t="s">
        <v>5056</v>
      </c>
      <c r="AA1550" t="s">
        <v>5093</v>
      </c>
      <c r="AH1550" t="s">
        <v>5058</v>
      </c>
      <c r="AM1550" t="s">
        <v>5434</v>
      </c>
    </row>
    <row r="1551" spans="1:39" x14ac:dyDescent="0.25">
      <c r="A1551">
        <v>123</v>
      </c>
      <c r="B1551" t="s">
        <v>5435</v>
      </c>
      <c r="C1551" t="s">
        <v>4796</v>
      </c>
      <c r="D1551" t="s">
        <v>5048</v>
      </c>
      <c r="E1551" t="s">
        <v>5436</v>
      </c>
      <c r="H1551" t="s">
        <v>5050</v>
      </c>
      <c r="I1551" t="s">
        <v>5051</v>
      </c>
      <c r="K1551" t="s">
        <v>5099</v>
      </c>
      <c r="M1551" t="s">
        <v>238</v>
      </c>
      <c r="N1551" t="s">
        <v>5051</v>
      </c>
      <c r="O1551" t="s">
        <v>5077</v>
      </c>
      <c r="Q1551" t="s">
        <v>5094</v>
      </c>
      <c r="X1551" t="s">
        <v>5093</v>
      </c>
      <c r="Y1551" t="s">
        <v>5437</v>
      </c>
      <c r="Z1551" t="s">
        <v>5438</v>
      </c>
      <c r="AA1551" t="s">
        <v>5093</v>
      </c>
      <c r="AH1551" t="s">
        <v>5058</v>
      </c>
      <c r="AM1551" t="s">
        <v>5439</v>
      </c>
    </row>
    <row r="1552" spans="1:39" x14ac:dyDescent="0.25">
      <c r="A1552">
        <v>124</v>
      </c>
      <c r="B1552" t="s">
        <v>5440</v>
      </c>
      <c r="C1552" t="s">
        <v>4796</v>
      </c>
      <c r="D1552" t="s">
        <v>5048</v>
      </c>
      <c r="E1552" t="s">
        <v>5441</v>
      </c>
      <c r="H1552" t="s">
        <v>5050</v>
      </c>
      <c r="I1552" t="s">
        <v>5051</v>
      </c>
      <c r="K1552" t="s">
        <v>5099</v>
      </c>
      <c r="M1552" t="s">
        <v>238</v>
      </c>
      <c r="N1552" t="s">
        <v>5051</v>
      </c>
      <c r="O1552" t="s">
        <v>5113</v>
      </c>
      <c r="Q1552" t="s">
        <v>5121</v>
      </c>
      <c r="X1552" t="s">
        <v>5093</v>
      </c>
      <c r="Y1552" t="s">
        <v>5053</v>
      </c>
      <c r="Z1552" t="s">
        <v>5093</v>
      </c>
      <c r="AA1552" t="s">
        <v>5093</v>
      </c>
      <c r="AH1552" t="s">
        <v>5058</v>
      </c>
      <c r="AM1552" t="s">
        <v>5442</v>
      </c>
    </row>
    <row r="1553" spans="1:39" x14ac:dyDescent="0.25">
      <c r="A1553">
        <v>125</v>
      </c>
      <c r="B1553" t="s">
        <v>5443</v>
      </c>
      <c r="C1553" t="s">
        <v>4796</v>
      </c>
      <c r="D1553" t="s">
        <v>5048</v>
      </c>
      <c r="E1553" t="s">
        <v>5444</v>
      </c>
      <c r="H1553" t="s">
        <v>5050</v>
      </c>
      <c r="I1553" t="s">
        <v>5051</v>
      </c>
      <c r="K1553" t="s">
        <v>5099</v>
      </c>
      <c r="M1553" t="s">
        <v>238</v>
      </c>
      <c r="N1553" t="s">
        <v>5051</v>
      </c>
      <c r="O1553" t="s">
        <v>5117</v>
      </c>
      <c r="Q1553" t="s">
        <v>506</v>
      </c>
      <c r="X1553" t="s">
        <v>5093</v>
      </c>
      <c r="Y1553" t="s">
        <v>5215</v>
      </c>
      <c r="Z1553" t="s">
        <v>5129</v>
      </c>
      <c r="AA1553" t="s">
        <v>5093</v>
      </c>
      <c r="AH1553" t="s">
        <v>5058</v>
      </c>
      <c r="AM1553" t="s">
        <v>5445</v>
      </c>
    </row>
    <row r="1554" spans="1:39" x14ac:dyDescent="0.25">
      <c r="A1554">
        <v>128</v>
      </c>
      <c r="B1554" t="s">
        <v>5449</v>
      </c>
      <c r="C1554" t="s">
        <v>4796</v>
      </c>
      <c r="D1554" t="s">
        <v>5048</v>
      </c>
      <c r="E1554" t="s">
        <v>5450</v>
      </c>
      <c r="H1554" t="s">
        <v>5050</v>
      </c>
      <c r="I1554" t="s">
        <v>5051</v>
      </c>
      <c r="K1554" t="s">
        <v>5099</v>
      </c>
      <c r="M1554" t="s">
        <v>5109</v>
      </c>
      <c r="N1554" t="s">
        <v>5051</v>
      </c>
      <c r="O1554" t="s">
        <v>5094</v>
      </c>
      <c r="Q1554" t="s">
        <v>239</v>
      </c>
      <c r="X1554" t="s">
        <v>5093</v>
      </c>
      <c r="Y1554" t="s">
        <v>5078</v>
      </c>
      <c r="Z1554" t="s">
        <v>5093</v>
      </c>
      <c r="AA1554" t="s">
        <v>5093</v>
      </c>
      <c r="AH1554" t="s">
        <v>5058</v>
      </c>
      <c r="AM1554" t="s">
        <v>5451</v>
      </c>
    </row>
    <row r="1555" spans="1:39" x14ac:dyDescent="0.25">
      <c r="A1555">
        <v>129</v>
      </c>
      <c r="B1555" t="s">
        <v>5452</v>
      </c>
      <c r="C1555" t="s">
        <v>4796</v>
      </c>
      <c r="D1555" t="s">
        <v>5048</v>
      </c>
      <c r="E1555" t="s">
        <v>5453</v>
      </c>
      <c r="H1555" t="s">
        <v>5050</v>
      </c>
      <c r="I1555" t="s">
        <v>5051</v>
      </c>
      <c r="K1555" t="s">
        <v>5099</v>
      </c>
      <c r="M1555" t="s">
        <v>506</v>
      </c>
      <c r="N1555" t="s">
        <v>5051</v>
      </c>
      <c r="O1555" t="s">
        <v>5063</v>
      </c>
      <c r="Q1555" t="s">
        <v>506</v>
      </c>
      <c r="X1555" t="s">
        <v>5093</v>
      </c>
      <c r="Y1555" t="s">
        <v>5108</v>
      </c>
      <c r="Z1555" t="s">
        <v>5093</v>
      </c>
      <c r="AA1555" t="s">
        <v>5093</v>
      </c>
      <c r="AH1555" t="s">
        <v>5058</v>
      </c>
      <c r="AM1555" t="s">
        <v>5454</v>
      </c>
    </row>
    <row r="1556" spans="1:39" x14ac:dyDescent="0.25">
      <c r="A1556">
        <v>130</v>
      </c>
      <c r="B1556" t="s">
        <v>5455</v>
      </c>
      <c r="C1556" t="s">
        <v>4796</v>
      </c>
      <c r="D1556" t="s">
        <v>5048</v>
      </c>
      <c r="E1556" t="s">
        <v>5456</v>
      </c>
      <c r="H1556" t="s">
        <v>5050</v>
      </c>
      <c r="I1556" t="s">
        <v>5051</v>
      </c>
      <c r="K1556" t="s">
        <v>5211</v>
      </c>
      <c r="M1556" t="s">
        <v>5191</v>
      </c>
      <c r="N1556" t="s">
        <v>5051</v>
      </c>
      <c r="O1556" t="s">
        <v>5094</v>
      </c>
      <c r="Q1556" t="s">
        <v>506</v>
      </c>
      <c r="X1556" t="s">
        <v>5093</v>
      </c>
      <c r="Y1556" t="s">
        <v>5104</v>
      </c>
      <c r="Z1556" t="s">
        <v>5093</v>
      </c>
      <c r="AA1556" t="s">
        <v>5093</v>
      </c>
      <c r="AH1556" t="s">
        <v>5058</v>
      </c>
      <c r="AM1556" t="s">
        <v>5457</v>
      </c>
    </row>
    <row r="1557" spans="1:39" x14ac:dyDescent="0.25">
      <c r="A1557">
        <v>131</v>
      </c>
      <c r="B1557" t="s">
        <v>5458</v>
      </c>
      <c r="C1557" t="s">
        <v>4796</v>
      </c>
      <c r="D1557" t="s">
        <v>5048</v>
      </c>
      <c r="E1557" t="s">
        <v>5459</v>
      </c>
      <c r="H1557" t="s">
        <v>5050</v>
      </c>
      <c r="I1557" t="s">
        <v>5051</v>
      </c>
      <c r="K1557" t="s">
        <v>5211</v>
      </c>
      <c r="M1557" t="s">
        <v>237</v>
      </c>
      <c r="N1557" t="s">
        <v>5051</v>
      </c>
      <c r="O1557" t="s">
        <v>5099</v>
      </c>
      <c r="Q1557" t="s">
        <v>486</v>
      </c>
      <c r="X1557" t="s">
        <v>5093</v>
      </c>
      <c r="Y1557" t="s">
        <v>5460</v>
      </c>
      <c r="Z1557" t="s">
        <v>5070</v>
      </c>
      <c r="AA1557" t="s">
        <v>5093</v>
      </c>
      <c r="AH1557" t="s">
        <v>5058</v>
      </c>
      <c r="AM1557" t="s">
        <v>5461</v>
      </c>
    </row>
    <row r="1558" spans="1:39" x14ac:dyDescent="0.25">
      <c r="A1558">
        <v>132</v>
      </c>
      <c r="B1558" t="s">
        <v>5462</v>
      </c>
      <c r="C1558" t="s">
        <v>4796</v>
      </c>
      <c r="D1558" t="s">
        <v>5048</v>
      </c>
      <c r="E1558" t="s">
        <v>5463</v>
      </c>
      <c r="H1558" t="s">
        <v>5050</v>
      </c>
      <c r="I1558" t="s">
        <v>5051</v>
      </c>
      <c r="K1558" t="s">
        <v>5211</v>
      </c>
      <c r="M1558" t="s">
        <v>5098</v>
      </c>
      <c r="N1558" t="s">
        <v>5051</v>
      </c>
      <c r="O1558" t="s">
        <v>5094</v>
      </c>
      <c r="Q1558" t="s">
        <v>5109</v>
      </c>
      <c r="X1558" t="s">
        <v>5093</v>
      </c>
      <c r="Y1558" t="s">
        <v>5104</v>
      </c>
      <c r="Z1558" t="s">
        <v>5093</v>
      </c>
      <c r="AA1558" t="s">
        <v>5093</v>
      </c>
      <c r="AH1558" t="s">
        <v>5058</v>
      </c>
      <c r="AM1558" t="s">
        <v>5464</v>
      </c>
    </row>
    <row r="1559" spans="1:39" x14ac:dyDescent="0.25">
      <c r="A1559">
        <v>133</v>
      </c>
      <c r="B1559" t="s">
        <v>5465</v>
      </c>
      <c r="C1559" t="s">
        <v>4796</v>
      </c>
      <c r="D1559" t="s">
        <v>5048</v>
      </c>
      <c r="E1559" t="s">
        <v>5466</v>
      </c>
      <c r="H1559" t="s">
        <v>5050</v>
      </c>
      <c r="I1559" t="s">
        <v>5051</v>
      </c>
      <c r="K1559" t="s">
        <v>5211</v>
      </c>
      <c r="M1559" t="s">
        <v>506</v>
      </c>
      <c r="N1559" t="s">
        <v>5051</v>
      </c>
      <c r="O1559" t="s">
        <v>5122</v>
      </c>
      <c r="Q1559" t="s">
        <v>506</v>
      </c>
      <c r="X1559" t="s">
        <v>5093</v>
      </c>
      <c r="Y1559" t="s">
        <v>5108</v>
      </c>
      <c r="Z1559" t="s">
        <v>5093</v>
      </c>
      <c r="AA1559" t="s">
        <v>5093</v>
      </c>
      <c r="AH1559" t="s">
        <v>5058</v>
      </c>
      <c r="AM1559" t="s">
        <v>5467</v>
      </c>
    </row>
    <row r="1560" spans="1:39" x14ac:dyDescent="0.25">
      <c r="A1560">
        <v>134</v>
      </c>
      <c r="B1560" t="s">
        <v>5468</v>
      </c>
      <c r="C1560" t="s">
        <v>4796</v>
      </c>
      <c r="D1560" t="s">
        <v>5048</v>
      </c>
      <c r="E1560" t="s">
        <v>5469</v>
      </c>
      <c r="H1560" t="s">
        <v>5050</v>
      </c>
      <c r="I1560" t="s">
        <v>5051</v>
      </c>
      <c r="K1560" t="s">
        <v>5094</v>
      </c>
      <c r="M1560" t="s">
        <v>237</v>
      </c>
      <c r="N1560" t="s">
        <v>5051</v>
      </c>
      <c r="O1560" t="s">
        <v>5094</v>
      </c>
      <c r="Q1560" t="s">
        <v>506</v>
      </c>
      <c r="X1560" t="s">
        <v>5093</v>
      </c>
      <c r="Y1560" t="s">
        <v>5078</v>
      </c>
      <c r="Z1560" t="s">
        <v>5093</v>
      </c>
      <c r="AA1560" t="s">
        <v>5093</v>
      </c>
      <c r="AH1560" t="s">
        <v>5058</v>
      </c>
      <c r="AM1560" t="s">
        <v>5470</v>
      </c>
    </row>
    <row r="1561" spans="1:39" x14ac:dyDescent="0.25">
      <c r="A1561">
        <v>135</v>
      </c>
      <c r="B1561" t="s">
        <v>5471</v>
      </c>
      <c r="C1561" t="s">
        <v>4796</v>
      </c>
      <c r="D1561" t="s">
        <v>5048</v>
      </c>
      <c r="E1561" t="s">
        <v>5472</v>
      </c>
      <c r="H1561" t="s">
        <v>5050</v>
      </c>
      <c r="I1561" t="s">
        <v>5051</v>
      </c>
      <c r="K1561" t="s">
        <v>5094</v>
      </c>
      <c r="M1561" t="s">
        <v>237</v>
      </c>
      <c r="N1561" t="s">
        <v>5051</v>
      </c>
      <c r="O1561" t="s">
        <v>5094</v>
      </c>
      <c r="Q1561" t="s">
        <v>506</v>
      </c>
      <c r="X1561" t="s">
        <v>5093</v>
      </c>
      <c r="Y1561" t="s">
        <v>5078</v>
      </c>
      <c r="Z1561" t="s">
        <v>5093</v>
      </c>
      <c r="AA1561" t="s">
        <v>5093</v>
      </c>
      <c r="AM1561" t="s">
        <v>5473</v>
      </c>
    </row>
    <row r="1562" spans="1:39" x14ac:dyDescent="0.25">
      <c r="A1562">
        <v>138</v>
      </c>
      <c r="B1562" t="s">
        <v>5478</v>
      </c>
      <c r="C1562" t="s">
        <v>4796</v>
      </c>
      <c r="D1562" t="s">
        <v>5048</v>
      </c>
      <c r="E1562" t="s">
        <v>5479</v>
      </c>
      <c r="H1562" t="s">
        <v>5050</v>
      </c>
      <c r="I1562" t="s">
        <v>5051</v>
      </c>
      <c r="K1562" t="s">
        <v>5094</v>
      </c>
      <c r="M1562" t="s">
        <v>5134</v>
      </c>
      <c r="N1562" t="s">
        <v>5051</v>
      </c>
      <c r="O1562" t="s">
        <v>5094</v>
      </c>
      <c r="Q1562" t="s">
        <v>238</v>
      </c>
      <c r="X1562" t="s">
        <v>5093</v>
      </c>
      <c r="Y1562" t="s">
        <v>5078</v>
      </c>
      <c r="Z1562" t="s">
        <v>5437</v>
      </c>
      <c r="AA1562" t="s">
        <v>5093</v>
      </c>
      <c r="AH1562" t="s">
        <v>5058</v>
      </c>
      <c r="AM1562" t="s">
        <v>5480</v>
      </c>
    </row>
    <row r="1563" spans="1:39" x14ac:dyDescent="0.25">
      <c r="A1563">
        <v>139</v>
      </c>
      <c r="B1563" t="s">
        <v>5481</v>
      </c>
      <c r="C1563" t="s">
        <v>4796</v>
      </c>
      <c r="D1563" t="s">
        <v>5048</v>
      </c>
      <c r="E1563" t="s">
        <v>5482</v>
      </c>
      <c r="H1563" t="s">
        <v>5050</v>
      </c>
      <c r="I1563" t="s">
        <v>5051</v>
      </c>
      <c r="K1563" t="s">
        <v>5094</v>
      </c>
      <c r="M1563" t="s">
        <v>238</v>
      </c>
      <c r="N1563" t="s">
        <v>5051</v>
      </c>
      <c r="O1563" t="s">
        <v>5094</v>
      </c>
      <c r="Q1563" t="s">
        <v>5109</v>
      </c>
      <c r="X1563" t="s">
        <v>5093</v>
      </c>
      <c r="Y1563" t="s">
        <v>5355</v>
      </c>
      <c r="Z1563" t="s">
        <v>5093</v>
      </c>
      <c r="AA1563" t="s">
        <v>5093</v>
      </c>
      <c r="AH1563" t="s">
        <v>5058</v>
      </c>
      <c r="AM1563" t="s">
        <v>5483</v>
      </c>
    </row>
    <row r="1564" spans="1:39" x14ac:dyDescent="0.25">
      <c r="A1564">
        <v>140</v>
      </c>
      <c r="B1564" t="s">
        <v>5484</v>
      </c>
      <c r="C1564" t="s">
        <v>4796</v>
      </c>
      <c r="D1564" t="s">
        <v>5048</v>
      </c>
      <c r="E1564" t="s">
        <v>5485</v>
      </c>
      <c r="H1564" t="s">
        <v>5050</v>
      </c>
      <c r="I1564" t="s">
        <v>5051</v>
      </c>
      <c r="K1564" t="s">
        <v>5094</v>
      </c>
      <c r="M1564" t="s">
        <v>238</v>
      </c>
      <c r="N1564" t="s">
        <v>5051</v>
      </c>
      <c r="O1564" t="s">
        <v>5113</v>
      </c>
      <c r="Q1564" t="s">
        <v>486</v>
      </c>
      <c r="X1564" t="s">
        <v>5093</v>
      </c>
      <c r="Y1564" t="s">
        <v>5229</v>
      </c>
      <c r="Z1564" t="s">
        <v>5104</v>
      </c>
      <c r="AA1564" t="s">
        <v>5093</v>
      </c>
      <c r="AH1564" t="s">
        <v>5058</v>
      </c>
      <c r="AM1564" t="s">
        <v>5486</v>
      </c>
    </row>
    <row r="1565" spans="1:39" x14ac:dyDescent="0.25">
      <c r="A1565">
        <v>141</v>
      </c>
      <c r="B1565" t="s">
        <v>5487</v>
      </c>
      <c r="C1565" t="s">
        <v>4796</v>
      </c>
      <c r="D1565" t="s">
        <v>5048</v>
      </c>
      <c r="E1565" t="s">
        <v>5488</v>
      </c>
      <c r="H1565" t="s">
        <v>5050</v>
      </c>
      <c r="I1565" t="s">
        <v>5051</v>
      </c>
      <c r="K1565" t="s">
        <v>5094</v>
      </c>
      <c r="M1565" t="s">
        <v>238</v>
      </c>
      <c r="N1565" t="s">
        <v>5051</v>
      </c>
      <c r="O1565" t="s">
        <v>5113</v>
      </c>
      <c r="Q1565" t="s">
        <v>486</v>
      </c>
      <c r="X1565" t="s">
        <v>5093</v>
      </c>
      <c r="Y1565" t="s">
        <v>5196</v>
      </c>
      <c r="Z1565" t="s">
        <v>5271</v>
      </c>
      <c r="AA1565" t="s">
        <v>5093</v>
      </c>
      <c r="AH1565" t="s">
        <v>5058</v>
      </c>
      <c r="AM1565" t="s">
        <v>5489</v>
      </c>
    </row>
    <row r="1566" spans="1:39" x14ac:dyDescent="0.25">
      <c r="A1566">
        <v>142</v>
      </c>
      <c r="B1566" t="s">
        <v>5490</v>
      </c>
      <c r="C1566" t="s">
        <v>4796</v>
      </c>
      <c r="D1566" t="s">
        <v>5048</v>
      </c>
      <c r="E1566" t="s">
        <v>5491</v>
      </c>
      <c r="H1566" t="s">
        <v>5050</v>
      </c>
      <c r="I1566" t="s">
        <v>5051</v>
      </c>
      <c r="K1566" t="s">
        <v>5094</v>
      </c>
      <c r="M1566" t="s">
        <v>238</v>
      </c>
      <c r="N1566" t="s">
        <v>5051</v>
      </c>
      <c r="O1566" t="s">
        <v>5078</v>
      </c>
      <c r="Q1566" t="s">
        <v>5109</v>
      </c>
      <c r="X1566" t="s">
        <v>5093</v>
      </c>
      <c r="Y1566" t="s">
        <v>5196</v>
      </c>
      <c r="Z1566" t="s">
        <v>5093</v>
      </c>
      <c r="AA1566" t="s">
        <v>5093</v>
      </c>
      <c r="AH1566" t="s">
        <v>5058</v>
      </c>
      <c r="AM1566" t="s">
        <v>5492</v>
      </c>
    </row>
    <row r="1567" spans="1:39" x14ac:dyDescent="0.25">
      <c r="A1567">
        <v>143</v>
      </c>
      <c r="B1567" t="s">
        <v>5493</v>
      </c>
      <c r="C1567" t="s">
        <v>4796</v>
      </c>
      <c r="D1567" t="s">
        <v>5048</v>
      </c>
      <c r="E1567" t="s">
        <v>5494</v>
      </c>
      <c r="H1567" t="s">
        <v>5050</v>
      </c>
      <c r="I1567" t="s">
        <v>5051</v>
      </c>
      <c r="K1567" t="s">
        <v>5094</v>
      </c>
      <c r="M1567" t="s">
        <v>506</v>
      </c>
      <c r="N1567" t="s">
        <v>5051</v>
      </c>
      <c r="O1567" t="s">
        <v>5063</v>
      </c>
      <c r="Q1567" t="s">
        <v>486</v>
      </c>
      <c r="X1567" t="s">
        <v>5093</v>
      </c>
      <c r="Y1567" t="s">
        <v>5196</v>
      </c>
      <c r="Z1567" t="s">
        <v>5093</v>
      </c>
      <c r="AA1567" t="s">
        <v>5093</v>
      </c>
      <c r="AH1567" t="s">
        <v>5058</v>
      </c>
      <c r="AM1567" t="s">
        <v>5495</v>
      </c>
    </row>
    <row r="1568" spans="1:39" x14ac:dyDescent="0.25">
      <c r="A1568">
        <v>144</v>
      </c>
      <c r="B1568" t="s">
        <v>5496</v>
      </c>
      <c r="C1568" t="s">
        <v>4796</v>
      </c>
      <c r="D1568" t="s">
        <v>5048</v>
      </c>
      <c r="E1568" t="s">
        <v>5497</v>
      </c>
      <c r="H1568" t="s">
        <v>5050</v>
      </c>
      <c r="I1568" t="s">
        <v>5051</v>
      </c>
      <c r="K1568" t="s">
        <v>5094</v>
      </c>
      <c r="M1568" t="s">
        <v>506</v>
      </c>
      <c r="N1568" t="s">
        <v>5051</v>
      </c>
      <c r="O1568" t="s">
        <v>5063</v>
      </c>
      <c r="Q1568" t="s">
        <v>506</v>
      </c>
      <c r="X1568" t="s">
        <v>5093</v>
      </c>
      <c r="Y1568" t="s">
        <v>236</v>
      </c>
      <c r="Z1568" t="s">
        <v>5093</v>
      </c>
      <c r="AA1568" t="s">
        <v>5093</v>
      </c>
      <c r="AH1568" t="s">
        <v>5058</v>
      </c>
      <c r="AM1568" t="s">
        <v>5498</v>
      </c>
    </row>
    <row r="1569" spans="1:39" x14ac:dyDescent="0.25">
      <c r="A1569">
        <v>149</v>
      </c>
      <c r="B1569" t="s">
        <v>5508</v>
      </c>
      <c r="C1569" t="s">
        <v>4796</v>
      </c>
      <c r="D1569" t="s">
        <v>5048</v>
      </c>
      <c r="E1569" t="s">
        <v>5509</v>
      </c>
      <c r="H1569" t="s">
        <v>5050</v>
      </c>
      <c r="I1569" t="s">
        <v>5051</v>
      </c>
      <c r="K1569" t="s">
        <v>5094</v>
      </c>
      <c r="M1569" t="s">
        <v>486</v>
      </c>
      <c r="N1569" t="s">
        <v>5051</v>
      </c>
      <c r="O1569" t="s">
        <v>5085</v>
      </c>
      <c r="Q1569" t="s">
        <v>5196</v>
      </c>
      <c r="X1569" t="s">
        <v>5093</v>
      </c>
      <c r="Y1569" t="s">
        <v>5093</v>
      </c>
      <c r="Z1569" t="s">
        <v>670</v>
      </c>
      <c r="AA1569" t="s">
        <v>5093</v>
      </c>
      <c r="AH1569" t="s">
        <v>5058</v>
      </c>
      <c r="AM1569" t="s">
        <v>5510</v>
      </c>
    </row>
    <row r="1570" spans="1:39" x14ac:dyDescent="0.25">
      <c r="A1570">
        <v>150</v>
      </c>
      <c r="B1570" t="s">
        <v>5511</v>
      </c>
      <c r="C1570" t="s">
        <v>4796</v>
      </c>
      <c r="D1570" t="s">
        <v>5048</v>
      </c>
      <c r="E1570" t="s">
        <v>5512</v>
      </c>
      <c r="H1570" t="s">
        <v>5050</v>
      </c>
      <c r="I1570" t="s">
        <v>5051</v>
      </c>
      <c r="K1570" t="s">
        <v>5122</v>
      </c>
      <c r="M1570" t="s">
        <v>5355</v>
      </c>
      <c r="N1570" t="s">
        <v>5051</v>
      </c>
      <c r="O1570" t="s">
        <v>5063</v>
      </c>
      <c r="Q1570" t="s">
        <v>506</v>
      </c>
      <c r="X1570" t="s">
        <v>5093</v>
      </c>
      <c r="Y1570" t="s">
        <v>5094</v>
      </c>
      <c r="Z1570" t="s">
        <v>5382</v>
      </c>
      <c r="AA1570" t="s">
        <v>5093</v>
      </c>
      <c r="AH1570" t="s">
        <v>5058</v>
      </c>
      <c r="AM1570" t="s">
        <v>5513</v>
      </c>
    </row>
    <row r="1571" spans="1:39" x14ac:dyDescent="0.25">
      <c r="A1571">
        <v>151</v>
      </c>
      <c r="B1571" t="s">
        <v>5514</v>
      </c>
      <c r="C1571" t="s">
        <v>4796</v>
      </c>
      <c r="D1571" t="s">
        <v>5048</v>
      </c>
      <c r="E1571" t="s">
        <v>5515</v>
      </c>
      <c r="H1571" t="s">
        <v>5050</v>
      </c>
      <c r="I1571" t="s">
        <v>5051</v>
      </c>
      <c r="K1571" t="s">
        <v>5138</v>
      </c>
      <c r="M1571" t="s">
        <v>5382</v>
      </c>
      <c r="N1571" t="s">
        <v>5051</v>
      </c>
      <c r="O1571" t="s">
        <v>5122</v>
      </c>
      <c r="Q1571" t="s">
        <v>237</v>
      </c>
      <c r="X1571" t="s">
        <v>5093</v>
      </c>
      <c r="Y1571" t="s">
        <v>5516</v>
      </c>
      <c r="Z1571" t="s">
        <v>5517</v>
      </c>
      <c r="AA1571" t="s">
        <v>5093</v>
      </c>
      <c r="AH1571" t="s">
        <v>5058</v>
      </c>
      <c r="AM1571" t="s">
        <v>5518</v>
      </c>
    </row>
    <row r="1572" spans="1:39" x14ac:dyDescent="0.25">
      <c r="A1572">
        <v>152</v>
      </c>
      <c r="B1572" t="s">
        <v>5519</v>
      </c>
      <c r="C1572" t="s">
        <v>4796</v>
      </c>
      <c r="D1572" t="s">
        <v>5048</v>
      </c>
      <c r="E1572" t="s">
        <v>5520</v>
      </c>
      <c r="H1572" t="s">
        <v>5050</v>
      </c>
      <c r="I1572" t="s">
        <v>5051</v>
      </c>
      <c r="K1572" t="s">
        <v>5122</v>
      </c>
      <c r="M1572" t="s">
        <v>5056</v>
      </c>
      <c r="N1572" t="s">
        <v>5051</v>
      </c>
      <c r="O1572" t="s">
        <v>5063</v>
      </c>
      <c r="Q1572" t="s">
        <v>506</v>
      </c>
      <c r="X1572" t="s">
        <v>5093</v>
      </c>
      <c r="Y1572" t="s">
        <v>236</v>
      </c>
      <c r="Z1572" t="s">
        <v>5093</v>
      </c>
      <c r="AA1572" t="s">
        <v>5093</v>
      </c>
      <c r="AH1572" t="s">
        <v>5058</v>
      </c>
      <c r="AM1572" t="s">
        <v>5521</v>
      </c>
    </row>
    <row r="1573" spans="1:39" x14ac:dyDescent="0.25">
      <c r="A1573">
        <v>153</v>
      </c>
      <c r="B1573" t="s">
        <v>5522</v>
      </c>
      <c r="C1573" t="s">
        <v>4796</v>
      </c>
      <c r="D1573" t="s">
        <v>5048</v>
      </c>
      <c r="E1573" t="s">
        <v>5523</v>
      </c>
      <c r="H1573" t="s">
        <v>5050</v>
      </c>
      <c r="I1573" t="s">
        <v>5051</v>
      </c>
      <c r="K1573" t="s">
        <v>5113</v>
      </c>
      <c r="M1573" t="s">
        <v>237</v>
      </c>
      <c r="N1573" t="s">
        <v>5051</v>
      </c>
      <c r="O1573" t="s">
        <v>236</v>
      </c>
      <c r="Q1573" t="s">
        <v>506</v>
      </c>
      <c r="X1573" t="s">
        <v>5093</v>
      </c>
      <c r="Y1573" t="s">
        <v>5104</v>
      </c>
      <c r="Z1573" t="s">
        <v>5092</v>
      </c>
      <c r="AA1573" t="s">
        <v>5093</v>
      </c>
      <c r="AH1573" t="s">
        <v>5058</v>
      </c>
      <c r="AM1573" t="s">
        <v>5524</v>
      </c>
    </row>
    <row r="1574" spans="1:39" x14ac:dyDescent="0.25">
      <c r="A1574">
        <v>154</v>
      </c>
      <c r="B1574" t="s">
        <v>5525</v>
      </c>
      <c r="C1574" t="s">
        <v>4796</v>
      </c>
      <c r="D1574" t="s">
        <v>5048</v>
      </c>
      <c r="E1574" t="s">
        <v>5526</v>
      </c>
      <c r="H1574" t="s">
        <v>5050</v>
      </c>
      <c r="I1574" t="s">
        <v>5051</v>
      </c>
      <c r="K1574" t="s">
        <v>5117</v>
      </c>
      <c r="M1574" t="s">
        <v>5355</v>
      </c>
      <c r="N1574" t="s">
        <v>5051</v>
      </c>
      <c r="O1574" t="s">
        <v>5063</v>
      </c>
      <c r="Q1574" t="s">
        <v>5054</v>
      </c>
      <c r="X1574" t="s">
        <v>5093</v>
      </c>
      <c r="Y1574" t="s">
        <v>5108</v>
      </c>
      <c r="Z1574" t="s">
        <v>5271</v>
      </c>
      <c r="AA1574" t="s">
        <v>5093</v>
      </c>
      <c r="AH1574" t="s">
        <v>5058</v>
      </c>
      <c r="AM1574" t="s">
        <v>5527</v>
      </c>
    </row>
    <row r="1575" spans="1:39" x14ac:dyDescent="0.25">
      <c r="A1575">
        <v>155</v>
      </c>
      <c r="B1575" t="s">
        <v>5528</v>
      </c>
      <c r="C1575" t="s">
        <v>4796</v>
      </c>
      <c r="D1575" t="s">
        <v>5048</v>
      </c>
      <c r="E1575" t="s">
        <v>5529</v>
      </c>
      <c r="H1575" t="s">
        <v>5050</v>
      </c>
      <c r="I1575" t="s">
        <v>5051</v>
      </c>
      <c r="K1575" t="s">
        <v>5117</v>
      </c>
      <c r="M1575" t="s">
        <v>5355</v>
      </c>
      <c r="N1575" t="s">
        <v>5051</v>
      </c>
      <c r="O1575" t="s">
        <v>5063</v>
      </c>
      <c r="Q1575" t="s">
        <v>5054</v>
      </c>
      <c r="X1575" t="s">
        <v>5093</v>
      </c>
      <c r="Y1575" t="s">
        <v>5085</v>
      </c>
      <c r="Z1575" t="s">
        <v>5271</v>
      </c>
      <c r="AA1575" t="s">
        <v>5093</v>
      </c>
      <c r="AH1575" t="s">
        <v>5058</v>
      </c>
      <c r="AM1575" t="s">
        <v>5530</v>
      </c>
    </row>
    <row r="1576" spans="1:39" x14ac:dyDescent="0.25">
      <c r="A1576">
        <v>158</v>
      </c>
      <c r="B1576" t="s">
        <v>5535</v>
      </c>
      <c r="C1576" t="s">
        <v>4796</v>
      </c>
      <c r="D1576" t="s">
        <v>5048</v>
      </c>
      <c r="E1576" t="s">
        <v>5536</v>
      </c>
      <c r="H1576" t="s">
        <v>5050</v>
      </c>
      <c r="I1576" t="s">
        <v>5051</v>
      </c>
      <c r="K1576" t="s">
        <v>5063</v>
      </c>
      <c r="M1576" t="s">
        <v>5134</v>
      </c>
      <c r="N1576" t="s">
        <v>5051</v>
      </c>
      <c r="O1576" t="s">
        <v>5104</v>
      </c>
      <c r="Q1576" t="s">
        <v>486</v>
      </c>
      <c r="X1576" t="s">
        <v>5093</v>
      </c>
      <c r="Y1576" t="s">
        <v>236</v>
      </c>
      <c r="Z1576" t="s">
        <v>5070</v>
      </c>
      <c r="AA1576" t="s">
        <v>5093</v>
      </c>
      <c r="AH1576" t="s">
        <v>5058</v>
      </c>
      <c r="AM1576" t="s">
        <v>5537</v>
      </c>
    </row>
    <row r="1577" spans="1:39" x14ac:dyDescent="0.25">
      <c r="A1577">
        <v>159</v>
      </c>
      <c r="B1577" t="s">
        <v>5538</v>
      </c>
      <c r="C1577" t="s">
        <v>4796</v>
      </c>
      <c r="D1577" t="s">
        <v>5048</v>
      </c>
      <c r="E1577" t="s">
        <v>5539</v>
      </c>
      <c r="H1577" t="s">
        <v>5050</v>
      </c>
      <c r="I1577" t="s">
        <v>5051</v>
      </c>
      <c r="K1577" t="s">
        <v>5063</v>
      </c>
      <c r="M1577" t="s">
        <v>255</v>
      </c>
      <c r="N1577" t="s">
        <v>5051</v>
      </c>
      <c r="O1577" t="s">
        <v>5113</v>
      </c>
      <c r="Q1577" t="s">
        <v>5285</v>
      </c>
      <c r="X1577" t="s">
        <v>5093</v>
      </c>
      <c r="Y1577" t="s">
        <v>5078</v>
      </c>
      <c r="Z1577" t="s">
        <v>5093</v>
      </c>
      <c r="AA1577" t="s">
        <v>5093</v>
      </c>
      <c r="AH1577" t="s">
        <v>5058</v>
      </c>
      <c r="AM1577" t="s">
        <v>5540</v>
      </c>
    </row>
    <row r="1578" spans="1:39" x14ac:dyDescent="0.25">
      <c r="A1578">
        <v>160</v>
      </c>
      <c r="B1578" t="s">
        <v>5541</v>
      </c>
      <c r="C1578" t="s">
        <v>4796</v>
      </c>
      <c r="D1578" t="s">
        <v>5048</v>
      </c>
      <c r="E1578" t="s">
        <v>5542</v>
      </c>
      <c r="H1578" t="s">
        <v>5050</v>
      </c>
      <c r="I1578" t="s">
        <v>5051</v>
      </c>
      <c r="K1578" t="s">
        <v>5138</v>
      </c>
      <c r="M1578" t="s">
        <v>5382</v>
      </c>
      <c r="N1578" t="s">
        <v>5051</v>
      </c>
      <c r="O1578" t="s">
        <v>5122</v>
      </c>
      <c r="Q1578" t="s">
        <v>237</v>
      </c>
      <c r="X1578" t="s">
        <v>5093</v>
      </c>
      <c r="Y1578" t="s">
        <v>5093</v>
      </c>
      <c r="Z1578" t="s">
        <v>5517</v>
      </c>
      <c r="AA1578" t="s">
        <v>5093</v>
      </c>
      <c r="AH1578" t="s">
        <v>5058</v>
      </c>
      <c r="AM1578" t="s">
        <v>5543</v>
      </c>
    </row>
    <row r="1579" spans="1:39" x14ac:dyDescent="0.25">
      <c r="A1579">
        <v>161</v>
      </c>
      <c r="B1579" t="s">
        <v>5544</v>
      </c>
      <c r="C1579" t="s">
        <v>4796</v>
      </c>
      <c r="D1579" t="s">
        <v>5048</v>
      </c>
      <c r="E1579" t="s">
        <v>5545</v>
      </c>
      <c r="H1579" t="s">
        <v>5050</v>
      </c>
      <c r="I1579" t="s">
        <v>5051</v>
      </c>
      <c r="K1579" t="s">
        <v>5104</v>
      </c>
      <c r="M1579" t="s">
        <v>486</v>
      </c>
      <c r="N1579" t="s">
        <v>5051</v>
      </c>
      <c r="O1579" t="s">
        <v>5113</v>
      </c>
      <c r="Q1579" t="s">
        <v>5546</v>
      </c>
      <c r="X1579" t="s">
        <v>5093</v>
      </c>
      <c r="Y1579" t="s">
        <v>5074</v>
      </c>
      <c r="Z1579" t="s">
        <v>5100</v>
      </c>
      <c r="AA1579" t="s">
        <v>5093</v>
      </c>
      <c r="AH1579" t="s">
        <v>5058</v>
      </c>
      <c r="AM1579" t="s">
        <v>5547</v>
      </c>
    </row>
    <row r="1580" spans="1:39" x14ac:dyDescent="0.25">
      <c r="A1580">
        <v>162</v>
      </c>
      <c r="B1580" t="s">
        <v>5548</v>
      </c>
      <c r="C1580" t="s">
        <v>4796</v>
      </c>
      <c r="D1580" t="s">
        <v>5048</v>
      </c>
      <c r="E1580" t="s">
        <v>5549</v>
      </c>
      <c r="H1580" t="s">
        <v>5050</v>
      </c>
      <c r="I1580" t="s">
        <v>5051</v>
      </c>
      <c r="K1580" t="s">
        <v>5104</v>
      </c>
      <c r="M1580" t="s">
        <v>1148</v>
      </c>
      <c r="N1580" t="s">
        <v>5051</v>
      </c>
      <c r="O1580" t="s">
        <v>5113</v>
      </c>
      <c r="Q1580" t="s">
        <v>5546</v>
      </c>
      <c r="X1580" t="s">
        <v>5093</v>
      </c>
      <c r="Y1580" t="s">
        <v>5074</v>
      </c>
      <c r="Z1580" t="s">
        <v>5100</v>
      </c>
      <c r="AA1580" t="s">
        <v>5093</v>
      </c>
      <c r="AH1580" t="s">
        <v>5058</v>
      </c>
      <c r="AM1580" t="s">
        <v>5550</v>
      </c>
    </row>
    <row r="1581" spans="1:39" x14ac:dyDescent="0.25">
      <c r="A1581">
        <v>163</v>
      </c>
      <c r="B1581" t="s">
        <v>5551</v>
      </c>
      <c r="C1581" t="s">
        <v>4796</v>
      </c>
      <c r="D1581" t="s">
        <v>5048</v>
      </c>
      <c r="E1581" t="s">
        <v>5552</v>
      </c>
      <c r="H1581" t="s">
        <v>5050</v>
      </c>
      <c r="I1581" t="s">
        <v>5051</v>
      </c>
      <c r="K1581" t="s">
        <v>743</v>
      </c>
      <c r="M1581" t="s">
        <v>5057</v>
      </c>
      <c r="N1581" t="s">
        <v>5051</v>
      </c>
      <c r="O1581" t="s">
        <v>5109</v>
      </c>
      <c r="Q1581" t="s">
        <v>5063</v>
      </c>
      <c r="X1581" t="s">
        <v>5093</v>
      </c>
      <c r="Y1581" t="s">
        <v>5080</v>
      </c>
      <c r="Z1581" t="s">
        <v>237</v>
      </c>
      <c r="AA1581" t="s">
        <v>5093</v>
      </c>
      <c r="AH1581" t="s">
        <v>5058</v>
      </c>
      <c r="AM1581" t="s">
        <v>5553</v>
      </c>
    </row>
    <row r="1582" spans="1:39" x14ac:dyDescent="0.25">
      <c r="A1582">
        <v>164</v>
      </c>
      <c r="B1582" t="s">
        <v>5554</v>
      </c>
      <c r="C1582" t="s">
        <v>4791</v>
      </c>
      <c r="D1582" t="s">
        <v>5048</v>
      </c>
      <c r="E1582" t="s">
        <v>5555</v>
      </c>
      <c r="H1582" t="s">
        <v>5050</v>
      </c>
      <c r="I1582" t="s">
        <v>5051</v>
      </c>
      <c r="K1582" t="s">
        <v>5108</v>
      </c>
      <c r="M1582" t="s">
        <v>5408</v>
      </c>
      <c r="AH1582" t="s">
        <v>5058</v>
      </c>
      <c r="AM1582" t="s">
        <v>5556</v>
      </c>
    </row>
    <row r="1583" spans="1:39" x14ac:dyDescent="0.25">
      <c r="A1583">
        <v>165</v>
      </c>
      <c r="B1583" t="s">
        <v>5557</v>
      </c>
      <c r="C1583" t="s">
        <v>4791</v>
      </c>
      <c r="D1583" t="s">
        <v>5048</v>
      </c>
      <c r="E1583" t="s">
        <v>5558</v>
      </c>
      <c r="H1583" t="s">
        <v>5050</v>
      </c>
      <c r="I1583" t="s">
        <v>5051</v>
      </c>
      <c r="K1583" t="s">
        <v>5138</v>
      </c>
      <c r="M1583" t="s">
        <v>486</v>
      </c>
      <c r="N1583" t="s">
        <v>5559</v>
      </c>
      <c r="O1583" t="s">
        <v>323</v>
      </c>
      <c r="Q1583" t="s">
        <v>5080</v>
      </c>
      <c r="X1583" t="s">
        <v>5091</v>
      </c>
      <c r="Y1583" t="s">
        <v>5080</v>
      </c>
      <c r="Z1583" t="s">
        <v>5560</v>
      </c>
      <c r="AA1583" t="s">
        <v>5070</v>
      </c>
      <c r="AH1583" t="s">
        <v>5058</v>
      </c>
      <c r="AM1583" t="s">
        <v>5561</v>
      </c>
    </row>
    <row r="1584" spans="1:39" x14ac:dyDescent="0.25">
      <c r="A1584">
        <v>166</v>
      </c>
      <c r="B1584" t="s">
        <v>5562</v>
      </c>
      <c r="C1584" t="s">
        <v>4791</v>
      </c>
      <c r="D1584" t="s">
        <v>5048</v>
      </c>
      <c r="E1584" t="s">
        <v>5563</v>
      </c>
      <c r="H1584" t="s">
        <v>5050</v>
      </c>
      <c r="I1584" t="s">
        <v>5564</v>
      </c>
      <c r="K1584" t="s">
        <v>237</v>
      </c>
      <c r="M1584" t="s">
        <v>5109</v>
      </c>
      <c r="AH1584" t="s">
        <v>5565</v>
      </c>
      <c r="AM1584" t="s">
        <v>5566</v>
      </c>
    </row>
    <row r="1585" spans="1:39" x14ac:dyDescent="0.25">
      <c r="A1585">
        <v>167</v>
      </c>
      <c r="B1585" t="s">
        <v>5567</v>
      </c>
      <c r="C1585" t="s">
        <v>5568</v>
      </c>
      <c r="D1585" t="s">
        <v>5048</v>
      </c>
      <c r="E1585" t="s">
        <v>5569</v>
      </c>
      <c r="H1585" t="s">
        <v>5050</v>
      </c>
      <c r="I1585" t="s">
        <v>5051</v>
      </c>
      <c r="K1585" t="s">
        <v>5099</v>
      </c>
      <c r="M1585" t="s">
        <v>486</v>
      </c>
      <c r="N1585" t="s">
        <v>5051</v>
      </c>
      <c r="O1585" t="s">
        <v>236</v>
      </c>
      <c r="Q1585" t="s">
        <v>5070</v>
      </c>
      <c r="X1585" t="s">
        <v>5093</v>
      </c>
      <c r="Y1585" t="s">
        <v>5093</v>
      </c>
      <c r="Z1585" t="s">
        <v>5080</v>
      </c>
      <c r="AA1585" t="s">
        <v>5093</v>
      </c>
      <c r="AH1585" t="s">
        <v>5058</v>
      </c>
      <c r="AM1585" t="s">
        <v>5570</v>
      </c>
    </row>
    <row r="1586" spans="1:39" x14ac:dyDescent="0.25">
      <c r="A1586">
        <v>168</v>
      </c>
      <c r="B1586" t="s">
        <v>5571</v>
      </c>
      <c r="C1586" t="s">
        <v>5568</v>
      </c>
      <c r="D1586" t="s">
        <v>5048</v>
      </c>
      <c r="E1586" t="s">
        <v>5572</v>
      </c>
      <c r="H1586" t="s">
        <v>5050</v>
      </c>
      <c r="I1586" t="s">
        <v>5051</v>
      </c>
      <c r="K1586" t="s">
        <v>5099</v>
      </c>
      <c r="M1586" t="s">
        <v>486</v>
      </c>
      <c r="N1586" t="s">
        <v>5051</v>
      </c>
      <c r="O1586" t="s">
        <v>236</v>
      </c>
      <c r="Q1586" t="s">
        <v>5070</v>
      </c>
      <c r="X1586" t="s">
        <v>5093</v>
      </c>
      <c r="Y1586" t="s">
        <v>5093</v>
      </c>
      <c r="Z1586" t="s">
        <v>5204</v>
      </c>
      <c r="AA1586" t="s">
        <v>5093</v>
      </c>
      <c r="AH1586" t="s">
        <v>5058</v>
      </c>
      <c r="AM1586" t="s">
        <v>5573</v>
      </c>
    </row>
    <row r="1587" spans="1:39" x14ac:dyDescent="0.25">
      <c r="A1587">
        <v>169</v>
      </c>
      <c r="B1587" t="s">
        <v>5574</v>
      </c>
      <c r="C1587" t="s">
        <v>5568</v>
      </c>
      <c r="D1587" t="s">
        <v>5048</v>
      </c>
      <c r="E1587" t="s">
        <v>5575</v>
      </c>
      <c r="H1587" t="s">
        <v>5050</v>
      </c>
      <c r="I1587" t="s">
        <v>5051</v>
      </c>
      <c r="K1587" t="s">
        <v>5094</v>
      </c>
      <c r="M1587" t="s">
        <v>5109</v>
      </c>
      <c r="N1587" t="s">
        <v>5051</v>
      </c>
      <c r="O1587" t="s">
        <v>5196</v>
      </c>
      <c r="Q1587" t="s">
        <v>5070</v>
      </c>
      <c r="X1587" t="s">
        <v>5093</v>
      </c>
      <c r="Y1587" t="s">
        <v>5093</v>
      </c>
      <c r="Z1587" t="s">
        <v>5055</v>
      </c>
      <c r="AA1587" t="s">
        <v>5093</v>
      </c>
      <c r="AH1587" t="s">
        <v>5058</v>
      </c>
      <c r="AM1587" t="s">
        <v>5576</v>
      </c>
    </row>
    <row r="1588" spans="1:39" x14ac:dyDescent="0.25">
      <c r="A1588">
        <v>170</v>
      </c>
      <c r="B1588" t="s">
        <v>5577</v>
      </c>
      <c r="C1588" t="s">
        <v>5568</v>
      </c>
      <c r="D1588" t="s">
        <v>5048</v>
      </c>
      <c r="E1588" t="s">
        <v>5578</v>
      </c>
      <c r="H1588" t="s">
        <v>5050</v>
      </c>
      <c r="I1588" t="s">
        <v>5051</v>
      </c>
      <c r="K1588" t="s">
        <v>486</v>
      </c>
      <c r="M1588" t="s">
        <v>5094</v>
      </c>
      <c r="N1588" t="s">
        <v>5051</v>
      </c>
      <c r="O1588" t="s">
        <v>239</v>
      </c>
      <c r="Q1588" t="s">
        <v>5063</v>
      </c>
      <c r="X1588" t="s">
        <v>5093</v>
      </c>
      <c r="Y1588" t="s">
        <v>5093</v>
      </c>
      <c r="Z1588" t="s">
        <v>5078</v>
      </c>
      <c r="AA1588" t="s">
        <v>5093</v>
      </c>
      <c r="AH1588" t="s">
        <v>5058</v>
      </c>
      <c r="AM1588" t="s">
        <v>5579</v>
      </c>
    </row>
    <row r="1589" spans="1:39" x14ac:dyDescent="0.25">
      <c r="A1589">
        <v>171</v>
      </c>
      <c r="B1589" t="s">
        <v>5580</v>
      </c>
      <c r="C1589" t="s">
        <v>5568</v>
      </c>
      <c r="D1589" t="s">
        <v>5048</v>
      </c>
      <c r="E1589" t="s">
        <v>5581</v>
      </c>
      <c r="H1589" t="s">
        <v>5050</v>
      </c>
      <c r="I1589" t="s">
        <v>5051</v>
      </c>
      <c r="K1589" t="s">
        <v>5138</v>
      </c>
      <c r="M1589" t="s">
        <v>5237</v>
      </c>
      <c r="N1589" t="s">
        <v>5051</v>
      </c>
      <c r="O1589" t="s">
        <v>5057</v>
      </c>
      <c r="Q1589" t="s">
        <v>5078</v>
      </c>
      <c r="X1589" t="s">
        <v>5093</v>
      </c>
      <c r="Y1589" t="s">
        <v>323</v>
      </c>
      <c r="Z1589" t="s">
        <v>5100</v>
      </c>
      <c r="AA1589" t="s">
        <v>5093</v>
      </c>
      <c r="AH1589" t="s">
        <v>5058</v>
      </c>
      <c r="AM1589" t="s">
        <v>5582</v>
      </c>
    </row>
    <row r="1590" spans="1:39" x14ac:dyDescent="0.25">
      <c r="A1590">
        <v>172</v>
      </c>
      <c r="B1590" t="s">
        <v>5583</v>
      </c>
      <c r="C1590" t="s">
        <v>5568</v>
      </c>
      <c r="D1590" t="s">
        <v>5048</v>
      </c>
      <c r="E1590" t="s">
        <v>5584</v>
      </c>
      <c r="H1590" t="s">
        <v>5050</v>
      </c>
      <c r="I1590" t="s">
        <v>5051</v>
      </c>
      <c r="K1590" t="s">
        <v>5134</v>
      </c>
      <c r="M1590" t="s">
        <v>5355</v>
      </c>
      <c r="N1590" t="s">
        <v>5051</v>
      </c>
      <c r="O1590" t="s">
        <v>238</v>
      </c>
      <c r="Q1590" t="s">
        <v>5113</v>
      </c>
      <c r="X1590" t="s">
        <v>5093</v>
      </c>
      <c r="Y1590" t="s">
        <v>5100</v>
      </c>
      <c r="Z1590" t="s">
        <v>5094</v>
      </c>
      <c r="AA1590" t="s">
        <v>5093</v>
      </c>
      <c r="AH1590" t="s">
        <v>5058</v>
      </c>
      <c r="AM1590" t="s">
        <v>5585</v>
      </c>
    </row>
    <row r="1591" spans="1:39" x14ac:dyDescent="0.25">
      <c r="A1591">
        <v>186</v>
      </c>
      <c r="B1591" t="s">
        <v>5611</v>
      </c>
      <c r="C1591" t="s">
        <v>5568</v>
      </c>
      <c r="D1591" t="s">
        <v>5048</v>
      </c>
      <c r="E1591" t="s">
        <v>5612</v>
      </c>
      <c r="H1591" t="s">
        <v>5050</v>
      </c>
      <c r="I1591" t="s">
        <v>5051</v>
      </c>
      <c r="K1591" t="s">
        <v>5063</v>
      </c>
      <c r="M1591" t="s">
        <v>5237</v>
      </c>
      <c r="N1591" t="s">
        <v>5051</v>
      </c>
      <c r="O1591" t="s">
        <v>235</v>
      </c>
      <c r="Q1591" t="s">
        <v>323</v>
      </c>
      <c r="X1591" t="s">
        <v>5093</v>
      </c>
      <c r="Y1591" t="s">
        <v>5108</v>
      </c>
      <c r="Z1591" t="s">
        <v>5093</v>
      </c>
      <c r="AA1591" t="s">
        <v>5093</v>
      </c>
      <c r="AH1591" t="s">
        <v>5058</v>
      </c>
      <c r="AM1591" t="s">
        <v>5613</v>
      </c>
    </row>
    <row r="1592" spans="1:39" x14ac:dyDescent="0.25">
      <c r="A1592">
        <v>187</v>
      </c>
      <c r="B1592" t="s">
        <v>5614</v>
      </c>
      <c r="C1592" t="s">
        <v>5568</v>
      </c>
      <c r="D1592" t="s">
        <v>5048</v>
      </c>
      <c r="E1592" t="s">
        <v>5615</v>
      </c>
      <c r="H1592" t="s">
        <v>5050</v>
      </c>
      <c r="I1592" t="s">
        <v>5051</v>
      </c>
      <c r="K1592" t="s">
        <v>5070</v>
      </c>
      <c r="M1592" t="s">
        <v>323</v>
      </c>
      <c r="N1592" t="s">
        <v>5051</v>
      </c>
      <c r="O1592" t="s">
        <v>5070</v>
      </c>
      <c r="Q1592" t="s">
        <v>323</v>
      </c>
      <c r="X1592" t="s">
        <v>5093</v>
      </c>
      <c r="Y1592" t="s">
        <v>5122</v>
      </c>
      <c r="Z1592" t="s">
        <v>5093</v>
      </c>
      <c r="AA1592" t="s">
        <v>5093</v>
      </c>
      <c r="AH1592" t="s">
        <v>5058</v>
      </c>
      <c r="AM1592" t="s">
        <v>5616</v>
      </c>
    </row>
    <row r="1593" spans="1:39" x14ac:dyDescent="0.25">
      <c r="A1593">
        <v>188</v>
      </c>
      <c r="B1593" t="s">
        <v>5617</v>
      </c>
      <c r="C1593" t="s">
        <v>5568</v>
      </c>
      <c r="D1593" t="s">
        <v>5048</v>
      </c>
      <c r="E1593" t="s">
        <v>5618</v>
      </c>
      <c r="H1593" t="s">
        <v>5050</v>
      </c>
      <c r="I1593" t="s">
        <v>5051</v>
      </c>
      <c r="K1593" t="s">
        <v>5091</v>
      </c>
      <c r="M1593" t="s">
        <v>5108</v>
      </c>
      <c r="N1593" t="s">
        <v>5051</v>
      </c>
      <c r="O1593" t="s">
        <v>5070</v>
      </c>
      <c r="Q1593" t="s">
        <v>323</v>
      </c>
      <c r="X1593" t="s">
        <v>5093</v>
      </c>
      <c r="Y1593" t="s">
        <v>5077</v>
      </c>
      <c r="Z1593" t="s">
        <v>5619</v>
      </c>
      <c r="AA1593" t="s">
        <v>5093</v>
      </c>
      <c r="AH1593" t="s">
        <v>5058</v>
      </c>
      <c r="AM1593" t="s">
        <v>5620</v>
      </c>
    </row>
    <row r="1594" spans="1:39" x14ac:dyDescent="0.25">
      <c r="A1594">
        <v>189</v>
      </c>
      <c r="B1594" t="s">
        <v>5621</v>
      </c>
      <c r="C1594" t="s">
        <v>5568</v>
      </c>
      <c r="D1594" t="s">
        <v>5048</v>
      </c>
      <c r="E1594" t="s">
        <v>5622</v>
      </c>
      <c r="H1594" t="s">
        <v>5050</v>
      </c>
      <c r="I1594" t="s">
        <v>5051</v>
      </c>
      <c r="K1594" t="s">
        <v>5099</v>
      </c>
      <c r="M1594" t="s">
        <v>486</v>
      </c>
      <c r="N1594" t="s">
        <v>5051</v>
      </c>
      <c r="O1594" t="s">
        <v>5099</v>
      </c>
      <c r="Q1594" t="s">
        <v>323</v>
      </c>
      <c r="X1594" t="s">
        <v>5093</v>
      </c>
      <c r="Y1594" t="s">
        <v>5093</v>
      </c>
      <c r="Z1594" t="s">
        <v>5619</v>
      </c>
      <c r="AA1594" t="s">
        <v>5093</v>
      </c>
      <c r="AH1594" t="s">
        <v>5058</v>
      </c>
      <c r="AM1594" t="s">
        <v>5623</v>
      </c>
    </row>
    <row r="1595" spans="1:39" x14ac:dyDescent="0.25">
      <c r="A1595">
        <v>190</v>
      </c>
      <c r="B1595" t="s">
        <v>5624</v>
      </c>
      <c r="C1595" t="s">
        <v>5568</v>
      </c>
      <c r="D1595" t="s">
        <v>5048</v>
      </c>
      <c r="E1595" t="s">
        <v>5625</v>
      </c>
      <c r="H1595" t="s">
        <v>5050</v>
      </c>
      <c r="I1595" t="s">
        <v>5051</v>
      </c>
      <c r="K1595" t="s">
        <v>5196</v>
      </c>
      <c r="M1595" t="s">
        <v>486</v>
      </c>
      <c r="N1595" t="s">
        <v>5051</v>
      </c>
      <c r="O1595" t="s">
        <v>5070</v>
      </c>
      <c r="Q1595" t="s">
        <v>5080</v>
      </c>
      <c r="X1595" t="s">
        <v>5093</v>
      </c>
      <c r="Y1595" t="s">
        <v>5626</v>
      </c>
      <c r="Z1595" t="s">
        <v>5627</v>
      </c>
      <c r="AA1595" t="s">
        <v>5093</v>
      </c>
      <c r="AH1595" t="s">
        <v>5058</v>
      </c>
      <c r="AM1595" t="s">
        <v>5628</v>
      </c>
    </row>
    <row r="1596" spans="1:39" x14ac:dyDescent="0.25">
      <c r="A1596">
        <v>191</v>
      </c>
      <c r="B1596" t="s">
        <v>5629</v>
      </c>
      <c r="C1596" t="s">
        <v>5568</v>
      </c>
      <c r="D1596" t="s">
        <v>5048</v>
      </c>
      <c r="E1596" t="s">
        <v>5630</v>
      </c>
      <c r="H1596" t="s">
        <v>5050</v>
      </c>
      <c r="I1596" t="s">
        <v>5051</v>
      </c>
      <c r="K1596" t="s">
        <v>5078</v>
      </c>
      <c r="M1596" t="s">
        <v>5098</v>
      </c>
      <c r="N1596" t="s">
        <v>5051</v>
      </c>
      <c r="O1596" t="s">
        <v>5094</v>
      </c>
      <c r="Q1596" t="s">
        <v>5080</v>
      </c>
      <c r="X1596" t="s">
        <v>5093</v>
      </c>
      <c r="Y1596" t="s">
        <v>5100</v>
      </c>
      <c r="Z1596" t="s">
        <v>5054</v>
      </c>
      <c r="AA1596" t="s">
        <v>5093</v>
      </c>
      <c r="AH1596" t="s">
        <v>5058</v>
      </c>
      <c r="AM1596" t="s">
        <v>5631</v>
      </c>
    </row>
    <row r="1597" spans="1:39" x14ac:dyDescent="0.25">
      <c r="A1597">
        <v>192</v>
      </c>
      <c r="B1597" t="s">
        <v>5632</v>
      </c>
      <c r="C1597" t="s">
        <v>5568</v>
      </c>
      <c r="D1597" t="s">
        <v>5048</v>
      </c>
      <c r="E1597" t="s">
        <v>5633</v>
      </c>
      <c r="H1597" t="s">
        <v>5050</v>
      </c>
      <c r="I1597" t="s">
        <v>5051</v>
      </c>
      <c r="K1597" t="s">
        <v>5057</v>
      </c>
      <c r="M1597" t="s">
        <v>5069</v>
      </c>
      <c r="N1597" t="s">
        <v>5051</v>
      </c>
      <c r="O1597" t="s">
        <v>5184</v>
      </c>
      <c r="Q1597" t="s">
        <v>5085</v>
      </c>
      <c r="X1597" t="s">
        <v>5093</v>
      </c>
      <c r="Y1597" t="s">
        <v>5080</v>
      </c>
      <c r="Z1597" t="s">
        <v>5109</v>
      </c>
      <c r="AA1597" t="s">
        <v>5093</v>
      </c>
      <c r="AH1597" t="s">
        <v>5058</v>
      </c>
      <c r="AM1597" t="s">
        <v>5634</v>
      </c>
    </row>
    <row r="1598" spans="1:39" x14ac:dyDescent="0.25">
      <c r="A1598">
        <v>193</v>
      </c>
      <c r="B1598" t="s">
        <v>5635</v>
      </c>
      <c r="C1598" t="s">
        <v>5568</v>
      </c>
      <c r="D1598" t="s">
        <v>5048</v>
      </c>
      <c r="E1598" t="s">
        <v>5636</v>
      </c>
      <c r="H1598" t="s">
        <v>5050</v>
      </c>
      <c r="I1598" t="s">
        <v>5051</v>
      </c>
      <c r="K1598" t="s">
        <v>5055</v>
      </c>
      <c r="M1598" t="s">
        <v>743</v>
      </c>
      <c r="N1598" t="s">
        <v>5051</v>
      </c>
      <c r="O1598" t="s">
        <v>5133</v>
      </c>
      <c r="Q1598" t="s">
        <v>5065</v>
      </c>
      <c r="X1598" t="s">
        <v>5093</v>
      </c>
      <c r="Y1598" t="s">
        <v>5055</v>
      </c>
      <c r="Z1598" t="s">
        <v>5637</v>
      </c>
      <c r="AA1598" t="s">
        <v>5093</v>
      </c>
      <c r="AH1598" t="s">
        <v>5058</v>
      </c>
      <c r="AM1598" t="s">
        <v>5638</v>
      </c>
    </row>
    <row r="1599" spans="1:39" x14ac:dyDescent="0.25">
      <c r="A1599">
        <v>198</v>
      </c>
      <c r="B1599" t="s">
        <v>5646</v>
      </c>
      <c r="C1599" t="s">
        <v>5568</v>
      </c>
      <c r="D1599" t="s">
        <v>5048</v>
      </c>
      <c r="E1599" t="s">
        <v>5647</v>
      </c>
      <c r="H1599" t="s">
        <v>5050</v>
      </c>
      <c r="I1599" t="s">
        <v>5051</v>
      </c>
      <c r="K1599" t="s">
        <v>5094</v>
      </c>
      <c r="M1599" t="s">
        <v>239</v>
      </c>
      <c r="N1599" t="s">
        <v>5051</v>
      </c>
      <c r="O1599" t="s">
        <v>5078</v>
      </c>
      <c r="Q1599" t="s">
        <v>5648</v>
      </c>
      <c r="X1599" t="s">
        <v>5093</v>
      </c>
      <c r="Y1599" t="s">
        <v>5649</v>
      </c>
      <c r="Z1599" t="s">
        <v>5229</v>
      </c>
      <c r="AA1599" t="s">
        <v>5093</v>
      </c>
      <c r="AH1599" t="s">
        <v>5058</v>
      </c>
      <c r="AM1599" t="s">
        <v>5650</v>
      </c>
    </row>
    <row r="1600" spans="1:39" x14ac:dyDescent="0.25">
      <c r="A1600">
        <v>199</v>
      </c>
      <c r="B1600" t="s">
        <v>5651</v>
      </c>
      <c r="C1600" t="s">
        <v>5568</v>
      </c>
      <c r="D1600" t="s">
        <v>5048</v>
      </c>
      <c r="E1600" t="s">
        <v>5652</v>
      </c>
      <c r="H1600" t="s">
        <v>5050</v>
      </c>
      <c r="I1600" t="s">
        <v>5051</v>
      </c>
      <c r="K1600" t="s">
        <v>5094</v>
      </c>
      <c r="M1600" t="s">
        <v>239</v>
      </c>
      <c r="N1600" t="s">
        <v>5051</v>
      </c>
      <c r="O1600" t="s">
        <v>5078</v>
      </c>
      <c r="Q1600" t="s">
        <v>5648</v>
      </c>
      <c r="X1600" t="s">
        <v>5093</v>
      </c>
      <c r="Y1600" t="s">
        <v>5142</v>
      </c>
      <c r="Z1600" t="s">
        <v>5229</v>
      </c>
      <c r="AA1600" t="s">
        <v>5093</v>
      </c>
      <c r="AH1600" t="s">
        <v>5058</v>
      </c>
      <c r="AM1600" t="s">
        <v>5653</v>
      </c>
    </row>
    <row r="1601" spans="1:39" x14ac:dyDescent="0.25">
      <c r="A1601">
        <v>200</v>
      </c>
      <c r="B1601" t="s">
        <v>5654</v>
      </c>
      <c r="C1601" t="s">
        <v>5568</v>
      </c>
      <c r="D1601" t="s">
        <v>5048</v>
      </c>
      <c r="E1601" t="s">
        <v>5655</v>
      </c>
      <c r="H1601" t="s">
        <v>5050</v>
      </c>
      <c r="I1601" t="s">
        <v>5051</v>
      </c>
      <c r="K1601" t="s">
        <v>235</v>
      </c>
      <c r="M1601" t="s">
        <v>5196</v>
      </c>
      <c r="N1601" t="s">
        <v>5051</v>
      </c>
      <c r="O1601" t="s">
        <v>235</v>
      </c>
      <c r="Q1601" t="s">
        <v>237</v>
      </c>
      <c r="X1601" t="s">
        <v>5093</v>
      </c>
      <c r="Y1601" t="s">
        <v>236</v>
      </c>
      <c r="Z1601" t="s">
        <v>5093</v>
      </c>
      <c r="AA1601" t="s">
        <v>5093</v>
      </c>
      <c r="AH1601" t="s">
        <v>5058</v>
      </c>
      <c r="AM1601" t="s">
        <v>5656</v>
      </c>
    </row>
    <row r="1602" spans="1:39" x14ac:dyDescent="0.25">
      <c r="A1602">
        <v>201</v>
      </c>
      <c r="B1602" t="s">
        <v>5657</v>
      </c>
      <c r="C1602" t="s">
        <v>5568</v>
      </c>
      <c r="D1602" t="s">
        <v>5048</v>
      </c>
      <c r="E1602" t="s">
        <v>5658</v>
      </c>
      <c r="H1602" t="s">
        <v>5050</v>
      </c>
      <c r="I1602" t="s">
        <v>5051</v>
      </c>
      <c r="K1602" t="s">
        <v>5094</v>
      </c>
      <c r="M1602" t="s">
        <v>237</v>
      </c>
      <c r="N1602" t="s">
        <v>5051</v>
      </c>
      <c r="O1602" t="s">
        <v>5094</v>
      </c>
      <c r="Q1602" t="s">
        <v>237</v>
      </c>
      <c r="X1602" t="s">
        <v>5093</v>
      </c>
      <c r="Y1602" t="s">
        <v>5659</v>
      </c>
      <c r="Z1602" t="s">
        <v>5093</v>
      </c>
      <c r="AA1602" t="s">
        <v>5093</v>
      </c>
      <c r="AH1602" t="s">
        <v>5058</v>
      </c>
      <c r="AM1602" t="s">
        <v>5660</v>
      </c>
    </row>
    <row r="1603" spans="1:39" x14ac:dyDescent="0.25">
      <c r="A1603">
        <v>202</v>
      </c>
      <c r="B1603" t="s">
        <v>5661</v>
      </c>
      <c r="C1603" t="s">
        <v>5568</v>
      </c>
      <c r="D1603" t="s">
        <v>5048</v>
      </c>
      <c r="E1603" t="s">
        <v>5662</v>
      </c>
      <c r="H1603" t="s">
        <v>5050</v>
      </c>
      <c r="I1603" t="s">
        <v>5051</v>
      </c>
      <c r="K1603" t="s">
        <v>5091</v>
      </c>
      <c r="M1603" t="s">
        <v>5196</v>
      </c>
      <c r="N1603" t="s">
        <v>5051</v>
      </c>
      <c r="O1603" t="s">
        <v>5099</v>
      </c>
      <c r="Q1603" t="s">
        <v>237</v>
      </c>
      <c r="X1603" t="s">
        <v>5093</v>
      </c>
      <c r="Y1603" t="s">
        <v>5078</v>
      </c>
      <c r="Z1603" t="s">
        <v>5093</v>
      </c>
      <c r="AA1603" t="s">
        <v>5093</v>
      </c>
      <c r="AH1603" t="s">
        <v>5058</v>
      </c>
      <c r="AM1603" t="s">
        <v>5663</v>
      </c>
    </row>
    <row r="1604" spans="1:39" x14ac:dyDescent="0.25">
      <c r="A1604">
        <v>203</v>
      </c>
      <c r="B1604" t="s">
        <v>5664</v>
      </c>
      <c r="C1604" t="s">
        <v>5568</v>
      </c>
      <c r="D1604" t="s">
        <v>5048</v>
      </c>
      <c r="E1604" t="s">
        <v>5665</v>
      </c>
      <c r="H1604" t="s">
        <v>5050</v>
      </c>
      <c r="I1604" t="s">
        <v>5051</v>
      </c>
      <c r="K1604" t="s">
        <v>5091</v>
      </c>
      <c r="M1604" t="s">
        <v>236</v>
      </c>
      <c r="N1604" t="s">
        <v>5051</v>
      </c>
      <c r="O1604" t="s">
        <v>5078</v>
      </c>
      <c r="Q1604" t="s">
        <v>237</v>
      </c>
      <c r="X1604" t="s">
        <v>5093</v>
      </c>
      <c r="Y1604" t="s">
        <v>5052</v>
      </c>
      <c r="Z1604" t="s">
        <v>5069</v>
      </c>
      <c r="AA1604" t="s">
        <v>5093</v>
      </c>
      <c r="AH1604" t="s">
        <v>5058</v>
      </c>
      <c r="AM1604" t="s">
        <v>5666</v>
      </c>
    </row>
    <row r="1605" spans="1:39" x14ac:dyDescent="0.25">
      <c r="A1605">
        <v>204</v>
      </c>
      <c r="B1605" t="s">
        <v>5667</v>
      </c>
      <c r="C1605" t="s">
        <v>5568</v>
      </c>
      <c r="D1605" t="s">
        <v>5048</v>
      </c>
      <c r="E1605" t="s">
        <v>5668</v>
      </c>
      <c r="H1605" t="s">
        <v>5050</v>
      </c>
      <c r="I1605" t="s">
        <v>5051</v>
      </c>
      <c r="K1605" t="s">
        <v>5099</v>
      </c>
      <c r="M1605" t="s">
        <v>237</v>
      </c>
      <c r="N1605" t="s">
        <v>5051</v>
      </c>
      <c r="O1605" t="s">
        <v>5113</v>
      </c>
      <c r="Q1605" t="s">
        <v>237</v>
      </c>
      <c r="X1605" t="s">
        <v>5093</v>
      </c>
      <c r="Y1605" t="s">
        <v>5078</v>
      </c>
      <c r="Z1605" t="s">
        <v>5093</v>
      </c>
      <c r="AA1605" t="s">
        <v>5093</v>
      </c>
      <c r="AH1605" t="s">
        <v>5058</v>
      </c>
      <c r="AM1605" t="s">
        <v>5669</v>
      </c>
    </row>
    <row r="1606" spans="1:39" x14ac:dyDescent="0.25">
      <c r="A1606">
        <v>205</v>
      </c>
      <c r="B1606" t="s">
        <v>5670</v>
      </c>
      <c r="C1606" t="s">
        <v>5568</v>
      </c>
      <c r="D1606" t="s">
        <v>5048</v>
      </c>
      <c r="E1606" t="s">
        <v>5671</v>
      </c>
      <c r="H1606" t="s">
        <v>5050</v>
      </c>
      <c r="I1606" t="s">
        <v>5051</v>
      </c>
      <c r="K1606" t="s">
        <v>5672</v>
      </c>
      <c r="M1606" t="s">
        <v>5196</v>
      </c>
      <c r="N1606" t="s">
        <v>5051</v>
      </c>
      <c r="O1606" t="s">
        <v>5113</v>
      </c>
      <c r="Q1606" t="s">
        <v>237</v>
      </c>
      <c r="X1606" t="s">
        <v>5093</v>
      </c>
      <c r="Y1606" t="s">
        <v>5108</v>
      </c>
      <c r="Z1606" t="s">
        <v>5627</v>
      </c>
      <c r="AA1606" t="s">
        <v>5093</v>
      </c>
      <c r="AH1606" t="s">
        <v>5058</v>
      </c>
      <c r="AM1606" t="s">
        <v>5673</v>
      </c>
    </row>
    <row r="1607" spans="1:39" x14ac:dyDescent="0.25">
      <c r="A1607">
        <v>255</v>
      </c>
      <c r="B1607" t="s">
        <v>5770</v>
      </c>
      <c r="C1607" t="s">
        <v>5568</v>
      </c>
      <c r="D1607" t="s">
        <v>5048</v>
      </c>
      <c r="E1607" t="s">
        <v>5771</v>
      </c>
      <c r="H1607" t="s">
        <v>5050</v>
      </c>
      <c r="I1607" t="s">
        <v>5051</v>
      </c>
      <c r="K1607" t="s">
        <v>5099</v>
      </c>
      <c r="M1607" t="s">
        <v>486</v>
      </c>
      <c r="N1607" t="s">
        <v>5051</v>
      </c>
      <c r="O1607" t="s">
        <v>5196</v>
      </c>
      <c r="Q1607" t="s">
        <v>237</v>
      </c>
      <c r="X1607" t="s">
        <v>5093</v>
      </c>
      <c r="Y1607" t="s">
        <v>5093</v>
      </c>
      <c r="Z1607" t="s">
        <v>5237</v>
      </c>
      <c r="AA1607" t="s">
        <v>5093</v>
      </c>
      <c r="AH1607" t="s">
        <v>5058</v>
      </c>
      <c r="AM1607" t="s">
        <v>5772</v>
      </c>
    </row>
    <row r="1608" spans="1:39" x14ac:dyDescent="0.25">
      <c r="A1608">
        <v>256</v>
      </c>
      <c r="B1608" t="s">
        <v>5773</v>
      </c>
      <c r="C1608" t="s">
        <v>5568</v>
      </c>
      <c r="D1608" t="s">
        <v>5048</v>
      </c>
      <c r="E1608" t="s">
        <v>5774</v>
      </c>
      <c r="H1608" t="s">
        <v>5050</v>
      </c>
      <c r="I1608" t="s">
        <v>5051</v>
      </c>
      <c r="K1608" t="s">
        <v>5063</v>
      </c>
      <c r="M1608" t="s">
        <v>486</v>
      </c>
      <c r="N1608" t="s">
        <v>5051</v>
      </c>
      <c r="O1608" t="s">
        <v>237</v>
      </c>
      <c r="Q1608" t="s">
        <v>237</v>
      </c>
      <c r="X1608" t="s">
        <v>5093</v>
      </c>
      <c r="Y1608" t="s">
        <v>5093</v>
      </c>
      <c r="Z1608" t="s">
        <v>239</v>
      </c>
      <c r="AA1608" t="s">
        <v>5093</v>
      </c>
      <c r="AH1608" t="s">
        <v>5058</v>
      </c>
      <c r="AM1608" t="s">
        <v>5775</v>
      </c>
    </row>
    <row r="1609" spans="1:39" x14ac:dyDescent="0.25">
      <c r="A1609">
        <v>257</v>
      </c>
      <c r="B1609" t="s">
        <v>5776</v>
      </c>
      <c r="C1609" t="s">
        <v>5568</v>
      </c>
      <c r="D1609" t="s">
        <v>5048</v>
      </c>
      <c r="E1609" t="s">
        <v>5777</v>
      </c>
      <c r="H1609" t="s">
        <v>5050</v>
      </c>
      <c r="I1609" t="s">
        <v>5051</v>
      </c>
      <c r="K1609" t="s">
        <v>235</v>
      </c>
      <c r="M1609" t="s">
        <v>5134</v>
      </c>
      <c r="N1609" t="s">
        <v>5051</v>
      </c>
      <c r="O1609" t="s">
        <v>235</v>
      </c>
      <c r="Q1609" t="s">
        <v>5134</v>
      </c>
      <c r="X1609" t="s">
        <v>5093</v>
      </c>
      <c r="Y1609" t="s">
        <v>5138</v>
      </c>
      <c r="Z1609" t="s">
        <v>5093</v>
      </c>
      <c r="AA1609" t="s">
        <v>5093</v>
      </c>
      <c r="AH1609" t="s">
        <v>5058</v>
      </c>
      <c r="AM1609" t="s">
        <v>5778</v>
      </c>
    </row>
    <row r="1610" spans="1:39" x14ac:dyDescent="0.25">
      <c r="A1610">
        <v>258</v>
      </c>
      <c r="B1610" t="s">
        <v>5779</v>
      </c>
      <c r="C1610" t="s">
        <v>5568</v>
      </c>
      <c r="D1610" t="s">
        <v>5048</v>
      </c>
      <c r="E1610" t="s">
        <v>5780</v>
      </c>
      <c r="H1610" t="s">
        <v>5050</v>
      </c>
      <c r="I1610" t="s">
        <v>5051</v>
      </c>
      <c r="K1610" t="s">
        <v>5113</v>
      </c>
      <c r="M1610" t="s">
        <v>238</v>
      </c>
      <c r="N1610" t="s">
        <v>5051</v>
      </c>
      <c r="O1610" t="s">
        <v>5063</v>
      </c>
      <c r="Q1610" t="s">
        <v>5134</v>
      </c>
      <c r="X1610" t="s">
        <v>5093</v>
      </c>
      <c r="Y1610" t="s">
        <v>5108</v>
      </c>
      <c r="Z1610" t="s">
        <v>5093</v>
      </c>
      <c r="AA1610" t="s">
        <v>5093</v>
      </c>
      <c r="AH1610" t="s">
        <v>5058</v>
      </c>
      <c r="AM1610" t="s">
        <v>5781</v>
      </c>
    </row>
    <row r="1611" spans="1:39" x14ac:dyDescent="0.25">
      <c r="A1611">
        <v>259</v>
      </c>
      <c r="B1611" t="s">
        <v>5782</v>
      </c>
      <c r="C1611" t="s">
        <v>5568</v>
      </c>
      <c r="D1611" t="s">
        <v>5048</v>
      </c>
      <c r="E1611" t="s">
        <v>5783</v>
      </c>
      <c r="H1611" t="s">
        <v>5050</v>
      </c>
      <c r="I1611" t="s">
        <v>5051</v>
      </c>
      <c r="K1611" t="s">
        <v>5099</v>
      </c>
      <c r="M1611" t="s">
        <v>743</v>
      </c>
      <c r="N1611" t="s">
        <v>5051</v>
      </c>
      <c r="O1611" t="s">
        <v>5094</v>
      </c>
      <c r="Q1611" t="s">
        <v>5134</v>
      </c>
      <c r="X1611" t="s">
        <v>5093</v>
      </c>
      <c r="Y1611" t="s">
        <v>5123</v>
      </c>
      <c r="Z1611" t="s">
        <v>5093</v>
      </c>
      <c r="AA1611" t="s">
        <v>5093</v>
      </c>
      <c r="AH1611" t="s">
        <v>5058</v>
      </c>
      <c r="AM1611" t="s">
        <v>5784</v>
      </c>
    </row>
    <row r="1612" spans="1:39" x14ac:dyDescent="0.25">
      <c r="A1612">
        <v>260</v>
      </c>
      <c r="B1612" t="s">
        <v>5785</v>
      </c>
      <c r="C1612" t="s">
        <v>5568</v>
      </c>
      <c r="D1612" t="s">
        <v>5048</v>
      </c>
      <c r="E1612" t="s">
        <v>5786</v>
      </c>
      <c r="H1612" t="s">
        <v>5050</v>
      </c>
      <c r="I1612" t="s">
        <v>5051</v>
      </c>
      <c r="K1612" t="s">
        <v>5099</v>
      </c>
      <c r="M1612" t="s">
        <v>5134</v>
      </c>
      <c r="N1612" t="s">
        <v>5051</v>
      </c>
      <c r="O1612" t="s">
        <v>5099</v>
      </c>
      <c r="Q1612" t="s">
        <v>5134</v>
      </c>
      <c r="X1612" t="s">
        <v>5093</v>
      </c>
      <c r="Y1612" t="s">
        <v>5460</v>
      </c>
      <c r="Z1612" t="s">
        <v>5093</v>
      </c>
      <c r="AA1612" t="s">
        <v>5093</v>
      </c>
      <c r="AH1612" t="s">
        <v>5058</v>
      </c>
      <c r="AM1612" t="s">
        <v>5787</v>
      </c>
    </row>
    <row r="1613" spans="1:39" x14ac:dyDescent="0.25">
      <c r="A1613">
        <v>261</v>
      </c>
      <c r="B1613" t="s">
        <v>5788</v>
      </c>
      <c r="C1613" t="s">
        <v>5568</v>
      </c>
      <c r="D1613" t="s">
        <v>5048</v>
      </c>
      <c r="E1613" t="s">
        <v>5789</v>
      </c>
      <c r="H1613" t="s">
        <v>5050</v>
      </c>
      <c r="I1613" t="s">
        <v>5051</v>
      </c>
      <c r="K1613" t="s">
        <v>5052</v>
      </c>
      <c r="M1613" t="s">
        <v>486</v>
      </c>
      <c r="N1613" t="s">
        <v>5051</v>
      </c>
      <c r="O1613" t="s">
        <v>5099</v>
      </c>
      <c r="Q1613" t="s">
        <v>5134</v>
      </c>
      <c r="X1613" t="s">
        <v>5093</v>
      </c>
      <c r="Y1613" t="s">
        <v>5078</v>
      </c>
      <c r="Z1613" t="s">
        <v>5070</v>
      </c>
      <c r="AA1613" t="s">
        <v>5093</v>
      </c>
      <c r="AH1613" t="s">
        <v>5058</v>
      </c>
      <c r="AM1613" t="s">
        <v>5790</v>
      </c>
    </row>
    <row r="1614" spans="1:39" x14ac:dyDescent="0.25">
      <c r="A1614">
        <v>262</v>
      </c>
      <c r="B1614" t="s">
        <v>5791</v>
      </c>
      <c r="C1614" t="s">
        <v>5568</v>
      </c>
      <c r="D1614" t="s">
        <v>5048</v>
      </c>
      <c r="E1614" t="s">
        <v>5792</v>
      </c>
      <c r="H1614" t="s">
        <v>5050</v>
      </c>
      <c r="I1614" t="s">
        <v>5051</v>
      </c>
      <c r="K1614" t="s">
        <v>235</v>
      </c>
      <c r="M1614" t="s">
        <v>237</v>
      </c>
      <c r="N1614" t="s">
        <v>5051</v>
      </c>
      <c r="O1614" t="s">
        <v>5099</v>
      </c>
      <c r="Q1614" t="s">
        <v>5134</v>
      </c>
      <c r="X1614" t="s">
        <v>5093</v>
      </c>
      <c r="Y1614" t="s">
        <v>5108</v>
      </c>
      <c r="Z1614" t="s">
        <v>5077</v>
      </c>
      <c r="AA1614" t="s">
        <v>5093</v>
      </c>
      <c r="AH1614" t="s">
        <v>5058</v>
      </c>
      <c r="AM1614" t="s">
        <v>5793</v>
      </c>
    </row>
    <row r="1615" spans="1:39" x14ac:dyDescent="0.25">
      <c r="A1615">
        <v>263</v>
      </c>
      <c r="B1615" t="s">
        <v>5794</v>
      </c>
      <c r="C1615" t="s">
        <v>5568</v>
      </c>
      <c r="D1615" t="s">
        <v>5048</v>
      </c>
      <c r="E1615" t="s">
        <v>5795</v>
      </c>
      <c r="H1615" t="s">
        <v>5050</v>
      </c>
      <c r="I1615" t="s">
        <v>5051</v>
      </c>
      <c r="K1615" t="s">
        <v>5099</v>
      </c>
      <c r="M1615" t="s">
        <v>5134</v>
      </c>
      <c r="N1615" t="s">
        <v>5051</v>
      </c>
      <c r="O1615" t="s">
        <v>5099</v>
      </c>
      <c r="Q1615" t="s">
        <v>5134</v>
      </c>
      <c r="X1615" t="s">
        <v>5093</v>
      </c>
      <c r="Y1615" t="s">
        <v>5104</v>
      </c>
      <c r="Z1615" t="s">
        <v>5092</v>
      </c>
      <c r="AA1615" t="s">
        <v>5093</v>
      </c>
      <c r="AH1615" t="s">
        <v>5058</v>
      </c>
      <c r="AM1615" t="s">
        <v>5796</v>
      </c>
    </row>
    <row r="1616" spans="1:39" x14ac:dyDescent="0.25">
      <c r="A1616">
        <v>264</v>
      </c>
      <c r="B1616" t="s">
        <v>5797</v>
      </c>
      <c r="C1616" t="s">
        <v>5568</v>
      </c>
      <c r="D1616" t="s">
        <v>5048</v>
      </c>
      <c r="E1616" t="s">
        <v>5798</v>
      </c>
      <c r="H1616" t="s">
        <v>5050</v>
      </c>
      <c r="I1616" t="s">
        <v>5051</v>
      </c>
      <c r="K1616" t="s">
        <v>5099</v>
      </c>
      <c r="M1616" t="s">
        <v>5134</v>
      </c>
      <c r="N1616" t="s">
        <v>5051</v>
      </c>
      <c r="O1616" t="s">
        <v>5099</v>
      </c>
      <c r="Q1616" t="s">
        <v>5134</v>
      </c>
      <c r="X1616" t="s">
        <v>5093</v>
      </c>
      <c r="Y1616" t="s">
        <v>5104</v>
      </c>
      <c r="Z1616" t="s">
        <v>5698</v>
      </c>
      <c r="AA1616" t="s">
        <v>5093</v>
      </c>
      <c r="AH1616" t="s">
        <v>5058</v>
      </c>
      <c r="AM1616" t="s">
        <v>5799</v>
      </c>
    </row>
    <row r="1617" spans="1:39" x14ac:dyDescent="0.25">
      <c r="A1617">
        <v>265</v>
      </c>
      <c r="B1617" t="s">
        <v>5800</v>
      </c>
      <c r="C1617" t="s">
        <v>5568</v>
      </c>
      <c r="D1617" t="s">
        <v>5048</v>
      </c>
      <c r="E1617" t="s">
        <v>5801</v>
      </c>
      <c r="H1617" t="s">
        <v>5050</v>
      </c>
      <c r="I1617" t="s">
        <v>5051</v>
      </c>
      <c r="K1617" t="s">
        <v>5094</v>
      </c>
      <c r="M1617" t="s">
        <v>238</v>
      </c>
      <c r="N1617" t="s">
        <v>5051</v>
      </c>
      <c r="O1617" t="s">
        <v>5078</v>
      </c>
      <c r="Q1617" t="s">
        <v>5134</v>
      </c>
      <c r="X1617" t="s">
        <v>5093</v>
      </c>
      <c r="Y1617" t="s">
        <v>5104</v>
      </c>
      <c r="Z1617" t="s">
        <v>5093</v>
      </c>
      <c r="AA1617" t="s">
        <v>5093</v>
      </c>
      <c r="AH1617" t="s">
        <v>5058</v>
      </c>
      <c r="AM1617" t="s">
        <v>5802</v>
      </c>
    </row>
    <row r="1618" spans="1:39" x14ac:dyDescent="0.25">
      <c r="A1618">
        <v>266</v>
      </c>
      <c r="B1618" t="s">
        <v>5803</v>
      </c>
      <c r="C1618" t="s">
        <v>5568</v>
      </c>
      <c r="D1618" t="s">
        <v>5048</v>
      </c>
      <c r="E1618" t="s">
        <v>5804</v>
      </c>
      <c r="H1618" t="s">
        <v>5050</v>
      </c>
      <c r="I1618" t="s">
        <v>5051</v>
      </c>
      <c r="K1618" t="s">
        <v>5094</v>
      </c>
      <c r="M1618" t="s">
        <v>486</v>
      </c>
      <c r="N1618" t="s">
        <v>5051</v>
      </c>
      <c r="O1618" t="s">
        <v>5113</v>
      </c>
      <c r="Q1618" t="s">
        <v>5134</v>
      </c>
      <c r="X1618" t="s">
        <v>5093</v>
      </c>
      <c r="Y1618" t="s">
        <v>5104</v>
      </c>
      <c r="Z1618" t="s">
        <v>5093</v>
      </c>
      <c r="AA1618" t="s">
        <v>5093</v>
      </c>
      <c r="AH1618" t="s">
        <v>5058</v>
      </c>
      <c r="AM1618" t="s">
        <v>5805</v>
      </c>
    </row>
    <row r="1619" spans="1:39" x14ac:dyDescent="0.25">
      <c r="A1619">
        <v>267</v>
      </c>
      <c r="B1619" t="s">
        <v>5806</v>
      </c>
      <c r="C1619" t="s">
        <v>5568</v>
      </c>
      <c r="D1619" t="s">
        <v>5048</v>
      </c>
      <c r="E1619" t="s">
        <v>5807</v>
      </c>
      <c r="H1619" t="s">
        <v>5050</v>
      </c>
      <c r="I1619" t="s">
        <v>5051</v>
      </c>
      <c r="K1619" t="s">
        <v>5055</v>
      </c>
      <c r="M1619" t="s">
        <v>5134</v>
      </c>
      <c r="N1619" t="s">
        <v>5051</v>
      </c>
      <c r="O1619" t="s">
        <v>5055</v>
      </c>
      <c r="Q1619" t="s">
        <v>5134</v>
      </c>
      <c r="X1619" t="s">
        <v>5093</v>
      </c>
      <c r="Y1619" t="s">
        <v>5085</v>
      </c>
      <c r="Z1619" t="s">
        <v>5093</v>
      </c>
      <c r="AA1619" t="s">
        <v>5093</v>
      </c>
      <c r="AH1619" t="s">
        <v>5058</v>
      </c>
      <c r="AM1619" t="s">
        <v>5808</v>
      </c>
    </row>
    <row r="1620" spans="1:39" x14ac:dyDescent="0.25">
      <c r="A1620">
        <v>268</v>
      </c>
      <c r="B1620" t="s">
        <v>5809</v>
      </c>
      <c r="C1620" t="s">
        <v>5568</v>
      </c>
      <c r="D1620" t="s">
        <v>5048</v>
      </c>
      <c r="E1620" t="s">
        <v>5810</v>
      </c>
      <c r="H1620" t="s">
        <v>5050</v>
      </c>
      <c r="I1620" t="s">
        <v>5051</v>
      </c>
      <c r="K1620" t="s">
        <v>5133</v>
      </c>
      <c r="M1620" t="s">
        <v>5134</v>
      </c>
      <c r="N1620" t="s">
        <v>5051</v>
      </c>
      <c r="O1620" t="s">
        <v>5055</v>
      </c>
      <c r="Q1620" t="s">
        <v>5134</v>
      </c>
      <c r="X1620" t="s">
        <v>5093</v>
      </c>
      <c r="Y1620" t="s">
        <v>5053</v>
      </c>
      <c r="Z1620" t="s">
        <v>5121</v>
      </c>
      <c r="AA1620" t="s">
        <v>5093</v>
      </c>
      <c r="AH1620" t="s">
        <v>5058</v>
      </c>
      <c r="AM1620" t="s">
        <v>5811</v>
      </c>
    </row>
    <row r="1621" spans="1:39" x14ac:dyDescent="0.25">
      <c r="A1621">
        <v>269</v>
      </c>
      <c r="B1621" t="s">
        <v>5812</v>
      </c>
      <c r="C1621" t="s">
        <v>5568</v>
      </c>
      <c r="D1621" t="s">
        <v>5048</v>
      </c>
      <c r="E1621" t="s">
        <v>5813</v>
      </c>
      <c r="H1621" t="s">
        <v>5050</v>
      </c>
      <c r="I1621" t="s">
        <v>5051</v>
      </c>
      <c r="K1621" t="s">
        <v>5052</v>
      </c>
      <c r="M1621" t="s">
        <v>5134</v>
      </c>
      <c r="N1621" t="s">
        <v>5051</v>
      </c>
      <c r="O1621" t="s">
        <v>5055</v>
      </c>
      <c r="Q1621" t="s">
        <v>5134</v>
      </c>
      <c r="X1621" t="s">
        <v>5093</v>
      </c>
      <c r="Y1621" t="s">
        <v>5123</v>
      </c>
      <c r="Z1621" t="s">
        <v>5070</v>
      </c>
      <c r="AA1621" t="s">
        <v>5093</v>
      </c>
      <c r="AH1621" t="s">
        <v>5058</v>
      </c>
      <c r="AM1621" t="s">
        <v>5814</v>
      </c>
    </row>
    <row r="1622" spans="1:39" x14ac:dyDescent="0.25">
      <c r="A1622">
        <v>270</v>
      </c>
      <c r="B1622" t="s">
        <v>5815</v>
      </c>
      <c r="C1622" t="s">
        <v>5568</v>
      </c>
      <c r="D1622" t="s">
        <v>5048</v>
      </c>
      <c r="E1622" t="s">
        <v>5816</v>
      </c>
      <c r="H1622" t="s">
        <v>5050</v>
      </c>
      <c r="I1622" t="s">
        <v>5051</v>
      </c>
      <c r="K1622" t="s">
        <v>5055</v>
      </c>
      <c r="M1622" t="s">
        <v>5134</v>
      </c>
      <c r="N1622" t="s">
        <v>5051</v>
      </c>
      <c r="O1622" t="s">
        <v>5055</v>
      </c>
      <c r="Q1622" t="s">
        <v>5134</v>
      </c>
      <c r="X1622" t="s">
        <v>5093</v>
      </c>
      <c r="Y1622" t="s">
        <v>5108</v>
      </c>
      <c r="Z1622" t="s">
        <v>5093</v>
      </c>
      <c r="AA1622" t="s">
        <v>5093</v>
      </c>
      <c r="AH1622" t="s">
        <v>5058</v>
      </c>
      <c r="AM1622" t="s">
        <v>5817</v>
      </c>
    </row>
    <row r="1623" spans="1:39" x14ac:dyDescent="0.25">
      <c r="A1623">
        <v>271</v>
      </c>
      <c r="B1623" t="s">
        <v>5818</v>
      </c>
      <c r="C1623" t="s">
        <v>5568</v>
      </c>
      <c r="D1623" t="s">
        <v>5048</v>
      </c>
      <c r="E1623" t="s">
        <v>5819</v>
      </c>
      <c r="H1623" t="s">
        <v>5050</v>
      </c>
      <c r="I1623" t="s">
        <v>5051</v>
      </c>
      <c r="K1623" t="s">
        <v>235</v>
      </c>
      <c r="M1623" t="s">
        <v>5134</v>
      </c>
      <c r="N1623" t="s">
        <v>5051</v>
      </c>
      <c r="O1623" t="s">
        <v>5091</v>
      </c>
      <c r="Q1623" t="s">
        <v>5134</v>
      </c>
      <c r="X1623" t="s">
        <v>5093</v>
      </c>
      <c r="Y1623" t="s">
        <v>5117</v>
      </c>
      <c r="Z1623" t="s">
        <v>5070</v>
      </c>
      <c r="AA1623" t="s">
        <v>5093</v>
      </c>
      <c r="AH1623" t="s">
        <v>5058</v>
      </c>
      <c r="AM1623" t="s">
        <v>5820</v>
      </c>
    </row>
    <row r="1624" spans="1:39" x14ac:dyDescent="0.25">
      <c r="A1624">
        <v>272</v>
      </c>
      <c r="B1624" t="s">
        <v>5821</v>
      </c>
      <c r="C1624" t="s">
        <v>5568</v>
      </c>
      <c r="D1624" t="s">
        <v>5048</v>
      </c>
      <c r="E1624" t="s">
        <v>5822</v>
      </c>
      <c r="H1624" t="s">
        <v>5050</v>
      </c>
      <c r="I1624" t="s">
        <v>5051</v>
      </c>
      <c r="K1624" t="s">
        <v>235</v>
      </c>
      <c r="M1624" t="s">
        <v>5134</v>
      </c>
      <c r="N1624" t="s">
        <v>5051</v>
      </c>
      <c r="O1624" t="s">
        <v>5091</v>
      </c>
      <c r="Q1624" t="s">
        <v>5134</v>
      </c>
      <c r="X1624" t="s">
        <v>5093</v>
      </c>
      <c r="Y1624" t="s">
        <v>5063</v>
      </c>
      <c r="Z1624" t="s">
        <v>5093</v>
      </c>
      <c r="AA1624" t="s">
        <v>5093</v>
      </c>
      <c r="AH1624" t="s">
        <v>5058</v>
      </c>
      <c r="AM1624" t="s">
        <v>5823</v>
      </c>
    </row>
    <row r="1625" spans="1:39" x14ac:dyDescent="0.25">
      <c r="A1625">
        <v>273</v>
      </c>
      <c r="B1625" t="s">
        <v>5824</v>
      </c>
      <c r="C1625" t="s">
        <v>5568</v>
      </c>
      <c r="D1625" t="s">
        <v>5048</v>
      </c>
      <c r="E1625" t="s">
        <v>5825</v>
      </c>
      <c r="H1625" t="s">
        <v>5050</v>
      </c>
      <c r="I1625" t="s">
        <v>5051</v>
      </c>
      <c r="K1625" t="s">
        <v>5113</v>
      </c>
      <c r="M1625" t="s">
        <v>238</v>
      </c>
      <c r="N1625" t="s">
        <v>5051</v>
      </c>
      <c r="O1625" t="s">
        <v>5052</v>
      </c>
      <c r="Q1625" t="s">
        <v>5134</v>
      </c>
      <c r="X1625" t="s">
        <v>5093</v>
      </c>
      <c r="Y1625" t="s">
        <v>5078</v>
      </c>
      <c r="Z1625" t="s">
        <v>5100</v>
      </c>
      <c r="AA1625" t="s">
        <v>5093</v>
      </c>
      <c r="AH1625" t="s">
        <v>5058</v>
      </c>
      <c r="AM1625" t="s">
        <v>5826</v>
      </c>
    </row>
    <row r="1626" spans="1:39" x14ac:dyDescent="0.25">
      <c r="A1626">
        <v>274</v>
      </c>
      <c r="B1626" t="s">
        <v>5827</v>
      </c>
      <c r="C1626" t="s">
        <v>5568</v>
      </c>
      <c r="D1626" t="s">
        <v>5048</v>
      </c>
      <c r="E1626" t="s">
        <v>5828</v>
      </c>
      <c r="H1626" t="s">
        <v>5050</v>
      </c>
      <c r="I1626" t="s">
        <v>5051</v>
      </c>
      <c r="K1626" t="s">
        <v>5099</v>
      </c>
      <c r="M1626" t="s">
        <v>743</v>
      </c>
      <c r="N1626" t="s">
        <v>5051</v>
      </c>
      <c r="O1626" t="s">
        <v>235</v>
      </c>
      <c r="Q1626" t="s">
        <v>743</v>
      </c>
      <c r="X1626" t="s">
        <v>5093</v>
      </c>
      <c r="Y1626" t="s">
        <v>5063</v>
      </c>
      <c r="Z1626" t="s">
        <v>5093</v>
      </c>
      <c r="AA1626" t="s">
        <v>5093</v>
      </c>
      <c r="AH1626" t="s">
        <v>5058</v>
      </c>
      <c r="AM1626" t="s">
        <v>5829</v>
      </c>
    </row>
    <row r="1627" spans="1:39" x14ac:dyDescent="0.25">
      <c r="A1627">
        <v>275</v>
      </c>
      <c r="B1627" t="s">
        <v>5830</v>
      </c>
      <c r="C1627" t="s">
        <v>5568</v>
      </c>
      <c r="D1627" t="s">
        <v>5048</v>
      </c>
      <c r="E1627" t="s">
        <v>5831</v>
      </c>
      <c r="H1627" t="s">
        <v>5050</v>
      </c>
      <c r="I1627" t="s">
        <v>5051</v>
      </c>
      <c r="K1627" t="s">
        <v>235</v>
      </c>
      <c r="M1627" t="s">
        <v>743</v>
      </c>
      <c r="N1627" t="s">
        <v>5051</v>
      </c>
      <c r="O1627" t="s">
        <v>5099</v>
      </c>
      <c r="Q1627" t="s">
        <v>743</v>
      </c>
      <c r="X1627" t="s">
        <v>5093</v>
      </c>
      <c r="Y1627" t="s">
        <v>5078</v>
      </c>
      <c r="Z1627" t="s">
        <v>5093</v>
      </c>
      <c r="AA1627" t="s">
        <v>5093</v>
      </c>
      <c r="AH1627" t="s">
        <v>5058</v>
      </c>
      <c r="AM1627" t="s">
        <v>5832</v>
      </c>
    </row>
    <row r="1628" spans="1:39" x14ac:dyDescent="0.25">
      <c r="A1628">
        <v>276</v>
      </c>
      <c r="B1628" t="s">
        <v>5833</v>
      </c>
      <c r="C1628" t="s">
        <v>5568</v>
      </c>
      <c r="D1628" t="s">
        <v>5048</v>
      </c>
      <c r="E1628" t="s">
        <v>5834</v>
      </c>
      <c r="H1628" t="s">
        <v>5050</v>
      </c>
      <c r="I1628" t="s">
        <v>5051</v>
      </c>
      <c r="K1628" t="s">
        <v>5099</v>
      </c>
      <c r="M1628" t="s">
        <v>236</v>
      </c>
      <c r="N1628" t="s">
        <v>5051</v>
      </c>
      <c r="O1628" t="s">
        <v>5078</v>
      </c>
      <c r="Q1628" t="s">
        <v>743</v>
      </c>
      <c r="X1628" t="s">
        <v>5093</v>
      </c>
      <c r="Y1628" t="s">
        <v>5057</v>
      </c>
      <c r="Z1628" t="s">
        <v>5069</v>
      </c>
      <c r="AA1628" t="s">
        <v>5093</v>
      </c>
      <c r="AH1628" t="s">
        <v>5058</v>
      </c>
      <c r="AM1628" t="s">
        <v>5835</v>
      </c>
    </row>
    <row r="1629" spans="1:39" x14ac:dyDescent="0.25">
      <c r="A1629">
        <v>277</v>
      </c>
      <c r="B1629" t="s">
        <v>5836</v>
      </c>
      <c r="C1629" t="s">
        <v>5568</v>
      </c>
      <c r="D1629" t="s">
        <v>5048</v>
      </c>
      <c r="E1629" t="s">
        <v>5837</v>
      </c>
      <c r="H1629" t="s">
        <v>5050</v>
      </c>
      <c r="I1629" t="s">
        <v>5051</v>
      </c>
      <c r="K1629" t="s">
        <v>5099</v>
      </c>
      <c r="M1629" t="s">
        <v>238</v>
      </c>
      <c r="N1629" t="s">
        <v>5051</v>
      </c>
      <c r="O1629" t="s">
        <v>5113</v>
      </c>
      <c r="Q1629" t="s">
        <v>743</v>
      </c>
      <c r="X1629" t="s">
        <v>5093</v>
      </c>
      <c r="Y1629" t="s">
        <v>5078</v>
      </c>
      <c r="Z1629" t="s">
        <v>5093</v>
      </c>
      <c r="AA1629" t="s">
        <v>5093</v>
      </c>
      <c r="AH1629" t="s">
        <v>5058</v>
      </c>
      <c r="AM1629" t="s">
        <v>5838</v>
      </c>
    </row>
    <row r="1630" spans="1:39" x14ac:dyDescent="0.25">
      <c r="A1630">
        <v>278</v>
      </c>
      <c r="B1630" t="s">
        <v>5839</v>
      </c>
      <c r="C1630" t="s">
        <v>5568</v>
      </c>
      <c r="D1630" t="s">
        <v>5048</v>
      </c>
      <c r="E1630" t="s">
        <v>5840</v>
      </c>
      <c r="H1630" t="s">
        <v>5050</v>
      </c>
      <c r="I1630" t="s">
        <v>5051</v>
      </c>
      <c r="K1630" t="s">
        <v>5062</v>
      </c>
      <c r="M1630" t="s">
        <v>5092</v>
      </c>
      <c r="N1630" t="s">
        <v>5051</v>
      </c>
      <c r="O1630" t="s">
        <v>5122</v>
      </c>
      <c r="Q1630" t="s">
        <v>743</v>
      </c>
      <c r="X1630" t="s">
        <v>5093</v>
      </c>
      <c r="Y1630" t="s">
        <v>5099</v>
      </c>
      <c r="Z1630" t="s">
        <v>5408</v>
      </c>
      <c r="AA1630" t="s">
        <v>5093</v>
      </c>
      <c r="AH1630" t="s">
        <v>5058</v>
      </c>
      <c r="AM1630" t="s">
        <v>5841</v>
      </c>
    </row>
    <row r="1631" spans="1:39" x14ac:dyDescent="0.25">
      <c r="A1631">
        <v>279</v>
      </c>
      <c r="B1631" t="s">
        <v>5842</v>
      </c>
      <c r="C1631" t="s">
        <v>5568</v>
      </c>
      <c r="D1631" t="s">
        <v>5048</v>
      </c>
      <c r="E1631" t="s">
        <v>5843</v>
      </c>
      <c r="H1631" t="s">
        <v>5050</v>
      </c>
      <c r="I1631" t="s">
        <v>5051</v>
      </c>
      <c r="K1631" t="s">
        <v>5091</v>
      </c>
      <c r="M1631" t="s">
        <v>743</v>
      </c>
      <c r="N1631" t="s">
        <v>5051</v>
      </c>
      <c r="O1631" t="s">
        <v>5091</v>
      </c>
      <c r="Q1631" t="s">
        <v>743</v>
      </c>
      <c r="X1631" t="s">
        <v>5093</v>
      </c>
      <c r="Y1631" t="s">
        <v>5104</v>
      </c>
      <c r="Z1631" t="s">
        <v>5093</v>
      </c>
      <c r="AA1631" t="s">
        <v>5093</v>
      </c>
      <c r="AH1631" t="s">
        <v>5058</v>
      </c>
      <c r="AM1631" t="s">
        <v>5844</v>
      </c>
    </row>
    <row r="1632" spans="1:39" x14ac:dyDescent="0.25">
      <c r="A1632">
        <v>280</v>
      </c>
      <c r="B1632" t="s">
        <v>5845</v>
      </c>
      <c r="C1632" t="s">
        <v>5568</v>
      </c>
      <c r="D1632" t="s">
        <v>5048</v>
      </c>
      <c r="E1632" t="s">
        <v>5846</v>
      </c>
      <c r="H1632" t="s">
        <v>5050</v>
      </c>
      <c r="I1632" t="s">
        <v>5051</v>
      </c>
      <c r="K1632" t="s">
        <v>5094</v>
      </c>
      <c r="M1632" t="s">
        <v>743</v>
      </c>
      <c r="N1632" t="s">
        <v>5051</v>
      </c>
      <c r="O1632" t="s">
        <v>5094</v>
      </c>
      <c r="Q1632" t="s">
        <v>5271</v>
      </c>
      <c r="X1632" t="s">
        <v>5093</v>
      </c>
      <c r="Y1632" t="s">
        <v>5108</v>
      </c>
      <c r="Z1632" t="s">
        <v>5196</v>
      </c>
      <c r="AA1632" t="s">
        <v>5093</v>
      </c>
      <c r="AH1632" t="s">
        <v>5058</v>
      </c>
      <c r="AM1632" t="s">
        <v>5847</v>
      </c>
    </row>
    <row r="1633" spans="1:39" x14ac:dyDescent="0.25">
      <c r="A1633">
        <v>281</v>
      </c>
      <c r="B1633" t="s">
        <v>5848</v>
      </c>
      <c r="C1633" t="s">
        <v>5568</v>
      </c>
      <c r="D1633" t="s">
        <v>5048</v>
      </c>
      <c r="E1633" t="s">
        <v>5849</v>
      </c>
      <c r="H1633" t="s">
        <v>5050</v>
      </c>
      <c r="I1633" t="s">
        <v>5051</v>
      </c>
      <c r="K1633" t="s">
        <v>5091</v>
      </c>
      <c r="M1633" t="s">
        <v>5196</v>
      </c>
      <c r="N1633" t="s">
        <v>5051</v>
      </c>
      <c r="O1633" t="s">
        <v>5099</v>
      </c>
      <c r="Q1633" t="s">
        <v>5271</v>
      </c>
      <c r="X1633" t="s">
        <v>5093</v>
      </c>
      <c r="Y1633" t="s">
        <v>5078</v>
      </c>
      <c r="Z1633" t="s">
        <v>5093</v>
      </c>
      <c r="AA1633" t="s">
        <v>5093</v>
      </c>
      <c r="AH1633" t="s">
        <v>5058</v>
      </c>
      <c r="AM1633" t="s">
        <v>5850</v>
      </c>
    </row>
    <row r="1634" spans="1:39" x14ac:dyDescent="0.25">
      <c r="A1634">
        <v>282</v>
      </c>
      <c r="B1634" t="s">
        <v>5851</v>
      </c>
      <c r="C1634" t="s">
        <v>5568</v>
      </c>
      <c r="D1634" t="s">
        <v>5048</v>
      </c>
      <c r="E1634" t="s">
        <v>5852</v>
      </c>
      <c r="H1634" t="s">
        <v>5050</v>
      </c>
      <c r="I1634" t="s">
        <v>5051</v>
      </c>
      <c r="K1634" t="s">
        <v>5077</v>
      </c>
      <c r="M1634" t="s">
        <v>5080</v>
      </c>
      <c r="N1634" t="s">
        <v>5051</v>
      </c>
      <c r="O1634" t="s">
        <v>5099</v>
      </c>
      <c r="Q1634" t="s">
        <v>5853</v>
      </c>
      <c r="X1634" t="s">
        <v>5093</v>
      </c>
      <c r="Y1634" t="s">
        <v>5069</v>
      </c>
      <c r="Z1634" t="s">
        <v>5229</v>
      </c>
      <c r="AA1634" t="s">
        <v>5093</v>
      </c>
      <c r="AH1634" t="s">
        <v>5058</v>
      </c>
      <c r="AM1634" t="s">
        <v>5854</v>
      </c>
    </row>
    <row r="1635" spans="1:39" x14ac:dyDescent="0.25">
      <c r="A1635">
        <v>283</v>
      </c>
      <c r="B1635" t="s">
        <v>5855</v>
      </c>
      <c r="C1635" t="s">
        <v>5568</v>
      </c>
      <c r="D1635" t="s">
        <v>5048</v>
      </c>
      <c r="E1635" t="s">
        <v>5856</v>
      </c>
      <c r="H1635" t="s">
        <v>5050</v>
      </c>
      <c r="I1635" t="s">
        <v>5051</v>
      </c>
      <c r="K1635" t="s">
        <v>5052</v>
      </c>
      <c r="M1635" t="s">
        <v>743</v>
      </c>
      <c r="N1635" t="s">
        <v>5051</v>
      </c>
      <c r="O1635" t="s">
        <v>5099</v>
      </c>
      <c r="Q1635" t="s">
        <v>5857</v>
      </c>
      <c r="X1635" t="s">
        <v>5093</v>
      </c>
      <c r="Y1635" t="s">
        <v>236</v>
      </c>
      <c r="Z1635" t="s">
        <v>5093</v>
      </c>
      <c r="AA1635" t="s">
        <v>5093</v>
      </c>
      <c r="AH1635" t="s">
        <v>5058</v>
      </c>
      <c r="AM1635" t="s">
        <v>5858</v>
      </c>
    </row>
    <row r="1636" spans="1:39" x14ac:dyDescent="0.25">
      <c r="A1636">
        <v>284</v>
      </c>
      <c r="B1636" t="s">
        <v>5859</v>
      </c>
      <c r="C1636" t="s">
        <v>5568</v>
      </c>
      <c r="D1636" t="s">
        <v>5048</v>
      </c>
      <c r="E1636" t="s">
        <v>5860</v>
      </c>
      <c r="H1636" t="s">
        <v>5050</v>
      </c>
      <c r="I1636" t="s">
        <v>5051</v>
      </c>
      <c r="K1636" t="s">
        <v>5053</v>
      </c>
      <c r="M1636" t="s">
        <v>5861</v>
      </c>
      <c r="N1636" t="s">
        <v>5051</v>
      </c>
      <c r="O1636" t="s">
        <v>5063</v>
      </c>
      <c r="Q1636" t="s">
        <v>5098</v>
      </c>
      <c r="X1636" t="s">
        <v>5093</v>
      </c>
      <c r="Y1636" t="s">
        <v>5862</v>
      </c>
      <c r="Z1636" t="s">
        <v>237</v>
      </c>
      <c r="AA1636" t="s">
        <v>5093</v>
      </c>
      <c r="AH1636" t="s">
        <v>5058</v>
      </c>
      <c r="AM1636" t="s">
        <v>5863</v>
      </c>
    </row>
    <row r="1637" spans="1:39" x14ac:dyDescent="0.25">
      <c r="A1637">
        <v>285</v>
      </c>
      <c r="B1637" t="s">
        <v>5864</v>
      </c>
      <c r="C1637" t="s">
        <v>5568</v>
      </c>
      <c r="D1637" t="s">
        <v>5048</v>
      </c>
      <c r="E1637" t="s">
        <v>5865</v>
      </c>
      <c r="H1637" t="s">
        <v>5050</v>
      </c>
      <c r="I1637" t="s">
        <v>5051</v>
      </c>
      <c r="K1637" t="s">
        <v>5094</v>
      </c>
      <c r="M1637" t="s">
        <v>5098</v>
      </c>
      <c r="N1637" t="s">
        <v>5051</v>
      </c>
      <c r="O1637" t="s">
        <v>5094</v>
      </c>
      <c r="Q1637" t="s">
        <v>5098</v>
      </c>
      <c r="X1637" t="s">
        <v>5093</v>
      </c>
      <c r="Y1637" t="s">
        <v>5123</v>
      </c>
      <c r="Z1637" t="s">
        <v>5093</v>
      </c>
      <c r="AA1637" t="s">
        <v>5093</v>
      </c>
      <c r="AH1637" t="s">
        <v>5058</v>
      </c>
      <c r="AM1637" t="s">
        <v>5866</v>
      </c>
    </row>
    <row r="1638" spans="1:39" x14ac:dyDescent="0.25">
      <c r="A1638">
        <v>286</v>
      </c>
      <c r="B1638" t="s">
        <v>5867</v>
      </c>
      <c r="C1638" t="s">
        <v>5568</v>
      </c>
      <c r="D1638" t="s">
        <v>5048</v>
      </c>
      <c r="E1638" t="s">
        <v>5868</v>
      </c>
      <c r="H1638" t="s">
        <v>5050</v>
      </c>
      <c r="I1638" t="s">
        <v>5051</v>
      </c>
      <c r="K1638" t="s">
        <v>5094</v>
      </c>
      <c r="M1638" t="s">
        <v>5085</v>
      </c>
      <c r="N1638" t="s">
        <v>5051</v>
      </c>
      <c r="O1638" t="s">
        <v>5094</v>
      </c>
      <c r="Q1638" t="s">
        <v>5098</v>
      </c>
      <c r="X1638" t="s">
        <v>5093</v>
      </c>
      <c r="Y1638" t="s">
        <v>235</v>
      </c>
      <c r="Z1638" t="s">
        <v>323</v>
      </c>
      <c r="AA1638" t="s">
        <v>5093</v>
      </c>
      <c r="AH1638" t="s">
        <v>5058</v>
      </c>
      <c r="AM1638" t="s">
        <v>5869</v>
      </c>
    </row>
    <row r="1639" spans="1:39" x14ac:dyDescent="0.25">
      <c r="A1639">
        <v>287</v>
      </c>
      <c r="B1639" t="s">
        <v>5870</v>
      </c>
      <c r="C1639" t="s">
        <v>5568</v>
      </c>
      <c r="D1639" t="s">
        <v>5048</v>
      </c>
      <c r="E1639" t="s">
        <v>5871</v>
      </c>
      <c r="H1639" t="s">
        <v>5050</v>
      </c>
      <c r="I1639" t="s">
        <v>5051</v>
      </c>
      <c r="K1639" t="s">
        <v>5091</v>
      </c>
      <c r="M1639" t="s">
        <v>743</v>
      </c>
      <c r="N1639" t="s">
        <v>5051</v>
      </c>
      <c r="O1639" t="s">
        <v>5094</v>
      </c>
      <c r="Q1639" t="s">
        <v>5098</v>
      </c>
      <c r="X1639" t="s">
        <v>5093</v>
      </c>
      <c r="Y1639" t="s">
        <v>5085</v>
      </c>
      <c r="Z1639" t="s">
        <v>5093</v>
      </c>
      <c r="AA1639" t="s">
        <v>5093</v>
      </c>
      <c r="AH1639" t="s">
        <v>5058</v>
      </c>
      <c r="AM1639" t="s">
        <v>5872</v>
      </c>
    </row>
    <row r="1640" spans="1:39" x14ac:dyDescent="0.25">
      <c r="A1640">
        <v>288</v>
      </c>
      <c r="B1640" t="s">
        <v>5873</v>
      </c>
      <c r="C1640" t="s">
        <v>5568</v>
      </c>
      <c r="D1640" t="s">
        <v>5048</v>
      </c>
      <c r="E1640" t="s">
        <v>5874</v>
      </c>
      <c r="H1640" t="s">
        <v>5050</v>
      </c>
      <c r="I1640" t="s">
        <v>5051</v>
      </c>
      <c r="K1640" t="s">
        <v>5094</v>
      </c>
      <c r="M1640" t="s">
        <v>506</v>
      </c>
      <c r="N1640" t="s">
        <v>5051</v>
      </c>
      <c r="O1640" t="s">
        <v>5094</v>
      </c>
      <c r="Q1640" t="s">
        <v>5098</v>
      </c>
      <c r="X1640" t="s">
        <v>5093</v>
      </c>
      <c r="Y1640" t="s">
        <v>5271</v>
      </c>
      <c r="Z1640" t="s">
        <v>5070</v>
      </c>
      <c r="AA1640" t="s">
        <v>5093</v>
      </c>
      <c r="AH1640" t="s">
        <v>5058</v>
      </c>
      <c r="AM1640" t="s">
        <v>5875</v>
      </c>
    </row>
    <row r="1641" spans="1:39" x14ac:dyDescent="0.25">
      <c r="A1641">
        <v>289</v>
      </c>
      <c r="B1641" t="s">
        <v>5876</v>
      </c>
      <c r="C1641" t="s">
        <v>5568</v>
      </c>
      <c r="D1641" t="s">
        <v>5048</v>
      </c>
      <c r="E1641" t="s">
        <v>5877</v>
      </c>
      <c r="H1641" t="s">
        <v>5050</v>
      </c>
      <c r="I1641" t="s">
        <v>5051</v>
      </c>
      <c r="K1641" t="s">
        <v>5070</v>
      </c>
      <c r="M1641" t="s">
        <v>5196</v>
      </c>
      <c r="N1641" t="s">
        <v>5051</v>
      </c>
      <c r="O1641" t="s">
        <v>5094</v>
      </c>
      <c r="Q1641" t="s">
        <v>5098</v>
      </c>
      <c r="X1641" t="s">
        <v>5093</v>
      </c>
      <c r="Y1641" t="s">
        <v>5104</v>
      </c>
      <c r="Z1641" t="s">
        <v>5093</v>
      </c>
      <c r="AA1641" t="s">
        <v>5093</v>
      </c>
      <c r="AH1641" t="s">
        <v>5058</v>
      </c>
      <c r="AM1641" t="s">
        <v>5878</v>
      </c>
    </row>
    <row r="1642" spans="1:39" x14ac:dyDescent="0.25">
      <c r="A1642">
        <v>290</v>
      </c>
      <c r="B1642" t="s">
        <v>5879</v>
      </c>
      <c r="C1642" t="s">
        <v>5568</v>
      </c>
      <c r="D1642" t="s">
        <v>5048</v>
      </c>
      <c r="E1642" t="s">
        <v>5880</v>
      </c>
      <c r="H1642" t="s">
        <v>5050</v>
      </c>
      <c r="I1642" t="s">
        <v>5051</v>
      </c>
      <c r="K1642" t="s">
        <v>5099</v>
      </c>
      <c r="M1642" t="s">
        <v>5098</v>
      </c>
      <c r="N1642" t="s">
        <v>5051</v>
      </c>
      <c r="O1642" t="s">
        <v>5099</v>
      </c>
      <c r="Q1642" t="s">
        <v>5098</v>
      </c>
      <c r="X1642" t="s">
        <v>5093</v>
      </c>
      <c r="Y1642" t="s">
        <v>5108</v>
      </c>
      <c r="Z1642" t="s">
        <v>5093</v>
      </c>
      <c r="AA1642" t="s">
        <v>5093</v>
      </c>
      <c r="AH1642" t="s">
        <v>5058</v>
      </c>
      <c r="AM1642" t="s">
        <v>5881</v>
      </c>
    </row>
    <row r="1643" spans="1:39" x14ac:dyDescent="0.25">
      <c r="A1643">
        <v>291</v>
      </c>
      <c r="B1643" t="s">
        <v>5882</v>
      </c>
      <c r="C1643" t="s">
        <v>5568</v>
      </c>
      <c r="D1643" t="s">
        <v>5048</v>
      </c>
      <c r="E1643" t="s">
        <v>5883</v>
      </c>
      <c r="H1643" t="s">
        <v>5050</v>
      </c>
      <c r="I1643" t="s">
        <v>5051</v>
      </c>
      <c r="K1643" t="s">
        <v>5057</v>
      </c>
      <c r="M1643" t="s">
        <v>236</v>
      </c>
      <c r="N1643" t="s">
        <v>5051</v>
      </c>
      <c r="O1643" t="s">
        <v>5099</v>
      </c>
      <c r="Q1643" t="s">
        <v>5098</v>
      </c>
      <c r="X1643" t="s">
        <v>5093</v>
      </c>
      <c r="Y1643" t="s">
        <v>5085</v>
      </c>
      <c r="Z1643" t="s">
        <v>5074</v>
      </c>
      <c r="AA1643" t="s">
        <v>5093</v>
      </c>
      <c r="AH1643" t="s">
        <v>5058</v>
      </c>
      <c r="AM1643" t="s">
        <v>5884</v>
      </c>
    </row>
    <row r="1644" spans="1:39" x14ac:dyDescent="0.25">
      <c r="A1644">
        <v>292</v>
      </c>
      <c r="B1644" t="s">
        <v>5885</v>
      </c>
      <c r="C1644" t="s">
        <v>5568</v>
      </c>
      <c r="D1644" t="s">
        <v>5048</v>
      </c>
      <c r="E1644" t="s">
        <v>5886</v>
      </c>
      <c r="H1644" t="s">
        <v>5050</v>
      </c>
      <c r="I1644" t="s">
        <v>5051</v>
      </c>
      <c r="K1644" t="s">
        <v>5052</v>
      </c>
      <c r="M1644" t="s">
        <v>237</v>
      </c>
      <c r="N1644" t="s">
        <v>5051</v>
      </c>
      <c r="O1644" t="s">
        <v>5099</v>
      </c>
      <c r="Q1644" t="s">
        <v>5098</v>
      </c>
      <c r="X1644" t="s">
        <v>5093</v>
      </c>
      <c r="Y1644" t="s">
        <v>236</v>
      </c>
      <c r="Z1644" t="s">
        <v>5093</v>
      </c>
      <c r="AA1644" t="s">
        <v>5093</v>
      </c>
      <c r="AH1644" t="s">
        <v>5058</v>
      </c>
      <c r="AM1644" t="s">
        <v>5887</v>
      </c>
    </row>
    <row r="1645" spans="1:39" x14ac:dyDescent="0.25">
      <c r="A1645">
        <v>293</v>
      </c>
      <c r="B1645" t="s">
        <v>5888</v>
      </c>
      <c r="C1645" t="s">
        <v>5568</v>
      </c>
      <c r="D1645" t="s">
        <v>5048</v>
      </c>
      <c r="E1645" t="s">
        <v>5889</v>
      </c>
      <c r="H1645" t="s">
        <v>5050</v>
      </c>
      <c r="I1645" t="s">
        <v>5051</v>
      </c>
      <c r="K1645" t="s">
        <v>5099</v>
      </c>
      <c r="M1645" t="s">
        <v>5098</v>
      </c>
      <c r="N1645" t="s">
        <v>5051</v>
      </c>
      <c r="O1645" t="s">
        <v>5099</v>
      </c>
      <c r="Q1645" t="s">
        <v>5098</v>
      </c>
      <c r="X1645" t="s">
        <v>5093</v>
      </c>
      <c r="Y1645" t="s">
        <v>5104</v>
      </c>
      <c r="Z1645" t="s">
        <v>5093</v>
      </c>
      <c r="AA1645" t="s">
        <v>5093</v>
      </c>
      <c r="AH1645" t="s">
        <v>5058</v>
      </c>
      <c r="AM1645" t="s">
        <v>5890</v>
      </c>
    </row>
    <row r="1646" spans="1:39" x14ac:dyDescent="0.25">
      <c r="A1646">
        <v>294</v>
      </c>
      <c r="B1646" t="s">
        <v>5891</v>
      </c>
      <c r="C1646" t="s">
        <v>5568</v>
      </c>
      <c r="D1646" t="s">
        <v>5048</v>
      </c>
      <c r="E1646" t="s">
        <v>5892</v>
      </c>
      <c r="H1646" t="s">
        <v>5050</v>
      </c>
      <c r="I1646" t="s">
        <v>5051</v>
      </c>
      <c r="K1646" t="s">
        <v>5053</v>
      </c>
      <c r="M1646" t="s">
        <v>5861</v>
      </c>
      <c r="N1646" t="s">
        <v>5051</v>
      </c>
      <c r="O1646" t="s">
        <v>236</v>
      </c>
      <c r="Q1646" t="s">
        <v>5098</v>
      </c>
      <c r="X1646" t="s">
        <v>5093</v>
      </c>
      <c r="Y1646" t="s">
        <v>5862</v>
      </c>
      <c r="Z1646" t="s">
        <v>237</v>
      </c>
      <c r="AA1646" t="s">
        <v>5093</v>
      </c>
      <c r="AH1646" t="s">
        <v>5058</v>
      </c>
      <c r="AM1646" t="s">
        <v>5893</v>
      </c>
    </row>
    <row r="1647" spans="1:39" x14ac:dyDescent="0.25">
      <c r="A1647">
        <v>295</v>
      </c>
      <c r="B1647" t="s">
        <v>5894</v>
      </c>
      <c r="C1647" t="s">
        <v>5568</v>
      </c>
      <c r="D1647" t="s">
        <v>5048</v>
      </c>
      <c r="E1647" t="s">
        <v>5895</v>
      </c>
      <c r="H1647" t="s">
        <v>5050</v>
      </c>
      <c r="I1647" t="s">
        <v>5051</v>
      </c>
      <c r="K1647" t="s">
        <v>5055</v>
      </c>
      <c r="M1647" t="s">
        <v>5092</v>
      </c>
      <c r="N1647" t="s">
        <v>5051</v>
      </c>
      <c r="O1647" t="s">
        <v>5099</v>
      </c>
      <c r="Q1647" t="s">
        <v>5092</v>
      </c>
      <c r="X1647" t="s">
        <v>5093</v>
      </c>
      <c r="Y1647" t="s">
        <v>5104</v>
      </c>
      <c r="Z1647" t="s">
        <v>5093</v>
      </c>
      <c r="AA1647" t="s">
        <v>5093</v>
      </c>
      <c r="AH1647" t="s">
        <v>5058</v>
      </c>
      <c r="AM1647" t="s">
        <v>5896</v>
      </c>
    </row>
    <row r="1648" spans="1:39" x14ac:dyDescent="0.25">
      <c r="A1648">
        <v>296</v>
      </c>
      <c r="B1648" t="s">
        <v>5897</v>
      </c>
      <c r="C1648" t="s">
        <v>5568</v>
      </c>
      <c r="D1648" t="s">
        <v>5048</v>
      </c>
      <c r="E1648" t="s">
        <v>5898</v>
      </c>
      <c r="H1648" t="s">
        <v>5050</v>
      </c>
      <c r="I1648" t="s">
        <v>5051</v>
      </c>
      <c r="K1648" t="s">
        <v>235</v>
      </c>
      <c r="M1648" t="s">
        <v>5080</v>
      </c>
      <c r="N1648" t="s">
        <v>5051</v>
      </c>
      <c r="O1648" t="s">
        <v>5063</v>
      </c>
      <c r="Q1648" t="s">
        <v>5237</v>
      </c>
      <c r="X1648" t="s">
        <v>5093</v>
      </c>
      <c r="Y1648" t="s">
        <v>5085</v>
      </c>
      <c r="Z1648" t="s">
        <v>5093</v>
      </c>
      <c r="AA1648" t="s">
        <v>5093</v>
      </c>
      <c r="AH1648" t="s">
        <v>5058</v>
      </c>
      <c r="AM1648" t="s">
        <v>5899</v>
      </c>
    </row>
    <row r="1649" spans="1:39" x14ac:dyDescent="0.25">
      <c r="A1649">
        <v>297</v>
      </c>
      <c r="B1649" t="s">
        <v>5900</v>
      </c>
      <c r="C1649" t="s">
        <v>5568</v>
      </c>
      <c r="D1649" t="s">
        <v>5048</v>
      </c>
      <c r="E1649" t="s">
        <v>5901</v>
      </c>
      <c r="H1649" t="s">
        <v>5050</v>
      </c>
      <c r="I1649" t="s">
        <v>5051</v>
      </c>
      <c r="K1649" t="s">
        <v>5057</v>
      </c>
      <c r="M1649" t="s">
        <v>5069</v>
      </c>
      <c r="N1649" t="s">
        <v>5051</v>
      </c>
      <c r="O1649" t="s">
        <v>5063</v>
      </c>
      <c r="Q1649" t="s">
        <v>5237</v>
      </c>
      <c r="X1649" t="s">
        <v>5093</v>
      </c>
      <c r="Y1649" t="s">
        <v>5085</v>
      </c>
      <c r="Z1649" t="s">
        <v>5109</v>
      </c>
      <c r="AA1649" t="s">
        <v>5093</v>
      </c>
      <c r="AH1649" t="s">
        <v>5058</v>
      </c>
      <c r="AM1649" t="s">
        <v>5902</v>
      </c>
    </row>
    <row r="1650" spans="1:39" x14ac:dyDescent="0.25">
      <c r="A1650">
        <v>298</v>
      </c>
      <c r="B1650" t="s">
        <v>5903</v>
      </c>
      <c r="C1650" t="s">
        <v>5568</v>
      </c>
      <c r="D1650" t="s">
        <v>5048</v>
      </c>
      <c r="E1650" t="s">
        <v>5904</v>
      </c>
      <c r="H1650" t="s">
        <v>5050</v>
      </c>
      <c r="I1650" t="s">
        <v>5051</v>
      </c>
      <c r="K1650" t="s">
        <v>5070</v>
      </c>
      <c r="M1650" t="s">
        <v>5085</v>
      </c>
      <c r="N1650" t="s">
        <v>5051</v>
      </c>
      <c r="O1650" t="s">
        <v>5063</v>
      </c>
      <c r="Q1650" t="s">
        <v>5237</v>
      </c>
      <c r="X1650" t="s">
        <v>5093</v>
      </c>
      <c r="Y1650" t="s">
        <v>5085</v>
      </c>
      <c r="Z1650" t="s">
        <v>5093</v>
      </c>
      <c r="AA1650" t="s">
        <v>5093</v>
      </c>
      <c r="AH1650" t="s">
        <v>5058</v>
      </c>
      <c r="AM1650" t="s">
        <v>5905</v>
      </c>
    </row>
    <row r="1651" spans="1:39" x14ac:dyDescent="0.25">
      <c r="A1651">
        <v>299</v>
      </c>
      <c r="B1651" t="s">
        <v>5906</v>
      </c>
      <c r="C1651" t="s">
        <v>5568</v>
      </c>
      <c r="D1651" t="s">
        <v>5048</v>
      </c>
      <c r="E1651" t="s">
        <v>5907</v>
      </c>
      <c r="H1651" t="s">
        <v>5050</v>
      </c>
      <c r="I1651" t="s">
        <v>5051</v>
      </c>
      <c r="K1651" t="s">
        <v>5091</v>
      </c>
      <c r="M1651" t="s">
        <v>5085</v>
      </c>
      <c r="N1651" t="s">
        <v>5051</v>
      </c>
      <c r="O1651" t="s">
        <v>5063</v>
      </c>
      <c r="Q1651" t="s">
        <v>5237</v>
      </c>
      <c r="X1651" t="s">
        <v>5093</v>
      </c>
      <c r="Y1651" t="s">
        <v>5648</v>
      </c>
      <c r="Z1651" t="s">
        <v>5100</v>
      </c>
      <c r="AA1651" t="s">
        <v>5093</v>
      </c>
      <c r="AH1651" t="s">
        <v>5058</v>
      </c>
      <c r="AM1651" t="s">
        <v>5908</v>
      </c>
    </row>
    <row r="1652" spans="1:39" x14ac:dyDescent="0.25">
      <c r="A1652">
        <v>300</v>
      </c>
      <c r="B1652" t="s">
        <v>5909</v>
      </c>
      <c r="C1652" t="s">
        <v>5568</v>
      </c>
      <c r="D1652" t="s">
        <v>5048</v>
      </c>
      <c r="E1652" t="s">
        <v>5910</v>
      </c>
      <c r="H1652" t="s">
        <v>5050</v>
      </c>
      <c r="I1652" t="s">
        <v>5051</v>
      </c>
      <c r="K1652" t="s">
        <v>235</v>
      </c>
      <c r="M1652" t="s">
        <v>5237</v>
      </c>
      <c r="N1652" t="s">
        <v>5051</v>
      </c>
      <c r="O1652" t="s">
        <v>5094</v>
      </c>
      <c r="Q1652" t="s">
        <v>5237</v>
      </c>
      <c r="X1652" t="s">
        <v>5093</v>
      </c>
      <c r="Y1652" t="s">
        <v>236</v>
      </c>
      <c r="Z1652" t="s">
        <v>5093</v>
      </c>
      <c r="AA1652" t="s">
        <v>5093</v>
      </c>
      <c r="AH1652" t="s">
        <v>5058</v>
      </c>
      <c r="AM1652" t="s">
        <v>5911</v>
      </c>
    </row>
    <row r="1653" spans="1:39" x14ac:dyDescent="0.25">
      <c r="A1653">
        <v>301</v>
      </c>
      <c r="B1653" t="s">
        <v>5912</v>
      </c>
      <c r="C1653" t="s">
        <v>5568</v>
      </c>
      <c r="D1653" t="s">
        <v>5048</v>
      </c>
      <c r="E1653" t="s">
        <v>5913</v>
      </c>
      <c r="H1653" t="s">
        <v>5050</v>
      </c>
      <c r="I1653" t="s">
        <v>5051</v>
      </c>
      <c r="K1653" t="s">
        <v>5099</v>
      </c>
      <c r="M1653" t="s">
        <v>5134</v>
      </c>
      <c r="N1653" t="s">
        <v>5051</v>
      </c>
      <c r="O1653" t="s">
        <v>5099</v>
      </c>
      <c r="Q1653" t="s">
        <v>5237</v>
      </c>
      <c r="X1653" t="s">
        <v>5093</v>
      </c>
      <c r="Y1653" t="s">
        <v>5063</v>
      </c>
      <c r="Z1653" t="s">
        <v>5121</v>
      </c>
      <c r="AA1653" t="s">
        <v>5093</v>
      </c>
      <c r="AH1653" t="s">
        <v>5058</v>
      </c>
      <c r="AM1653" t="s">
        <v>5914</v>
      </c>
    </row>
    <row r="1654" spans="1:39" x14ac:dyDescent="0.25">
      <c r="A1654">
        <v>302</v>
      </c>
      <c r="B1654" t="s">
        <v>5915</v>
      </c>
      <c r="C1654" t="s">
        <v>5568</v>
      </c>
      <c r="D1654" t="s">
        <v>5048</v>
      </c>
      <c r="E1654" t="s">
        <v>5916</v>
      </c>
      <c r="H1654" t="s">
        <v>5050</v>
      </c>
      <c r="I1654" t="s">
        <v>5051</v>
      </c>
      <c r="K1654" t="s">
        <v>5052</v>
      </c>
      <c r="M1654" t="s">
        <v>5196</v>
      </c>
      <c r="N1654" t="s">
        <v>5051</v>
      </c>
      <c r="O1654" t="s">
        <v>5113</v>
      </c>
      <c r="Q1654" t="s">
        <v>5237</v>
      </c>
      <c r="X1654" t="s">
        <v>5093</v>
      </c>
      <c r="Y1654" t="s">
        <v>323</v>
      </c>
      <c r="Z1654" t="s">
        <v>5134</v>
      </c>
      <c r="AA1654" t="s">
        <v>5093</v>
      </c>
      <c r="AH1654" t="s">
        <v>5058</v>
      </c>
      <c r="AM1654" t="s">
        <v>5917</v>
      </c>
    </row>
    <row r="1655" spans="1:39" x14ac:dyDescent="0.25">
      <c r="A1655">
        <v>303</v>
      </c>
      <c r="B1655" t="s">
        <v>5918</v>
      </c>
      <c r="C1655" t="s">
        <v>5568</v>
      </c>
      <c r="D1655" t="s">
        <v>5048</v>
      </c>
      <c r="E1655" t="s">
        <v>5919</v>
      </c>
      <c r="H1655" t="s">
        <v>5050</v>
      </c>
      <c r="I1655" t="s">
        <v>5051</v>
      </c>
      <c r="K1655" t="s">
        <v>5091</v>
      </c>
      <c r="M1655" t="s">
        <v>5085</v>
      </c>
      <c r="N1655" t="s">
        <v>5051</v>
      </c>
      <c r="O1655" t="s">
        <v>5138</v>
      </c>
      <c r="Q1655" t="s">
        <v>5237</v>
      </c>
      <c r="X1655" t="s">
        <v>5093</v>
      </c>
      <c r="Y1655" t="s">
        <v>5191</v>
      </c>
      <c r="Z1655" t="s">
        <v>5100</v>
      </c>
      <c r="AA1655" t="s">
        <v>5093</v>
      </c>
      <c r="AH1655" t="s">
        <v>5058</v>
      </c>
      <c r="AM1655" t="s">
        <v>5920</v>
      </c>
    </row>
    <row r="1656" spans="1:39" x14ac:dyDescent="0.25">
      <c r="A1656">
        <v>304</v>
      </c>
      <c r="B1656" t="s">
        <v>5921</v>
      </c>
      <c r="C1656" t="s">
        <v>5568</v>
      </c>
      <c r="D1656" t="s">
        <v>5048</v>
      </c>
      <c r="E1656" t="s">
        <v>5922</v>
      </c>
      <c r="H1656" t="s">
        <v>5050</v>
      </c>
      <c r="I1656" t="s">
        <v>5051</v>
      </c>
      <c r="K1656" t="s">
        <v>5070</v>
      </c>
      <c r="M1656" t="s">
        <v>5134</v>
      </c>
      <c r="N1656" t="s">
        <v>5051</v>
      </c>
      <c r="O1656" t="s">
        <v>5057</v>
      </c>
      <c r="Q1656" t="s">
        <v>5237</v>
      </c>
      <c r="X1656" t="s">
        <v>5093</v>
      </c>
      <c r="Y1656" t="s">
        <v>5085</v>
      </c>
      <c r="Z1656" t="s">
        <v>5093</v>
      </c>
      <c r="AA1656" t="s">
        <v>5093</v>
      </c>
      <c r="AH1656" t="s">
        <v>5058</v>
      </c>
      <c r="AM1656" t="s">
        <v>5923</v>
      </c>
    </row>
    <row r="1657" spans="1:39" x14ac:dyDescent="0.25">
      <c r="A1657">
        <v>305</v>
      </c>
      <c r="B1657" t="s">
        <v>5924</v>
      </c>
      <c r="C1657" t="s">
        <v>5568</v>
      </c>
      <c r="D1657" t="s">
        <v>5048</v>
      </c>
      <c r="E1657" t="s">
        <v>5925</v>
      </c>
      <c r="H1657" t="s">
        <v>5050</v>
      </c>
      <c r="I1657" t="s">
        <v>5051</v>
      </c>
      <c r="K1657" t="s">
        <v>5099</v>
      </c>
      <c r="M1657" t="s">
        <v>5056</v>
      </c>
      <c r="N1657" t="s">
        <v>5051</v>
      </c>
      <c r="O1657" t="s">
        <v>5094</v>
      </c>
      <c r="Q1657" t="s">
        <v>5056</v>
      </c>
      <c r="X1657" t="s">
        <v>5093</v>
      </c>
      <c r="Y1657" t="s">
        <v>5085</v>
      </c>
      <c r="Z1657" t="s">
        <v>5093</v>
      </c>
      <c r="AA1657" t="s">
        <v>5093</v>
      </c>
      <c r="AH1657" t="s">
        <v>5058</v>
      </c>
      <c r="AM1657" t="s">
        <v>5926</v>
      </c>
    </row>
    <row r="1658" spans="1:39" x14ac:dyDescent="0.25">
      <c r="A1658">
        <v>306</v>
      </c>
      <c r="B1658" t="s">
        <v>5927</v>
      </c>
      <c r="C1658" t="s">
        <v>5568</v>
      </c>
      <c r="D1658" t="s">
        <v>5048</v>
      </c>
      <c r="E1658" t="s">
        <v>5928</v>
      </c>
      <c r="H1658" t="s">
        <v>5050</v>
      </c>
      <c r="I1658" t="s">
        <v>5051</v>
      </c>
      <c r="K1658" t="s">
        <v>5052</v>
      </c>
      <c r="M1658" t="s">
        <v>743</v>
      </c>
      <c r="N1658" t="s">
        <v>5051</v>
      </c>
      <c r="O1658" t="s">
        <v>5099</v>
      </c>
      <c r="Q1658" t="s">
        <v>5056</v>
      </c>
      <c r="X1658" t="s">
        <v>5093</v>
      </c>
      <c r="Y1658" t="s">
        <v>236</v>
      </c>
      <c r="Z1658" t="s">
        <v>5077</v>
      </c>
      <c r="AA1658" t="s">
        <v>5093</v>
      </c>
      <c r="AH1658" t="s">
        <v>5058</v>
      </c>
      <c r="AM1658" t="s">
        <v>5929</v>
      </c>
    </row>
    <row r="1659" spans="1:39" x14ac:dyDescent="0.25">
      <c r="A1659">
        <v>307</v>
      </c>
      <c r="B1659" t="s">
        <v>5930</v>
      </c>
      <c r="C1659" t="s">
        <v>5568</v>
      </c>
      <c r="D1659" t="s">
        <v>5048</v>
      </c>
      <c r="E1659" t="s">
        <v>5931</v>
      </c>
      <c r="H1659" t="s">
        <v>5050</v>
      </c>
      <c r="I1659" t="s">
        <v>5051</v>
      </c>
      <c r="K1659" t="s">
        <v>235</v>
      </c>
      <c r="M1659" t="s">
        <v>5196</v>
      </c>
      <c r="N1659" t="s">
        <v>5051</v>
      </c>
      <c r="O1659" t="s">
        <v>5099</v>
      </c>
      <c r="Q1659" t="s">
        <v>5056</v>
      </c>
      <c r="X1659" t="s">
        <v>5093</v>
      </c>
      <c r="Y1659" t="s">
        <v>5085</v>
      </c>
      <c r="Z1659" t="s">
        <v>506</v>
      </c>
      <c r="AA1659" t="s">
        <v>5093</v>
      </c>
      <c r="AH1659" t="s">
        <v>5058</v>
      </c>
      <c r="AM1659" t="s">
        <v>5932</v>
      </c>
    </row>
    <row r="1660" spans="1:39" x14ac:dyDescent="0.25">
      <c r="A1660">
        <v>308</v>
      </c>
      <c r="B1660" t="s">
        <v>5933</v>
      </c>
      <c r="C1660" t="s">
        <v>5568</v>
      </c>
      <c r="D1660" t="s">
        <v>5048</v>
      </c>
      <c r="E1660" t="s">
        <v>5934</v>
      </c>
      <c r="H1660" t="s">
        <v>5050</v>
      </c>
      <c r="I1660" t="s">
        <v>5051</v>
      </c>
      <c r="K1660" t="s">
        <v>235</v>
      </c>
      <c r="M1660" t="s">
        <v>5134</v>
      </c>
      <c r="N1660" t="s">
        <v>5051</v>
      </c>
      <c r="O1660" t="s">
        <v>5104</v>
      </c>
      <c r="Q1660" t="s">
        <v>5056</v>
      </c>
      <c r="X1660" t="s">
        <v>5093</v>
      </c>
      <c r="Y1660" t="s">
        <v>236</v>
      </c>
      <c r="Z1660" t="s">
        <v>5093</v>
      </c>
      <c r="AA1660" t="s">
        <v>5093</v>
      </c>
      <c r="AH1660" t="s">
        <v>5058</v>
      </c>
      <c r="AM1660" t="s">
        <v>5935</v>
      </c>
    </row>
    <row r="1661" spans="1:39" x14ac:dyDescent="0.25">
      <c r="A1661">
        <v>309</v>
      </c>
      <c r="B1661" t="s">
        <v>5936</v>
      </c>
      <c r="C1661" t="s">
        <v>5568</v>
      </c>
      <c r="D1661" t="s">
        <v>5048</v>
      </c>
      <c r="E1661" t="s">
        <v>5937</v>
      </c>
      <c r="H1661" t="s">
        <v>5050</v>
      </c>
      <c r="I1661" t="s">
        <v>5051</v>
      </c>
      <c r="K1661" t="s">
        <v>5052</v>
      </c>
      <c r="M1661" t="s">
        <v>5229</v>
      </c>
      <c r="N1661" t="s">
        <v>5051</v>
      </c>
      <c r="O1661" t="s">
        <v>235</v>
      </c>
      <c r="Q1661" t="s">
        <v>5408</v>
      </c>
      <c r="X1661" t="s">
        <v>5093</v>
      </c>
      <c r="Y1661" t="s">
        <v>5117</v>
      </c>
      <c r="Z1661" t="s">
        <v>5093</v>
      </c>
      <c r="AA1661" t="s">
        <v>5093</v>
      </c>
      <c r="AH1661" t="s">
        <v>5058</v>
      </c>
      <c r="AM1661" t="s">
        <v>5938</v>
      </c>
    </row>
    <row r="1662" spans="1:39" x14ac:dyDescent="0.25">
      <c r="A1662">
        <v>310</v>
      </c>
      <c r="B1662" t="s">
        <v>5939</v>
      </c>
      <c r="C1662" t="s">
        <v>5568</v>
      </c>
      <c r="D1662" t="s">
        <v>5048</v>
      </c>
      <c r="E1662" t="s">
        <v>5940</v>
      </c>
      <c r="H1662" t="s">
        <v>5050</v>
      </c>
      <c r="I1662" t="s">
        <v>5051</v>
      </c>
      <c r="K1662" t="s">
        <v>5077</v>
      </c>
      <c r="M1662" t="s">
        <v>5080</v>
      </c>
      <c r="N1662" t="s">
        <v>5051</v>
      </c>
      <c r="O1662" t="s">
        <v>5099</v>
      </c>
      <c r="Q1662" t="s">
        <v>5408</v>
      </c>
      <c r="X1662" t="s">
        <v>5093</v>
      </c>
      <c r="Y1662" t="s">
        <v>5069</v>
      </c>
      <c r="Z1662" t="s">
        <v>5229</v>
      </c>
      <c r="AA1662" t="s">
        <v>5093</v>
      </c>
      <c r="AH1662" t="s">
        <v>5058</v>
      </c>
      <c r="AM1662" t="s">
        <v>5941</v>
      </c>
    </row>
    <row r="1663" spans="1:39" x14ac:dyDescent="0.25">
      <c r="A1663">
        <v>311</v>
      </c>
      <c r="B1663" t="s">
        <v>5942</v>
      </c>
      <c r="C1663" t="s">
        <v>5568</v>
      </c>
      <c r="D1663" t="s">
        <v>5048</v>
      </c>
      <c r="E1663" t="s">
        <v>5943</v>
      </c>
      <c r="H1663" t="s">
        <v>5050</v>
      </c>
      <c r="I1663" t="s">
        <v>5051</v>
      </c>
      <c r="K1663" t="s">
        <v>5052</v>
      </c>
      <c r="M1663" t="s">
        <v>238</v>
      </c>
      <c r="N1663" t="s">
        <v>5051</v>
      </c>
      <c r="O1663" t="s">
        <v>235</v>
      </c>
      <c r="Q1663" t="s">
        <v>238</v>
      </c>
      <c r="X1663" t="s">
        <v>5093</v>
      </c>
      <c r="Y1663" t="s">
        <v>5108</v>
      </c>
      <c r="Z1663" t="s">
        <v>5057</v>
      </c>
      <c r="AA1663" t="s">
        <v>5093</v>
      </c>
      <c r="AH1663" t="s">
        <v>5058</v>
      </c>
      <c r="AM1663" t="s">
        <v>5944</v>
      </c>
    </row>
    <row r="1664" spans="1:39" x14ac:dyDescent="0.25">
      <c r="A1664">
        <v>312</v>
      </c>
      <c r="B1664" t="s">
        <v>5945</v>
      </c>
      <c r="C1664" t="s">
        <v>5568</v>
      </c>
      <c r="D1664" t="s">
        <v>5048</v>
      </c>
      <c r="E1664" t="s">
        <v>5946</v>
      </c>
      <c r="H1664" t="s">
        <v>5050</v>
      </c>
      <c r="I1664" t="s">
        <v>5051</v>
      </c>
      <c r="K1664" t="s">
        <v>5052</v>
      </c>
      <c r="M1664" t="s">
        <v>238</v>
      </c>
      <c r="N1664" t="s">
        <v>5051</v>
      </c>
      <c r="O1664" t="s">
        <v>235</v>
      </c>
      <c r="Q1664" t="s">
        <v>238</v>
      </c>
      <c r="X1664" t="s">
        <v>5093</v>
      </c>
      <c r="Y1664" t="s">
        <v>5063</v>
      </c>
      <c r="Z1664" t="s">
        <v>5070</v>
      </c>
      <c r="AA1664" t="s">
        <v>5093</v>
      </c>
      <c r="AH1664" t="s">
        <v>5058</v>
      </c>
      <c r="AM1664" t="s">
        <v>5947</v>
      </c>
    </row>
    <row r="1665" spans="1:39" x14ac:dyDescent="0.25">
      <c r="A1665">
        <v>313</v>
      </c>
      <c r="B1665" t="s">
        <v>5948</v>
      </c>
      <c r="C1665" t="s">
        <v>5568</v>
      </c>
      <c r="D1665" t="s">
        <v>5048</v>
      </c>
      <c r="E1665" t="s">
        <v>5949</v>
      </c>
      <c r="H1665" t="s">
        <v>5050</v>
      </c>
      <c r="I1665" t="s">
        <v>5051</v>
      </c>
      <c r="K1665" t="s">
        <v>5091</v>
      </c>
      <c r="M1665" t="s">
        <v>237</v>
      </c>
      <c r="N1665" t="s">
        <v>5051</v>
      </c>
      <c r="O1665" t="s">
        <v>235</v>
      </c>
      <c r="Q1665" t="s">
        <v>238</v>
      </c>
      <c r="X1665" t="s">
        <v>5093</v>
      </c>
      <c r="Y1665" t="s">
        <v>5648</v>
      </c>
      <c r="Z1665" t="s">
        <v>5093</v>
      </c>
      <c r="AA1665" t="s">
        <v>5093</v>
      </c>
      <c r="AH1665" t="s">
        <v>5058</v>
      </c>
      <c r="AM1665" t="s">
        <v>5950</v>
      </c>
    </row>
    <row r="1666" spans="1:39" x14ac:dyDescent="0.25">
      <c r="A1666">
        <v>145</v>
      </c>
      <c r="B1666" t="s">
        <v>5499</v>
      </c>
      <c r="C1666" t="s">
        <v>4791</v>
      </c>
      <c r="D1666" t="s">
        <v>5048</v>
      </c>
      <c r="E1666" t="s">
        <v>5500</v>
      </c>
      <c r="H1666" t="s">
        <v>5050</v>
      </c>
      <c r="I1666" t="s">
        <v>5051</v>
      </c>
      <c r="K1666" t="s">
        <v>5099</v>
      </c>
      <c r="M1666" t="s">
        <v>5098</v>
      </c>
      <c r="N1666" t="s">
        <v>5051</v>
      </c>
      <c r="O1666" t="s">
        <v>5099</v>
      </c>
      <c r="Q1666" t="s">
        <v>743</v>
      </c>
      <c r="X1666" t="s">
        <v>5070</v>
      </c>
      <c r="Y1666" t="s">
        <v>5191</v>
      </c>
      <c r="Z1666" t="s">
        <v>239</v>
      </c>
      <c r="AA1666" t="s">
        <v>5191</v>
      </c>
      <c r="AH1666" t="s">
        <v>5058</v>
      </c>
      <c r="AM1666" t="s">
        <v>5501</v>
      </c>
    </row>
    <row r="1667" spans="1:39" x14ac:dyDescent="0.25">
      <c r="A1667">
        <v>314</v>
      </c>
      <c r="B1667" t="s">
        <v>5951</v>
      </c>
      <c r="C1667" t="s">
        <v>4791</v>
      </c>
      <c r="D1667" t="s">
        <v>5048</v>
      </c>
      <c r="E1667" t="s">
        <v>5952</v>
      </c>
      <c r="H1667" t="s">
        <v>5050</v>
      </c>
      <c r="I1667" t="s">
        <v>5051</v>
      </c>
      <c r="K1667" t="s">
        <v>5052</v>
      </c>
      <c r="M1667" t="s">
        <v>5134</v>
      </c>
      <c r="N1667" t="s">
        <v>5051</v>
      </c>
      <c r="O1667" t="s">
        <v>235</v>
      </c>
      <c r="Q1667" t="s">
        <v>238</v>
      </c>
      <c r="X1667" t="s">
        <v>5093</v>
      </c>
      <c r="Y1667" t="s">
        <v>5094</v>
      </c>
      <c r="Z1667" t="s">
        <v>5093</v>
      </c>
      <c r="AA1667" t="s">
        <v>5093</v>
      </c>
      <c r="AH1667" t="s">
        <v>5058</v>
      </c>
      <c r="AM1667" t="s">
        <v>5953</v>
      </c>
    </row>
    <row r="1668" spans="1:39" x14ac:dyDescent="0.25">
      <c r="A1668">
        <v>315</v>
      </c>
      <c r="B1668" t="s">
        <v>5954</v>
      </c>
      <c r="C1668" t="s">
        <v>4791</v>
      </c>
      <c r="D1668" t="s">
        <v>5048</v>
      </c>
      <c r="E1668" t="s">
        <v>5955</v>
      </c>
      <c r="H1668" t="s">
        <v>5050</v>
      </c>
      <c r="I1668" t="s">
        <v>5051</v>
      </c>
      <c r="K1668" t="s">
        <v>235</v>
      </c>
      <c r="M1668" t="s">
        <v>238</v>
      </c>
      <c r="N1668" t="s">
        <v>5051</v>
      </c>
      <c r="O1668" t="s">
        <v>235</v>
      </c>
      <c r="Q1668" t="s">
        <v>238</v>
      </c>
      <c r="X1668" t="s">
        <v>5093</v>
      </c>
      <c r="Y1668" t="s">
        <v>5104</v>
      </c>
      <c r="Z1668" t="s">
        <v>5437</v>
      </c>
      <c r="AA1668" t="s">
        <v>5093</v>
      </c>
      <c r="AH1668" t="s">
        <v>5058</v>
      </c>
      <c r="AM1668" t="s">
        <v>5956</v>
      </c>
    </row>
    <row r="1669" spans="1:39" x14ac:dyDescent="0.25">
      <c r="A1669">
        <v>316</v>
      </c>
      <c r="B1669" t="s">
        <v>5957</v>
      </c>
      <c r="C1669" t="s">
        <v>4791</v>
      </c>
      <c r="D1669" t="s">
        <v>5048</v>
      </c>
      <c r="E1669" t="s">
        <v>5958</v>
      </c>
      <c r="H1669" t="s">
        <v>5050</v>
      </c>
      <c r="I1669" t="s">
        <v>5051</v>
      </c>
      <c r="K1669" t="s">
        <v>5094</v>
      </c>
      <c r="M1669" t="s">
        <v>5134</v>
      </c>
      <c r="N1669" t="s">
        <v>5051</v>
      </c>
      <c r="O1669" t="s">
        <v>5062</v>
      </c>
      <c r="Q1669" t="s">
        <v>238</v>
      </c>
      <c r="X1669" t="s">
        <v>5093</v>
      </c>
      <c r="Y1669" t="s">
        <v>5078</v>
      </c>
      <c r="Z1669" t="s">
        <v>5093</v>
      </c>
      <c r="AA1669" t="s">
        <v>5093</v>
      </c>
      <c r="AH1669" t="s">
        <v>5058</v>
      </c>
      <c r="AM1669" t="s">
        <v>5959</v>
      </c>
    </row>
    <row r="1670" spans="1:39" x14ac:dyDescent="0.25">
      <c r="A1670">
        <v>317</v>
      </c>
      <c r="B1670" t="s">
        <v>5960</v>
      </c>
      <c r="C1670" t="s">
        <v>4791</v>
      </c>
      <c r="D1670" t="s">
        <v>5048</v>
      </c>
      <c r="E1670" t="s">
        <v>5961</v>
      </c>
      <c r="H1670" t="s">
        <v>5050</v>
      </c>
      <c r="I1670" t="s">
        <v>5051</v>
      </c>
      <c r="K1670" t="s">
        <v>5057</v>
      </c>
      <c r="M1670" t="s">
        <v>5191</v>
      </c>
      <c r="N1670" t="s">
        <v>5051</v>
      </c>
      <c r="O1670" t="s">
        <v>5063</v>
      </c>
      <c r="Q1670" t="s">
        <v>238</v>
      </c>
      <c r="X1670" t="s">
        <v>5093</v>
      </c>
      <c r="Y1670" t="s">
        <v>5065</v>
      </c>
      <c r="Z1670" t="s">
        <v>5077</v>
      </c>
      <c r="AA1670" t="s">
        <v>5093</v>
      </c>
      <c r="AH1670" t="s">
        <v>5058</v>
      </c>
      <c r="AM1670" t="s">
        <v>5962</v>
      </c>
    </row>
    <row r="1671" spans="1:39" x14ac:dyDescent="0.25">
      <c r="A1671">
        <v>318</v>
      </c>
      <c r="B1671" t="s">
        <v>5963</v>
      </c>
      <c r="C1671" t="s">
        <v>4791</v>
      </c>
      <c r="D1671" t="s">
        <v>5048</v>
      </c>
      <c r="E1671" t="s">
        <v>5964</v>
      </c>
      <c r="H1671" t="s">
        <v>5050</v>
      </c>
      <c r="I1671" t="s">
        <v>5051</v>
      </c>
      <c r="K1671" t="s">
        <v>5099</v>
      </c>
      <c r="M1671" t="s">
        <v>743</v>
      </c>
      <c r="N1671" t="s">
        <v>5051</v>
      </c>
      <c r="O1671" t="s">
        <v>5063</v>
      </c>
      <c r="Q1671" t="s">
        <v>238</v>
      </c>
      <c r="X1671" t="s">
        <v>5093</v>
      </c>
      <c r="Y1671" t="s">
        <v>5069</v>
      </c>
      <c r="Z1671" t="s">
        <v>5104</v>
      </c>
      <c r="AA1671" t="s">
        <v>5093</v>
      </c>
      <c r="AH1671" t="s">
        <v>5058</v>
      </c>
      <c r="AM1671" t="s">
        <v>5965</v>
      </c>
    </row>
    <row r="1672" spans="1:39" x14ac:dyDescent="0.25">
      <c r="A1672">
        <v>378</v>
      </c>
      <c r="B1672" t="s">
        <v>6153</v>
      </c>
      <c r="C1672" t="s">
        <v>4791</v>
      </c>
      <c r="D1672" t="s">
        <v>5048</v>
      </c>
      <c r="E1672" t="s">
        <v>6154</v>
      </c>
      <c r="H1672" t="s">
        <v>5050</v>
      </c>
      <c r="I1672" t="s">
        <v>5051</v>
      </c>
      <c r="K1672" t="s">
        <v>5070</v>
      </c>
      <c r="M1672" t="s">
        <v>5080</v>
      </c>
      <c r="N1672" t="s">
        <v>5051</v>
      </c>
      <c r="O1672" t="s">
        <v>5063</v>
      </c>
      <c r="Q1672" t="s">
        <v>238</v>
      </c>
      <c r="X1672" t="s">
        <v>5093</v>
      </c>
      <c r="Y1672" t="s">
        <v>5078</v>
      </c>
      <c r="Z1672" t="s">
        <v>5093</v>
      </c>
      <c r="AA1672" t="s">
        <v>5093</v>
      </c>
      <c r="AH1672" t="s">
        <v>5058</v>
      </c>
      <c r="AM1672" t="s">
        <v>6155</v>
      </c>
    </row>
    <row r="1673" spans="1:39" x14ac:dyDescent="0.25">
      <c r="A1673">
        <v>379</v>
      </c>
      <c r="B1673" t="s">
        <v>6156</v>
      </c>
      <c r="C1673" t="s">
        <v>4791</v>
      </c>
      <c r="D1673" t="s">
        <v>5048</v>
      </c>
      <c r="E1673" t="s">
        <v>6157</v>
      </c>
      <c r="H1673" t="s">
        <v>5050</v>
      </c>
      <c r="I1673" t="s">
        <v>5051</v>
      </c>
      <c r="K1673" t="s">
        <v>5070</v>
      </c>
      <c r="M1673" t="s">
        <v>5196</v>
      </c>
      <c r="N1673" t="s">
        <v>5051</v>
      </c>
      <c r="O1673" t="s">
        <v>5063</v>
      </c>
      <c r="Q1673" t="s">
        <v>238</v>
      </c>
      <c r="X1673" t="s">
        <v>5093</v>
      </c>
      <c r="Y1673" t="s">
        <v>5080</v>
      </c>
      <c r="Z1673" t="s">
        <v>5093</v>
      </c>
      <c r="AA1673" t="s">
        <v>5093</v>
      </c>
      <c r="AH1673" t="s">
        <v>5058</v>
      </c>
      <c r="AM1673" t="s">
        <v>6158</v>
      </c>
    </row>
    <row r="1674" spans="1:39" x14ac:dyDescent="0.25">
      <c r="A1674">
        <v>380</v>
      </c>
      <c r="B1674" t="s">
        <v>6159</v>
      </c>
      <c r="C1674" t="s">
        <v>4791</v>
      </c>
      <c r="D1674" t="s">
        <v>5048</v>
      </c>
      <c r="E1674" t="s">
        <v>6160</v>
      </c>
      <c r="H1674" t="s">
        <v>5050</v>
      </c>
      <c r="I1674" t="s">
        <v>5051</v>
      </c>
      <c r="K1674" t="s">
        <v>5211</v>
      </c>
      <c r="M1674" t="s">
        <v>506</v>
      </c>
      <c r="N1674" t="s">
        <v>5051</v>
      </c>
      <c r="O1674" t="s">
        <v>5094</v>
      </c>
      <c r="Q1674" t="s">
        <v>238</v>
      </c>
      <c r="X1674" t="s">
        <v>5093</v>
      </c>
      <c r="Y1674" t="s">
        <v>5078</v>
      </c>
      <c r="Z1674" t="s">
        <v>5093</v>
      </c>
      <c r="AA1674" t="s">
        <v>5093</v>
      </c>
      <c r="AH1674" t="s">
        <v>5058</v>
      </c>
      <c r="AM1674" t="s">
        <v>6161</v>
      </c>
    </row>
    <row r="1675" spans="1:39" x14ac:dyDescent="0.25">
      <c r="A1675">
        <v>381</v>
      </c>
      <c r="B1675" t="s">
        <v>6162</v>
      </c>
      <c r="C1675" t="s">
        <v>4791</v>
      </c>
      <c r="D1675" t="s">
        <v>5048</v>
      </c>
      <c r="E1675" t="s">
        <v>6163</v>
      </c>
      <c r="H1675" t="s">
        <v>5050</v>
      </c>
      <c r="I1675" t="s">
        <v>5051</v>
      </c>
      <c r="K1675" t="s">
        <v>5052</v>
      </c>
      <c r="M1675" t="s">
        <v>238</v>
      </c>
      <c r="N1675" t="s">
        <v>5051</v>
      </c>
      <c r="O1675" t="s">
        <v>5094</v>
      </c>
      <c r="Q1675" t="s">
        <v>238</v>
      </c>
      <c r="X1675" t="s">
        <v>5093</v>
      </c>
      <c r="Y1675" t="s">
        <v>5123</v>
      </c>
      <c r="Z1675" t="s">
        <v>5093</v>
      </c>
      <c r="AA1675" t="s">
        <v>5093</v>
      </c>
      <c r="AH1675" t="s">
        <v>5058</v>
      </c>
      <c r="AM1675" t="s">
        <v>6164</v>
      </c>
    </row>
    <row r="1676" spans="1:39" x14ac:dyDescent="0.25">
      <c r="A1676">
        <v>382</v>
      </c>
      <c r="B1676" t="s">
        <v>6165</v>
      </c>
      <c r="C1676" t="s">
        <v>4791</v>
      </c>
      <c r="D1676" t="s">
        <v>5048</v>
      </c>
      <c r="E1676" t="s">
        <v>6166</v>
      </c>
      <c r="H1676" t="s">
        <v>5050</v>
      </c>
      <c r="I1676" t="s">
        <v>5051</v>
      </c>
      <c r="K1676" t="s">
        <v>5099</v>
      </c>
      <c r="M1676" t="s">
        <v>486</v>
      </c>
      <c r="N1676" t="s">
        <v>5051</v>
      </c>
      <c r="O1676" t="s">
        <v>5094</v>
      </c>
      <c r="Q1676" t="s">
        <v>238</v>
      </c>
      <c r="X1676" t="s">
        <v>5093</v>
      </c>
      <c r="Y1676" t="s">
        <v>236</v>
      </c>
      <c r="Z1676" t="s">
        <v>5093</v>
      </c>
      <c r="AA1676" t="s">
        <v>5093</v>
      </c>
      <c r="AH1676" t="s">
        <v>5058</v>
      </c>
      <c r="AM1676" t="s">
        <v>6167</v>
      </c>
    </row>
    <row r="1677" spans="1:39" x14ac:dyDescent="0.25">
      <c r="A1677">
        <v>383</v>
      </c>
      <c r="B1677" t="s">
        <v>6168</v>
      </c>
      <c r="C1677" t="s">
        <v>4791</v>
      </c>
      <c r="D1677" t="s">
        <v>5048</v>
      </c>
      <c r="E1677" t="s">
        <v>6169</v>
      </c>
      <c r="H1677" t="s">
        <v>5050</v>
      </c>
      <c r="I1677" t="s">
        <v>5051</v>
      </c>
      <c r="K1677" t="s">
        <v>5672</v>
      </c>
      <c r="M1677" t="s">
        <v>5672</v>
      </c>
      <c r="N1677" t="s">
        <v>5051</v>
      </c>
      <c r="O1677" t="s">
        <v>5094</v>
      </c>
      <c r="Q1677" t="s">
        <v>238</v>
      </c>
      <c r="X1677" t="s">
        <v>5093</v>
      </c>
      <c r="Y1677" t="s">
        <v>5094</v>
      </c>
      <c r="Z1677" t="s">
        <v>5052</v>
      </c>
      <c r="AA1677" t="s">
        <v>5093</v>
      </c>
      <c r="AH1677" t="s">
        <v>5058</v>
      </c>
      <c r="AM1677" t="s">
        <v>6170</v>
      </c>
    </row>
    <row r="1678" spans="1:39" x14ac:dyDescent="0.25">
      <c r="A1678">
        <v>384</v>
      </c>
      <c r="B1678" t="s">
        <v>6171</v>
      </c>
      <c r="C1678" t="s">
        <v>4791</v>
      </c>
      <c r="D1678" t="s">
        <v>5048</v>
      </c>
      <c r="E1678" t="s">
        <v>6172</v>
      </c>
      <c r="H1678" t="s">
        <v>5050</v>
      </c>
      <c r="I1678" t="s">
        <v>5051</v>
      </c>
      <c r="K1678" t="s">
        <v>5099</v>
      </c>
      <c r="M1678" t="s">
        <v>5134</v>
      </c>
      <c r="N1678" t="s">
        <v>5051</v>
      </c>
      <c r="O1678" t="s">
        <v>5094</v>
      </c>
      <c r="Q1678" t="s">
        <v>238</v>
      </c>
      <c r="X1678" t="s">
        <v>5093</v>
      </c>
      <c r="Y1678" t="s">
        <v>5104</v>
      </c>
      <c r="Z1678" t="s">
        <v>5093</v>
      </c>
      <c r="AA1678" t="s">
        <v>5093</v>
      </c>
      <c r="AH1678" t="s">
        <v>5058</v>
      </c>
      <c r="AM1678" t="s">
        <v>6173</v>
      </c>
    </row>
    <row r="1679" spans="1:39" x14ac:dyDescent="0.25">
      <c r="A1679">
        <v>385</v>
      </c>
      <c r="B1679" t="s">
        <v>6174</v>
      </c>
      <c r="C1679" t="s">
        <v>4791</v>
      </c>
      <c r="D1679" t="s">
        <v>5048</v>
      </c>
      <c r="E1679" t="s">
        <v>6175</v>
      </c>
      <c r="H1679" t="s">
        <v>5050</v>
      </c>
      <c r="I1679" t="s">
        <v>5051</v>
      </c>
      <c r="K1679" t="s">
        <v>5099</v>
      </c>
      <c r="M1679" t="s">
        <v>5134</v>
      </c>
      <c r="N1679" t="s">
        <v>5051</v>
      </c>
      <c r="O1679" t="s">
        <v>5094</v>
      </c>
      <c r="Q1679" t="s">
        <v>238</v>
      </c>
      <c r="X1679" t="s">
        <v>5093</v>
      </c>
      <c r="Y1679" t="s">
        <v>5123</v>
      </c>
      <c r="Z1679" t="s">
        <v>5093</v>
      </c>
      <c r="AA1679" t="s">
        <v>5093</v>
      </c>
      <c r="AH1679" t="s">
        <v>5058</v>
      </c>
      <c r="AM1679" t="s">
        <v>6176</v>
      </c>
    </row>
    <row r="1680" spans="1:39" x14ac:dyDescent="0.25">
      <c r="A1680">
        <v>386</v>
      </c>
      <c r="B1680" t="s">
        <v>6177</v>
      </c>
      <c r="C1680" t="s">
        <v>4791</v>
      </c>
      <c r="D1680" t="s">
        <v>5048</v>
      </c>
      <c r="E1680" t="s">
        <v>6178</v>
      </c>
      <c r="H1680" t="s">
        <v>5050</v>
      </c>
      <c r="I1680" t="s">
        <v>5051</v>
      </c>
      <c r="K1680" t="s">
        <v>235</v>
      </c>
      <c r="M1680" t="s">
        <v>238</v>
      </c>
      <c r="N1680" t="s">
        <v>5051</v>
      </c>
      <c r="O1680" t="s">
        <v>5094</v>
      </c>
      <c r="Q1680" t="s">
        <v>238</v>
      </c>
      <c r="X1680" t="s">
        <v>5093</v>
      </c>
      <c r="Y1680" t="s">
        <v>236</v>
      </c>
      <c r="Z1680" t="s">
        <v>5093</v>
      </c>
      <c r="AA1680" t="s">
        <v>5093</v>
      </c>
      <c r="AH1680" t="s">
        <v>5058</v>
      </c>
      <c r="AM1680" t="s">
        <v>6179</v>
      </c>
    </row>
    <row r="1681" spans="1:39" x14ac:dyDescent="0.25">
      <c r="A1681">
        <v>387</v>
      </c>
      <c r="B1681" t="s">
        <v>6180</v>
      </c>
      <c r="C1681" t="s">
        <v>4791</v>
      </c>
      <c r="D1681" t="s">
        <v>5048</v>
      </c>
      <c r="E1681" t="s">
        <v>6181</v>
      </c>
      <c r="H1681" t="s">
        <v>5050</v>
      </c>
      <c r="I1681" t="s">
        <v>5051</v>
      </c>
      <c r="K1681" t="s">
        <v>235</v>
      </c>
      <c r="M1681" t="s">
        <v>237</v>
      </c>
      <c r="N1681" t="s">
        <v>5051</v>
      </c>
      <c r="O1681" t="s">
        <v>5094</v>
      </c>
      <c r="Q1681" t="s">
        <v>238</v>
      </c>
      <c r="X1681" t="s">
        <v>5093</v>
      </c>
      <c r="Y1681" t="s">
        <v>236</v>
      </c>
      <c r="Z1681" t="s">
        <v>5093</v>
      </c>
      <c r="AA1681" t="s">
        <v>5093</v>
      </c>
      <c r="AH1681" t="s">
        <v>5058</v>
      </c>
      <c r="AM1681" t="s">
        <v>6182</v>
      </c>
    </row>
    <row r="1682" spans="1:39" x14ac:dyDescent="0.25">
      <c r="A1682">
        <v>388</v>
      </c>
      <c r="B1682" t="s">
        <v>6183</v>
      </c>
      <c r="C1682" t="s">
        <v>4791</v>
      </c>
      <c r="D1682" t="s">
        <v>5048</v>
      </c>
      <c r="E1682" t="s">
        <v>6184</v>
      </c>
      <c r="H1682" t="s">
        <v>5050</v>
      </c>
      <c r="I1682" t="s">
        <v>5051</v>
      </c>
      <c r="K1682" t="s">
        <v>236</v>
      </c>
      <c r="M1682" t="s">
        <v>5134</v>
      </c>
      <c r="N1682" t="s">
        <v>5051</v>
      </c>
      <c r="O1682" t="s">
        <v>5099</v>
      </c>
      <c r="Q1682" t="s">
        <v>238</v>
      </c>
      <c r="X1682" t="s">
        <v>5093</v>
      </c>
      <c r="Y1682" t="s">
        <v>5093</v>
      </c>
      <c r="Z1682" t="s">
        <v>5056</v>
      </c>
      <c r="AA1682" t="s">
        <v>5093</v>
      </c>
      <c r="AH1682" t="s">
        <v>5058</v>
      </c>
      <c r="AM1682" t="s">
        <v>6185</v>
      </c>
    </row>
    <row r="1683" spans="1:39" x14ac:dyDescent="0.25">
      <c r="A1683">
        <v>389</v>
      </c>
      <c r="B1683" t="s">
        <v>6186</v>
      </c>
      <c r="C1683" t="s">
        <v>4791</v>
      </c>
      <c r="D1683" t="s">
        <v>5048</v>
      </c>
      <c r="E1683" t="s">
        <v>6187</v>
      </c>
      <c r="H1683" t="s">
        <v>5050</v>
      </c>
      <c r="I1683" t="s">
        <v>5051</v>
      </c>
      <c r="K1683" t="s">
        <v>235</v>
      </c>
      <c r="M1683" t="s">
        <v>5191</v>
      </c>
      <c r="N1683" t="s">
        <v>5051</v>
      </c>
      <c r="O1683" t="s">
        <v>5099</v>
      </c>
      <c r="Q1683" t="s">
        <v>238</v>
      </c>
      <c r="X1683" t="s">
        <v>5093</v>
      </c>
      <c r="Y1683" t="s">
        <v>5123</v>
      </c>
      <c r="Z1683" t="s">
        <v>5093</v>
      </c>
      <c r="AA1683" t="s">
        <v>5093</v>
      </c>
      <c r="AH1683" t="s">
        <v>5058</v>
      </c>
      <c r="AM1683" t="s">
        <v>6188</v>
      </c>
    </row>
    <row r="1684" spans="1:39" x14ac:dyDescent="0.25">
      <c r="A1684">
        <v>390</v>
      </c>
      <c r="B1684" t="s">
        <v>6189</v>
      </c>
      <c r="C1684" t="s">
        <v>4791</v>
      </c>
      <c r="D1684" t="s">
        <v>5048</v>
      </c>
      <c r="E1684" t="s">
        <v>6190</v>
      </c>
      <c r="H1684" t="s">
        <v>5050</v>
      </c>
      <c r="I1684" t="s">
        <v>5051</v>
      </c>
      <c r="K1684" t="s">
        <v>5094</v>
      </c>
      <c r="M1684" t="s">
        <v>506</v>
      </c>
      <c r="N1684" t="s">
        <v>5051</v>
      </c>
      <c r="O1684" t="s">
        <v>5099</v>
      </c>
      <c r="Q1684" t="s">
        <v>238</v>
      </c>
      <c r="X1684" t="s">
        <v>5093</v>
      </c>
      <c r="Y1684" t="s">
        <v>5138</v>
      </c>
      <c r="Z1684" t="s">
        <v>5074</v>
      </c>
      <c r="AA1684" t="s">
        <v>5093</v>
      </c>
      <c r="AH1684" t="s">
        <v>5058</v>
      </c>
      <c r="AM1684" t="s">
        <v>6191</v>
      </c>
    </row>
    <row r="1685" spans="1:39" x14ac:dyDescent="0.25">
      <c r="A1685">
        <v>391</v>
      </c>
      <c r="B1685" t="s">
        <v>6192</v>
      </c>
      <c r="C1685" t="s">
        <v>4791</v>
      </c>
      <c r="D1685" t="s">
        <v>5048</v>
      </c>
      <c r="E1685" t="s">
        <v>6193</v>
      </c>
      <c r="H1685" t="s">
        <v>5050</v>
      </c>
      <c r="I1685" t="s">
        <v>5051</v>
      </c>
      <c r="K1685" t="s">
        <v>5052</v>
      </c>
      <c r="M1685" t="s">
        <v>238</v>
      </c>
      <c r="N1685" t="s">
        <v>5051</v>
      </c>
      <c r="O1685" t="s">
        <v>5078</v>
      </c>
      <c r="Q1685" t="s">
        <v>238</v>
      </c>
      <c r="X1685" t="s">
        <v>5093</v>
      </c>
      <c r="Y1685" t="s">
        <v>5085</v>
      </c>
      <c r="Z1685" t="s">
        <v>5093</v>
      </c>
      <c r="AA1685" t="s">
        <v>5093</v>
      </c>
      <c r="AH1685" t="s">
        <v>5058</v>
      </c>
      <c r="AM1685" t="s">
        <v>6194</v>
      </c>
    </row>
    <row r="1686" spans="1:39" x14ac:dyDescent="0.25">
      <c r="A1686">
        <v>392</v>
      </c>
      <c r="B1686" t="s">
        <v>6195</v>
      </c>
      <c r="C1686" t="s">
        <v>4791</v>
      </c>
      <c r="D1686" t="s">
        <v>5048</v>
      </c>
      <c r="E1686" t="s">
        <v>6196</v>
      </c>
      <c r="H1686" t="s">
        <v>5050</v>
      </c>
      <c r="I1686" t="s">
        <v>5051</v>
      </c>
      <c r="K1686" t="s">
        <v>5070</v>
      </c>
      <c r="M1686" t="s">
        <v>238</v>
      </c>
      <c r="N1686" t="s">
        <v>5051</v>
      </c>
      <c r="O1686" t="s">
        <v>5113</v>
      </c>
      <c r="Q1686" t="s">
        <v>238</v>
      </c>
      <c r="X1686" t="s">
        <v>5093</v>
      </c>
      <c r="Y1686" t="s">
        <v>5080</v>
      </c>
      <c r="Z1686" t="s">
        <v>5093</v>
      </c>
      <c r="AA1686" t="s">
        <v>5093</v>
      </c>
      <c r="AH1686" t="s">
        <v>5058</v>
      </c>
      <c r="AM1686" t="s">
        <v>6197</v>
      </c>
    </row>
    <row r="1687" spans="1:39" x14ac:dyDescent="0.25">
      <c r="A1687">
        <v>393</v>
      </c>
      <c r="B1687" t="s">
        <v>6198</v>
      </c>
      <c r="C1687" t="s">
        <v>4791</v>
      </c>
      <c r="D1687" t="s">
        <v>5048</v>
      </c>
      <c r="E1687" t="s">
        <v>6199</v>
      </c>
      <c r="H1687" t="s">
        <v>5050</v>
      </c>
      <c r="I1687" t="s">
        <v>5051</v>
      </c>
      <c r="K1687" t="s">
        <v>5094</v>
      </c>
      <c r="M1687" t="s">
        <v>506</v>
      </c>
      <c r="N1687" t="s">
        <v>5051</v>
      </c>
      <c r="O1687" t="s">
        <v>5113</v>
      </c>
      <c r="Q1687" t="s">
        <v>238</v>
      </c>
      <c r="X1687" t="s">
        <v>5093</v>
      </c>
      <c r="Y1687" t="s">
        <v>5104</v>
      </c>
      <c r="Z1687" t="s">
        <v>5093</v>
      </c>
      <c r="AA1687" t="s">
        <v>5093</v>
      </c>
      <c r="AH1687" t="s">
        <v>5058</v>
      </c>
      <c r="AM1687" t="s">
        <v>6200</v>
      </c>
    </row>
    <row r="1688" spans="1:39" x14ac:dyDescent="0.25">
      <c r="A1688">
        <v>394</v>
      </c>
      <c r="B1688" t="s">
        <v>6201</v>
      </c>
      <c r="C1688" t="s">
        <v>4791</v>
      </c>
      <c r="D1688" t="s">
        <v>5048</v>
      </c>
      <c r="E1688" t="s">
        <v>6202</v>
      </c>
      <c r="H1688" t="s">
        <v>5050</v>
      </c>
      <c r="I1688" t="s">
        <v>5051</v>
      </c>
      <c r="K1688" t="s">
        <v>235</v>
      </c>
      <c r="M1688" t="s">
        <v>5134</v>
      </c>
      <c r="N1688" t="s">
        <v>5051</v>
      </c>
      <c r="O1688" t="s">
        <v>5113</v>
      </c>
      <c r="Q1688" t="s">
        <v>238</v>
      </c>
      <c r="X1688" t="s">
        <v>5093</v>
      </c>
      <c r="Y1688" t="s">
        <v>5078</v>
      </c>
      <c r="Z1688" t="s">
        <v>5100</v>
      </c>
      <c r="AA1688" t="s">
        <v>5093</v>
      </c>
      <c r="AH1688" t="s">
        <v>5058</v>
      </c>
      <c r="AM1688" t="s">
        <v>6203</v>
      </c>
    </row>
    <row r="1689" spans="1:39" x14ac:dyDescent="0.25">
      <c r="A1689">
        <v>395</v>
      </c>
      <c r="B1689" t="s">
        <v>6204</v>
      </c>
      <c r="C1689" t="s">
        <v>4791</v>
      </c>
      <c r="D1689" t="s">
        <v>5048</v>
      </c>
      <c r="E1689" t="s">
        <v>6205</v>
      </c>
      <c r="H1689" t="s">
        <v>5050</v>
      </c>
      <c r="I1689" t="s">
        <v>5051</v>
      </c>
      <c r="K1689" t="s">
        <v>5057</v>
      </c>
      <c r="M1689" t="s">
        <v>5196</v>
      </c>
      <c r="N1689" t="s">
        <v>5051</v>
      </c>
      <c r="O1689" t="s">
        <v>5113</v>
      </c>
      <c r="Q1689" t="s">
        <v>238</v>
      </c>
      <c r="X1689" t="s">
        <v>5093</v>
      </c>
      <c r="Y1689" t="s">
        <v>5085</v>
      </c>
      <c r="Z1689" t="s">
        <v>5093</v>
      </c>
      <c r="AA1689" t="s">
        <v>5093</v>
      </c>
      <c r="AH1689" t="s">
        <v>5058</v>
      </c>
      <c r="AM1689" t="s">
        <v>6206</v>
      </c>
    </row>
    <row r="1690" spans="1:39" x14ac:dyDescent="0.25">
      <c r="A1690">
        <v>396</v>
      </c>
      <c r="B1690" t="s">
        <v>6207</v>
      </c>
      <c r="C1690" t="s">
        <v>4791</v>
      </c>
      <c r="D1690" t="s">
        <v>5048</v>
      </c>
      <c r="E1690" t="s">
        <v>6208</v>
      </c>
      <c r="H1690" t="s">
        <v>5050</v>
      </c>
      <c r="I1690" t="s">
        <v>5051</v>
      </c>
      <c r="K1690" t="s">
        <v>235</v>
      </c>
      <c r="M1690" t="s">
        <v>5237</v>
      </c>
      <c r="N1690" t="s">
        <v>5051</v>
      </c>
      <c r="O1690" t="s">
        <v>5122</v>
      </c>
      <c r="Q1690" t="s">
        <v>238</v>
      </c>
      <c r="X1690" t="s">
        <v>5093</v>
      </c>
      <c r="Y1690" t="s">
        <v>236</v>
      </c>
      <c r="Z1690" t="s">
        <v>5093</v>
      </c>
      <c r="AA1690" t="s">
        <v>5093</v>
      </c>
      <c r="AH1690" t="s">
        <v>5058</v>
      </c>
      <c r="AM1690" t="s">
        <v>6209</v>
      </c>
    </row>
    <row r="1691" spans="1:39" x14ac:dyDescent="0.25">
      <c r="A1691">
        <v>397</v>
      </c>
      <c r="B1691" t="s">
        <v>6210</v>
      </c>
      <c r="C1691" t="s">
        <v>4791</v>
      </c>
      <c r="D1691" t="s">
        <v>5048</v>
      </c>
      <c r="E1691" t="s">
        <v>6211</v>
      </c>
      <c r="H1691" t="s">
        <v>5050</v>
      </c>
      <c r="I1691" t="s">
        <v>5051</v>
      </c>
      <c r="K1691" t="s">
        <v>5052</v>
      </c>
      <c r="M1691" t="s">
        <v>5092</v>
      </c>
      <c r="N1691" t="s">
        <v>5051</v>
      </c>
      <c r="O1691" t="s">
        <v>5104</v>
      </c>
      <c r="Q1691" t="s">
        <v>238</v>
      </c>
      <c r="X1691" t="s">
        <v>5093</v>
      </c>
      <c r="Y1691" t="s">
        <v>5053</v>
      </c>
      <c r="Z1691" t="s">
        <v>5093</v>
      </c>
      <c r="AA1691" t="s">
        <v>5093</v>
      </c>
      <c r="AH1691" t="s">
        <v>5058</v>
      </c>
      <c r="AM1691" t="s">
        <v>6212</v>
      </c>
    </row>
    <row r="1692" spans="1:39" x14ac:dyDescent="0.25">
      <c r="A1692">
        <v>398</v>
      </c>
      <c r="B1692" t="s">
        <v>6213</v>
      </c>
      <c r="C1692" t="s">
        <v>4791</v>
      </c>
      <c r="D1692" t="s">
        <v>5048</v>
      </c>
      <c r="E1692" t="s">
        <v>6214</v>
      </c>
      <c r="H1692" t="s">
        <v>5050</v>
      </c>
      <c r="I1692" t="s">
        <v>5051</v>
      </c>
      <c r="K1692" t="s">
        <v>5070</v>
      </c>
      <c r="M1692" t="s">
        <v>5080</v>
      </c>
      <c r="N1692" t="s">
        <v>5051</v>
      </c>
      <c r="O1692" t="s">
        <v>5104</v>
      </c>
      <c r="Q1692" t="s">
        <v>238</v>
      </c>
      <c r="X1692" t="s">
        <v>5093</v>
      </c>
      <c r="Y1692" t="s">
        <v>5108</v>
      </c>
      <c r="Z1692" t="s">
        <v>5093</v>
      </c>
      <c r="AA1692" t="s">
        <v>5093</v>
      </c>
      <c r="AH1692" t="s">
        <v>5058</v>
      </c>
      <c r="AM1692" t="s">
        <v>6215</v>
      </c>
    </row>
    <row r="1693" spans="1:39" x14ac:dyDescent="0.25">
      <c r="A1693">
        <v>399</v>
      </c>
      <c r="B1693" t="s">
        <v>6216</v>
      </c>
      <c r="C1693" t="s">
        <v>4791</v>
      </c>
      <c r="D1693" t="s">
        <v>5048</v>
      </c>
      <c r="E1693" t="s">
        <v>6217</v>
      </c>
      <c r="H1693" t="s">
        <v>5050</v>
      </c>
      <c r="I1693" t="s">
        <v>5051</v>
      </c>
      <c r="K1693" t="s">
        <v>5063</v>
      </c>
      <c r="M1693" t="s">
        <v>5098</v>
      </c>
      <c r="N1693" t="s">
        <v>5051</v>
      </c>
      <c r="O1693" t="s">
        <v>5104</v>
      </c>
      <c r="Q1693" t="s">
        <v>238</v>
      </c>
      <c r="X1693" t="s">
        <v>5093</v>
      </c>
      <c r="Y1693" t="s">
        <v>5196</v>
      </c>
      <c r="Z1693" t="s">
        <v>5093</v>
      </c>
      <c r="AA1693" t="s">
        <v>5093</v>
      </c>
      <c r="AH1693" t="s">
        <v>5058</v>
      </c>
      <c r="AM1693" t="s">
        <v>6218</v>
      </c>
    </row>
    <row r="1694" spans="1:39" x14ac:dyDescent="0.25">
      <c r="A1694">
        <v>400</v>
      </c>
      <c r="B1694" t="s">
        <v>6219</v>
      </c>
      <c r="C1694" t="s">
        <v>4791</v>
      </c>
      <c r="D1694" t="s">
        <v>5048</v>
      </c>
      <c r="E1694" t="s">
        <v>6220</v>
      </c>
      <c r="H1694" t="s">
        <v>5050</v>
      </c>
      <c r="I1694" t="s">
        <v>5051</v>
      </c>
      <c r="K1694" t="s">
        <v>235</v>
      </c>
      <c r="M1694" t="s">
        <v>5134</v>
      </c>
      <c r="N1694" t="s">
        <v>5051</v>
      </c>
      <c r="O1694" t="s">
        <v>5117</v>
      </c>
      <c r="Q1694" t="s">
        <v>238</v>
      </c>
      <c r="X1694" t="s">
        <v>5093</v>
      </c>
      <c r="Y1694" t="s">
        <v>5078</v>
      </c>
      <c r="Z1694" t="s">
        <v>5100</v>
      </c>
      <c r="AA1694" t="s">
        <v>5093</v>
      </c>
      <c r="AH1694" t="s">
        <v>5058</v>
      </c>
      <c r="AM1694" t="s">
        <v>6221</v>
      </c>
    </row>
    <row r="1695" spans="1:39" x14ac:dyDescent="0.25">
      <c r="A1695">
        <v>401</v>
      </c>
      <c r="B1695" t="s">
        <v>6222</v>
      </c>
      <c r="C1695" t="s">
        <v>4791</v>
      </c>
      <c r="D1695" t="s">
        <v>5048</v>
      </c>
      <c r="E1695" t="s">
        <v>6223</v>
      </c>
      <c r="H1695" t="s">
        <v>5050</v>
      </c>
      <c r="I1695" t="s">
        <v>5051</v>
      </c>
      <c r="K1695" t="s">
        <v>5077</v>
      </c>
      <c r="M1695" t="s">
        <v>5080</v>
      </c>
      <c r="N1695" t="s">
        <v>5051</v>
      </c>
      <c r="O1695" t="s">
        <v>5211</v>
      </c>
      <c r="Q1695" t="s">
        <v>5409</v>
      </c>
      <c r="X1695" t="s">
        <v>5093</v>
      </c>
      <c r="Y1695" t="s">
        <v>5196</v>
      </c>
      <c r="Z1695" t="s">
        <v>5229</v>
      </c>
      <c r="AA1695" t="s">
        <v>5093</v>
      </c>
      <c r="AH1695" t="s">
        <v>5058</v>
      </c>
      <c r="AM1695" t="s">
        <v>6224</v>
      </c>
    </row>
    <row r="1696" spans="1:39" x14ac:dyDescent="0.25">
      <c r="A1696">
        <v>403</v>
      </c>
      <c r="B1696" t="s">
        <v>6225</v>
      </c>
      <c r="C1696" t="s">
        <v>4791</v>
      </c>
      <c r="D1696" t="s">
        <v>5048</v>
      </c>
      <c r="E1696" t="s">
        <v>6226</v>
      </c>
      <c r="H1696" t="s">
        <v>5050</v>
      </c>
      <c r="I1696" t="s">
        <v>5051</v>
      </c>
      <c r="K1696" t="s">
        <v>5077</v>
      </c>
      <c r="M1696" t="s">
        <v>5080</v>
      </c>
      <c r="N1696" t="s">
        <v>5051</v>
      </c>
      <c r="O1696" t="s">
        <v>5211</v>
      </c>
      <c r="Q1696" t="s">
        <v>5409</v>
      </c>
      <c r="X1696" t="s">
        <v>5093</v>
      </c>
      <c r="Y1696" t="s">
        <v>5196</v>
      </c>
      <c r="Z1696" t="s">
        <v>5355</v>
      </c>
      <c r="AA1696" t="s">
        <v>5093</v>
      </c>
      <c r="AH1696" t="s">
        <v>5058</v>
      </c>
      <c r="AM1696" t="s">
        <v>6227</v>
      </c>
    </row>
    <row r="1697" spans="1:39" x14ac:dyDescent="0.25">
      <c r="A1697">
        <v>404</v>
      </c>
      <c r="B1697" t="s">
        <v>6228</v>
      </c>
      <c r="C1697" t="s">
        <v>4791</v>
      </c>
      <c r="D1697" t="s">
        <v>5048</v>
      </c>
      <c r="E1697" t="s">
        <v>6229</v>
      </c>
      <c r="H1697" t="s">
        <v>5050</v>
      </c>
      <c r="I1697" t="s">
        <v>5051</v>
      </c>
      <c r="K1697" t="s">
        <v>5091</v>
      </c>
      <c r="M1697" t="s">
        <v>5134</v>
      </c>
      <c r="N1697" t="s">
        <v>5051</v>
      </c>
      <c r="O1697" t="s">
        <v>235</v>
      </c>
      <c r="Q1697" t="s">
        <v>486</v>
      </c>
      <c r="X1697" t="s">
        <v>5093</v>
      </c>
      <c r="Y1697" t="s">
        <v>5108</v>
      </c>
      <c r="Z1697" t="s">
        <v>5093</v>
      </c>
      <c r="AA1697" t="s">
        <v>5093</v>
      </c>
      <c r="AH1697" t="s">
        <v>5058</v>
      </c>
      <c r="AM1697" t="s">
        <v>6230</v>
      </c>
    </row>
    <row r="1698" spans="1:39" x14ac:dyDescent="0.25">
      <c r="A1698">
        <v>405</v>
      </c>
      <c r="B1698" t="s">
        <v>6231</v>
      </c>
      <c r="C1698" t="s">
        <v>4791</v>
      </c>
      <c r="D1698" t="s">
        <v>5048</v>
      </c>
      <c r="E1698" t="s">
        <v>6232</v>
      </c>
      <c r="H1698" t="s">
        <v>5050</v>
      </c>
      <c r="I1698" t="s">
        <v>5051</v>
      </c>
      <c r="K1698" t="s">
        <v>5057</v>
      </c>
      <c r="M1698" t="s">
        <v>236</v>
      </c>
      <c r="N1698" t="s">
        <v>5051</v>
      </c>
      <c r="O1698" t="s">
        <v>5062</v>
      </c>
      <c r="Q1698" t="s">
        <v>486</v>
      </c>
      <c r="X1698" t="s">
        <v>5093</v>
      </c>
      <c r="Y1698" t="s">
        <v>5078</v>
      </c>
      <c r="Z1698" t="s">
        <v>5070</v>
      </c>
      <c r="AA1698" t="s">
        <v>5093</v>
      </c>
      <c r="AH1698" t="s">
        <v>5058</v>
      </c>
      <c r="AM1698" t="s">
        <v>6233</v>
      </c>
    </row>
    <row r="1699" spans="1:39" x14ac:dyDescent="0.25">
      <c r="A1699">
        <v>406</v>
      </c>
      <c r="B1699" t="s">
        <v>6234</v>
      </c>
      <c r="C1699" t="s">
        <v>4791</v>
      </c>
      <c r="D1699" t="s">
        <v>5048</v>
      </c>
      <c r="E1699" t="s">
        <v>6235</v>
      </c>
      <c r="H1699" t="s">
        <v>5050</v>
      </c>
      <c r="I1699" t="s">
        <v>5051</v>
      </c>
      <c r="K1699" t="s">
        <v>5070</v>
      </c>
      <c r="M1699" t="s">
        <v>236</v>
      </c>
      <c r="N1699" t="s">
        <v>5051</v>
      </c>
      <c r="O1699" t="s">
        <v>5063</v>
      </c>
      <c r="Q1699" t="s">
        <v>486</v>
      </c>
      <c r="X1699" t="s">
        <v>5093</v>
      </c>
      <c r="Y1699" t="s">
        <v>5215</v>
      </c>
      <c r="Z1699" t="s">
        <v>5069</v>
      </c>
      <c r="AA1699" t="s">
        <v>5093</v>
      </c>
      <c r="AH1699" t="s">
        <v>5058</v>
      </c>
      <c r="AM1699" t="s">
        <v>6236</v>
      </c>
    </row>
    <row r="1700" spans="1:39" x14ac:dyDescent="0.25">
      <c r="A1700">
        <v>407</v>
      </c>
      <c r="B1700" t="s">
        <v>6237</v>
      </c>
      <c r="C1700" t="s">
        <v>4791</v>
      </c>
      <c r="D1700" t="s">
        <v>5048</v>
      </c>
      <c r="E1700" t="s">
        <v>6238</v>
      </c>
      <c r="H1700" t="s">
        <v>5050</v>
      </c>
      <c r="I1700" t="s">
        <v>5051</v>
      </c>
      <c r="K1700" t="s">
        <v>5091</v>
      </c>
      <c r="M1700" t="s">
        <v>5134</v>
      </c>
      <c r="N1700" t="s">
        <v>5051</v>
      </c>
      <c r="O1700" t="s">
        <v>5063</v>
      </c>
      <c r="Q1700" t="s">
        <v>486</v>
      </c>
      <c r="X1700" t="s">
        <v>5093</v>
      </c>
      <c r="Y1700" t="s">
        <v>5080</v>
      </c>
      <c r="Z1700" t="s">
        <v>5093</v>
      </c>
      <c r="AA1700" t="s">
        <v>5093</v>
      </c>
      <c r="AH1700" t="s">
        <v>5058</v>
      </c>
      <c r="AM1700" t="s">
        <v>6239</v>
      </c>
    </row>
    <row r="1701" spans="1:39" x14ac:dyDescent="0.25">
      <c r="A1701">
        <v>408</v>
      </c>
      <c r="B1701" t="s">
        <v>6240</v>
      </c>
      <c r="C1701" t="s">
        <v>4791</v>
      </c>
      <c r="D1701" t="s">
        <v>5048</v>
      </c>
      <c r="E1701" t="s">
        <v>6241</v>
      </c>
      <c r="H1701" t="s">
        <v>5050</v>
      </c>
      <c r="I1701" t="s">
        <v>5051</v>
      </c>
      <c r="K1701" t="s">
        <v>5091</v>
      </c>
      <c r="M1701" t="s">
        <v>5108</v>
      </c>
      <c r="N1701" t="s">
        <v>5051</v>
      </c>
      <c r="O1701" t="s">
        <v>5063</v>
      </c>
      <c r="Q1701" t="s">
        <v>486</v>
      </c>
      <c r="X1701" t="s">
        <v>5093</v>
      </c>
      <c r="Y1701" t="s">
        <v>5108</v>
      </c>
      <c r="Z1701" t="s">
        <v>5093</v>
      </c>
      <c r="AA1701" t="s">
        <v>5093</v>
      </c>
      <c r="AH1701" t="s">
        <v>5058</v>
      </c>
      <c r="AM1701" t="s">
        <v>6242</v>
      </c>
    </row>
    <row r="1702" spans="1:39" x14ac:dyDescent="0.25">
      <c r="A1702">
        <v>409</v>
      </c>
      <c r="B1702" t="s">
        <v>6243</v>
      </c>
      <c r="C1702" t="s">
        <v>4791</v>
      </c>
      <c r="D1702" t="s">
        <v>5048</v>
      </c>
      <c r="E1702" t="s">
        <v>6244</v>
      </c>
      <c r="H1702" t="s">
        <v>5050</v>
      </c>
      <c r="I1702" t="s">
        <v>5051</v>
      </c>
      <c r="K1702" t="s">
        <v>5099</v>
      </c>
      <c r="M1702" t="s">
        <v>486</v>
      </c>
      <c r="N1702" t="s">
        <v>5051</v>
      </c>
      <c r="O1702" t="s">
        <v>5063</v>
      </c>
      <c r="Q1702" t="s">
        <v>486</v>
      </c>
      <c r="X1702" t="s">
        <v>5093</v>
      </c>
      <c r="Y1702" t="s">
        <v>5078</v>
      </c>
      <c r="Z1702" t="s">
        <v>5093</v>
      </c>
      <c r="AA1702" t="s">
        <v>5093</v>
      </c>
      <c r="AH1702" t="s">
        <v>5058</v>
      </c>
      <c r="AM1702" t="s">
        <v>6245</v>
      </c>
    </row>
    <row r="1703" spans="1:39" x14ac:dyDescent="0.25">
      <c r="A1703">
        <v>410</v>
      </c>
      <c r="B1703" t="s">
        <v>6246</v>
      </c>
      <c r="C1703" t="s">
        <v>4791</v>
      </c>
      <c r="D1703" t="s">
        <v>5048</v>
      </c>
      <c r="E1703" t="s">
        <v>6247</v>
      </c>
      <c r="H1703" t="s">
        <v>5050</v>
      </c>
      <c r="I1703" t="s">
        <v>5051</v>
      </c>
      <c r="K1703" t="s">
        <v>5113</v>
      </c>
      <c r="M1703" t="s">
        <v>486</v>
      </c>
      <c r="N1703" t="s">
        <v>5051</v>
      </c>
      <c r="O1703" t="s">
        <v>5063</v>
      </c>
      <c r="Q1703" t="s">
        <v>486</v>
      </c>
      <c r="X1703" t="s">
        <v>5093</v>
      </c>
      <c r="Y1703" t="s">
        <v>5355</v>
      </c>
      <c r="Z1703" t="s">
        <v>236</v>
      </c>
      <c r="AA1703" t="s">
        <v>5093</v>
      </c>
      <c r="AH1703" t="s">
        <v>5058</v>
      </c>
      <c r="AM1703" t="s">
        <v>6248</v>
      </c>
    </row>
    <row r="1704" spans="1:39" x14ac:dyDescent="0.25">
      <c r="A1704">
        <v>411</v>
      </c>
      <c r="B1704" t="s">
        <v>6249</v>
      </c>
      <c r="C1704" t="s">
        <v>4791</v>
      </c>
      <c r="D1704" t="s">
        <v>5048</v>
      </c>
      <c r="E1704" t="s">
        <v>6250</v>
      </c>
      <c r="H1704" t="s">
        <v>5050</v>
      </c>
      <c r="I1704" t="s">
        <v>5051</v>
      </c>
      <c r="K1704" t="s">
        <v>235</v>
      </c>
      <c r="M1704" t="s">
        <v>5054</v>
      </c>
      <c r="N1704" t="s">
        <v>5051</v>
      </c>
      <c r="O1704" t="s">
        <v>5063</v>
      </c>
      <c r="Q1704" t="s">
        <v>486</v>
      </c>
      <c r="X1704" t="s">
        <v>5093</v>
      </c>
      <c r="Y1704" t="s">
        <v>5085</v>
      </c>
      <c r="Z1704" t="s">
        <v>5074</v>
      </c>
      <c r="AA1704" t="s">
        <v>5093</v>
      </c>
      <c r="AH1704" t="s">
        <v>5058</v>
      </c>
      <c r="AM1704" t="s">
        <v>6251</v>
      </c>
    </row>
    <row r="1705" spans="1:39" x14ac:dyDescent="0.25">
      <c r="A1705">
        <v>412</v>
      </c>
      <c r="B1705" t="s">
        <v>6252</v>
      </c>
      <c r="C1705" t="s">
        <v>4791</v>
      </c>
      <c r="D1705" t="s">
        <v>5048</v>
      </c>
      <c r="E1705" t="s">
        <v>6253</v>
      </c>
      <c r="H1705" t="s">
        <v>5050</v>
      </c>
      <c r="I1705" t="s">
        <v>5051</v>
      </c>
      <c r="K1705" t="s">
        <v>235</v>
      </c>
      <c r="M1705" t="s">
        <v>238</v>
      </c>
      <c r="N1705" t="s">
        <v>5051</v>
      </c>
      <c r="O1705" t="s">
        <v>5063</v>
      </c>
      <c r="Q1705" t="s">
        <v>486</v>
      </c>
      <c r="X1705" t="s">
        <v>5093</v>
      </c>
      <c r="Y1705" t="s">
        <v>5108</v>
      </c>
      <c r="Z1705" t="s">
        <v>5093</v>
      </c>
      <c r="AA1705" t="s">
        <v>5093</v>
      </c>
      <c r="AH1705" t="s">
        <v>5058</v>
      </c>
      <c r="AM1705" t="s">
        <v>6254</v>
      </c>
    </row>
    <row r="1706" spans="1:39" x14ac:dyDescent="0.25">
      <c r="A1706">
        <v>413</v>
      </c>
      <c r="B1706" t="s">
        <v>6255</v>
      </c>
      <c r="C1706" t="s">
        <v>4791</v>
      </c>
      <c r="D1706" t="s">
        <v>5048</v>
      </c>
      <c r="E1706" t="s">
        <v>6256</v>
      </c>
      <c r="H1706" t="s">
        <v>5050</v>
      </c>
      <c r="I1706" t="s">
        <v>5051</v>
      </c>
      <c r="K1706" t="s">
        <v>5094</v>
      </c>
      <c r="M1706" t="s">
        <v>237</v>
      </c>
      <c r="N1706" t="s">
        <v>5051</v>
      </c>
      <c r="O1706" t="s">
        <v>5063</v>
      </c>
      <c r="Q1706" t="s">
        <v>486</v>
      </c>
      <c r="X1706" t="s">
        <v>5093</v>
      </c>
      <c r="Y1706" t="s">
        <v>5108</v>
      </c>
      <c r="Z1706" t="s">
        <v>5070</v>
      </c>
      <c r="AA1706" t="s">
        <v>5093</v>
      </c>
      <c r="AH1706" t="s">
        <v>5058</v>
      </c>
      <c r="AM1706" t="s">
        <v>6257</v>
      </c>
    </row>
    <row r="1707" spans="1:39" x14ac:dyDescent="0.25">
      <c r="A1707">
        <v>414</v>
      </c>
      <c r="B1707" t="s">
        <v>6258</v>
      </c>
      <c r="C1707" t="s">
        <v>4791</v>
      </c>
      <c r="D1707" t="s">
        <v>5048</v>
      </c>
      <c r="E1707" t="s">
        <v>6259</v>
      </c>
      <c r="H1707" t="s">
        <v>5050</v>
      </c>
      <c r="I1707" t="s">
        <v>5051</v>
      </c>
      <c r="K1707" t="s">
        <v>5094</v>
      </c>
      <c r="M1707" t="s">
        <v>486</v>
      </c>
      <c r="N1707" t="s">
        <v>5051</v>
      </c>
      <c r="O1707" t="s">
        <v>5063</v>
      </c>
      <c r="Q1707" t="s">
        <v>486</v>
      </c>
      <c r="X1707" t="s">
        <v>5093</v>
      </c>
      <c r="Y1707" t="s">
        <v>5108</v>
      </c>
      <c r="Z1707" t="s">
        <v>5070</v>
      </c>
      <c r="AA1707" t="s">
        <v>5093</v>
      </c>
      <c r="AH1707" t="s">
        <v>5058</v>
      </c>
      <c r="AM1707" t="s">
        <v>6260</v>
      </c>
    </row>
    <row r="1708" spans="1:39" x14ac:dyDescent="0.25">
      <c r="A1708">
        <v>415</v>
      </c>
      <c r="B1708" t="s">
        <v>6261</v>
      </c>
      <c r="C1708" t="s">
        <v>4791</v>
      </c>
      <c r="D1708" t="s">
        <v>5048</v>
      </c>
      <c r="E1708" t="s">
        <v>6262</v>
      </c>
      <c r="H1708" t="s">
        <v>5050</v>
      </c>
      <c r="I1708" t="s">
        <v>5051</v>
      </c>
      <c r="K1708" t="s">
        <v>5099</v>
      </c>
      <c r="M1708" t="s">
        <v>5134</v>
      </c>
      <c r="N1708" t="s">
        <v>5051</v>
      </c>
      <c r="O1708" t="s">
        <v>5063</v>
      </c>
      <c r="Q1708" t="s">
        <v>486</v>
      </c>
      <c r="X1708" t="s">
        <v>5093</v>
      </c>
      <c r="Y1708" t="s">
        <v>236</v>
      </c>
      <c r="Z1708" t="s">
        <v>5100</v>
      </c>
      <c r="AA1708" t="s">
        <v>5093</v>
      </c>
      <c r="AH1708" t="s">
        <v>5058</v>
      </c>
      <c r="AM1708" t="s">
        <v>6263</v>
      </c>
    </row>
    <row r="1709" spans="1:39" x14ac:dyDescent="0.25">
      <c r="A1709">
        <v>416</v>
      </c>
      <c r="B1709" t="s">
        <v>6264</v>
      </c>
      <c r="C1709" t="s">
        <v>4791</v>
      </c>
      <c r="D1709" t="s">
        <v>5048</v>
      </c>
      <c r="E1709" t="s">
        <v>6265</v>
      </c>
      <c r="H1709" t="s">
        <v>5050</v>
      </c>
      <c r="I1709" t="s">
        <v>5051</v>
      </c>
      <c r="K1709" t="s">
        <v>5094</v>
      </c>
      <c r="M1709" t="s">
        <v>486</v>
      </c>
      <c r="N1709" t="s">
        <v>5051</v>
      </c>
      <c r="O1709" t="s">
        <v>5094</v>
      </c>
      <c r="Q1709" t="s">
        <v>486</v>
      </c>
      <c r="X1709" t="s">
        <v>5093</v>
      </c>
      <c r="Y1709" t="s">
        <v>5649</v>
      </c>
      <c r="Z1709" t="s">
        <v>236</v>
      </c>
      <c r="AA1709" t="s">
        <v>5093</v>
      </c>
      <c r="AH1709" t="s">
        <v>5058</v>
      </c>
      <c r="AM1709" t="s">
        <v>6266</v>
      </c>
    </row>
    <row r="1710" spans="1:39" x14ac:dyDescent="0.25">
      <c r="A1710">
        <v>417</v>
      </c>
      <c r="B1710" t="s">
        <v>6267</v>
      </c>
      <c r="C1710" t="s">
        <v>4791</v>
      </c>
      <c r="D1710" t="s">
        <v>5048</v>
      </c>
      <c r="E1710" t="s">
        <v>6268</v>
      </c>
      <c r="H1710" t="s">
        <v>5050</v>
      </c>
      <c r="I1710" t="s">
        <v>5051</v>
      </c>
      <c r="K1710" t="s">
        <v>235</v>
      </c>
      <c r="M1710" t="s">
        <v>486</v>
      </c>
      <c r="N1710" t="s">
        <v>5051</v>
      </c>
      <c r="O1710" t="s">
        <v>5094</v>
      </c>
      <c r="Q1710" t="s">
        <v>486</v>
      </c>
      <c r="X1710" t="s">
        <v>5093</v>
      </c>
      <c r="Y1710" t="s">
        <v>5085</v>
      </c>
      <c r="Z1710" t="s">
        <v>5093</v>
      </c>
      <c r="AA1710" t="s">
        <v>5093</v>
      </c>
      <c r="AH1710" t="s">
        <v>5058</v>
      </c>
      <c r="AM1710" t="s">
        <v>6269</v>
      </c>
    </row>
    <row r="1711" spans="1:39" x14ac:dyDescent="0.25">
      <c r="A1711">
        <v>418</v>
      </c>
      <c r="B1711" t="s">
        <v>6270</v>
      </c>
      <c r="C1711" t="s">
        <v>4791</v>
      </c>
      <c r="D1711" t="s">
        <v>5048</v>
      </c>
      <c r="E1711" t="s">
        <v>6271</v>
      </c>
      <c r="H1711" t="s">
        <v>5050</v>
      </c>
      <c r="I1711" t="s">
        <v>5051</v>
      </c>
      <c r="K1711" t="s">
        <v>5091</v>
      </c>
      <c r="M1711" t="s">
        <v>5355</v>
      </c>
      <c r="N1711" t="s">
        <v>5051</v>
      </c>
      <c r="O1711" t="s">
        <v>5094</v>
      </c>
      <c r="Q1711" t="s">
        <v>486</v>
      </c>
      <c r="X1711" t="s">
        <v>5093</v>
      </c>
      <c r="Y1711" t="s">
        <v>5080</v>
      </c>
      <c r="Z1711" t="s">
        <v>5094</v>
      </c>
      <c r="AA1711" t="s">
        <v>5093</v>
      </c>
      <c r="AH1711" t="s">
        <v>5058</v>
      </c>
      <c r="AM1711" t="s">
        <v>6272</v>
      </c>
    </row>
    <row r="1712" spans="1:39" x14ac:dyDescent="0.25">
      <c r="A1712">
        <v>420</v>
      </c>
      <c r="B1712" t="s">
        <v>6273</v>
      </c>
      <c r="C1712" t="s">
        <v>4791</v>
      </c>
      <c r="D1712" t="s">
        <v>5048</v>
      </c>
      <c r="E1712" t="s">
        <v>6274</v>
      </c>
      <c r="H1712" t="s">
        <v>5050</v>
      </c>
      <c r="I1712" t="s">
        <v>5051</v>
      </c>
      <c r="K1712" t="s">
        <v>5052</v>
      </c>
      <c r="M1712" t="s">
        <v>743</v>
      </c>
      <c r="N1712" t="s">
        <v>5051</v>
      </c>
      <c r="O1712" t="s">
        <v>5094</v>
      </c>
      <c r="Q1712" t="s">
        <v>486</v>
      </c>
      <c r="X1712" t="s">
        <v>5093</v>
      </c>
      <c r="Y1712" t="s">
        <v>5078</v>
      </c>
      <c r="Z1712" t="s">
        <v>5093</v>
      </c>
      <c r="AA1712" t="s">
        <v>5093</v>
      </c>
      <c r="AH1712" t="s">
        <v>5058</v>
      </c>
      <c r="AM1712" t="s">
        <v>6275</v>
      </c>
    </row>
    <row r="1713" spans="1:39" x14ac:dyDescent="0.25">
      <c r="A1713">
        <v>421</v>
      </c>
      <c r="B1713" t="s">
        <v>6276</v>
      </c>
      <c r="C1713" t="s">
        <v>4791</v>
      </c>
      <c r="D1713" t="s">
        <v>5048</v>
      </c>
      <c r="E1713" t="s">
        <v>6277</v>
      </c>
      <c r="H1713" t="s">
        <v>5050</v>
      </c>
      <c r="I1713" t="s">
        <v>5051</v>
      </c>
      <c r="K1713" t="s">
        <v>5052</v>
      </c>
      <c r="M1713" t="s">
        <v>237</v>
      </c>
      <c r="N1713" t="s">
        <v>5051</v>
      </c>
      <c r="O1713" t="s">
        <v>5094</v>
      </c>
      <c r="Q1713" t="s">
        <v>486</v>
      </c>
      <c r="X1713" t="s">
        <v>5093</v>
      </c>
      <c r="Y1713" t="s">
        <v>5108</v>
      </c>
      <c r="Z1713" t="s">
        <v>5093</v>
      </c>
      <c r="AA1713" t="s">
        <v>5093</v>
      </c>
      <c r="AH1713" t="s">
        <v>5058</v>
      </c>
      <c r="AM1713" t="s">
        <v>6278</v>
      </c>
    </row>
    <row r="1714" spans="1:39" x14ac:dyDescent="0.25">
      <c r="A1714">
        <v>422</v>
      </c>
      <c r="B1714" t="s">
        <v>6279</v>
      </c>
      <c r="C1714" t="s">
        <v>4791</v>
      </c>
      <c r="D1714" t="s">
        <v>5048</v>
      </c>
      <c r="E1714" t="s">
        <v>6280</v>
      </c>
      <c r="H1714" t="s">
        <v>5050</v>
      </c>
      <c r="I1714" t="s">
        <v>5051</v>
      </c>
      <c r="K1714" t="s">
        <v>235</v>
      </c>
      <c r="M1714" t="s">
        <v>5098</v>
      </c>
      <c r="N1714" t="s">
        <v>5051</v>
      </c>
      <c r="O1714" t="s">
        <v>5094</v>
      </c>
      <c r="Q1714" t="s">
        <v>486</v>
      </c>
      <c r="X1714" t="s">
        <v>5093</v>
      </c>
      <c r="Y1714" t="s">
        <v>5460</v>
      </c>
      <c r="Z1714" t="s">
        <v>5409</v>
      </c>
      <c r="AA1714" t="s">
        <v>5093</v>
      </c>
      <c r="AH1714" t="s">
        <v>5058</v>
      </c>
      <c r="AM1714" t="s">
        <v>6281</v>
      </c>
    </row>
    <row r="1715" spans="1:39" x14ac:dyDescent="0.25">
      <c r="A1715">
        <v>423</v>
      </c>
      <c r="B1715" t="s">
        <v>6282</v>
      </c>
      <c r="C1715" t="s">
        <v>4791</v>
      </c>
      <c r="D1715" t="s">
        <v>5048</v>
      </c>
      <c r="E1715" t="s">
        <v>6283</v>
      </c>
      <c r="H1715" t="s">
        <v>5050</v>
      </c>
      <c r="I1715" t="s">
        <v>5051</v>
      </c>
      <c r="K1715" t="s">
        <v>235</v>
      </c>
      <c r="M1715" t="s">
        <v>5098</v>
      </c>
      <c r="N1715" t="s">
        <v>5051</v>
      </c>
      <c r="O1715" t="s">
        <v>5094</v>
      </c>
      <c r="Q1715" t="s">
        <v>486</v>
      </c>
      <c r="X1715" t="s">
        <v>5093</v>
      </c>
      <c r="Y1715" t="s">
        <v>5078</v>
      </c>
      <c r="Z1715" t="s">
        <v>5409</v>
      </c>
      <c r="AA1715" t="s">
        <v>5093</v>
      </c>
      <c r="AH1715" t="s">
        <v>5058</v>
      </c>
      <c r="AM1715" t="s">
        <v>6284</v>
      </c>
    </row>
    <row r="1716" spans="1:39" x14ac:dyDescent="0.25">
      <c r="A1716">
        <v>424</v>
      </c>
      <c r="B1716" t="s">
        <v>6285</v>
      </c>
      <c r="C1716" t="s">
        <v>4791</v>
      </c>
      <c r="D1716" t="s">
        <v>5048</v>
      </c>
      <c r="E1716" t="s">
        <v>6286</v>
      </c>
      <c r="H1716" t="s">
        <v>5050</v>
      </c>
      <c r="I1716" t="s">
        <v>5051</v>
      </c>
      <c r="K1716" t="s">
        <v>235</v>
      </c>
      <c r="M1716" t="s">
        <v>5098</v>
      </c>
      <c r="N1716" t="s">
        <v>5051</v>
      </c>
      <c r="O1716" t="s">
        <v>5094</v>
      </c>
      <c r="Q1716" t="s">
        <v>486</v>
      </c>
      <c r="X1716" t="s">
        <v>5093</v>
      </c>
      <c r="Y1716" t="s">
        <v>236</v>
      </c>
      <c r="Z1716" t="s">
        <v>5093</v>
      </c>
      <c r="AA1716" t="s">
        <v>5093</v>
      </c>
      <c r="AH1716" t="s">
        <v>5058</v>
      </c>
      <c r="AM1716" t="s">
        <v>6287</v>
      </c>
    </row>
    <row r="1717" spans="1:39" x14ac:dyDescent="0.25">
      <c r="A1717">
        <v>425</v>
      </c>
      <c r="B1717" t="s">
        <v>6288</v>
      </c>
      <c r="C1717" t="s">
        <v>4791</v>
      </c>
      <c r="D1717" t="s">
        <v>5048</v>
      </c>
      <c r="E1717" t="s">
        <v>6289</v>
      </c>
      <c r="H1717" t="s">
        <v>5050</v>
      </c>
      <c r="I1717" t="s">
        <v>5051</v>
      </c>
      <c r="K1717" t="s">
        <v>5094</v>
      </c>
      <c r="M1717" t="s">
        <v>238</v>
      </c>
      <c r="N1717" t="s">
        <v>5051</v>
      </c>
      <c r="O1717" t="s">
        <v>5094</v>
      </c>
      <c r="Q1717" t="s">
        <v>486</v>
      </c>
      <c r="X1717" t="s">
        <v>5093</v>
      </c>
      <c r="Y1717" t="s">
        <v>5104</v>
      </c>
      <c r="Z1717" t="s">
        <v>5093</v>
      </c>
      <c r="AA1717" t="s">
        <v>5093</v>
      </c>
      <c r="AH1717" t="s">
        <v>5058</v>
      </c>
      <c r="AM1717" t="s">
        <v>6290</v>
      </c>
    </row>
    <row r="1718" spans="1:39" x14ac:dyDescent="0.25">
      <c r="A1718">
        <v>426</v>
      </c>
      <c r="B1718" t="s">
        <v>6291</v>
      </c>
      <c r="C1718" t="s">
        <v>4791</v>
      </c>
      <c r="D1718" t="s">
        <v>5048</v>
      </c>
      <c r="E1718" t="s">
        <v>6292</v>
      </c>
      <c r="H1718" t="s">
        <v>5050</v>
      </c>
      <c r="I1718" t="s">
        <v>5051</v>
      </c>
      <c r="K1718" t="s">
        <v>235</v>
      </c>
      <c r="M1718" t="s">
        <v>5134</v>
      </c>
      <c r="N1718" t="s">
        <v>5051</v>
      </c>
      <c r="O1718" t="s">
        <v>5094</v>
      </c>
      <c r="Q1718" t="s">
        <v>486</v>
      </c>
      <c r="X1718" t="s">
        <v>5093</v>
      </c>
      <c r="Y1718" t="s">
        <v>5108</v>
      </c>
      <c r="Z1718" t="s">
        <v>5091</v>
      </c>
      <c r="AA1718" t="s">
        <v>5093</v>
      </c>
      <c r="AH1718" t="s">
        <v>5058</v>
      </c>
      <c r="AM1718" t="s">
        <v>6293</v>
      </c>
    </row>
    <row r="1719" spans="1:39" x14ac:dyDescent="0.25">
      <c r="A1719">
        <v>427</v>
      </c>
      <c r="B1719" t="s">
        <v>6294</v>
      </c>
      <c r="C1719" t="s">
        <v>4791</v>
      </c>
      <c r="D1719" t="s">
        <v>5048</v>
      </c>
      <c r="E1719" t="s">
        <v>6295</v>
      </c>
      <c r="H1719" t="s">
        <v>5050</v>
      </c>
      <c r="I1719" t="s">
        <v>5051</v>
      </c>
      <c r="K1719" t="s">
        <v>5094</v>
      </c>
      <c r="M1719" t="s">
        <v>5237</v>
      </c>
      <c r="N1719" t="s">
        <v>5051</v>
      </c>
      <c r="O1719" t="s">
        <v>5094</v>
      </c>
      <c r="Q1719" t="s">
        <v>486</v>
      </c>
      <c r="X1719" t="s">
        <v>5093</v>
      </c>
      <c r="Y1719" t="s">
        <v>5104</v>
      </c>
      <c r="Z1719" t="s">
        <v>5093</v>
      </c>
      <c r="AA1719" t="s">
        <v>5093</v>
      </c>
      <c r="AH1719" t="s">
        <v>5058</v>
      </c>
      <c r="AM1719" t="s">
        <v>6296</v>
      </c>
    </row>
    <row r="1720" spans="1:39" x14ac:dyDescent="0.25">
      <c r="A1720">
        <v>428</v>
      </c>
      <c r="B1720" t="s">
        <v>6297</v>
      </c>
      <c r="C1720" t="s">
        <v>4791</v>
      </c>
      <c r="D1720" t="s">
        <v>5048</v>
      </c>
      <c r="E1720" t="s">
        <v>6298</v>
      </c>
      <c r="H1720" t="s">
        <v>5050</v>
      </c>
      <c r="I1720" t="s">
        <v>5051</v>
      </c>
      <c r="K1720" t="s">
        <v>5099</v>
      </c>
      <c r="M1720" t="s">
        <v>237</v>
      </c>
      <c r="N1720" t="s">
        <v>5051</v>
      </c>
      <c r="O1720" t="s">
        <v>5099</v>
      </c>
      <c r="Q1720" t="s">
        <v>486</v>
      </c>
      <c r="X1720" t="s">
        <v>5093</v>
      </c>
      <c r="Y1720" t="s">
        <v>5078</v>
      </c>
      <c r="Z1720" t="s">
        <v>5237</v>
      </c>
      <c r="AA1720" t="s">
        <v>5093</v>
      </c>
      <c r="AH1720" t="s">
        <v>5058</v>
      </c>
      <c r="AM1720" t="s">
        <v>6299</v>
      </c>
    </row>
    <row r="1721" spans="1:39" x14ac:dyDescent="0.25">
      <c r="A1721">
        <v>429</v>
      </c>
      <c r="B1721" t="s">
        <v>6300</v>
      </c>
      <c r="C1721" t="s">
        <v>4791</v>
      </c>
      <c r="D1721" t="s">
        <v>5048</v>
      </c>
      <c r="E1721" t="s">
        <v>6301</v>
      </c>
      <c r="H1721" t="s">
        <v>5050</v>
      </c>
      <c r="I1721" t="s">
        <v>5051</v>
      </c>
      <c r="K1721" t="s">
        <v>5672</v>
      </c>
      <c r="M1721" t="s">
        <v>5196</v>
      </c>
      <c r="N1721" t="s">
        <v>5051</v>
      </c>
      <c r="O1721" t="s">
        <v>5099</v>
      </c>
      <c r="Q1721" t="s">
        <v>486</v>
      </c>
      <c r="X1721" t="s">
        <v>5093</v>
      </c>
      <c r="Y1721" t="s">
        <v>5069</v>
      </c>
      <c r="Z1721" t="s">
        <v>5077</v>
      </c>
      <c r="AA1721" t="s">
        <v>5093</v>
      </c>
      <c r="AH1721" t="s">
        <v>5058</v>
      </c>
      <c r="AM1721" t="s">
        <v>6302</v>
      </c>
    </row>
    <row r="1722" spans="1:39" x14ac:dyDescent="0.25">
      <c r="A1722">
        <v>430</v>
      </c>
      <c r="B1722" t="s">
        <v>6303</v>
      </c>
      <c r="C1722" t="s">
        <v>4791</v>
      </c>
      <c r="D1722" t="s">
        <v>5048</v>
      </c>
      <c r="E1722" t="s">
        <v>6304</v>
      </c>
      <c r="H1722" t="s">
        <v>5050</v>
      </c>
      <c r="I1722" t="s">
        <v>5051</v>
      </c>
      <c r="K1722" t="s">
        <v>235</v>
      </c>
      <c r="M1722" t="s">
        <v>238</v>
      </c>
      <c r="N1722" t="s">
        <v>5051</v>
      </c>
      <c r="O1722" t="s">
        <v>5099</v>
      </c>
      <c r="Q1722" t="s">
        <v>486</v>
      </c>
      <c r="X1722" t="s">
        <v>5093</v>
      </c>
      <c r="Y1722" t="s">
        <v>5085</v>
      </c>
      <c r="Z1722" t="s">
        <v>5100</v>
      </c>
      <c r="AA1722" t="s">
        <v>5093</v>
      </c>
      <c r="AH1722" t="s">
        <v>5058</v>
      </c>
      <c r="AM1722" t="s">
        <v>6305</v>
      </c>
    </row>
    <row r="1723" spans="1:39" x14ac:dyDescent="0.25">
      <c r="A1723">
        <v>431</v>
      </c>
      <c r="B1723" t="s">
        <v>6306</v>
      </c>
      <c r="C1723" t="s">
        <v>4791</v>
      </c>
      <c r="D1723" t="s">
        <v>5048</v>
      </c>
      <c r="E1723" t="s">
        <v>6307</v>
      </c>
      <c r="H1723" t="s">
        <v>5050</v>
      </c>
      <c r="I1723" t="s">
        <v>5051</v>
      </c>
      <c r="K1723" t="s">
        <v>5091</v>
      </c>
      <c r="M1723" t="s">
        <v>5853</v>
      </c>
      <c r="N1723" t="s">
        <v>5051</v>
      </c>
      <c r="O1723" t="s">
        <v>5099</v>
      </c>
      <c r="Q1723" t="s">
        <v>486</v>
      </c>
      <c r="X1723" t="s">
        <v>5093</v>
      </c>
      <c r="Y1723" t="s">
        <v>5215</v>
      </c>
      <c r="Z1723" t="s">
        <v>5057</v>
      </c>
      <c r="AA1723" t="s">
        <v>5093</v>
      </c>
      <c r="AH1723" t="s">
        <v>5058</v>
      </c>
      <c r="AM1723" t="s">
        <v>6308</v>
      </c>
    </row>
    <row r="1724" spans="1:39" x14ac:dyDescent="0.25">
      <c r="A1724">
        <v>432</v>
      </c>
      <c r="B1724" t="s">
        <v>6309</v>
      </c>
      <c r="C1724" t="s">
        <v>4791</v>
      </c>
      <c r="D1724" t="s">
        <v>5048</v>
      </c>
      <c r="E1724" t="s">
        <v>6310</v>
      </c>
      <c r="H1724" t="s">
        <v>5050</v>
      </c>
      <c r="I1724" t="s">
        <v>5051</v>
      </c>
      <c r="K1724" t="s">
        <v>5129</v>
      </c>
      <c r="M1724" t="s">
        <v>237</v>
      </c>
      <c r="N1724" t="s">
        <v>5051</v>
      </c>
      <c r="O1724" t="s">
        <v>5099</v>
      </c>
      <c r="Q1724" t="s">
        <v>486</v>
      </c>
      <c r="X1724" t="s">
        <v>5093</v>
      </c>
      <c r="Y1724" t="s">
        <v>5099</v>
      </c>
      <c r="Z1724" t="s">
        <v>6311</v>
      </c>
      <c r="AA1724" t="s">
        <v>5093</v>
      </c>
      <c r="AH1724" t="s">
        <v>5058</v>
      </c>
      <c r="AM1724" t="s">
        <v>6312</v>
      </c>
    </row>
    <row r="1725" spans="1:39" x14ac:dyDescent="0.25">
      <c r="A1725">
        <v>433</v>
      </c>
      <c r="B1725" t="s">
        <v>6313</v>
      </c>
      <c r="C1725" t="s">
        <v>4791</v>
      </c>
      <c r="D1725" t="s">
        <v>5048</v>
      </c>
      <c r="E1725" t="s">
        <v>6314</v>
      </c>
      <c r="H1725" t="s">
        <v>5050</v>
      </c>
      <c r="I1725" t="s">
        <v>5051</v>
      </c>
      <c r="K1725" t="s">
        <v>5052</v>
      </c>
      <c r="M1725" t="s">
        <v>238</v>
      </c>
      <c r="N1725" t="s">
        <v>5051</v>
      </c>
      <c r="O1725" t="s">
        <v>5099</v>
      </c>
      <c r="Q1725" t="s">
        <v>486</v>
      </c>
      <c r="X1725" t="s">
        <v>5093</v>
      </c>
      <c r="Y1725" t="s">
        <v>5080</v>
      </c>
      <c r="Z1725" t="s">
        <v>5093</v>
      </c>
      <c r="AA1725" t="s">
        <v>5093</v>
      </c>
      <c r="AH1725" t="s">
        <v>5058</v>
      </c>
      <c r="AM1725" t="s">
        <v>6315</v>
      </c>
    </row>
    <row r="1726" spans="1:39" x14ac:dyDescent="0.25">
      <c r="A1726">
        <v>434</v>
      </c>
      <c r="B1726" t="s">
        <v>6316</v>
      </c>
      <c r="C1726" t="s">
        <v>4791</v>
      </c>
      <c r="D1726" t="s">
        <v>5048</v>
      </c>
      <c r="E1726" t="s">
        <v>6317</v>
      </c>
      <c r="H1726" t="s">
        <v>5050</v>
      </c>
      <c r="I1726" t="s">
        <v>5051</v>
      </c>
      <c r="K1726" t="s">
        <v>6318</v>
      </c>
      <c r="M1726" t="s">
        <v>5648</v>
      </c>
      <c r="N1726" t="s">
        <v>5051</v>
      </c>
      <c r="O1726" t="s">
        <v>5099</v>
      </c>
      <c r="Q1726" t="s">
        <v>486</v>
      </c>
      <c r="X1726" t="s">
        <v>5093</v>
      </c>
      <c r="Y1726" t="s">
        <v>5648</v>
      </c>
      <c r="Z1726" t="s">
        <v>5138</v>
      </c>
      <c r="AA1726" t="s">
        <v>5093</v>
      </c>
      <c r="AH1726" t="s">
        <v>5058</v>
      </c>
      <c r="AM1726" t="s">
        <v>6319</v>
      </c>
    </row>
    <row r="1727" spans="1:39" x14ac:dyDescent="0.25">
      <c r="A1727">
        <v>435</v>
      </c>
      <c r="B1727" t="s">
        <v>6320</v>
      </c>
      <c r="C1727" t="s">
        <v>4792</v>
      </c>
      <c r="D1727" t="s">
        <v>5048</v>
      </c>
      <c r="E1727" t="s">
        <v>6321</v>
      </c>
      <c r="H1727" t="s">
        <v>5050</v>
      </c>
      <c r="I1727" t="s">
        <v>5051</v>
      </c>
      <c r="J1727" t="s">
        <v>235</v>
      </c>
      <c r="K1727" t="s">
        <v>5091</v>
      </c>
      <c r="M1727" t="s">
        <v>323</v>
      </c>
      <c r="AH1727" t="s">
        <v>5058</v>
      </c>
      <c r="AM1727" t="s">
        <v>6322</v>
      </c>
    </row>
    <row r="1728" spans="1:39" x14ac:dyDescent="0.25">
      <c r="A1728">
        <v>437</v>
      </c>
      <c r="B1728" t="s">
        <v>6323</v>
      </c>
      <c r="C1728" t="s">
        <v>4792</v>
      </c>
      <c r="D1728" t="s">
        <v>5048</v>
      </c>
      <c r="E1728" t="s">
        <v>6324</v>
      </c>
      <c r="H1728" t="s">
        <v>5050</v>
      </c>
      <c r="I1728" t="s">
        <v>5051</v>
      </c>
      <c r="J1728" t="s">
        <v>235</v>
      </c>
      <c r="K1728" t="s">
        <v>5091</v>
      </c>
      <c r="M1728" t="s">
        <v>5395</v>
      </c>
      <c r="AH1728" t="s">
        <v>5058</v>
      </c>
      <c r="AM1728" t="s">
        <v>6325</v>
      </c>
    </row>
    <row r="1729" spans="1:39" x14ac:dyDescent="0.25">
      <c r="A1729">
        <v>438</v>
      </c>
      <c r="B1729" t="s">
        <v>6326</v>
      </c>
      <c r="C1729" t="s">
        <v>4792</v>
      </c>
      <c r="D1729" t="s">
        <v>5048</v>
      </c>
      <c r="E1729" t="s">
        <v>6327</v>
      </c>
      <c r="H1729" t="s">
        <v>5050</v>
      </c>
      <c r="I1729" t="s">
        <v>5051</v>
      </c>
      <c r="J1729" t="s">
        <v>235</v>
      </c>
      <c r="K1729" t="s">
        <v>5113</v>
      </c>
      <c r="M1729" t="s">
        <v>5409</v>
      </c>
      <c r="AH1729" t="s">
        <v>5058</v>
      </c>
      <c r="AM1729" t="s">
        <v>6328</v>
      </c>
    </row>
    <row r="1730" spans="1:39" x14ac:dyDescent="0.25">
      <c r="A1730">
        <v>439</v>
      </c>
      <c r="B1730" t="s">
        <v>6329</v>
      </c>
      <c r="C1730" t="s">
        <v>4792</v>
      </c>
      <c r="D1730" t="s">
        <v>5048</v>
      </c>
      <c r="E1730" t="s">
        <v>6330</v>
      </c>
      <c r="H1730" t="s">
        <v>5050</v>
      </c>
      <c r="I1730" t="s">
        <v>5051</v>
      </c>
      <c r="J1730" t="s">
        <v>235</v>
      </c>
      <c r="K1730" t="s">
        <v>5108</v>
      </c>
      <c r="M1730" t="s">
        <v>5054</v>
      </c>
      <c r="AH1730" t="s">
        <v>5058</v>
      </c>
      <c r="AM1730" t="s">
        <v>6331</v>
      </c>
    </row>
    <row r="1731" spans="1:39" x14ac:dyDescent="0.25">
      <c r="A1731">
        <v>440</v>
      </c>
      <c r="B1731" t="s">
        <v>6332</v>
      </c>
      <c r="C1731" t="s">
        <v>4792</v>
      </c>
      <c r="D1731" t="s">
        <v>5048</v>
      </c>
      <c r="E1731" t="s">
        <v>6333</v>
      </c>
      <c r="H1731" t="s">
        <v>5050</v>
      </c>
      <c r="I1731" t="s">
        <v>5051</v>
      </c>
      <c r="J1731" t="s">
        <v>235</v>
      </c>
      <c r="K1731" t="s">
        <v>5108</v>
      </c>
      <c r="M1731" t="s">
        <v>255</v>
      </c>
      <c r="AH1731" t="s">
        <v>5058</v>
      </c>
      <c r="AM1731" t="s">
        <v>6334</v>
      </c>
    </row>
    <row r="1732" spans="1:39" x14ac:dyDescent="0.25">
      <c r="A1732">
        <v>441</v>
      </c>
      <c r="B1732" t="s">
        <v>6335</v>
      </c>
      <c r="C1732" t="s">
        <v>4792</v>
      </c>
      <c r="D1732" t="s">
        <v>5048</v>
      </c>
      <c r="E1732" t="s">
        <v>6336</v>
      </c>
      <c r="H1732" t="s">
        <v>5050</v>
      </c>
      <c r="I1732" t="s">
        <v>5051</v>
      </c>
      <c r="J1732" t="s">
        <v>235</v>
      </c>
      <c r="K1732" t="s">
        <v>5085</v>
      </c>
      <c r="M1732" t="s">
        <v>5237</v>
      </c>
      <c r="AH1732" t="s">
        <v>5058</v>
      </c>
      <c r="AM1732" t="s">
        <v>6337</v>
      </c>
    </row>
    <row r="1733" spans="1:39" x14ac:dyDescent="0.25">
      <c r="A1733">
        <v>442</v>
      </c>
      <c r="B1733" t="s">
        <v>6338</v>
      </c>
      <c r="C1733" t="s">
        <v>4792</v>
      </c>
      <c r="D1733" t="s">
        <v>5048</v>
      </c>
      <c r="E1733" t="s">
        <v>6339</v>
      </c>
      <c r="H1733" t="s">
        <v>5050</v>
      </c>
      <c r="I1733" t="s">
        <v>5051</v>
      </c>
      <c r="J1733" t="s">
        <v>235</v>
      </c>
      <c r="K1733" t="s">
        <v>5080</v>
      </c>
      <c r="M1733" t="s">
        <v>5237</v>
      </c>
      <c r="AH1733" t="s">
        <v>5058</v>
      </c>
      <c r="AM1733" t="s">
        <v>6340</v>
      </c>
    </row>
    <row r="1734" spans="1:39" x14ac:dyDescent="0.25">
      <c r="A1734">
        <v>443</v>
      </c>
      <c r="B1734" t="s">
        <v>6341</v>
      </c>
      <c r="C1734" t="s">
        <v>4792</v>
      </c>
      <c r="D1734" t="s">
        <v>5048</v>
      </c>
      <c r="E1734" t="s">
        <v>6342</v>
      </c>
      <c r="H1734" t="s">
        <v>5050</v>
      </c>
      <c r="I1734" t="s">
        <v>5051</v>
      </c>
      <c r="J1734" t="s">
        <v>235</v>
      </c>
      <c r="K1734" t="s">
        <v>5080</v>
      </c>
      <c r="M1734" t="s">
        <v>5098</v>
      </c>
      <c r="AH1734" t="s">
        <v>5058</v>
      </c>
      <c r="AM1734" t="s">
        <v>6343</v>
      </c>
    </row>
    <row r="1735" spans="1:39" x14ac:dyDescent="0.25">
      <c r="A1735">
        <v>444</v>
      </c>
      <c r="B1735" t="s">
        <v>6344</v>
      </c>
      <c r="C1735" t="s">
        <v>4792</v>
      </c>
      <c r="D1735" t="s">
        <v>5048</v>
      </c>
      <c r="E1735" t="s">
        <v>6345</v>
      </c>
      <c r="H1735" t="s">
        <v>5050</v>
      </c>
      <c r="I1735" t="s">
        <v>5051</v>
      </c>
      <c r="J1735" t="s">
        <v>235</v>
      </c>
      <c r="K1735" t="s">
        <v>5080</v>
      </c>
      <c r="M1735" t="s">
        <v>252</v>
      </c>
      <c r="AH1735" t="s">
        <v>5058</v>
      </c>
      <c r="AM1735" t="s">
        <v>6346</v>
      </c>
    </row>
    <row r="1736" spans="1:39" x14ac:dyDescent="0.25">
      <c r="A1736">
        <v>445</v>
      </c>
      <c r="B1736" t="s">
        <v>6347</v>
      </c>
      <c r="C1736" t="s">
        <v>4792</v>
      </c>
      <c r="D1736" t="s">
        <v>5048</v>
      </c>
      <c r="E1736" t="s">
        <v>6348</v>
      </c>
      <c r="H1736" t="s">
        <v>5050</v>
      </c>
      <c r="I1736" t="s">
        <v>5051</v>
      </c>
      <c r="J1736" t="s">
        <v>235</v>
      </c>
      <c r="K1736" t="s">
        <v>5191</v>
      </c>
      <c r="M1736" t="s">
        <v>506</v>
      </c>
      <c r="AH1736" t="s">
        <v>5058</v>
      </c>
      <c r="AM1736" t="s">
        <v>6349</v>
      </c>
    </row>
    <row r="1737" spans="1:39" x14ac:dyDescent="0.25">
      <c r="A1737">
        <v>446</v>
      </c>
      <c r="B1737" t="s">
        <v>6350</v>
      </c>
      <c r="C1737" t="s">
        <v>4792</v>
      </c>
      <c r="D1737" t="s">
        <v>5048</v>
      </c>
      <c r="E1737" t="s">
        <v>6351</v>
      </c>
      <c r="H1737" t="s">
        <v>5050</v>
      </c>
      <c r="I1737" t="s">
        <v>5051</v>
      </c>
      <c r="J1737" t="s">
        <v>235</v>
      </c>
      <c r="K1737" t="s">
        <v>237</v>
      </c>
      <c r="M1737" t="s">
        <v>292</v>
      </c>
      <c r="AH1737" t="s">
        <v>5058</v>
      </c>
      <c r="AM1737" t="s">
        <v>6352</v>
      </c>
    </row>
    <row r="1738" spans="1:39" x14ac:dyDescent="0.25">
      <c r="A1738">
        <v>447</v>
      </c>
      <c r="B1738" t="s">
        <v>6353</v>
      </c>
      <c r="C1738" t="s">
        <v>4792</v>
      </c>
      <c r="D1738" t="s">
        <v>5048</v>
      </c>
      <c r="E1738" t="s">
        <v>6354</v>
      </c>
      <c r="H1738" t="s">
        <v>5050</v>
      </c>
      <c r="I1738" t="s">
        <v>5051</v>
      </c>
      <c r="J1738" t="s">
        <v>235</v>
      </c>
      <c r="K1738" t="s">
        <v>5271</v>
      </c>
      <c r="M1738" t="s">
        <v>6355</v>
      </c>
      <c r="AH1738" t="s">
        <v>5058</v>
      </c>
      <c r="AM1738" t="s">
        <v>6356</v>
      </c>
    </row>
    <row r="1739" spans="1:39" x14ac:dyDescent="0.25">
      <c r="A1739">
        <v>448</v>
      </c>
      <c r="B1739" t="s">
        <v>6357</v>
      </c>
      <c r="C1739" t="s">
        <v>4792</v>
      </c>
      <c r="D1739" t="s">
        <v>5048</v>
      </c>
      <c r="E1739" t="s">
        <v>6358</v>
      </c>
      <c r="H1739" t="s">
        <v>5050</v>
      </c>
      <c r="I1739" t="s">
        <v>5051</v>
      </c>
      <c r="J1739" t="s">
        <v>235</v>
      </c>
      <c r="K1739" t="s">
        <v>743</v>
      </c>
      <c r="M1739" t="s">
        <v>237</v>
      </c>
      <c r="AH1739" t="s">
        <v>5058</v>
      </c>
      <c r="AM1739" t="s">
        <v>6359</v>
      </c>
    </row>
    <row r="1740" spans="1:39" x14ac:dyDescent="0.25">
      <c r="A1740">
        <v>449</v>
      </c>
      <c r="B1740" t="s">
        <v>6360</v>
      </c>
      <c r="C1740" t="s">
        <v>4792</v>
      </c>
      <c r="D1740" t="s">
        <v>5048</v>
      </c>
      <c r="E1740" t="s">
        <v>6361</v>
      </c>
      <c r="H1740" t="s">
        <v>5050</v>
      </c>
      <c r="I1740" t="s">
        <v>5051</v>
      </c>
      <c r="J1740" t="s">
        <v>235</v>
      </c>
      <c r="K1740" t="s">
        <v>5092</v>
      </c>
      <c r="M1740" t="s">
        <v>237</v>
      </c>
      <c r="AH1740" t="s">
        <v>5058</v>
      </c>
      <c r="AM1740" t="s">
        <v>6362</v>
      </c>
    </row>
    <row r="1741" spans="1:39" x14ac:dyDescent="0.25">
      <c r="A1741">
        <v>450</v>
      </c>
      <c r="B1741" t="s">
        <v>6363</v>
      </c>
      <c r="C1741" t="s">
        <v>4792</v>
      </c>
      <c r="D1741" t="s">
        <v>5048</v>
      </c>
      <c r="E1741" t="s">
        <v>6364</v>
      </c>
      <c r="H1741" t="s">
        <v>5050</v>
      </c>
      <c r="I1741" t="s">
        <v>5051</v>
      </c>
      <c r="J1741" t="s">
        <v>235</v>
      </c>
      <c r="K1741" t="s">
        <v>5134</v>
      </c>
      <c r="M1741" t="s">
        <v>5134</v>
      </c>
      <c r="AH1741" t="s">
        <v>5058</v>
      </c>
      <c r="AM1741" t="s">
        <v>6365</v>
      </c>
    </row>
    <row r="1742" spans="1:39" x14ac:dyDescent="0.25">
      <c r="A1742">
        <v>451</v>
      </c>
      <c r="B1742" t="s">
        <v>6366</v>
      </c>
      <c r="C1742" t="s">
        <v>4792</v>
      </c>
      <c r="D1742" t="s">
        <v>5048</v>
      </c>
      <c r="E1742" t="s">
        <v>6367</v>
      </c>
      <c r="H1742" t="s">
        <v>5050</v>
      </c>
      <c r="I1742" t="s">
        <v>5051</v>
      </c>
      <c r="J1742" t="s">
        <v>235</v>
      </c>
      <c r="K1742" t="s">
        <v>5237</v>
      </c>
      <c r="M1742" t="s">
        <v>5065</v>
      </c>
      <c r="AH1742" t="s">
        <v>5058</v>
      </c>
      <c r="AM1742" t="s">
        <v>6368</v>
      </c>
    </row>
    <row r="1743" spans="1:39" x14ac:dyDescent="0.25">
      <c r="A1743">
        <v>452</v>
      </c>
      <c r="B1743" t="s">
        <v>6369</v>
      </c>
      <c r="C1743" t="s">
        <v>4792</v>
      </c>
      <c r="D1743" t="s">
        <v>5048</v>
      </c>
      <c r="E1743" t="s">
        <v>6370</v>
      </c>
      <c r="H1743" t="s">
        <v>5050</v>
      </c>
      <c r="I1743" t="s">
        <v>5051</v>
      </c>
      <c r="J1743" t="s">
        <v>235</v>
      </c>
      <c r="K1743" t="s">
        <v>5237</v>
      </c>
      <c r="M1743" t="s">
        <v>6371</v>
      </c>
      <c r="AH1743" t="s">
        <v>5058</v>
      </c>
      <c r="AM1743" t="s">
        <v>6372</v>
      </c>
    </row>
    <row r="1744" spans="1:39" x14ac:dyDescent="0.25">
      <c r="A1744">
        <v>453</v>
      </c>
      <c r="B1744" t="s">
        <v>6373</v>
      </c>
      <c r="C1744" t="s">
        <v>4792</v>
      </c>
      <c r="D1744" t="s">
        <v>5048</v>
      </c>
      <c r="E1744" t="s">
        <v>6374</v>
      </c>
      <c r="H1744" t="s">
        <v>5050</v>
      </c>
      <c r="I1744" t="s">
        <v>5051</v>
      </c>
      <c r="J1744" t="s">
        <v>235</v>
      </c>
      <c r="K1744" t="s">
        <v>5098</v>
      </c>
      <c r="M1744" t="s">
        <v>5063</v>
      </c>
      <c r="AH1744" t="s">
        <v>5058</v>
      </c>
      <c r="AM1744" t="s">
        <v>6375</v>
      </c>
    </row>
    <row r="1745" spans="1:39" x14ac:dyDescent="0.25">
      <c r="A1745">
        <v>454</v>
      </c>
      <c r="B1745" t="s">
        <v>6376</v>
      </c>
      <c r="C1745" t="s">
        <v>4792</v>
      </c>
      <c r="D1745" t="s">
        <v>5048</v>
      </c>
      <c r="E1745" t="s">
        <v>6377</v>
      </c>
      <c r="H1745" t="s">
        <v>5050</v>
      </c>
      <c r="I1745" t="s">
        <v>5051</v>
      </c>
      <c r="J1745" t="s">
        <v>235</v>
      </c>
      <c r="K1745" t="s">
        <v>5098</v>
      </c>
      <c r="M1745" t="s">
        <v>5078</v>
      </c>
      <c r="AH1745" t="s">
        <v>5058</v>
      </c>
      <c r="AM1745" t="s">
        <v>6378</v>
      </c>
    </row>
    <row r="1746" spans="1:39" x14ac:dyDescent="0.25">
      <c r="A1746">
        <v>455</v>
      </c>
      <c r="B1746" t="s">
        <v>6379</v>
      </c>
      <c r="C1746" t="s">
        <v>4792</v>
      </c>
      <c r="D1746" t="s">
        <v>5048</v>
      </c>
      <c r="E1746" t="s">
        <v>6380</v>
      </c>
      <c r="H1746" t="s">
        <v>5050</v>
      </c>
      <c r="I1746" t="s">
        <v>5051</v>
      </c>
      <c r="J1746" t="s">
        <v>235</v>
      </c>
      <c r="K1746" t="s">
        <v>5098</v>
      </c>
      <c r="M1746" t="s">
        <v>5271</v>
      </c>
      <c r="AH1746" t="s">
        <v>5058</v>
      </c>
      <c r="AM1746" t="s">
        <v>6381</v>
      </c>
    </row>
    <row r="1747" spans="1:39" x14ac:dyDescent="0.25">
      <c r="A1747">
        <v>456</v>
      </c>
      <c r="B1747" t="s">
        <v>6382</v>
      </c>
      <c r="C1747" t="s">
        <v>4792</v>
      </c>
      <c r="D1747" t="s">
        <v>5048</v>
      </c>
      <c r="E1747" t="s">
        <v>6383</v>
      </c>
      <c r="H1747" t="s">
        <v>5050</v>
      </c>
      <c r="I1747" t="s">
        <v>5051</v>
      </c>
      <c r="J1747" t="s">
        <v>235</v>
      </c>
      <c r="K1747" t="s">
        <v>5056</v>
      </c>
      <c r="M1747" t="s">
        <v>5098</v>
      </c>
      <c r="AH1747" t="s">
        <v>5058</v>
      </c>
      <c r="AM1747" t="s">
        <v>6384</v>
      </c>
    </row>
    <row r="1748" spans="1:39" x14ac:dyDescent="0.25">
      <c r="A1748">
        <v>457</v>
      </c>
      <c r="B1748" t="s">
        <v>6385</v>
      </c>
      <c r="C1748" t="s">
        <v>4792</v>
      </c>
      <c r="D1748" t="s">
        <v>5048</v>
      </c>
      <c r="E1748" t="s">
        <v>6386</v>
      </c>
      <c r="H1748" t="s">
        <v>5050</v>
      </c>
      <c r="I1748" t="s">
        <v>5051</v>
      </c>
      <c r="J1748" t="s">
        <v>235</v>
      </c>
      <c r="K1748" t="s">
        <v>238</v>
      </c>
      <c r="M1748" t="s">
        <v>5099</v>
      </c>
      <c r="AH1748" t="s">
        <v>5058</v>
      </c>
      <c r="AM1748" t="s">
        <v>6387</v>
      </c>
    </row>
    <row r="1749" spans="1:39" x14ac:dyDescent="0.25">
      <c r="A1749">
        <v>458</v>
      </c>
      <c r="B1749" t="s">
        <v>6388</v>
      </c>
      <c r="C1749" t="s">
        <v>4792</v>
      </c>
      <c r="D1749" t="s">
        <v>5048</v>
      </c>
      <c r="E1749" t="s">
        <v>6389</v>
      </c>
      <c r="H1749" t="s">
        <v>5050</v>
      </c>
      <c r="I1749" t="s">
        <v>5051</v>
      </c>
      <c r="J1749" t="s">
        <v>235</v>
      </c>
      <c r="K1749" t="s">
        <v>238</v>
      </c>
      <c r="M1749" t="s">
        <v>5063</v>
      </c>
      <c r="AH1749" t="s">
        <v>5058</v>
      </c>
      <c r="AM1749" t="s">
        <v>6390</v>
      </c>
    </row>
    <row r="1750" spans="1:39" x14ac:dyDescent="0.25">
      <c r="A1750">
        <v>459</v>
      </c>
      <c r="B1750" t="s">
        <v>6391</v>
      </c>
      <c r="C1750" t="s">
        <v>4792</v>
      </c>
      <c r="D1750" t="s">
        <v>5048</v>
      </c>
      <c r="E1750" t="s">
        <v>6392</v>
      </c>
      <c r="H1750" t="s">
        <v>5050</v>
      </c>
      <c r="I1750" t="s">
        <v>5051</v>
      </c>
      <c r="J1750" t="s">
        <v>235</v>
      </c>
      <c r="K1750" t="s">
        <v>238</v>
      </c>
      <c r="M1750" t="s">
        <v>5123</v>
      </c>
      <c r="AH1750" t="s">
        <v>5058</v>
      </c>
      <c r="AM1750" t="s">
        <v>6393</v>
      </c>
    </row>
    <row r="1751" spans="1:39" x14ac:dyDescent="0.25">
      <c r="A1751">
        <v>460</v>
      </c>
      <c r="B1751" t="s">
        <v>6394</v>
      </c>
      <c r="C1751" t="s">
        <v>4792</v>
      </c>
      <c r="D1751" t="s">
        <v>5048</v>
      </c>
      <c r="E1751" t="s">
        <v>6395</v>
      </c>
      <c r="H1751" t="s">
        <v>5050</v>
      </c>
      <c r="I1751" t="s">
        <v>5051</v>
      </c>
      <c r="J1751" t="s">
        <v>235</v>
      </c>
      <c r="K1751" t="s">
        <v>238</v>
      </c>
      <c r="M1751" t="s">
        <v>5078</v>
      </c>
      <c r="AH1751" t="s">
        <v>5058</v>
      </c>
      <c r="AM1751" t="s">
        <v>6396</v>
      </c>
    </row>
    <row r="1752" spans="1:39" x14ac:dyDescent="0.25">
      <c r="A1752">
        <v>461</v>
      </c>
      <c r="B1752" t="s">
        <v>6397</v>
      </c>
      <c r="C1752" t="s">
        <v>4792</v>
      </c>
      <c r="D1752" t="s">
        <v>5048</v>
      </c>
      <c r="E1752" t="s">
        <v>6398</v>
      </c>
      <c r="H1752" t="s">
        <v>5050</v>
      </c>
      <c r="I1752" t="s">
        <v>5051</v>
      </c>
      <c r="J1752" t="s">
        <v>235</v>
      </c>
      <c r="K1752" t="s">
        <v>238</v>
      </c>
      <c r="M1752" t="s">
        <v>236</v>
      </c>
      <c r="AH1752" t="s">
        <v>5058</v>
      </c>
      <c r="AM1752" t="s">
        <v>6399</v>
      </c>
    </row>
    <row r="1753" spans="1:39" x14ac:dyDescent="0.25">
      <c r="A1753">
        <v>462</v>
      </c>
      <c r="B1753" t="s">
        <v>6400</v>
      </c>
      <c r="C1753" t="s">
        <v>4792</v>
      </c>
      <c r="D1753" t="s">
        <v>5048</v>
      </c>
      <c r="E1753" t="s">
        <v>6401</v>
      </c>
      <c r="H1753" t="s">
        <v>5050</v>
      </c>
      <c r="I1753" t="s">
        <v>5051</v>
      </c>
      <c r="J1753" t="s">
        <v>235</v>
      </c>
      <c r="K1753" t="s">
        <v>238</v>
      </c>
      <c r="M1753" t="s">
        <v>5191</v>
      </c>
      <c r="AH1753" t="s">
        <v>5058</v>
      </c>
      <c r="AM1753" t="s">
        <v>6402</v>
      </c>
    </row>
    <row r="1754" spans="1:39" x14ac:dyDescent="0.25">
      <c r="A1754">
        <v>463</v>
      </c>
      <c r="B1754" t="s">
        <v>6403</v>
      </c>
      <c r="C1754" t="s">
        <v>4792</v>
      </c>
      <c r="D1754" t="s">
        <v>5048</v>
      </c>
      <c r="E1754" t="s">
        <v>6404</v>
      </c>
      <c r="H1754" t="s">
        <v>5050</v>
      </c>
      <c r="I1754" t="s">
        <v>5051</v>
      </c>
      <c r="J1754" t="s">
        <v>235</v>
      </c>
      <c r="K1754" t="s">
        <v>238</v>
      </c>
      <c r="M1754" t="s">
        <v>5069</v>
      </c>
      <c r="AH1754" t="s">
        <v>5058</v>
      </c>
      <c r="AM1754" t="s">
        <v>6405</v>
      </c>
    </row>
    <row r="1755" spans="1:39" x14ac:dyDescent="0.25">
      <c r="A1755">
        <v>464</v>
      </c>
      <c r="B1755" t="s">
        <v>6406</v>
      </c>
      <c r="C1755" t="s">
        <v>4792</v>
      </c>
      <c r="D1755" t="s">
        <v>5048</v>
      </c>
      <c r="E1755" t="s">
        <v>6407</v>
      </c>
      <c r="H1755" t="s">
        <v>5050</v>
      </c>
      <c r="I1755" t="s">
        <v>5051</v>
      </c>
      <c r="J1755" t="s">
        <v>235</v>
      </c>
      <c r="K1755" t="s">
        <v>238</v>
      </c>
      <c r="M1755" t="s">
        <v>5196</v>
      </c>
      <c r="AH1755" t="s">
        <v>5058</v>
      </c>
      <c r="AM1755" t="s">
        <v>6408</v>
      </c>
    </row>
    <row r="1756" spans="1:39" x14ac:dyDescent="0.25">
      <c r="A1756">
        <v>465</v>
      </c>
      <c r="B1756" t="s">
        <v>6409</v>
      </c>
      <c r="C1756" t="s">
        <v>4792</v>
      </c>
      <c r="D1756" t="s">
        <v>5048</v>
      </c>
      <c r="E1756" t="s">
        <v>6410</v>
      </c>
      <c r="H1756" t="s">
        <v>5050</v>
      </c>
      <c r="I1756" t="s">
        <v>5051</v>
      </c>
      <c r="J1756" t="s">
        <v>235</v>
      </c>
      <c r="K1756" t="s">
        <v>238</v>
      </c>
      <c r="M1756" t="s">
        <v>743</v>
      </c>
      <c r="AH1756" t="s">
        <v>5058</v>
      </c>
      <c r="AM1756" t="s">
        <v>6411</v>
      </c>
    </row>
    <row r="1757" spans="1:39" x14ac:dyDescent="0.25">
      <c r="A1757">
        <v>466</v>
      </c>
      <c r="B1757" t="s">
        <v>6412</v>
      </c>
      <c r="C1757" t="s">
        <v>4792</v>
      </c>
      <c r="D1757" t="s">
        <v>5048</v>
      </c>
      <c r="E1757" t="s">
        <v>6413</v>
      </c>
      <c r="H1757" t="s">
        <v>5050</v>
      </c>
      <c r="I1757" t="s">
        <v>5051</v>
      </c>
      <c r="J1757" t="s">
        <v>235</v>
      </c>
      <c r="K1757" t="s">
        <v>238</v>
      </c>
      <c r="M1757" t="s">
        <v>5092</v>
      </c>
      <c r="AH1757" t="s">
        <v>5058</v>
      </c>
      <c r="AM1757" t="s">
        <v>6414</v>
      </c>
    </row>
    <row r="1758" spans="1:39" x14ac:dyDescent="0.25">
      <c r="A1758">
        <v>467</v>
      </c>
      <c r="B1758" t="s">
        <v>6415</v>
      </c>
      <c r="C1758" t="s">
        <v>4792</v>
      </c>
      <c r="D1758" t="s">
        <v>5048</v>
      </c>
      <c r="E1758" t="s">
        <v>6416</v>
      </c>
      <c r="H1758" t="s">
        <v>5050</v>
      </c>
      <c r="I1758" t="s">
        <v>5051</v>
      </c>
      <c r="J1758" t="s">
        <v>235</v>
      </c>
      <c r="K1758" t="s">
        <v>238</v>
      </c>
      <c r="M1758" t="s">
        <v>5408</v>
      </c>
      <c r="AH1758" t="s">
        <v>5058</v>
      </c>
      <c r="AM1758" t="s">
        <v>6417</v>
      </c>
    </row>
    <row r="1759" spans="1:39" x14ac:dyDescent="0.25">
      <c r="A1759">
        <v>468</v>
      </c>
      <c r="B1759" t="s">
        <v>6418</v>
      </c>
      <c r="C1759" t="s">
        <v>4792</v>
      </c>
      <c r="D1759" t="s">
        <v>5048</v>
      </c>
      <c r="E1759" t="s">
        <v>6419</v>
      </c>
      <c r="H1759" t="s">
        <v>5050</v>
      </c>
      <c r="I1759" t="s">
        <v>5051</v>
      </c>
      <c r="K1759" t="s">
        <v>238</v>
      </c>
      <c r="M1759" t="s">
        <v>1148</v>
      </c>
      <c r="AH1759" t="s">
        <v>5058</v>
      </c>
      <c r="AM1759" t="s">
        <v>6420</v>
      </c>
    </row>
    <row r="1760" spans="1:39" x14ac:dyDescent="0.25">
      <c r="A1760">
        <v>471</v>
      </c>
      <c r="B1760" t="s">
        <v>6421</v>
      </c>
      <c r="C1760" t="s">
        <v>4792</v>
      </c>
      <c r="D1760" t="s">
        <v>5048</v>
      </c>
      <c r="E1760" t="s">
        <v>6422</v>
      </c>
      <c r="H1760" t="s">
        <v>5050</v>
      </c>
      <c r="I1760" t="s">
        <v>5051</v>
      </c>
      <c r="K1760" t="s">
        <v>5409</v>
      </c>
      <c r="M1760" t="s">
        <v>5408</v>
      </c>
      <c r="AH1760" t="s">
        <v>5058</v>
      </c>
      <c r="AM1760" t="s">
        <v>6423</v>
      </c>
    </row>
    <row r="1761" spans="1:39" x14ac:dyDescent="0.25">
      <c r="A1761">
        <v>472</v>
      </c>
      <c r="B1761" t="s">
        <v>6424</v>
      </c>
      <c r="C1761" t="s">
        <v>4792</v>
      </c>
      <c r="D1761" t="s">
        <v>5048</v>
      </c>
      <c r="E1761" t="s">
        <v>6425</v>
      </c>
      <c r="H1761" t="s">
        <v>5050</v>
      </c>
      <c r="I1761" t="s">
        <v>5051</v>
      </c>
      <c r="K1761" t="s">
        <v>5109</v>
      </c>
      <c r="M1761" t="s">
        <v>5104</v>
      </c>
      <c r="AH1761" t="s">
        <v>5058</v>
      </c>
      <c r="AM1761" t="s">
        <v>6426</v>
      </c>
    </row>
    <row r="1762" spans="1:39" x14ac:dyDescent="0.25">
      <c r="A1762">
        <v>473</v>
      </c>
      <c r="B1762" t="s">
        <v>6427</v>
      </c>
      <c r="C1762" t="s">
        <v>4792</v>
      </c>
      <c r="D1762" t="s">
        <v>5048</v>
      </c>
      <c r="E1762" t="s">
        <v>6428</v>
      </c>
      <c r="H1762" t="s">
        <v>5050</v>
      </c>
      <c r="I1762" t="s">
        <v>5051</v>
      </c>
      <c r="K1762" t="s">
        <v>506</v>
      </c>
      <c r="M1762" t="s">
        <v>5078</v>
      </c>
      <c r="AH1762" t="s">
        <v>5058</v>
      </c>
      <c r="AM1762" t="s">
        <v>6429</v>
      </c>
    </row>
    <row r="1763" spans="1:39" x14ac:dyDescent="0.25">
      <c r="A1763">
        <v>474</v>
      </c>
      <c r="B1763" t="s">
        <v>6430</v>
      </c>
      <c r="C1763" t="s">
        <v>4792</v>
      </c>
      <c r="D1763" t="s">
        <v>5048</v>
      </c>
      <c r="E1763" t="s">
        <v>6431</v>
      </c>
      <c r="H1763" t="s">
        <v>5050</v>
      </c>
      <c r="I1763" t="s">
        <v>5051</v>
      </c>
      <c r="K1763" t="s">
        <v>506</v>
      </c>
      <c r="M1763" t="s">
        <v>5085</v>
      </c>
      <c r="AH1763" t="s">
        <v>5058</v>
      </c>
      <c r="AM1763" t="s">
        <v>6432</v>
      </c>
    </row>
    <row r="1764" spans="1:39" x14ac:dyDescent="0.25">
      <c r="A1764">
        <v>475</v>
      </c>
      <c r="B1764" t="s">
        <v>6433</v>
      </c>
      <c r="C1764" t="s">
        <v>4792</v>
      </c>
      <c r="D1764" t="s">
        <v>5048</v>
      </c>
      <c r="E1764" t="s">
        <v>6434</v>
      </c>
      <c r="H1764" t="s">
        <v>5050</v>
      </c>
      <c r="I1764" t="s">
        <v>5051</v>
      </c>
      <c r="K1764" t="s">
        <v>506</v>
      </c>
      <c r="M1764" t="s">
        <v>5191</v>
      </c>
      <c r="AH1764" t="s">
        <v>5058</v>
      </c>
      <c r="AM1764" t="s">
        <v>6435</v>
      </c>
    </row>
    <row r="1765" spans="1:39" x14ac:dyDescent="0.25">
      <c r="A1765">
        <v>476</v>
      </c>
      <c r="B1765" t="s">
        <v>6436</v>
      </c>
      <c r="C1765" t="s">
        <v>4792</v>
      </c>
      <c r="D1765" t="s">
        <v>5048</v>
      </c>
      <c r="E1765" t="s">
        <v>6437</v>
      </c>
      <c r="H1765" t="s">
        <v>5050</v>
      </c>
      <c r="I1765" t="s">
        <v>5051</v>
      </c>
      <c r="K1765" t="s">
        <v>506</v>
      </c>
      <c r="M1765" t="s">
        <v>237</v>
      </c>
      <c r="AH1765" t="s">
        <v>5058</v>
      </c>
      <c r="AM1765" t="s">
        <v>6438</v>
      </c>
    </row>
    <row r="1766" spans="1:39" x14ac:dyDescent="0.25">
      <c r="A1766">
        <v>477</v>
      </c>
      <c r="B1766" t="s">
        <v>6439</v>
      </c>
      <c r="C1766" t="s">
        <v>4792</v>
      </c>
      <c r="D1766" t="s">
        <v>5048</v>
      </c>
      <c r="E1766" t="s">
        <v>6440</v>
      </c>
      <c r="H1766" t="s">
        <v>5050</v>
      </c>
      <c r="I1766" t="s">
        <v>5051</v>
      </c>
      <c r="K1766" t="s">
        <v>5121</v>
      </c>
      <c r="M1766" t="s">
        <v>5099</v>
      </c>
      <c r="AH1766" t="s">
        <v>5058</v>
      </c>
      <c r="AM1766" t="s">
        <v>6441</v>
      </c>
    </row>
    <row r="1767" spans="1:39" x14ac:dyDescent="0.25">
      <c r="A1767">
        <v>478</v>
      </c>
      <c r="B1767" t="s">
        <v>6442</v>
      </c>
      <c r="C1767" t="s">
        <v>4792</v>
      </c>
      <c r="D1767" t="s">
        <v>5048</v>
      </c>
      <c r="E1767" t="s">
        <v>6443</v>
      </c>
      <c r="H1767" t="s">
        <v>5050</v>
      </c>
      <c r="I1767" t="s">
        <v>5051</v>
      </c>
      <c r="K1767" t="s">
        <v>5121</v>
      </c>
      <c r="M1767" t="s">
        <v>5196</v>
      </c>
      <c r="AH1767" t="s">
        <v>5058</v>
      </c>
      <c r="AM1767" t="s">
        <v>6444</v>
      </c>
    </row>
    <row r="1768" spans="1:39" x14ac:dyDescent="0.25">
      <c r="A1768">
        <v>479</v>
      </c>
      <c r="B1768" t="s">
        <v>6445</v>
      </c>
      <c r="C1768" t="s">
        <v>4792</v>
      </c>
      <c r="D1768" t="s">
        <v>5048</v>
      </c>
      <c r="E1768" t="s">
        <v>6446</v>
      </c>
      <c r="H1768" t="s">
        <v>5050</v>
      </c>
      <c r="I1768" t="s">
        <v>5051</v>
      </c>
      <c r="K1768" t="s">
        <v>486</v>
      </c>
      <c r="M1768" t="s">
        <v>5078</v>
      </c>
      <c r="AH1768" t="s">
        <v>5058</v>
      </c>
      <c r="AM1768" t="s">
        <v>6447</v>
      </c>
    </row>
    <row r="1769" spans="1:39" x14ac:dyDescent="0.25">
      <c r="A1769">
        <v>480</v>
      </c>
      <c r="B1769" t="s">
        <v>6448</v>
      </c>
      <c r="C1769" t="s">
        <v>4792</v>
      </c>
      <c r="D1769" t="s">
        <v>5048</v>
      </c>
      <c r="E1769" t="s">
        <v>6449</v>
      </c>
      <c r="H1769" t="s">
        <v>5050</v>
      </c>
      <c r="I1769" t="s">
        <v>5051</v>
      </c>
      <c r="K1769" t="s">
        <v>486</v>
      </c>
      <c r="M1769" t="s">
        <v>237</v>
      </c>
      <c r="AH1769" t="s">
        <v>5058</v>
      </c>
      <c r="AM1769" t="s">
        <v>6450</v>
      </c>
    </row>
    <row r="1770" spans="1:39" x14ac:dyDescent="0.25">
      <c r="A1770">
        <v>481</v>
      </c>
      <c r="B1770" t="s">
        <v>6451</v>
      </c>
      <c r="C1770" t="s">
        <v>4792</v>
      </c>
      <c r="D1770" t="s">
        <v>5048</v>
      </c>
      <c r="E1770" t="s">
        <v>6452</v>
      </c>
      <c r="H1770" t="s">
        <v>5050</v>
      </c>
      <c r="I1770" t="s">
        <v>5051</v>
      </c>
      <c r="K1770" t="s">
        <v>486</v>
      </c>
      <c r="M1770" t="s">
        <v>5271</v>
      </c>
      <c r="AH1770" t="s">
        <v>5058</v>
      </c>
      <c r="AM1770" t="s">
        <v>6453</v>
      </c>
    </row>
    <row r="1771" spans="1:39" x14ac:dyDescent="0.25">
      <c r="A1771">
        <v>482</v>
      </c>
      <c r="B1771" t="s">
        <v>6454</v>
      </c>
      <c r="C1771" t="s">
        <v>4792</v>
      </c>
      <c r="D1771" t="s">
        <v>5048</v>
      </c>
      <c r="E1771" t="s">
        <v>6455</v>
      </c>
      <c r="H1771" t="s">
        <v>5050</v>
      </c>
      <c r="I1771" t="s">
        <v>5051</v>
      </c>
      <c r="K1771" t="s">
        <v>486</v>
      </c>
      <c r="M1771" t="s">
        <v>5092</v>
      </c>
      <c r="AH1771" t="s">
        <v>5058</v>
      </c>
      <c r="AM1771" t="s">
        <v>6456</v>
      </c>
    </row>
    <row r="1772" spans="1:39" x14ac:dyDescent="0.25">
      <c r="A1772">
        <v>483</v>
      </c>
      <c r="B1772" t="s">
        <v>6457</v>
      </c>
      <c r="C1772" t="s">
        <v>4792</v>
      </c>
      <c r="D1772" t="s">
        <v>5048</v>
      </c>
      <c r="E1772" t="s">
        <v>6458</v>
      </c>
      <c r="H1772" t="s">
        <v>5050</v>
      </c>
      <c r="I1772" t="s">
        <v>5051</v>
      </c>
      <c r="K1772" t="s">
        <v>5054</v>
      </c>
      <c r="M1772" t="s">
        <v>5078</v>
      </c>
      <c r="AH1772" t="s">
        <v>5058</v>
      </c>
      <c r="AM1772" t="s">
        <v>6459</v>
      </c>
    </row>
    <row r="1773" spans="1:39" x14ac:dyDescent="0.25">
      <c r="A1773">
        <v>484</v>
      </c>
      <c r="B1773" t="s">
        <v>6460</v>
      </c>
      <c r="C1773" t="s">
        <v>4792</v>
      </c>
      <c r="D1773" t="s">
        <v>5048</v>
      </c>
      <c r="E1773" t="s">
        <v>6461</v>
      </c>
      <c r="H1773" t="s">
        <v>5050</v>
      </c>
      <c r="I1773" t="s">
        <v>5051</v>
      </c>
      <c r="K1773" t="s">
        <v>5054</v>
      </c>
      <c r="M1773" t="s">
        <v>5056</v>
      </c>
      <c r="AH1773" t="s">
        <v>5058</v>
      </c>
      <c r="AM1773" t="s">
        <v>6462</v>
      </c>
    </row>
    <row r="1774" spans="1:39" x14ac:dyDescent="0.25">
      <c r="A1774">
        <v>485</v>
      </c>
      <c r="B1774" t="s">
        <v>6463</v>
      </c>
      <c r="C1774" t="s">
        <v>4792</v>
      </c>
      <c r="D1774" t="s">
        <v>5048</v>
      </c>
      <c r="E1774" t="s">
        <v>6464</v>
      </c>
      <c r="H1774" t="s">
        <v>5050</v>
      </c>
      <c r="I1774" t="s">
        <v>5051</v>
      </c>
      <c r="K1774" t="s">
        <v>239</v>
      </c>
      <c r="M1774" t="s">
        <v>5861</v>
      </c>
      <c r="AH1774" t="s">
        <v>5058</v>
      </c>
      <c r="AM1774" t="s">
        <v>6465</v>
      </c>
    </row>
    <row r="1775" spans="1:39" x14ac:dyDescent="0.25">
      <c r="A1775">
        <v>486</v>
      </c>
      <c r="B1775" t="s">
        <v>6466</v>
      </c>
      <c r="C1775" t="s">
        <v>4792</v>
      </c>
      <c r="D1775" t="s">
        <v>5048</v>
      </c>
      <c r="E1775" t="s">
        <v>6467</v>
      </c>
      <c r="H1775" t="s">
        <v>5050</v>
      </c>
      <c r="I1775" t="s">
        <v>5051</v>
      </c>
      <c r="K1775" t="s">
        <v>5627</v>
      </c>
      <c r="M1775" t="s">
        <v>5092</v>
      </c>
      <c r="AH1775" t="s">
        <v>5058</v>
      </c>
      <c r="AM1775" t="s">
        <v>6468</v>
      </c>
    </row>
    <row r="1776" spans="1:39" x14ac:dyDescent="0.25">
      <c r="A1776">
        <v>487</v>
      </c>
      <c r="B1776" t="s">
        <v>6469</v>
      </c>
      <c r="C1776" t="s">
        <v>4792</v>
      </c>
      <c r="D1776" t="s">
        <v>5048</v>
      </c>
      <c r="E1776" t="s">
        <v>6470</v>
      </c>
      <c r="H1776" t="s">
        <v>5050</v>
      </c>
      <c r="I1776" t="s">
        <v>5051</v>
      </c>
      <c r="K1776" t="s">
        <v>670</v>
      </c>
      <c r="M1776" t="s">
        <v>486</v>
      </c>
      <c r="AH1776" t="s">
        <v>5058</v>
      </c>
      <c r="AM1776" t="s">
        <v>6471</v>
      </c>
    </row>
    <row r="1777" spans="1:39" x14ac:dyDescent="0.25">
      <c r="A1777">
        <v>488</v>
      </c>
      <c r="B1777" t="s">
        <v>6472</v>
      </c>
      <c r="C1777" t="s">
        <v>4792</v>
      </c>
      <c r="D1777" t="s">
        <v>5048</v>
      </c>
      <c r="E1777" t="s">
        <v>6473</v>
      </c>
      <c r="H1777" t="s">
        <v>5050</v>
      </c>
      <c r="I1777" t="s">
        <v>5051</v>
      </c>
      <c r="K1777" t="s">
        <v>255</v>
      </c>
      <c r="M1777" t="s">
        <v>238</v>
      </c>
      <c r="AH1777" t="s">
        <v>5058</v>
      </c>
      <c r="AM1777" t="s">
        <v>6474</v>
      </c>
    </row>
    <row r="1778" spans="1:39" x14ac:dyDescent="0.25">
      <c r="A1778">
        <v>489</v>
      </c>
      <c r="B1778" t="s">
        <v>6475</v>
      </c>
      <c r="C1778" t="s">
        <v>4792</v>
      </c>
      <c r="D1778" t="s">
        <v>5048</v>
      </c>
      <c r="E1778" t="s">
        <v>6476</v>
      </c>
      <c r="H1778" t="s">
        <v>5050</v>
      </c>
      <c r="I1778" t="s">
        <v>5051</v>
      </c>
      <c r="K1778" t="s">
        <v>255</v>
      </c>
      <c r="M1778" t="s">
        <v>506</v>
      </c>
      <c r="AH1778" t="s">
        <v>5058</v>
      </c>
      <c r="AM1778" t="s">
        <v>6477</v>
      </c>
    </row>
    <row r="1779" spans="1:39" x14ac:dyDescent="0.25">
      <c r="A1779">
        <v>490</v>
      </c>
      <c r="B1779" t="s">
        <v>6478</v>
      </c>
      <c r="C1779" t="s">
        <v>4792</v>
      </c>
      <c r="D1779" t="s">
        <v>5048</v>
      </c>
      <c r="E1779" t="s">
        <v>6479</v>
      </c>
      <c r="H1779" t="s">
        <v>5050</v>
      </c>
      <c r="I1779" t="s">
        <v>5051</v>
      </c>
      <c r="K1779" t="s">
        <v>255</v>
      </c>
      <c r="M1779" t="s">
        <v>6355</v>
      </c>
      <c r="AH1779" t="s">
        <v>5058</v>
      </c>
      <c r="AM1779" t="s">
        <v>6480</v>
      </c>
    </row>
    <row r="1780" spans="1:39" x14ac:dyDescent="0.25">
      <c r="A1780">
        <v>491</v>
      </c>
      <c r="B1780" t="s">
        <v>6481</v>
      </c>
      <c r="C1780" t="s">
        <v>4792</v>
      </c>
      <c r="D1780" t="s">
        <v>5048</v>
      </c>
      <c r="E1780" t="s">
        <v>6482</v>
      </c>
      <c r="H1780" t="s">
        <v>5050</v>
      </c>
      <c r="I1780" t="s">
        <v>5051</v>
      </c>
      <c r="K1780" t="s">
        <v>1148</v>
      </c>
      <c r="M1780" t="s">
        <v>6483</v>
      </c>
      <c r="AH1780" t="s">
        <v>5058</v>
      </c>
      <c r="AM1780" t="s">
        <v>6484</v>
      </c>
    </row>
    <row r="1781" spans="1:39" x14ac:dyDescent="0.25">
      <c r="A1781">
        <v>492</v>
      </c>
      <c r="B1781" t="s">
        <v>6485</v>
      </c>
      <c r="C1781" t="s">
        <v>5568</v>
      </c>
      <c r="D1781" t="s">
        <v>5048</v>
      </c>
      <c r="E1781" t="s">
        <v>6486</v>
      </c>
      <c r="H1781" t="s">
        <v>5050</v>
      </c>
      <c r="I1781" t="s">
        <v>5051</v>
      </c>
      <c r="K1781" t="s">
        <v>5099</v>
      </c>
      <c r="M1781" t="s">
        <v>486</v>
      </c>
      <c r="N1781" t="s">
        <v>5051</v>
      </c>
      <c r="O1781" t="s">
        <v>5099</v>
      </c>
      <c r="Q1781" t="s">
        <v>486</v>
      </c>
      <c r="X1781" t="s">
        <v>5093</v>
      </c>
      <c r="Y1781" t="s">
        <v>5078</v>
      </c>
      <c r="Z1781" t="s">
        <v>5093</v>
      </c>
      <c r="AA1781" t="s">
        <v>5093</v>
      </c>
      <c r="AH1781" t="s">
        <v>5058</v>
      </c>
      <c r="AM1781" t="s">
        <v>6487</v>
      </c>
    </row>
    <row r="1782" spans="1:39" x14ac:dyDescent="0.25">
      <c r="A1782">
        <v>493</v>
      </c>
      <c r="B1782" t="s">
        <v>6488</v>
      </c>
      <c r="C1782" t="s">
        <v>5568</v>
      </c>
      <c r="D1782" t="s">
        <v>5048</v>
      </c>
      <c r="E1782" t="s">
        <v>6489</v>
      </c>
      <c r="H1782" t="s">
        <v>5050</v>
      </c>
      <c r="I1782" t="s">
        <v>5051</v>
      </c>
      <c r="K1782" t="s">
        <v>235</v>
      </c>
      <c r="M1782" t="s">
        <v>486</v>
      </c>
      <c r="N1782" t="s">
        <v>5051</v>
      </c>
      <c r="O1782" t="s">
        <v>5099</v>
      </c>
      <c r="Q1782" t="s">
        <v>486</v>
      </c>
      <c r="X1782" t="s">
        <v>5093</v>
      </c>
      <c r="Y1782" t="s">
        <v>5108</v>
      </c>
      <c r="Z1782" t="s">
        <v>5093</v>
      </c>
      <c r="AA1782" t="s">
        <v>5093</v>
      </c>
      <c r="AH1782" t="s">
        <v>5058</v>
      </c>
      <c r="AM1782" t="s">
        <v>6490</v>
      </c>
    </row>
    <row r="1783" spans="1:39" x14ac:dyDescent="0.25">
      <c r="A1783">
        <v>494</v>
      </c>
      <c r="B1783" t="s">
        <v>6491</v>
      </c>
      <c r="C1783" t="s">
        <v>5568</v>
      </c>
      <c r="D1783" t="s">
        <v>5048</v>
      </c>
      <c r="E1783" t="s">
        <v>6492</v>
      </c>
      <c r="H1783" t="s">
        <v>5050</v>
      </c>
      <c r="I1783" t="s">
        <v>5051</v>
      </c>
      <c r="K1783" t="s">
        <v>5099</v>
      </c>
      <c r="M1783" t="s">
        <v>236</v>
      </c>
      <c r="N1783" t="s">
        <v>5051</v>
      </c>
      <c r="O1783" t="s">
        <v>5078</v>
      </c>
      <c r="Q1783" t="s">
        <v>486</v>
      </c>
      <c r="X1783" t="s">
        <v>5093</v>
      </c>
      <c r="Y1783" t="s">
        <v>5196</v>
      </c>
      <c r="Z1783" t="s">
        <v>5069</v>
      </c>
      <c r="AA1783" t="s">
        <v>5093</v>
      </c>
      <c r="AH1783" t="s">
        <v>5058</v>
      </c>
      <c r="AM1783" t="s">
        <v>6493</v>
      </c>
    </row>
    <row r="1784" spans="1:39" x14ac:dyDescent="0.25">
      <c r="A1784">
        <v>495</v>
      </c>
      <c r="B1784" t="s">
        <v>6494</v>
      </c>
      <c r="C1784" t="s">
        <v>5568</v>
      </c>
      <c r="D1784" t="s">
        <v>5048</v>
      </c>
      <c r="E1784" t="s">
        <v>6495</v>
      </c>
      <c r="H1784" t="s">
        <v>5050</v>
      </c>
      <c r="I1784" t="s">
        <v>5051</v>
      </c>
      <c r="K1784" t="s">
        <v>5091</v>
      </c>
      <c r="M1784" t="s">
        <v>236</v>
      </c>
      <c r="N1784" t="s">
        <v>5051</v>
      </c>
      <c r="O1784" t="s">
        <v>5078</v>
      </c>
      <c r="Q1784" t="s">
        <v>486</v>
      </c>
      <c r="X1784" t="s">
        <v>5093</v>
      </c>
      <c r="Y1784" t="s">
        <v>237</v>
      </c>
      <c r="Z1784" t="s">
        <v>5069</v>
      </c>
      <c r="AA1784" t="s">
        <v>5093</v>
      </c>
      <c r="AH1784" t="s">
        <v>5058</v>
      </c>
      <c r="AM1784" t="s">
        <v>6496</v>
      </c>
    </row>
    <row r="1785" spans="1:39" x14ac:dyDescent="0.25">
      <c r="A1785">
        <v>496</v>
      </c>
      <c r="B1785" t="s">
        <v>6497</v>
      </c>
      <c r="C1785" t="s">
        <v>5568</v>
      </c>
      <c r="D1785" t="s">
        <v>5048</v>
      </c>
      <c r="E1785" t="s">
        <v>6498</v>
      </c>
      <c r="H1785" t="s">
        <v>5050</v>
      </c>
      <c r="I1785" t="s">
        <v>5051</v>
      </c>
      <c r="K1785" t="s">
        <v>5052</v>
      </c>
      <c r="M1785" t="s">
        <v>5092</v>
      </c>
      <c r="N1785" t="s">
        <v>5051</v>
      </c>
      <c r="O1785" t="s">
        <v>5113</v>
      </c>
      <c r="Q1785" t="s">
        <v>486</v>
      </c>
      <c r="X1785" t="s">
        <v>5093</v>
      </c>
      <c r="Y1785" t="s">
        <v>5085</v>
      </c>
      <c r="Z1785" t="s">
        <v>5093</v>
      </c>
      <c r="AA1785" t="s">
        <v>5093</v>
      </c>
      <c r="AH1785" t="s">
        <v>5058</v>
      </c>
      <c r="AM1785" t="s">
        <v>6499</v>
      </c>
    </row>
    <row r="1786" spans="1:39" x14ac:dyDescent="0.25">
      <c r="A1786">
        <v>497</v>
      </c>
      <c r="B1786" t="s">
        <v>6500</v>
      </c>
      <c r="C1786" t="s">
        <v>5568</v>
      </c>
      <c r="D1786" t="s">
        <v>5048</v>
      </c>
      <c r="E1786" t="s">
        <v>6501</v>
      </c>
      <c r="H1786" t="s">
        <v>5050</v>
      </c>
      <c r="I1786" t="s">
        <v>5051</v>
      </c>
      <c r="K1786" t="s">
        <v>5129</v>
      </c>
      <c r="M1786" t="s">
        <v>5134</v>
      </c>
      <c r="N1786" t="s">
        <v>5051</v>
      </c>
      <c r="O1786" t="s">
        <v>5122</v>
      </c>
      <c r="Q1786" t="s">
        <v>486</v>
      </c>
      <c r="X1786" t="s">
        <v>5093</v>
      </c>
      <c r="Y1786" t="s">
        <v>5648</v>
      </c>
      <c r="Z1786" t="s">
        <v>5672</v>
      </c>
      <c r="AA1786" t="s">
        <v>5093</v>
      </c>
      <c r="AH1786" t="s">
        <v>5058</v>
      </c>
      <c r="AM1786" t="s">
        <v>6502</v>
      </c>
    </row>
    <row r="1787" spans="1:39" x14ac:dyDescent="0.25">
      <c r="A1787">
        <v>498</v>
      </c>
      <c r="B1787" t="s">
        <v>6503</v>
      </c>
      <c r="C1787" t="s">
        <v>5568</v>
      </c>
      <c r="D1787" t="s">
        <v>5048</v>
      </c>
      <c r="E1787" t="s">
        <v>6504</v>
      </c>
      <c r="H1787" t="s">
        <v>5050</v>
      </c>
      <c r="I1787" t="s">
        <v>5051</v>
      </c>
      <c r="K1787" t="s">
        <v>5099</v>
      </c>
      <c r="M1787" t="s">
        <v>5056</v>
      </c>
      <c r="N1787" t="s">
        <v>5051</v>
      </c>
      <c r="O1787" t="s">
        <v>5104</v>
      </c>
      <c r="Q1787" t="s">
        <v>486</v>
      </c>
      <c r="X1787" t="s">
        <v>5093</v>
      </c>
      <c r="Y1787" t="s">
        <v>5108</v>
      </c>
      <c r="Z1787" t="s">
        <v>5093</v>
      </c>
      <c r="AA1787" t="s">
        <v>5093</v>
      </c>
      <c r="AH1787" t="s">
        <v>5058</v>
      </c>
      <c r="AM1787" t="s">
        <v>6505</v>
      </c>
    </row>
    <row r="1788" spans="1:39" x14ac:dyDescent="0.25">
      <c r="A1788">
        <v>499</v>
      </c>
      <c r="B1788" t="s">
        <v>6506</v>
      </c>
      <c r="C1788" t="s">
        <v>5568</v>
      </c>
      <c r="D1788" t="s">
        <v>5048</v>
      </c>
      <c r="E1788" t="s">
        <v>6507</v>
      </c>
      <c r="H1788" t="s">
        <v>5050</v>
      </c>
      <c r="I1788" t="s">
        <v>5051</v>
      </c>
      <c r="K1788" t="s">
        <v>5070</v>
      </c>
      <c r="M1788" t="s">
        <v>5080</v>
      </c>
      <c r="N1788" t="s">
        <v>5051</v>
      </c>
      <c r="O1788" t="s">
        <v>5104</v>
      </c>
      <c r="Q1788" t="s">
        <v>486</v>
      </c>
      <c r="X1788" t="s">
        <v>5093</v>
      </c>
      <c r="Y1788" t="s">
        <v>5108</v>
      </c>
      <c r="Z1788" t="s">
        <v>5191</v>
      </c>
      <c r="AA1788" t="s">
        <v>5093</v>
      </c>
      <c r="AH1788" t="s">
        <v>5058</v>
      </c>
      <c r="AM1788" t="s">
        <v>6508</v>
      </c>
    </row>
    <row r="1789" spans="1:39" x14ac:dyDescent="0.25">
      <c r="A1789">
        <v>500</v>
      </c>
      <c r="B1789" t="s">
        <v>6509</v>
      </c>
      <c r="C1789" t="s">
        <v>5568</v>
      </c>
      <c r="D1789" t="s">
        <v>5048</v>
      </c>
      <c r="E1789" t="s">
        <v>6510</v>
      </c>
      <c r="H1789" t="s">
        <v>5050</v>
      </c>
      <c r="I1789" t="s">
        <v>5051</v>
      </c>
      <c r="K1789" t="s">
        <v>5078</v>
      </c>
      <c r="M1789" t="s">
        <v>5648</v>
      </c>
      <c r="N1789" t="s">
        <v>5051</v>
      </c>
      <c r="O1789" t="s">
        <v>236</v>
      </c>
      <c r="Q1789" t="s">
        <v>486</v>
      </c>
      <c r="X1789" t="s">
        <v>5093</v>
      </c>
      <c r="Y1789" t="s">
        <v>5123</v>
      </c>
      <c r="Z1789" t="s">
        <v>5289</v>
      </c>
      <c r="AA1789" t="s">
        <v>5093</v>
      </c>
      <c r="AH1789" t="s">
        <v>5058</v>
      </c>
      <c r="AM1789" t="s">
        <v>6511</v>
      </c>
    </row>
    <row r="1790" spans="1:39" x14ac:dyDescent="0.25">
      <c r="A1790">
        <v>501</v>
      </c>
      <c r="B1790" t="s">
        <v>6512</v>
      </c>
      <c r="C1790" t="s">
        <v>5568</v>
      </c>
      <c r="D1790" t="s">
        <v>5048</v>
      </c>
      <c r="E1790" t="s">
        <v>6513</v>
      </c>
      <c r="H1790" t="s">
        <v>5050</v>
      </c>
      <c r="I1790" t="s">
        <v>5051</v>
      </c>
      <c r="K1790" t="s">
        <v>5094</v>
      </c>
      <c r="M1790" t="s">
        <v>670</v>
      </c>
      <c r="N1790" t="s">
        <v>5051</v>
      </c>
      <c r="O1790" t="s">
        <v>5196</v>
      </c>
      <c r="Q1790" t="s">
        <v>486</v>
      </c>
      <c r="X1790" t="s">
        <v>5093</v>
      </c>
      <c r="Y1790" t="s">
        <v>5271</v>
      </c>
      <c r="Z1790" t="s">
        <v>5093</v>
      </c>
      <c r="AA1790" t="s">
        <v>5093</v>
      </c>
      <c r="AH1790" t="s">
        <v>5058</v>
      </c>
      <c r="AM1790" t="s">
        <v>6514</v>
      </c>
    </row>
    <row r="1791" spans="1:39" x14ac:dyDescent="0.25">
      <c r="A1791">
        <v>502</v>
      </c>
      <c r="B1791" t="s">
        <v>6515</v>
      </c>
      <c r="C1791" t="s">
        <v>5568</v>
      </c>
      <c r="D1791" t="s">
        <v>5048</v>
      </c>
      <c r="E1791" t="s">
        <v>6516</v>
      </c>
      <c r="H1791" t="s">
        <v>5050</v>
      </c>
      <c r="I1791" t="s">
        <v>5051</v>
      </c>
      <c r="K1791" t="s">
        <v>5094</v>
      </c>
      <c r="M1791" t="s">
        <v>5080</v>
      </c>
      <c r="N1791" t="s">
        <v>5051</v>
      </c>
      <c r="O1791" t="s">
        <v>5196</v>
      </c>
      <c r="Q1791" t="s">
        <v>486</v>
      </c>
      <c r="X1791" t="s">
        <v>5093</v>
      </c>
      <c r="Y1791" t="s">
        <v>5271</v>
      </c>
      <c r="Z1791" t="s">
        <v>5093</v>
      </c>
      <c r="AA1791" t="s">
        <v>5093</v>
      </c>
      <c r="AH1791" t="s">
        <v>5058</v>
      </c>
      <c r="AM1791" t="s">
        <v>6517</v>
      </c>
    </row>
    <row r="1792" spans="1:39" x14ac:dyDescent="0.25">
      <c r="A1792">
        <v>503</v>
      </c>
      <c r="B1792" t="s">
        <v>6518</v>
      </c>
      <c r="C1792" t="s">
        <v>5568</v>
      </c>
      <c r="D1792" t="s">
        <v>5048</v>
      </c>
      <c r="E1792" t="s">
        <v>6519</v>
      </c>
      <c r="H1792" t="s">
        <v>5050</v>
      </c>
      <c r="I1792" t="s">
        <v>5051</v>
      </c>
      <c r="K1792" t="s">
        <v>5062</v>
      </c>
      <c r="M1792" t="s">
        <v>486</v>
      </c>
      <c r="N1792" t="s">
        <v>5051</v>
      </c>
      <c r="O1792" t="s">
        <v>5052</v>
      </c>
      <c r="Q1792" t="s">
        <v>486</v>
      </c>
      <c r="X1792" t="s">
        <v>5093</v>
      </c>
      <c r="Y1792" t="s">
        <v>5215</v>
      </c>
      <c r="Z1792" t="s">
        <v>5070</v>
      </c>
      <c r="AA1792" t="s">
        <v>5093</v>
      </c>
      <c r="AH1792" t="s">
        <v>5058</v>
      </c>
      <c r="AM1792" t="s">
        <v>6520</v>
      </c>
    </row>
    <row r="1793" spans="1:39" x14ac:dyDescent="0.25">
      <c r="A1793">
        <v>504</v>
      </c>
      <c r="B1793" t="s">
        <v>6521</v>
      </c>
      <c r="C1793" t="s">
        <v>5568</v>
      </c>
      <c r="D1793" t="s">
        <v>5048</v>
      </c>
      <c r="E1793" t="s">
        <v>6522</v>
      </c>
      <c r="H1793" t="s">
        <v>5050</v>
      </c>
      <c r="I1793" t="s">
        <v>5051</v>
      </c>
      <c r="K1793" t="s">
        <v>5099</v>
      </c>
      <c r="M1793" t="s">
        <v>5134</v>
      </c>
      <c r="N1793" t="s">
        <v>5051</v>
      </c>
      <c r="O1793" t="s">
        <v>5052</v>
      </c>
      <c r="Q1793" t="s">
        <v>486</v>
      </c>
      <c r="X1793" t="s">
        <v>5093</v>
      </c>
      <c r="Y1793" t="s">
        <v>5123</v>
      </c>
      <c r="Z1793" t="s">
        <v>5070</v>
      </c>
      <c r="AA1793" t="s">
        <v>5093</v>
      </c>
      <c r="AH1793" t="s">
        <v>5058</v>
      </c>
      <c r="AM1793" t="s">
        <v>6523</v>
      </c>
    </row>
    <row r="1794" spans="1:39" x14ac:dyDescent="0.25">
      <c r="A1794">
        <v>505</v>
      </c>
      <c r="B1794" t="s">
        <v>6524</v>
      </c>
      <c r="C1794" t="s">
        <v>5568</v>
      </c>
      <c r="D1794" t="s">
        <v>5048</v>
      </c>
      <c r="E1794" t="s">
        <v>6525</v>
      </c>
      <c r="H1794" t="s">
        <v>5050</v>
      </c>
      <c r="I1794" t="s">
        <v>5051</v>
      </c>
      <c r="K1794" t="s">
        <v>5099</v>
      </c>
      <c r="M1794" t="s">
        <v>5134</v>
      </c>
      <c r="N1794" t="s">
        <v>5051</v>
      </c>
      <c r="O1794" t="s">
        <v>5063</v>
      </c>
      <c r="Q1794" t="s">
        <v>506</v>
      </c>
      <c r="X1794" t="s">
        <v>5093</v>
      </c>
      <c r="Y1794" t="s">
        <v>5215</v>
      </c>
      <c r="Z1794" t="s">
        <v>5093</v>
      </c>
      <c r="AA1794" t="s">
        <v>5093</v>
      </c>
      <c r="AH1794" t="s">
        <v>5058</v>
      </c>
      <c r="AM1794" t="s">
        <v>6526</v>
      </c>
    </row>
    <row r="1795" spans="1:39" x14ac:dyDescent="0.25">
      <c r="A1795">
        <v>506</v>
      </c>
      <c r="B1795" t="s">
        <v>6527</v>
      </c>
      <c r="C1795" t="s">
        <v>5568</v>
      </c>
      <c r="D1795" t="s">
        <v>5048</v>
      </c>
      <c r="E1795" t="s">
        <v>6528</v>
      </c>
      <c r="H1795" t="s">
        <v>5050</v>
      </c>
      <c r="I1795" t="s">
        <v>5051</v>
      </c>
      <c r="K1795" t="s">
        <v>5099</v>
      </c>
      <c r="M1795" t="s">
        <v>743</v>
      </c>
      <c r="N1795" t="s">
        <v>5051</v>
      </c>
      <c r="O1795" t="s">
        <v>5063</v>
      </c>
      <c r="Q1795" t="s">
        <v>506</v>
      </c>
      <c r="X1795" t="s">
        <v>5093</v>
      </c>
      <c r="Y1795" t="s">
        <v>5069</v>
      </c>
      <c r="Z1795" t="s">
        <v>5104</v>
      </c>
      <c r="AA1795" t="s">
        <v>5093</v>
      </c>
      <c r="AH1795" t="s">
        <v>5058</v>
      </c>
      <c r="AM1795" t="s">
        <v>6529</v>
      </c>
    </row>
    <row r="1796" spans="1:39" x14ac:dyDescent="0.25">
      <c r="A1796">
        <v>507</v>
      </c>
      <c r="B1796" t="s">
        <v>6530</v>
      </c>
      <c r="C1796" t="s">
        <v>5568</v>
      </c>
      <c r="D1796" t="s">
        <v>5048</v>
      </c>
      <c r="E1796" t="s">
        <v>6531</v>
      </c>
      <c r="H1796" t="s">
        <v>5050</v>
      </c>
      <c r="I1796" t="s">
        <v>5051</v>
      </c>
      <c r="K1796" t="s">
        <v>5052</v>
      </c>
      <c r="M1796" t="s">
        <v>506</v>
      </c>
      <c r="N1796" t="s">
        <v>5051</v>
      </c>
      <c r="O1796" t="s">
        <v>5063</v>
      </c>
      <c r="Q1796" t="s">
        <v>506</v>
      </c>
      <c r="X1796" t="s">
        <v>5093</v>
      </c>
      <c r="Y1796" t="s">
        <v>5053</v>
      </c>
      <c r="Z1796" t="s">
        <v>5074</v>
      </c>
      <c r="AA1796" t="s">
        <v>5093</v>
      </c>
      <c r="AH1796" t="s">
        <v>5058</v>
      </c>
      <c r="AM1796" t="s">
        <v>6532</v>
      </c>
    </row>
    <row r="1797" spans="1:39" x14ac:dyDescent="0.25">
      <c r="A1797">
        <v>508</v>
      </c>
      <c r="B1797" t="s">
        <v>6533</v>
      </c>
      <c r="C1797" t="s">
        <v>5568</v>
      </c>
      <c r="D1797" t="s">
        <v>5048</v>
      </c>
      <c r="E1797" t="s">
        <v>6534</v>
      </c>
      <c r="H1797" t="s">
        <v>5050</v>
      </c>
      <c r="I1797" t="s">
        <v>5051</v>
      </c>
      <c r="K1797" t="s">
        <v>5052</v>
      </c>
      <c r="M1797" t="s">
        <v>5134</v>
      </c>
      <c r="N1797" t="s">
        <v>5051</v>
      </c>
      <c r="O1797" t="s">
        <v>5094</v>
      </c>
      <c r="Q1797" t="s">
        <v>506</v>
      </c>
      <c r="X1797" t="s">
        <v>5093</v>
      </c>
      <c r="Y1797" t="s">
        <v>5080</v>
      </c>
      <c r="Z1797" t="s">
        <v>5093</v>
      </c>
      <c r="AA1797" t="s">
        <v>5093</v>
      </c>
      <c r="AH1797" t="s">
        <v>5058</v>
      </c>
      <c r="AM1797" t="s">
        <v>6535</v>
      </c>
    </row>
    <row r="1798" spans="1:39" x14ac:dyDescent="0.25">
      <c r="A1798">
        <v>509</v>
      </c>
      <c r="B1798" t="s">
        <v>6536</v>
      </c>
      <c r="C1798" t="s">
        <v>5568</v>
      </c>
      <c r="D1798" t="s">
        <v>5048</v>
      </c>
      <c r="E1798" t="s">
        <v>6537</v>
      </c>
      <c r="H1798" t="s">
        <v>5050</v>
      </c>
      <c r="I1798" t="s">
        <v>5051</v>
      </c>
      <c r="K1798" t="s">
        <v>235</v>
      </c>
      <c r="M1798" t="s">
        <v>5134</v>
      </c>
      <c r="N1798" t="s">
        <v>5051</v>
      </c>
      <c r="O1798" t="s">
        <v>5094</v>
      </c>
      <c r="Q1798" t="s">
        <v>506</v>
      </c>
      <c r="X1798" t="s">
        <v>5093</v>
      </c>
      <c r="Y1798" t="s">
        <v>5123</v>
      </c>
      <c r="Z1798" t="s">
        <v>5100</v>
      </c>
      <c r="AA1798" t="s">
        <v>5093</v>
      </c>
      <c r="AH1798" t="s">
        <v>5058</v>
      </c>
      <c r="AM1798" t="s">
        <v>6538</v>
      </c>
    </row>
    <row r="1799" spans="1:39" x14ac:dyDescent="0.25">
      <c r="A1799">
        <v>510</v>
      </c>
      <c r="B1799" t="s">
        <v>6539</v>
      </c>
      <c r="C1799" t="s">
        <v>5568</v>
      </c>
      <c r="D1799" t="s">
        <v>5048</v>
      </c>
      <c r="E1799" t="s">
        <v>6540</v>
      </c>
      <c r="H1799" t="s">
        <v>5050</v>
      </c>
      <c r="I1799" t="s">
        <v>5051</v>
      </c>
      <c r="K1799" t="s">
        <v>5094</v>
      </c>
      <c r="M1799" t="s">
        <v>506</v>
      </c>
      <c r="N1799" t="s">
        <v>5051</v>
      </c>
      <c r="O1799" t="s">
        <v>5094</v>
      </c>
      <c r="Q1799" t="s">
        <v>506</v>
      </c>
      <c r="X1799" t="s">
        <v>5093</v>
      </c>
      <c r="Y1799" t="s">
        <v>5123</v>
      </c>
      <c r="Z1799" t="s">
        <v>5093</v>
      </c>
      <c r="AA1799" t="s">
        <v>5093</v>
      </c>
      <c r="AH1799" t="s">
        <v>5058</v>
      </c>
      <c r="AM1799" t="s">
        <v>6541</v>
      </c>
    </row>
    <row r="1800" spans="1:39" x14ac:dyDescent="0.25">
      <c r="A1800">
        <v>511</v>
      </c>
      <c r="B1800" t="s">
        <v>6542</v>
      </c>
      <c r="C1800" t="s">
        <v>5568</v>
      </c>
      <c r="D1800" t="s">
        <v>5048</v>
      </c>
      <c r="E1800" t="s">
        <v>6543</v>
      </c>
      <c r="H1800" t="s">
        <v>5050</v>
      </c>
      <c r="I1800" t="s">
        <v>5051</v>
      </c>
      <c r="K1800" t="s">
        <v>5099</v>
      </c>
      <c r="M1800" t="s">
        <v>506</v>
      </c>
      <c r="N1800" t="s">
        <v>5051</v>
      </c>
      <c r="O1800" t="s">
        <v>5094</v>
      </c>
      <c r="Q1800" t="s">
        <v>506</v>
      </c>
      <c r="X1800" t="s">
        <v>5093</v>
      </c>
      <c r="Y1800" t="s">
        <v>5123</v>
      </c>
      <c r="Z1800" t="s">
        <v>5093</v>
      </c>
      <c r="AA1800" t="s">
        <v>5093</v>
      </c>
      <c r="AH1800" t="s">
        <v>5058</v>
      </c>
      <c r="AM1800" t="s">
        <v>6544</v>
      </c>
    </row>
    <row r="1801" spans="1:39" x14ac:dyDescent="0.25">
      <c r="A1801">
        <v>512</v>
      </c>
      <c r="B1801" t="s">
        <v>6545</v>
      </c>
      <c r="C1801" t="s">
        <v>5568</v>
      </c>
      <c r="D1801" t="s">
        <v>5048</v>
      </c>
      <c r="E1801" t="s">
        <v>6546</v>
      </c>
      <c r="H1801" t="s">
        <v>5050</v>
      </c>
      <c r="I1801" t="s">
        <v>5051</v>
      </c>
      <c r="K1801" t="s">
        <v>235</v>
      </c>
      <c r="M1801" t="s">
        <v>237</v>
      </c>
      <c r="N1801" t="s">
        <v>5051</v>
      </c>
      <c r="O1801" t="s">
        <v>5094</v>
      </c>
      <c r="Q1801" t="s">
        <v>506</v>
      </c>
      <c r="X1801" t="s">
        <v>5093</v>
      </c>
      <c r="Y1801" t="s">
        <v>5065</v>
      </c>
      <c r="Z1801" t="s">
        <v>5093</v>
      </c>
      <c r="AA1801" t="s">
        <v>5093</v>
      </c>
      <c r="AH1801" t="s">
        <v>5058</v>
      </c>
      <c r="AM1801" t="s">
        <v>6547</v>
      </c>
    </row>
    <row r="1802" spans="1:39" x14ac:dyDescent="0.25">
      <c r="A1802">
        <v>513</v>
      </c>
      <c r="B1802" t="s">
        <v>6548</v>
      </c>
      <c r="C1802" t="s">
        <v>5568</v>
      </c>
      <c r="D1802" t="s">
        <v>5048</v>
      </c>
      <c r="E1802" t="s">
        <v>6549</v>
      </c>
      <c r="H1802" t="s">
        <v>5050</v>
      </c>
      <c r="I1802" t="s">
        <v>5051</v>
      </c>
      <c r="K1802" t="s">
        <v>5091</v>
      </c>
      <c r="M1802" t="s">
        <v>5134</v>
      </c>
      <c r="N1802" t="s">
        <v>5051</v>
      </c>
      <c r="O1802" t="s">
        <v>5094</v>
      </c>
      <c r="Q1802" t="s">
        <v>506</v>
      </c>
      <c r="X1802" t="s">
        <v>5093</v>
      </c>
      <c r="Y1802" t="s">
        <v>5085</v>
      </c>
      <c r="Z1802" t="s">
        <v>5093</v>
      </c>
      <c r="AA1802" t="s">
        <v>5093</v>
      </c>
      <c r="AH1802" t="s">
        <v>5058</v>
      </c>
      <c r="AM1802" t="s">
        <v>6550</v>
      </c>
    </row>
    <row r="1803" spans="1:39" x14ac:dyDescent="0.25">
      <c r="A1803">
        <v>514</v>
      </c>
      <c r="B1803" t="s">
        <v>6551</v>
      </c>
      <c r="C1803" t="s">
        <v>5568</v>
      </c>
      <c r="D1803" t="s">
        <v>5048</v>
      </c>
      <c r="E1803" t="s">
        <v>6552</v>
      </c>
      <c r="H1803" t="s">
        <v>5050</v>
      </c>
      <c r="I1803" t="s">
        <v>5051</v>
      </c>
      <c r="K1803" t="s">
        <v>5057</v>
      </c>
      <c r="M1803" t="s">
        <v>323</v>
      </c>
      <c r="N1803" t="s">
        <v>5051</v>
      </c>
      <c r="O1803" t="s">
        <v>5094</v>
      </c>
      <c r="Q1803" t="s">
        <v>506</v>
      </c>
      <c r="X1803" t="s">
        <v>5093</v>
      </c>
      <c r="Y1803" t="s">
        <v>5108</v>
      </c>
      <c r="Z1803" t="s">
        <v>5070</v>
      </c>
      <c r="AA1803" t="s">
        <v>5093</v>
      </c>
      <c r="AH1803" t="s">
        <v>5058</v>
      </c>
      <c r="AM1803" t="s">
        <v>6553</v>
      </c>
    </row>
    <row r="1804" spans="1:39" x14ac:dyDescent="0.25">
      <c r="A1804">
        <v>515</v>
      </c>
      <c r="B1804" t="s">
        <v>6554</v>
      </c>
      <c r="C1804" t="s">
        <v>5568</v>
      </c>
      <c r="D1804" t="s">
        <v>5048</v>
      </c>
      <c r="E1804" t="s">
        <v>6555</v>
      </c>
      <c r="H1804" t="s">
        <v>5050</v>
      </c>
      <c r="I1804" t="s">
        <v>5051</v>
      </c>
      <c r="K1804" t="s">
        <v>5113</v>
      </c>
      <c r="M1804" t="s">
        <v>255</v>
      </c>
      <c r="N1804" t="s">
        <v>5051</v>
      </c>
      <c r="O1804" t="s">
        <v>5099</v>
      </c>
      <c r="Q1804" t="s">
        <v>506</v>
      </c>
      <c r="X1804" t="s">
        <v>5093</v>
      </c>
      <c r="Y1804" t="s">
        <v>5104</v>
      </c>
      <c r="Z1804" t="s">
        <v>5093</v>
      </c>
      <c r="AA1804" t="s">
        <v>5093</v>
      </c>
      <c r="AH1804" t="s">
        <v>5058</v>
      </c>
      <c r="AM1804" t="s">
        <v>6556</v>
      </c>
    </row>
    <row r="1805" spans="1:39" x14ac:dyDescent="0.25">
      <c r="A1805">
        <v>516</v>
      </c>
      <c r="B1805" t="s">
        <v>6557</v>
      </c>
      <c r="C1805" t="s">
        <v>5568</v>
      </c>
      <c r="D1805" t="s">
        <v>5048</v>
      </c>
      <c r="E1805" t="s">
        <v>6558</v>
      </c>
      <c r="H1805" t="s">
        <v>5050</v>
      </c>
      <c r="I1805" t="s">
        <v>5051</v>
      </c>
      <c r="K1805" t="s">
        <v>235</v>
      </c>
      <c r="M1805" t="s">
        <v>238</v>
      </c>
      <c r="N1805" t="s">
        <v>5051</v>
      </c>
      <c r="O1805" t="s">
        <v>5099</v>
      </c>
      <c r="Q1805" t="s">
        <v>506</v>
      </c>
      <c r="X1805" t="s">
        <v>5093</v>
      </c>
      <c r="Y1805" t="s">
        <v>5063</v>
      </c>
      <c r="Z1805" t="s">
        <v>5093</v>
      </c>
      <c r="AA1805" t="s">
        <v>5093</v>
      </c>
      <c r="AH1805" t="s">
        <v>5058</v>
      </c>
      <c r="AM1805" t="s">
        <v>6559</v>
      </c>
    </row>
    <row r="1806" spans="1:39" x14ac:dyDescent="0.25">
      <c r="A1806">
        <v>517</v>
      </c>
      <c r="B1806" t="s">
        <v>6560</v>
      </c>
      <c r="C1806" t="s">
        <v>5568</v>
      </c>
      <c r="D1806" t="s">
        <v>5048</v>
      </c>
      <c r="E1806" t="s">
        <v>6561</v>
      </c>
      <c r="H1806" t="s">
        <v>5050</v>
      </c>
      <c r="I1806" t="s">
        <v>5051</v>
      </c>
      <c r="K1806" t="s">
        <v>5094</v>
      </c>
      <c r="M1806" t="s">
        <v>5134</v>
      </c>
      <c r="N1806" t="s">
        <v>5051</v>
      </c>
      <c r="O1806" t="s">
        <v>5113</v>
      </c>
      <c r="Q1806" t="s">
        <v>506</v>
      </c>
      <c r="X1806" t="s">
        <v>5093</v>
      </c>
      <c r="Y1806" t="s">
        <v>5078</v>
      </c>
      <c r="Z1806" t="s">
        <v>238</v>
      </c>
      <c r="AA1806" t="s">
        <v>5093</v>
      </c>
      <c r="AH1806" t="s">
        <v>5058</v>
      </c>
      <c r="AM1806" t="s">
        <v>6562</v>
      </c>
    </row>
    <row r="1807" spans="1:39" x14ac:dyDescent="0.25">
      <c r="A1807">
        <v>518</v>
      </c>
      <c r="B1807" t="s">
        <v>6563</v>
      </c>
      <c r="C1807" t="s">
        <v>5568</v>
      </c>
      <c r="D1807" t="s">
        <v>5048</v>
      </c>
      <c r="E1807" t="s">
        <v>6564</v>
      </c>
      <c r="H1807" t="s">
        <v>5050</v>
      </c>
      <c r="I1807" t="s">
        <v>5051</v>
      </c>
      <c r="K1807" t="s">
        <v>235</v>
      </c>
      <c r="M1807" t="s">
        <v>5098</v>
      </c>
      <c r="N1807" t="s">
        <v>5051</v>
      </c>
      <c r="O1807" t="s">
        <v>5113</v>
      </c>
      <c r="Q1807" t="s">
        <v>506</v>
      </c>
      <c r="X1807" t="s">
        <v>5093</v>
      </c>
      <c r="Y1807" t="s">
        <v>236</v>
      </c>
      <c r="Z1807" t="s">
        <v>5093</v>
      </c>
      <c r="AA1807" t="s">
        <v>5093</v>
      </c>
      <c r="AH1807" t="s">
        <v>5058</v>
      </c>
      <c r="AM1807" t="s">
        <v>6565</v>
      </c>
    </row>
    <row r="1808" spans="1:39" x14ac:dyDescent="0.25">
      <c r="A1808">
        <v>520</v>
      </c>
      <c r="B1808" t="s">
        <v>6571</v>
      </c>
      <c r="C1808" t="s">
        <v>5568</v>
      </c>
      <c r="D1808" t="s">
        <v>5048</v>
      </c>
      <c r="E1808" t="s">
        <v>6572</v>
      </c>
      <c r="H1808" t="s">
        <v>5050</v>
      </c>
      <c r="I1808" t="s">
        <v>5051</v>
      </c>
      <c r="K1808" t="s">
        <v>5052</v>
      </c>
      <c r="M1808" t="s">
        <v>5098</v>
      </c>
      <c r="N1808" t="s">
        <v>5051</v>
      </c>
      <c r="O1808" t="s">
        <v>5113</v>
      </c>
      <c r="Q1808" t="s">
        <v>506</v>
      </c>
      <c r="X1808" t="s">
        <v>5093</v>
      </c>
      <c r="Y1808" t="s">
        <v>5085</v>
      </c>
      <c r="Z1808" t="s">
        <v>5093</v>
      </c>
      <c r="AA1808" t="s">
        <v>5093</v>
      </c>
      <c r="AH1808" t="s">
        <v>5058</v>
      </c>
      <c r="AM1808" t="s">
        <v>6573</v>
      </c>
    </row>
    <row r="1809" spans="1:39" x14ac:dyDescent="0.25">
      <c r="A1809">
        <v>521</v>
      </c>
      <c r="B1809" t="s">
        <v>6574</v>
      </c>
      <c r="C1809" t="s">
        <v>5568</v>
      </c>
      <c r="D1809" t="s">
        <v>5048</v>
      </c>
      <c r="E1809" t="s">
        <v>6575</v>
      </c>
      <c r="H1809" t="s">
        <v>5050</v>
      </c>
      <c r="I1809" t="s">
        <v>5051</v>
      </c>
      <c r="K1809" t="s">
        <v>5052</v>
      </c>
      <c r="M1809" t="s">
        <v>506</v>
      </c>
      <c r="N1809" t="s">
        <v>5051</v>
      </c>
      <c r="O1809" t="s">
        <v>5113</v>
      </c>
      <c r="Q1809" t="s">
        <v>506</v>
      </c>
      <c r="X1809" t="s">
        <v>5093</v>
      </c>
      <c r="Y1809" t="s">
        <v>5078</v>
      </c>
      <c r="Z1809" t="s">
        <v>5093</v>
      </c>
      <c r="AA1809" t="s">
        <v>5093</v>
      </c>
      <c r="AH1809" t="s">
        <v>5058</v>
      </c>
      <c r="AM1809" t="s">
        <v>6576</v>
      </c>
    </row>
    <row r="1810" spans="1:39" x14ac:dyDescent="0.25">
      <c r="A1810">
        <v>522</v>
      </c>
      <c r="B1810" t="s">
        <v>6577</v>
      </c>
      <c r="C1810" t="s">
        <v>5568</v>
      </c>
      <c r="D1810" t="s">
        <v>5048</v>
      </c>
      <c r="E1810" t="s">
        <v>6578</v>
      </c>
      <c r="H1810" t="s">
        <v>5050</v>
      </c>
      <c r="I1810" t="s">
        <v>5051</v>
      </c>
      <c r="K1810" t="s">
        <v>235</v>
      </c>
      <c r="M1810" t="s">
        <v>506</v>
      </c>
      <c r="N1810" t="s">
        <v>5051</v>
      </c>
      <c r="O1810" t="s">
        <v>5113</v>
      </c>
      <c r="Q1810" t="s">
        <v>506</v>
      </c>
      <c r="X1810" t="s">
        <v>5093</v>
      </c>
      <c r="Y1810" t="s">
        <v>5078</v>
      </c>
      <c r="Z1810" t="s">
        <v>5093</v>
      </c>
      <c r="AA1810" t="s">
        <v>5093</v>
      </c>
      <c r="AH1810" t="s">
        <v>5058</v>
      </c>
      <c r="AM1810" t="s">
        <v>6579</v>
      </c>
    </row>
    <row r="1811" spans="1:39" x14ac:dyDescent="0.25">
      <c r="A1811">
        <v>523</v>
      </c>
      <c r="B1811" t="s">
        <v>6580</v>
      </c>
      <c r="C1811" t="s">
        <v>5568</v>
      </c>
      <c r="D1811" t="s">
        <v>5048</v>
      </c>
      <c r="E1811" t="s">
        <v>6581</v>
      </c>
      <c r="H1811" t="s">
        <v>5050</v>
      </c>
      <c r="I1811" t="s">
        <v>5051</v>
      </c>
      <c r="K1811" t="s">
        <v>5057</v>
      </c>
      <c r="M1811" t="s">
        <v>5355</v>
      </c>
      <c r="N1811" t="s">
        <v>5051</v>
      </c>
      <c r="O1811" t="s">
        <v>5113</v>
      </c>
      <c r="Q1811" t="s">
        <v>506</v>
      </c>
      <c r="X1811" t="s">
        <v>5093</v>
      </c>
      <c r="Y1811" t="s">
        <v>236</v>
      </c>
      <c r="Z1811" t="s">
        <v>5063</v>
      </c>
      <c r="AA1811" t="s">
        <v>5093</v>
      </c>
      <c r="AH1811" t="s">
        <v>5058</v>
      </c>
      <c r="AM1811" t="s">
        <v>6582</v>
      </c>
    </row>
    <row r="1812" spans="1:39" x14ac:dyDescent="0.25">
      <c r="A1812">
        <v>524</v>
      </c>
      <c r="B1812" t="s">
        <v>6583</v>
      </c>
      <c r="C1812" t="s">
        <v>5568</v>
      </c>
      <c r="D1812" t="s">
        <v>5048</v>
      </c>
      <c r="E1812" t="s">
        <v>6584</v>
      </c>
      <c r="H1812" t="s">
        <v>5050</v>
      </c>
      <c r="I1812" t="s">
        <v>5051</v>
      </c>
      <c r="K1812" t="s">
        <v>5052</v>
      </c>
      <c r="M1812" t="s">
        <v>506</v>
      </c>
      <c r="N1812" t="s">
        <v>5051</v>
      </c>
      <c r="O1812" t="s">
        <v>5113</v>
      </c>
      <c r="Q1812" t="s">
        <v>506</v>
      </c>
      <c r="X1812" t="s">
        <v>5093</v>
      </c>
      <c r="Y1812" t="s">
        <v>236</v>
      </c>
      <c r="Z1812" t="s">
        <v>5074</v>
      </c>
      <c r="AA1812" t="s">
        <v>5093</v>
      </c>
      <c r="AH1812" t="s">
        <v>5058</v>
      </c>
      <c r="AM1812" t="s">
        <v>6585</v>
      </c>
    </row>
    <row r="1813" spans="1:39" x14ac:dyDescent="0.25">
      <c r="A1813">
        <v>525</v>
      </c>
      <c r="B1813" t="s">
        <v>6586</v>
      </c>
      <c r="C1813" t="s">
        <v>5568</v>
      </c>
      <c r="D1813" t="s">
        <v>5048</v>
      </c>
      <c r="E1813" t="s">
        <v>6587</v>
      </c>
      <c r="H1813" t="s">
        <v>5050</v>
      </c>
      <c r="I1813" t="s">
        <v>5051</v>
      </c>
      <c r="K1813" t="s">
        <v>235</v>
      </c>
      <c r="M1813" t="s">
        <v>5098</v>
      </c>
      <c r="N1813" t="s">
        <v>5051</v>
      </c>
      <c r="O1813" t="s">
        <v>5104</v>
      </c>
      <c r="Q1813" t="s">
        <v>506</v>
      </c>
      <c r="X1813" t="s">
        <v>5093</v>
      </c>
      <c r="Y1813" t="s">
        <v>236</v>
      </c>
      <c r="Z1813" t="s">
        <v>5093</v>
      </c>
      <c r="AA1813" t="s">
        <v>5093</v>
      </c>
      <c r="AH1813" t="s">
        <v>5058</v>
      </c>
      <c r="AM1813" t="s">
        <v>6588</v>
      </c>
    </row>
    <row r="1814" spans="1:39" x14ac:dyDescent="0.25">
      <c r="A1814">
        <v>526</v>
      </c>
      <c r="B1814" t="s">
        <v>6589</v>
      </c>
      <c r="C1814" t="s">
        <v>5568</v>
      </c>
      <c r="D1814" t="s">
        <v>5048</v>
      </c>
      <c r="E1814" t="s">
        <v>6590</v>
      </c>
      <c r="H1814" t="s">
        <v>5050</v>
      </c>
      <c r="I1814" t="s">
        <v>5051</v>
      </c>
      <c r="K1814" t="s">
        <v>5094</v>
      </c>
      <c r="M1814" t="s">
        <v>506</v>
      </c>
      <c r="N1814" t="s">
        <v>5051</v>
      </c>
      <c r="O1814" t="s">
        <v>5085</v>
      </c>
      <c r="Q1814" t="s">
        <v>506</v>
      </c>
      <c r="X1814" t="s">
        <v>5093</v>
      </c>
      <c r="Y1814" t="s">
        <v>5355</v>
      </c>
      <c r="Z1814" t="s">
        <v>5093</v>
      </c>
      <c r="AA1814" t="s">
        <v>5093</v>
      </c>
      <c r="AH1814" t="s">
        <v>5058</v>
      </c>
      <c r="AM1814" t="s">
        <v>6591</v>
      </c>
    </row>
    <row r="1815" spans="1:39" x14ac:dyDescent="0.25">
      <c r="A1815">
        <v>527</v>
      </c>
      <c r="B1815" t="s">
        <v>6592</v>
      </c>
      <c r="C1815" t="s">
        <v>5568</v>
      </c>
      <c r="D1815" t="s">
        <v>5048</v>
      </c>
      <c r="E1815" t="s">
        <v>6593</v>
      </c>
      <c r="H1815" t="s">
        <v>5050</v>
      </c>
      <c r="I1815" t="s">
        <v>5051</v>
      </c>
      <c r="K1815" t="s">
        <v>235</v>
      </c>
      <c r="M1815" t="s">
        <v>5109</v>
      </c>
      <c r="N1815" t="s">
        <v>5051</v>
      </c>
      <c r="O1815" t="s">
        <v>5063</v>
      </c>
      <c r="Q1815" t="s">
        <v>5109</v>
      </c>
      <c r="X1815" t="s">
        <v>5093</v>
      </c>
      <c r="Y1815" t="s">
        <v>236</v>
      </c>
      <c r="Z1815" t="s">
        <v>5093</v>
      </c>
      <c r="AA1815" t="s">
        <v>5093</v>
      </c>
      <c r="AH1815" t="s">
        <v>5058</v>
      </c>
      <c r="AM1815" t="s">
        <v>6594</v>
      </c>
    </row>
    <row r="1816" spans="1:39" x14ac:dyDescent="0.25">
      <c r="A1816">
        <v>529</v>
      </c>
      <c r="B1816" t="s">
        <v>6599</v>
      </c>
      <c r="C1816" t="s">
        <v>5568</v>
      </c>
      <c r="D1816" t="s">
        <v>5048</v>
      </c>
      <c r="E1816" t="s">
        <v>6600</v>
      </c>
      <c r="H1816" t="s">
        <v>5050</v>
      </c>
      <c r="I1816" t="s">
        <v>5051</v>
      </c>
      <c r="K1816" t="s">
        <v>235</v>
      </c>
      <c r="M1816" t="s">
        <v>5134</v>
      </c>
      <c r="N1816" t="s">
        <v>5051</v>
      </c>
      <c r="O1816" t="s">
        <v>5094</v>
      </c>
      <c r="Q1816" t="s">
        <v>5109</v>
      </c>
      <c r="X1816" t="s">
        <v>5093</v>
      </c>
      <c r="Y1816" t="s">
        <v>5215</v>
      </c>
      <c r="Z1816" t="s">
        <v>5093</v>
      </c>
      <c r="AA1816" t="s">
        <v>5093</v>
      </c>
      <c r="AH1816" t="s">
        <v>5058</v>
      </c>
      <c r="AM1816" t="s">
        <v>6601</v>
      </c>
    </row>
    <row r="1817" spans="1:39" x14ac:dyDescent="0.25">
      <c r="A1817">
        <v>530</v>
      </c>
      <c r="B1817" t="s">
        <v>6602</v>
      </c>
      <c r="C1817" t="s">
        <v>5568</v>
      </c>
      <c r="D1817" t="s">
        <v>5048</v>
      </c>
      <c r="E1817" t="s">
        <v>6603</v>
      </c>
      <c r="H1817" t="s">
        <v>5050</v>
      </c>
      <c r="I1817" t="s">
        <v>5051</v>
      </c>
      <c r="K1817" t="s">
        <v>235</v>
      </c>
      <c r="M1817" t="s">
        <v>238</v>
      </c>
      <c r="N1817" t="s">
        <v>5051</v>
      </c>
      <c r="O1817" t="s">
        <v>5094</v>
      </c>
      <c r="Q1817" t="s">
        <v>5109</v>
      </c>
      <c r="X1817" t="s">
        <v>5093</v>
      </c>
      <c r="Y1817" t="s">
        <v>5053</v>
      </c>
      <c r="Z1817" t="s">
        <v>5100</v>
      </c>
      <c r="AA1817" t="s">
        <v>5093</v>
      </c>
      <c r="AH1817" t="s">
        <v>5058</v>
      </c>
      <c r="AM1817" t="s">
        <v>6604</v>
      </c>
    </row>
    <row r="1818" spans="1:39" x14ac:dyDescent="0.25">
      <c r="A1818">
        <v>531</v>
      </c>
      <c r="B1818" t="s">
        <v>6605</v>
      </c>
      <c r="C1818" t="s">
        <v>5568</v>
      </c>
      <c r="D1818" t="s">
        <v>5048</v>
      </c>
      <c r="E1818" t="s">
        <v>6606</v>
      </c>
      <c r="H1818" t="s">
        <v>5050</v>
      </c>
      <c r="I1818" t="s">
        <v>5051</v>
      </c>
      <c r="K1818" t="s">
        <v>235</v>
      </c>
      <c r="M1818" t="s">
        <v>238</v>
      </c>
      <c r="N1818" t="s">
        <v>5051</v>
      </c>
      <c r="O1818" t="s">
        <v>5094</v>
      </c>
      <c r="Q1818" t="s">
        <v>5109</v>
      </c>
      <c r="X1818" t="s">
        <v>5093</v>
      </c>
      <c r="Y1818" t="s">
        <v>236</v>
      </c>
      <c r="Z1818" t="s">
        <v>5100</v>
      </c>
      <c r="AA1818" t="s">
        <v>5093</v>
      </c>
      <c r="AH1818" t="s">
        <v>5058</v>
      </c>
      <c r="AM1818" t="s">
        <v>6607</v>
      </c>
    </row>
    <row r="1819" spans="1:39" x14ac:dyDescent="0.25">
      <c r="A1819">
        <v>532</v>
      </c>
      <c r="B1819" t="s">
        <v>6608</v>
      </c>
      <c r="C1819" t="s">
        <v>5568</v>
      </c>
      <c r="D1819" t="s">
        <v>5048</v>
      </c>
      <c r="E1819" t="s">
        <v>6609</v>
      </c>
      <c r="H1819" t="s">
        <v>5050</v>
      </c>
      <c r="I1819" t="s">
        <v>5051</v>
      </c>
      <c r="K1819" t="s">
        <v>5094</v>
      </c>
      <c r="M1819" t="s">
        <v>5109</v>
      </c>
      <c r="N1819" t="s">
        <v>5051</v>
      </c>
      <c r="O1819" t="s">
        <v>5094</v>
      </c>
      <c r="Q1819" t="s">
        <v>5109</v>
      </c>
      <c r="X1819" t="s">
        <v>5093</v>
      </c>
      <c r="Y1819" t="s">
        <v>236</v>
      </c>
      <c r="Z1819" t="s">
        <v>5093</v>
      </c>
      <c r="AA1819" t="s">
        <v>5093</v>
      </c>
      <c r="AH1819" t="s">
        <v>5058</v>
      </c>
      <c r="AM1819" t="s">
        <v>6610</v>
      </c>
    </row>
    <row r="1820" spans="1:39" x14ac:dyDescent="0.25">
      <c r="A1820">
        <v>534</v>
      </c>
      <c r="B1820" t="s">
        <v>6614</v>
      </c>
      <c r="C1820" t="s">
        <v>5568</v>
      </c>
      <c r="D1820" t="s">
        <v>5048</v>
      </c>
      <c r="E1820" t="s">
        <v>6615</v>
      </c>
      <c r="H1820" t="s">
        <v>5050</v>
      </c>
      <c r="I1820" t="s">
        <v>5051</v>
      </c>
      <c r="K1820" t="s">
        <v>235</v>
      </c>
      <c r="M1820" t="s">
        <v>238</v>
      </c>
      <c r="N1820" t="s">
        <v>5051</v>
      </c>
      <c r="O1820" t="s">
        <v>5094</v>
      </c>
      <c r="Q1820" t="s">
        <v>5109</v>
      </c>
      <c r="X1820" t="s">
        <v>5093</v>
      </c>
      <c r="Y1820" t="s">
        <v>236</v>
      </c>
      <c r="Z1820" t="s">
        <v>5100</v>
      </c>
      <c r="AA1820" t="s">
        <v>5093</v>
      </c>
      <c r="AH1820" t="s">
        <v>5058</v>
      </c>
      <c r="AM1820" t="s">
        <v>6616</v>
      </c>
    </row>
    <row r="1821" spans="1:39" x14ac:dyDescent="0.25">
      <c r="A1821">
        <v>535</v>
      </c>
      <c r="B1821" t="s">
        <v>6617</v>
      </c>
      <c r="C1821" t="s">
        <v>5568</v>
      </c>
      <c r="D1821" t="s">
        <v>5048</v>
      </c>
      <c r="E1821" t="s">
        <v>6618</v>
      </c>
      <c r="H1821" t="s">
        <v>5050</v>
      </c>
      <c r="I1821" t="s">
        <v>5051</v>
      </c>
      <c r="K1821" t="s">
        <v>235</v>
      </c>
      <c r="M1821" t="s">
        <v>238</v>
      </c>
      <c r="N1821" t="s">
        <v>5051</v>
      </c>
      <c r="O1821" t="s">
        <v>5094</v>
      </c>
      <c r="Q1821" t="s">
        <v>5109</v>
      </c>
      <c r="X1821" t="s">
        <v>5093</v>
      </c>
      <c r="Y1821" t="s">
        <v>236</v>
      </c>
      <c r="Z1821" t="s">
        <v>5093</v>
      </c>
      <c r="AA1821" t="s">
        <v>5093</v>
      </c>
      <c r="AH1821" t="s">
        <v>5058</v>
      </c>
      <c r="AM1821" t="s">
        <v>6619</v>
      </c>
    </row>
    <row r="1822" spans="1:39" x14ac:dyDescent="0.25">
      <c r="A1822">
        <v>536</v>
      </c>
      <c r="B1822" t="s">
        <v>6620</v>
      </c>
      <c r="C1822" t="s">
        <v>5568</v>
      </c>
      <c r="D1822" t="s">
        <v>5048</v>
      </c>
      <c r="E1822" t="s">
        <v>6621</v>
      </c>
      <c r="H1822" t="s">
        <v>5050</v>
      </c>
      <c r="I1822" t="s">
        <v>5051</v>
      </c>
      <c r="K1822" t="s">
        <v>5094</v>
      </c>
      <c r="M1822" t="s">
        <v>5237</v>
      </c>
      <c r="N1822" t="s">
        <v>5051</v>
      </c>
      <c r="O1822" t="s">
        <v>5094</v>
      </c>
      <c r="Q1822" t="s">
        <v>5109</v>
      </c>
      <c r="X1822" t="s">
        <v>5093</v>
      </c>
      <c r="Y1822" t="s">
        <v>5104</v>
      </c>
      <c r="Z1822" t="s">
        <v>5093</v>
      </c>
      <c r="AA1822" t="s">
        <v>5093</v>
      </c>
      <c r="AH1822" t="s">
        <v>5058</v>
      </c>
      <c r="AM1822" t="s">
        <v>6622</v>
      </c>
    </row>
    <row r="1823" spans="1:39" x14ac:dyDescent="0.25">
      <c r="A1823">
        <v>537</v>
      </c>
      <c r="B1823" t="s">
        <v>6623</v>
      </c>
      <c r="C1823" t="s">
        <v>5568</v>
      </c>
      <c r="D1823" t="s">
        <v>5048</v>
      </c>
      <c r="E1823" t="s">
        <v>6624</v>
      </c>
      <c r="H1823" t="s">
        <v>5050</v>
      </c>
      <c r="I1823" t="s">
        <v>5051</v>
      </c>
      <c r="K1823" t="s">
        <v>5099</v>
      </c>
      <c r="M1823" t="s">
        <v>5092</v>
      </c>
      <c r="N1823" t="s">
        <v>5051</v>
      </c>
      <c r="O1823" t="s">
        <v>5099</v>
      </c>
      <c r="Q1823" t="s">
        <v>5109</v>
      </c>
      <c r="X1823" t="s">
        <v>5093</v>
      </c>
      <c r="Y1823" t="s">
        <v>5078</v>
      </c>
      <c r="Z1823" t="s">
        <v>5077</v>
      </c>
      <c r="AA1823" t="s">
        <v>5093</v>
      </c>
      <c r="AH1823" t="s">
        <v>5058</v>
      </c>
      <c r="AM1823" t="s">
        <v>6625</v>
      </c>
    </row>
    <row r="1824" spans="1:39" x14ac:dyDescent="0.25">
      <c r="A1824">
        <v>538</v>
      </c>
      <c r="B1824" t="s">
        <v>6626</v>
      </c>
      <c r="C1824" t="s">
        <v>5568</v>
      </c>
      <c r="D1824" t="s">
        <v>5048</v>
      </c>
      <c r="E1824" t="s">
        <v>6627</v>
      </c>
      <c r="H1824" t="s">
        <v>5050</v>
      </c>
      <c r="I1824" t="s">
        <v>5051</v>
      </c>
      <c r="K1824" t="s">
        <v>5091</v>
      </c>
      <c r="M1824" t="s">
        <v>237</v>
      </c>
      <c r="N1824" t="s">
        <v>5051</v>
      </c>
      <c r="O1824" t="s">
        <v>5123</v>
      </c>
      <c r="Q1824" t="s">
        <v>5109</v>
      </c>
      <c r="X1824" t="s">
        <v>5093</v>
      </c>
      <c r="Y1824" t="s">
        <v>5053</v>
      </c>
      <c r="Z1824" t="s">
        <v>5093</v>
      </c>
      <c r="AA1824" t="s">
        <v>5093</v>
      </c>
      <c r="AH1824" t="s">
        <v>5058</v>
      </c>
      <c r="AM1824" t="s">
        <v>6628</v>
      </c>
    </row>
    <row r="1825" spans="1:39" x14ac:dyDescent="0.25">
      <c r="A1825">
        <v>539</v>
      </c>
      <c r="B1825" t="s">
        <v>6629</v>
      </c>
      <c r="C1825" t="s">
        <v>5568</v>
      </c>
      <c r="D1825" t="s">
        <v>5048</v>
      </c>
      <c r="E1825" t="s">
        <v>6630</v>
      </c>
      <c r="H1825" t="s">
        <v>5050</v>
      </c>
      <c r="I1825" t="s">
        <v>5051</v>
      </c>
      <c r="K1825" t="s">
        <v>5113</v>
      </c>
      <c r="M1825" t="s">
        <v>5215</v>
      </c>
      <c r="N1825" t="s">
        <v>5051</v>
      </c>
      <c r="O1825" t="s">
        <v>5078</v>
      </c>
      <c r="Q1825" t="s">
        <v>5109</v>
      </c>
      <c r="X1825" t="s">
        <v>5093</v>
      </c>
      <c r="Y1825" t="s">
        <v>5093</v>
      </c>
      <c r="Z1825" t="s">
        <v>486</v>
      </c>
      <c r="AA1825" t="s">
        <v>5093</v>
      </c>
      <c r="AH1825" t="s">
        <v>5058</v>
      </c>
      <c r="AM1825" t="s">
        <v>6631</v>
      </c>
    </row>
    <row r="1826" spans="1:39" x14ac:dyDescent="0.25">
      <c r="A1826">
        <v>540</v>
      </c>
      <c r="B1826" t="s">
        <v>6632</v>
      </c>
      <c r="C1826" t="s">
        <v>5568</v>
      </c>
      <c r="D1826" t="s">
        <v>5048</v>
      </c>
      <c r="E1826" t="s">
        <v>6633</v>
      </c>
      <c r="H1826" t="s">
        <v>5050</v>
      </c>
      <c r="I1826" t="s">
        <v>5051</v>
      </c>
      <c r="K1826" t="s">
        <v>5052</v>
      </c>
      <c r="M1826" t="s">
        <v>5109</v>
      </c>
      <c r="N1826" t="s">
        <v>5051</v>
      </c>
      <c r="O1826" t="s">
        <v>5078</v>
      </c>
      <c r="Q1826" t="s">
        <v>5109</v>
      </c>
      <c r="X1826" t="s">
        <v>5093</v>
      </c>
      <c r="Y1826" t="s">
        <v>5460</v>
      </c>
      <c r="Z1826" t="s">
        <v>5093</v>
      </c>
      <c r="AA1826" t="s">
        <v>5093</v>
      </c>
      <c r="AH1826" t="s">
        <v>5058</v>
      </c>
      <c r="AM1826" t="s">
        <v>6634</v>
      </c>
    </row>
    <row r="1827" spans="1:39" x14ac:dyDescent="0.25">
      <c r="A1827">
        <v>541</v>
      </c>
      <c r="B1827" t="s">
        <v>6635</v>
      </c>
      <c r="C1827" t="s">
        <v>5568</v>
      </c>
      <c r="D1827" t="s">
        <v>5048</v>
      </c>
      <c r="E1827" t="s">
        <v>6636</v>
      </c>
      <c r="H1827" t="s">
        <v>5050</v>
      </c>
      <c r="I1827" t="s">
        <v>5051</v>
      </c>
      <c r="K1827" t="s">
        <v>5099</v>
      </c>
      <c r="M1827" t="s">
        <v>5237</v>
      </c>
      <c r="N1827" t="s">
        <v>5051</v>
      </c>
      <c r="O1827" t="s">
        <v>5113</v>
      </c>
      <c r="Q1827" t="s">
        <v>5109</v>
      </c>
      <c r="X1827" t="s">
        <v>5093</v>
      </c>
      <c r="Y1827" t="s">
        <v>5108</v>
      </c>
      <c r="Z1827" t="s">
        <v>5093</v>
      </c>
      <c r="AA1827" t="s">
        <v>5093</v>
      </c>
      <c r="AH1827" t="s">
        <v>5058</v>
      </c>
      <c r="AM1827" t="s">
        <v>6637</v>
      </c>
    </row>
    <row r="1828" spans="1:39" x14ac:dyDescent="0.25">
      <c r="A1828">
        <v>542</v>
      </c>
      <c r="B1828" t="s">
        <v>6638</v>
      </c>
      <c r="C1828" t="s">
        <v>5568</v>
      </c>
      <c r="D1828" t="s">
        <v>5048</v>
      </c>
      <c r="E1828" t="s">
        <v>6639</v>
      </c>
      <c r="H1828" t="s">
        <v>5050</v>
      </c>
      <c r="I1828" t="s">
        <v>5051</v>
      </c>
      <c r="K1828" t="s">
        <v>5070</v>
      </c>
      <c r="M1828" t="s">
        <v>237</v>
      </c>
      <c r="N1828" t="s">
        <v>5051</v>
      </c>
      <c r="O1828" t="s">
        <v>5104</v>
      </c>
      <c r="Q1828" t="s">
        <v>5109</v>
      </c>
      <c r="X1828" t="s">
        <v>5093</v>
      </c>
      <c r="Y1828" t="s">
        <v>5108</v>
      </c>
      <c r="Z1828" t="s">
        <v>5093</v>
      </c>
      <c r="AA1828" t="s">
        <v>5093</v>
      </c>
      <c r="AH1828" t="s">
        <v>5058</v>
      </c>
      <c r="AM1828" t="s">
        <v>6640</v>
      </c>
    </row>
    <row r="1829" spans="1:39" x14ac:dyDescent="0.25">
      <c r="A1829">
        <v>543</v>
      </c>
      <c r="B1829" t="s">
        <v>6641</v>
      </c>
      <c r="C1829" t="s">
        <v>5568</v>
      </c>
      <c r="D1829" t="s">
        <v>5048</v>
      </c>
      <c r="E1829" t="s">
        <v>6642</v>
      </c>
      <c r="H1829" t="s">
        <v>5050</v>
      </c>
      <c r="I1829" t="s">
        <v>5051</v>
      </c>
      <c r="K1829" t="s">
        <v>5091</v>
      </c>
      <c r="M1829" t="s">
        <v>5098</v>
      </c>
      <c r="N1829" t="s">
        <v>5051</v>
      </c>
      <c r="O1829" t="s">
        <v>5117</v>
      </c>
      <c r="Q1829" t="s">
        <v>5109</v>
      </c>
      <c r="X1829" t="s">
        <v>5093</v>
      </c>
      <c r="Y1829" t="s">
        <v>5104</v>
      </c>
      <c r="Z1829" t="s">
        <v>5093</v>
      </c>
      <c r="AA1829" t="s">
        <v>5093</v>
      </c>
      <c r="AH1829" t="s">
        <v>5058</v>
      </c>
      <c r="AM1829" t="s">
        <v>6643</v>
      </c>
    </row>
    <row r="1830" spans="1:39" x14ac:dyDescent="0.25">
      <c r="A1830">
        <v>544</v>
      </c>
      <c r="B1830" t="s">
        <v>6644</v>
      </c>
      <c r="C1830" t="s">
        <v>5568</v>
      </c>
      <c r="D1830" t="s">
        <v>5048</v>
      </c>
      <c r="E1830" t="s">
        <v>6645</v>
      </c>
      <c r="H1830" t="s">
        <v>5050</v>
      </c>
      <c r="I1830" t="s">
        <v>5051</v>
      </c>
      <c r="K1830" t="s">
        <v>235</v>
      </c>
      <c r="M1830" t="s">
        <v>238</v>
      </c>
      <c r="N1830" t="s">
        <v>5051</v>
      </c>
      <c r="O1830" t="s">
        <v>5117</v>
      </c>
      <c r="Q1830" t="s">
        <v>5109</v>
      </c>
      <c r="X1830" t="s">
        <v>5093</v>
      </c>
      <c r="Y1830" t="s">
        <v>236</v>
      </c>
      <c r="Z1830" t="s">
        <v>5100</v>
      </c>
      <c r="AA1830" t="s">
        <v>5093</v>
      </c>
      <c r="AH1830" t="s">
        <v>5058</v>
      </c>
      <c r="AM1830" t="s">
        <v>6646</v>
      </c>
    </row>
    <row r="1831" spans="1:39" x14ac:dyDescent="0.25">
      <c r="A1831">
        <v>545</v>
      </c>
      <c r="B1831" t="s">
        <v>6647</v>
      </c>
      <c r="C1831" t="s">
        <v>5568</v>
      </c>
      <c r="D1831" t="s">
        <v>5048</v>
      </c>
      <c r="E1831" t="s">
        <v>6648</v>
      </c>
      <c r="H1831" t="s">
        <v>5050</v>
      </c>
      <c r="I1831" t="s">
        <v>5051</v>
      </c>
      <c r="K1831" t="s">
        <v>5094</v>
      </c>
      <c r="M1831" t="s">
        <v>236</v>
      </c>
      <c r="N1831" t="s">
        <v>5051</v>
      </c>
      <c r="O1831" t="s">
        <v>5063</v>
      </c>
      <c r="Q1831" t="s">
        <v>5064</v>
      </c>
      <c r="X1831" t="s">
        <v>5093</v>
      </c>
      <c r="Y1831" t="s">
        <v>5055</v>
      </c>
      <c r="Z1831" t="s">
        <v>6649</v>
      </c>
      <c r="AA1831" t="s">
        <v>5093</v>
      </c>
      <c r="AH1831" t="s">
        <v>5058</v>
      </c>
      <c r="AM1831" t="s">
        <v>6650</v>
      </c>
    </row>
    <row r="1832" spans="1:39" x14ac:dyDescent="0.25">
      <c r="A1832">
        <v>546</v>
      </c>
      <c r="B1832" t="s">
        <v>6651</v>
      </c>
      <c r="C1832" t="s">
        <v>5568</v>
      </c>
      <c r="D1832" t="s">
        <v>5048</v>
      </c>
      <c r="E1832" t="s">
        <v>6652</v>
      </c>
      <c r="H1832" t="s">
        <v>5050</v>
      </c>
      <c r="I1832" t="s">
        <v>5051</v>
      </c>
      <c r="K1832" t="s">
        <v>5052</v>
      </c>
      <c r="M1832" t="s">
        <v>237</v>
      </c>
      <c r="N1832" t="s">
        <v>5051</v>
      </c>
      <c r="O1832" t="s">
        <v>235</v>
      </c>
      <c r="Q1832" t="s">
        <v>5054</v>
      </c>
      <c r="X1832" t="s">
        <v>5093</v>
      </c>
      <c r="Y1832" t="s">
        <v>5078</v>
      </c>
      <c r="Z1832" t="s">
        <v>5093</v>
      </c>
      <c r="AA1832" t="s">
        <v>5093</v>
      </c>
      <c r="AH1832" t="s">
        <v>5058</v>
      </c>
      <c r="AM1832" t="s">
        <v>6653</v>
      </c>
    </row>
    <row r="1833" spans="1:39" x14ac:dyDescent="0.25">
      <c r="A1833">
        <v>547</v>
      </c>
      <c r="B1833" t="s">
        <v>6654</v>
      </c>
      <c r="C1833" t="s">
        <v>5568</v>
      </c>
      <c r="D1833" t="s">
        <v>5048</v>
      </c>
      <c r="E1833" t="s">
        <v>6655</v>
      </c>
      <c r="H1833" t="s">
        <v>5050</v>
      </c>
      <c r="I1833" t="s">
        <v>5051</v>
      </c>
      <c r="K1833" t="s">
        <v>5094</v>
      </c>
      <c r="M1833" t="s">
        <v>5121</v>
      </c>
      <c r="N1833" t="s">
        <v>5051</v>
      </c>
      <c r="O1833" t="s">
        <v>5063</v>
      </c>
      <c r="Q1833" t="s">
        <v>5054</v>
      </c>
      <c r="X1833" t="s">
        <v>5093</v>
      </c>
      <c r="Y1833" t="s">
        <v>5108</v>
      </c>
      <c r="Z1833" t="s">
        <v>5093</v>
      </c>
      <c r="AA1833" t="s">
        <v>5093</v>
      </c>
      <c r="AH1833" t="s">
        <v>5058</v>
      </c>
      <c r="AM1833" t="s">
        <v>6656</v>
      </c>
    </row>
    <row r="1834" spans="1:39" x14ac:dyDescent="0.25">
      <c r="A1834">
        <v>548</v>
      </c>
      <c r="B1834" t="s">
        <v>6657</v>
      </c>
      <c r="C1834" t="s">
        <v>5568</v>
      </c>
      <c r="D1834" t="s">
        <v>5048</v>
      </c>
      <c r="E1834" t="s">
        <v>6658</v>
      </c>
      <c r="H1834" t="s">
        <v>5050</v>
      </c>
      <c r="I1834" t="s">
        <v>5051</v>
      </c>
      <c r="K1834" t="s">
        <v>5099</v>
      </c>
      <c r="M1834" t="s">
        <v>486</v>
      </c>
      <c r="N1834" t="s">
        <v>5051</v>
      </c>
      <c r="O1834" t="s">
        <v>5094</v>
      </c>
      <c r="Q1834" t="s">
        <v>5054</v>
      </c>
      <c r="X1834" t="s">
        <v>5093</v>
      </c>
      <c r="Y1834" t="s">
        <v>5108</v>
      </c>
      <c r="Z1834" t="s">
        <v>5093</v>
      </c>
      <c r="AA1834" t="s">
        <v>5093</v>
      </c>
      <c r="AH1834" t="s">
        <v>5058</v>
      </c>
      <c r="AM1834" t="s">
        <v>6659</v>
      </c>
    </row>
    <row r="1835" spans="1:39" x14ac:dyDescent="0.25">
      <c r="A1835">
        <v>549</v>
      </c>
      <c r="B1835" t="s">
        <v>6660</v>
      </c>
      <c r="C1835" t="s">
        <v>5568</v>
      </c>
      <c r="D1835" t="s">
        <v>5048</v>
      </c>
      <c r="E1835" t="s">
        <v>6661</v>
      </c>
      <c r="H1835" t="s">
        <v>5050</v>
      </c>
      <c r="I1835" t="s">
        <v>5051</v>
      </c>
      <c r="K1835" t="s">
        <v>5099</v>
      </c>
      <c r="M1835" t="s">
        <v>5092</v>
      </c>
      <c r="N1835" t="s">
        <v>5051</v>
      </c>
      <c r="O1835" t="s">
        <v>5113</v>
      </c>
      <c r="Q1835" t="s">
        <v>5054</v>
      </c>
      <c r="X1835" t="s">
        <v>5093</v>
      </c>
      <c r="Y1835" t="s">
        <v>5460</v>
      </c>
      <c r="Z1835" t="s">
        <v>5093</v>
      </c>
      <c r="AA1835" t="s">
        <v>5093</v>
      </c>
      <c r="AH1835" t="s">
        <v>5058</v>
      </c>
      <c r="AM1835" t="s">
        <v>6662</v>
      </c>
    </row>
    <row r="1836" spans="1:39" x14ac:dyDescent="0.25">
      <c r="A1836">
        <v>550</v>
      </c>
      <c r="B1836" t="s">
        <v>6663</v>
      </c>
      <c r="C1836" t="s">
        <v>5568</v>
      </c>
      <c r="D1836" t="s">
        <v>5048</v>
      </c>
      <c r="E1836" t="s">
        <v>6664</v>
      </c>
      <c r="H1836" t="s">
        <v>5050</v>
      </c>
      <c r="I1836" t="s">
        <v>5051</v>
      </c>
      <c r="K1836" t="s">
        <v>5099</v>
      </c>
      <c r="M1836" t="s">
        <v>486</v>
      </c>
      <c r="N1836" t="s">
        <v>5051</v>
      </c>
      <c r="O1836" t="s">
        <v>5113</v>
      </c>
      <c r="Q1836" t="s">
        <v>5054</v>
      </c>
      <c r="X1836" t="s">
        <v>5093</v>
      </c>
      <c r="Y1836" t="s">
        <v>5108</v>
      </c>
      <c r="Z1836" t="s">
        <v>5093</v>
      </c>
      <c r="AA1836" t="s">
        <v>5093</v>
      </c>
      <c r="AH1836" t="s">
        <v>5058</v>
      </c>
      <c r="AM1836" t="s">
        <v>6665</v>
      </c>
    </row>
    <row r="1837" spans="1:39" x14ac:dyDescent="0.25">
      <c r="A1837">
        <v>551</v>
      </c>
      <c r="B1837" t="s">
        <v>6666</v>
      </c>
      <c r="C1837" t="s">
        <v>5568</v>
      </c>
      <c r="D1837" t="s">
        <v>5048</v>
      </c>
      <c r="E1837" t="s">
        <v>6667</v>
      </c>
      <c r="H1837" t="s">
        <v>5050</v>
      </c>
      <c r="I1837" t="s">
        <v>5051</v>
      </c>
      <c r="K1837" t="s">
        <v>5094</v>
      </c>
      <c r="M1837" t="s">
        <v>486</v>
      </c>
      <c r="N1837" t="s">
        <v>5051</v>
      </c>
      <c r="O1837" t="s">
        <v>5113</v>
      </c>
      <c r="Q1837" t="s">
        <v>5054</v>
      </c>
      <c r="X1837" t="s">
        <v>5093</v>
      </c>
      <c r="Y1837" t="s">
        <v>5108</v>
      </c>
      <c r="Z1837" t="s">
        <v>5093</v>
      </c>
      <c r="AA1837" t="s">
        <v>5093</v>
      </c>
      <c r="AH1837" t="s">
        <v>5058</v>
      </c>
      <c r="AM1837" t="s">
        <v>6668</v>
      </c>
    </row>
    <row r="1838" spans="1:39" x14ac:dyDescent="0.25">
      <c r="A1838">
        <v>552</v>
      </c>
      <c r="B1838" t="s">
        <v>6669</v>
      </c>
      <c r="C1838" t="s">
        <v>5568</v>
      </c>
      <c r="D1838" t="s">
        <v>5048</v>
      </c>
      <c r="E1838" t="s">
        <v>6670</v>
      </c>
      <c r="H1838" t="s">
        <v>5050</v>
      </c>
      <c r="I1838" t="s">
        <v>5051</v>
      </c>
      <c r="K1838" t="s">
        <v>5052</v>
      </c>
      <c r="M1838" t="s">
        <v>5121</v>
      </c>
      <c r="N1838" t="s">
        <v>5051</v>
      </c>
      <c r="O1838" t="s">
        <v>5052</v>
      </c>
      <c r="Q1838" t="s">
        <v>5054</v>
      </c>
      <c r="X1838" t="s">
        <v>5093</v>
      </c>
      <c r="Y1838" t="s">
        <v>5094</v>
      </c>
      <c r="Z1838" t="s">
        <v>5093</v>
      </c>
      <c r="AA1838" t="s">
        <v>5093</v>
      </c>
      <c r="AH1838" t="s">
        <v>5058</v>
      </c>
      <c r="AM1838" t="s">
        <v>6671</v>
      </c>
    </row>
    <row r="1839" spans="1:39" x14ac:dyDescent="0.25">
      <c r="A1839">
        <v>553</v>
      </c>
      <c r="B1839" t="s">
        <v>6672</v>
      </c>
      <c r="C1839" t="s">
        <v>5568</v>
      </c>
      <c r="D1839" t="s">
        <v>5048</v>
      </c>
      <c r="E1839" t="s">
        <v>6673</v>
      </c>
      <c r="H1839" t="s">
        <v>5050</v>
      </c>
      <c r="I1839" t="s">
        <v>5051</v>
      </c>
      <c r="K1839" t="s">
        <v>235</v>
      </c>
      <c r="M1839" t="s">
        <v>5134</v>
      </c>
      <c r="N1839" t="s">
        <v>5051</v>
      </c>
      <c r="O1839" t="s">
        <v>5063</v>
      </c>
      <c r="Q1839" t="s">
        <v>5121</v>
      </c>
      <c r="X1839" t="s">
        <v>5093</v>
      </c>
      <c r="Y1839" t="s">
        <v>5085</v>
      </c>
      <c r="Z1839" t="s">
        <v>5093</v>
      </c>
      <c r="AA1839" t="s">
        <v>5093</v>
      </c>
      <c r="AH1839" t="s">
        <v>5058</v>
      </c>
      <c r="AM1839" t="s">
        <v>6674</v>
      </c>
    </row>
    <row r="1840" spans="1:39" x14ac:dyDescent="0.25">
      <c r="A1840">
        <v>554</v>
      </c>
      <c r="B1840" t="s">
        <v>6675</v>
      </c>
      <c r="C1840" t="s">
        <v>5568</v>
      </c>
      <c r="D1840" t="s">
        <v>5048</v>
      </c>
      <c r="E1840" t="s">
        <v>6676</v>
      </c>
      <c r="H1840" t="s">
        <v>5050</v>
      </c>
      <c r="I1840" t="s">
        <v>5051</v>
      </c>
      <c r="K1840" t="s">
        <v>235</v>
      </c>
      <c r="M1840" t="s">
        <v>5134</v>
      </c>
      <c r="N1840" t="s">
        <v>5051</v>
      </c>
      <c r="O1840" t="s">
        <v>5063</v>
      </c>
      <c r="Q1840" t="s">
        <v>5121</v>
      </c>
      <c r="X1840" t="s">
        <v>5093</v>
      </c>
      <c r="Y1840" t="s">
        <v>236</v>
      </c>
      <c r="Z1840" t="s">
        <v>5093</v>
      </c>
      <c r="AA1840" t="s">
        <v>5093</v>
      </c>
      <c r="AH1840" t="s">
        <v>5058</v>
      </c>
      <c r="AM1840" t="s">
        <v>6677</v>
      </c>
    </row>
    <row r="1841" spans="1:39" x14ac:dyDescent="0.25">
      <c r="A1841">
        <v>555</v>
      </c>
      <c r="B1841" t="s">
        <v>6678</v>
      </c>
      <c r="C1841" t="s">
        <v>5568</v>
      </c>
      <c r="D1841" t="s">
        <v>5048</v>
      </c>
      <c r="E1841" t="s">
        <v>6679</v>
      </c>
      <c r="H1841" t="s">
        <v>5050</v>
      </c>
      <c r="I1841" t="s">
        <v>5051</v>
      </c>
      <c r="K1841" t="s">
        <v>5099</v>
      </c>
      <c r="M1841" t="s">
        <v>5056</v>
      </c>
      <c r="N1841" t="s">
        <v>5051</v>
      </c>
      <c r="O1841" t="s">
        <v>5094</v>
      </c>
      <c r="Q1841" t="s">
        <v>5121</v>
      </c>
      <c r="X1841" t="s">
        <v>5093</v>
      </c>
      <c r="Y1841" t="s">
        <v>5104</v>
      </c>
      <c r="Z1841" t="s">
        <v>5093</v>
      </c>
      <c r="AA1841" t="s">
        <v>5093</v>
      </c>
      <c r="AH1841" t="s">
        <v>5058</v>
      </c>
      <c r="AM1841" t="s">
        <v>6680</v>
      </c>
    </row>
    <row r="1842" spans="1:39" x14ac:dyDescent="0.25">
      <c r="A1842">
        <v>556</v>
      </c>
      <c r="B1842" t="s">
        <v>6681</v>
      </c>
      <c r="C1842" t="s">
        <v>5568</v>
      </c>
      <c r="D1842" t="s">
        <v>5048</v>
      </c>
      <c r="E1842" t="s">
        <v>6682</v>
      </c>
      <c r="H1842" t="s">
        <v>5050</v>
      </c>
      <c r="I1842" t="s">
        <v>5051</v>
      </c>
      <c r="K1842" t="s">
        <v>5094</v>
      </c>
      <c r="M1842" t="s">
        <v>5121</v>
      </c>
      <c r="N1842" t="s">
        <v>5051</v>
      </c>
      <c r="O1842" t="s">
        <v>5094</v>
      </c>
      <c r="Q1842" t="s">
        <v>5121</v>
      </c>
      <c r="X1842" t="s">
        <v>5093</v>
      </c>
      <c r="Y1842" t="s">
        <v>5078</v>
      </c>
      <c r="Z1842" t="s">
        <v>5093</v>
      </c>
      <c r="AA1842" t="s">
        <v>5093</v>
      </c>
      <c r="AH1842" t="s">
        <v>5058</v>
      </c>
      <c r="AM1842" t="s">
        <v>6683</v>
      </c>
    </row>
    <row r="1843" spans="1:39" x14ac:dyDescent="0.25">
      <c r="A1843">
        <v>557</v>
      </c>
      <c r="B1843" t="s">
        <v>6684</v>
      </c>
      <c r="C1843" t="s">
        <v>5568</v>
      </c>
      <c r="D1843" t="s">
        <v>5048</v>
      </c>
      <c r="E1843" t="s">
        <v>6685</v>
      </c>
      <c r="H1843" t="s">
        <v>5050</v>
      </c>
      <c r="I1843" t="s">
        <v>5051</v>
      </c>
      <c r="K1843" t="s">
        <v>235</v>
      </c>
      <c r="M1843" t="s">
        <v>506</v>
      </c>
      <c r="N1843" t="s">
        <v>5051</v>
      </c>
      <c r="O1843" t="s">
        <v>5094</v>
      </c>
      <c r="Q1843" t="s">
        <v>5121</v>
      </c>
      <c r="X1843" t="s">
        <v>5093</v>
      </c>
      <c r="Y1843" t="s">
        <v>236</v>
      </c>
      <c r="Z1843" t="s">
        <v>5100</v>
      </c>
      <c r="AA1843" t="s">
        <v>5093</v>
      </c>
      <c r="AH1843" t="s">
        <v>5058</v>
      </c>
      <c r="AM1843" t="s">
        <v>6686</v>
      </c>
    </row>
    <row r="1844" spans="1:39" x14ac:dyDescent="0.25">
      <c r="A1844">
        <v>558</v>
      </c>
      <c r="B1844" t="s">
        <v>6687</v>
      </c>
      <c r="C1844" t="s">
        <v>5568</v>
      </c>
      <c r="D1844" t="s">
        <v>5048</v>
      </c>
      <c r="E1844" t="s">
        <v>6688</v>
      </c>
      <c r="H1844" t="s">
        <v>5050</v>
      </c>
      <c r="I1844" t="s">
        <v>5051</v>
      </c>
      <c r="K1844" t="s">
        <v>5099</v>
      </c>
      <c r="M1844" t="s">
        <v>5056</v>
      </c>
      <c r="N1844" t="s">
        <v>5051</v>
      </c>
      <c r="O1844" t="s">
        <v>5099</v>
      </c>
      <c r="Q1844" t="s">
        <v>5121</v>
      </c>
      <c r="X1844" t="s">
        <v>5093</v>
      </c>
      <c r="Y1844" t="s">
        <v>5108</v>
      </c>
      <c r="Z1844" t="s">
        <v>5093</v>
      </c>
      <c r="AA1844" t="s">
        <v>5093</v>
      </c>
      <c r="AH1844" t="s">
        <v>5058</v>
      </c>
      <c r="AM1844" t="s">
        <v>6689</v>
      </c>
    </row>
    <row r="1845" spans="1:39" x14ac:dyDescent="0.25">
      <c r="A1845">
        <v>559</v>
      </c>
      <c r="B1845" t="s">
        <v>6690</v>
      </c>
      <c r="C1845" t="s">
        <v>5568</v>
      </c>
      <c r="D1845" t="s">
        <v>5048</v>
      </c>
      <c r="E1845" t="s">
        <v>6691</v>
      </c>
      <c r="H1845" t="s">
        <v>5050</v>
      </c>
      <c r="I1845" t="s">
        <v>5051</v>
      </c>
      <c r="K1845" t="s">
        <v>5052</v>
      </c>
      <c r="M1845" t="s">
        <v>5092</v>
      </c>
      <c r="N1845" t="s">
        <v>5051</v>
      </c>
      <c r="O1845" t="s">
        <v>5113</v>
      </c>
      <c r="Q1845" t="s">
        <v>5121</v>
      </c>
      <c r="X1845" t="s">
        <v>5093</v>
      </c>
      <c r="Y1845" t="s">
        <v>5085</v>
      </c>
      <c r="Z1845" t="s">
        <v>5093</v>
      </c>
      <c r="AA1845" t="s">
        <v>5093</v>
      </c>
      <c r="AH1845" t="s">
        <v>5058</v>
      </c>
      <c r="AM1845" t="s">
        <v>6692</v>
      </c>
    </row>
    <row r="1846" spans="1:39" x14ac:dyDescent="0.25">
      <c r="A1846">
        <v>560</v>
      </c>
      <c r="B1846" t="s">
        <v>6693</v>
      </c>
      <c r="C1846" t="s">
        <v>5568</v>
      </c>
      <c r="D1846" t="s">
        <v>5048</v>
      </c>
      <c r="E1846" t="s">
        <v>6694</v>
      </c>
      <c r="H1846" t="s">
        <v>5050</v>
      </c>
      <c r="I1846" t="s">
        <v>5051</v>
      </c>
      <c r="K1846" t="s">
        <v>5094</v>
      </c>
      <c r="M1846" t="s">
        <v>486</v>
      </c>
      <c r="N1846" t="s">
        <v>5051</v>
      </c>
      <c r="O1846" t="s">
        <v>5113</v>
      </c>
      <c r="Q1846" t="s">
        <v>5121</v>
      </c>
      <c r="X1846" t="s">
        <v>5093</v>
      </c>
      <c r="Y1846" t="s">
        <v>5108</v>
      </c>
      <c r="Z1846" t="s">
        <v>5093</v>
      </c>
      <c r="AA1846" t="s">
        <v>5093</v>
      </c>
      <c r="AH1846" t="s">
        <v>5058</v>
      </c>
      <c r="AM1846" t="s">
        <v>6695</v>
      </c>
    </row>
    <row r="1847" spans="1:39" x14ac:dyDescent="0.25">
      <c r="A1847">
        <v>562</v>
      </c>
      <c r="B1847" t="s">
        <v>6701</v>
      </c>
      <c r="C1847" t="s">
        <v>5568</v>
      </c>
      <c r="D1847" t="s">
        <v>5048</v>
      </c>
      <c r="E1847" t="s">
        <v>6702</v>
      </c>
      <c r="H1847" t="s">
        <v>5050</v>
      </c>
      <c r="I1847" t="s">
        <v>5051</v>
      </c>
      <c r="K1847" t="s">
        <v>5062</v>
      </c>
      <c r="M1847" t="s">
        <v>5229</v>
      </c>
      <c r="N1847" t="s">
        <v>5051</v>
      </c>
      <c r="O1847" t="s">
        <v>5104</v>
      </c>
      <c r="Q1847" t="s">
        <v>5121</v>
      </c>
      <c r="X1847" t="s">
        <v>5093</v>
      </c>
      <c r="Y1847" t="s">
        <v>323</v>
      </c>
      <c r="Z1847" t="s">
        <v>5100</v>
      </c>
      <c r="AA1847" t="s">
        <v>5093</v>
      </c>
      <c r="AH1847" t="s">
        <v>5058</v>
      </c>
      <c r="AM1847" t="s">
        <v>6703</v>
      </c>
    </row>
    <row r="1848" spans="1:39" x14ac:dyDescent="0.25">
      <c r="A1848">
        <v>563</v>
      </c>
      <c r="B1848" t="s">
        <v>6704</v>
      </c>
      <c r="C1848" t="s">
        <v>5568</v>
      </c>
      <c r="D1848" t="s">
        <v>5048</v>
      </c>
      <c r="E1848" t="s">
        <v>6705</v>
      </c>
      <c r="H1848" t="s">
        <v>5050</v>
      </c>
      <c r="I1848" t="s">
        <v>5051</v>
      </c>
      <c r="K1848" t="s">
        <v>5133</v>
      </c>
      <c r="M1848" t="s">
        <v>5196</v>
      </c>
      <c r="N1848" t="s">
        <v>5051</v>
      </c>
      <c r="O1848" t="s">
        <v>5063</v>
      </c>
      <c r="Q1848" t="s">
        <v>5382</v>
      </c>
      <c r="X1848" t="s">
        <v>5093</v>
      </c>
      <c r="Y1848" t="s">
        <v>5123</v>
      </c>
      <c r="Z1848" t="s">
        <v>5070</v>
      </c>
      <c r="AA1848" t="s">
        <v>5093</v>
      </c>
      <c r="AH1848" t="s">
        <v>5058</v>
      </c>
      <c r="AM1848" t="s">
        <v>6706</v>
      </c>
    </row>
    <row r="1849" spans="1:39" x14ac:dyDescent="0.25">
      <c r="A1849">
        <v>564</v>
      </c>
      <c r="B1849" t="s">
        <v>6707</v>
      </c>
      <c r="C1849" t="s">
        <v>5568</v>
      </c>
      <c r="D1849" t="s">
        <v>5048</v>
      </c>
      <c r="E1849" t="s">
        <v>6708</v>
      </c>
      <c r="H1849" t="s">
        <v>5050</v>
      </c>
      <c r="I1849" t="s">
        <v>5051</v>
      </c>
      <c r="K1849" t="s">
        <v>235</v>
      </c>
      <c r="M1849" t="s">
        <v>5134</v>
      </c>
      <c r="N1849" t="s">
        <v>5051</v>
      </c>
      <c r="O1849" t="s">
        <v>5113</v>
      </c>
      <c r="Q1849" t="s">
        <v>5285</v>
      </c>
      <c r="X1849" t="s">
        <v>5093</v>
      </c>
      <c r="Y1849" t="s">
        <v>5078</v>
      </c>
      <c r="Z1849" t="s">
        <v>5100</v>
      </c>
      <c r="AA1849" t="s">
        <v>5093</v>
      </c>
      <c r="AH1849" t="s">
        <v>5058</v>
      </c>
      <c r="AM1849" t="s">
        <v>6709</v>
      </c>
    </row>
    <row r="1850" spans="1:39" x14ac:dyDescent="0.25">
      <c r="A1850">
        <v>565</v>
      </c>
      <c r="B1850" t="s">
        <v>6710</v>
      </c>
      <c r="C1850" t="s">
        <v>5568</v>
      </c>
      <c r="D1850" t="s">
        <v>5048</v>
      </c>
      <c r="E1850" t="s">
        <v>6711</v>
      </c>
      <c r="H1850" t="s">
        <v>5050</v>
      </c>
      <c r="I1850" t="s">
        <v>5051</v>
      </c>
      <c r="K1850" t="s">
        <v>5099</v>
      </c>
      <c r="M1850" t="s">
        <v>5109</v>
      </c>
      <c r="N1850" t="s">
        <v>5051</v>
      </c>
      <c r="O1850" t="s">
        <v>5094</v>
      </c>
      <c r="Q1850" t="s">
        <v>5991</v>
      </c>
      <c r="X1850" t="s">
        <v>5093</v>
      </c>
      <c r="Y1850" t="s">
        <v>5104</v>
      </c>
      <c r="Z1850" t="s">
        <v>5093</v>
      </c>
      <c r="AA1850" t="s">
        <v>5093</v>
      </c>
      <c r="AH1850" t="s">
        <v>5058</v>
      </c>
      <c r="AM1850" t="s">
        <v>6712</v>
      </c>
    </row>
    <row r="1851" spans="1:39" x14ac:dyDescent="0.25">
      <c r="A1851">
        <v>566</v>
      </c>
      <c r="B1851" t="s">
        <v>6713</v>
      </c>
      <c r="C1851" t="s">
        <v>5568</v>
      </c>
      <c r="D1851" t="s">
        <v>5048</v>
      </c>
      <c r="E1851" t="s">
        <v>6714</v>
      </c>
      <c r="H1851" t="s">
        <v>5050</v>
      </c>
      <c r="I1851" t="s">
        <v>5051</v>
      </c>
      <c r="K1851" t="s">
        <v>5133</v>
      </c>
      <c r="M1851" t="s">
        <v>237</v>
      </c>
      <c r="N1851" t="s">
        <v>5051</v>
      </c>
      <c r="O1851" t="s">
        <v>5211</v>
      </c>
      <c r="Q1851" t="s">
        <v>5991</v>
      </c>
      <c r="X1851" t="s">
        <v>5093</v>
      </c>
      <c r="Y1851" t="s">
        <v>5053</v>
      </c>
      <c r="Z1851" t="s">
        <v>5093</v>
      </c>
      <c r="AA1851" t="s">
        <v>5093</v>
      </c>
      <c r="AH1851" t="s">
        <v>5058</v>
      </c>
      <c r="AM1851" t="s">
        <v>6715</v>
      </c>
    </row>
    <row r="1852" spans="1:39" x14ac:dyDescent="0.25">
      <c r="A1852">
        <v>567</v>
      </c>
      <c r="B1852" t="s">
        <v>6716</v>
      </c>
      <c r="C1852" t="s">
        <v>5568</v>
      </c>
      <c r="D1852" t="s">
        <v>5048</v>
      </c>
      <c r="E1852" t="s">
        <v>6717</v>
      </c>
      <c r="H1852" t="s">
        <v>5050</v>
      </c>
      <c r="I1852" t="s">
        <v>5051</v>
      </c>
      <c r="K1852" t="s">
        <v>5094</v>
      </c>
      <c r="M1852" t="s">
        <v>239</v>
      </c>
      <c r="N1852" t="s">
        <v>5051</v>
      </c>
      <c r="O1852" t="s">
        <v>5063</v>
      </c>
      <c r="Q1852" t="s">
        <v>239</v>
      </c>
      <c r="X1852" t="s">
        <v>5093</v>
      </c>
      <c r="Y1852" t="s">
        <v>5053</v>
      </c>
      <c r="Z1852" t="s">
        <v>5093</v>
      </c>
      <c r="AA1852" t="s">
        <v>5093</v>
      </c>
      <c r="AH1852" t="s">
        <v>5058</v>
      </c>
      <c r="AM1852" t="s">
        <v>6718</v>
      </c>
    </row>
    <row r="1853" spans="1:39" x14ac:dyDescent="0.25">
      <c r="A1853">
        <v>568</v>
      </c>
      <c r="B1853" t="s">
        <v>6719</v>
      </c>
      <c r="C1853" t="s">
        <v>5568</v>
      </c>
      <c r="D1853" t="s">
        <v>5048</v>
      </c>
      <c r="E1853" t="s">
        <v>6720</v>
      </c>
      <c r="H1853" t="s">
        <v>5050</v>
      </c>
      <c r="I1853" t="s">
        <v>5051</v>
      </c>
      <c r="K1853" t="s">
        <v>5094</v>
      </c>
      <c r="M1853" t="s">
        <v>486</v>
      </c>
      <c r="N1853" t="s">
        <v>5051</v>
      </c>
      <c r="O1853" t="s">
        <v>5063</v>
      </c>
      <c r="Q1853" t="s">
        <v>239</v>
      </c>
      <c r="X1853" t="s">
        <v>5093</v>
      </c>
      <c r="Y1853" t="s">
        <v>236</v>
      </c>
      <c r="Z1853" t="s">
        <v>5093</v>
      </c>
      <c r="AA1853" t="s">
        <v>5093</v>
      </c>
      <c r="AH1853" t="s">
        <v>5058</v>
      </c>
      <c r="AM1853" t="s">
        <v>6721</v>
      </c>
    </row>
    <row r="1854" spans="1:39" x14ac:dyDescent="0.25">
      <c r="A1854">
        <v>569</v>
      </c>
      <c r="B1854" t="s">
        <v>6722</v>
      </c>
      <c r="C1854" t="s">
        <v>5568</v>
      </c>
      <c r="D1854" t="s">
        <v>5048</v>
      </c>
      <c r="E1854" t="s">
        <v>6723</v>
      </c>
      <c r="H1854" t="s">
        <v>5050</v>
      </c>
      <c r="I1854" t="s">
        <v>5051</v>
      </c>
      <c r="K1854" t="s">
        <v>235</v>
      </c>
      <c r="M1854" t="s">
        <v>239</v>
      </c>
      <c r="N1854" t="s">
        <v>5051</v>
      </c>
      <c r="O1854" t="s">
        <v>5094</v>
      </c>
      <c r="Q1854" t="s">
        <v>239</v>
      </c>
      <c r="X1854" t="s">
        <v>5093</v>
      </c>
      <c r="Y1854" t="s">
        <v>236</v>
      </c>
      <c r="Z1854" t="s">
        <v>5093</v>
      </c>
      <c r="AA1854" t="s">
        <v>5093</v>
      </c>
      <c r="AH1854" t="s">
        <v>5058</v>
      </c>
      <c r="AM1854" t="s">
        <v>6724</v>
      </c>
    </row>
    <row r="1855" spans="1:39" x14ac:dyDescent="0.25">
      <c r="A1855">
        <v>571</v>
      </c>
      <c r="B1855" t="s">
        <v>6730</v>
      </c>
      <c r="C1855" t="s">
        <v>5568</v>
      </c>
      <c r="D1855" t="s">
        <v>5048</v>
      </c>
      <c r="E1855" t="s">
        <v>6731</v>
      </c>
      <c r="H1855" t="s">
        <v>5050</v>
      </c>
      <c r="I1855" t="s">
        <v>5051</v>
      </c>
      <c r="K1855" t="s">
        <v>5078</v>
      </c>
      <c r="M1855" t="s">
        <v>5648</v>
      </c>
      <c r="N1855" t="s">
        <v>5051</v>
      </c>
      <c r="O1855" t="s">
        <v>5094</v>
      </c>
      <c r="Q1855" t="s">
        <v>239</v>
      </c>
      <c r="X1855" t="s">
        <v>5093</v>
      </c>
      <c r="Y1855" t="s">
        <v>5080</v>
      </c>
      <c r="Z1855" t="s">
        <v>5077</v>
      </c>
      <c r="AA1855" t="s">
        <v>5093</v>
      </c>
      <c r="AH1855" t="s">
        <v>5058</v>
      </c>
      <c r="AM1855" t="s">
        <v>6732</v>
      </c>
    </row>
    <row r="1856" spans="1:39" x14ac:dyDescent="0.25">
      <c r="A1856">
        <v>572</v>
      </c>
      <c r="B1856" t="s">
        <v>6733</v>
      </c>
      <c r="C1856" t="s">
        <v>5568</v>
      </c>
      <c r="D1856" t="s">
        <v>5048</v>
      </c>
      <c r="E1856" t="s">
        <v>6734</v>
      </c>
      <c r="H1856" t="s">
        <v>5050</v>
      </c>
      <c r="I1856" t="s">
        <v>5051</v>
      </c>
      <c r="K1856" t="s">
        <v>5099</v>
      </c>
      <c r="M1856" t="s">
        <v>236</v>
      </c>
      <c r="N1856" t="s">
        <v>5051</v>
      </c>
      <c r="O1856" t="s">
        <v>5098</v>
      </c>
      <c r="Q1856" t="s">
        <v>239</v>
      </c>
      <c r="X1856" t="s">
        <v>5093</v>
      </c>
      <c r="Y1856" t="s">
        <v>5069</v>
      </c>
      <c r="Z1856" t="s">
        <v>5196</v>
      </c>
      <c r="AA1856" t="s">
        <v>5093</v>
      </c>
      <c r="AH1856" t="s">
        <v>5058</v>
      </c>
      <c r="AM1856" t="s">
        <v>6735</v>
      </c>
    </row>
    <row r="1857" spans="1:39" x14ac:dyDescent="0.25">
      <c r="A1857">
        <v>573</v>
      </c>
      <c r="B1857" t="s">
        <v>6736</v>
      </c>
      <c r="C1857" t="s">
        <v>5568</v>
      </c>
      <c r="D1857" t="s">
        <v>5048</v>
      </c>
      <c r="E1857" t="s">
        <v>6737</v>
      </c>
      <c r="H1857" t="s">
        <v>5050</v>
      </c>
      <c r="I1857" t="s">
        <v>5051</v>
      </c>
      <c r="K1857" t="s">
        <v>5099</v>
      </c>
      <c r="M1857" t="s">
        <v>236</v>
      </c>
      <c r="N1857" t="s">
        <v>5051</v>
      </c>
      <c r="O1857" t="s">
        <v>5098</v>
      </c>
      <c r="Q1857" t="s">
        <v>6311</v>
      </c>
      <c r="X1857" t="s">
        <v>5093</v>
      </c>
      <c r="Y1857" t="s">
        <v>5069</v>
      </c>
      <c r="Z1857" t="s">
        <v>5069</v>
      </c>
      <c r="AA1857" t="s">
        <v>5093</v>
      </c>
      <c r="AH1857" t="s">
        <v>5058</v>
      </c>
      <c r="AM1857" t="s">
        <v>6738</v>
      </c>
    </row>
    <row r="1858" spans="1:39" x14ac:dyDescent="0.25">
      <c r="A1858">
        <v>574</v>
      </c>
      <c r="B1858" t="s">
        <v>6739</v>
      </c>
      <c r="C1858" t="s">
        <v>5568</v>
      </c>
      <c r="D1858" t="s">
        <v>5048</v>
      </c>
      <c r="E1858" t="s">
        <v>6740</v>
      </c>
      <c r="H1858" t="s">
        <v>5050</v>
      </c>
      <c r="I1858" t="s">
        <v>5051</v>
      </c>
      <c r="K1858" t="s">
        <v>5099</v>
      </c>
      <c r="M1858" t="s">
        <v>236</v>
      </c>
      <c r="N1858" t="s">
        <v>5051</v>
      </c>
      <c r="O1858" t="s">
        <v>5078</v>
      </c>
      <c r="Q1858" t="s">
        <v>5627</v>
      </c>
      <c r="X1858" t="s">
        <v>5093</v>
      </c>
      <c r="Y1858" t="s">
        <v>5057</v>
      </c>
      <c r="Z1858" t="s">
        <v>5069</v>
      </c>
      <c r="AA1858" t="s">
        <v>5093</v>
      </c>
      <c r="AH1858" t="s">
        <v>5058</v>
      </c>
      <c r="AM1858" t="s">
        <v>6741</v>
      </c>
    </row>
    <row r="1859" spans="1:39" x14ac:dyDescent="0.25">
      <c r="A1859">
        <v>575</v>
      </c>
      <c r="B1859" t="s">
        <v>6742</v>
      </c>
      <c r="C1859" t="s">
        <v>5568</v>
      </c>
      <c r="D1859" t="s">
        <v>5048</v>
      </c>
      <c r="E1859" t="s">
        <v>6743</v>
      </c>
      <c r="H1859" t="s">
        <v>5050</v>
      </c>
      <c r="I1859" t="s">
        <v>5051</v>
      </c>
      <c r="K1859" t="s">
        <v>5099</v>
      </c>
      <c r="M1859" t="s">
        <v>236</v>
      </c>
      <c r="N1859" t="s">
        <v>5051</v>
      </c>
      <c r="O1859" t="s">
        <v>5056</v>
      </c>
      <c r="Q1859" t="s">
        <v>5627</v>
      </c>
      <c r="X1859" t="s">
        <v>5093</v>
      </c>
      <c r="Y1859" t="s">
        <v>5196</v>
      </c>
      <c r="Z1859" t="s">
        <v>5069</v>
      </c>
      <c r="AA1859" t="s">
        <v>5093</v>
      </c>
      <c r="AH1859" t="s">
        <v>5058</v>
      </c>
      <c r="AM1859" t="s">
        <v>6744</v>
      </c>
    </row>
    <row r="1860" spans="1:39" x14ac:dyDescent="0.25">
      <c r="A1860">
        <v>576</v>
      </c>
      <c r="B1860" t="s">
        <v>6745</v>
      </c>
      <c r="C1860" t="s">
        <v>5568</v>
      </c>
      <c r="D1860" t="s">
        <v>5048</v>
      </c>
      <c r="E1860" t="s">
        <v>6746</v>
      </c>
      <c r="H1860" t="s">
        <v>5050</v>
      </c>
      <c r="I1860" t="s">
        <v>5051</v>
      </c>
      <c r="K1860" t="s">
        <v>5078</v>
      </c>
      <c r="M1860" t="s">
        <v>255</v>
      </c>
      <c r="N1860" t="s">
        <v>5051</v>
      </c>
      <c r="O1860" t="s">
        <v>5104</v>
      </c>
      <c r="Q1860" t="s">
        <v>255</v>
      </c>
      <c r="X1860" t="s">
        <v>5093</v>
      </c>
      <c r="Y1860" t="s">
        <v>5069</v>
      </c>
      <c r="Z1860" t="s">
        <v>5093</v>
      </c>
      <c r="AA1860" t="s">
        <v>5093</v>
      </c>
      <c r="AH1860" t="s">
        <v>5058</v>
      </c>
      <c r="AM1860" t="s">
        <v>6747</v>
      </c>
    </row>
    <row r="1861" spans="1:39" x14ac:dyDescent="0.25">
      <c r="A1861">
        <v>577</v>
      </c>
      <c r="B1861" t="s">
        <v>6748</v>
      </c>
      <c r="C1861" t="s">
        <v>5568</v>
      </c>
      <c r="D1861" t="s">
        <v>5048</v>
      </c>
      <c r="E1861" t="s">
        <v>6749</v>
      </c>
      <c r="H1861" t="s">
        <v>5050</v>
      </c>
      <c r="I1861" t="s">
        <v>5051</v>
      </c>
      <c r="K1861" t="s">
        <v>5094</v>
      </c>
      <c r="M1861" t="s">
        <v>5196</v>
      </c>
      <c r="N1861" t="s">
        <v>5051</v>
      </c>
      <c r="O1861" t="s">
        <v>5094</v>
      </c>
      <c r="Q1861" t="s">
        <v>5861</v>
      </c>
      <c r="X1861" t="s">
        <v>5093</v>
      </c>
      <c r="Y1861" t="s">
        <v>5085</v>
      </c>
      <c r="Z1861" t="s">
        <v>5093</v>
      </c>
      <c r="AA1861" t="s">
        <v>5093</v>
      </c>
      <c r="AH1861" t="s">
        <v>5058</v>
      </c>
      <c r="AM1861" t="s">
        <v>6750</v>
      </c>
    </row>
    <row r="1862" spans="1:39" x14ac:dyDescent="0.25">
      <c r="A1862">
        <v>578</v>
      </c>
      <c r="B1862" t="s">
        <v>6751</v>
      </c>
      <c r="C1862" t="s">
        <v>5568</v>
      </c>
      <c r="D1862" t="s">
        <v>5048</v>
      </c>
      <c r="E1862" t="s">
        <v>6752</v>
      </c>
      <c r="H1862" t="s">
        <v>5050</v>
      </c>
      <c r="I1862" t="s">
        <v>5051</v>
      </c>
      <c r="K1862" t="s">
        <v>5052</v>
      </c>
      <c r="M1862" t="s">
        <v>237</v>
      </c>
      <c r="N1862" t="s">
        <v>5051</v>
      </c>
      <c r="O1862" t="s">
        <v>5053</v>
      </c>
      <c r="Q1862" t="s">
        <v>5861</v>
      </c>
      <c r="X1862" t="s">
        <v>5093</v>
      </c>
      <c r="Y1862" t="s">
        <v>743</v>
      </c>
      <c r="Z1862" t="s">
        <v>5093</v>
      </c>
      <c r="AA1862" t="s">
        <v>5093</v>
      </c>
      <c r="AH1862" t="s">
        <v>5058</v>
      </c>
      <c r="AM1862" t="s">
        <v>6753</v>
      </c>
    </row>
    <row r="1863" spans="1:39" x14ac:dyDescent="0.25">
      <c r="A1863">
        <v>580</v>
      </c>
      <c r="B1863" t="s">
        <v>6759</v>
      </c>
      <c r="C1863" t="s">
        <v>5568</v>
      </c>
      <c r="D1863" t="s">
        <v>5048</v>
      </c>
      <c r="E1863" t="s">
        <v>6760</v>
      </c>
      <c r="H1863" t="s">
        <v>5050</v>
      </c>
      <c r="I1863" t="s">
        <v>5051</v>
      </c>
      <c r="K1863" t="s">
        <v>5091</v>
      </c>
      <c r="M1863" t="s">
        <v>743</v>
      </c>
      <c r="N1863" t="s">
        <v>5051</v>
      </c>
      <c r="O1863" t="s">
        <v>5063</v>
      </c>
      <c r="Q1863" t="s">
        <v>6761</v>
      </c>
      <c r="X1863" t="s">
        <v>5093</v>
      </c>
      <c r="Y1863" t="s">
        <v>5460</v>
      </c>
      <c r="Z1863" t="s">
        <v>5077</v>
      </c>
      <c r="AA1863" t="s">
        <v>5093</v>
      </c>
      <c r="AH1863" t="s">
        <v>5058</v>
      </c>
      <c r="AM1863" t="s">
        <v>6762</v>
      </c>
    </row>
    <row r="1864" spans="1:39" x14ac:dyDescent="0.25">
      <c r="A1864">
        <v>4013</v>
      </c>
      <c r="B1864" t="s">
        <v>9978</v>
      </c>
      <c r="C1864" t="s">
        <v>4793</v>
      </c>
      <c r="D1864" t="s">
        <v>5048</v>
      </c>
      <c r="E1864" t="s">
        <v>9979</v>
      </c>
      <c r="H1864" t="s">
        <v>5050</v>
      </c>
      <c r="I1864" t="s">
        <v>5051</v>
      </c>
      <c r="K1864" t="s">
        <v>5070</v>
      </c>
      <c r="M1864" t="s">
        <v>743</v>
      </c>
      <c r="N1864" t="s">
        <v>5051</v>
      </c>
      <c r="O1864" t="s">
        <v>5094</v>
      </c>
      <c r="Q1864" t="s">
        <v>5098</v>
      </c>
      <c r="X1864" t="s">
        <v>5093</v>
      </c>
      <c r="Y1864" t="s">
        <v>5078</v>
      </c>
      <c r="Z1864" t="s">
        <v>5093</v>
      </c>
      <c r="AA1864" t="s">
        <v>5093</v>
      </c>
      <c r="AH1864" t="s">
        <v>5058</v>
      </c>
      <c r="AM1864" t="s">
        <v>9980</v>
      </c>
    </row>
    <row r="1865" spans="1:39" x14ac:dyDescent="0.25">
      <c r="A1865">
        <v>4014</v>
      </c>
      <c r="B1865" t="s">
        <v>9981</v>
      </c>
      <c r="C1865" t="s">
        <v>4793</v>
      </c>
      <c r="D1865" t="s">
        <v>5048</v>
      </c>
      <c r="E1865" t="s">
        <v>9982</v>
      </c>
      <c r="H1865" t="s">
        <v>5050</v>
      </c>
      <c r="I1865" t="s">
        <v>5051</v>
      </c>
      <c r="K1865" t="s">
        <v>5070</v>
      </c>
      <c r="M1865" t="s">
        <v>238</v>
      </c>
      <c r="N1865" t="s">
        <v>5051</v>
      </c>
      <c r="O1865" t="s">
        <v>5063</v>
      </c>
      <c r="Q1865" t="s">
        <v>486</v>
      </c>
      <c r="X1865" t="s">
        <v>5093</v>
      </c>
      <c r="Y1865" t="s">
        <v>236</v>
      </c>
      <c r="Z1865" t="s">
        <v>5093</v>
      </c>
      <c r="AA1865" t="s">
        <v>5093</v>
      </c>
      <c r="AH1865" t="s">
        <v>5058</v>
      </c>
      <c r="AM1865" t="s">
        <v>9983</v>
      </c>
    </row>
    <row r="1866" spans="1:39" x14ac:dyDescent="0.25">
      <c r="A1866">
        <v>4015</v>
      </c>
      <c r="B1866" t="s">
        <v>9984</v>
      </c>
      <c r="C1866" t="s">
        <v>4793</v>
      </c>
      <c r="D1866" t="s">
        <v>5048</v>
      </c>
      <c r="E1866" t="s">
        <v>9985</v>
      </c>
      <c r="H1866" t="s">
        <v>5050</v>
      </c>
      <c r="I1866" t="s">
        <v>5051</v>
      </c>
      <c r="K1866" t="s">
        <v>5070</v>
      </c>
      <c r="M1866" t="s">
        <v>506</v>
      </c>
      <c r="N1866" t="s">
        <v>5051</v>
      </c>
      <c r="O1866" t="s">
        <v>5113</v>
      </c>
      <c r="Q1866" t="s">
        <v>506</v>
      </c>
      <c r="X1866" t="s">
        <v>5093</v>
      </c>
      <c r="Y1866" t="s">
        <v>5108</v>
      </c>
      <c r="Z1866" t="s">
        <v>5093</v>
      </c>
      <c r="AA1866" t="s">
        <v>5093</v>
      </c>
      <c r="AH1866" t="s">
        <v>5058</v>
      </c>
      <c r="AM1866" t="s">
        <v>9986</v>
      </c>
    </row>
    <row r="1867" spans="1:39" x14ac:dyDescent="0.25">
      <c r="A1867">
        <v>4016</v>
      </c>
      <c r="B1867" t="s">
        <v>9987</v>
      </c>
      <c r="C1867" t="s">
        <v>4793</v>
      </c>
      <c r="D1867" t="s">
        <v>5048</v>
      </c>
      <c r="E1867" t="s">
        <v>9988</v>
      </c>
      <c r="H1867" t="s">
        <v>5050</v>
      </c>
      <c r="I1867" t="s">
        <v>5051</v>
      </c>
      <c r="K1867" t="s">
        <v>5070</v>
      </c>
      <c r="M1867" t="s">
        <v>506</v>
      </c>
      <c r="N1867" t="s">
        <v>5051</v>
      </c>
      <c r="O1867" t="s">
        <v>5113</v>
      </c>
      <c r="Q1867" t="s">
        <v>506</v>
      </c>
      <c r="X1867" t="s">
        <v>5093</v>
      </c>
      <c r="Y1867" t="s">
        <v>5104</v>
      </c>
      <c r="Z1867" t="s">
        <v>5093</v>
      </c>
      <c r="AA1867" t="s">
        <v>5093</v>
      </c>
      <c r="AH1867" t="s">
        <v>5058</v>
      </c>
      <c r="AM1867" t="s">
        <v>9989</v>
      </c>
    </row>
    <row r="1868" spans="1:39" x14ac:dyDescent="0.25">
      <c r="A1868">
        <v>4017</v>
      </c>
      <c r="B1868" t="s">
        <v>9990</v>
      </c>
      <c r="C1868" t="s">
        <v>4793</v>
      </c>
      <c r="D1868" t="s">
        <v>5048</v>
      </c>
      <c r="E1868" t="s">
        <v>9991</v>
      </c>
      <c r="H1868" t="s">
        <v>5050</v>
      </c>
      <c r="I1868" t="s">
        <v>5051</v>
      </c>
      <c r="K1868" t="s">
        <v>5070</v>
      </c>
      <c r="M1868" t="s">
        <v>506</v>
      </c>
      <c r="N1868" t="s">
        <v>5051</v>
      </c>
      <c r="O1868" t="s">
        <v>5099</v>
      </c>
      <c r="Q1868" t="s">
        <v>486</v>
      </c>
      <c r="X1868" t="s">
        <v>5093</v>
      </c>
      <c r="Y1868" t="s">
        <v>5113</v>
      </c>
      <c r="Z1868" t="s">
        <v>5093</v>
      </c>
      <c r="AA1868" t="s">
        <v>5093</v>
      </c>
      <c r="AH1868" t="s">
        <v>5058</v>
      </c>
      <c r="AM1868" t="s">
        <v>9992</v>
      </c>
    </row>
    <row r="1869" spans="1:39" x14ac:dyDescent="0.25">
      <c r="A1869">
        <v>4018</v>
      </c>
      <c r="B1869" t="s">
        <v>9993</v>
      </c>
      <c r="C1869" t="s">
        <v>4793</v>
      </c>
      <c r="D1869" t="s">
        <v>5048</v>
      </c>
      <c r="E1869" t="s">
        <v>9994</v>
      </c>
      <c r="H1869" t="s">
        <v>5050</v>
      </c>
      <c r="I1869" t="s">
        <v>5051</v>
      </c>
      <c r="K1869" t="s">
        <v>5129</v>
      </c>
      <c r="M1869" t="s">
        <v>5229</v>
      </c>
      <c r="N1869" t="s">
        <v>5051</v>
      </c>
      <c r="O1869" t="s">
        <v>5062</v>
      </c>
      <c r="Q1869" t="s">
        <v>5229</v>
      </c>
      <c r="X1869" t="s">
        <v>5093</v>
      </c>
      <c r="Y1869" t="s">
        <v>5117</v>
      </c>
      <c r="Z1869" t="s">
        <v>5069</v>
      </c>
      <c r="AA1869" t="s">
        <v>5093</v>
      </c>
      <c r="AH1869" t="s">
        <v>5058</v>
      </c>
      <c r="AM1869" t="s">
        <v>9995</v>
      </c>
    </row>
    <row r="1870" spans="1:39" x14ac:dyDescent="0.25">
      <c r="A1870">
        <v>4019</v>
      </c>
      <c r="B1870" t="s">
        <v>9996</v>
      </c>
      <c r="C1870" t="s">
        <v>4793</v>
      </c>
      <c r="D1870" t="s">
        <v>5048</v>
      </c>
      <c r="E1870" t="s">
        <v>9997</v>
      </c>
      <c r="H1870" t="s">
        <v>5050</v>
      </c>
      <c r="I1870" t="s">
        <v>5051</v>
      </c>
      <c r="K1870" t="s">
        <v>5057</v>
      </c>
      <c r="M1870" t="s">
        <v>5099</v>
      </c>
      <c r="N1870" t="s">
        <v>5051</v>
      </c>
      <c r="O1870" t="s">
        <v>5094</v>
      </c>
      <c r="Q1870" t="s">
        <v>506</v>
      </c>
      <c r="X1870" t="s">
        <v>5093</v>
      </c>
      <c r="Y1870" t="s">
        <v>5100</v>
      </c>
      <c r="Z1870" t="s">
        <v>486</v>
      </c>
      <c r="AA1870" t="s">
        <v>5093</v>
      </c>
      <c r="AH1870" t="s">
        <v>5058</v>
      </c>
      <c r="AM1870" t="s">
        <v>9998</v>
      </c>
    </row>
    <row r="1871" spans="1:39" x14ac:dyDescent="0.25">
      <c r="A1871">
        <v>4020</v>
      </c>
      <c r="B1871" t="s">
        <v>9999</v>
      </c>
      <c r="C1871" t="s">
        <v>4793</v>
      </c>
      <c r="D1871" t="s">
        <v>5048</v>
      </c>
      <c r="E1871" t="s">
        <v>10000</v>
      </c>
      <c r="H1871" t="s">
        <v>5050</v>
      </c>
      <c r="I1871" t="s">
        <v>5051</v>
      </c>
      <c r="K1871" t="s">
        <v>5057</v>
      </c>
      <c r="M1871" t="s">
        <v>5113</v>
      </c>
      <c r="N1871" t="s">
        <v>5051</v>
      </c>
      <c r="O1871" t="s">
        <v>5063</v>
      </c>
      <c r="Q1871" t="s">
        <v>238</v>
      </c>
      <c r="X1871" t="s">
        <v>5093</v>
      </c>
      <c r="Y1871" t="s">
        <v>5085</v>
      </c>
      <c r="Z1871" t="s">
        <v>5093</v>
      </c>
      <c r="AA1871" t="s">
        <v>5093</v>
      </c>
      <c r="AH1871" t="s">
        <v>5058</v>
      </c>
      <c r="AM1871" t="s">
        <v>10001</v>
      </c>
    </row>
    <row r="1872" spans="1:39" x14ac:dyDescent="0.25">
      <c r="A1872">
        <v>4081</v>
      </c>
      <c r="B1872" t="s">
        <v>10177</v>
      </c>
      <c r="C1872" t="s">
        <v>4793</v>
      </c>
      <c r="D1872" t="s">
        <v>5048</v>
      </c>
      <c r="E1872" t="s">
        <v>10178</v>
      </c>
      <c r="H1872" t="s">
        <v>5050</v>
      </c>
      <c r="I1872" t="s">
        <v>5051</v>
      </c>
      <c r="K1872" t="s">
        <v>5057</v>
      </c>
      <c r="M1872" t="s">
        <v>236</v>
      </c>
      <c r="N1872" t="s">
        <v>5051</v>
      </c>
      <c r="O1872" t="s">
        <v>5062</v>
      </c>
      <c r="Q1872" t="s">
        <v>486</v>
      </c>
      <c r="X1872" t="s">
        <v>5093</v>
      </c>
      <c r="Y1872" t="s">
        <v>5085</v>
      </c>
      <c r="Z1872" t="s">
        <v>5093</v>
      </c>
      <c r="AA1872" t="s">
        <v>5093</v>
      </c>
      <c r="AH1872" t="s">
        <v>5058</v>
      </c>
      <c r="AM1872" t="s">
        <v>10179</v>
      </c>
    </row>
    <row r="1873" spans="1:39" x14ac:dyDescent="0.25">
      <c r="A1873">
        <v>4082</v>
      </c>
      <c r="B1873" t="s">
        <v>10180</v>
      </c>
      <c r="C1873" t="s">
        <v>4793</v>
      </c>
      <c r="D1873" t="s">
        <v>5048</v>
      </c>
      <c r="E1873" t="s">
        <v>10181</v>
      </c>
      <c r="H1873" t="s">
        <v>5050</v>
      </c>
      <c r="I1873" t="s">
        <v>5051</v>
      </c>
      <c r="K1873" t="s">
        <v>5057</v>
      </c>
      <c r="M1873" t="s">
        <v>5355</v>
      </c>
      <c r="N1873" t="s">
        <v>5051</v>
      </c>
      <c r="O1873" t="s">
        <v>5099</v>
      </c>
      <c r="Q1873" t="s">
        <v>238</v>
      </c>
      <c r="X1873" t="s">
        <v>5093</v>
      </c>
      <c r="Y1873" t="s">
        <v>5085</v>
      </c>
      <c r="Z1873" t="s">
        <v>5093</v>
      </c>
      <c r="AA1873" t="s">
        <v>5093</v>
      </c>
      <c r="AH1873" t="s">
        <v>5058</v>
      </c>
      <c r="AM1873" t="s">
        <v>10182</v>
      </c>
    </row>
    <row r="1874" spans="1:39" x14ac:dyDescent="0.25">
      <c r="A1874">
        <v>4083</v>
      </c>
      <c r="B1874" t="s">
        <v>10183</v>
      </c>
      <c r="C1874" t="s">
        <v>4793</v>
      </c>
      <c r="D1874" t="s">
        <v>5048</v>
      </c>
      <c r="E1874" t="s">
        <v>10184</v>
      </c>
      <c r="H1874" t="s">
        <v>5050</v>
      </c>
      <c r="I1874" t="s">
        <v>5051</v>
      </c>
      <c r="K1874" t="s">
        <v>5057</v>
      </c>
      <c r="M1874" t="s">
        <v>237</v>
      </c>
      <c r="N1874" t="s">
        <v>5051</v>
      </c>
      <c r="O1874" t="s">
        <v>5094</v>
      </c>
      <c r="Q1874" t="s">
        <v>5098</v>
      </c>
      <c r="X1874" t="s">
        <v>5093</v>
      </c>
      <c r="Y1874" t="s">
        <v>5108</v>
      </c>
      <c r="Z1874" t="s">
        <v>5093</v>
      </c>
      <c r="AA1874" t="s">
        <v>5093</v>
      </c>
      <c r="AH1874" t="s">
        <v>5058</v>
      </c>
      <c r="AM1874" t="s">
        <v>10185</v>
      </c>
    </row>
    <row r="1875" spans="1:39" x14ac:dyDescent="0.25">
      <c r="A1875">
        <v>4084</v>
      </c>
      <c r="B1875" t="s">
        <v>10186</v>
      </c>
      <c r="C1875" t="s">
        <v>4793</v>
      </c>
      <c r="D1875" t="s">
        <v>5048</v>
      </c>
      <c r="E1875" t="s">
        <v>10187</v>
      </c>
      <c r="H1875" t="s">
        <v>5050</v>
      </c>
      <c r="I1875" t="s">
        <v>5051</v>
      </c>
      <c r="K1875" t="s">
        <v>5057</v>
      </c>
      <c r="M1875" t="s">
        <v>237</v>
      </c>
      <c r="N1875" t="s">
        <v>5051</v>
      </c>
      <c r="O1875" t="s">
        <v>5094</v>
      </c>
      <c r="Q1875" t="s">
        <v>486</v>
      </c>
      <c r="X1875" t="s">
        <v>5093</v>
      </c>
      <c r="Y1875" t="s">
        <v>5191</v>
      </c>
      <c r="Z1875" t="s">
        <v>5093</v>
      </c>
      <c r="AA1875" t="s">
        <v>5093</v>
      </c>
      <c r="AH1875" t="s">
        <v>5058</v>
      </c>
      <c r="AM1875" t="s">
        <v>10188</v>
      </c>
    </row>
    <row r="1876" spans="1:39" x14ac:dyDescent="0.25">
      <c r="A1876">
        <v>4085</v>
      </c>
      <c r="B1876" t="s">
        <v>10189</v>
      </c>
      <c r="C1876" t="s">
        <v>4793</v>
      </c>
      <c r="D1876" t="s">
        <v>5048</v>
      </c>
      <c r="E1876" t="s">
        <v>10190</v>
      </c>
      <c r="H1876" t="s">
        <v>5050</v>
      </c>
      <c r="I1876" t="s">
        <v>5051</v>
      </c>
      <c r="K1876" t="s">
        <v>5057</v>
      </c>
      <c r="M1876" t="s">
        <v>237</v>
      </c>
      <c r="N1876" t="s">
        <v>5051</v>
      </c>
      <c r="O1876" t="s">
        <v>5063</v>
      </c>
      <c r="Q1876" t="s">
        <v>506</v>
      </c>
      <c r="X1876" t="s">
        <v>5093</v>
      </c>
      <c r="Y1876" t="s">
        <v>5093</v>
      </c>
      <c r="Z1876" t="s">
        <v>238</v>
      </c>
      <c r="AA1876" t="s">
        <v>5093</v>
      </c>
      <c r="AH1876" t="s">
        <v>5058</v>
      </c>
      <c r="AM1876" t="s">
        <v>10191</v>
      </c>
    </row>
    <row r="1877" spans="1:39" x14ac:dyDescent="0.25">
      <c r="A1877">
        <v>4086</v>
      </c>
      <c r="B1877" t="s">
        <v>10192</v>
      </c>
      <c r="C1877" t="s">
        <v>4793</v>
      </c>
      <c r="D1877" t="s">
        <v>5048</v>
      </c>
      <c r="E1877" t="s">
        <v>10193</v>
      </c>
      <c r="H1877" t="s">
        <v>5050</v>
      </c>
      <c r="I1877" t="s">
        <v>5051</v>
      </c>
      <c r="K1877" t="s">
        <v>5057</v>
      </c>
      <c r="M1877" t="s">
        <v>5271</v>
      </c>
      <c r="N1877" t="s">
        <v>5051</v>
      </c>
      <c r="O1877" t="s">
        <v>5099</v>
      </c>
      <c r="Q1877" t="s">
        <v>5271</v>
      </c>
      <c r="X1877" t="s">
        <v>5093</v>
      </c>
      <c r="Y1877" t="s">
        <v>5080</v>
      </c>
      <c r="Z1877" t="s">
        <v>5069</v>
      </c>
      <c r="AA1877" t="s">
        <v>5093</v>
      </c>
      <c r="AH1877" t="s">
        <v>5058</v>
      </c>
      <c r="AM1877" t="s">
        <v>10194</v>
      </c>
    </row>
    <row r="1878" spans="1:39" x14ac:dyDescent="0.25">
      <c r="A1878">
        <v>4087</v>
      </c>
      <c r="B1878" t="s">
        <v>10195</v>
      </c>
      <c r="C1878" t="s">
        <v>4793</v>
      </c>
      <c r="D1878" t="s">
        <v>5048</v>
      </c>
      <c r="E1878" t="s">
        <v>10196</v>
      </c>
      <c r="H1878" t="s">
        <v>5050</v>
      </c>
      <c r="I1878" t="s">
        <v>5051</v>
      </c>
      <c r="K1878" t="s">
        <v>5057</v>
      </c>
      <c r="M1878" t="s">
        <v>5271</v>
      </c>
      <c r="N1878" t="s">
        <v>5051</v>
      </c>
      <c r="O1878" t="s">
        <v>5094</v>
      </c>
      <c r="Q1878" t="s">
        <v>506</v>
      </c>
      <c r="X1878" t="s">
        <v>5093</v>
      </c>
      <c r="Y1878" t="s">
        <v>5085</v>
      </c>
      <c r="Z1878" t="s">
        <v>5093</v>
      </c>
      <c r="AA1878" t="s">
        <v>5093</v>
      </c>
      <c r="AH1878" t="s">
        <v>5058</v>
      </c>
      <c r="AM1878" t="s">
        <v>10197</v>
      </c>
    </row>
    <row r="1879" spans="1:39" x14ac:dyDescent="0.25">
      <c r="A1879">
        <v>4088</v>
      </c>
      <c r="B1879" t="s">
        <v>10198</v>
      </c>
      <c r="C1879" t="s">
        <v>4793</v>
      </c>
      <c r="D1879" t="s">
        <v>5048</v>
      </c>
      <c r="E1879" t="s">
        <v>8883</v>
      </c>
      <c r="H1879" t="s">
        <v>5050</v>
      </c>
      <c r="I1879" t="s">
        <v>5051</v>
      </c>
      <c r="K1879" t="s">
        <v>5057</v>
      </c>
      <c r="M1879" t="s">
        <v>743</v>
      </c>
      <c r="N1879" t="s">
        <v>5051</v>
      </c>
      <c r="O1879" t="s">
        <v>5094</v>
      </c>
      <c r="Q1879" t="s">
        <v>743</v>
      </c>
      <c r="X1879" t="s">
        <v>5093</v>
      </c>
      <c r="Y1879" t="s">
        <v>5085</v>
      </c>
      <c r="Z1879" t="s">
        <v>5093</v>
      </c>
      <c r="AA1879" t="s">
        <v>5093</v>
      </c>
      <c r="AH1879" t="s">
        <v>5058</v>
      </c>
      <c r="AM1879" t="s">
        <v>10199</v>
      </c>
    </row>
    <row r="1880" spans="1:39" x14ac:dyDescent="0.25">
      <c r="A1880">
        <v>4089</v>
      </c>
      <c r="B1880" t="s">
        <v>10200</v>
      </c>
      <c r="C1880" t="s">
        <v>4793</v>
      </c>
      <c r="D1880" t="s">
        <v>5048</v>
      </c>
      <c r="E1880" t="s">
        <v>9124</v>
      </c>
      <c r="H1880" t="s">
        <v>5050</v>
      </c>
      <c r="I1880" t="s">
        <v>5051</v>
      </c>
      <c r="K1880" t="s">
        <v>5057</v>
      </c>
      <c r="M1880" t="s">
        <v>743</v>
      </c>
      <c r="N1880" t="s">
        <v>5051</v>
      </c>
      <c r="O1880" t="s">
        <v>5113</v>
      </c>
      <c r="Q1880" t="s">
        <v>5109</v>
      </c>
      <c r="X1880" t="s">
        <v>5093</v>
      </c>
      <c r="Y1880" t="s">
        <v>236</v>
      </c>
      <c r="Z1880" t="s">
        <v>5070</v>
      </c>
      <c r="AA1880" t="s">
        <v>5093</v>
      </c>
      <c r="AH1880" t="s">
        <v>5058</v>
      </c>
      <c r="AM1880" t="s">
        <v>10201</v>
      </c>
    </row>
    <row r="1881" spans="1:39" x14ac:dyDescent="0.25">
      <c r="A1881">
        <v>4090</v>
      </c>
      <c r="B1881" t="s">
        <v>10202</v>
      </c>
      <c r="C1881" t="s">
        <v>4793</v>
      </c>
      <c r="D1881" t="s">
        <v>5048</v>
      </c>
      <c r="E1881" t="s">
        <v>9199</v>
      </c>
      <c r="H1881" t="s">
        <v>5050</v>
      </c>
      <c r="I1881" t="s">
        <v>5051</v>
      </c>
      <c r="K1881" t="s">
        <v>5057</v>
      </c>
      <c r="M1881" t="s">
        <v>5134</v>
      </c>
      <c r="N1881" t="s">
        <v>5051</v>
      </c>
      <c r="O1881" t="s">
        <v>5062</v>
      </c>
      <c r="Q1881" t="s">
        <v>5237</v>
      </c>
      <c r="X1881" t="s">
        <v>5093</v>
      </c>
      <c r="Y1881" t="s">
        <v>5085</v>
      </c>
      <c r="Z1881" t="s">
        <v>5968</v>
      </c>
      <c r="AA1881" t="s">
        <v>5093</v>
      </c>
      <c r="AH1881" t="s">
        <v>5058</v>
      </c>
      <c r="AM1881" t="s">
        <v>10203</v>
      </c>
    </row>
    <row r="1882" spans="1:39" x14ac:dyDescent="0.25">
      <c r="A1882">
        <v>4091</v>
      </c>
      <c r="B1882" t="s">
        <v>10204</v>
      </c>
      <c r="C1882" t="s">
        <v>4793</v>
      </c>
      <c r="D1882" t="s">
        <v>5048</v>
      </c>
      <c r="E1882" t="s">
        <v>8329</v>
      </c>
      <c r="H1882" t="s">
        <v>5050</v>
      </c>
      <c r="I1882" t="s">
        <v>5051</v>
      </c>
      <c r="K1882" t="s">
        <v>5057</v>
      </c>
      <c r="M1882" t="s">
        <v>5056</v>
      </c>
      <c r="N1882" t="s">
        <v>5051</v>
      </c>
      <c r="O1882" t="s">
        <v>5099</v>
      </c>
      <c r="Q1882" t="s">
        <v>486</v>
      </c>
      <c r="X1882" t="s">
        <v>5093</v>
      </c>
      <c r="Y1882" t="s">
        <v>5108</v>
      </c>
      <c r="Z1882" t="s">
        <v>5672</v>
      </c>
      <c r="AA1882" t="s">
        <v>5093</v>
      </c>
      <c r="AH1882" t="s">
        <v>5058</v>
      </c>
      <c r="AM1882" t="s">
        <v>10205</v>
      </c>
    </row>
    <row r="1883" spans="1:39" x14ac:dyDescent="0.25">
      <c r="A1883">
        <v>4092</v>
      </c>
      <c r="B1883" t="s">
        <v>10206</v>
      </c>
      <c r="C1883" t="s">
        <v>4793</v>
      </c>
      <c r="D1883" t="s">
        <v>5048</v>
      </c>
      <c r="E1883" t="s">
        <v>7259</v>
      </c>
      <c r="H1883" t="s">
        <v>5050</v>
      </c>
      <c r="I1883" t="s">
        <v>5051</v>
      </c>
      <c r="K1883" t="s">
        <v>5057</v>
      </c>
      <c r="M1883" t="s">
        <v>5056</v>
      </c>
      <c r="N1883" t="s">
        <v>5051</v>
      </c>
      <c r="O1883" t="s">
        <v>5113</v>
      </c>
      <c r="Q1883" t="s">
        <v>506</v>
      </c>
      <c r="X1883" t="s">
        <v>5093</v>
      </c>
      <c r="Y1883" t="s">
        <v>5085</v>
      </c>
      <c r="Z1883" t="s">
        <v>5672</v>
      </c>
      <c r="AA1883" t="s">
        <v>5093</v>
      </c>
      <c r="AH1883" t="s">
        <v>5058</v>
      </c>
      <c r="AM1883" t="s">
        <v>10207</v>
      </c>
    </row>
    <row r="1884" spans="1:39" x14ac:dyDescent="0.25">
      <c r="A1884">
        <v>4093</v>
      </c>
      <c r="B1884" t="s">
        <v>10208</v>
      </c>
      <c r="C1884" t="s">
        <v>4793</v>
      </c>
      <c r="D1884" t="s">
        <v>5048</v>
      </c>
      <c r="E1884" t="s">
        <v>10209</v>
      </c>
      <c r="H1884" t="s">
        <v>5050</v>
      </c>
      <c r="I1884" t="s">
        <v>5051</v>
      </c>
      <c r="K1884" t="s">
        <v>5057</v>
      </c>
      <c r="M1884" t="s">
        <v>5056</v>
      </c>
      <c r="N1884" t="s">
        <v>5051</v>
      </c>
      <c r="O1884" t="s">
        <v>5094</v>
      </c>
      <c r="Q1884" t="s">
        <v>486</v>
      </c>
      <c r="X1884" t="s">
        <v>5093</v>
      </c>
      <c r="Y1884" t="s">
        <v>5108</v>
      </c>
      <c r="Z1884" t="s">
        <v>5077</v>
      </c>
      <c r="AA1884" t="s">
        <v>5093</v>
      </c>
      <c r="AH1884" t="s">
        <v>5058</v>
      </c>
      <c r="AM1884" t="s">
        <v>10210</v>
      </c>
    </row>
    <row r="1885" spans="1:39" x14ac:dyDescent="0.25">
      <c r="A1885">
        <v>4094</v>
      </c>
      <c r="B1885" t="s">
        <v>10211</v>
      </c>
      <c r="C1885" t="s">
        <v>4793</v>
      </c>
      <c r="D1885" t="s">
        <v>5048</v>
      </c>
      <c r="E1885" t="s">
        <v>10212</v>
      </c>
      <c r="H1885" t="s">
        <v>5050</v>
      </c>
      <c r="I1885" t="s">
        <v>5051</v>
      </c>
      <c r="K1885" t="s">
        <v>5057</v>
      </c>
      <c r="M1885" t="s">
        <v>238</v>
      </c>
      <c r="N1885" t="s">
        <v>5051</v>
      </c>
      <c r="O1885" t="s">
        <v>5113</v>
      </c>
      <c r="Q1885" t="s">
        <v>238</v>
      </c>
      <c r="X1885" t="s">
        <v>5093</v>
      </c>
      <c r="Y1885" t="s">
        <v>5104</v>
      </c>
      <c r="Z1885" t="s">
        <v>5093</v>
      </c>
      <c r="AA1885" t="s">
        <v>5093</v>
      </c>
      <c r="AH1885" t="s">
        <v>5058</v>
      </c>
      <c r="AM1885" t="s">
        <v>10213</v>
      </c>
    </row>
    <row r="1886" spans="1:39" x14ac:dyDescent="0.25">
      <c r="A1886">
        <v>4095</v>
      </c>
      <c r="B1886" t="s">
        <v>10214</v>
      </c>
      <c r="C1886" t="s">
        <v>4793</v>
      </c>
      <c r="D1886" t="s">
        <v>5048</v>
      </c>
      <c r="E1886" t="s">
        <v>10215</v>
      </c>
      <c r="H1886" t="s">
        <v>5050</v>
      </c>
      <c r="I1886" t="s">
        <v>5051</v>
      </c>
      <c r="K1886" t="s">
        <v>5184</v>
      </c>
      <c r="M1886" t="s">
        <v>5069</v>
      </c>
      <c r="N1886" t="s">
        <v>5051</v>
      </c>
      <c r="O1886" t="s">
        <v>5094</v>
      </c>
      <c r="Q1886" t="s">
        <v>486</v>
      </c>
      <c r="X1886" t="s">
        <v>5093</v>
      </c>
      <c r="Y1886" t="s">
        <v>5057</v>
      </c>
      <c r="Z1886" t="s">
        <v>10216</v>
      </c>
      <c r="AA1886" t="s">
        <v>5093</v>
      </c>
      <c r="AH1886" t="s">
        <v>5058</v>
      </c>
      <c r="AM1886" t="s">
        <v>10217</v>
      </c>
    </row>
    <row r="1887" spans="1:39" x14ac:dyDescent="0.25">
      <c r="A1887">
        <v>4096</v>
      </c>
      <c r="B1887" t="s">
        <v>10218</v>
      </c>
      <c r="C1887" t="s">
        <v>4793</v>
      </c>
      <c r="D1887" t="s">
        <v>5048</v>
      </c>
      <c r="E1887" t="s">
        <v>10219</v>
      </c>
      <c r="H1887" t="s">
        <v>5050</v>
      </c>
      <c r="I1887" t="s">
        <v>5051</v>
      </c>
      <c r="K1887" t="s">
        <v>5184</v>
      </c>
      <c r="M1887" t="s">
        <v>323</v>
      </c>
      <c r="N1887" t="s">
        <v>5051</v>
      </c>
      <c r="O1887" t="s">
        <v>236</v>
      </c>
      <c r="Q1887" t="s">
        <v>5360</v>
      </c>
      <c r="X1887" t="s">
        <v>5093</v>
      </c>
      <c r="Y1887" t="s">
        <v>323</v>
      </c>
      <c r="Z1887" t="s">
        <v>5093</v>
      </c>
      <c r="AA1887" t="s">
        <v>5093</v>
      </c>
      <c r="AH1887" t="s">
        <v>5058</v>
      </c>
      <c r="AM1887" t="s">
        <v>10220</v>
      </c>
    </row>
    <row r="1888" spans="1:39" x14ac:dyDescent="0.25">
      <c r="A1888">
        <v>4097</v>
      </c>
      <c r="B1888" t="s">
        <v>10221</v>
      </c>
      <c r="C1888" t="s">
        <v>4793</v>
      </c>
      <c r="D1888" t="s">
        <v>5048</v>
      </c>
      <c r="E1888" t="s">
        <v>10222</v>
      </c>
      <c r="H1888" t="s">
        <v>5050</v>
      </c>
      <c r="I1888" t="s">
        <v>5051</v>
      </c>
      <c r="K1888" t="s">
        <v>5184</v>
      </c>
      <c r="M1888" t="s">
        <v>5196</v>
      </c>
      <c r="N1888" t="s">
        <v>5051</v>
      </c>
      <c r="O1888" t="s">
        <v>5063</v>
      </c>
      <c r="Q1888" t="s">
        <v>5056</v>
      </c>
      <c r="X1888" t="s">
        <v>5093</v>
      </c>
      <c r="Y1888" t="s">
        <v>236</v>
      </c>
      <c r="Z1888" t="s">
        <v>5093</v>
      </c>
      <c r="AA1888" t="s">
        <v>5093</v>
      </c>
      <c r="AH1888" t="s">
        <v>5058</v>
      </c>
      <c r="AM1888" t="s">
        <v>10223</v>
      </c>
    </row>
    <row r="1889" spans="1:39" x14ac:dyDescent="0.25">
      <c r="A1889">
        <v>4098</v>
      </c>
      <c r="B1889" t="s">
        <v>10224</v>
      </c>
      <c r="C1889" t="s">
        <v>4793</v>
      </c>
      <c r="D1889" t="s">
        <v>5048</v>
      </c>
      <c r="E1889" t="s">
        <v>9200</v>
      </c>
      <c r="H1889" t="s">
        <v>5050</v>
      </c>
      <c r="I1889" t="s">
        <v>5051</v>
      </c>
      <c r="K1889" t="s">
        <v>5184</v>
      </c>
      <c r="M1889" t="s">
        <v>237</v>
      </c>
      <c r="N1889" t="s">
        <v>5051</v>
      </c>
      <c r="O1889" t="s">
        <v>5099</v>
      </c>
      <c r="Q1889" t="s">
        <v>238</v>
      </c>
      <c r="X1889" t="s">
        <v>5093</v>
      </c>
      <c r="Y1889" t="s">
        <v>5078</v>
      </c>
      <c r="Z1889" t="s">
        <v>5093</v>
      </c>
      <c r="AA1889" t="s">
        <v>5093</v>
      </c>
      <c r="AH1889" t="s">
        <v>5058</v>
      </c>
      <c r="AM1889" t="s">
        <v>10225</v>
      </c>
    </row>
    <row r="1890" spans="1:39" x14ac:dyDescent="0.25">
      <c r="A1890">
        <v>4099</v>
      </c>
      <c r="B1890" t="s">
        <v>10226</v>
      </c>
      <c r="C1890" t="s">
        <v>4793</v>
      </c>
      <c r="D1890" t="s">
        <v>5048</v>
      </c>
      <c r="E1890" t="s">
        <v>8623</v>
      </c>
      <c r="H1890" t="s">
        <v>5050</v>
      </c>
      <c r="I1890" t="s">
        <v>5051</v>
      </c>
      <c r="K1890" t="s">
        <v>5184</v>
      </c>
      <c r="M1890" t="s">
        <v>5271</v>
      </c>
      <c r="N1890" t="s">
        <v>5051</v>
      </c>
      <c r="O1890" t="s">
        <v>5063</v>
      </c>
      <c r="Q1890" t="s">
        <v>6948</v>
      </c>
      <c r="X1890" t="s">
        <v>5093</v>
      </c>
      <c r="Y1890" t="s">
        <v>5108</v>
      </c>
      <c r="Z1890" t="s">
        <v>5093</v>
      </c>
      <c r="AA1890" t="s">
        <v>5093</v>
      </c>
      <c r="AH1890" t="s">
        <v>5058</v>
      </c>
      <c r="AM1890" t="s">
        <v>10227</v>
      </c>
    </row>
    <row r="1891" spans="1:39" x14ac:dyDescent="0.25">
      <c r="A1891">
        <v>4100</v>
      </c>
      <c r="B1891" t="s">
        <v>10228</v>
      </c>
      <c r="C1891" t="s">
        <v>4793</v>
      </c>
      <c r="D1891" t="s">
        <v>5048</v>
      </c>
      <c r="E1891" t="s">
        <v>7144</v>
      </c>
      <c r="H1891" t="s">
        <v>5050</v>
      </c>
      <c r="I1891" t="s">
        <v>5051</v>
      </c>
      <c r="K1891" t="s">
        <v>5184</v>
      </c>
      <c r="M1891" t="s">
        <v>743</v>
      </c>
      <c r="N1891" t="s">
        <v>5051</v>
      </c>
      <c r="O1891" t="s">
        <v>5099</v>
      </c>
      <c r="Q1891" t="s">
        <v>506</v>
      </c>
      <c r="X1891" t="s">
        <v>5093</v>
      </c>
      <c r="Y1891" t="s">
        <v>5078</v>
      </c>
      <c r="Z1891" t="s">
        <v>5093</v>
      </c>
      <c r="AA1891" t="s">
        <v>5093</v>
      </c>
      <c r="AH1891" t="s">
        <v>5058</v>
      </c>
      <c r="AM1891" t="s">
        <v>10229</v>
      </c>
    </row>
    <row r="1892" spans="1:39" x14ac:dyDescent="0.25">
      <c r="A1892">
        <v>4101</v>
      </c>
      <c r="B1892" t="s">
        <v>10230</v>
      </c>
      <c r="C1892" t="s">
        <v>4793</v>
      </c>
      <c r="D1892" t="s">
        <v>5048</v>
      </c>
      <c r="E1892" t="s">
        <v>10231</v>
      </c>
      <c r="H1892" t="s">
        <v>5050</v>
      </c>
      <c r="I1892" t="s">
        <v>5051</v>
      </c>
      <c r="K1892" t="s">
        <v>5184</v>
      </c>
      <c r="M1892" t="s">
        <v>5092</v>
      </c>
      <c r="N1892" t="s">
        <v>5051</v>
      </c>
      <c r="O1892" t="s">
        <v>5099</v>
      </c>
      <c r="Q1892" t="s">
        <v>5121</v>
      </c>
      <c r="X1892" t="s">
        <v>5093</v>
      </c>
      <c r="Y1892" t="s">
        <v>5108</v>
      </c>
      <c r="Z1892" t="s">
        <v>5093</v>
      </c>
      <c r="AA1892" t="s">
        <v>5093</v>
      </c>
      <c r="AH1892" t="s">
        <v>5058</v>
      </c>
      <c r="AM1892" t="s">
        <v>10232</v>
      </c>
    </row>
    <row r="1893" spans="1:39" x14ac:dyDescent="0.25">
      <c r="A1893">
        <v>4102</v>
      </c>
      <c r="B1893" t="s">
        <v>10233</v>
      </c>
      <c r="C1893" t="s">
        <v>4793</v>
      </c>
      <c r="D1893" t="s">
        <v>5048</v>
      </c>
      <c r="E1893" t="s">
        <v>10234</v>
      </c>
      <c r="H1893" t="s">
        <v>5050</v>
      </c>
      <c r="I1893" t="s">
        <v>5051</v>
      </c>
      <c r="K1893" t="s">
        <v>5184</v>
      </c>
      <c r="M1893" t="s">
        <v>5098</v>
      </c>
      <c r="N1893" t="s">
        <v>5051</v>
      </c>
      <c r="O1893" t="s">
        <v>5063</v>
      </c>
      <c r="Q1893" t="s">
        <v>6948</v>
      </c>
      <c r="X1893" t="s">
        <v>5093</v>
      </c>
      <c r="Y1893" t="s">
        <v>5108</v>
      </c>
      <c r="Z1893" t="s">
        <v>5093</v>
      </c>
      <c r="AA1893" t="s">
        <v>5093</v>
      </c>
      <c r="AH1893" t="s">
        <v>5058</v>
      </c>
      <c r="AM1893" t="s">
        <v>10235</v>
      </c>
    </row>
    <row r="1894" spans="1:39" x14ac:dyDescent="0.25">
      <c r="A1894">
        <v>4103</v>
      </c>
      <c r="B1894" t="s">
        <v>10236</v>
      </c>
      <c r="C1894" t="s">
        <v>4793</v>
      </c>
      <c r="D1894" t="s">
        <v>5048</v>
      </c>
      <c r="E1894" t="s">
        <v>10237</v>
      </c>
      <c r="H1894" t="s">
        <v>5050</v>
      </c>
      <c r="I1894" t="s">
        <v>5051</v>
      </c>
      <c r="K1894" t="s">
        <v>5184</v>
      </c>
      <c r="M1894" t="s">
        <v>5991</v>
      </c>
      <c r="N1894" t="s">
        <v>5051</v>
      </c>
      <c r="O1894" t="s">
        <v>5113</v>
      </c>
      <c r="Q1894" t="s">
        <v>1148</v>
      </c>
      <c r="X1894" t="s">
        <v>5093</v>
      </c>
      <c r="Y1894" t="s">
        <v>5078</v>
      </c>
      <c r="Z1894" t="s">
        <v>5093</v>
      </c>
      <c r="AA1894" t="s">
        <v>5093</v>
      </c>
      <c r="AH1894" t="s">
        <v>5058</v>
      </c>
      <c r="AM1894" t="s">
        <v>10238</v>
      </c>
    </row>
    <row r="1895" spans="1:39" x14ac:dyDescent="0.25">
      <c r="A1895">
        <v>4104</v>
      </c>
      <c r="B1895" t="s">
        <v>10239</v>
      </c>
      <c r="C1895" t="s">
        <v>4793</v>
      </c>
      <c r="D1895" t="s">
        <v>5048</v>
      </c>
      <c r="E1895" t="s">
        <v>10240</v>
      </c>
      <c r="H1895" t="s">
        <v>5050</v>
      </c>
      <c r="I1895" t="s">
        <v>5051</v>
      </c>
      <c r="K1895" t="s">
        <v>5184</v>
      </c>
      <c r="M1895" t="s">
        <v>486</v>
      </c>
      <c r="N1895" t="s">
        <v>5051</v>
      </c>
      <c r="O1895" t="s">
        <v>5113</v>
      </c>
      <c r="Q1895" t="s">
        <v>486</v>
      </c>
      <c r="X1895" t="s">
        <v>5093</v>
      </c>
      <c r="Y1895" t="s">
        <v>5078</v>
      </c>
      <c r="Z1895" t="s">
        <v>5093</v>
      </c>
      <c r="AA1895" t="s">
        <v>5093</v>
      </c>
      <c r="AH1895" t="s">
        <v>5058</v>
      </c>
      <c r="AM1895" t="s">
        <v>10241</v>
      </c>
    </row>
    <row r="1896" spans="1:39" x14ac:dyDescent="0.25">
      <c r="A1896">
        <v>4105</v>
      </c>
      <c r="B1896" t="s">
        <v>10242</v>
      </c>
      <c r="C1896" t="s">
        <v>4793</v>
      </c>
      <c r="D1896" t="s">
        <v>5048</v>
      </c>
      <c r="E1896" t="s">
        <v>8573</v>
      </c>
      <c r="H1896" t="s">
        <v>5050</v>
      </c>
      <c r="I1896" t="s">
        <v>5051</v>
      </c>
      <c r="K1896" t="s">
        <v>5184</v>
      </c>
      <c r="M1896" t="s">
        <v>486</v>
      </c>
      <c r="N1896" t="s">
        <v>5051</v>
      </c>
      <c r="O1896" t="s">
        <v>5113</v>
      </c>
      <c r="Q1896" t="s">
        <v>486</v>
      </c>
      <c r="X1896" t="s">
        <v>5093</v>
      </c>
      <c r="Y1896" t="s">
        <v>5108</v>
      </c>
      <c r="Z1896" t="s">
        <v>5093</v>
      </c>
      <c r="AA1896" t="s">
        <v>5093</v>
      </c>
      <c r="AH1896" t="s">
        <v>5058</v>
      </c>
      <c r="AM1896" t="s">
        <v>10243</v>
      </c>
    </row>
    <row r="1897" spans="1:39" x14ac:dyDescent="0.25">
      <c r="A1897">
        <v>4106</v>
      </c>
      <c r="B1897" t="s">
        <v>10244</v>
      </c>
      <c r="C1897" t="s">
        <v>4793</v>
      </c>
      <c r="D1897" t="s">
        <v>5048</v>
      </c>
      <c r="E1897" t="s">
        <v>9726</v>
      </c>
      <c r="H1897" t="s">
        <v>5050</v>
      </c>
      <c r="I1897" t="s">
        <v>5051</v>
      </c>
      <c r="K1897" t="s">
        <v>5091</v>
      </c>
      <c r="M1897" t="s">
        <v>5196</v>
      </c>
      <c r="N1897" t="s">
        <v>5051</v>
      </c>
      <c r="O1897" t="s">
        <v>5113</v>
      </c>
      <c r="Q1897" t="s">
        <v>5121</v>
      </c>
      <c r="X1897" t="s">
        <v>5093</v>
      </c>
      <c r="Y1897" t="s">
        <v>236</v>
      </c>
      <c r="Z1897" t="s">
        <v>5093</v>
      </c>
      <c r="AA1897" t="s">
        <v>5093</v>
      </c>
      <c r="AH1897" t="s">
        <v>5058</v>
      </c>
      <c r="AM1897" t="s">
        <v>10245</v>
      </c>
    </row>
    <row r="1898" spans="1:39" x14ac:dyDescent="0.25">
      <c r="A1898">
        <v>4107</v>
      </c>
      <c r="B1898" t="s">
        <v>10246</v>
      </c>
      <c r="C1898" t="s">
        <v>4793</v>
      </c>
      <c r="D1898" t="s">
        <v>5048</v>
      </c>
      <c r="E1898" t="s">
        <v>9019</v>
      </c>
      <c r="H1898" t="s">
        <v>5050</v>
      </c>
      <c r="I1898" t="s">
        <v>5051</v>
      </c>
      <c r="K1898" t="s">
        <v>5091</v>
      </c>
      <c r="M1898" t="s">
        <v>5355</v>
      </c>
      <c r="N1898" t="s">
        <v>5051</v>
      </c>
      <c r="O1898" t="s">
        <v>5113</v>
      </c>
      <c r="Q1898" t="s">
        <v>486</v>
      </c>
      <c r="X1898" t="s">
        <v>5093</v>
      </c>
      <c r="Y1898" t="s">
        <v>5271</v>
      </c>
      <c r="Z1898" t="s">
        <v>5093</v>
      </c>
      <c r="AA1898" t="s">
        <v>5093</v>
      </c>
      <c r="AH1898" t="s">
        <v>5058</v>
      </c>
      <c r="AM1898" t="s">
        <v>10247</v>
      </c>
    </row>
    <row r="1899" spans="1:39" x14ac:dyDescent="0.25">
      <c r="A1899">
        <v>4108</v>
      </c>
      <c r="B1899" t="s">
        <v>10248</v>
      </c>
      <c r="C1899" t="s">
        <v>4793</v>
      </c>
      <c r="D1899" t="s">
        <v>5048</v>
      </c>
      <c r="E1899" t="s">
        <v>10249</v>
      </c>
      <c r="H1899" t="s">
        <v>5050</v>
      </c>
      <c r="I1899" t="s">
        <v>5051</v>
      </c>
      <c r="K1899" t="s">
        <v>5091</v>
      </c>
      <c r="M1899" t="s">
        <v>237</v>
      </c>
      <c r="N1899" t="s">
        <v>5051</v>
      </c>
      <c r="O1899" t="s">
        <v>5062</v>
      </c>
      <c r="Q1899" t="s">
        <v>238</v>
      </c>
      <c r="X1899" t="s">
        <v>5093</v>
      </c>
      <c r="Y1899" t="s">
        <v>5055</v>
      </c>
      <c r="Z1899" t="s">
        <v>506</v>
      </c>
      <c r="AA1899" t="s">
        <v>5093</v>
      </c>
      <c r="AH1899" t="s">
        <v>5058</v>
      </c>
      <c r="AM1899" t="s">
        <v>10250</v>
      </c>
    </row>
    <row r="1900" spans="1:39" x14ac:dyDescent="0.25">
      <c r="A1900">
        <v>4109</v>
      </c>
      <c r="B1900" t="s">
        <v>10251</v>
      </c>
      <c r="C1900" t="s">
        <v>4793</v>
      </c>
      <c r="D1900" t="s">
        <v>5048</v>
      </c>
      <c r="E1900" t="s">
        <v>10252</v>
      </c>
      <c r="H1900" t="s">
        <v>5050</v>
      </c>
      <c r="I1900" t="s">
        <v>5051</v>
      </c>
      <c r="K1900" t="s">
        <v>5091</v>
      </c>
      <c r="M1900" t="s">
        <v>237</v>
      </c>
      <c r="N1900" t="s">
        <v>5051</v>
      </c>
      <c r="O1900" t="s">
        <v>5099</v>
      </c>
      <c r="Q1900" t="s">
        <v>238</v>
      </c>
      <c r="X1900" t="s">
        <v>5093</v>
      </c>
      <c r="Y1900" t="s">
        <v>235</v>
      </c>
      <c r="Z1900" t="s">
        <v>506</v>
      </c>
      <c r="AA1900" t="s">
        <v>5093</v>
      </c>
      <c r="AH1900" t="s">
        <v>5058</v>
      </c>
      <c r="AM1900" t="s">
        <v>10253</v>
      </c>
    </row>
    <row r="1901" spans="1:39" x14ac:dyDescent="0.25">
      <c r="A1901">
        <v>4110</v>
      </c>
      <c r="B1901" t="s">
        <v>10254</v>
      </c>
      <c r="C1901" t="s">
        <v>4793</v>
      </c>
      <c r="D1901" t="s">
        <v>5048</v>
      </c>
      <c r="E1901" t="s">
        <v>10255</v>
      </c>
      <c r="H1901" t="s">
        <v>5050</v>
      </c>
      <c r="I1901" t="s">
        <v>5051</v>
      </c>
      <c r="K1901" t="s">
        <v>5091</v>
      </c>
      <c r="M1901" t="s">
        <v>237</v>
      </c>
      <c r="N1901" t="s">
        <v>5051</v>
      </c>
      <c r="O1901" t="s">
        <v>5099</v>
      </c>
      <c r="Q1901" t="s">
        <v>238</v>
      </c>
      <c r="X1901" t="s">
        <v>5093</v>
      </c>
      <c r="Y1901" t="s">
        <v>5104</v>
      </c>
      <c r="Z1901" t="s">
        <v>5093</v>
      </c>
      <c r="AA1901" t="s">
        <v>5093</v>
      </c>
      <c r="AH1901" t="s">
        <v>5058</v>
      </c>
      <c r="AM1901" t="s">
        <v>10256</v>
      </c>
    </row>
    <row r="1902" spans="1:39" x14ac:dyDescent="0.25">
      <c r="A1902">
        <v>4111</v>
      </c>
      <c r="B1902" t="s">
        <v>10257</v>
      </c>
      <c r="C1902" t="s">
        <v>4793</v>
      </c>
      <c r="D1902" t="s">
        <v>5048</v>
      </c>
      <c r="E1902" t="s">
        <v>10258</v>
      </c>
      <c r="H1902" t="s">
        <v>5050</v>
      </c>
      <c r="I1902" t="s">
        <v>5051</v>
      </c>
      <c r="K1902" t="s">
        <v>5091</v>
      </c>
      <c r="M1902" t="s">
        <v>237</v>
      </c>
      <c r="N1902" t="s">
        <v>5051</v>
      </c>
      <c r="O1902" t="s">
        <v>5094</v>
      </c>
      <c r="Q1902" t="s">
        <v>238</v>
      </c>
      <c r="X1902" t="s">
        <v>5093</v>
      </c>
      <c r="Y1902" t="s">
        <v>5085</v>
      </c>
      <c r="Z1902" t="s">
        <v>5077</v>
      </c>
      <c r="AA1902" t="s">
        <v>5093</v>
      </c>
      <c r="AH1902" t="s">
        <v>5058</v>
      </c>
      <c r="AM1902" t="s">
        <v>10259</v>
      </c>
    </row>
    <row r="1903" spans="1:39" x14ac:dyDescent="0.25">
      <c r="A1903">
        <v>4112</v>
      </c>
      <c r="B1903" t="s">
        <v>10260</v>
      </c>
      <c r="C1903" t="s">
        <v>4793</v>
      </c>
      <c r="D1903" t="s">
        <v>5048</v>
      </c>
      <c r="E1903" t="s">
        <v>8857</v>
      </c>
      <c r="H1903" t="s">
        <v>5050</v>
      </c>
      <c r="I1903" t="s">
        <v>5051</v>
      </c>
      <c r="K1903" t="s">
        <v>5091</v>
      </c>
      <c r="M1903" t="s">
        <v>237</v>
      </c>
      <c r="N1903" t="s">
        <v>5051</v>
      </c>
      <c r="O1903" t="s">
        <v>5094</v>
      </c>
      <c r="Q1903" t="s">
        <v>486</v>
      </c>
      <c r="X1903" t="s">
        <v>5093</v>
      </c>
      <c r="Y1903" t="s">
        <v>5085</v>
      </c>
      <c r="Z1903" t="s">
        <v>6022</v>
      </c>
      <c r="AA1903" t="s">
        <v>5093</v>
      </c>
      <c r="AH1903" t="s">
        <v>5058</v>
      </c>
      <c r="AM1903" t="s">
        <v>10261</v>
      </c>
    </row>
    <row r="1904" spans="1:39" x14ac:dyDescent="0.25">
      <c r="A1904">
        <v>4113</v>
      </c>
      <c r="B1904" t="s">
        <v>10262</v>
      </c>
      <c r="C1904" t="s">
        <v>4793</v>
      </c>
      <c r="D1904" t="s">
        <v>5048</v>
      </c>
      <c r="E1904" t="s">
        <v>7101</v>
      </c>
      <c r="H1904" t="s">
        <v>5050</v>
      </c>
      <c r="I1904" t="s">
        <v>5051</v>
      </c>
      <c r="K1904" t="s">
        <v>5091</v>
      </c>
      <c r="M1904" t="s">
        <v>237</v>
      </c>
      <c r="N1904" t="s">
        <v>5051</v>
      </c>
      <c r="O1904" t="s">
        <v>5094</v>
      </c>
      <c r="Q1904" t="s">
        <v>486</v>
      </c>
      <c r="X1904" t="s">
        <v>5093</v>
      </c>
      <c r="Y1904" t="s">
        <v>5085</v>
      </c>
      <c r="Z1904" t="s">
        <v>5995</v>
      </c>
      <c r="AA1904" t="s">
        <v>5093</v>
      </c>
      <c r="AH1904" t="s">
        <v>5058</v>
      </c>
      <c r="AM1904" t="s">
        <v>10263</v>
      </c>
    </row>
    <row r="1905" spans="1:39" x14ac:dyDescent="0.25">
      <c r="A1905">
        <v>4114</v>
      </c>
      <c r="B1905" t="s">
        <v>10264</v>
      </c>
      <c r="C1905" t="s">
        <v>4793</v>
      </c>
      <c r="D1905" t="s">
        <v>5048</v>
      </c>
      <c r="E1905" t="s">
        <v>8406</v>
      </c>
      <c r="H1905" t="s">
        <v>5050</v>
      </c>
      <c r="I1905" t="s">
        <v>5051</v>
      </c>
      <c r="K1905" t="s">
        <v>5091</v>
      </c>
      <c r="M1905" t="s">
        <v>237</v>
      </c>
      <c r="N1905" t="s">
        <v>5051</v>
      </c>
      <c r="O1905" t="s">
        <v>5063</v>
      </c>
      <c r="Q1905" t="s">
        <v>5134</v>
      </c>
      <c r="X1905" t="s">
        <v>5093</v>
      </c>
      <c r="Y1905" t="s">
        <v>5085</v>
      </c>
      <c r="Z1905" t="s">
        <v>5093</v>
      </c>
      <c r="AA1905" t="s">
        <v>5093</v>
      </c>
      <c r="AH1905" t="s">
        <v>5058</v>
      </c>
      <c r="AM1905" t="s">
        <v>10265</v>
      </c>
    </row>
    <row r="1906" spans="1:39" x14ac:dyDescent="0.25">
      <c r="A1906">
        <v>4115</v>
      </c>
      <c r="B1906" t="s">
        <v>10266</v>
      </c>
      <c r="C1906" t="s">
        <v>4793</v>
      </c>
      <c r="D1906" t="s">
        <v>5048</v>
      </c>
      <c r="E1906" t="s">
        <v>10267</v>
      </c>
      <c r="H1906" t="s">
        <v>5050</v>
      </c>
      <c r="I1906" t="s">
        <v>5051</v>
      </c>
      <c r="K1906" t="s">
        <v>5091</v>
      </c>
      <c r="M1906" t="s">
        <v>237</v>
      </c>
      <c r="N1906" t="s">
        <v>5051</v>
      </c>
      <c r="O1906" t="s">
        <v>5104</v>
      </c>
      <c r="Q1906" t="s">
        <v>5109</v>
      </c>
      <c r="X1906" t="s">
        <v>5093</v>
      </c>
      <c r="Y1906" t="s">
        <v>236</v>
      </c>
      <c r="Z1906" t="s">
        <v>5093</v>
      </c>
      <c r="AA1906" t="s">
        <v>5093</v>
      </c>
      <c r="AH1906" t="s">
        <v>5058</v>
      </c>
      <c r="AM1906" t="s">
        <v>10268</v>
      </c>
    </row>
    <row r="1907" spans="1:39" x14ac:dyDescent="0.25">
      <c r="A1907">
        <v>4116</v>
      </c>
      <c r="B1907" t="s">
        <v>10269</v>
      </c>
      <c r="C1907" t="s">
        <v>4793</v>
      </c>
      <c r="D1907" t="s">
        <v>5048</v>
      </c>
      <c r="E1907" t="s">
        <v>6929</v>
      </c>
      <c r="H1907" t="s">
        <v>5050</v>
      </c>
      <c r="I1907" t="s">
        <v>5051</v>
      </c>
      <c r="K1907" t="s">
        <v>5091</v>
      </c>
      <c r="M1907" t="s">
        <v>743</v>
      </c>
      <c r="N1907" t="s">
        <v>5051</v>
      </c>
      <c r="O1907" t="s">
        <v>5094</v>
      </c>
      <c r="Q1907" t="s">
        <v>5054</v>
      </c>
      <c r="X1907" t="s">
        <v>5093</v>
      </c>
      <c r="Y1907" t="s">
        <v>5078</v>
      </c>
      <c r="Z1907" t="s">
        <v>5093</v>
      </c>
      <c r="AA1907" t="s">
        <v>5093</v>
      </c>
      <c r="AH1907" t="s">
        <v>5058</v>
      </c>
      <c r="AM1907" t="s">
        <v>10270</v>
      </c>
    </row>
    <row r="1908" spans="1:39" x14ac:dyDescent="0.25">
      <c r="A1908">
        <v>4117</v>
      </c>
      <c r="B1908" t="s">
        <v>10271</v>
      </c>
      <c r="C1908" t="s">
        <v>4793</v>
      </c>
      <c r="D1908" t="s">
        <v>5048</v>
      </c>
      <c r="E1908" t="s">
        <v>6935</v>
      </c>
      <c r="H1908" t="s">
        <v>5050</v>
      </c>
      <c r="I1908" t="s">
        <v>5051</v>
      </c>
      <c r="K1908" t="s">
        <v>5091</v>
      </c>
      <c r="M1908" t="s">
        <v>743</v>
      </c>
      <c r="N1908" t="s">
        <v>5051</v>
      </c>
      <c r="O1908" t="s">
        <v>5063</v>
      </c>
      <c r="Q1908" t="s">
        <v>486</v>
      </c>
      <c r="X1908" t="s">
        <v>5093</v>
      </c>
      <c r="Y1908" t="s">
        <v>236</v>
      </c>
      <c r="Z1908" t="s">
        <v>5093</v>
      </c>
      <c r="AA1908" t="s">
        <v>5093</v>
      </c>
      <c r="AH1908" t="s">
        <v>5058</v>
      </c>
      <c r="AM1908" t="s">
        <v>10272</v>
      </c>
    </row>
    <row r="1909" spans="1:39" x14ac:dyDescent="0.25">
      <c r="A1909">
        <v>4118</v>
      </c>
      <c r="B1909" t="s">
        <v>10273</v>
      </c>
      <c r="C1909" t="s">
        <v>4793</v>
      </c>
      <c r="D1909" t="s">
        <v>5048</v>
      </c>
      <c r="E1909" t="s">
        <v>6936</v>
      </c>
      <c r="H1909" t="s">
        <v>5050</v>
      </c>
      <c r="I1909" t="s">
        <v>5051</v>
      </c>
      <c r="K1909" t="s">
        <v>5091</v>
      </c>
      <c r="M1909" t="s">
        <v>5134</v>
      </c>
      <c r="N1909" t="s">
        <v>5051</v>
      </c>
      <c r="O1909" t="s">
        <v>5099</v>
      </c>
      <c r="Q1909" t="s">
        <v>5056</v>
      </c>
      <c r="X1909" t="s">
        <v>5093</v>
      </c>
      <c r="Y1909" t="s">
        <v>236</v>
      </c>
      <c r="Z1909" t="s">
        <v>5093</v>
      </c>
      <c r="AA1909" t="s">
        <v>5093</v>
      </c>
      <c r="AH1909" t="s">
        <v>5058</v>
      </c>
      <c r="AM1909" t="s">
        <v>10274</v>
      </c>
    </row>
    <row r="1910" spans="1:39" x14ac:dyDescent="0.25">
      <c r="A1910">
        <v>4119</v>
      </c>
      <c r="B1910" t="s">
        <v>10275</v>
      </c>
      <c r="C1910" t="s">
        <v>4793</v>
      </c>
      <c r="D1910" t="s">
        <v>5048</v>
      </c>
      <c r="E1910" t="s">
        <v>6986</v>
      </c>
      <c r="H1910" t="s">
        <v>5050</v>
      </c>
      <c r="I1910" t="s">
        <v>5051</v>
      </c>
      <c r="K1910" t="s">
        <v>5091</v>
      </c>
      <c r="M1910" t="s">
        <v>5134</v>
      </c>
      <c r="N1910" t="s">
        <v>5051</v>
      </c>
      <c r="O1910" t="s">
        <v>5099</v>
      </c>
      <c r="Q1910" t="s">
        <v>5056</v>
      </c>
      <c r="X1910" t="s">
        <v>5093</v>
      </c>
      <c r="Y1910" t="s">
        <v>5085</v>
      </c>
      <c r="Z1910" t="s">
        <v>5093</v>
      </c>
      <c r="AA1910" t="s">
        <v>5093</v>
      </c>
      <c r="AH1910" t="s">
        <v>5058</v>
      </c>
      <c r="AM1910" t="s">
        <v>10276</v>
      </c>
    </row>
    <row r="1911" spans="1:39" x14ac:dyDescent="0.25">
      <c r="A1911">
        <v>4120</v>
      </c>
      <c r="B1911" t="s">
        <v>10277</v>
      </c>
      <c r="C1911" t="s">
        <v>4793</v>
      </c>
      <c r="D1911" t="s">
        <v>5048</v>
      </c>
      <c r="E1911" t="s">
        <v>7024</v>
      </c>
      <c r="H1911" t="s">
        <v>5050</v>
      </c>
      <c r="I1911" t="s">
        <v>5051</v>
      </c>
      <c r="K1911" t="s">
        <v>5091</v>
      </c>
      <c r="M1911" t="s">
        <v>5134</v>
      </c>
      <c r="N1911" t="s">
        <v>5051</v>
      </c>
      <c r="O1911" t="s">
        <v>5099</v>
      </c>
      <c r="Q1911" t="s">
        <v>486</v>
      </c>
      <c r="X1911" t="s">
        <v>5093</v>
      </c>
      <c r="Y1911" t="s">
        <v>5085</v>
      </c>
      <c r="Z1911" t="s">
        <v>5093</v>
      </c>
      <c r="AA1911" t="s">
        <v>5093</v>
      </c>
      <c r="AH1911" t="s">
        <v>5058</v>
      </c>
      <c r="AM1911" t="s">
        <v>10278</v>
      </c>
    </row>
    <row r="1912" spans="1:39" x14ac:dyDescent="0.25">
      <c r="A1912">
        <v>4121</v>
      </c>
      <c r="B1912" t="s">
        <v>10279</v>
      </c>
      <c r="C1912" t="s">
        <v>4793</v>
      </c>
      <c r="D1912" t="s">
        <v>5048</v>
      </c>
      <c r="E1912" t="s">
        <v>7023</v>
      </c>
      <c r="H1912" t="s">
        <v>5050</v>
      </c>
      <c r="I1912" t="s">
        <v>5051</v>
      </c>
      <c r="K1912" t="s">
        <v>5091</v>
      </c>
      <c r="M1912" t="s">
        <v>5134</v>
      </c>
      <c r="N1912" t="s">
        <v>5051</v>
      </c>
      <c r="O1912" t="s">
        <v>5099</v>
      </c>
      <c r="Q1912" t="s">
        <v>5619</v>
      </c>
      <c r="X1912" t="s">
        <v>5093</v>
      </c>
      <c r="Y1912" t="s">
        <v>5063</v>
      </c>
      <c r="Z1912" t="s">
        <v>5093</v>
      </c>
      <c r="AA1912" t="s">
        <v>5093</v>
      </c>
      <c r="AH1912" t="s">
        <v>5058</v>
      </c>
      <c r="AM1912" t="s">
        <v>10280</v>
      </c>
    </row>
    <row r="1913" spans="1:39" x14ac:dyDescent="0.25">
      <c r="A1913">
        <v>4122</v>
      </c>
      <c r="B1913" t="s">
        <v>10281</v>
      </c>
      <c r="C1913" t="s">
        <v>4793</v>
      </c>
      <c r="D1913" t="s">
        <v>5048</v>
      </c>
      <c r="E1913" t="s">
        <v>6973</v>
      </c>
      <c r="H1913" t="s">
        <v>5050</v>
      </c>
      <c r="I1913" t="s">
        <v>5051</v>
      </c>
      <c r="K1913" t="s">
        <v>5091</v>
      </c>
      <c r="M1913" t="s">
        <v>5134</v>
      </c>
      <c r="N1913" t="s">
        <v>5051</v>
      </c>
      <c r="O1913" t="s">
        <v>5094</v>
      </c>
      <c r="Q1913" t="s">
        <v>5134</v>
      </c>
      <c r="X1913" t="s">
        <v>5093</v>
      </c>
      <c r="Y1913" t="s">
        <v>236</v>
      </c>
      <c r="Z1913" t="s">
        <v>5093</v>
      </c>
      <c r="AA1913" t="s">
        <v>5093</v>
      </c>
      <c r="AH1913" t="s">
        <v>5058</v>
      </c>
      <c r="AM1913" t="s">
        <v>10282</v>
      </c>
    </row>
    <row r="1914" spans="1:39" x14ac:dyDescent="0.25">
      <c r="A1914">
        <v>4123</v>
      </c>
      <c r="B1914" t="s">
        <v>10283</v>
      </c>
      <c r="C1914" t="s">
        <v>4793</v>
      </c>
      <c r="D1914" t="s">
        <v>5048</v>
      </c>
      <c r="E1914" t="s">
        <v>7102</v>
      </c>
      <c r="H1914" t="s">
        <v>5050</v>
      </c>
      <c r="I1914" t="s">
        <v>5051</v>
      </c>
      <c r="K1914" t="s">
        <v>5091</v>
      </c>
      <c r="M1914" t="s">
        <v>5134</v>
      </c>
      <c r="N1914" t="s">
        <v>5051</v>
      </c>
      <c r="O1914" t="s">
        <v>5094</v>
      </c>
      <c r="Q1914" t="s">
        <v>486</v>
      </c>
      <c r="X1914" t="s">
        <v>5093</v>
      </c>
      <c r="Y1914" t="s">
        <v>5138</v>
      </c>
      <c r="Z1914" t="s">
        <v>5093</v>
      </c>
      <c r="AA1914" t="s">
        <v>5093</v>
      </c>
      <c r="AH1914" t="s">
        <v>5058</v>
      </c>
      <c r="AM1914" t="s">
        <v>10284</v>
      </c>
    </row>
    <row r="1915" spans="1:39" x14ac:dyDescent="0.25">
      <c r="A1915">
        <v>4124</v>
      </c>
      <c r="B1915" t="s">
        <v>10285</v>
      </c>
      <c r="C1915" t="s">
        <v>4793</v>
      </c>
      <c r="D1915" t="s">
        <v>5048</v>
      </c>
      <c r="E1915" t="s">
        <v>7145</v>
      </c>
      <c r="H1915" t="s">
        <v>5050</v>
      </c>
      <c r="I1915" t="s">
        <v>5051</v>
      </c>
      <c r="K1915" t="s">
        <v>5091</v>
      </c>
      <c r="M1915" t="s">
        <v>5237</v>
      </c>
      <c r="N1915" t="s">
        <v>5051</v>
      </c>
      <c r="O1915" t="s">
        <v>235</v>
      </c>
      <c r="Q1915" t="s">
        <v>5237</v>
      </c>
      <c r="X1915" t="s">
        <v>5093</v>
      </c>
      <c r="Y1915" t="s">
        <v>5104</v>
      </c>
      <c r="Z1915" t="s">
        <v>5093</v>
      </c>
      <c r="AA1915" t="s">
        <v>5093</v>
      </c>
      <c r="AH1915" t="s">
        <v>5058</v>
      </c>
      <c r="AM1915" t="s">
        <v>10286</v>
      </c>
    </row>
    <row r="1916" spans="1:39" x14ac:dyDescent="0.25">
      <c r="A1916">
        <v>4125</v>
      </c>
      <c r="B1916" t="s">
        <v>10287</v>
      </c>
      <c r="C1916" t="s">
        <v>4793</v>
      </c>
      <c r="D1916" t="s">
        <v>5048</v>
      </c>
      <c r="E1916" t="s">
        <v>7146</v>
      </c>
      <c r="H1916" t="s">
        <v>5050</v>
      </c>
      <c r="I1916" t="s">
        <v>5051</v>
      </c>
      <c r="K1916" t="s">
        <v>5091</v>
      </c>
      <c r="M1916" t="s">
        <v>5237</v>
      </c>
      <c r="N1916" t="s">
        <v>5051</v>
      </c>
      <c r="O1916" t="s">
        <v>235</v>
      </c>
      <c r="Q1916" t="s">
        <v>5237</v>
      </c>
      <c r="X1916" t="s">
        <v>5093</v>
      </c>
      <c r="Y1916" t="s">
        <v>5063</v>
      </c>
      <c r="Z1916" t="s">
        <v>5093</v>
      </c>
      <c r="AA1916" t="s">
        <v>5093</v>
      </c>
      <c r="AH1916" t="s">
        <v>5058</v>
      </c>
      <c r="AM1916" t="s">
        <v>10288</v>
      </c>
    </row>
    <row r="1917" spans="1:39" x14ac:dyDescent="0.25">
      <c r="A1917">
        <v>4126</v>
      </c>
      <c r="B1917" t="s">
        <v>10289</v>
      </c>
      <c r="C1917" t="s">
        <v>4793</v>
      </c>
      <c r="D1917" t="s">
        <v>5048</v>
      </c>
      <c r="E1917" t="s">
        <v>6965</v>
      </c>
      <c r="H1917" t="s">
        <v>5050</v>
      </c>
      <c r="I1917" t="s">
        <v>5051</v>
      </c>
      <c r="K1917" t="s">
        <v>5091</v>
      </c>
      <c r="M1917" t="s">
        <v>5098</v>
      </c>
      <c r="N1917" t="s">
        <v>5051</v>
      </c>
      <c r="O1917" t="s">
        <v>5094</v>
      </c>
      <c r="Q1917" t="s">
        <v>486</v>
      </c>
      <c r="X1917" t="s">
        <v>5093</v>
      </c>
      <c r="Y1917" t="s">
        <v>236</v>
      </c>
      <c r="Z1917" t="s">
        <v>5093</v>
      </c>
      <c r="AA1917" t="s">
        <v>5093</v>
      </c>
      <c r="AH1917" t="s">
        <v>5058</v>
      </c>
      <c r="AM1917" t="s">
        <v>10290</v>
      </c>
    </row>
    <row r="1918" spans="1:39" x14ac:dyDescent="0.25">
      <c r="A1918">
        <v>4127</v>
      </c>
      <c r="B1918" t="s">
        <v>10291</v>
      </c>
      <c r="C1918" t="s">
        <v>4793</v>
      </c>
      <c r="D1918" t="s">
        <v>5048</v>
      </c>
      <c r="E1918" t="s">
        <v>6962</v>
      </c>
      <c r="H1918" t="s">
        <v>5050</v>
      </c>
      <c r="I1918" t="s">
        <v>5051</v>
      </c>
      <c r="K1918" t="s">
        <v>5091</v>
      </c>
      <c r="M1918" t="s">
        <v>238</v>
      </c>
      <c r="N1918" t="s">
        <v>5051</v>
      </c>
      <c r="O1918" t="s">
        <v>5099</v>
      </c>
      <c r="Q1918" t="s">
        <v>238</v>
      </c>
      <c r="X1918" t="s">
        <v>5093</v>
      </c>
      <c r="Y1918" t="s">
        <v>236</v>
      </c>
      <c r="Z1918" t="s">
        <v>5093</v>
      </c>
      <c r="AA1918" t="s">
        <v>5093</v>
      </c>
      <c r="AH1918" t="s">
        <v>5058</v>
      </c>
      <c r="AM1918" t="s">
        <v>10292</v>
      </c>
    </row>
    <row r="1919" spans="1:39" x14ac:dyDescent="0.25">
      <c r="A1919">
        <v>4128</v>
      </c>
      <c r="B1919" t="s">
        <v>10293</v>
      </c>
      <c r="C1919" t="s">
        <v>4793</v>
      </c>
      <c r="D1919" t="s">
        <v>5048</v>
      </c>
      <c r="E1919" t="s">
        <v>10294</v>
      </c>
      <c r="H1919" t="s">
        <v>5050</v>
      </c>
      <c r="I1919" t="s">
        <v>5051</v>
      </c>
      <c r="K1919" t="s">
        <v>5091</v>
      </c>
      <c r="M1919" t="s">
        <v>238</v>
      </c>
      <c r="N1919" t="s">
        <v>5051</v>
      </c>
      <c r="O1919" t="s">
        <v>5063</v>
      </c>
      <c r="Q1919" t="s">
        <v>486</v>
      </c>
      <c r="X1919" t="s">
        <v>5093</v>
      </c>
      <c r="Y1919" t="s">
        <v>5108</v>
      </c>
      <c r="Z1919" t="s">
        <v>5093</v>
      </c>
      <c r="AA1919" t="s">
        <v>5093</v>
      </c>
      <c r="AH1919" t="s">
        <v>5058</v>
      </c>
      <c r="AM1919" t="s">
        <v>10295</v>
      </c>
    </row>
    <row r="1920" spans="1:39" x14ac:dyDescent="0.25">
      <c r="A1920">
        <v>4129</v>
      </c>
      <c r="B1920" t="s">
        <v>10296</v>
      </c>
      <c r="C1920" t="s">
        <v>4793</v>
      </c>
      <c r="D1920" t="s">
        <v>5048</v>
      </c>
      <c r="E1920" t="s">
        <v>7270</v>
      </c>
      <c r="H1920" t="s">
        <v>5050</v>
      </c>
      <c r="I1920" t="s">
        <v>5051</v>
      </c>
      <c r="K1920" t="s">
        <v>5091</v>
      </c>
      <c r="M1920" t="s">
        <v>5109</v>
      </c>
      <c r="N1920" t="s">
        <v>5051</v>
      </c>
      <c r="O1920" t="s">
        <v>5063</v>
      </c>
      <c r="Q1920" t="s">
        <v>5109</v>
      </c>
      <c r="X1920" t="s">
        <v>5093</v>
      </c>
      <c r="Y1920" t="s">
        <v>5080</v>
      </c>
      <c r="Z1920" t="s">
        <v>5093</v>
      </c>
      <c r="AA1920" t="s">
        <v>5093</v>
      </c>
      <c r="AH1920" t="s">
        <v>5058</v>
      </c>
      <c r="AM1920" t="s">
        <v>10297</v>
      </c>
    </row>
    <row r="1921" spans="1:39" x14ac:dyDescent="0.25">
      <c r="A1921">
        <v>4130</v>
      </c>
      <c r="B1921" t="s">
        <v>10298</v>
      </c>
      <c r="C1921" t="s">
        <v>4793</v>
      </c>
      <c r="D1921" t="s">
        <v>5048</v>
      </c>
      <c r="E1921" t="s">
        <v>10299</v>
      </c>
      <c r="H1921" t="s">
        <v>5050</v>
      </c>
      <c r="I1921" t="s">
        <v>5051</v>
      </c>
      <c r="K1921" t="s">
        <v>5091</v>
      </c>
      <c r="M1921" t="s">
        <v>5064</v>
      </c>
      <c r="N1921" t="s">
        <v>5051</v>
      </c>
      <c r="O1921" t="s">
        <v>5108</v>
      </c>
      <c r="Q1921" t="s">
        <v>5109</v>
      </c>
      <c r="X1921" t="s">
        <v>5093</v>
      </c>
      <c r="Y1921" t="s">
        <v>323</v>
      </c>
      <c r="Z1921" t="s">
        <v>5184</v>
      </c>
      <c r="AA1921" t="s">
        <v>5093</v>
      </c>
      <c r="AH1921" t="s">
        <v>5058</v>
      </c>
      <c r="AM1921" t="s">
        <v>10300</v>
      </c>
    </row>
    <row r="1922" spans="1:39" x14ac:dyDescent="0.25">
      <c r="A1922">
        <v>4131</v>
      </c>
      <c r="B1922" t="s">
        <v>10301</v>
      </c>
      <c r="C1922" t="s">
        <v>4793</v>
      </c>
      <c r="D1922" t="s">
        <v>5048</v>
      </c>
      <c r="E1922" t="s">
        <v>10302</v>
      </c>
      <c r="H1922" t="s">
        <v>5050</v>
      </c>
      <c r="I1922" t="s">
        <v>5051</v>
      </c>
      <c r="K1922" t="s">
        <v>5091</v>
      </c>
      <c r="M1922" t="s">
        <v>506</v>
      </c>
      <c r="N1922" t="s">
        <v>5051</v>
      </c>
      <c r="O1922" t="s">
        <v>5063</v>
      </c>
      <c r="Q1922" t="s">
        <v>506</v>
      </c>
      <c r="X1922" t="s">
        <v>5093</v>
      </c>
      <c r="Y1922" t="s">
        <v>5080</v>
      </c>
      <c r="Z1922" t="s">
        <v>5093</v>
      </c>
      <c r="AA1922" t="s">
        <v>5093</v>
      </c>
      <c r="AH1922" t="s">
        <v>5058</v>
      </c>
      <c r="AM1922" t="s">
        <v>10303</v>
      </c>
    </row>
    <row r="1923" spans="1:39" x14ac:dyDescent="0.25">
      <c r="A1923">
        <v>4132</v>
      </c>
      <c r="B1923" t="s">
        <v>10304</v>
      </c>
      <c r="C1923" t="s">
        <v>4793</v>
      </c>
      <c r="D1923" t="s">
        <v>5048</v>
      </c>
      <c r="E1923" t="s">
        <v>10305</v>
      </c>
      <c r="H1923" t="s">
        <v>5050</v>
      </c>
      <c r="I1923" t="s">
        <v>5051</v>
      </c>
      <c r="K1923" t="s">
        <v>5091</v>
      </c>
      <c r="M1923" t="s">
        <v>486</v>
      </c>
      <c r="N1923" t="s">
        <v>5051</v>
      </c>
      <c r="O1923" t="s">
        <v>5063</v>
      </c>
      <c r="Q1923" t="s">
        <v>486</v>
      </c>
      <c r="X1923" t="s">
        <v>5093</v>
      </c>
      <c r="Y1923" t="s">
        <v>5080</v>
      </c>
      <c r="Z1923" t="s">
        <v>5093</v>
      </c>
      <c r="AA1923" t="s">
        <v>5093</v>
      </c>
      <c r="AH1923" t="s">
        <v>5058</v>
      </c>
      <c r="AM1923" t="s">
        <v>10306</v>
      </c>
    </row>
    <row r="1924" spans="1:39" x14ac:dyDescent="0.25">
      <c r="A1924">
        <v>4133</v>
      </c>
      <c r="B1924" t="s">
        <v>10307</v>
      </c>
      <c r="C1924" t="s">
        <v>4793</v>
      </c>
      <c r="D1924" t="s">
        <v>5048</v>
      </c>
      <c r="E1924" t="s">
        <v>10308</v>
      </c>
      <c r="H1924" t="s">
        <v>5050</v>
      </c>
      <c r="I1924" t="s">
        <v>5051</v>
      </c>
      <c r="K1924" t="s">
        <v>5133</v>
      </c>
      <c r="M1924" t="s">
        <v>5134</v>
      </c>
      <c r="N1924" t="s">
        <v>5051</v>
      </c>
      <c r="O1924" t="s">
        <v>5133</v>
      </c>
      <c r="Q1924" t="s">
        <v>743</v>
      </c>
      <c r="X1924" t="s">
        <v>5093</v>
      </c>
      <c r="Y1924" t="s">
        <v>5063</v>
      </c>
      <c r="Z1924" t="s">
        <v>5077</v>
      </c>
      <c r="AA1924" t="s">
        <v>5093</v>
      </c>
      <c r="AH1924" t="s">
        <v>5058</v>
      </c>
      <c r="AM1924" t="s">
        <v>10309</v>
      </c>
    </row>
    <row r="1925" spans="1:39" x14ac:dyDescent="0.25">
      <c r="A1925">
        <v>4134</v>
      </c>
      <c r="B1925" t="s">
        <v>10310</v>
      </c>
      <c r="C1925" t="s">
        <v>4793</v>
      </c>
      <c r="D1925" t="s">
        <v>5048</v>
      </c>
      <c r="E1925" t="s">
        <v>10311</v>
      </c>
      <c r="H1925" t="s">
        <v>5050</v>
      </c>
      <c r="I1925" t="s">
        <v>5051</v>
      </c>
      <c r="K1925" t="s">
        <v>5133</v>
      </c>
      <c r="M1925" t="s">
        <v>5134</v>
      </c>
      <c r="N1925" t="s">
        <v>5051</v>
      </c>
      <c r="O1925" t="s">
        <v>5063</v>
      </c>
      <c r="Q1925" t="s">
        <v>238</v>
      </c>
      <c r="X1925" t="s">
        <v>5093</v>
      </c>
      <c r="Y1925" t="s">
        <v>5648</v>
      </c>
      <c r="Z1925" t="s">
        <v>5064</v>
      </c>
      <c r="AA1925" t="s">
        <v>5093</v>
      </c>
      <c r="AH1925" t="s">
        <v>5058</v>
      </c>
      <c r="AM1925" t="s">
        <v>10312</v>
      </c>
    </row>
    <row r="1926" spans="1:39" x14ac:dyDescent="0.25">
      <c r="A1926">
        <v>4135</v>
      </c>
      <c r="B1926" t="s">
        <v>10313</v>
      </c>
      <c r="C1926" t="s">
        <v>4793</v>
      </c>
      <c r="D1926" t="s">
        <v>5048</v>
      </c>
      <c r="E1926" t="s">
        <v>10314</v>
      </c>
      <c r="H1926" t="s">
        <v>5050</v>
      </c>
      <c r="I1926" t="s">
        <v>5051</v>
      </c>
      <c r="K1926" t="s">
        <v>5133</v>
      </c>
      <c r="M1926" t="s">
        <v>506</v>
      </c>
      <c r="N1926" t="s">
        <v>5051</v>
      </c>
      <c r="O1926" t="s">
        <v>5063</v>
      </c>
      <c r="Q1926" t="s">
        <v>506</v>
      </c>
      <c r="X1926" t="s">
        <v>5093</v>
      </c>
      <c r="Y1926" t="s">
        <v>5078</v>
      </c>
      <c r="Z1926" t="s">
        <v>5093</v>
      </c>
      <c r="AA1926" t="s">
        <v>5093</v>
      </c>
      <c r="AH1926" t="s">
        <v>5058</v>
      </c>
      <c r="AM1926" t="s">
        <v>10315</v>
      </c>
    </row>
    <row r="1927" spans="1:39" x14ac:dyDescent="0.25">
      <c r="A1927">
        <v>4136</v>
      </c>
      <c r="B1927" t="s">
        <v>10316</v>
      </c>
      <c r="C1927" t="s">
        <v>4793</v>
      </c>
      <c r="D1927" t="s">
        <v>5048</v>
      </c>
      <c r="E1927" t="s">
        <v>8669</v>
      </c>
      <c r="H1927" t="s">
        <v>5050</v>
      </c>
      <c r="I1927" t="s">
        <v>5051</v>
      </c>
      <c r="K1927" t="s">
        <v>5052</v>
      </c>
      <c r="M1927" t="s">
        <v>5069</v>
      </c>
      <c r="N1927" t="s">
        <v>5051</v>
      </c>
      <c r="O1927" t="s">
        <v>5094</v>
      </c>
      <c r="Q1927" t="s">
        <v>5109</v>
      </c>
      <c r="X1927" t="s">
        <v>5093</v>
      </c>
      <c r="Y1927" t="s">
        <v>236</v>
      </c>
      <c r="Z1927" t="s">
        <v>5626</v>
      </c>
      <c r="AA1927" t="s">
        <v>5093</v>
      </c>
      <c r="AH1927" t="s">
        <v>5058</v>
      </c>
      <c r="AM1927" t="s">
        <v>10317</v>
      </c>
    </row>
    <row r="1928" spans="1:39" x14ac:dyDescent="0.25">
      <c r="A1928">
        <v>4137</v>
      </c>
      <c r="B1928" t="s">
        <v>10318</v>
      </c>
      <c r="C1928" t="s">
        <v>4793</v>
      </c>
      <c r="D1928" t="s">
        <v>5048</v>
      </c>
      <c r="E1928" t="s">
        <v>7493</v>
      </c>
      <c r="H1928" t="s">
        <v>5050</v>
      </c>
      <c r="I1928" t="s">
        <v>5051</v>
      </c>
      <c r="K1928" t="s">
        <v>5052</v>
      </c>
      <c r="M1928" t="s">
        <v>5355</v>
      </c>
      <c r="N1928" t="s">
        <v>5051</v>
      </c>
      <c r="O1928" t="s">
        <v>5094</v>
      </c>
      <c r="Q1928" t="s">
        <v>237</v>
      </c>
      <c r="X1928" t="s">
        <v>5093</v>
      </c>
      <c r="Y1928" t="s">
        <v>236</v>
      </c>
      <c r="Z1928" t="s">
        <v>5093</v>
      </c>
      <c r="AA1928" t="s">
        <v>5093</v>
      </c>
      <c r="AH1928" t="s">
        <v>5058</v>
      </c>
      <c r="AM1928" t="s">
        <v>10319</v>
      </c>
    </row>
    <row r="1929" spans="1:39" x14ac:dyDescent="0.25">
      <c r="A1929">
        <v>4138</v>
      </c>
      <c r="B1929" t="s">
        <v>10320</v>
      </c>
      <c r="C1929" t="s">
        <v>4793</v>
      </c>
      <c r="D1929" t="s">
        <v>5048</v>
      </c>
      <c r="E1929" t="s">
        <v>7245</v>
      </c>
      <c r="H1929" t="s">
        <v>5050</v>
      </c>
      <c r="I1929" t="s">
        <v>5051</v>
      </c>
      <c r="K1929" t="s">
        <v>5052</v>
      </c>
      <c r="M1929" t="s">
        <v>5355</v>
      </c>
      <c r="N1929" t="s">
        <v>5051</v>
      </c>
      <c r="O1929" t="s">
        <v>5063</v>
      </c>
      <c r="Q1929" t="s">
        <v>5271</v>
      </c>
      <c r="X1929" t="s">
        <v>5093</v>
      </c>
      <c r="Y1929" t="s">
        <v>5080</v>
      </c>
      <c r="Z1929" t="s">
        <v>5093</v>
      </c>
      <c r="AA1929" t="s">
        <v>5093</v>
      </c>
      <c r="AH1929" t="s">
        <v>5058</v>
      </c>
      <c r="AM1929" t="s">
        <v>10321</v>
      </c>
    </row>
    <row r="1930" spans="1:39" x14ac:dyDescent="0.25">
      <c r="A1930">
        <v>4139</v>
      </c>
      <c r="B1930" t="s">
        <v>10322</v>
      </c>
      <c r="C1930" t="s">
        <v>4793</v>
      </c>
      <c r="D1930" t="s">
        <v>5048</v>
      </c>
      <c r="E1930" t="s">
        <v>8574</v>
      </c>
      <c r="H1930" t="s">
        <v>5050</v>
      </c>
      <c r="I1930" t="s">
        <v>5051</v>
      </c>
      <c r="K1930" t="s">
        <v>5052</v>
      </c>
      <c r="M1930" t="s">
        <v>237</v>
      </c>
      <c r="N1930" t="s">
        <v>5051</v>
      </c>
      <c r="O1930" t="s">
        <v>5063</v>
      </c>
      <c r="Q1930" t="s">
        <v>5109</v>
      </c>
      <c r="X1930" t="s">
        <v>5093</v>
      </c>
      <c r="Y1930" t="s">
        <v>5078</v>
      </c>
      <c r="Z1930" t="s">
        <v>5093</v>
      </c>
      <c r="AA1930" t="s">
        <v>5093</v>
      </c>
      <c r="AH1930" t="s">
        <v>5058</v>
      </c>
      <c r="AM1930" t="s">
        <v>10323</v>
      </c>
    </row>
    <row r="1931" spans="1:39" x14ac:dyDescent="0.25">
      <c r="A1931">
        <v>4140</v>
      </c>
      <c r="B1931" t="s">
        <v>10324</v>
      </c>
      <c r="C1931" t="s">
        <v>4793</v>
      </c>
      <c r="D1931" t="s">
        <v>5048</v>
      </c>
      <c r="E1931" t="s">
        <v>10325</v>
      </c>
      <c r="H1931" t="s">
        <v>5050</v>
      </c>
      <c r="I1931" t="s">
        <v>5051</v>
      </c>
      <c r="K1931" t="s">
        <v>5052</v>
      </c>
      <c r="M1931" t="s">
        <v>10326</v>
      </c>
      <c r="N1931" t="s">
        <v>5051</v>
      </c>
      <c r="O1931" t="s">
        <v>5099</v>
      </c>
      <c r="Q1931" t="s">
        <v>238</v>
      </c>
      <c r="X1931" t="s">
        <v>5093</v>
      </c>
      <c r="Y1931" t="s">
        <v>5078</v>
      </c>
      <c r="Z1931" t="s">
        <v>5093</v>
      </c>
      <c r="AA1931" t="s">
        <v>5093</v>
      </c>
      <c r="AH1931" t="s">
        <v>5058</v>
      </c>
      <c r="AM1931" t="s">
        <v>10327</v>
      </c>
    </row>
    <row r="1932" spans="1:39" x14ac:dyDescent="0.25">
      <c r="A1932">
        <v>4141</v>
      </c>
      <c r="B1932" t="s">
        <v>10328</v>
      </c>
      <c r="C1932" t="s">
        <v>4793</v>
      </c>
      <c r="D1932" t="s">
        <v>5048</v>
      </c>
      <c r="E1932" t="s">
        <v>10329</v>
      </c>
      <c r="H1932" t="s">
        <v>5050</v>
      </c>
      <c r="I1932" t="s">
        <v>5051</v>
      </c>
      <c r="K1932" t="s">
        <v>5052</v>
      </c>
      <c r="M1932" t="s">
        <v>10326</v>
      </c>
      <c r="N1932" t="s">
        <v>5051</v>
      </c>
      <c r="O1932" t="s">
        <v>5094</v>
      </c>
      <c r="Q1932" t="s">
        <v>5271</v>
      </c>
      <c r="X1932" t="s">
        <v>5093</v>
      </c>
      <c r="Y1932" t="s">
        <v>5085</v>
      </c>
      <c r="Z1932" t="s">
        <v>5093</v>
      </c>
      <c r="AA1932" t="s">
        <v>5093</v>
      </c>
      <c r="AH1932" t="s">
        <v>5058</v>
      </c>
      <c r="AM1932" t="s">
        <v>10330</v>
      </c>
    </row>
    <row r="1933" spans="1:39" x14ac:dyDescent="0.25">
      <c r="A1933">
        <v>4142</v>
      </c>
      <c r="B1933" t="s">
        <v>10331</v>
      </c>
      <c r="C1933" t="s">
        <v>4793</v>
      </c>
      <c r="D1933" t="s">
        <v>5048</v>
      </c>
      <c r="E1933" t="s">
        <v>10332</v>
      </c>
      <c r="H1933" t="s">
        <v>5050</v>
      </c>
      <c r="I1933" t="s">
        <v>5051</v>
      </c>
      <c r="K1933" t="s">
        <v>5052</v>
      </c>
      <c r="M1933" t="s">
        <v>5271</v>
      </c>
      <c r="N1933" t="s">
        <v>5051</v>
      </c>
      <c r="O1933" t="s">
        <v>5138</v>
      </c>
      <c r="Q1933" t="s">
        <v>5121</v>
      </c>
      <c r="X1933" t="s">
        <v>5093</v>
      </c>
      <c r="Y1933" t="s">
        <v>5108</v>
      </c>
      <c r="Z1933" t="s">
        <v>5093</v>
      </c>
      <c r="AA1933" t="s">
        <v>5093</v>
      </c>
      <c r="AM1933" t="s">
        <v>10333</v>
      </c>
    </row>
    <row r="1934" spans="1:39" x14ac:dyDescent="0.25">
      <c r="A1934">
        <v>4143</v>
      </c>
      <c r="B1934" t="s">
        <v>10334</v>
      </c>
      <c r="C1934" t="s">
        <v>4793</v>
      </c>
      <c r="D1934" t="s">
        <v>5048</v>
      </c>
      <c r="E1934" t="s">
        <v>10335</v>
      </c>
      <c r="H1934" t="s">
        <v>5050</v>
      </c>
      <c r="I1934" t="s">
        <v>5051</v>
      </c>
      <c r="K1934" t="s">
        <v>5052</v>
      </c>
      <c r="M1934" t="s">
        <v>5134</v>
      </c>
      <c r="N1934" t="s">
        <v>5051</v>
      </c>
      <c r="O1934" t="s">
        <v>235</v>
      </c>
      <c r="Q1934" t="s">
        <v>5134</v>
      </c>
      <c r="X1934" t="s">
        <v>5093</v>
      </c>
      <c r="Y1934" t="s">
        <v>5215</v>
      </c>
      <c r="Z1934" t="s">
        <v>5070</v>
      </c>
      <c r="AA1934" t="s">
        <v>5093</v>
      </c>
      <c r="AH1934" t="s">
        <v>5058</v>
      </c>
      <c r="AM1934" t="s">
        <v>10336</v>
      </c>
    </row>
    <row r="1935" spans="1:39" x14ac:dyDescent="0.25">
      <c r="A1935">
        <v>4144</v>
      </c>
      <c r="B1935" t="s">
        <v>10337</v>
      </c>
      <c r="C1935" t="s">
        <v>4793</v>
      </c>
      <c r="D1935" t="s">
        <v>5048</v>
      </c>
      <c r="E1935" t="s">
        <v>10338</v>
      </c>
      <c r="H1935" t="s">
        <v>5050</v>
      </c>
      <c r="I1935" t="s">
        <v>5051</v>
      </c>
      <c r="K1935" t="s">
        <v>5052</v>
      </c>
      <c r="M1935" t="s">
        <v>5134</v>
      </c>
      <c r="N1935" t="s">
        <v>5051</v>
      </c>
      <c r="O1935" t="s">
        <v>5094</v>
      </c>
      <c r="Q1935" t="s">
        <v>506</v>
      </c>
      <c r="X1935" t="s">
        <v>5093</v>
      </c>
      <c r="Y1935" t="s">
        <v>5080</v>
      </c>
      <c r="Z1935" t="s">
        <v>5100</v>
      </c>
      <c r="AA1935" t="s">
        <v>5093</v>
      </c>
      <c r="AH1935" t="s">
        <v>5058</v>
      </c>
      <c r="AM1935" t="s">
        <v>10339</v>
      </c>
    </row>
    <row r="1936" spans="1:39" x14ac:dyDescent="0.25">
      <c r="A1936">
        <v>4145</v>
      </c>
      <c r="B1936" t="s">
        <v>10340</v>
      </c>
      <c r="C1936" t="s">
        <v>4793</v>
      </c>
      <c r="D1936" t="s">
        <v>5048</v>
      </c>
      <c r="E1936" t="s">
        <v>10341</v>
      </c>
      <c r="H1936" t="s">
        <v>5050</v>
      </c>
      <c r="I1936" t="s">
        <v>5051</v>
      </c>
      <c r="K1936" t="s">
        <v>5052</v>
      </c>
      <c r="M1936" t="s">
        <v>5134</v>
      </c>
      <c r="N1936" t="s">
        <v>5051</v>
      </c>
      <c r="O1936" t="s">
        <v>5113</v>
      </c>
      <c r="Q1936" t="s">
        <v>5054</v>
      </c>
      <c r="X1936" t="s">
        <v>5093</v>
      </c>
      <c r="Y1936" t="s">
        <v>5078</v>
      </c>
      <c r="Z1936" t="s">
        <v>5093</v>
      </c>
      <c r="AA1936" t="s">
        <v>5093</v>
      </c>
      <c r="AH1936" t="s">
        <v>5058</v>
      </c>
      <c r="AM1936" t="s">
        <v>10342</v>
      </c>
    </row>
    <row r="1937" spans="1:39" x14ac:dyDescent="0.25">
      <c r="A1937">
        <v>4146</v>
      </c>
      <c r="B1937" t="s">
        <v>10343</v>
      </c>
      <c r="C1937" t="s">
        <v>4793</v>
      </c>
      <c r="D1937" t="s">
        <v>5048</v>
      </c>
      <c r="E1937" t="s">
        <v>9411</v>
      </c>
      <c r="H1937" t="s">
        <v>5050</v>
      </c>
      <c r="I1937" t="s">
        <v>5051</v>
      </c>
      <c r="K1937" t="s">
        <v>5052</v>
      </c>
      <c r="M1937" t="s">
        <v>5237</v>
      </c>
      <c r="N1937" t="s">
        <v>5051</v>
      </c>
      <c r="O1937" t="s">
        <v>5063</v>
      </c>
      <c r="Q1937" t="s">
        <v>506</v>
      </c>
      <c r="X1937" t="s">
        <v>5093</v>
      </c>
      <c r="Y1937" t="s">
        <v>236</v>
      </c>
      <c r="Z1937" t="s">
        <v>5093</v>
      </c>
      <c r="AA1937" t="s">
        <v>5093</v>
      </c>
      <c r="AH1937" t="s">
        <v>5058</v>
      </c>
      <c r="AM1937" t="s">
        <v>10344</v>
      </c>
    </row>
    <row r="1938" spans="1:39" x14ac:dyDescent="0.25">
      <c r="A1938">
        <v>4147</v>
      </c>
      <c r="B1938" t="s">
        <v>10345</v>
      </c>
      <c r="C1938" t="s">
        <v>4793</v>
      </c>
      <c r="D1938" t="s">
        <v>5048</v>
      </c>
      <c r="E1938" t="s">
        <v>9633</v>
      </c>
      <c r="H1938" t="s">
        <v>5050</v>
      </c>
      <c r="I1938" t="s">
        <v>5051</v>
      </c>
      <c r="K1938" t="s">
        <v>5052</v>
      </c>
      <c r="M1938" t="s">
        <v>5098</v>
      </c>
      <c r="N1938" t="s">
        <v>5051</v>
      </c>
      <c r="O1938" t="s">
        <v>5113</v>
      </c>
      <c r="Q1938" t="s">
        <v>486</v>
      </c>
      <c r="X1938" t="s">
        <v>5093</v>
      </c>
      <c r="Y1938" t="s">
        <v>5078</v>
      </c>
      <c r="Z1938" t="s">
        <v>6829</v>
      </c>
      <c r="AA1938" t="s">
        <v>5093</v>
      </c>
      <c r="AH1938" t="s">
        <v>5058</v>
      </c>
      <c r="AM1938" t="s">
        <v>10346</v>
      </c>
    </row>
    <row r="1939" spans="1:39" x14ac:dyDescent="0.25">
      <c r="A1939">
        <v>4148</v>
      </c>
      <c r="B1939" t="s">
        <v>10347</v>
      </c>
      <c r="C1939" t="s">
        <v>4793</v>
      </c>
      <c r="D1939" t="s">
        <v>5048</v>
      </c>
      <c r="E1939" t="s">
        <v>8190</v>
      </c>
      <c r="H1939" t="s">
        <v>5050</v>
      </c>
      <c r="I1939" t="s">
        <v>5051</v>
      </c>
      <c r="K1939" t="s">
        <v>5052</v>
      </c>
      <c r="M1939" t="s">
        <v>5109</v>
      </c>
      <c r="N1939" t="s">
        <v>5051</v>
      </c>
      <c r="O1939" t="s">
        <v>5063</v>
      </c>
      <c r="Q1939" t="s">
        <v>486</v>
      </c>
      <c r="X1939" t="s">
        <v>5093</v>
      </c>
      <c r="Y1939" t="s">
        <v>5108</v>
      </c>
      <c r="Z1939" t="s">
        <v>5093</v>
      </c>
      <c r="AA1939" t="s">
        <v>5093</v>
      </c>
      <c r="AH1939" t="s">
        <v>5058</v>
      </c>
      <c r="AM1939" t="s">
        <v>10348</v>
      </c>
    </row>
    <row r="1940" spans="1:39" x14ac:dyDescent="0.25">
      <c r="A1940">
        <v>4149</v>
      </c>
      <c r="B1940" t="s">
        <v>10349</v>
      </c>
      <c r="C1940" t="s">
        <v>4793</v>
      </c>
      <c r="D1940" t="s">
        <v>5048</v>
      </c>
      <c r="E1940" t="s">
        <v>9364</v>
      </c>
      <c r="H1940" t="s">
        <v>5050</v>
      </c>
      <c r="I1940" t="s">
        <v>5051</v>
      </c>
      <c r="K1940" t="s">
        <v>5052</v>
      </c>
      <c r="M1940" t="s">
        <v>5121</v>
      </c>
      <c r="N1940" t="s">
        <v>5051</v>
      </c>
      <c r="O1940" t="s">
        <v>5113</v>
      </c>
      <c r="Q1940" t="s">
        <v>5285</v>
      </c>
      <c r="X1940" t="s">
        <v>5093</v>
      </c>
      <c r="Y1940" t="s">
        <v>236</v>
      </c>
      <c r="Z1940" t="s">
        <v>5093</v>
      </c>
      <c r="AA1940" t="s">
        <v>5093</v>
      </c>
      <c r="AH1940" t="s">
        <v>5058</v>
      </c>
      <c r="AM1940" t="s">
        <v>10350</v>
      </c>
    </row>
    <row r="1941" spans="1:39" x14ac:dyDescent="0.25">
      <c r="A1941">
        <v>4150</v>
      </c>
      <c r="B1941" t="s">
        <v>10351</v>
      </c>
      <c r="C1941" t="s">
        <v>4793</v>
      </c>
      <c r="D1941" t="s">
        <v>5048</v>
      </c>
      <c r="E1941" t="s">
        <v>10352</v>
      </c>
      <c r="H1941" t="s">
        <v>5050</v>
      </c>
      <c r="I1941" t="s">
        <v>5051</v>
      </c>
      <c r="K1941" t="s">
        <v>5055</v>
      </c>
      <c r="M1941" t="s">
        <v>237</v>
      </c>
      <c r="N1941" t="s">
        <v>5051</v>
      </c>
      <c r="O1941" t="s">
        <v>5099</v>
      </c>
      <c r="Q1941" t="s">
        <v>238</v>
      </c>
      <c r="X1941" t="s">
        <v>5093</v>
      </c>
      <c r="Y1941" t="s">
        <v>5123</v>
      </c>
      <c r="Z1941" t="s">
        <v>5093</v>
      </c>
      <c r="AA1941" t="s">
        <v>5093</v>
      </c>
      <c r="AH1941" t="s">
        <v>5058</v>
      </c>
      <c r="AM1941" t="s">
        <v>10353</v>
      </c>
    </row>
    <row r="1942" spans="1:39" x14ac:dyDescent="0.25">
      <c r="A1942">
        <v>4151</v>
      </c>
      <c r="B1942" t="s">
        <v>10354</v>
      </c>
      <c r="C1942" t="s">
        <v>4793</v>
      </c>
      <c r="D1942" t="s">
        <v>5048</v>
      </c>
      <c r="E1942" t="s">
        <v>9622</v>
      </c>
      <c r="H1942" t="s">
        <v>5050</v>
      </c>
      <c r="I1942" t="s">
        <v>5051</v>
      </c>
      <c r="K1942" t="s">
        <v>235</v>
      </c>
      <c r="M1942" t="s">
        <v>5069</v>
      </c>
      <c r="N1942" t="s">
        <v>5051</v>
      </c>
      <c r="O1942" t="s">
        <v>5094</v>
      </c>
      <c r="Q1942" t="s">
        <v>486</v>
      </c>
      <c r="X1942" t="s">
        <v>5093</v>
      </c>
      <c r="Y1942" t="s">
        <v>5063</v>
      </c>
      <c r="Z1942" t="s">
        <v>5057</v>
      </c>
      <c r="AA1942" t="s">
        <v>5093</v>
      </c>
      <c r="AH1942" t="s">
        <v>5058</v>
      </c>
      <c r="AM1942" t="s">
        <v>10355</v>
      </c>
    </row>
    <row r="1943" spans="1:39" x14ac:dyDescent="0.25">
      <c r="A1943">
        <v>4152</v>
      </c>
      <c r="B1943" t="s">
        <v>10356</v>
      </c>
      <c r="C1943" t="s">
        <v>4793</v>
      </c>
      <c r="D1943" t="s">
        <v>5048</v>
      </c>
      <c r="E1943" t="s">
        <v>8858</v>
      </c>
      <c r="H1943" t="s">
        <v>5050</v>
      </c>
      <c r="I1943" t="s">
        <v>5051</v>
      </c>
      <c r="K1943" t="s">
        <v>235</v>
      </c>
      <c r="M1943" t="s">
        <v>5196</v>
      </c>
      <c r="N1943" t="s">
        <v>5051</v>
      </c>
      <c r="O1943" t="s">
        <v>5094</v>
      </c>
      <c r="Q1943" t="s">
        <v>5098</v>
      </c>
      <c r="X1943" t="s">
        <v>5093</v>
      </c>
      <c r="Y1943" t="s">
        <v>5104</v>
      </c>
      <c r="Z1943" t="s">
        <v>5093</v>
      </c>
      <c r="AA1943" t="s">
        <v>5093</v>
      </c>
      <c r="AH1943" t="s">
        <v>5058</v>
      </c>
      <c r="AM1943" t="s">
        <v>10357</v>
      </c>
    </row>
    <row r="1944" spans="1:39" x14ac:dyDescent="0.25">
      <c r="A1944">
        <v>4153</v>
      </c>
      <c r="B1944" t="s">
        <v>10358</v>
      </c>
      <c r="C1944" t="s">
        <v>4793</v>
      </c>
      <c r="D1944" t="s">
        <v>5048</v>
      </c>
      <c r="E1944" t="s">
        <v>6946</v>
      </c>
      <c r="H1944" t="s">
        <v>5050</v>
      </c>
      <c r="I1944" t="s">
        <v>5051</v>
      </c>
      <c r="K1944" t="s">
        <v>235</v>
      </c>
      <c r="M1944" t="s">
        <v>5196</v>
      </c>
      <c r="N1944" t="s">
        <v>5051</v>
      </c>
      <c r="O1944" t="s">
        <v>5063</v>
      </c>
      <c r="Q1944" t="s">
        <v>5098</v>
      </c>
      <c r="X1944" t="s">
        <v>5093</v>
      </c>
      <c r="Y1944" t="s">
        <v>5108</v>
      </c>
      <c r="Z1944" t="s">
        <v>5093</v>
      </c>
      <c r="AA1944" t="s">
        <v>5093</v>
      </c>
      <c r="AH1944" t="s">
        <v>5058</v>
      </c>
      <c r="AM1944" t="s">
        <v>10359</v>
      </c>
    </row>
    <row r="1945" spans="1:39" x14ac:dyDescent="0.25">
      <c r="A1945">
        <v>4154</v>
      </c>
      <c r="B1945" t="s">
        <v>10360</v>
      </c>
      <c r="C1945" t="s">
        <v>4793</v>
      </c>
      <c r="D1945" t="s">
        <v>5048</v>
      </c>
      <c r="E1945" t="s">
        <v>10361</v>
      </c>
      <c r="H1945" t="s">
        <v>5050</v>
      </c>
      <c r="I1945" t="s">
        <v>5051</v>
      </c>
      <c r="K1945" t="s">
        <v>235</v>
      </c>
      <c r="M1945" t="s">
        <v>237</v>
      </c>
      <c r="N1945" t="s">
        <v>5051</v>
      </c>
      <c r="O1945" t="s">
        <v>235</v>
      </c>
      <c r="Q1945" t="s">
        <v>238</v>
      </c>
      <c r="X1945" t="s">
        <v>5093</v>
      </c>
      <c r="Y1945" t="s">
        <v>236</v>
      </c>
      <c r="Z1945" t="s">
        <v>5074</v>
      </c>
      <c r="AA1945" t="s">
        <v>5093</v>
      </c>
      <c r="AH1945" t="s">
        <v>5058</v>
      </c>
      <c r="AM1945" t="s">
        <v>10362</v>
      </c>
    </row>
    <row r="1946" spans="1:39" x14ac:dyDescent="0.25">
      <c r="A1946">
        <v>4155</v>
      </c>
      <c r="B1946" t="s">
        <v>10363</v>
      </c>
      <c r="C1946" t="s">
        <v>4793</v>
      </c>
      <c r="D1946" t="s">
        <v>5048</v>
      </c>
      <c r="E1946" t="s">
        <v>10364</v>
      </c>
      <c r="H1946" t="s">
        <v>5050</v>
      </c>
      <c r="I1946" t="s">
        <v>5051</v>
      </c>
      <c r="K1946" t="s">
        <v>235</v>
      </c>
      <c r="M1946" t="s">
        <v>237</v>
      </c>
      <c r="N1946" t="s">
        <v>5051</v>
      </c>
      <c r="O1946" t="s">
        <v>5113</v>
      </c>
      <c r="Q1946" t="s">
        <v>238</v>
      </c>
      <c r="X1946" t="s">
        <v>5093</v>
      </c>
      <c r="Y1946" t="s">
        <v>5078</v>
      </c>
      <c r="Z1946" t="s">
        <v>5093</v>
      </c>
      <c r="AA1946" t="s">
        <v>5093</v>
      </c>
      <c r="AH1946" t="s">
        <v>5058</v>
      </c>
      <c r="AM1946" t="s">
        <v>10365</v>
      </c>
    </row>
    <row r="1947" spans="1:39" x14ac:dyDescent="0.25">
      <c r="A1947">
        <v>4156</v>
      </c>
      <c r="B1947" t="s">
        <v>10366</v>
      </c>
      <c r="C1947" t="s">
        <v>4793</v>
      </c>
      <c r="D1947" t="s">
        <v>5048</v>
      </c>
      <c r="E1947" t="s">
        <v>9635</v>
      </c>
      <c r="H1947" t="s">
        <v>5050</v>
      </c>
      <c r="I1947" t="s">
        <v>5051</v>
      </c>
      <c r="K1947" t="s">
        <v>235</v>
      </c>
      <c r="M1947" t="s">
        <v>237</v>
      </c>
      <c r="N1947" t="s">
        <v>5051</v>
      </c>
      <c r="O1947" t="s">
        <v>5063</v>
      </c>
      <c r="Q1947" t="s">
        <v>506</v>
      </c>
      <c r="X1947" t="s">
        <v>5093</v>
      </c>
      <c r="Y1947" t="s">
        <v>5085</v>
      </c>
      <c r="Z1947" t="s">
        <v>5093</v>
      </c>
      <c r="AA1947" t="s">
        <v>5093</v>
      </c>
      <c r="AH1947" t="s">
        <v>5058</v>
      </c>
      <c r="AM1947" t="s">
        <v>10367</v>
      </c>
    </row>
    <row r="1948" spans="1:39" x14ac:dyDescent="0.25">
      <c r="A1948">
        <v>4157</v>
      </c>
      <c r="B1948" t="s">
        <v>10368</v>
      </c>
      <c r="C1948" t="s">
        <v>4793</v>
      </c>
      <c r="D1948" t="s">
        <v>5048</v>
      </c>
      <c r="E1948" t="s">
        <v>10369</v>
      </c>
      <c r="H1948" t="s">
        <v>5050</v>
      </c>
      <c r="I1948" t="s">
        <v>5051</v>
      </c>
      <c r="K1948" t="s">
        <v>235</v>
      </c>
      <c r="M1948" t="s">
        <v>237</v>
      </c>
      <c r="N1948" t="s">
        <v>5051</v>
      </c>
      <c r="O1948" t="s">
        <v>5063</v>
      </c>
      <c r="Q1948" t="s">
        <v>486</v>
      </c>
      <c r="X1948" t="s">
        <v>5093</v>
      </c>
      <c r="Y1948" t="s">
        <v>5078</v>
      </c>
      <c r="Z1948" t="s">
        <v>5093</v>
      </c>
      <c r="AA1948" t="s">
        <v>5093</v>
      </c>
      <c r="AH1948" t="s">
        <v>5058</v>
      </c>
      <c r="AM1948" t="s">
        <v>10370</v>
      </c>
    </row>
    <row r="1949" spans="1:39" x14ac:dyDescent="0.25">
      <c r="A1949">
        <v>4158</v>
      </c>
      <c r="B1949" t="s">
        <v>10371</v>
      </c>
      <c r="C1949" t="s">
        <v>4793</v>
      </c>
      <c r="D1949" t="s">
        <v>5048</v>
      </c>
      <c r="E1949" t="s">
        <v>10372</v>
      </c>
      <c r="H1949" t="s">
        <v>5050</v>
      </c>
      <c r="I1949" t="s">
        <v>5051</v>
      </c>
      <c r="K1949" t="s">
        <v>235</v>
      </c>
      <c r="M1949" t="s">
        <v>743</v>
      </c>
      <c r="N1949" t="s">
        <v>5051</v>
      </c>
      <c r="O1949" t="s">
        <v>5099</v>
      </c>
      <c r="Q1949" t="s">
        <v>5098</v>
      </c>
      <c r="X1949" t="s">
        <v>5093</v>
      </c>
      <c r="Y1949" t="s">
        <v>5085</v>
      </c>
      <c r="Z1949" t="s">
        <v>5093</v>
      </c>
      <c r="AA1949" t="s">
        <v>5093</v>
      </c>
      <c r="AH1949" t="s">
        <v>5058</v>
      </c>
      <c r="AM1949" t="s">
        <v>10373</v>
      </c>
    </row>
    <row r="1950" spans="1:39" x14ac:dyDescent="0.25">
      <c r="A1950">
        <v>4159</v>
      </c>
      <c r="B1950" t="s">
        <v>10374</v>
      </c>
      <c r="C1950" t="s">
        <v>4793</v>
      </c>
      <c r="D1950" t="s">
        <v>5048</v>
      </c>
      <c r="E1950" t="s">
        <v>10375</v>
      </c>
      <c r="H1950" t="s">
        <v>5050</v>
      </c>
      <c r="I1950" t="s">
        <v>5051</v>
      </c>
      <c r="K1950" t="s">
        <v>235</v>
      </c>
      <c r="M1950" t="s">
        <v>743</v>
      </c>
      <c r="N1950" t="s">
        <v>5051</v>
      </c>
      <c r="O1950" t="s">
        <v>5094</v>
      </c>
      <c r="Q1950" t="s">
        <v>5056</v>
      </c>
      <c r="X1950" t="s">
        <v>5093</v>
      </c>
      <c r="Y1950" t="s">
        <v>5104</v>
      </c>
      <c r="Z1950" t="s">
        <v>5093</v>
      </c>
      <c r="AA1950" t="s">
        <v>5093</v>
      </c>
      <c r="AH1950" t="s">
        <v>5058</v>
      </c>
      <c r="AM1950" t="s">
        <v>10376</v>
      </c>
    </row>
    <row r="1951" spans="1:39" x14ac:dyDescent="0.25">
      <c r="A1951">
        <v>4160</v>
      </c>
      <c r="B1951" t="s">
        <v>10377</v>
      </c>
      <c r="C1951" t="s">
        <v>4793</v>
      </c>
      <c r="D1951" t="s">
        <v>5048</v>
      </c>
      <c r="E1951" t="s">
        <v>10378</v>
      </c>
      <c r="H1951" t="s">
        <v>5050</v>
      </c>
      <c r="I1951" t="s">
        <v>5051</v>
      </c>
      <c r="K1951" t="s">
        <v>235</v>
      </c>
      <c r="M1951" t="s">
        <v>743</v>
      </c>
      <c r="N1951" t="s">
        <v>5051</v>
      </c>
      <c r="O1951" t="s">
        <v>5094</v>
      </c>
      <c r="Q1951" t="s">
        <v>5056</v>
      </c>
      <c r="X1951" t="s">
        <v>5093</v>
      </c>
      <c r="Y1951" t="s">
        <v>5085</v>
      </c>
      <c r="Z1951" t="s">
        <v>5093</v>
      </c>
      <c r="AA1951" t="s">
        <v>5093</v>
      </c>
      <c r="AH1951" t="s">
        <v>5058</v>
      </c>
      <c r="AM1951" t="s">
        <v>10379</v>
      </c>
    </row>
    <row r="1952" spans="1:39" x14ac:dyDescent="0.25">
      <c r="A1952">
        <v>4161</v>
      </c>
      <c r="B1952" t="s">
        <v>10380</v>
      </c>
      <c r="C1952" t="s">
        <v>4793</v>
      </c>
      <c r="D1952" t="s">
        <v>5048</v>
      </c>
      <c r="E1952" t="s">
        <v>9126</v>
      </c>
      <c r="H1952" t="s">
        <v>5050</v>
      </c>
      <c r="I1952" t="s">
        <v>5051</v>
      </c>
      <c r="K1952" t="s">
        <v>235</v>
      </c>
      <c r="M1952" t="s">
        <v>743</v>
      </c>
      <c r="N1952" t="s">
        <v>5051</v>
      </c>
      <c r="O1952" t="s">
        <v>5094</v>
      </c>
      <c r="Q1952" t="s">
        <v>5056</v>
      </c>
      <c r="X1952" t="s">
        <v>5093</v>
      </c>
      <c r="Y1952" t="s">
        <v>5648</v>
      </c>
      <c r="Z1952" t="s">
        <v>5093</v>
      </c>
      <c r="AA1952" t="s">
        <v>5093</v>
      </c>
      <c r="AH1952" t="s">
        <v>5058</v>
      </c>
      <c r="AM1952" t="s">
        <v>10381</v>
      </c>
    </row>
    <row r="1953" spans="1:39" x14ac:dyDescent="0.25">
      <c r="A1953">
        <v>4162</v>
      </c>
      <c r="B1953" t="s">
        <v>10382</v>
      </c>
      <c r="C1953" t="s">
        <v>4793</v>
      </c>
      <c r="D1953" t="s">
        <v>5048</v>
      </c>
      <c r="E1953" t="s">
        <v>10383</v>
      </c>
      <c r="H1953" t="s">
        <v>5050</v>
      </c>
      <c r="I1953" t="s">
        <v>5051</v>
      </c>
      <c r="K1953" t="s">
        <v>235</v>
      </c>
      <c r="M1953" t="s">
        <v>743</v>
      </c>
      <c r="N1953" t="s">
        <v>5051</v>
      </c>
      <c r="O1953" t="s">
        <v>5094</v>
      </c>
      <c r="Q1953" t="s">
        <v>5056</v>
      </c>
      <c r="X1953" t="s">
        <v>5093</v>
      </c>
      <c r="Y1953" t="s">
        <v>5104</v>
      </c>
      <c r="Z1953" t="s">
        <v>5093</v>
      </c>
      <c r="AA1953" t="s">
        <v>5093</v>
      </c>
      <c r="AH1953" t="s">
        <v>5058</v>
      </c>
      <c r="AM1953" t="s">
        <v>10384</v>
      </c>
    </row>
    <row r="1954" spans="1:39" x14ac:dyDescent="0.25">
      <c r="A1954">
        <v>4163</v>
      </c>
      <c r="B1954" t="s">
        <v>10385</v>
      </c>
      <c r="C1954" t="s">
        <v>4793</v>
      </c>
      <c r="D1954" t="s">
        <v>5048</v>
      </c>
      <c r="E1954" t="s">
        <v>10386</v>
      </c>
      <c r="H1954" t="s">
        <v>5050</v>
      </c>
      <c r="I1954" t="s">
        <v>5051</v>
      </c>
      <c r="K1954" t="s">
        <v>235</v>
      </c>
      <c r="M1954" t="s">
        <v>743</v>
      </c>
      <c r="N1954" t="s">
        <v>5051</v>
      </c>
      <c r="O1954" t="s">
        <v>5094</v>
      </c>
      <c r="Q1954" t="s">
        <v>238</v>
      </c>
      <c r="X1954" t="s">
        <v>5093</v>
      </c>
      <c r="Y1954" t="s">
        <v>5123</v>
      </c>
      <c r="Z1954" t="s">
        <v>5093</v>
      </c>
      <c r="AA1954" t="s">
        <v>5093</v>
      </c>
      <c r="AH1954" t="s">
        <v>5058</v>
      </c>
      <c r="AM1954" t="s">
        <v>10387</v>
      </c>
    </row>
    <row r="1955" spans="1:39" x14ac:dyDescent="0.25">
      <c r="A1955">
        <v>4164</v>
      </c>
      <c r="B1955" t="s">
        <v>10388</v>
      </c>
      <c r="C1955" t="s">
        <v>4793</v>
      </c>
      <c r="D1955" t="s">
        <v>5048</v>
      </c>
      <c r="E1955" t="s">
        <v>10389</v>
      </c>
      <c r="H1955" t="s">
        <v>5050</v>
      </c>
      <c r="I1955" t="s">
        <v>5051</v>
      </c>
      <c r="K1955" t="s">
        <v>235</v>
      </c>
      <c r="M1955" t="s">
        <v>743</v>
      </c>
      <c r="N1955" t="s">
        <v>5051</v>
      </c>
      <c r="O1955" t="s">
        <v>5094</v>
      </c>
      <c r="Q1955" t="s">
        <v>238</v>
      </c>
      <c r="X1955" t="s">
        <v>5093</v>
      </c>
      <c r="Y1955" t="s">
        <v>5138</v>
      </c>
      <c r="Z1955" t="s">
        <v>5093</v>
      </c>
      <c r="AA1955" t="s">
        <v>5093</v>
      </c>
      <c r="AH1955" t="s">
        <v>5058</v>
      </c>
      <c r="AM1955" t="s">
        <v>10390</v>
      </c>
    </row>
    <row r="1956" spans="1:39" x14ac:dyDescent="0.25">
      <c r="A1956">
        <v>4165</v>
      </c>
      <c r="B1956" t="s">
        <v>10391</v>
      </c>
      <c r="C1956" t="s">
        <v>4793</v>
      </c>
      <c r="D1956" t="s">
        <v>5048</v>
      </c>
      <c r="E1956" t="s">
        <v>10392</v>
      </c>
      <c r="H1956" t="s">
        <v>5050</v>
      </c>
      <c r="I1956" t="s">
        <v>5051</v>
      </c>
      <c r="K1956" t="s">
        <v>235</v>
      </c>
      <c r="M1956" t="s">
        <v>743</v>
      </c>
      <c r="N1956" t="s">
        <v>5051</v>
      </c>
      <c r="O1956" t="s">
        <v>5094</v>
      </c>
      <c r="Q1956" t="s">
        <v>238</v>
      </c>
      <c r="X1956" t="s">
        <v>5093</v>
      </c>
      <c r="Y1956" t="s">
        <v>5080</v>
      </c>
      <c r="Z1956" t="s">
        <v>5626</v>
      </c>
      <c r="AA1956" t="s">
        <v>5093</v>
      </c>
      <c r="AH1956" t="s">
        <v>5058</v>
      </c>
      <c r="AM1956" t="s">
        <v>10393</v>
      </c>
    </row>
    <row r="1957" spans="1:39" x14ac:dyDescent="0.25">
      <c r="A1957">
        <v>4166</v>
      </c>
      <c r="B1957" t="s">
        <v>10394</v>
      </c>
      <c r="C1957" t="s">
        <v>4793</v>
      </c>
      <c r="D1957" t="s">
        <v>5048</v>
      </c>
      <c r="E1957" t="s">
        <v>10395</v>
      </c>
      <c r="H1957" t="s">
        <v>5050</v>
      </c>
      <c r="I1957" t="s">
        <v>5051</v>
      </c>
      <c r="K1957" t="s">
        <v>235</v>
      </c>
      <c r="M1957" t="s">
        <v>5092</v>
      </c>
      <c r="N1957" t="s">
        <v>5051</v>
      </c>
      <c r="O1957" t="s">
        <v>5094</v>
      </c>
      <c r="Q1957" t="s">
        <v>238</v>
      </c>
      <c r="X1957" t="s">
        <v>5093</v>
      </c>
      <c r="Y1957" t="s">
        <v>5104</v>
      </c>
      <c r="Z1957" t="s">
        <v>5093</v>
      </c>
      <c r="AA1957" t="s">
        <v>5093</v>
      </c>
      <c r="AH1957" t="s">
        <v>5058</v>
      </c>
      <c r="AM1957" t="s">
        <v>10396</v>
      </c>
    </row>
    <row r="1958" spans="1:39" x14ac:dyDescent="0.25">
      <c r="A1958">
        <v>4167</v>
      </c>
      <c r="B1958" t="s">
        <v>10397</v>
      </c>
      <c r="C1958" t="s">
        <v>4793</v>
      </c>
      <c r="D1958" t="s">
        <v>5048</v>
      </c>
      <c r="E1958" t="s">
        <v>10398</v>
      </c>
      <c r="H1958" t="s">
        <v>5050</v>
      </c>
      <c r="I1958" t="s">
        <v>5051</v>
      </c>
      <c r="K1958" t="s">
        <v>235</v>
      </c>
      <c r="M1958" t="s">
        <v>5092</v>
      </c>
      <c r="N1958" t="s">
        <v>5051</v>
      </c>
      <c r="O1958" t="s">
        <v>5063</v>
      </c>
      <c r="Q1958" t="s">
        <v>506</v>
      </c>
      <c r="X1958" t="s">
        <v>5093</v>
      </c>
      <c r="Y1958" t="s">
        <v>5078</v>
      </c>
      <c r="Z1958" t="s">
        <v>5437</v>
      </c>
      <c r="AA1958" t="s">
        <v>5093</v>
      </c>
      <c r="AH1958" t="s">
        <v>5058</v>
      </c>
      <c r="AM1958" t="s">
        <v>10399</v>
      </c>
    </row>
    <row r="1959" spans="1:39" x14ac:dyDescent="0.25">
      <c r="A1959">
        <v>4168</v>
      </c>
      <c r="B1959" t="s">
        <v>10400</v>
      </c>
      <c r="C1959" t="s">
        <v>4793</v>
      </c>
      <c r="D1959" t="s">
        <v>5048</v>
      </c>
      <c r="E1959" t="s">
        <v>10401</v>
      </c>
      <c r="H1959" t="s">
        <v>5050</v>
      </c>
      <c r="I1959" t="s">
        <v>5051</v>
      </c>
      <c r="K1959" t="s">
        <v>235</v>
      </c>
      <c r="M1959" t="s">
        <v>5134</v>
      </c>
      <c r="N1959" t="s">
        <v>5051</v>
      </c>
      <c r="O1959" t="s">
        <v>5099</v>
      </c>
      <c r="Q1959" t="s">
        <v>486</v>
      </c>
      <c r="X1959" t="s">
        <v>5093</v>
      </c>
      <c r="Y1959" t="s">
        <v>5085</v>
      </c>
      <c r="Z1959" t="s">
        <v>5093</v>
      </c>
      <c r="AA1959" t="s">
        <v>5093</v>
      </c>
      <c r="AH1959" t="s">
        <v>5058</v>
      </c>
      <c r="AM1959" t="s">
        <v>10402</v>
      </c>
    </row>
    <row r="1960" spans="1:39" x14ac:dyDescent="0.25">
      <c r="A1960">
        <v>4169</v>
      </c>
      <c r="B1960" t="s">
        <v>10403</v>
      </c>
      <c r="C1960" t="s">
        <v>4793</v>
      </c>
      <c r="D1960" t="s">
        <v>5048</v>
      </c>
      <c r="E1960" t="s">
        <v>10404</v>
      </c>
      <c r="H1960" t="s">
        <v>5050</v>
      </c>
      <c r="I1960" t="s">
        <v>5051</v>
      </c>
      <c r="K1960" t="s">
        <v>235</v>
      </c>
      <c r="M1960" t="s">
        <v>5134</v>
      </c>
      <c r="N1960" t="s">
        <v>5051</v>
      </c>
      <c r="O1960" t="s">
        <v>5094</v>
      </c>
      <c r="Q1960" t="s">
        <v>5121</v>
      </c>
      <c r="X1960" t="s">
        <v>5093</v>
      </c>
      <c r="Y1960" t="s">
        <v>5460</v>
      </c>
      <c r="Z1960" t="s">
        <v>5100</v>
      </c>
      <c r="AA1960" t="s">
        <v>5093</v>
      </c>
      <c r="AH1960" t="s">
        <v>5058</v>
      </c>
      <c r="AM1960" t="s">
        <v>10405</v>
      </c>
    </row>
    <row r="1961" spans="1:39" x14ac:dyDescent="0.25">
      <c r="A1961">
        <v>4170</v>
      </c>
      <c r="B1961" t="s">
        <v>10406</v>
      </c>
      <c r="C1961" t="s">
        <v>4793</v>
      </c>
      <c r="D1961" t="s">
        <v>5048</v>
      </c>
      <c r="E1961" t="s">
        <v>10407</v>
      </c>
      <c r="H1961" t="s">
        <v>5050</v>
      </c>
      <c r="I1961" t="s">
        <v>5051</v>
      </c>
      <c r="K1961" t="s">
        <v>235</v>
      </c>
      <c r="M1961" t="s">
        <v>5134</v>
      </c>
      <c r="N1961" t="s">
        <v>5051</v>
      </c>
      <c r="O1961" t="s">
        <v>5063</v>
      </c>
      <c r="Q1961" t="s">
        <v>5054</v>
      </c>
      <c r="X1961" t="s">
        <v>5093</v>
      </c>
      <c r="Y1961" t="s">
        <v>5098</v>
      </c>
      <c r="Z1961" t="s">
        <v>5099</v>
      </c>
      <c r="AA1961" t="s">
        <v>5093</v>
      </c>
      <c r="AH1961" t="s">
        <v>5058</v>
      </c>
      <c r="AM1961" t="s">
        <v>10408</v>
      </c>
    </row>
    <row r="1962" spans="1:39" x14ac:dyDescent="0.25">
      <c r="A1962">
        <v>4171</v>
      </c>
      <c r="B1962" t="s">
        <v>10409</v>
      </c>
      <c r="C1962" t="s">
        <v>4793</v>
      </c>
      <c r="D1962" t="s">
        <v>5048</v>
      </c>
      <c r="E1962" t="s">
        <v>7077</v>
      </c>
      <c r="H1962" t="s">
        <v>5050</v>
      </c>
      <c r="I1962" t="s">
        <v>5051</v>
      </c>
      <c r="K1962" t="s">
        <v>235</v>
      </c>
      <c r="M1962" t="s">
        <v>5134</v>
      </c>
      <c r="N1962" t="s">
        <v>5051</v>
      </c>
      <c r="O1962" t="s">
        <v>5138</v>
      </c>
      <c r="Q1962" t="s">
        <v>5382</v>
      </c>
      <c r="X1962" t="s">
        <v>5093</v>
      </c>
      <c r="Y1962" t="s">
        <v>5053</v>
      </c>
      <c r="Z1962" t="s">
        <v>5093</v>
      </c>
      <c r="AA1962" t="s">
        <v>5093</v>
      </c>
      <c r="AH1962" t="s">
        <v>5058</v>
      </c>
      <c r="AM1962" t="s">
        <v>10410</v>
      </c>
    </row>
    <row r="1963" spans="1:39" x14ac:dyDescent="0.25">
      <c r="A1963">
        <v>4172</v>
      </c>
      <c r="B1963" t="s">
        <v>10411</v>
      </c>
      <c r="C1963" t="s">
        <v>4793</v>
      </c>
      <c r="D1963" t="s">
        <v>5048</v>
      </c>
      <c r="E1963" t="s">
        <v>7253</v>
      </c>
      <c r="H1963" t="s">
        <v>5050</v>
      </c>
      <c r="I1963" t="s">
        <v>5051</v>
      </c>
      <c r="K1963" t="s">
        <v>235</v>
      </c>
      <c r="M1963" t="s">
        <v>5408</v>
      </c>
      <c r="N1963" t="s">
        <v>5051</v>
      </c>
      <c r="O1963" t="s">
        <v>5104</v>
      </c>
      <c r="Q1963" t="s">
        <v>506</v>
      </c>
      <c r="X1963" t="s">
        <v>5093</v>
      </c>
      <c r="Y1963" t="s">
        <v>5085</v>
      </c>
      <c r="Z1963" t="s">
        <v>5093</v>
      </c>
      <c r="AA1963" t="s">
        <v>5093</v>
      </c>
      <c r="AH1963" t="s">
        <v>5058</v>
      </c>
      <c r="AM1963" t="s">
        <v>10412</v>
      </c>
    </row>
    <row r="1964" spans="1:39" x14ac:dyDescent="0.25">
      <c r="A1964">
        <v>4173</v>
      </c>
      <c r="B1964" t="s">
        <v>10413</v>
      </c>
      <c r="C1964" t="s">
        <v>4793</v>
      </c>
      <c r="D1964" t="s">
        <v>5048</v>
      </c>
      <c r="E1964" t="s">
        <v>8180</v>
      </c>
      <c r="H1964" t="s">
        <v>5050</v>
      </c>
      <c r="I1964" t="s">
        <v>5051</v>
      </c>
      <c r="K1964" t="s">
        <v>235</v>
      </c>
      <c r="M1964" t="s">
        <v>5098</v>
      </c>
      <c r="N1964" t="s">
        <v>5051</v>
      </c>
      <c r="O1964" t="s">
        <v>5099</v>
      </c>
      <c r="Q1964" t="s">
        <v>486</v>
      </c>
      <c r="X1964" t="s">
        <v>5093</v>
      </c>
      <c r="Y1964" t="s">
        <v>5078</v>
      </c>
      <c r="Z1964" t="s">
        <v>5093</v>
      </c>
      <c r="AA1964" t="s">
        <v>5093</v>
      </c>
      <c r="AH1964" t="s">
        <v>5058</v>
      </c>
      <c r="AM1964" t="s">
        <v>10414</v>
      </c>
    </row>
    <row r="1965" spans="1:39" x14ac:dyDescent="0.25">
      <c r="A1965">
        <v>4174</v>
      </c>
      <c r="B1965" t="s">
        <v>10415</v>
      </c>
      <c r="C1965" t="s">
        <v>4793</v>
      </c>
      <c r="D1965" t="s">
        <v>5048</v>
      </c>
      <c r="E1965" t="s">
        <v>10416</v>
      </c>
      <c r="H1965" t="s">
        <v>5050</v>
      </c>
      <c r="I1965" t="s">
        <v>5051</v>
      </c>
      <c r="K1965" t="s">
        <v>235</v>
      </c>
      <c r="M1965" t="s">
        <v>5098</v>
      </c>
      <c r="N1965" t="s">
        <v>5051</v>
      </c>
      <c r="O1965" t="s">
        <v>5094</v>
      </c>
      <c r="Q1965" t="s">
        <v>238</v>
      </c>
      <c r="X1965" t="s">
        <v>5093</v>
      </c>
      <c r="Y1965" t="s">
        <v>5123</v>
      </c>
      <c r="Z1965" t="s">
        <v>5093</v>
      </c>
      <c r="AA1965" t="s">
        <v>5093</v>
      </c>
      <c r="AH1965" t="s">
        <v>5058</v>
      </c>
      <c r="AM1965" t="s">
        <v>10417</v>
      </c>
    </row>
    <row r="1966" spans="1:39" x14ac:dyDescent="0.25">
      <c r="A1966">
        <v>4175</v>
      </c>
      <c r="B1966" t="s">
        <v>10418</v>
      </c>
      <c r="C1966" t="s">
        <v>4793</v>
      </c>
      <c r="D1966" t="s">
        <v>5048</v>
      </c>
      <c r="E1966" t="s">
        <v>10419</v>
      </c>
      <c r="H1966" t="s">
        <v>5050</v>
      </c>
      <c r="I1966" t="s">
        <v>5051</v>
      </c>
      <c r="K1966" t="s">
        <v>235</v>
      </c>
      <c r="M1966" t="s">
        <v>5098</v>
      </c>
      <c r="N1966" t="s">
        <v>5051</v>
      </c>
      <c r="O1966" t="s">
        <v>5113</v>
      </c>
      <c r="Q1966" t="s">
        <v>238</v>
      </c>
      <c r="X1966" t="s">
        <v>5093</v>
      </c>
      <c r="Y1966" t="s">
        <v>236</v>
      </c>
      <c r="Z1966" t="s">
        <v>5093</v>
      </c>
      <c r="AA1966" t="s">
        <v>5093</v>
      </c>
      <c r="AH1966" t="s">
        <v>5058</v>
      </c>
      <c r="AM1966" t="s">
        <v>10420</v>
      </c>
    </row>
    <row r="1967" spans="1:39" x14ac:dyDescent="0.25">
      <c r="A1967">
        <v>4176</v>
      </c>
      <c r="B1967" t="s">
        <v>10421</v>
      </c>
      <c r="C1967" t="s">
        <v>4793</v>
      </c>
      <c r="D1967" t="s">
        <v>5048</v>
      </c>
      <c r="E1967" t="s">
        <v>10422</v>
      </c>
      <c r="H1967" t="s">
        <v>5050</v>
      </c>
      <c r="I1967" t="s">
        <v>5051</v>
      </c>
      <c r="K1967" t="s">
        <v>235</v>
      </c>
      <c r="M1967" t="s">
        <v>238</v>
      </c>
      <c r="N1967" t="s">
        <v>5051</v>
      </c>
      <c r="O1967" t="s">
        <v>5094</v>
      </c>
      <c r="Q1967" t="s">
        <v>237</v>
      </c>
      <c r="X1967" t="s">
        <v>5093</v>
      </c>
      <c r="Y1967" t="s">
        <v>5099</v>
      </c>
      <c r="Z1967" t="s">
        <v>6649</v>
      </c>
      <c r="AA1967" t="s">
        <v>5093</v>
      </c>
      <c r="AH1967" t="s">
        <v>5058</v>
      </c>
      <c r="AM1967" t="s">
        <v>10423</v>
      </c>
    </row>
    <row r="1968" spans="1:39" x14ac:dyDescent="0.25">
      <c r="A1968">
        <v>4177</v>
      </c>
      <c r="B1968" t="s">
        <v>10424</v>
      </c>
      <c r="C1968" t="s">
        <v>4793</v>
      </c>
      <c r="D1968" t="s">
        <v>5048</v>
      </c>
      <c r="E1968" t="s">
        <v>10425</v>
      </c>
      <c r="H1968" t="s">
        <v>5050</v>
      </c>
      <c r="I1968" t="s">
        <v>5051</v>
      </c>
      <c r="K1968" t="s">
        <v>235</v>
      </c>
      <c r="M1968" t="s">
        <v>238</v>
      </c>
      <c r="N1968" t="s">
        <v>5051</v>
      </c>
      <c r="O1968" t="s">
        <v>5094</v>
      </c>
      <c r="Q1968" t="s">
        <v>5109</v>
      </c>
      <c r="X1968" t="s">
        <v>5093</v>
      </c>
      <c r="Y1968" t="s">
        <v>5408</v>
      </c>
      <c r="Z1968" t="s">
        <v>5968</v>
      </c>
      <c r="AA1968" t="s">
        <v>5093</v>
      </c>
      <c r="AH1968" t="s">
        <v>5058</v>
      </c>
      <c r="AM1968" t="s">
        <v>10426</v>
      </c>
    </row>
    <row r="1969" spans="1:39" x14ac:dyDescent="0.25">
      <c r="A1969">
        <v>4178</v>
      </c>
      <c r="B1969" t="s">
        <v>10427</v>
      </c>
      <c r="C1969" t="s">
        <v>4793</v>
      </c>
      <c r="D1969" t="s">
        <v>5048</v>
      </c>
      <c r="E1969" t="s">
        <v>10428</v>
      </c>
      <c r="H1969" t="s">
        <v>5050</v>
      </c>
      <c r="I1969" t="s">
        <v>5051</v>
      </c>
      <c r="K1969" t="s">
        <v>235</v>
      </c>
      <c r="M1969" t="s">
        <v>238</v>
      </c>
      <c r="N1969" t="s">
        <v>5051</v>
      </c>
      <c r="O1969" t="s">
        <v>5094</v>
      </c>
      <c r="Q1969" t="s">
        <v>506</v>
      </c>
      <c r="X1969" t="s">
        <v>5093</v>
      </c>
      <c r="Y1969" t="s">
        <v>5053</v>
      </c>
      <c r="Z1969" t="s">
        <v>5968</v>
      </c>
      <c r="AA1969" t="s">
        <v>5093</v>
      </c>
      <c r="AH1969" t="s">
        <v>5058</v>
      </c>
      <c r="AM1969" t="s">
        <v>10429</v>
      </c>
    </row>
    <row r="1970" spans="1:39" x14ac:dyDescent="0.25">
      <c r="A1970">
        <v>4179</v>
      </c>
      <c r="B1970" t="s">
        <v>10430</v>
      </c>
      <c r="C1970" t="s">
        <v>4793</v>
      </c>
      <c r="D1970" t="s">
        <v>5048</v>
      </c>
      <c r="E1970" t="s">
        <v>10431</v>
      </c>
      <c r="H1970" t="s">
        <v>5050</v>
      </c>
      <c r="I1970" t="s">
        <v>5051</v>
      </c>
      <c r="K1970" t="s">
        <v>235</v>
      </c>
      <c r="M1970" t="s">
        <v>238</v>
      </c>
      <c r="N1970" t="s">
        <v>5051</v>
      </c>
      <c r="O1970" t="s">
        <v>5113</v>
      </c>
      <c r="Q1970" t="s">
        <v>506</v>
      </c>
      <c r="X1970" t="s">
        <v>5093</v>
      </c>
      <c r="Y1970" t="s">
        <v>5104</v>
      </c>
      <c r="Z1970" t="s">
        <v>5093</v>
      </c>
      <c r="AA1970" t="s">
        <v>5093</v>
      </c>
      <c r="AH1970" t="s">
        <v>5058</v>
      </c>
      <c r="AM1970" t="s">
        <v>10432</v>
      </c>
    </row>
    <row r="1971" spans="1:39" x14ac:dyDescent="0.25">
      <c r="A1971">
        <v>4180</v>
      </c>
      <c r="B1971" t="s">
        <v>10433</v>
      </c>
      <c r="C1971" t="s">
        <v>4793</v>
      </c>
      <c r="D1971" t="s">
        <v>5048</v>
      </c>
      <c r="E1971" t="s">
        <v>6947</v>
      </c>
      <c r="H1971" t="s">
        <v>5050</v>
      </c>
      <c r="I1971" t="s">
        <v>5051</v>
      </c>
      <c r="K1971" t="s">
        <v>235</v>
      </c>
      <c r="M1971" t="s">
        <v>238</v>
      </c>
      <c r="N1971" t="s">
        <v>5051</v>
      </c>
      <c r="O1971" t="s">
        <v>5117</v>
      </c>
      <c r="Q1971" t="s">
        <v>5109</v>
      </c>
      <c r="X1971" t="s">
        <v>5093</v>
      </c>
      <c r="Y1971" t="s">
        <v>236</v>
      </c>
      <c r="Z1971" t="s">
        <v>5093</v>
      </c>
      <c r="AA1971" t="s">
        <v>5093</v>
      </c>
      <c r="AH1971" t="s">
        <v>5058</v>
      </c>
      <c r="AM1971" t="s">
        <v>10434</v>
      </c>
    </row>
    <row r="1972" spans="1:39" x14ac:dyDescent="0.25">
      <c r="A1972">
        <v>4181</v>
      </c>
      <c r="B1972" t="s">
        <v>10435</v>
      </c>
      <c r="C1972" t="s">
        <v>4793</v>
      </c>
      <c r="D1972" t="s">
        <v>5048</v>
      </c>
      <c r="E1972" t="s">
        <v>8202</v>
      </c>
      <c r="H1972" t="s">
        <v>5050</v>
      </c>
      <c r="I1972" t="s">
        <v>5051</v>
      </c>
      <c r="K1972" t="s">
        <v>235</v>
      </c>
      <c r="M1972" t="s">
        <v>5109</v>
      </c>
      <c r="N1972" t="s">
        <v>5051</v>
      </c>
      <c r="O1972" t="s">
        <v>5063</v>
      </c>
      <c r="Q1972" t="s">
        <v>486</v>
      </c>
      <c r="X1972" t="s">
        <v>5093</v>
      </c>
      <c r="Y1972" t="s">
        <v>5053</v>
      </c>
      <c r="Z1972" t="s">
        <v>5093</v>
      </c>
      <c r="AA1972" t="s">
        <v>5093</v>
      </c>
      <c r="AH1972" t="s">
        <v>5058</v>
      </c>
      <c r="AM1972" t="s">
        <v>10436</v>
      </c>
    </row>
    <row r="1973" spans="1:39" x14ac:dyDescent="0.25">
      <c r="A1973">
        <v>4182</v>
      </c>
      <c r="B1973" t="s">
        <v>10437</v>
      </c>
      <c r="C1973" t="s">
        <v>4793</v>
      </c>
      <c r="D1973" t="s">
        <v>5048</v>
      </c>
      <c r="E1973" t="s">
        <v>8867</v>
      </c>
      <c r="H1973" t="s">
        <v>5050</v>
      </c>
      <c r="I1973" t="s">
        <v>5051</v>
      </c>
      <c r="K1973" t="s">
        <v>235</v>
      </c>
      <c r="M1973" t="s">
        <v>5109</v>
      </c>
      <c r="N1973" t="s">
        <v>5051</v>
      </c>
      <c r="O1973" t="s">
        <v>5063</v>
      </c>
      <c r="Q1973" t="s">
        <v>486</v>
      </c>
      <c r="X1973" t="s">
        <v>5093</v>
      </c>
      <c r="Y1973" t="s">
        <v>236</v>
      </c>
      <c r="Z1973" t="s">
        <v>5093</v>
      </c>
      <c r="AA1973" t="s">
        <v>5093</v>
      </c>
      <c r="AH1973" t="s">
        <v>5058</v>
      </c>
      <c r="AM1973" t="s">
        <v>10438</v>
      </c>
    </row>
    <row r="1974" spans="1:39" x14ac:dyDescent="0.25">
      <c r="A1974">
        <v>4183</v>
      </c>
      <c r="B1974" t="s">
        <v>10439</v>
      </c>
      <c r="C1974" t="s">
        <v>4793</v>
      </c>
      <c r="D1974" t="s">
        <v>5048</v>
      </c>
      <c r="E1974" t="s">
        <v>7899</v>
      </c>
      <c r="H1974" t="s">
        <v>5050</v>
      </c>
      <c r="I1974" t="s">
        <v>5051</v>
      </c>
      <c r="K1974" t="s">
        <v>235</v>
      </c>
      <c r="M1974" t="s">
        <v>506</v>
      </c>
      <c r="N1974" t="s">
        <v>5051</v>
      </c>
      <c r="O1974" t="s">
        <v>5113</v>
      </c>
      <c r="Q1974" t="s">
        <v>506</v>
      </c>
      <c r="X1974" t="s">
        <v>5093</v>
      </c>
      <c r="Y1974" t="s">
        <v>5460</v>
      </c>
      <c r="Z1974" t="s">
        <v>5093</v>
      </c>
      <c r="AA1974" t="s">
        <v>5093</v>
      </c>
      <c r="AH1974" t="s">
        <v>5058</v>
      </c>
      <c r="AM1974" t="s">
        <v>10440</v>
      </c>
    </row>
    <row r="1975" spans="1:39" x14ac:dyDescent="0.25">
      <c r="A1975">
        <v>4184</v>
      </c>
      <c r="B1975" t="s">
        <v>10441</v>
      </c>
      <c r="C1975" t="s">
        <v>4793</v>
      </c>
      <c r="D1975" t="s">
        <v>5048</v>
      </c>
      <c r="E1975" t="s">
        <v>6985</v>
      </c>
      <c r="H1975" t="s">
        <v>5050</v>
      </c>
      <c r="I1975" t="s">
        <v>5051</v>
      </c>
      <c r="K1975" t="s">
        <v>235</v>
      </c>
      <c r="M1975" t="s">
        <v>9177</v>
      </c>
      <c r="N1975" t="s">
        <v>5051</v>
      </c>
      <c r="O1975" t="s">
        <v>5117</v>
      </c>
      <c r="Q1975" t="s">
        <v>238</v>
      </c>
      <c r="X1975" t="s">
        <v>5093</v>
      </c>
      <c r="Y1975" t="s">
        <v>5078</v>
      </c>
      <c r="Z1975" t="s">
        <v>5093</v>
      </c>
      <c r="AA1975" t="s">
        <v>5093</v>
      </c>
      <c r="AH1975" t="s">
        <v>5058</v>
      </c>
      <c r="AM1975" t="s">
        <v>10442</v>
      </c>
    </row>
    <row r="1976" spans="1:39" x14ac:dyDescent="0.25">
      <c r="A1976">
        <v>4185</v>
      </c>
      <c r="B1976" t="s">
        <v>10443</v>
      </c>
      <c r="C1976" t="s">
        <v>4793</v>
      </c>
      <c r="D1976" t="s">
        <v>5048</v>
      </c>
      <c r="E1976" t="s">
        <v>8478</v>
      </c>
      <c r="H1976" t="s">
        <v>5050</v>
      </c>
      <c r="I1976" t="s">
        <v>5051</v>
      </c>
      <c r="K1976" t="s">
        <v>235</v>
      </c>
      <c r="M1976" t="s">
        <v>6922</v>
      </c>
      <c r="N1976" t="s">
        <v>5051</v>
      </c>
      <c r="O1976" t="s">
        <v>5117</v>
      </c>
      <c r="Q1976" t="s">
        <v>238</v>
      </c>
      <c r="X1976" t="s">
        <v>5093</v>
      </c>
      <c r="Y1976" t="s">
        <v>5104</v>
      </c>
      <c r="Z1976" t="s">
        <v>5093</v>
      </c>
      <c r="AA1976" t="s">
        <v>5093</v>
      </c>
      <c r="AH1976" t="s">
        <v>5058</v>
      </c>
      <c r="AM1976" t="s">
        <v>10444</v>
      </c>
    </row>
    <row r="1977" spans="1:39" x14ac:dyDescent="0.25">
      <c r="A1977">
        <v>4186</v>
      </c>
      <c r="B1977" t="s">
        <v>10445</v>
      </c>
      <c r="C1977" t="s">
        <v>4793</v>
      </c>
      <c r="D1977" t="s">
        <v>5048</v>
      </c>
      <c r="E1977" t="s">
        <v>10446</v>
      </c>
      <c r="H1977" t="s">
        <v>5050</v>
      </c>
      <c r="I1977" t="s">
        <v>5051</v>
      </c>
      <c r="K1977" t="s">
        <v>5062</v>
      </c>
      <c r="M1977" t="s">
        <v>486</v>
      </c>
      <c r="N1977" t="s">
        <v>5051</v>
      </c>
      <c r="O1977" t="s">
        <v>5122</v>
      </c>
      <c r="Q1977" t="s">
        <v>486</v>
      </c>
      <c r="X1977" t="s">
        <v>5093</v>
      </c>
      <c r="Y1977" t="s">
        <v>5123</v>
      </c>
      <c r="Z1977" t="s">
        <v>5093</v>
      </c>
      <c r="AA1977" t="s">
        <v>5093</v>
      </c>
      <c r="AH1977" t="s">
        <v>5058</v>
      </c>
      <c r="AM1977" t="s">
        <v>10447</v>
      </c>
    </row>
    <row r="1978" spans="1:39" x14ac:dyDescent="0.25">
      <c r="A1978">
        <v>5249</v>
      </c>
      <c r="B1978" t="s">
        <v>13224</v>
      </c>
      <c r="C1978" t="s">
        <v>4795</v>
      </c>
      <c r="D1978" t="s">
        <v>5048</v>
      </c>
      <c r="E1978" t="s">
        <v>13225</v>
      </c>
      <c r="H1978" t="s">
        <v>5050</v>
      </c>
      <c r="I1978" t="s">
        <v>5051</v>
      </c>
      <c r="K1978" t="s">
        <v>5104</v>
      </c>
      <c r="M1978" t="s">
        <v>506</v>
      </c>
      <c r="N1978" t="s">
        <v>5051</v>
      </c>
      <c r="O1978" t="s">
        <v>235</v>
      </c>
      <c r="Q1978" t="s">
        <v>5098</v>
      </c>
      <c r="X1978" t="s">
        <v>5093</v>
      </c>
      <c r="Y1978" t="s">
        <v>6771</v>
      </c>
      <c r="Z1978" t="s">
        <v>5093</v>
      </c>
      <c r="AA1978" t="s">
        <v>5093</v>
      </c>
      <c r="AH1978" t="s">
        <v>5058</v>
      </c>
      <c r="AM1978" t="s">
        <v>13226</v>
      </c>
    </row>
    <row r="1979" spans="1:39" x14ac:dyDescent="0.25">
      <c r="A1979">
        <v>581</v>
      </c>
      <c r="B1979" t="s">
        <v>6763</v>
      </c>
      <c r="C1979" t="s">
        <v>4795</v>
      </c>
      <c r="D1979" t="s">
        <v>5048</v>
      </c>
      <c r="E1979" t="s">
        <v>6764</v>
      </c>
      <c r="H1979" t="s">
        <v>5050</v>
      </c>
      <c r="I1979" t="s">
        <v>5051</v>
      </c>
      <c r="K1979" t="s">
        <v>5099</v>
      </c>
      <c r="M1979" t="s">
        <v>238</v>
      </c>
      <c r="N1979" t="s">
        <v>5051</v>
      </c>
      <c r="O1979" t="s">
        <v>5099</v>
      </c>
      <c r="Q1979" t="s">
        <v>238</v>
      </c>
      <c r="X1979" t="s">
        <v>5093</v>
      </c>
      <c r="Y1979" t="s">
        <v>5063</v>
      </c>
      <c r="Z1979" t="s">
        <v>5093</v>
      </c>
      <c r="AA1979" t="s">
        <v>5093</v>
      </c>
      <c r="AH1979" t="s">
        <v>5058</v>
      </c>
      <c r="AM1979" t="s">
        <v>6765</v>
      </c>
    </row>
    <row r="1980" spans="1:39" x14ac:dyDescent="0.25">
      <c r="A1980">
        <v>582</v>
      </c>
      <c r="B1980" t="s">
        <v>6766</v>
      </c>
      <c r="C1980" t="s">
        <v>4795</v>
      </c>
      <c r="D1980" t="s">
        <v>5048</v>
      </c>
      <c r="E1980" t="s">
        <v>6767</v>
      </c>
      <c r="H1980" t="s">
        <v>5050</v>
      </c>
      <c r="I1980" t="s">
        <v>5051</v>
      </c>
      <c r="K1980" t="s">
        <v>5062</v>
      </c>
      <c r="M1980" t="s">
        <v>5134</v>
      </c>
      <c r="N1980" t="s">
        <v>5051</v>
      </c>
      <c r="O1980" t="s">
        <v>5113</v>
      </c>
      <c r="Q1980" t="s">
        <v>486</v>
      </c>
      <c r="X1980" t="s">
        <v>5093</v>
      </c>
      <c r="Y1980" t="s">
        <v>5078</v>
      </c>
      <c r="Z1980" t="s">
        <v>5626</v>
      </c>
      <c r="AA1980" t="s">
        <v>5093</v>
      </c>
      <c r="AH1980" t="s">
        <v>5058</v>
      </c>
      <c r="AM1980" t="s">
        <v>6768</v>
      </c>
    </row>
    <row r="1981" spans="1:39" x14ac:dyDescent="0.25">
      <c r="A1981">
        <v>583</v>
      </c>
      <c r="B1981" t="s">
        <v>6769</v>
      </c>
      <c r="C1981" t="s">
        <v>4795</v>
      </c>
      <c r="D1981" t="s">
        <v>5048</v>
      </c>
      <c r="E1981" t="s">
        <v>6770</v>
      </c>
      <c r="H1981" t="s">
        <v>5050</v>
      </c>
      <c r="I1981" t="s">
        <v>5051</v>
      </c>
      <c r="K1981" t="s">
        <v>5099</v>
      </c>
      <c r="M1981" t="s">
        <v>486</v>
      </c>
      <c r="N1981" t="s">
        <v>5051</v>
      </c>
      <c r="O1981" t="s">
        <v>5099</v>
      </c>
      <c r="Q1981" t="s">
        <v>486</v>
      </c>
      <c r="X1981" t="s">
        <v>5093</v>
      </c>
      <c r="Y1981" t="s">
        <v>6771</v>
      </c>
      <c r="Z1981" t="s">
        <v>5093</v>
      </c>
      <c r="AA1981" t="s">
        <v>5093</v>
      </c>
      <c r="AH1981" t="s">
        <v>5058</v>
      </c>
      <c r="AM1981" t="s">
        <v>6772</v>
      </c>
    </row>
    <row r="1982" spans="1:39" x14ac:dyDescent="0.25">
      <c r="A1982">
        <v>584</v>
      </c>
      <c r="B1982" t="s">
        <v>6773</v>
      </c>
      <c r="C1982" t="s">
        <v>4795</v>
      </c>
      <c r="D1982" t="s">
        <v>5048</v>
      </c>
      <c r="E1982" t="s">
        <v>6774</v>
      </c>
      <c r="H1982" t="s">
        <v>5050</v>
      </c>
      <c r="I1982" t="s">
        <v>5051</v>
      </c>
      <c r="K1982" t="s">
        <v>5099</v>
      </c>
      <c r="M1982" t="s">
        <v>5285</v>
      </c>
      <c r="N1982" t="s">
        <v>5051</v>
      </c>
      <c r="O1982" t="s">
        <v>5104</v>
      </c>
      <c r="Q1982" t="s">
        <v>5285</v>
      </c>
      <c r="X1982" t="s">
        <v>5093</v>
      </c>
      <c r="Y1982" t="s">
        <v>5085</v>
      </c>
      <c r="Z1982" t="s">
        <v>5093</v>
      </c>
      <c r="AA1982" t="s">
        <v>5093</v>
      </c>
      <c r="AH1982" t="s">
        <v>5058</v>
      </c>
      <c r="AM1982" t="s">
        <v>6775</v>
      </c>
    </row>
    <row r="1983" spans="1:39" x14ac:dyDescent="0.25">
      <c r="A1983">
        <v>585</v>
      </c>
      <c r="B1983" t="s">
        <v>6776</v>
      </c>
      <c r="C1983" t="s">
        <v>4795</v>
      </c>
      <c r="D1983" t="s">
        <v>5048</v>
      </c>
      <c r="E1983" t="s">
        <v>6777</v>
      </c>
      <c r="H1983" t="s">
        <v>5050</v>
      </c>
      <c r="I1983" t="s">
        <v>5051</v>
      </c>
      <c r="K1983" t="s">
        <v>5099</v>
      </c>
      <c r="M1983" t="s">
        <v>238</v>
      </c>
      <c r="N1983" t="s">
        <v>5051</v>
      </c>
      <c r="O1983" t="s">
        <v>5094</v>
      </c>
      <c r="Q1983" t="s">
        <v>506</v>
      </c>
      <c r="X1983" t="s">
        <v>5093</v>
      </c>
      <c r="Y1983" t="s">
        <v>5123</v>
      </c>
      <c r="Z1983" t="s">
        <v>5093</v>
      </c>
      <c r="AA1983" t="s">
        <v>5093</v>
      </c>
      <c r="AH1983" t="s">
        <v>5058</v>
      </c>
      <c r="AM1983" t="s">
        <v>6778</v>
      </c>
    </row>
    <row r="1984" spans="1:39" x14ac:dyDescent="0.25">
      <c r="A1984">
        <v>586</v>
      </c>
      <c r="B1984" t="s">
        <v>6779</v>
      </c>
      <c r="C1984" t="s">
        <v>4795</v>
      </c>
      <c r="D1984" t="s">
        <v>5048</v>
      </c>
      <c r="E1984" t="s">
        <v>6780</v>
      </c>
      <c r="H1984" t="s">
        <v>5050</v>
      </c>
      <c r="I1984" t="s">
        <v>5051</v>
      </c>
      <c r="K1984" t="s">
        <v>235</v>
      </c>
      <c r="M1984" t="s">
        <v>237</v>
      </c>
      <c r="N1984" t="s">
        <v>5051</v>
      </c>
      <c r="O1984" t="s">
        <v>5063</v>
      </c>
      <c r="Q1984" t="s">
        <v>506</v>
      </c>
      <c r="X1984" t="s">
        <v>5093</v>
      </c>
      <c r="Y1984" t="s">
        <v>5108</v>
      </c>
      <c r="Z1984" t="s">
        <v>5077</v>
      </c>
      <c r="AA1984" t="s">
        <v>5093</v>
      </c>
      <c r="AH1984" t="s">
        <v>5058</v>
      </c>
      <c r="AM1984" t="s">
        <v>6781</v>
      </c>
    </row>
    <row r="1985" spans="1:39" x14ac:dyDescent="0.25">
      <c r="A1985">
        <v>587</v>
      </c>
      <c r="B1985" t="s">
        <v>6782</v>
      </c>
      <c r="C1985" t="s">
        <v>4795</v>
      </c>
      <c r="D1985" t="s">
        <v>5048</v>
      </c>
      <c r="E1985" t="s">
        <v>6783</v>
      </c>
      <c r="H1985" t="s">
        <v>5050</v>
      </c>
      <c r="I1985" t="s">
        <v>5051</v>
      </c>
      <c r="K1985" t="s">
        <v>235</v>
      </c>
      <c r="M1985" t="s">
        <v>486</v>
      </c>
      <c r="N1985" t="s">
        <v>5051</v>
      </c>
      <c r="O1985" t="s">
        <v>5094</v>
      </c>
      <c r="Q1985" t="s">
        <v>486</v>
      </c>
      <c r="X1985" t="s">
        <v>5093</v>
      </c>
      <c r="Y1985" t="s">
        <v>5123</v>
      </c>
      <c r="Z1985" t="s">
        <v>5093</v>
      </c>
      <c r="AA1985" t="s">
        <v>5093</v>
      </c>
      <c r="AH1985" t="s">
        <v>5058</v>
      </c>
      <c r="AM1985" t="s">
        <v>6784</v>
      </c>
    </row>
    <row r="1986" spans="1:39" x14ac:dyDescent="0.25">
      <c r="A1986">
        <v>588</v>
      </c>
      <c r="B1986" t="s">
        <v>6785</v>
      </c>
      <c r="C1986" t="s">
        <v>4795</v>
      </c>
      <c r="D1986" t="s">
        <v>5048</v>
      </c>
      <c r="E1986" t="s">
        <v>6786</v>
      </c>
      <c r="H1986" t="s">
        <v>5050</v>
      </c>
      <c r="I1986" t="s">
        <v>5051</v>
      </c>
      <c r="K1986" t="s">
        <v>5113</v>
      </c>
      <c r="M1986" t="s">
        <v>5098</v>
      </c>
      <c r="N1986" t="s">
        <v>5051</v>
      </c>
      <c r="O1986" t="s">
        <v>5122</v>
      </c>
      <c r="Q1986" t="s">
        <v>486</v>
      </c>
      <c r="X1986" t="s">
        <v>5093</v>
      </c>
      <c r="Y1986" t="s">
        <v>5460</v>
      </c>
      <c r="Z1986" t="s">
        <v>5093</v>
      </c>
      <c r="AA1986" t="s">
        <v>5093</v>
      </c>
      <c r="AH1986" t="s">
        <v>5058</v>
      </c>
      <c r="AM1986" t="s">
        <v>6787</v>
      </c>
    </row>
    <row r="1987" spans="1:39" x14ac:dyDescent="0.25">
      <c r="A1987">
        <v>590</v>
      </c>
      <c r="B1987" t="s">
        <v>6793</v>
      </c>
      <c r="C1987" t="s">
        <v>4795</v>
      </c>
      <c r="D1987" t="s">
        <v>5048</v>
      </c>
      <c r="E1987" t="s">
        <v>6794</v>
      </c>
      <c r="H1987" t="s">
        <v>5050</v>
      </c>
      <c r="I1987" t="s">
        <v>5051</v>
      </c>
      <c r="K1987" t="s">
        <v>5113</v>
      </c>
      <c r="M1987" t="s">
        <v>237</v>
      </c>
      <c r="N1987" t="s">
        <v>5051</v>
      </c>
      <c r="O1987" t="s">
        <v>5063</v>
      </c>
      <c r="Q1987" t="s">
        <v>486</v>
      </c>
      <c r="X1987" t="s">
        <v>5093</v>
      </c>
      <c r="Y1987" t="s">
        <v>5108</v>
      </c>
      <c r="Z1987" t="s">
        <v>5437</v>
      </c>
      <c r="AA1987" t="s">
        <v>5093</v>
      </c>
      <c r="AH1987" t="s">
        <v>5058</v>
      </c>
      <c r="AM1987" t="s">
        <v>6795</v>
      </c>
    </row>
    <row r="1988" spans="1:39" x14ac:dyDescent="0.25">
      <c r="A1988">
        <v>591</v>
      </c>
      <c r="B1988" t="s">
        <v>6796</v>
      </c>
      <c r="C1988" t="s">
        <v>4795</v>
      </c>
      <c r="D1988" t="s">
        <v>5048</v>
      </c>
      <c r="E1988" t="s">
        <v>6797</v>
      </c>
      <c r="H1988" t="s">
        <v>5050</v>
      </c>
      <c r="I1988" t="s">
        <v>5051</v>
      </c>
      <c r="K1988" t="s">
        <v>5099</v>
      </c>
      <c r="M1988" t="s">
        <v>5134</v>
      </c>
      <c r="N1988" t="s">
        <v>5051</v>
      </c>
      <c r="O1988" t="s">
        <v>5099</v>
      </c>
      <c r="Q1988" t="s">
        <v>486</v>
      </c>
      <c r="X1988" t="s">
        <v>5093</v>
      </c>
      <c r="Y1988" t="s">
        <v>5108</v>
      </c>
      <c r="Z1988" t="s">
        <v>5093</v>
      </c>
      <c r="AA1988" t="s">
        <v>5093</v>
      </c>
      <c r="AH1988" t="s">
        <v>5058</v>
      </c>
      <c r="AM1988" t="s">
        <v>6798</v>
      </c>
    </row>
    <row r="1989" spans="1:39" x14ac:dyDescent="0.25">
      <c r="A1989">
        <v>592</v>
      </c>
      <c r="B1989" t="s">
        <v>6799</v>
      </c>
      <c r="C1989" t="s">
        <v>4795</v>
      </c>
      <c r="D1989" t="s">
        <v>5048</v>
      </c>
      <c r="E1989" t="s">
        <v>6800</v>
      </c>
      <c r="H1989" t="s">
        <v>5050</v>
      </c>
      <c r="I1989" t="s">
        <v>5051</v>
      </c>
      <c r="K1989" t="s">
        <v>235</v>
      </c>
      <c r="M1989" t="s">
        <v>237</v>
      </c>
      <c r="N1989" t="s">
        <v>5051</v>
      </c>
      <c r="O1989" t="s">
        <v>5099</v>
      </c>
      <c r="Q1989" t="s">
        <v>486</v>
      </c>
      <c r="X1989" t="s">
        <v>5093</v>
      </c>
      <c r="Y1989" t="s">
        <v>5108</v>
      </c>
      <c r="Z1989" t="s">
        <v>5063</v>
      </c>
      <c r="AA1989" t="s">
        <v>5093</v>
      </c>
      <c r="AH1989" t="s">
        <v>5058</v>
      </c>
      <c r="AM1989" t="s">
        <v>6801</v>
      </c>
    </row>
    <row r="1990" spans="1:39" x14ac:dyDescent="0.25">
      <c r="A1990">
        <v>593</v>
      </c>
      <c r="B1990" t="s">
        <v>6802</v>
      </c>
      <c r="C1990" t="s">
        <v>4795</v>
      </c>
      <c r="D1990" t="s">
        <v>5048</v>
      </c>
      <c r="E1990" t="s">
        <v>6803</v>
      </c>
      <c r="H1990" t="s">
        <v>5050</v>
      </c>
      <c r="I1990" t="s">
        <v>5051</v>
      </c>
      <c r="K1990" t="s">
        <v>5099</v>
      </c>
      <c r="M1990" t="s">
        <v>486</v>
      </c>
      <c r="N1990" t="s">
        <v>5051</v>
      </c>
      <c r="O1990" t="s">
        <v>5099</v>
      </c>
      <c r="Q1990" t="s">
        <v>486</v>
      </c>
      <c r="X1990" t="s">
        <v>5093</v>
      </c>
      <c r="Y1990" t="s">
        <v>5108</v>
      </c>
      <c r="Z1990" t="s">
        <v>5184</v>
      </c>
      <c r="AA1990" t="s">
        <v>5093</v>
      </c>
      <c r="AH1990" t="s">
        <v>5058</v>
      </c>
      <c r="AM1990" t="s">
        <v>6804</v>
      </c>
    </row>
    <row r="1991" spans="1:39" x14ac:dyDescent="0.25">
      <c r="A1991">
        <v>594</v>
      </c>
      <c r="B1991" t="s">
        <v>6805</v>
      </c>
      <c r="C1991" t="s">
        <v>4795</v>
      </c>
      <c r="D1991" t="s">
        <v>5048</v>
      </c>
      <c r="E1991" t="s">
        <v>6806</v>
      </c>
      <c r="H1991" t="s">
        <v>5050</v>
      </c>
      <c r="I1991" t="s">
        <v>5051</v>
      </c>
      <c r="K1991" t="s">
        <v>235</v>
      </c>
      <c r="M1991" t="s">
        <v>237</v>
      </c>
      <c r="N1991" t="s">
        <v>5051</v>
      </c>
      <c r="O1991" t="s">
        <v>235</v>
      </c>
      <c r="Q1991" t="s">
        <v>237</v>
      </c>
      <c r="X1991" t="s">
        <v>5093</v>
      </c>
      <c r="Y1991" t="s">
        <v>5113</v>
      </c>
      <c r="Z1991" t="s">
        <v>5093</v>
      </c>
      <c r="AA1991" t="s">
        <v>5093</v>
      </c>
      <c r="AH1991" t="s">
        <v>5058</v>
      </c>
      <c r="AM1991" t="s">
        <v>6807</v>
      </c>
    </row>
    <row r="1992" spans="1:39" x14ac:dyDescent="0.25">
      <c r="A1992">
        <v>595</v>
      </c>
      <c r="B1992" t="s">
        <v>6808</v>
      </c>
      <c r="C1992" t="s">
        <v>4795</v>
      </c>
      <c r="D1992" t="s">
        <v>5048</v>
      </c>
      <c r="E1992" t="s">
        <v>6809</v>
      </c>
      <c r="H1992" t="s">
        <v>5050</v>
      </c>
      <c r="I1992" t="s">
        <v>5051</v>
      </c>
      <c r="K1992" t="s">
        <v>5099</v>
      </c>
      <c r="M1992" t="s">
        <v>5134</v>
      </c>
      <c r="N1992" t="s">
        <v>5051</v>
      </c>
      <c r="O1992" t="s">
        <v>5099</v>
      </c>
      <c r="Q1992" t="s">
        <v>5098</v>
      </c>
      <c r="X1992" t="s">
        <v>5093</v>
      </c>
      <c r="Y1992" t="s">
        <v>5078</v>
      </c>
      <c r="Z1992" t="s">
        <v>5968</v>
      </c>
      <c r="AA1992" t="s">
        <v>5093</v>
      </c>
      <c r="AH1992" t="s">
        <v>5058</v>
      </c>
      <c r="AM1992" t="s">
        <v>6810</v>
      </c>
    </row>
    <row r="1993" spans="1:39" x14ac:dyDescent="0.25">
      <c r="A1993">
        <v>596</v>
      </c>
      <c r="B1993" t="s">
        <v>6811</v>
      </c>
      <c r="C1993" t="s">
        <v>4795</v>
      </c>
      <c r="D1993" t="s">
        <v>5048</v>
      </c>
      <c r="E1993" t="s">
        <v>6812</v>
      </c>
      <c r="H1993" t="s">
        <v>5050</v>
      </c>
      <c r="I1993" t="s">
        <v>5051</v>
      </c>
      <c r="K1993" t="s">
        <v>5052</v>
      </c>
      <c r="M1993" t="s">
        <v>5355</v>
      </c>
      <c r="N1993" t="s">
        <v>5051</v>
      </c>
      <c r="O1993" t="s">
        <v>5063</v>
      </c>
      <c r="Q1993" t="s">
        <v>743</v>
      </c>
      <c r="X1993" t="s">
        <v>5093</v>
      </c>
      <c r="Y1993" t="s">
        <v>5065</v>
      </c>
      <c r="Z1993" t="s">
        <v>5093</v>
      </c>
      <c r="AA1993" t="s">
        <v>5093</v>
      </c>
      <c r="AH1993" t="s">
        <v>5058</v>
      </c>
      <c r="AM1993" t="s">
        <v>6813</v>
      </c>
    </row>
    <row r="1994" spans="1:39" x14ac:dyDescent="0.25">
      <c r="A1994">
        <v>597</v>
      </c>
      <c r="B1994" t="s">
        <v>6814</v>
      </c>
      <c r="C1994" t="s">
        <v>4795</v>
      </c>
      <c r="D1994" t="s">
        <v>5048</v>
      </c>
      <c r="E1994" t="s">
        <v>6815</v>
      </c>
      <c r="H1994" t="s">
        <v>5050</v>
      </c>
      <c r="I1994" t="s">
        <v>5051</v>
      </c>
      <c r="K1994" t="s">
        <v>5133</v>
      </c>
      <c r="M1994" t="s">
        <v>5237</v>
      </c>
      <c r="N1994" t="s">
        <v>5051</v>
      </c>
      <c r="O1994" t="s">
        <v>5094</v>
      </c>
      <c r="Q1994" t="s">
        <v>506</v>
      </c>
      <c r="X1994" t="s">
        <v>5093</v>
      </c>
      <c r="Y1994" t="s">
        <v>5053</v>
      </c>
      <c r="Z1994" t="s">
        <v>5093</v>
      </c>
      <c r="AA1994" t="s">
        <v>5093</v>
      </c>
      <c r="AH1994" t="s">
        <v>5058</v>
      </c>
      <c r="AM1994" t="s">
        <v>6816</v>
      </c>
    </row>
    <row r="1995" spans="1:39" x14ac:dyDescent="0.25">
      <c r="A1995">
        <v>598</v>
      </c>
      <c r="B1995" t="s">
        <v>6817</v>
      </c>
      <c r="C1995" t="s">
        <v>4795</v>
      </c>
      <c r="D1995" t="s">
        <v>5048</v>
      </c>
      <c r="E1995" t="s">
        <v>6818</v>
      </c>
      <c r="H1995" t="s">
        <v>5050</v>
      </c>
      <c r="I1995" t="s">
        <v>5051</v>
      </c>
      <c r="K1995" t="s">
        <v>5122</v>
      </c>
      <c r="M1995" t="s">
        <v>5056</v>
      </c>
      <c r="N1995" t="s">
        <v>5051</v>
      </c>
      <c r="O1995" t="s">
        <v>5117</v>
      </c>
      <c r="Q1995" t="s">
        <v>5109</v>
      </c>
      <c r="X1995" t="s">
        <v>5093</v>
      </c>
      <c r="Y1995" t="s">
        <v>236</v>
      </c>
      <c r="Z1995" t="s">
        <v>5093</v>
      </c>
      <c r="AA1995" t="s">
        <v>5093</v>
      </c>
      <c r="AH1995" t="s">
        <v>5058</v>
      </c>
      <c r="AM1995" t="s">
        <v>6819</v>
      </c>
    </row>
    <row r="1996" spans="1:39" x14ac:dyDescent="0.25">
      <c r="A1996">
        <v>599</v>
      </c>
      <c r="B1996" t="s">
        <v>6820</v>
      </c>
      <c r="C1996" t="s">
        <v>4795</v>
      </c>
      <c r="D1996" t="s">
        <v>5048</v>
      </c>
      <c r="E1996" t="s">
        <v>6821</v>
      </c>
      <c r="H1996" t="s">
        <v>5050</v>
      </c>
      <c r="I1996" t="s">
        <v>5051</v>
      </c>
      <c r="K1996" t="s">
        <v>235</v>
      </c>
      <c r="M1996" t="s">
        <v>5857</v>
      </c>
      <c r="N1996" t="s">
        <v>5051</v>
      </c>
      <c r="O1996" t="s">
        <v>5104</v>
      </c>
      <c r="Q1996" t="s">
        <v>486</v>
      </c>
      <c r="X1996" t="s">
        <v>5093</v>
      </c>
      <c r="Y1996" t="s">
        <v>5108</v>
      </c>
      <c r="Z1996" t="s">
        <v>5093</v>
      </c>
      <c r="AA1996" t="s">
        <v>5093</v>
      </c>
      <c r="AH1996" t="s">
        <v>5058</v>
      </c>
      <c r="AM1996" t="s">
        <v>6822</v>
      </c>
    </row>
    <row r="1997" spans="1:39" x14ac:dyDescent="0.25">
      <c r="A1997">
        <v>600</v>
      </c>
      <c r="B1997" t="s">
        <v>6823</v>
      </c>
      <c r="C1997" t="s">
        <v>4795</v>
      </c>
      <c r="D1997" t="s">
        <v>5048</v>
      </c>
      <c r="E1997" t="s">
        <v>6824</v>
      </c>
      <c r="H1997" t="s">
        <v>5050</v>
      </c>
      <c r="I1997" t="s">
        <v>5051</v>
      </c>
      <c r="K1997" t="s">
        <v>235</v>
      </c>
      <c r="M1997" t="s">
        <v>5056</v>
      </c>
      <c r="N1997" t="s">
        <v>5051</v>
      </c>
      <c r="O1997" t="s">
        <v>5104</v>
      </c>
      <c r="Q1997" t="s">
        <v>486</v>
      </c>
      <c r="X1997" t="s">
        <v>5093</v>
      </c>
      <c r="Y1997" t="s">
        <v>5108</v>
      </c>
      <c r="Z1997" t="s">
        <v>5093</v>
      </c>
      <c r="AA1997" t="s">
        <v>5093</v>
      </c>
      <c r="AH1997" t="s">
        <v>5058</v>
      </c>
      <c r="AM1997" t="s">
        <v>6825</v>
      </c>
    </row>
    <row r="1998" spans="1:39" x14ac:dyDescent="0.25">
      <c r="A1998">
        <v>601</v>
      </c>
      <c r="B1998" t="s">
        <v>6826</v>
      </c>
      <c r="C1998" t="s">
        <v>4795</v>
      </c>
      <c r="D1998" t="s">
        <v>5048</v>
      </c>
      <c r="E1998" t="s">
        <v>6827</v>
      </c>
      <c r="H1998" t="s">
        <v>5050</v>
      </c>
      <c r="I1998" t="s">
        <v>5051</v>
      </c>
      <c r="K1998" t="s">
        <v>238</v>
      </c>
      <c r="M1998" t="s">
        <v>255</v>
      </c>
      <c r="N1998" t="s">
        <v>5051</v>
      </c>
      <c r="O1998" t="s">
        <v>5094</v>
      </c>
      <c r="Q1998" t="s">
        <v>506</v>
      </c>
      <c r="X1998" t="s">
        <v>5093</v>
      </c>
      <c r="Y1998" t="s">
        <v>6828</v>
      </c>
      <c r="Z1998" t="s">
        <v>6829</v>
      </c>
      <c r="AA1998" t="s">
        <v>5093</v>
      </c>
      <c r="AH1998" t="s">
        <v>5058</v>
      </c>
      <c r="AM1998" t="s">
        <v>6830</v>
      </c>
    </row>
    <row r="1999" spans="1:39" x14ac:dyDescent="0.25">
      <c r="A1999">
        <v>602</v>
      </c>
      <c r="B1999" t="s">
        <v>6831</v>
      </c>
      <c r="C1999" t="s">
        <v>4795</v>
      </c>
      <c r="D1999" t="s">
        <v>5048</v>
      </c>
      <c r="E1999" t="s">
        <v>6832</v>
      </c>
      <c r="H1999" t="s">
        <v>5050</v>
      </c>
      <c r="I1999" t="s">
        <v>5051</v>
      </c>
      <c r="K1999" t="s">
        <v>235</v>
      </c>
      <c r="M1999" t="s">
        <v>5134</v>
      </c>
      <c r="N1999" t="s">
        <v>5051</v>
      </c>
      <c r="O1999" t="s">
        <v>5104</v>
      </c>
      <c r="Q1999" t="s">
        <v>486</v>
      </c>
      <c r="X1999" t="s">
        <v>5093</v>
      </c>
      <c r="Y1999" t="s">
        <v>5215</v>
      </c>
      <c r="Z1999" t="s">
        <v>5093</v>
      </c>
      <c r="AA1999" t="s">
        <v>5093</v>
      </c>
      <c r="AH1999" t="s">
        <v>5058</v>
      </c>
      <c r="AM1999" t="s">
        <v>6833</v>
      </c>
    </row>
    <row r="2000" spans="1:39" x14ac:dyDescent="0.25">
      <c r="A2000">
        <v>603</v>
      </c>
      <c r="B2000" t="s">
        <v>6834</v>
      </c>
      <c r="C2000" t="s">
        <v>4795</v>
      </c>
      <c r="D2000" t="s">
        <v>5048</v>
      </c>
      <c r="E2000" t="s">
        <v>6835</v>
      </c>
      <c r="H2000" t="s">
        <v>5050</v>
      </c>
      <c r="I2000" t="s">
        <v>5051</v>
      </c>
      <c r="K2000" t="s">
        <v>5094</v>
      </c>
      <c r="M2000" t="s">
        <v>506</v>
      </c>
      <c r="N2000" t="s">
        <v>5051</v>
      </c>
      <c r="O2000" t="s">
        <v>5104</v>
      </c>
      <c r="Q2000" t="s">
        <v>486</v>
      </c>
      <c r="X2000" t="s">
        <v>5093</v>
      </c>
      <c r="Y2000" t="s">
        <v>236</v>
      </c>
      <c r="Z2000" t="s">
        <v>5093</v>
      </c>
      <c r="AA2000" t="s">
        <v>5093</v>
      </c>
      <c r="AH2000" t="s">
        <v>5058</v>
      </c>
      <c r="AM2000" t="s">
        <v>6836</v>
      </c>
    </row>
    <row r="2001" spans="1:39" x14ac:dyDescent="0.25">
      <c r="A2001">
        <v>604</v>
      </c>
      <c r="B2001" t="s">
        <v>6837</v>
      </c>
      <c r="C2001" t="s">
        <v>4795</v>
      </c>
      <c r="D2001" t="s">
        <v>5048</v>
      </c>
      <c r="E2001" t="s">
        <v>6838</v>
      </c>
      <c r="H2001" t="s">
        <v>5050</v>
      </c>
      <c r="I2001" t="s">
        <v>5051</v>
      </c>
      <c r="K2001" t="s">
        <v>5052</v>
      </c>
      <c r="M2001" t="s">
        <v>5355</v>
      </c>
      <c r="N2001" t="s">
        <v>5051</v>
      </c>
      <c r="O2001" t="s">
        <v>5062</v>
      </c>
      <c r="Q2001" t="s">
        <v>5271</v>
      </c>
      <c r="X2001" t="s">
        <v>5093</v>
      </c>
      <c r="Y2001" t="s">
        <v>5085</v>
      </c>
      <c r="Z2001" t="s">
        <v>5100</v>
      </c>
      <c r="AA2001" t="s">
        <v>5093</v>
      </c>
      <c r="AH2001" t="s">
        <v>5058</v>
      </c>
      <c r="AM2001" t="s">
        <v>6839</v>
      </c>
    </row>
    <row r="2002" spans="1:39" x14ac:dyDescent="0.25">
      <c r="A2002">
        <v>605</v>
      </c>
      <c r="B2002" t="s">
        <v>6840</v>
      </c>
      <c r="C2002" t="s">
        <v>4795</v>
      </c>
      <c r="D2002" t="s">
        <v>5048</v>
      </c>
      <c r="E2002" t="s">
        <v>6841</v>
      </c>
      <c r="H2002" t="s">
        <v>5050</v>
      </c>
      <c r="I2002" t="s">
        <v>5051</v>
      </c>
      <c r="K2002" t="s">
        <v>235</v>
      </c>
      <c r="M2002" t="s">
        <v>237</v>
      </c>
      <c r="N2002" t="s">
        <v>5051</v>
      </c>
      <c r="O2002" t="s">
        <v>5094</v>
      </c>
      <c r="Q2002" t="s">
        <v>506</v>
      </c>
      <c r="X2002" t="s">
        <v>5093</v>
      </c>
      <c r="Y2002" t="s">
        <v>5108</v>
      </c>
      <c r="Z2002" t="s">
        <v>5196</v>
      </c>
      <c r="AA2002" t="s">
        <v>5093</v>
      </c>
      <c r="AH2002" t="s">
        <v>5058</v>
      </c>
      <c r="AM2002" t="s">
        <v>6842</v>
      </c>
    </row>
    <row r="2003" spans="1:39" x14ac:dyDescent="0.25">
      <c r="A2003">
        <v>606</v>
      </c>
      <c r="B2003" t="s">
        <v>6843</v>
      </c>
      <c r="C2003" t="s">
        <v>4795</v>
      </c>
      <c r="D2003" t="s">
        <v>5048</v>
      </c>
      <c r="E2003" t="s">
        <v>6844</v>
      </c>
      <c r="H2003" t="s">
        <v>5050</v>
      </c>
      <c r="I2003" t="s">
        <v>5051</v>
      </c>
      <c r="K2003" t="s">
        <v>238</v>
      </c>
      <c r="M2003" t="s">
        <v>255</v>
      </c>
      <c r="N2003" t="s">
        <v>5051</v>
      </c>
      <c r="O2003" t="s">
        <v>5094</v>
      </c>
      <c r="Q2003" t="s">
        <v>506</v>
      </c>
      <c r="X2003" t="s">
        <v>5093</v>
      </c>
      <c r="Y2003" t="s">
        <v>6828</v>
      </c>
      <c r="Z2003" t="s">
        <v>5995</v>
      </c>
      <c r="AA2003" t="s">
        <v>5093</v>
      </c>
      <c r="AH2003" t="s">
        <v>5058</v>
      </c>
      <c r="AM2003" t="s">
        <v>6845</v>
      </c>
    </row>
    <row r="2004" spans="1:39" x14ac:dyDescent="0.25">
      <c r="A2004">
        <v>607</v>
      </c>
      <c r="B2004" t="s">
        <v>6846</v>
      </c>
      <c r="C2004" t="s">
        <v>4795</v>
      </c>
      <c r="D2004" t="s">
        <v>5048</v>
      </c>
      <c r="E2004" t="s">
        <v>6847</v>
      </c>
      <c r="H2004" t="s">
        <v>5050</v>
      </c>
      <c r="I2004" t="s">
        <v>5051</v>
      </c>
      <c r="K2004" t="s">
        <v>5099</v>
      </c>
      <c r="M2004" t="s">
        <v>238</v>
      </c>
      <c r="N2004" t="s">
        <v>5051</v>
      </c>
      <c r="O2004" t="s">
        <v>5099</v>
      </c>
      <c r="Q2004" t="s">
        <v>5134</v>
      </c>
      <c r="X2004" t="s">
        <v>5093</v>
      </c>
      <c r="Y2004" t="s">
        <v>5108</v>
      </c>
      <c r="Z2004" t="s">
        <v>5100</v>
      </c>
      <c r="AA2004" t="s">
        <v>5093</v>
      </c>
      <c r="AH2004" t="s">
        <v>5058</v>
      </c>
      <c r="AM2004" t="s">
        <v>6848</v>
      </c>
    </row>
    <row r="2005" spans="1:39" x14ac:dyDescent="0.25">
      <c r="A2005">
        <v>608</v>
      </c>
      <c r="B2005" t="s">
        <v>6849</v>
      </c>
      <c r="C2005" t="s">
        <v>4795</v>
      </c>
      <c r="D2005" t="s">
        <v>5048</v>
      </c>
      <c r="E2005" t="s">
        <v>6850</v>
      </c>
      <c r="H2005" t="s">
        <v>5050</v>
      </c>
      <c r="I2005" t="s">
        <v>5051</v>
      </c>
      <c r="K2005" t="s">
        <v>235</v>
      </c>
      <c r="M2005" t="s">
        <v>5196</v>
      </c>
      <c r="N2005" t="s">
        <v>5051</v>
      </c>
      <c r="O2005" t="s">
        <v>5063</v>
      </c>
      <c r="Q2005" t="s">
        <v>5285</v>
      </c>
      <c r="X2005" t="s">
        <v>5093</v>
      </c>
      <c r="Y2005" t="s">
        <v>5108</v>
      </c>
      <c r="Z2005" t="s">
        <v>5460</v>
      </c>
      <c r="AA2005" t="s">
        <v>5093</v>
      </c>
      <c r="AH2005" t="s">
        <v>5058</v>
      </c>
      <c r="AM2005" t="s">
        <v>6851</v>
      </c>
    </row>
    <row r="2006" spans="1:39" x14ac:dyDescent="0.25">
      <c r="A2006">
        <v>609</v>
      </c>
      <c r="B2006" t="s">
        <v>6852</v>
      </c>
      <c r="C2006" t="s">
        <v>4795</v>
      </c>
      <c r="D2006" t="s">
        <v>5048</v>
      </c>
      <c r="E2006" t="s">
        <v>6853</v>
      </c>
      <c r="H2006" t="s">
        <v>5050</v>
      </c>
      <c r="I2006" t="s">
        <v>5051</v>
      </c>
      <c r="K2006" t="s">
        <v>5091</v>
      </c>
      <c r="M2006" t="s">
        <v>238</v>
      </c>
      <c r="N2006" t="s">
        <v>5051</v>
      </c>
      <c r="O2006" t="s">
        <v>5094</v>
      </c>
      <c r="Q2006" t="s">
        <v>486</v>
      </c>
      <c r="X2006" t="s">
        <v>5093</v>
      </c>
      <c r="Y2006" t="s">
        <v>5460</v>
      </c>
      <c r="Z2006" t="s">
        <v>5093</v>
      </c>
      <c r="AA2006" t="s">
        <v>5093</v>
      </c>
      <c r="AH2006" t="s">
        <v>5058</v>
      </c>
      <c r="AM2006" t="s">
        <v>6854</v>
      </c>
    </row>
    <row r="2007" spans="1:39" x14ac:dyDescent="0.25">
      <c r="A2007">
        <v>610</v>
      </c>
      <c r="B2007" t="s">
        <v>6855</v>
      </c>
      <c r="C2007" t="s">
        <v>4795</v>
      </c>
      <c r="D2007" t="s">
        <v>5048</v>
      </c>
      <c r="E2007" t="s">
        <v>6856</v>
      </c>
      <c r="H2007" t="s">
        <v>5050</v>
      </c>
      <c r="I2007" t="s">
        <v>5051</v>
      </c>
      <c r="K2007" t="s">
        <v>235</v>
      </c>
      <c r="M2007" t="s">
        <v>5191</v>
      </c>
      <c r="N2007" t="s">
        <v>5051</v>
      </c>
      <c r="O2007" t="s">
        <v>5063</v>
      </c>
      <c r="Q2007" t="s">
        <v>5285</v>
      </c>
      <c r="X2007" t="s">
        <v>5093</v>
      </c>
      <c r="Y2007" t="s">
        <v>5108</v>
      </c>
      <c r="Z2007" t="s">
        <v>5460</v>
      </c>
      <c r="AA2007" t="s">
        <v>5093</v>
      </c>
      <c r="AH2007" t="s">
        <v>5058</v>
      </c>
      <c r="AM2007" t="s">
        <v>6857</v>
      </c>
    </row>
    <row r="2008" spans="1:39" x14ac:dyDescent="0.25">
      <c r="A2008">
        <v>611</v>
      </c>
      <c r="B2008" t="s">
        <v>6858</v>
      </c>
      <c r="C2008" t="s">
        <v>4795</v>
      </c>
      <c r="D2008" t="s">
        <v>5048</v>
      </c>
      <c r="E2008" t="s">
        <v>6859</v>
      </c>
      <c r="H2008" t="s">
        <v>5050</v>
      </c>
      <c r="I2008" t="s">
        <v>5051</v>
      </c>
      <c r="K2008" t="s">
        <v>5057</v>
      </c>
      <c r="M2008" t="s">
        <v>237</v>
      </c>
      <c r="N2008" t="s">
        <v>5051</v>
      </c>
      <c r="O2008" t="s">
        <v>5113</v>
      </c>
      <c r="Q2008" t="s">
        <v>486</v>
      </c>
      <c r="X2008" t="s">
        <v>5093</v>
      </c>
      <c r="Y2008" t="s">
        <v>5085</v>
      </c>
      <c r="Z2008" t="s">
        <v>5085</v>
      </c>
      <c r="AA2008" t="s">
        <v>5093</v>
      </c>
      <c r="AH2008" t="s">
        <v>5058</v>
      </c>
      <c r="AM2008" t="s">
        <v>6860</v>
      </c>
    </row>
    <row r="2009" spans="1:39" x14ac:dyDescent="0.25">
      <c r="A2009">
        <v>612</v>
      </c>
      <c r="B2009" t="s">
        <v>6861</v>
      </c>
      <c r="C2009" t="s">
        <v>4795</v>
      </c>
      <c r="D2009" t="s">
        <v>5048</v>
      </c>
      <c r="E2009" t="s">
        <v>6862</v>
      </c>
      <c r="H2009" t="s">
        <v>5050</v>
      </c>
      <c r="I2009" t="s">
        <v>5051</v>
      </c>
      <c r="K2009" t="s">
        <v>5094</v>
      </c>
      <c r="M2009" t="s">
        <v>506</v>
      </c>
      <c r="N2009" t="s">
        <v>5051</v>
      </c>
      <c r="O2009" t="s">
        <v>5104</v>
      </c>
      <c r="Q2009" t="s">
        <v>506</v>
      </c>
      <c r="X2009" t="s">
        <v>5093</v>
      </c>
      <c r="Y2009" t="s">
        <v>5085</v>
      </c>
      <c r="Z2009" t="s">
        <v>5093</v>
      </c>
      <c r="AA2009" t="s">
        <v>5093</v>
      </c>
      <c r="AH2009" t="s">
        <v>5058</v>
      </c>
      <c r="AM2009" t="s">
        <v>6863</v>
      </c>
    </row>
    <row r="2010" spans="1:39" x14ac:dyDescent="0.25">
      <c r="A2010">
        <v>4187</v>
      </c>
      <c r="B2010" t="s">
        <v>10448</v>
      </c>
      <c r="C2010" t="s">
        <v>4795</v>
      </c>
      <c r="D2010" t="s">
        <v>5048</v>
      </c>
      <c r="E2010" t="s">
        <v>10449</v>
      </c>
      <c r="H2010" t="s">
        <v>5050</v>
      </c>
      <c r="I2010" t="s">
        <v>5051</v>
      </c>
      <c r="K2010" t="s">
        <v>5133</v>
      </c>
      <c r="M2010" t="s">
        <v>743</v>
      </c>
      <c r="N2010" t="s">
        <v>5051</v>
      </c>
      <c r="O2010" t="s">
        <v>5113</v>
      </c>
      <c r="Q2010" t="s">
        <v>5237</v>
      </c>
      <c r="X2010" t="s">
        <v>5093</v>
      </c>
      <c r="Y2010" t="s">
        <v>5065</v>
      </c>
      <c r="Z2010" t="s">
        <v>743</v>
      </c>
      <c r="AA2010" t="s">
        <v>5093</v>
      </c>
      <c r="AH2010" t="s">
        <v>5058</v>
      </c>
      <c r="AM2010" t="s">
        <v>10450</v>
      </c>
    </row>
    <row r="2011" spans="1:39" x14ac:dyDescent="0.25">
      <c r="A2011">
        <v>4188</v>
      </c>
      <c r="B2011" t="s">
        <v>10451</v>
      </c>
      <c r="C2011" t="s">
        <v>4795</v>
      </c>
      <c r="D2011" t="s">
        <v>5048</v>
      </c>
      <c r="E2011" t="s">
        <v>8558</v>
      </c>
      <c r="H2011" t="s">
        <v>5050</v>
      </c>
      <c r="I2011" t="s">
        <v>5051</v>
      </c>
      <c r="K2011" t="s">
        <v>5094</v>
      </c>
      <c r="M2011" t="s">
        <v>5080</v>
      </c>
      <c r="N2011" t="s">
        <v>5051</v>
      </c>
      <c r="O2011" t="s">
        <v>5104</v>
      </c>
      <c r="Q2011" t="s">
        <v>5098</v>
      </c>
      <c r="X2011" t="s">
        <v>5093</v>
      </c>
      <c r="Y2011" t="s">
        <v>5191</v>
      </c>
      <c r="Z2011" t="s">
        <v>5093</v>
      </c>
      <c r="AA2011" t="s">
        <v>5093</v>
      </c>
      <c r="AH2011" t="s">
        <v>5058</v>
      </c>
      <c r="AM2011" t="s">
        <v>10452</v>
      </c>
    </row>
    <row r="2012" spans="1:39" x14ac:dyDescent="0.25">
      <c r="A2012">
        <v>4189</v>
      </c>
      <c r="B2012" t="s">
        <v>10453</v>
      </c>
      <c r="C2012" t="s">
        <v>4795</v>
      </c>
      <c r="D2012" t="s">
        <v>5048</v>
      </c>
      <c r="E2012" t="s">
        <v>8670</v>
      </c>
      <c r="H2012" t="s">
        <v>5050</v>
      </c>
      <c r="I2012" t="s">
        <v>5051</v>
      </c>
      <c r="K2012" t="s">
        <v>5113</v>
      </c>
      <c r="M2012" t="s">
        <v>506</v>
      </c>
      <c r="N2012" t="s">
        <v>5051</v>
      </c>
      <c r="O2012" t="s">
        <v>5057</v>
      </c>
      <c r="Q2012" t="s">
        <v>5355</v>
      </c>
      <c r="X2012" t="s">
        <v>5093</v>
      </c>
      <c r="Y2012" t="s">
        <v>5093</v>
      </c>
      <c r="Z2012" t="s">
        <v>6649</v>
      </c>
      <c r="AA2012" t="s">
        <v>5093</v>
      </c>
      <c r="AH2012" t="s">
        <v>5058</v>
      </c>
      <c r="AM2012" t="s">
        <v>10454</v>
      </c>
    </row>
    <row r="2013" spans="1:39" x14ac:dyDescent="0.25">
      <c r="A2013">
        <v>4190</v>
      </c>
      <c r="B2013" t="s">
        <v>10455</v>
      </c>
      <c r="C2013" t="s">
        <v>4795</v>
      </c>
      <c r="D2013" t="s">
        <v>5048</v>
      </c>
      <c r="E2013" t="s">
        <v>10456</v>
      </c>
      <c r="H2013" t="s">
        <v>5050</v>
      </c>
      <c r="I2013" t="s">
        <v>5051</v>
      </c>
      <c r="K2013" t="s">
        <v>5113</v>
      </c>
      <c r="M2013" t="s">
        <v>238</v>
      </c>
      <c r="N2013" t="s">
        <v>5051</v>
      </c>
      <c r="O2013" t="s">
        <v>5063</v>
      </c>
      <c r="Q2013" t="s">
        <v>238</v>
      </c>
      <c r="X2013" t="s">
        <v>5093</v>
      </c>
      <c r="Y2013" t="s">
        <v>5215</v>
      </c>
      <c r="Z2013" t="s">
        <v>5093</v>
      </c>
      <c r="AA2013" t="s">
        <v>5093</v>
      </c>
      <c r="AH2013" t="s">
        <v>5058</v>
      </c>
      <c r="AM2013" t="s">
        <v>10457</v>
      </c>
    </row>
    <row r="2014" spans="1:39" x14ac:dyDescent="0.25">
      <c r="A2014">
        <v>4191</v>
      </c>
      <c r="B2014" t="s">
        <v>10458</v>
      </c>
      <c r="C2014" t="s">
        <v>4795</v>
      </c>
      <c r="D2014" t="s">
        <v>5048</v>
      </c>
      <c r="E2014" t="s">
        <v>9519</v>
      </c>
      <c r="H2014" t="s">
        <v>5050</v>
      </c>
      <c r="I2014" t="s">
        <v>5051</v>
      </c>
      <c r="K2014" t="s">
        <v>5113</v>
      </c>
      <c r="M2014" t="s">
        <v>5134</v>
      </c>
      <c r="N2014" t="s">
        <v>5051</v>
      </c>
      <c r="O2014" t="s">
        <v>5099</v>
      </c>
      <c r="Q2014" t="s">
        <v>486</v>
      </c>
      <c r="X2014" t="s">
        <v>5093</v>
      </c>
      <c r="Y2014" t="s">
        <v>5123</v>
      </c>
      <c r="Z2014" t="s">
        <v>5460</v>
      </c>
      <c r="AA2014" t="s">
        <v>5093</v>
      </c>
      <c r="AH2014" t="s">
        <v>5058</v>
      </c>
      <c r="AM2014" t="s">
        <v>10459</v>
      </c>
    </row>
    <row r="2015" spans="1:39" x14ac:dyDescent="0.25">
      <c r="A2015">
        <v>4192</v>
      </c>
      <c r="B2015" t="s">
        <v>10460</v>
      </c>
      <c r="C2015" t="s">
        <v>4795</v>
      </c>
      <c r="D2015" t="s">
        <v>5048</v>
      </c>
      <c r="E2015" t="s">
        <v>9250</v>
      </c>
      <c r="H2015" t="s">
        <v>5050</v>
      </c>
      <c r="I2015" t="s">
        <v>5051</v>
      </c>
      <c r="K2015" t="s">
        <v>5094</v>
      </c>
      <c r="M2015" t="s">
        <v>506</v>
      </c>
      <c r="N2015" t="s">
        <v>5051</v>
      </c>
      <c r="O2015" t="s">
        <v>5091</v>
      </c>
      <c r="Q2015" t="s">
        <v>237</v>
      </c>
      <c r="X2015" t="s">
        <v>5093</v>
      </c>
      <c r="Y2015" t="s">
        <v>6829</v>
      </c>
      <c r="Z2015" t="s">
        <v>5054</v>
      </c>
      <c r="AA2015" t="s">
        <v>5093</v>
      </c>
      <c r="AH2015" t="s">
        <v>5058</v>
      </c>
      <c r="AM2015" t="s">
        <v>10461</v>
      </c>
    </row>
    <row r="2016" spans="1:39" x14ac:dyDescent="0.25">
      <c r="A2016">
        <v>4193</v>
      </c>
      <c r="B2016" t="s">
        <v>10462</v>
      </c>
      <c r="C2016" t="s">
        <v>4795</v>
      </c>
      <c r="D2016" t="s">
        <v>5048</v>
      </c>
      <c r="E2016" t="s">
        <v>10463</v>
      </c>
      <c r="H2016" t="s">
        <v>5050</v>
      </c>
      <c r="I2016" t="s">
        <v>5051</v>
      </c>
      <c r="K2016" t="s">
        <v>5133</v>
      </c>
      <c r="M2016" t="s">
        <v>5069</v>
      </c>
      <c r="N2016" t="s">
        <v>5051</v>
      </c>
      <c r="O2016" t="s">
        <v>5099</v>
      </c>
      <c r="Q2016" t="s">
        <v>5064</v>
      </c>
      <c r="X2016" t="s">
        <v>5093</v>
      </c>
      <c r="Y2016" t="s">
        <v>5053</v>
      </c>
      <c r="Z2016" t="s">
        <v>5093</v>
      </c>
      <c r="AA2016" t="s">
        <v>5093</v>
      </c>
      <c r="AH2016" t="s">
        <v>5058</v>
      </c>
      <c r="AM2016" t="s">
        <v>10464</v>
      </c>
    </row>
    <row r="2017" spans="1:39" x14ac:dyDescent="0.25">
      <c r="A2017">
        <v>4194</v>
      </c>
      <c r="B2017" t="s">
        <v>10465</v>
      </c>
      <c r="C2017" t="s">
        <v>4795</v>
      </c>
      <c r="D2017" t="s">
        <v>5048</v>
      </c>
      <c r="E2017" t="s">
        <v>7078</v>
      </c>
      <c r="H2017" t="s">
        <v>5050</v>
      </c>
      <c r="I2017" t="s">
        <v>5051</v>
      </c>
      <c r="K2017" t="s">
        <v>5091</v>
      </c>
      <c r="M2017" t="s">
        <v>238</v>
      </c>
      <c r="N2017" t="s">
        <v>5051</v>
      </c>
      <c r="O2017" t="s">
        <v>5094</v>
      </c>
      <c r="Q2017" t="s">
        <v>486</v>
      </c>
      <c r="X2017" t="s">
        <v>5093</v>
      </c>
      <c r="Y2017" t="s">
        <v>5078</v>
      </c>
      <c r="Z2017" t="s">
        <v>5093</v>
      </c>
      <c r="AA2017" t="s">
        <v>5093</v>
      </c>
      <c r="AH2017" t="s">
        <v>5058</v>
      </c>
      <c r="AM2017" t="s">
        <v>10466</v>
      </c>
    </row>
    <row r="2018" spans="1:39" x14ac:dyDescent="0.25">
      <c r="A2018">
        <v>4195</v>
      </c>
      <c r="B2018" t="s">
        <v>10467</v>
      </c>
      <c r="C2018" t="s">
        <v>4795</v>
      </c>
      <c r="D2018" t="s">
        <v>5048</v>
      </c>
      <c r="E2018" t="s">
        <v>10468</v>
      </c>
      <c r="H2018" t="s">
        <v>5050</v>
      </c>
      <c r="I2018" t="s">
        <v>5051</v>
      </c>
      <c r="K2018" t="s">
        <v>5113</v>
      </c>
      <c r="M2018" t="s">
        <v>506</v>
      </c>
      <c r="N2018" t="s">
        <v>5051</v>
      </c>
      <c r="O2018" t="s">
        <v>5057</v>
      </c>
      <c r="Q2018" t="s">
        <v>236</v>
      </c>
      <c r="X2018" t="s">
        <v>5093</v>
      </c>
      <c r="Y2018" t="s">
        <v>10469</v>
      </c>
      <c r="Z2018" t="s">
        <v>5054</v>
      </c>
      <c r="AA2018" t="s">
        <v>5093</v>
      </c>
      <c r="AH2018" t="s">
        <v>5058</v>
      </c>
      <c r="AM2018" t="s">
        <v>10470</v>
      </c>
    </row>
    <row r="2019" spans="1:39" x14ac:dyDescent="0.25">
      <c r="A2019">
        <v>4196</v>
      </c>
      <c r="B2019" t="s">
        <v>10471</v>
      </c>
      <c r="C2019" t="s">
        <v>4795</v>
      </c>
      <c r="D2019" t="s">
        <v>5048</v>
      </c>
      <c r="E2019" t="s">
        <v>8624</v>
      </c>
      <c r="H2019" t="s">
        <v>5050</v>
      </c>
      <c r="I2019" t="s">
        <v>5051</v>
      </c>
      <c r="K2019" t="s">
        <v>5091</v>
      </c>
      <c r="M2019" t="s">
        <v>5098</v>
      </c>
      <c r="N2019" t="s">
        <v>5051</v>
      </c>
      <c r="O2019" t="s">
        <v>5113</v>
      </c>
      <c r="Q2019" t="s">
        <v>506</v>
      </c>
      <c r="X2019" t="s">
        <v>5093</v>
      </c>
      <c r="Y2019" t="s">
        <v>5053</v>
      </c>
      <c r="Z2019" t="s">
        <v>5093</v>
      </c>
      <c r="AA2019" t="s">
        <v>5093</v>
      </c>
      <c r="AH2019" t="s">
        <v>5058</v>
      </c>
      <c r="AM2019" t="s">
        <v>10472</v>
      </c>
    </row>
    <row r="2020" spans="1:39" x14ac:dyDescent="0.25">
      <c r="A2020">
        <v>4197</v>
      </c>
      <c r="B2020" t="s">
        <v>10473</v>
      </c>
      <c r="C2020" t="s">
        <v>4795</v>
      </c>
      <c r="D2020" t="s">
        <v>5048</v>
      </c>
      <c r="E2020" t="s">
        <v>10474</v>
      </c>
      <c r="H2020" t="s">
        <v>5050</v>
      </c>
      <c r="I2020" t="s">
        <v>5051</v>
      </c>
      <c r="K2020" t="s">
        <v>5063</v>
      </c>
      <c r="M2020" t="s">
        <v>5134</v>
      </c>
      <c r="N2020" t="s">
        <v>5051</v>
      </c>
      <c r="O2020" t="s">
        <v>5104</v>
      </c>
      <c r="Q2020" t="s">
        <v>486</v>
      </c>
      <c r="X2020" t="s">
        <v>5093</v>
      </c>
      <c r="Y2020" t="s">
        <v>5215</v>
      </c>
      <c r="Z2020" t="s">
        <v>5070</v>
      </c>
      <c r="AA2020" t="s">
        <v>5093</v>
      </c>
      <c r="AH2020" t="s">
        <v>5058</v>
      </c>
      <c r="AM2020" t="s">
        <v>10475</v>
      </c>
    </row>
    <row r="2021" spans="1:39" x14ac:dyDescent="0.25">
      <c r="A2021">
        <v>4198</v>
      </c>
      <c r="B2021" t="s">
        <v>10476</v>
      </c>
      <c r="C2021" t="s">
        <v>4795</v>
      </c>
      <c r="D2021" t="s">
        <v>5048</v>
      </c>
      <c r="E2021" t="s">
        <v>10477</v>
      </c>
      <c r="H2021" t="s">
        <v>5050</v>
      </c>
      <c r="I2021" t="s">
        <v>5051</v>
      </c>
      <c r="K2021" t="s">
        <v>5052</v>
      </c>
      <c r="M2021" t="s">
        <v>237</v>
      </c>
      <c r="N2021" t="s">
        <v>5051</v>
      </c>
      <c r="O2021" t="s">
        <v>5094</v>
      </c>
      <c r="Q2021" t="s">
        <v>486</v>
      </c>
      <c r="X2021" t="s">
        <v>5093</v>
      </c>
      <c r="Y2021" t="s">
        <v>5078</v>
      </c>
      <c r="Z2021" t="s">
        <v>5093</v>
      </c>
      <c r="AA2021" t="s">
        <v>5093</v>
      </c>
      <c r="AH2021" t="s">
        <v>5058</v>
      </c>
      <c r="AM2021" t="s">
        <v>10478</v>
      </c>
    </row>
    <row r="2022" spans="1:39" x14ac:dyDescent="0.25">
      <c r="A2022">
        <v>4199</v>
      </c>
      <c r="B2022" t="s">
        <v>10479</v>
      </c>
      <c r="C2022" t="s">
        <v>4795</v>
      </c>
      <c r="D2022" t="s">
        <v>5048</v>
      </c>
      <c r="E2022" t="s">
        <v>10480</v>
      </c>
      <c r="H2022" t="s">
        <v>5050</v>
      </c>
      <c r="I2022" t="s">
        <v>5051</v>
      </c>
      <c r="K2022" t="s">
        <v>5094</v>
      </c>
      <c r="M2022" t="s">
        <v>486</v>
      </c>
      <c r="N2022" t="s">
        <v>5051</v>
      </c>
      <c r="O2022" t="s">
        <v>5063</v>
      </c>
      <c r="Q2022" t="s">
        <v>486</v>
      </c>
      <c r="X2022" t="s">
        <v>5093</v>
      </c>
      <c r="Y2022" t="s">
        <v>236</v>
      </c>
      <c r="Z2022" t="s">
        <v>5070</v>
      </c>
      <c r="AA2022" t="s">
        <v>5093</v>
      </c>
      <c r="AH2022" t="s">
        <v>5058</v>
      </c>
      <c r="AM2022" t="s">
        <v>10481</v>
      </c>
    </row>
    <row r="2023" spans="1:39" x14ac:dyDescent="0.25">
      <c r="A2023">
        <v>4200</v>
      </c>
      <c r="B2023" t="s">
        <v>10482</v>
      </c>
      <c r="C2023" t="s">
        <v>4795</v>
      </c>
      <c r="D2023" t="s">
        <v>5048</v>
      </c>
      <c r="E2023" t="s">
        <v>6928</v>
      </c>
      <c r="H2023" t="s">
        <v>5050</v>
      </c>
      <c r="I2023" t="s">
        <v>5051</v>
      </c>
      <c r="K2023" t="s">
        <v>5091</v>
      </c>
      <c r="M2023" t="s">
        <v>5134</v>
      </c>
      <c r="N2023" t="s">
        <v>5051</v>
      </c>
      <c r="O2023" t="s">
        <v>5094</v>
      </c>
      <c r="Q2023" t="s">
        <v>506</v>
      </c>
      <c r="X2023" t="s">
        <v>5093</v>
      </c>
      <c r="Y2023" t="s">
        <v>236</v>
      </c>
      <c r="Z2023" t="s">
        <v>5093</v>
      </c>
      <c r="AA2023" t="s">
        <v>5093</v>
      </c>
      <c r="AH2023" t="s">
        <v>5058</v>
      </c>
      <c r="AM2023" t="s">
        <v>10483</v>
      </c>
    </row>
    <row r="2024" spans="1:39" x14ac:dyDescent="0.25">
      <c r="A2024">
        <v>4201</v>
      </c>
      <c r="B2024" t="s">
        <v>10484</v>
      </c>
      <c r="C2024" t="s">
        <v>4795</v>
      </c>
      <c r="D2024" t="s">
        <v>5048</v>
      </c>
      <c r="E2024" t="s">
        <v>10485</v>
      </c>
      <c r="H2024" t="s">
        <v>5050</v>
      </c>
      <c r="I2024" t="s">
        <v>5051</v>
      </c>
      <c r="K2024" t="s">
        <v>5099</v>
      </c>
      <c r="M2024" t="s">
        <v>6941</v>
      </c>
      <c r="N2024" t="s">
        <v>5051</v>
      </c>
      <c r="O2024" t="s">
        <v>5099</v>
      </c>
      <c r="Q2024" t="s">
        <v>238</v>
      </c>
      <c r="X2024" t="s">
        <v>5093</v>
      </c>
      <c r="Y2024" t="s">
        <v>5078</v>
      </c>
      <c r="Z2024" t="s">
        <v>5077</v>
      </c>
      <c r="AA2024" t="s">
        <v>5093</v>
      </c>
      <c r="AH2024" t="s">
        <v>5058</v>
      </c>
      <c r="AM2024" t="s">
        <v>10486</v>
      </c>
    </row>
    <row r="2025" spans="1:39" x14ac:dyDescent="0.25">
      <c r="A2025">
        <v>4202</v>
      </c>
      <c r="B2025" t="s">
        <v>10487</v>
      </c>
      <c r="C2025" t="s">
        <v>4795</v>
      </c>
      <c r="D2025" t="s">
        <v>5048</v>
      </c>
      <c r="E2025" t="s">
        <v>10488</v>
      </c>
      <c r="H2025" t="s">
        <v>5050</v>
      </c>
      <c r="I2025" t="s">
        <v>5051</v>
      </c>
      <c r="K2025" t="s">
        <v>5113</v>
      </c>
      <c r="M2025" t="s">
        <v>238</v>
      </c>
      <c r="N2025" t="s">
        <v>5051</v>
      </c>
      <c r="O2025" t="s">
        <v>5063</v>
      </c>
      <c r="Q2025" t="s">
        <v>506</v>
      </c>
      <c r="X2025" t="s">
        <v>5093</v>
      </c>
      <c r="Y2025" t="s">
        <v>5215</v>
      </c>
      <c r="Z2025" t="s">
        <v>5093</v>
      </c>
      <c r="AA2025" t="s">
        <v>5093</v>
      </c>
      <c r="AH2025" t="s">
        <v>5058</v>
      </c>
      <c r="AM2025" t="s">
        <v>10489</v>
      </c>
    </row>
    <row r="2026" spans="1:39" x14ac:dyDescent="0.25">
      <c r="A2026">
        <v>4203</v>
      </c>
      <c r="B2026" t="s">
        <v>10490</v>
      </c>
      <c r="C2026" t="s">
        <v>4795</v>
      </c>
      <c r="D2026" t="s">
        <v>5048</v>
      </c>
      <c r="E2026" t="s">
        <v>7479</v>
      </c>
      <c r="H2026" t="s">
        <v>5050</v>
      </c>
      <c r="I2026" t="s">
        <v>5051</v>
      </c>
      <c r="K2026" t="s">
        <v>5113</v>
      </c>
      <c r="M2026" t="s">
        <v>238</v>
      </c>
      <c r="N2026" t="s">
        <v>5051</v>
      </c>
      <c r="O2026" t="s">
        <v>5063</v>
      </c>
      <c r="Q2026" t="s">
        <v>238</v>
      </c>
      <c r="X2026" t="s">
        <v>5093</v>
      </c>
      <c r="Y2026" t="s">
        <v>5215</v>
      </c>
      <c r="Z2026" t="s">
        <v>5093</v>
      </c>
      <c r="AA2026" t="s">
        <v>5093</v>
      </c>
      <c r="AH2026" t="s">
        <v>5058</v>
      </c>
      <c r="AM2026" t="s">
        <v>10491</v>
      </c>
    </row>
    <row r="2027" spans="1:39" x14ac:dyDescent="0.25">
      <c r="A2027">
        <v>4204</v>
      </c>
      <c r="B2027" t="s">
        <v>10492</v>
      </c>
      <c r="C2027" t="s">
        <v>4795</v>
      </c>
      <c r="D2027" t="s">
        <v>5048</v>
      </c>
      <c r="E2027" t="s">
        <v>8633</v>
      </c>
      <c r="H2027" t="s">
        <v>5050</v>
      </c>
      <c r="I2027" t="s">
        <v>5051</v>
      </c>
      <c r="K2027" t="s">
        <v>235</v>
      </c>
      <c r="M2027" t="s">
        <v>506</v>
      </c>
      <c r="N2027" t="s">
        <v>5051</v>
      </c>
      <c r="O2027" t="s">
        <v>5113</v>
      </c>
      <c r="Q2027" t="s">
        <v>506</v>
      </c>
      <c r="X2027" t="s">
        <v>5093</v>
      </c>
      <c r="Y2027" t="s">
        <v>5108</v>
      </c>
      <c r="Z2027" t="s">
        <v>5093</v>
      </c>
      <c r="AA2027" t="s">
        <v>5093</v>
      </c>
      <c r="AH2027" t="s">
        <v>5058</v>
      </c>
      <c r="AM2027" t="s">
        <v>10493</v>
      </c>
    </row>
    <row r="2028" spans="1:39" x14ac:dyDescent="0.25">
      <c r="A2028">
        <v>4205</v>
      </c>
      <c r="B2028" t="s">
        <v>10494</v>
      </c>
      <c r="C2028" t="s">
        <v>4795</v>
      </c>
      <c r="D2028" t="s">
        <v>5048</v>
      </c>
      <c r="E2028" t="s">
        <v>10495</v>
      </c>
      <c r="H2028" t="s">
        <v>5050</v>
      </c>
      <c r="I2028" t="s">
        <v>5051</v>
      </c>
      <c r="K2028" t="s">
        <v>5063</v>
      </c>
      <c r="M2028" t="s">
        <v>238</v>
      </c>
      <c r="N2028" t="s">
        <v>5051</v>
      </c>
      <c r="O2028" t="s">
        <v>5091</v>
      </c>
      <c r="Q2028" t="s">
        <v>323</v>
      </c>
      <c r="X2028" t="s">
        <v>5093</v>
      </c>
      <c r="Y2028" t="s">
        <v>5093</v>
      </c>
      <c r="Z2028" t="s">
        <v>5054</v>
      </c>
      <c r="AA2028" t="s">
        <v>5093</v>
      </c>
      <c r="AH2028" t="s">
        <v>5058</v>
      </c>
      <c r="AM2028" t="s">
        <v>10496</v>
      </c>
    </row>
    <row r="2029" spans="1:39" x14ac:dyDescent="0.25">
      <c r="A2029">
        <v>4206</v>
      </c>
      <c r="B2029" t="s">
        <v>10497</v>
      </c>
      <c r="C2029" t="s">
        <v>4795</v>
      </c>
      <c r="D2029" t="s">
        <v>5048</v>
      </c>
      <c r="E2029" t="s">
        <v>9152</v>
      </c>
      <c r="H2029" t="s">
        <v>5050</v>
      </c>
      <c r="I2029" t="s">
        <v>5051</v>
      </c>
      <c r="K2029" t="s">
        <v>5057</v>
      </c>
      <c r="M2029" t="s">
        <v>237</v>
      </c>
      <c r="N2029" t="s">
        <v>5051</v>
      </c>
      <c r="O2029" t="s">
        <v>235</v>
      </c>
      <c r="Q2029" t="s">
        <v>486</v>
      </c>
      <c r="X2029" t="s">
        <v>5093</v>
      </c>
      <c r="Y2029" t="s">
        <v>5117</v>
      </c>
      <c r="Z2029" t="s">
        <v>5093</v>
      </c>
      <c r="AA2029" t="s">
        <v>5093</v>
      </c>
      <c r="AH2029" t="s">
        <v>5058</v>
      </c>
      <c r="AM2029" t="s">
        <v>10498</v>
      </c>
    </row>
    <row r="2030" spans="1:39" x14ac:dyDescent="0.25">
      <c r="A2030">
        <v>4207</v>
      </c>
      <c r="B2030" t="s">
        <v>10499</v>
      </c>
      <c r="C2030" t="s">
        <v>4795</v>
      </c>
      <c r="D2030" t="s">
        <v>5048</v>
      </c>
      <c r="E2030" t="s">
        <v>9100</v>
      </c>
      <c r="H2030" t="s">
        <v>5050</v>
      </c>
      <c r="I2030" t="s">
        <v>5051</v>
      </c>
      <c r="K2030" t="s">
        <v>5052</v>
      </c>
      <c r="M2030" t="s">
        <v>743</v>
      </c>
      <c r="N2030" t="s">
        <v>5051</v>
      </c>
      <c r="O2030" t="s">
        <v>5099</v>
      </c>
      <c r="Q2030" t="s">
        <v>506</v>
      </c>
      <c r="X2030" t="s">
        <v>5093</v>
      </c>
      <c r="Y2030" t="s">
        <v>5063</v>
      </c>
      <c r="Z2030" t="s">
        <v>5093</v>
      </c>
      <c r="AA2030" t="s">
        <v>5093</v>
      </c>
      <c r="AH2030" t="s">
        <v>5058</v>
      </c>
      <c r="AM2030" t="s">
        <v>10500</v>
      </c>
    </row>
    <row r="2031" spans="1:39" x14ac:dyDescent="0.25">
      <c r="A2031">
        <v>4208</v>
      </c>
      <c r="B2031" t="s">
        <v>10501</v>
      </c>
      <c r="C2031" t="s">
        <v>4795</v>
      </c>
      <c r="D2031" t="s">
        <v>5048</v>
      </c>
      <c r="E2031" t="s">
        <v>10502</v>
      </c>
      <c r="H2031" t="s">
        <v>5050</v>
      </c>
      <c r="I2031" t="s">
        <v>5051</v>
      </c>
      <c r="K2031" t="s">
        <v>5057</v>
      </c>
      <c r="M2031" t="s">
        <v>238</v>
      </c>
      <c r="N2031" t="s">
        <v>5051</v>
      </c>
      <c r="O2031" t="s">
        <v>5063</v>
      </c>
      <c r="Q2031" t="s">
        <v>238</v>
      </c>
      <c r="X2031" t="s">
        <v>5093</v>
      </c>
      <c r="Y2031" t="s">
        <v>236</v>
      </c>
      <c r="Z2031" t="s">
        <v>5093</v>
      </c>
      <c r="AA2031" t="s">
        <v>5093</v>
      </c>
      <c r="AH2031" t="s">
        <v>5058</v>
      </c>
      <c r="AM2031" t="s">
        <v>10503</v>
      </c>
    </row>
    <row r="2032" spans="1:39" x14ac:dyDescent="0.25">
      <c r="A2032">
        <v>4209</v>
      </c>
      <c r="B2032" t="s">
        <v>10504</v>
      </c>
      <c r="C2032" t="s">
        <v>4795</v>
      </c>
      <c r="D2032" t="s">
        <v>5048</v>
      </c>
      <c r="E2032" t="s">
        <v>7787</v>
      </c>
      <c r="H2032" t="s">
        <v>5050</v>
      </c>
      <c r="I2032" t="s">
        <v>5051</v>
      </c>
      <c r="K2032" t="s">
        <v>236</v>
      </c>
      <c r="M2032" t="s">
        <v>5109</v>
      </c>
      <c r="N2032" t="s">
        <v>5051</v>
      </c>
      <c r="O2032" t="s">
        <v>5052</v>
      </c>
      <c r="Q2032" t="s">
        <v>5862</v>
      </c>
      <c r="X2032" t="s">
        <v>5093</v>
      </c>
      <c r="Y2032" t="s">
        <v>10505</v>
      </c>
      <c r="Z2032" t="s">
        <v>486</v>
      </c>
      <c r="AA2032" t="s">
        <v>5093</v>
      </c>
      <c r="AH2032" t="s">
        <v>5058</v>
      </c>
      <c r="AM2032" t="s">
        <v>10506</v>
      </c>
    </row>
    <row r="2033" spans="1:39" x14ac:dyDescent="0.25">
      <c r="A2033">
        <v>4210</v>
      </c>
      <c r="B2033" t="s">
        <v>10507</v>
      </c>
      <c r="C2033" t="s">
        <v>4795</v>
      </c>
      <c r="D2033" t="s">
        <v>5048</v>
      </c>
      <c r="E2033" t="s">
        <v>10508</v>
      </c>
      <c r="H2033" t="s">
        <v>5050</v>
      </c>
      <c r="I2033" t="s">
        <v>5051</v>
      </c>
      <c r="K2033" t="s">
        <v>5052</v>
      </c>
      <c r="M2033" t="s">
        <v>237</v>
      </c>
      <c r="N2033" t="s">
        <v>5051</v>
      </c>
      <c r="O2033" t="s">
        <v>5094</v>
      </c>
      <c r="Q2033" t="s">
        <v>486</v>
      </c>
      <c r="X2033" t="s">
        <v>5093</v>
      </c>
      <c r="Y2033" t="s">
        <v>5063</v>
      </c>
      <c r="Z2033" t="s">
        <v>237</v>
      </c>
      <c r="AA2033" t="s">
        <v>5093</v>
      </c>
      <c r="AH2033" t="s">
        <v>5058</v>
      </c>
      <c r="AM2033" t="s">
        <v>10509</v>
      </c>
    </row>
    <row r="2034" spans="1:39" x14ac:dyDescent="0.25">
      <c r="A2034">
        <v>4211</v>
      </c>
      <c r="B2034" t="s">
        <v>10510</v>
      </c>
      <c r="C2034" t="s">
        <v>4795</v>
      </c>
      <c r="D2034" t="s">
        <v>5048</v>
      </c>
      <c r="E2034" t="s">
        <v>8625</v>
      </c>
      <c r="H2034" t="s">
        <v>5050</v>
      </c>
      <c r="I2034" t="s">
        <v>5051</v>
      </c>
      <c r="K2034" t="s">
        <v>5091</v>
      </c>
      <c r="M2034" t="s">
        <v>5134</v>
      </c>
      <c r="N2034" t="s">
        <v>5051</v>
      </c>
      <c r="O2034" t="s">
        <v>5099</v>
      </c>
      <c r="Q2034" t="s">
        <v>238</v>
      </c>
      <c r="X2034" t="s">
        <v>5093</v>
      </c>
      <c r="Y2034" t="s">
        <v>5138</v>
      </c>
      <c r="Z2034" t="s">
        <v>5093</v>
      </c>
      <c r="AA2034" t="s">
        <v>5093</v>
      </c>
      <c r="AH2034" t="s">
        <v>5058</v>
      </c>
      <c r="AM2034" t="s">
        <v>10511</v>
      </c>
    </row>
    <row r="2035" spans="1:39" x14ac:dyDescent="0.25">
      <c r="A2035">
        <v>4212</v>
      </c>
      <c r="B2035" t="s">
        <v>10512</v>
      </c>
      <c r="C2035" t="s">
        <v>4795</v>
      </c>
      <c r="D2035" t="s">
        <v>5048</v>
      </c>
      <c r="E2035" t="s">
        <v>8985</v>
      </c>
      <c r="H2035" t="s">
        <v>5050</v>
      </c>
      <c r="I2035" t="s">
        <v>5051</v>
      </c>
      <c r="K2035" t="s">
        <v>5094</v>
      </c>
      <c r="M2035" t="s">
        <v>486</v>
      </c>
      <c r="N2035" t="s">
        <v>5051</v>
      </c>
      <c r="O2035" t="s">
        <v>5052</v>
      </c>
      <c r="Q2035" t="s">
        <v>237</v>
      </c>
      <c r="X2035" t="s">
        <v>5093</v>
      </c>
      <c r="Y2035" t="s">
        <v>5995</v>
      </c>
      <c r="Z2035" t="s">
        <v>5619</v>
      </c>
      <c r="AA2035" t="s">
        <v>5093</v>
      </c>
      <c r="AH2035" t="s">
        <v>5058</v>
      </c>
      <c r="AM2035" t="s">
        <v>10513</v>
      </c>
    </row>
    <row r="2036" spans="1:39" x14ac:dyDescent="0.25">
      <c r="A2036">
        <v>4213</v>
      </c>
      <c r="B2036" t="s">
        <v>10514</v>
      </c>
      <c r="C2036" t="s">
        <v>4795</v>
      </c>
      <c r="D2036" t="s">
        <v>5048</v>
      </c>
      <c r="E2036" t="s">
        <v>10515</v>
      </c>
      <c r="H2036" t="s">
        <v>5050</v>
      </c>
      <c r="I2036" t="s">
        <v>5051</v>
      </c>
      <c r="K2036" t="s">
        <v>238</v>
      </c>
      <c r="M2036" t="s">
        <v>255</v>
      </c>
      <c r="N2036" t="s">
        <v>5051</v>
      </c>
      <c r="O2036" t="s">
        <v>5094</v>
      </c>
      <c r="Q2036" t="s">
        <v>506</v>
      </c>
      <c r="X2036" t="s">
        <v>5093</v>
      </c>
      <c r="Y2036" t="s">
        <v>6022</v>
      </c>
      <c r="Z2036" t="s">
        <v>10516</v>
      </c>
      <c r="AA2036" t="s">
        <v>5093</v>
      </c>
      <c r="AH2036" t="s">
        <v>5058</v>
      </c>
      <c r="AM2036" t="s">
        <v>10517</v>
      </c>
    </row>
    <row r="2037" spans="1:39" x14ac:dyDescent="0.25">
      <c r="A2037">
        <v>4214</v>
      </c>
      <c r="B2037" t="s">
        <v>10518</v>
      </c>
      <c r="C2037" t="s">
        <v>4795</v>
      </c>
      <c r="D2037" t="s">
        <v>5048</v>
      </c>
      <c r="E2037" t="s">
        <v>10519</v>
      </c>
      <c r="H2037" t="s">
        <v>5050</v>
      </c>
      <c r="I2037" t="s">
        <v>5051</v>
      </c>
      <c r="K2037" t="s">
        <v>5052</v>
      </c>
      <c r="M2037" t="s">
        <v>743</v>
      </c>
      <c r="N2037" t="s">
        <v>5051</v>
      </c>
      <c r="O2037" t="s">
        <v>5133</v>
      </c>
      <c r="Q2037" t="s">
        <v>5085</v>
      </c>
      <c r="X2037" t="s">
        <v>5093</v>
      </c>
      <c r="Y2037" t="s">
        <v>235</v>
      </c>
      <c r="Z2037" t="s">
        <v>6483</v>
      </c>
      <c r="AA2037" t="s">
        <v>5093</v>
      </c>
      <c r="AH2037" t="s">
        <v>5058</v>
      </c>
      <c r="AM2037" t="s">
        <v>10520</v>
      </c>
    </row>
    <row r="2038" spans="1:39" x14ac:dyDescent="0.25">
      <c r="A2038">
        <v>4215</v>
      </c>
      <c r="B2038" t="s">
        <v>10521</v>
      </c>
      <c r="C2038" t="s">
        <v>4795</v>
      </c>
      <c r="D2038" t="s">
        <v>5048</v>
      </c>
      <c r="E2038" t="s">
        <v>10522</v>
      </c>
      <c r="H2038" t="s">
        <v>5050</v>
      </c>
      <c r="I2038" t="s">
        <v>5051</v>
      </c>
      <c r="K2038" t="s">
        <v>235</v>
      </c>
      <c r="M2038" t="s">
        <v>5080</v>
      </c>
      <c r="N2038" t="s">
        <v>5051</v>
      </c>
      <c r="O2038" t="s">
        <v>235</v>
      </c>
      <c r="Q2038" t="s">
        <v>5134</v>
      </c>
      <c r="X2038" t="s">
        <v>5093</v>
      </c>
      <c r="Y2038" t="s">
        <v>5113</v>
      </c>
      <c r="Z2038" t="s">
        <v>5070</v>
      </c>
      <c r="AA2038" t="s">
        <v>5093</v>
      </c>
      <c r="AH2038" t="s">
        <v>5058</v>
      </c>
      <c r="AM2038" t="s">
        <v>10523</v>
      </c>
    </row>
    <row r="2039" spans="1:39" x14ac:dyDescent="0.25">
      <c r="A2039">
        <v>4216</v>
      </c>
      <c r="B2039" t="s">
        <v>10524</v>
      </c>
      <c r="C2039" t="s">
        <v>4795</v>
      </c>
      <c r="D2039" t="s">
        <v>5048</v>
      </c>
      <c r="E2039" t="s">
        <v>10525</v>
      </c>
      <c r="H2039" t="s">
        <v>5050</v>
      </c>
      <c r="I2039" t="s">
        <v>5051</v>
      </c>
      <c r="K2039" t="s">
        <v>235</v>
      </c>
      <c r="M2039" t="s">
        <v>323</v>
      </c>
      <c r="N2039" t="s">
        <v>5051</v>
      </c>
      <c r="O2039" t="s">
        <v>235</v>
      </c>
      <c r="Q2039" t="s">
        <v>5134</v>
      </c>
      <c r="X2039" t="s">
        <v>5093</v>
      </c>
      <c r="Y2039" t="s">
        <v>5113</v>
      </c>
      <c r="Z2039" t="s">
        <v>5070</v>
      </c>
      <c r="AA2039" t="s">
        <v>5093</v>
      </c>
      <c r="AH2039" t="s">
        <v>5058</v>
      </c>
      <c r="AM2039" t="s">
        <v>10526</v>
      </c>
    </row>
    <row r="2040" spans="1:39" x14ac:dyDescent="0.25">
      <c r="A2040">
        <v>4217</v>
      </c>
      <c r="B2040" t="s">
        <v>10527</v>
      </c>
      <c r="C2040" t="s">
        <v>4795</v>
      </c>
      <c r="D2040" t="s">
        <v>5048</v>
      </c>
      <c r="E2040" t="s">
        <v>10528</v>
      </c>
      <c r="H2040" t="s">
        <v>5050</v>
      </c>
      <c r="I2040" t="s">
        <v>5051</v>
      </c>
      <c r="K2040" t="s">
        <v>5052</v>
      </c>
      <c r="M2040" t="s">
        <v>5134</v>
      </c>
      <c r="N2040" t="s">
        <v>5051</v>
      </c>
      <c r="O2040" t="s">
        <v>5078</v>
      </c>
      <c r="Q2040" t="s">
        <v>5056</v>
      </c>
      <c r="X2040" t="s">
        <v>5093</v>
      </c>
      <c r="Y2040" t="s">
        <v>236</v>
      </c>
      <c r="Z2040" t="s">
        <v>5057</v>
      </c>
      <c r="AA2040" t="s">
        <v>5093</v>
      </c>
      <c r="AH2040" t="s">
        <v>5058</v>
      </c>
      <c r="AM2040" t="s">
        <v>10529</v>
      </c>
    </row>
    <row r="2041" spans="1:39" x14ac:dyDescent="0.25">
      <c r="A2041">
        <v>4218</v>
      </c>
      <c r="B2041" t="s">
        <v>10530</v>
      </c>
      <c r="C2041" t="s">
        <v>4795</v>
      </c>
      <c r="D2041" t="s">
        <v>5048</v>
      </c>
      <c r="E2041" t="s">
        <v>10531</v>
      </c>
      <c r="H2041" t="s">
        <v>5050</v>
      </c>
      <c r="I2041" t="s">
        <v>5051</v>
      </c>
      <c r="K2041" t="s">
        <v>5078</v>
      </c>
      <c r="M2041" t="s">
        <v>5196</v>
      </c>
      <c r="N2041" t="s">
        <v>5051</v>
      </c>
      <c r="O2041" t="s">
        <v>5080</v>
      </c>
      <c r="Q2041" t="s">
        <v>506</v>
      </c>
      <c r="X2041" t="s">
        <v>5093</v>
      </c>
      <c r="Y2041" t="s">
        <v>5070</v>
      </c>
      <c r="Z2041" t="s">
        <v>743</v>
      </c>
      <c r="AA2041" t="s">
        <v>5093</v>
      </c>
      <c r="AH2041" t="s">
        <v>5058</v>
      </c>
      <c r="AM2041" t="s">
        <v>10532</v>
      </c>
    </row>
    <row r="2042" spans="1:39" x14ac:dyDescent="0.25">
      <c r="A2042">
        <v>4219</v>
      </c>
      <c r="B2042" t="s">
        <v>10533</v>
      </c>
      <c r="C2042" t="s">
        <v>4795</v>
      </c>
      <c r="D2042" t="s">
        <v>5048</v>
      </c>
      <c r="E2042" t="s">
        <v>10534</v>
      </c>
      <c r="H2042" t="s">
        <v>5050</v>
      </c>
      <c r="I2042" t="s">
        <v>5051</v>
      </c>
      <c r="K2042" t="s">
        <v>5057</v>
      </c>
      <c r="M2042" t="s">
        <v>5237</v>
      </c>
      <c r="N2042" t="s">
        <v>5051</v>
      </c>
      <c r="O2042" t="s">
        <v>5099</v>
      </c>
      <c r="Q2042" t="s">
        <v>238</v>
      </c>
      <c r="X2042" t="s">
        <v>5093</v>
      </c>
      <c r="Y2042" t="s">
        <v>5078</v>
      </c>
      <c r="Z2042" t="s">
        <v>5057</v>
      </c>
      <c r="AA2042" t="s">
        <v>5093</v>
      </c>
      <c r="AH2042" t="s">
        <v>5058</v>
      </c>
      <c r="AM2042" t="s">
        <v>10535</v>
      </c>
    </row>
    <row r="2043" spans="1:39" x14ac:dyDescent="0.25">
      <c r="A2043">
        <v>4220</v>
      </c>
      <c r="B2043" t="s">
        <v>10536</v>
      </c>
      <c r="C2043" t="s">
        <v>4795</v>
      </c>
      <c r="D2043" t="s">
        <v>5048</v>
      </c>
      <c r="E2043" t="s">
        <v>9033</v>
      </c>
      <c r="H2043" t="s">
        <v>5050</v>
      </c>
      <c r="I2043" t="s">
        <v>5051</v>
      </c>
      <c r="K2043" t="s">
        <v>5091</v>
      </c>
      <c r="M2043" t="s">
        <v>237</v>
      </c>
      <c r="N2043" t="s">
        <v>5051</v>
      </c>
      <c r="O2043" t="s">
        <v>5063</v>
      </c>
      <c r="Q2043" t="s">
        <v>5056</v>
      </c>
      <c r="X2043" t="s">
        <v>5093</v>
      </c>
      <c r="Y2043" t="s">
        <v>5460</v>
      </c>
      <c r="Z2043" t="s">
        <v>235</v>
      </c>
      <c r="AA2043" t="s">
        <v>5093</v>
      </c>
      <c r="AH2043" t="s">
        <v>5058</v>
      </c>
      <c r="AM2043" t="s">
        <v>10537</v>
      </c>
    </row>
    <row r="2044" spans="1:39" x14ac:dyDescent="0.25">
      <c r="A2044">
        <v>4221</v>
      </c>
      <c r="B2044" t="s">
        <v>10538</v>
      </c>
      <c r="C2044" t="s">
        <v>4795</v>
      </c>
      <c r="D2044" t="s">
        <v>5048</v>
      </c>
      <c r="E2044" t="s">
        <v>8893</v>
      </c>
      <c r="H2044" t="s">
        <v>5050</v>
      </c>
      <c r="I2044" t="s">
        <v>5051</v>
      </c>
      <c r="K2044" t="s">
        <v>5113</v>
      </c>
      <c r="M2044" t="s">
        <v>237</v>
      </c>
      <c r="N2044" t="s">
        <v>5051</v>
      </c>
      <c r="O2044" t="s">
        <v>5099</v>
      </c>
      <c r="Q2044" t="s">
        <v>238</v>
      </c>
      <c r="X2044" t="s">
        <v>5093</v>
      </c>
      <c r="Y2044" t="s">
        <v>235</v>
      </c>
      <c r="Z2044" t="s">
        <v>5056</v>
      </c>
      <c r="AA2044" t="s">
        <v>5093</v>
      </c>
      <c r="AH2044" t="s">
        <v>5058</v>
      </c>
      <c r="AM2044" t="s">
        <v>10539</v>
      </c>
    </row>
    <row r="2045" spans="1:39" x14ac:dyDescent="0.25">
      <c r="A2045">
        <v>4222</v>
      </c>
      <c r="B2045" t="s">
        <v>10540</v>
      </c>
      <c r="C2045" t="s">
        <v>4795</v>
      </c>
      <c r="D2045" t="s">
        <v>5048</v>
      </c>
      <c r="E2045" t="s">
        <v>9709</v>
      </c>
      <c r="H2045" t="s">
        <v>5050</v>
      </c>
      <c r="I2045" t="s">
        <v>5051</v>
      </c>
      <c r="K2045" t="s">
        <v>5091</v>
      </c>
      <c r="M2045" t="s">
        <v>237</v>
      </c>
      <c r="N2045" t="s">
        <v>5051</v>
      </c>
      <c r="O2045" t="s">
        <v>5063</v>
      </c>
      <c r="Q2045" t="s">
        <v>5109</v>
      </c>
      <c r="X2045" t="s">
        <v>5093</v>
      </c>
      <c r="Y2045" t="s">
        <v>5460</v>
      </c>
      <c r="Z2045" t="s">
        <v>235</v>
      </c>
      <c r="AA2045" t="s">
        <v>5093</v>
      </c>
      <c r="AH2045" t="s">
        <v>5058</v>
      </c>
      <c r="AM2045" t="s">
        <v>10541</v>
      </c>
    </row>
    <row r="2046" spans="1:39" x14ac:dyDescent="0.25">
      <c r="A2046">
        <v>4223</v>
      </c>
      <c r="B2046" t="s">
        <v>10542</v>
      </c>
      <c r="C2046" t="s">
        <v>4795</v>
      </c>
      <c r="D2046" t="s">
        <v>5048</v>
      </c>
      <c r="E2046" t="s">
        <v>10543</v>
      </c>
      <c r="H2046" t="s">
        <v>5050</v>
      </c>
      <c r="I2046" t="s">
        <v>5051</v>
      </c>
      <c r="K2046" t="s">
        <v>5052</v>
      </c>
      <c r="M2046" t="s">
        <v>236</v>
      </c>
      <c r="N2046" t="s">
        <v>5051</v>
      </c>
      <c r="O2046" t="s">
        <v>5099</v>
      </c>
      <c r="Q2046" t="s">
        <v>486</v>
      </c>
      <c r="X2046" t="s">
        <v>5093</v>
      </c>
      <c r="Y2046" t="s">
        <v>5091</v>
      </c>
      <c r="Z2046" t="s">
        <v>10544</v>
      </c>
      <c r="AA2046" t="s">
        <v>5093</v>
      </c>
      <c r="AH2046" t="s">
        <v>5058</v>
      </c>
      <c r="AM2046" t="s">
        <v>10545</v>
      </c>
    </row>
    <row r="2047" spans="1:39" x14ac:dyDescent="0.25">
      <c r="A2047">
        <v>4224</v>
      </c>
      <c r="B2047" t="s">
        <v>10546</v>
      </c>
      <c r="C2047" t="s">
        <v>4795</v>
      </c>
      <c r="D2047" t="s">
        <v>5048</v>
      </c>
      <c r="E2047" t="s">
        <v>10547</v>
      </c>
      <c r="H2047" t="s">
        <v>5050</v>
      </c>
      <c r="I2047" t="s">
        <v>5051</v>
      </c>
      <c r="K2047" t="s">
        <v>5091</v>
      </c>
      <c r="M2047" t="s">
        <v>238</v>
      </c>
      <c r="N2047" t="s">
        <v>5051</v>
      </c>
      <c r="O2047" t="s">
        <v>5094</v>
      </c>
      <c r="Q2047" t="s">
        <v>239</v>
      </c>
      <c r="X2047" t="s">
        <v>5093</v>
      </c>
      <c r="Y2047" t="s">
        <v>5108</v>
      </c>
      <c r="Z2047" t="s">
        <v>5093</v>
      </c>
      <c r="AA2047" t="s">
        <v>5093</v>
      </c>
      <c r="AH2047" t="s">
        <v>5058</v>
      </c>
      <c r="AM2047" t="s">
        <v>10548</v>
      </c>
    </row>
    <row r="2048" spans="1:39" x14ac:dyDescent="0.25">
      <c r="A2048">
        <v>4225</v>
      </c>
      <c r="B2048" t="s">
        <v>10549</v>
      </c>
      <c r="C2048" t="s">
        <v>4795</v>
      </c>
      <c r="D2048" t="s">
        <v>5048</v>
      </c>
      <c r="E2048" t="s">
        <v>10550</v>
      </c>
      <c r="H2048" t="s">
        <v>5050</v>
      </c>
      <c r="I2048" t="s">
        <v>5051</v>
      </c>
      <c r="K2048" t="s">
        <v>5099</v>
      </c>
      <c r="M2048" t="s">
        <v>5134</v>
      </c>
      <c r="N2048" t="s">
        <v>5051</v>
      </c>
      <c r="O2048" t="s">
        <v>5113</v>
      </c>
      <c r="Q2048" t="s">
        <v>5134</v>
      </c>
      <c r="X2048" t="s">
        <v>5093</v>
      </c>
      <c r="Y2048" t="s">
        <v>5104</v>
      </c>
      <c r="Z2048" t="s">
        <v>5093</v>
      </c>
      <c r="AA2048" t="s">
        <v>5093</v>
      </c>
      <c r="AH2048" t="s">
        <v>5058</v>
      </c>
      <c r="AM2048" t="s">
        <v>10551</v>
      </c>
    </row>
    <row r="2049" spans="1:39" x14ac:dyDescent="0.25">
      <c r="A2049">
        <v>4257</v>
      </c>
      <c r="B2049" t="s">
        <v>10590</v>
      </c>
      <c r="C2049" t="s">
        <v>4795</v>
      </c>
      <c r="D2049" t="s">
        <v>5048</v>
      </c>
      <c r="E2049" t="s">
        <v>10591</v>
      </c>
      <c r="H2049" t="s">
        <v>5050</v>
      </c>
      <c r="I2049" t="s">
        <v>5051</v>
      </c>
      <c r="K2049" t="s">
        <v>235</v>
      </c>
      <c r="M2049" t="s">
        <v>743</v>
      </c>
      <c r="N2049" t="s">
        <v>5051</v>
      </c>
      <c r="O2049" t="s">
        <v>235</v>
      </c>
      <c r="Q2049" t="s">
        <v>238</v>
      </c>
      <c r="X2049" t="s">
        <v>5093</v>
      </c>
      <c r="Y2049" t="s">
        <v>5104</v>
      </c>
      <c r="Z2049" t="s">
        <v>5093</v>
      </c>
      <c r="AA2049" t="s">
        <v>5093</v>
      </c>
      <c r="AH2049" t="s">
        <v>5058</v>
      </c>
      <c r="AM2049" t="s">
        <v>10592</v>
      </c>
    </row>
    <row r="2050" spans="1:39" x14ac:dyDescent="0.25">
      <c r="A2050">
        <v>4258</v>
      </c>
      <c r="B2050" t="s">
        <v>10593</v>
      </c>
      <c r="C2050" t="s">
        <v>4795</v>
      </c>
      <c r="D2050" t="s">
        <v>5048</v>
      </c>
      <c r="E2050" t="s">
        <v>10594</v>
      </c>
      <c r="H2050" t="s">
        <v>5050</v>
      </c>
      <c r="I2050" t="s">
        <v>5051</v>
      </c>
      <c r="K2050" t="s">
        <v>5063</v>
      </c>
      <c r="M2050" t="s">
        <v>486</v>
      </c>
      <c r="N2050" t="s">
        <v>5051</v>
      </c>
      <c r="O2050" t="s">
        <v>5063</v>
      </c>
      <c r="Q2050" t="s">
        <v>486</v>
      </c>
      <c r="X2050" t="s">
        <v>5093</v>
      </c>
      <c r="Y2050" t="s">
        <v>5215</v>
      </c>
      <c r="Z2050" t="s">
        <v>5093</v>
      </c>
      <c r="AA2050" t="s">
        <v>5093</v>
      </c>
      <c r="AH2050" t="s">
        <v>5058</v>
      </c>
      <c r="AM2050" t="s">
        <v>10595</v>
      </c>
    </row>
    <row r="2051" spans="1:39" x14ac:dyDescent="0.25">
      <c r="A2051">
        <v>4259</v>
      </c>
      <c r="B2051" t="s">
        <v>10596</v>
      </c>
      <c r="C2051" t="s">
        <v>4795</v>
      </c>
      <c r="D2051" t="s">
        <v>5048</v>
      </c>
      <c r="E2051" t="s">
        <v>10597</v>
      </c>
      <c r="H2051" t="s">
        <v>5050</v>
      </c>
      <c r="I2051" t="s">
        <v>5051</v>
      </c>
      <c r="K2051" t="s">
        <v>5099</v>
      </c>
      <c r="M2051" t="s">
        <v>5080</v>
      </c>
      <c r="N2051" t="s">
        <v>5051</v>
      </c>
      <c r="O2051" t="s">
        <v>5104</v>
      </c>
      <c r="Q2051" t="s">
        <v>5098</v>
      </c>
      <c r="X2051" t="s">
        <v>5093</v>
      </c>
      <c r="Y2051" t="s">
        <v>5085</v>
      </c>
      <c r="Z2051" t="s">
        <v>5093</v>
      </c>
      <c r="AA2051" t="s">
        <v>5093</v>
      </c>
      <c r="AH2051" t="s">
        <v>5058</v>
      </c>
      <c r="AM2051" t="s">
        <v>10598</v>
      </c>
    </row>
    <row r="2052" spans="1:39" x14ac:dyDescent="0.25">
      <c r="A2052">
        <v>4260</v>
      </c>
      <c r="B2052" t="s">
        <v>10599</v>
      </c>
      <c r="C2052" t="s">
        <v>4795</v>
      </c>
      <c r="D2052" t="s">
        <v>5048</v>
      </c>
      <c r="E2052" t="s">
        <v>10600</v>
      </c>
      <c r="H2052" t="s">
        <v>5050</v>
      </c>
      <c r="I2052" t="s">
        <v>5051</v>
      </c>
      <c r="K2052" t="s">
        <v>5094</v>
      </c>
      <c r="M2052" t="s">
        <v>5271</v>
      </c>
      <c r="N2052" t="s">
        <v>5051</v>
      </c>
      <c r="O2052" t="s">
        <v>5063</v>
      </c>
      <c r="Q2052" t="s">
        <v>238</v>
      </c>
      <c r="X2052" t="s">
        <v>5093</v>
      </c>
      <c r="Y2052" t="s">
        <v>5078</v>
      </c>
      <c r="Z2052" t="s">
        <v>5360</v>
      </c>
      <c r="AA2052" t="s">
        <v>5093</v>
      </c>
      <c r="AH2052" t="s">
        <v>5058</v>
      </c>
      <c r="AM2052" t="s">
        <v>10601</v>
      </c>
    </row>
    <row r="2053" spans="1:39" x14ac:dyDescent="0.25">
      <c r="A2053">
        <v>4261</v>
      </c>
      <c r="B2053" t="s">
        <v>10602</v>
      </c>
      <c r="C2053" t="s">
        <v>4795</v>
      </c>
      <c r="D2053" t="s">
        <v>5048</v>
      </c>
      <c r="E2053" t="s">
        <v>10603</v>
      </c>
      <c r="H2053" t="s">
        <v>5050</v>
      </c>
      <c r="I2053" t="s">
        <v>5051</v>
      </c>
      <c r="K2053" t="s">
        <v>5052</v>
      </c>
      <c r="M2053" t="s">
        <v>5560</v>
      </c>
      <c r="N2053" t="s">
        <v>5051</v>
      </c>
      <c r="O2053" t="s">
        <v>5113</v>
      </c>
      <c r="Q2053" t="s">
        <v>486</v>
      </c>
      <c r="X2053" t="s">
        <v>5093</v>
      </c>
      <c r="Y2053" t="s">
        <v>5108</v>
      </c>
      <c r="Z2053" t="s">
        <v>5093</v>
      </c>
      <c r="AA2053" t="s">
        <v>5093</v>
      </c>
      <c r="AH2053" t="s">
        <v>5058</v>
      </c>
      <c r="AM2053" t="s">
        <v>10604</v>
      </c>
    </row>
    <row r="2054" spans="1:39" x14ac:dyDescent="0.25">
      <c r="A2054">
        <v>4262</v>
      </c>
      <c r="B2054" t="s">
        <v>10605</v>
      </c>
      <c r="C2054" t="s">
        <v>4795</v>
      </c>
      <c r="D2054" t="s">
        <v>5048</v>
      </c>
      <c r="E2054" t="s">
        <v>10606</v>
      </c>
      <c r="H2054" t="s">
        <v>5050</v>
      </c>
      <c r="I2054" t="s">
        <v>5051</v>
      </c>
      <c r="K2054" t="s">
        <v>5063</v>
      </c>
      <c r="M2054" t="s">
        <v>5098</v>
      </c>
      <c r="N2054" t="s">
        <v>5051</v>
      </c>
      <c r="O2054" t="s">
        <v>236</v>
      </c>
      <c r="Q2054" t="s">
        <v>5134</v>
      </c>
      <c r="X2054" t="s">
        <v>5093</v>
      </c>
      <c r="Y2054" t="s">
        <v>5074</v>
      </c>
      <c r="Z2054" t="s">
        <v>506</v>
      </c>
      <c r="AA2054" t="s">
        <v>5093</v>
      </c>
      <c r="AH2054" t="s">
        <v>5058</v>
      </c>
      <c r="AM2054" t="s">
        <v>10607</v>
      </c>
    </row>
    <row r="2055" spans="1:39" x14ac:dyDescent="0.25">
      <c r="A2055">
        <v>4263</v>
      </c>
      <c r="B2055" t="s">
        <v>10608</v>
      </c>
      <c r="C2055" t="s">
        <v>4795</v>
      </c>
      <c r="D2055" t="s">
        <v>5048</v>
      </c>
      <c r="E2055" t="s">
        <v>10609</v>
      </c>
      <c r="H2055" t="s">
        <v>5050</v>
      </c>
      <c r="I2055" t="s">
        <v>5051</v>
      </c>
      <c r="K2055" t="s">
        <v>235</v>
      </c>
      <c r="M2055" t="s">
        <v>743</v>
      </c>
      <c r="N2055" t="s">
        <v>5051</v>
      </c>
      <c r="O2055" t="s">
        <v>5094</v>
      </c>
      <c r="Q2055" t="s">
        <v>486</v>
      </c>
      <c r="X2055" t="s">
        <v>5093</v>
      </c>
      <c r="Y2055" t="s">
        <v>236</v>
      </c>
      <c r="Z2055" t="s">
        <v>6829</v>
      </c>
      <c r="AA2055" t="s">
        <v>5093</v>
      </c>
      <c r="AH2055" t="s">
        <v>5058</v>
      </c>
      <c r="AM2055" t="s">
        <v>10610</v>
      </c>
    </row>
    <row r="2056" spans="1:39" x14ac:dyDescent="0.25">
      <c r="A2056">
        <v>4264</v>
      </c>
      <c r="B2056" t="s">
        <v>10611</v>
      </c>
      <c r="C2056" t="s">
        <v>4795</v>
      </c>
      <c r="D2056" t="s">
        <v>5048</v>
      </c>
      <c r="E2056" t="s">
        <v>10612</v>
      </c>
      <c r="H2056" t="s">
        <v>5050</v>
      </c>
      <c r="I2056" t="s">
        <v>5051</v>
      </c>
      <c r="K2056" t="s">
        <v>5070</v>
      </c>
      <c r="M2056" t="s">
        <v>743</v>
      </c>
      <c r="N2056" t="s">
        <v>5051</v>
      </c>
      <c r="O2056" t="s">
        <v>5063</v>
      </c>
      <c r="Q2056" t="s">
        <v>5109</v>
      </c>
      <c r="X2056" t="s">
        <v>5093</v>
      </c>
      <c r="Y2056" t="s">
        <v>6072</v>
      </c>
      <c r="Z2056" t="s">
        <v>237</v>
      </c>
      <c r="AA2056" t="s">
        <v>5093</v>
      </c>
      <c r="AH2056" t="s">
        <v>5058</v>
      </c>
      <c r="AM2056" t="s">
        <v>10613</v>
      </c>
    </row>
    <row r="2057" spans="1:39" x14ac:dyDescent="0.25">
      <c r="A2057">
        <v>4265</v>
      </c>
      <c r="B2057" t="s">
        <v>10614</v>
      </c>
      <c r="C2057" t="s">
        <v>4795</v>
      </c>
      <c r="D2057" t="s">
        <v>5048</v>
      </c>
      <c r="E2057" t="s">
        <v>7943</v>
      </c>
      <c r="H2057" t="s">
        <v>5050</v>
      </c>
      <c r="I2057" t="s">
        <v>5051</v>
      </c>
      <c r="K2057" t="s">
        <v>5099</v>
      </c>
      <c r="M2057" t="s">
        <v>5069</v>
      </c>
      <c r="N2057" t="s">
        <v>5051</v>
      </c>
      <c r="O2057" t="s">
        <v>5078</v>
      </c>
      <c r="Q2057" t="s">
        <v>5237</v>
      </c>
      <c r="X2057" t="s">
        <v>5093</v>
      </c>
      <c r="Y2057" t="s">
        <v>5080</v>
      </c>
      <c r="Z2057" t="s">
        <v>10615</v>
      </c>
      <c r="AA2057" t="s">
        <v>5093</v>
      </c>
      <c r="AH2057" t="s">
        <v>5058</v>
      </c>
      <c r="AM2057" t="s">
        <v>10616</v>
      </c>
    </row>
    <row r="2058" spans="1:39" x14ac:dyDescent="0.25">
      <c r="A2058">
        <v>4266</v>
      </c>
      <c r="B2058" t="s">
        <v>10617</v>
      </c>
      <c r="C2058" t="s">
        <v>4795</v>
      </c>
      <c r="D2058" t="s">
        <v>5048</v>
      </c>
      <c r="E2058" t="s">
        <v>7480</v>
      </c>
      <c r="H2058" t="s">
        <v>5050</v>
      </c>
      <c r="I2058" t="s">
        <v>5051</v>
      </c>
      <c r="K2058" t="s">
        <v>5099</v>
      </c>
      <c r="M2058" t="s">
        <v>486</v>
      </c>
      <c r="N2058" t="s">
        <v>5051</v>
      </c>
      <c r="O2058" t="s">
        <v>5104</v>
      </c>
      <c r="Q2058" t="s">
        <v>486</v>
      </c>
      <c r="X2058" t="s">
        <v>5093</v>
      </c>
      <c r="Y2058" t="s">
        <v>236</v>
      </c>
      <c r="Z2058" t="s">
        <v>5093</v>
      </c>
      <c r="AA2058" t="s">
        <v>5093</v>
      </c>
      <c r="AH2058" t="s">
        <v>5058</v>
      </c>
      <c r="AM2058" t="s">
        <v>10618</v>
      </c>
    </row>
    <row r="2059" spans="1:39" x14ac:dyDescent="0.25">
      <c r="A2059">
        <v>4267</v>
      </c>
      <c r="B2059" t="s">
        <v>10619</v>
      </c>
      <c r="C2059" t="s">
        <v>4795</v>
      </c>
      <c r="D2059" t="s">
        <v>5048</v>
      </c>
      <c r="E2059" t="s">
        <v>10620</v>
      </c>
      <c r="H2059" t="s">
        <v>5050</v>
      </c>
      <c r="I2059" t="s">
        <v>5051</v>
      </c>
      <c r="K2059" t="s">
        <v>5062</v>
      </c>
      <c r="M2059" t="s">
        <v>5134</v>
      </c>
      <c r="N2059" t="s">
        <v>5051</v>
      </c>
      <c r="O2059" t="s">
        <v>5094</v>
      </c>
      <c r="Q2059" t="s">
        <v>5109</v>
      </c>
      <c r="X2059" t="s">
        <v>5093</v>
      </c>
      <c r="Y2059" t="s">
        <v>5460</v>
      </c>
      <c r="Z2059" t="s">
        <v>6014</v>
      </c>
      <c r="AA2059" t="s">
        <v>5093</v>
      </c>
      <c r="AH2059" t="s">
        <v>5058</v>
      </c>
      <c r="AM2059" t="s">
        <v>10621</v>
      </c>
    </row>
    <row r="2060" spans="1:39" x14ac:dyDescent="0.25">
      <c r="A2060">
        <v>4268</v>
      </c>
      <c r="B2060" t="s">
        <v>10622</v>
      </c>
      <c r="C2060" t="s">
        <v>4795</v>
      </c>
      <c r="D2060" t="s">
        <v>5048</v>
      </c>
      <c r="E2060" t="s">
        <v>10623</v>
      </c>
      <c r="H2060" t="s">
        <v>5050</v>
      </c>
      <c r="I2060" t="s">
        <v>5051</v>
      </c>
      <c r="K2060" t="s">
        <v>5099</v>
      </c>
      <c r="M2060" t="s">
        <v>743</v>
      </c>
      <c r="N2060" t="s">
        <v>5051</v>
      </c>
      <c r="O2060" t="s">
        <v>5094</v>
      </c>
      <c r="Q2060" t="s">
        <v>5121</v>
      </c>
      <c r="X2060" t="s">
        <v>5093</v>
      </c>
      <c r="Y2060" t="s">
        <v>5460</v>
      </c>
      <c r="Z2060" t="s">
        <v>5093</v>
      </c>
      <c r="AA2060" t="s">
        <v>5093</v>
      </c>
      <c r="AH2060" t="s">
        <v>5058</v>
      </c>
      <c r="AM2060" t="s">
        <v>10624</v>
      </c>
    </row>
    <row r="2061" spans="1:39" x14ac:dyDescent="0.25">
      <c r="A2061">
        <v>4269</v>
      </c>
      <c r="B2061" t="s">
        <v>10625</v>
      </c>
      <c r="C2061" t="s">
        <v>4795</v>
      </c>
      <c r="D2061" t="s">
        <v>5048</v>
      </c>
      <c r="E2061" t="s">
        <v>10626</v>
      </c>
      <c r="H2061" t="s">
        <v>5050</v>
      </c>
      <c r="I2061" t="s">
        <v>5051</v>
      </c>
      <c r="K2061" t="s">
        <v>5099</v>
      </c>
      <c r="M2061" t="s">
        <v>238</v>
      </c>
      <c r="N2061" t="s">
        <v>5051</v>
      </c>
      <c r="O2061" t="s">
        <v>5104</v>
      </c>
      <c r="Q2061" t="s">
        <v>5121</v>
      </c>
      <c r="X2061" t="s">
        <v>5093</v>
      </c>
      <c r="Y2061" t="s">
        <v>236</v>
      </c>
      <c r="Z2061" t="s">
        <v>5093</v>
      </c>
      <c r="AA2061" t="s">
        <v>5093</v>
      </c>
      <c r="AH2061" t="s">
        <v>5058</v>
      </c>
      <c r="AM2061" t="s">
        <v>10627</v>
      </c>
    </row>
    <row r="2062" spans="1:39" x14ac:dyDescent="0.25">
      <c r="A2062">
        <v>4270</v>
      </c>
      <c r="B2062" t="s">
        <v>10628</v>
      </c>
      <c r="C2062" t="s">
        <v>4795</v>
      </c>
      <c r="D2062" t="s">
        <v>5048</v>
      </c>
      <c r="E2062" t="s">
        <v>10629</v>
      </c>
      <c r="H2062" t="s">
        <v>5050</v>
      </c>
      <c r="I2062" t="s">
        <v>5051</v>
      </c>
      <c r="K2062" t="s">
        <v>5094</v>
      </c>
      <c r="M2062" t="s">
        <v>238</v>
      </c>
      <c r="N2062" t="s">
        <v>5051</v>
      </c>
      <c r="O2062" t="s">
        <v>5063</v>
      </c>
      <c r="Q2062" t="s">
        <v>5109</v>
      </c>
      <c r="X2062" t="s">
        <v>5093</v>
      </c>
      <c r="Y2062" t="s">
        <v>5460</v>
      </c>
      <c r="Z2062" t="s">
        <v>5093</v>
      </c>
      <c r="AA2062" t="s">
        <v>5093</v>
      </c>
      <c r="AH2062" t="s">
        <v>5058</v>
      </c>
      <c r="AM2062" t="s">
        <v>10630</v>
      </c>
    </row>
    <row r="2063" spans="1:39" x14ac:dyDescent="0.25">
      <c r="A2063">
        <v>4271</v>
      </c>
      <c r="B2063" t="s">
        <v>10631</v>
      </c>
      <c r="C2063" t="s">
        <v>4795</v>
      </c>
      <c r="D2063" t="s">
        <v>5048</v>
      </c>
      <c r="E2063" t="s">
        <v>10632</v>
      </c>
      <c r="H2063" t="s">
        <v>5050</v>
      </c>
      <c r="I2063" t="s">
        <v>5051</v>
      </c>
      <c r="K2063" t="s">
        <v>235</v>
      </c>
      <c r="M2063" t="s">
        <v>238</v>
      </c>
      <c r="N2063" t="s">
        <v>5051</v>
      </c>
      <c r="O2063" t="s">
        <v>5078</v>
      </c>
      <c r="Q2063" t="s">
        <v>486</v>
      </c>
      <c r="X2063" t="s">
        <v>5093</v>
      </c>
      <c r="Y2063" t="s">
        <v>5229</v>
      </c>
      <c r="Z2063" t="s">
        <v>5698</v>
      </c>
      <c r="AA2063" t="s">
        <v>5093</v>
      </c>
      <c r="AH2063" t="s">
        <v>5058</v>
      </c>
      <c r="AM2063" t="s">
        <v>10633</v>
      </c>
    </row>
    <row r="2064" spans="1:39" x14ac:dyDescent="0.25">
      <c r="A2064">
        <v>4272</v>
      </c>
      <c r="B2064" t="s">
        <v>10634</v>
      </c>
      <c r="C2064" t="s">
        <v>4795</v>
      </c>
      <c r="D2064" t="s">
        <v>5048</v>
      </c>
      <c r="E2064" t="s">
        <v>10635</v>
      </c>
      <c r="H2064" t="s">
        <v>5050</v>
      </c>
      <c r="I2064" t="s">
        <v>5051</v>
      </c>
      <c r="K2064" t="s">
        <v>5052</v>
      </c>
      <c r="M2064" t="s">
        <v>238</v>
      </c>
      <c r="N2064" t="s">
        <v>5051</v>
      </c>
      <c r="O2064" t="s">
        <v>5063</v>
      </c>
      <c r="Q2064" t="s">
        <v>5109</v>
      </c>
      <c r="X2064" t="s">
        <v>5093</v>
      </c>
      <c r="Y2064" t="s">
        <v>5460</v>
      </c>
      <c r="Z2064" t="s">
        <v>5093</v>
      </c>
      <c r="AA2064" t="s">
        <v>5093</v>
      </c>
      <c r="AH2064" t="s">
        <v>5058</v>
      </c>
      <c r="AM2064" t="s">
        <v>10636</v>
      </c>
    </row>
    <row r="2065" spans="1:39" x14ac:dyDescent="0.25">
      <c r="A2065">
        <v>4273</v>
      </c>
      <c r="B2065" t="s">
        <v>10637</v>
      </c>
      <c r="C2065" t="s">
        <v>4795</v>
      </c>
      <c r="D2065" t="s">
        <v>5048</v>
      </c>
      <c r="E2065" t="s">
        <v>10638</v>
      </c>
      <c r="H2065" t="s">
        <v>5050</v>
      </c>
      <c r="I2065" t="s">
        <v>5051</v>
      </c>
      <c r="K2065" t="s">
        <v>5117</v>
      </c>
      <c r="M2065" t="s">
        <v>5109</v>
      </c>
      <c r="N2065" t="s">
        <v>5051</v>
      </c>
      <c r="O2065" t="s">
        <v>5099</v>
      </c>
      <c r="Q2065" t="s">
        <v>5285</v>
      </c>
      <c r="X2065" t="s">
        <v>5093</v>
      </c>
      <c r="Y2065" t="s">
        <v>5460</v>
      </c>
      <c r="Z2065" t="s">
        <v>5995</v>
      </c>
      <c r="AA2065" t="s">
        <v>5093</v>
      </c>
      <c r="AH2065" t="s">
        <v>5058</v>
      </c>
      <c r="AM2065" t="s">
        <v>10639</v>
      </c>
    </row>
    <row r="2066" spans="1:39" x14ac:dyDescent="0.25">
      <c r="A2066">
        <v>4274</v>
      </c>
      <c r="B2066" t="s">
        <v>10640</v>
      </c>
      <c r="C2066" t="s">
        <v>4795</v>
      </c>
      <c r="D2066" t="s">
        <v>5048</v>
      </c>
      <c r="E2066" t="s">
        <v>10641</v>
      </c>
      <c r="H2066" t="s">
        <v>5050</v>
      </c>
      <c r="I2066" t="s">
        <v>5051</v>
      </c>
      <c r="K2066" t="s">
        <v>5117</v>
      </c>
      <c r="M2066" t="s">
        <v>237</v>
      </c>
      <c r="N2066" t="s">
        <v>5051</v>
      </c>
      <c r="O2066" t="s">
        <v>5099</v>
      </c>
      <c r="Q2066" t="s">
        <v>5285</v>
      </c>
      <c r="X2066" t="s">
        <v>5093</v>
      </c>
      <c r="Y2066" t="s">
        <v>5460</v>
      </c>
      <c r="Z2066" t="s">
        <v>5104</v>
      </c>
      <c r="AA2066" t="s">
        <v>5093</v>
      </c>
      <c r="AH2066" t="s">
        <v>5058</v>
      </c>
      <c r="AM2066" t="s">
        <v>10642</v>
      </c>
    </row>
    <row r="2067" spans="1:39" x14ac:dyDescent="0.25">
      <c r="A2067">
        <v>4275</v>
      </c>
      <c r="B2067" t="s">
        <v>10643</v>
      </c>
      <c r="C2067" t="s">
        <v>4795</v>
      </c>
      <c r="D2067" t="s">
        <v>5048</v>
      </c>
      <c r="E2067" t="s">
        <v>10644</v>
      </c>
      <c r="H2067" t="s">
        <v>5050</v>
      </c>
      <c r="I2067" t="s">
        <v>5051</v>
      </c>
      <c r="K2067" t="s">
        <v>235</v>
      </c>
      <c r="M2067" t="s">
        <v>486</v>
      </c>
      <c r="N2067" t="s">
        <v>5051</v>
      </c>
      <c r="O2067" t="s">
        <v>5063</v>
      </c>
      <c r="Q2067" t="s">
        <v>486</v>
      </c>
      <c r="X2067" t="s">
        <v>5093</v>
      </c>
      <c r="Y2067" t="s">
        <v>236</v>
      </c>
      <c r="Z2067" t="s">
        <v>5093</v>
      </c>
      <c r="AA2067" t="s">
        <v>5093</v>
      </c>
      <c r="AH2067" t="s">
        <v>5058</v>
      </c>
      <c r="AM2067" t="s">
        <v>10645</v>
      </c>
    </row>
    <row r="2068" spans="1:39" x14ac:dyDescent="0.25">
      <c r="A2068">
        <v>4276</v>
      </c>
      <c r="B2068" t="s">
        <v>10646</v>
      </c>
      <c r="C2068" t="s">
        <v>4795</v>
      </c>
      <c r="D2068" t="s">
        <v>5048</v>
      </c>
      <c r="E2068" t="s">
        <v>10647</v>
      </c>
      <c r="H2068" t="s">
        <v>5050</v>
      </c>
      <c r="I2068" t="s">
        <v>5051</v>
      </c>
      <c r="K2068" t="s">
        <v>5057</v>
      </c>
      <c r="M2068" t="s">
        <v>238</v>
      </c>
      <c r="N2068" t="s">
        <v>5051</v>
      </c>
      <c r="O2068" t="s">
        <v>5094</v>
      </c>
      <c r="Q2068" t="s">
        <v>506</v>
      </c>
      <c r="X2068" t="s">
        <v>5093</v>
      </c>
      <c r="Y2068" t="s">
        <v>5104</v>
      </c>
      <c r="Z2068" t="s">
        <v>5355</v>
      </c>
      <c r="AA2068" t="s">
        <v>5093</v>
      </c>
      <c r="AH2068" t="s">
        <v>5058</v>
      </c>
      <c r="AM2068" t="s">
        <v>10648</v>
      </c>
    </row>
    <row r="2069" spans="1:39" x14ac:dyDescent="0.25">
      <c r="A2069">
        <v>4277</v>
      </c>
      <c r="B2069" t="s">
        <v>10649</v>
      </c>
      <c r="C2069" t="s">
        <v>4795</v>
      </c>
      <c r="D2069" t="s">
        <v>5048</v>
      </c>
      <c r="E2069" t="s">
        <v>10650</v>
      </c>
      <c r="H2069" t="s">
        <v>5050</v>
      </c>
      <c r="I2069" t="s">
        <v>5051</v>
      </c>
      <c r="K2069" t="s">
        <v>5099</v>
      </c>
      <c r="M2069" t="s">
        <v>5237</v>
      </c>
      <c r="N2069" t="s">
        <v>5051</v>
      </c>
      <c r="O2069" t="s">
        <v>5063</v>
      </c>
      <c r="Q2069" t="s">
        <v>238</v>
      </c>
      <c r="X2069" t="s">
        <v>5093</v>
      </c>
      <c r="Y2069" t="s">
        <v>5108</v>
      </c>
      <c r="Z2069" t="s">
        <v>5077</v>
      </c>
      <c r="AA2069" t="s">
        <v>5093</v>
      </c>
      <c r="AH2069" t="s">
        <v>5058</v>
      </c>
      <c r="AM2069" t="s">
        <v>10651</v>
      </c>
    </row>
    <row r="2070" spans="1:39" x14ac:dyDescent="0.25">
      <c r="A2070">
        <v>4278</v>
      </c>
      <c r="B2070" t="s">
        <v>10652</v>
      </c>
      <c r="C2070" t="s">
        <v>4795</v>
      </c>
      <c r="D2070" t="s">
        <v>5048</v>
      </c>
      <c r="E2070" t="s">
        <v>10653</v>
      </c>
      <c r="H2070" t="s">
        <v>5050</v>
      </c>
      <c r="I2070" t="s">
        <v>5051</v>
      </c>
      <c r="K2070" t="s">
        <v>5057</v>
      </c>
      <c r="M2070" t="s">
        <v>5080</v>
      </c>
      <c r="N2070" t="s">
        <v>5051</v>
      </c>
      <c r="O2070" t="s">
        <v>5122</v>
      </c>
      <c r="Q2070" t="s">
        <v>5109</v>
      </c>
      <c r="X2070" t="s">
        <v>5093</v>
      </c>
      <c r="Y2070" t="s">
        <v>5080</v>
      </c>
      <c r="Z2070" t="s">
        <v>5077</v>
      </c>
      <c r="AA2070" t="s">
        <v>5093</v>
      </c>
      <c r="AH2070" t="s">
        <v>5058</v>
      </c>
      <c r="AM2070" t="s">
        <v>10654</v>
      </c>
    </row>
    <row r="2071" spans="1:39" x14ac:dyDescent="0.25">
      <c r="A2071">
        <v>4279</v>
      </c>
      <c r="B2071" t="s">
        <v>10655</v>
      </c>
      <c r="C2071" t="s">
        <v>4795</v>
      </c>
      <c r="D2071" t="s">
        <v>5048</v>
      </c>
      <c r="E2071" t="s">
        <v>10656</v>
      </c>
      <c r="H2071" t="s">
        <v>5050</v>
      </c>
      <c r="I2071" t="s">
        <v>5051</v>
      </c>
      <c r="K2071" t="s">
        <v>5091</v>
      </c>
      <c r="M2071" t="s">
        <v>5080</v>
      </c>
      <c r="N2071" t="s">
        <v>5051</v>
      </c>
      <c r="O2071" t="s">
        <v>5122</v>
      </c>
      <c r="Q2071" t="s">
        <v>5109</v>
      </c>
      <c r="X2071" t="s">
        <v>5093</v>
      </c>
      <c r="Y2071" t="s">
        <v>5080</v>
      </c>
      <c r="Z2071" t="s">
        <v>5077</v>
      </c>
      <c r="AA2071" t="s">
        <v>5093</v>
      </c>
      <c r="AH2071" t="s">
        <v>5058</v>
      </c>
      <c r="AM2071" t="s">
        <v>10657</v>
      </c>
    </row>
    <row r="2072" spans="1:39" x14ac:dyDescent="0.25">
      <c r="A2072">
        <v>4280</v>
      </c>
      <c r="B2072" t="s">
        <v>10658</v>
      </c>
      <c r="C2072" t="s">
        <v>4795</v>
      </c>
      <c r="D2072" t="s">
        <v>5048</v>
      </c>
      <c r="E2072" t="s">
        <v>10659</v>
      </c>
      <c r="H2072" t="s">
        <v>5050</v>
      </c>
      <c r="I2072" t="s">
        <v>5051</v>
      </c>
      <c r="K2072" t="s">
        <v>5099</v>
      </c>
      <c r="M2072" t="s">
        <v>5203</v>
      </c>
      <c r="N2072" t="s">
        <v>5051</v>
      </c>
      <c r="O2072" t="s">
        <v>5113</v>
      </c>
      <c r="Q2072" t="s">
        <v>5203</v>
      </c>
      <c r="X2072" t="s">
        <v>5093</v>
      </c>
      <c r="Y2072" t="s">
        <v>5078</v>
      </c>
      <c r="Z2072" t="s">
        <v>5093</v>
      </c>
      <c r="AA2072" t="s">
        <v>5093</v>
      </c>
      <c r="AH2072" t="s">
        <v>5058</v>
      </c>
      <c r="AM2072" t="s">
        <v>10660</v>
      </c>
    </row>
    <row r="2073" spans="1:39" x14ac:dyDescent="0.25">
      <c r="A2073">
        <v>4281</v>
      </c>
      <c r="B2073" t="s">
        <v>10661</v>
      </c>
      <c r="C2073" t="s">
        <v>4795</v>
      </c>
      <c r="D2073" t="s">
        <v>5048</v>
      </c>
      <c r="E2073" t="s">
        <v>10662</v>
      </c>
      <c r="H2073" t="s">
        <v>5050</v>
      </c>
      <c r="I2073" t="s">
        <v>5051</v>
      </c>
      <c r="K2073" t="s">
        <v>5062</v>
      </c>
      <c r="M2073" t="s">
        <v>5134</v>
      </c>
      <c r="N2073" t="s">
        <v>5051</v>
      </c>
      <c r="O2073" t="s">
        <v>5099</v>
      </c>
      <c r="Q2073" t="s">
        <v>486</v>
      </c>
      <c r="X2073" t="s">
        <v>5093</v>
      </c>
      <c r="Y2073" t="s">
        <v>5085</v>
      </c>
      <c r="Z2073" t="s">
        <v>5093</v>
      </c>
      <c r="AA2073" t="s">
        <v>5093</v>
      </c>
      <c r="AH2073" t="s">
        <v>5058</v>
      </c>
      <c r="AM2073" t="s">
        <v>10663</v>
      </c>
    </row>
    <row r="2074" spans="1:39" x14ac:dyDescent="0.25">
      <c r="A2074">
        <v>4282</v>
      </c>
      <c r="B2074" t="s">
        <v>10664</v>
      </c>
      <c r="C2074" t="s">
        <v>4795</v>
      </c>
      <c r="D2074" t="s">
        <v>5048</v>
      </c>
      <c r="E2074" t="s">
        <v>10665</v>
      </c>
      <c r="H2074" t="s">
        <v>5050</v>
      </c>
      <c r="I2074" t="s">
        <v>5051</v>
      </c>
      <c r="K2074" t="s">
        <v>5099</v>
      </c>
      <c r="M2074" t="s">
        <v>5285</v>
      </c>
      <c r="N2074" t="s">
        <v>5051</v>
      </c>
      <c r="O2074" t="s">
        <v>5117</v>
      </c>
      <c r="Q2074" t="s">
        <v>237</v>
      </c>
      <c r="X2074" t="s">
        <v>5093</v>
      </c>
      <c r="Y2074" t="s">
        <v>5085</v>
      </c>
      <c r="Z2074" t="s">
        <v>5093</v>
      </c>
      <c r="AA2074" t="s">
        <v>5093</v>
      </c>
      <c r="AH2074" t="s">
        <v>5058</v>
      </c>
      <c r="AM2074" t="s">
        <v>10666</v>
      </c>
    </row>
    <row r="2075" spans="1:39" x14ac:dyDescent="0.25">
      <c r="A2075">
        <v>4283</v>
      </c>
      <c r="B2075" t="s">
        <v>10667</v>
      </c>
      <c r="C2075" t="s">
        <v>4795</v>
      </c>
      <c r="D2075" t="s">
        <v>5048</v>
      </c>
      <c r="E2075" t="s">
        <v>10668</v>
      </c>
      <c r="H2075" t="s">
        <v>5050</v>
      </c>
      <c r="I2075" t="s">
        <v>5051</v>
      </c>
      <c r="K2075" t="s">
        <v>5099</v>
      </c>
      <c r="M2075" t="s">
        <v>5285</v>
      </c>
      <c r="N2075" t="s">
        <v>5051</v>
      </c>
      <c r="O2075" t="s">
        <v>5117</v>
      </c>
      <c r="Q2075" t="s">
        <v>5109</v>
      </c>
      <c r="X2075" t="s">
        <v>5093</v>
      </c>
      <c r="Y2075" t="s">
        <v>5085</v>
      </c>
      <c r="Z2075" t="s">
        <v>5093</v>
      </c>
      <c r="AA2075" t="s">
        <v>5093</v>
      </c>
      <c r="AH2075" t="s">
        <v>5058</v>
      </c>
      <c r="AM2075" t="s">
        <v>10669</v>
      </c>
    </row>
    <row r="2076" spans="1:39" x14ac:dyDescent="0.25">
      <c r="A2076">
        <v>4284</v>
      </c>
      <c r="B2076" t="s">
        <v>10670</v>
      </c>
      <c r="C2076" t="s">
        <v>4795</v>
      </c>
      <c r="D2076" t="s">
        <v>5048</v>
      </c>
      <c r="E2076" t="s">
        <v>10671</v>
      </c>
      <c r="H2076" t="s">
        <v>5050</v>
      </c>
      <c r="I2076" t="s">
        <v>5051</v>
      </c>
      <c r="K2076" t="s">
        <v>5099</v>
      </c>
      <c r="M2076" t="s">
        <v>5056</v>
      </c>
      <c r="N2076" t="s">
        <v>5051</v>
      </c>
      <c r="O2076" t="s">
        <v>5094</v>
      </c>
      <c r="Q2076" t="s">
        <v>506</v>
      </c>
      <c r="X2076" t="s">
        <v>5093</v>
      </c>
      <c r="Y2076" t="s">
        <v>5108</v>
      </c>
      <c r="Z2076" t="s">
        <v>5093</v>
      </c>
      <c r="AA2076" t="s">
        <v>5093</v>
      </c>
      <c r="AH2076" t="s">
        <v>5058</v>
      </c>
      <c r="AM2076" t="s">
        <v>10672</v>
      </c>
    </row>
    <row r="2077" spans="1:39" x14ac:dyDescent="0.25">
      <c r="A2077">
        <v>4285</v>
      </c>
      <c r="B2077" t="s">
        <v>10673</v>
      </c>
      <c r="C2077" t="s">
        <v>4795</v>
      </c>
      <c r="D2077" t="s">
        <v>5048</v>
      </c>
      <c r="E2077" t="s">
        <v>10674</v>
      </c>
      <c r="H2077" t="s">
        <v>5050</v>
      </c>
      <c r="I2077" t="s">
        <v>5051</v>
      </c>
      <c r="K2077" t="s">
        <v>5057</v>
      </c>
      <c r="M2077" t="s">
        <v>5355</v>
      </c>
      <c r="N2077" t="s">
        <v>5051</v>
      </c>
      <c r="O2077" t="s">
        <v>5211</v>
      </c>
      <c r="Q2077" t="s">
        <v>5098</v>
      </c>
      <c r="X2077" t="s">
        <v>5093</v>
      </c>
      <c r="Y2077" t="s">
        <v>5108</v>
      </c>
      <c r="Z2077" t="s">
        <v>5968</v>
      </c>
      <c r="AA2077" t="s">
        <v>5093</v>
      </c>
      <c r="AH2077" t="s">
        <v>5058</v>
      </c>
      <c r="AM2077" t="s">
        <v>10675</v>
      </c>
    </row>
    <row r="2078" spans="1:39" x14ac:dyDescent="0.25">
      <c r="A2078">
        <v>4286</v>
      </c>
      <c r="B2078" t="s">
        <v>10676</v>
      </c>
      <c r="C2078" t="s">
        <v>4795</v>
      </c>
      <c r="D2078" t="s">
        <v>5048</v>
      </c>
      <c r="E2078" t="s">
        <v>10677</v>
      </c>
      <c r="H2078" t="s">
        <v>5050</v>
      </c>
      <c r="I2078" t="s">
        <v>5051</v>
      </c>
      <c r="K2078" t="s">
        <v>5099</v>
      </c>
      <c r="M2078" t="s">
        <v>5134</v>
      </c>
      <c r="N2078" t="s">
        <v>5051</v>
      </c>
      <c r="O2078" t="s">
        <v>5123</v>
      </c>
      <c r="Q2078" t="s">
        <v>506</v>
      </c>
      <c r="X2078" t="s">
        <v>5093</v>
      </c>
      <c r="Y2078" t="s">
        <v>5053</v>
      </c>
      <c r="Z2078" t="s">
        <v>5093</v>
      </c>
      <c r="AA2078" t="s">
        <v>5093</v>
      </c>
      <c r="AH2078" t="s">
        <v>5058</v>
      </c>
      <c r="AM2078" t="s">
        <v>10678</v>
      </c>
    </row>
    <row r="2079" spans="1:39" x14ac:dyDescent="0.25">
      <c r="A2079">
        <v>4287</v>
      </c>
      <c r="B2079" t="s">
        <v>10679</v>
      </c>
      <c r="C2079" t="s">
        <v>4795</v>
      </c>
      <c r="D2079" t="s">
        <v>5048</v>
      </c>
      <c r="E2079" t="s">
        <v>10680</v>
      </c>
      <c r="H2079" t="s">
        <v>5050</v>
      </c>
      <c r="I2079" t="s">
        <v>5051</v>
      </c>
      <c r="K2079" t="s">
        <v>235</v>
      </c>
      <c r="M2079" t="s">
        <v>486</v>
      </c>
      <c r="N2079" t="s">
        <v>5051</v>
      </c>
      <c r="O2079" t="s">
        <v>5113</v>
      </c>
      <c r="Q2079" t="s">
        <v>486</v>
      </c>
      <c r="X2079" t="s">
        <v>5093</v>
      </c>
      <c r="Y2079" t="s">
        <v>5085</v>
      </c>
      <c r="Z2079" t="s">
        <v>5093</v>
      </c>
      <c r="AA2079" t="s">
        <v>5093</v>
      </c>
      <c r="AH2079" t="s">
        <v>5058</v>
      </c>
      <c r="AM2079" t="s">
        <v>10681</v>
      </c>
    </row>
    <row r="2080" spans="1:39" x14ac:dyDescent="0.25">
      <c r="A2080">
        <v>4288</v>
      </c>
      <c r="B2080" t="s">
        <v>10682</v>
      </c>
      <c r="C2080" t="s">
        <v>4795</v>
      </c>
      <c r="D2080" t="s">
        <v>5048</v>
      </c>
      <c r="E2080" t="s">
        <v>10683</v>
      </c>
      <c r="H2080" t="s">
        <v>5050</v>
      </c>
      <c r="I2080" t="s">
        <v>5051</v>
      </c>
      <c r="K2080" t="s">
        <v>235</v>
      </c>
      <c r="M2080" t="s">
        <v>236</v>
      </c>
      <c r="N2080" t="s">
        <v>5051</v>
      </c>
      <c r="O2080" t="s">
        <v>5063</v>
      </c>
      <c r="Q2080" t="s">
        <v>486</v>
      </c>
      <c r="X2080" t="s">
        <v>5093</v>
      </c>
      <c r="Y2080" t="s">
        <v>5080</v>
      </c>
      <c r="Z2080" t="s">
        <v>5093</v>
      </c>
      <c r="AA2080" t="s">
        <v>5093</v>
      </c>
      <c r="AH2080" t="s">
        <v>5058</v>
      </c>
      <c r="AM2080" t="s">
        <v>10684</v>
      </c>
    </row>
    <row r="2081" spans="1:39" x14ac:dyDescent="0.25">
      <c r="A2081">
        <v>4289</v>
      </c>
      <c r="B2081" t="s">
        <v>10685</v>
      </c>
      <c r="C2081" t="s">
        <v>4795</v>
      </c>
      <c r="D2081" t="s">
        <v>5048</v>
      </c>
      <c r="E2081" t="s">
        <v>10686</v>
      </c>
      <c r="H2081" t="s">
        <v>5050</v>
      </c>
      <c r="I2081" t="s">
        <v>5051</v>
      </c>
      <c r="K2081" t="s">
        <v>5052</v>
      </c>
      <c r="M2081" t="s">
        <v>323</v>
      </c>
      <c r="N2081" t="s">
        <v>5051</v>
      </c>
      <c r="O2081" t="s">
        <v>5078</v>
      </c>
      <c r="Q2081" t="s">
        <v>5054</v>
      </c>
      <c r="X2081" t="s">
        <v>5093</v>
      </c>
      <c r="Y2081" t="s">
        <v>5080</v>
      </c>
      <c r="Z2081" t="s">
        <v>5077</v>
      </c>
      <c r="AA2081" t="s">
        <v>5093</v>
      </c>
      <c r="AH2081" t="s">
        <v>5058</v>
      </c>
      <c r="AM2081" t="s">
        <v>10687</v>
      </c>
    </row>
    <row r="2082" spans="1:39" x14ac:dyDescent="0.25">
      <c r="A2082">
        <v>4290</v>
      </c>
      <c r="B2082" t="s">
        <v>10688</v>
      </c>
      <c r="C2082" t="s">
        <v>4795</v>
      </c>
      <c r="D2082" t="s">
        <v>5048</v>
      </c>
      <c r="E2082" t="s">
        <v>10689</v>
      </c>
      <c r="H2082" t="s">
        <v>5050</v>
      </c>
      <c r="I2082" t="s">
        <v>5051</v>
      </c>
      <c r="K2082" t="s">
        <v>235</v>
      </c>
      <c r="M2082" t="s">
        <v>5056</v>
      </c>
      <c r="N2082" t="s">
        <v>5051</v>
      </c>
      <c r="O2082" t="s">
        <v>5113</v>
      </c>
      <c r="Q2082" t="s">
        <v>506</v>
      </c>
      <c r="X2082" t="s">
        <v>5093</v>
      </c>
      <c r="Y2082" t="s">
        <v>5053</v>
      </c>
      <c r="Z2082" t="s">
        <v>5093</v>
      </c>
      <c r="AA2082" t="s">
        <v>5093</v>
      </c>
      <c r="AH2082" t="s">
        <v>5058</v>
      </c>
      <c r="AM2082" t="s">
        <v>10690</v>
      </c>
    </row>
    <row r="2083" spans="1:39" x14ac:dyDescent="0.25">
      <c r="A2083">
        <v>4291</v>
      </c>
      <c r="B2083" t="s">
        <v>10691</v>
      </c>
      <c r="C2083" t="s">
        <v>4795</v>
      </c>
      <c r="D2083" t="s">
        <v>5048</v>
      </c>
      <c r="E2083" t="s">
        <v>10692</v>
      </c>
      <c r="H2083" t="s">
        <v>5050</v>
      </c>
      <c r="I2083" t="s">
        <v>5051</v>
      </c>
      <c r="K2083" t="s">
        <v>5099</v>
      </c>
      <c r="M2083" t="s">
        <v>5203</v>
      </c>
      <c r="N2083" t="s">
        <v>5051</v>
      </c>
      <c r="O2083" t="s">
        <v>5099</v>
      </c>
      <c r="Q2083" t="s">
        <v>486</v>
      </c>
      <c r="X2083" t="s">
        <v>5093</v>
      </c>
      <c r="Y2083" t="s">
        <v>5063</v>
      </c>
      <c r="Z2083" t="s">
        <v>10693</v>
      </c>
      <c r="AA2083" t="s">
        <v>5093</v>
      </c>
      <c r="AH2083" t="s">
        <v>5058</v>
      </c>
      <c r="AM2083" t="s">
        <v>10694</v>
      </c>
    </row>
    <row r="2084" spans="1:39" x14ac:dyDescent="0.25">
      <c r="A2084">
        <v>4292</v>
      </c>
      <c r="B2084" t="s">
        <v>10695</v>
      </c>
      <c r="C2084" t="s">
        <v>4795</v>
      </c>
      <c r="D2084" t="s">
        <v>5048</v>
      </c>
      <c r="E2084" t="s">
        <v>10696</v>
      </c>
      <c r="H2084" t="s">
        <v>5050</v>
      </c>
      <c r="I2084" t="s">
        <v>5051</v>
      </c>
      <c r="K2084" t="s">
        <v>5099</v>
      </c>
      <c r="M2084" t="s">
        <v>486</v>
      </c>
      <c r="N2084" t="s">
        <v>5051</v>
      </c>
      <c r="O2084" t="s">
        <v>5099</v>
      </c>
      <c r="Q2084" t="s">
        <v>486</v>
      </c>
      <c r="X2084" t="s">
        <v>5093</v>
      </c>
      <c r="Y2084" t="s">
        <v>236</v>
      </c>
      <c r="Z2084" t="s">
        <v>5100</v>
      </c>
      <c r="AA2084" t="s">
        <v>5093</v>
      </c>
      <c r="AH2084" t="s">
        <v>5058</v>
      </c>
      <c r="AM2084" t="s">
        <v>10697</v>
      </c>
    </row>
    <row r="2085" spans="1:39" x14ac:dyDescent="0.25">
      <c r="A2085">
        <v>4293</v>
      </c>
      <c r="B2085" t="s">
        <v>10698</v>
      </c>
      <c r="C2085" t="s">
        <v>4795</v>
      </c>
      <c r="D2085" t="s">
        <v>5048</v>
      </c>
      <c r="E2085" t="s">
        <v>10699</v>
      </c>
      <c r="H2085" t="s">
        <v>5050</v>
      </c>
      <c r="I2085" t="s">
        <v>5051</v>
      </c>
      <c r="K2085" t="s">
        <v>5099</v>
      </c>
      <c r="M2085" t="s">
        <v>5237</v>
      </c>
      <c r="N2085" t="s">
        <v>5051</v>
      </c>
      <c r="O2085" t="s">
        <v>5094</v>
      </c>
      <c r="Q2085" t="s">
        <v>238</v>
      </c>
      <c r="X2085" t="s">
        <v>5093</v>
      </c>
      <c r="Y2085" t="s">
        <v>5104</v>
      </c>
      <c r="Z2085" t="s">
        <v>5077</v>
      </c>
      <c r="AA2085" t="s">
        <v>5093</v>
      </c>
      <c r="AH2085" t="s">
        <v>5058</v>
      </c>
      <c r="AM2085" t="s">
        <v>10700</v>
      </c>
    </row>
    <row r="2086" spans="1:39" x14ac:dyDescent="0.25">
      <c r="A2086">
        <v>4294</v>
      </c>
      <c r="B2086" t="s">
        <v>10701</v>
      </c>
      <c r="C2086" t="s">
        <v>4795</v>
      </c>
      <c r="D2086" t="s">
        <v>5048</v>
      </c>
      <c r="E2086" t="s">
        <v>10702</v>
      </c>
      <c r="H2086" t="s">
        <v>5050</v>
      </c>
      <c r="I2086" t="s">
        <v>5051</v>
      </c>
      <c r="K2086" t="s">
        <v>5070</v>
      </c>
      <c r="M2086" t="s">
        <v>5134</v>
      </c>
      <c r="N2086" t="s">
        <v>5051</v>
      </c>
      <c r="O2086" t="s">
        <v>5094</v>
      </c>
      <c r="Q2086" t="s">
        <v>5109</v>
      </c>
      <c r="X2086" t="s">
        <v>5093</v>
      </c>
      <c r="Y2086" t="s">
        <v>5460</v>
      </c>
      <c r="Z2086" t="s">
        <v>5052</v>
      </c>
      <c r="AA2086" t="s">
        <v>5093</v>
      </c>
      <c r="AH2086" t="s">
        <v>5058</v>
      </c>
      <c r="AM2086" t="s">
        <v>10703</v>
      </c>
    </row>
    <row r="2087" spans="1:39" x14ac:dyDescent="0.25">
      <c r="A2087">
        <v>4295</v>
      </c>
      <c r="B2087" t="s">
        <v>10704</v>
      </c>
      <c r="C2087" t="s">
        <v>4795</v>
      </c>
      <c r="D2087" t="s">
        <v>5048</v>
      </c>
      <c r="E2087" t="s">
        <v>10705</v>
      </c>
      <c r="H2087" t="s">
        <v>5050</v>
      </c>
      <c r="I2087" t="s">
        <v>5051</v>
      </c>
      <c r="K2087" t="s">
        <v>5099</v>
      </c>
      <c r="M2087" t="s">
        <v>5121</v>
      </c>
      <c r="N2087" t="s">
        <v>5051</v>
      </c>
      <c r="O2087" t="s">
        <v>5113</v>
      </c>
      <c r="Q2087" t="s">
        <v>486</v>
      </c>
      <c r="X2087" t="s">
        <v>5093</v>
      </c>
      <c r="Y2087" t="s">
        <v>236</v>
      </c>
      <c r="Z2087" t="s">
        <v>238</v>
      </c>
      <c r="AA2087" t="s">
        <v>5093</v>
      </c>
      <c r="AH2087" t="s">
        <v>5058</v>
      </c>
      <c r="AM2087" t="s">
        <v>10706</v>
      </c>
    </row>
    <row r="2088" spans="1:39" x14ac:dyDescent="0.25">
      <c r="A2088">
        <v>4296</v>
      </c>
      <c r="B2088" t="s">
        <v>10707</v>
      </c>
      <c r="C2088" t="s">
        <v>4795</v>
      </c>
      <c r="D2088" t="s">
        <v>5048</v>
      </c>
      <c r="E2088" t="s">
        <v>10708</v>
      </c>
      <c r="H2088" t="s">
        <v>5050</v>
      </c>
      <c r="I2088" t="s">
        <v>5051</v>
      </c>
      <c r="K2088" t="s">
        <v>5057</v>
      </c>
      <c r="M2088" t="s">
        <v>743</v>
      </c>
      <c r="N2088" t="s">
        <v>5051</v>
      </c>
      <c r="O2088" t="s">
        <v>5063</v>
      </c>
      <c r="Q2088" t="s">
        <v>5109</v>
      </c>
      <c r="X2088" t="s">
        <v>5093</v>
      </c>
      <c r="Y2088" t="s">
        <v>5080</v>
      </c>
      <c r="Z2088" t="s">
        <v>237</v>
      </c>
      <c r="AA2088" t="s">
        <v>5093</v>
      </c>
      <c r="AH2088" t="s">
        <v>5058</v>
      </c>
      <c r="AM2088" t="s">
        <v>10709</v>
      </c>
    </row>
    <row r="2089" spans="1:39" x14ac:dyDescent="0.25">
      <c r="A2089">
        <v>4297</v>
      </c>
      <c r="B2089" t="s">
        <v>10710</v>
      </c>
      <c r="C2089" t="s">
        <v>4795</v>
      </c>
      <c r="D2089" t="s">
        <v>5048</v>
      </c>
      <c r="E2089" t="s">
        <v>10711</v>
      </c>
      <c r="H2089" t="s">
        <v>5050</v>
      </c>
      <c r="I2089" t="s">
        <v>5051</v>
      </c>
      <c r="K2089" t="s">
        <v>5099</v>
      </c>
      <c r="M2089" t="s">
        <v>5069</v>
      </c>
      <c r="N2089" t="s">
        <v>5051</v>
      </c>
      <c r="O2089" t="s">
        <v>5078</v>
      </c>
      <c r="Q2089" t="s">
        <v>5109</v>
      </c>
      <c r="X2089" t="s">
        <v>5093</v>
      </c>
      <c r="Y2089" t="s">
        <v>5080</v>
      </c>
      <c r="Z2089" t="s">
        <v>5438</v>
      </c>
      <c r="AA2089" t="s">
        <v>5093</v>
      </c>
      <c r="AH2089" t="s">
        <v>5058</v>
      </c>
      <c r="AM2089" t="s">
        <v>10712</v>
      </c>
    </row>
    <row r="2090" spans="1:39" x14ac:dyDescent="0.25">
      <c r="A2090">
        <v>4298</v>
      </c>
      <c r="B2090" t="s">
        <v>10713</v>
      </c>
      <c r="C2090" t="s">
        <v>4795</v>
      </c>
      <c r="D2090" t="s">
        <v>5048</v>
      </c>
      <c r="E2090" t="s">
        <v>10714</v>
      </c>
      <c r="H2090" t="s">
        <v>5050</v>
      </c>
      <c r="I2090" t="s">
        <v>5051</v>
      </c>
      <c r="K2090" t="s">
        <v>5099</v>
      </c>
      <c r="M2090" t="s">
        <v>5134</v>
      </c>
      <c r="N2090" t="s">
        <v>5051</v>
      </c>
      <c r="O2090" t="s">
        <v>235</v>
      </c>
      <c r="Q2090" t="s">
        <v>238</v>
      </c>
      <c r="X2090" t="s">
        <v>5093</v>
      </c>
      <c r="Y2090" t="s">
        <v>5117</v>
      </c>
      <c r="Z2090" t="s">
        <v>5093</v>
      </c>
      <c r="AA2090" t="s">
        <v>5093</v>
      </c>
      <c r="AH2090" t="s">
        <v>5058</v>
      </c>
      <c r="AM2090" t="s">
        <v>10715</v>
      </c>
    </row>
    <row r="2091" spans="1:39" x14ac:dyDescent="0.25">
      <c r="A2091">
        <v>4299</v>
      </c>
      <c r="B2091" t="s">
        <v>10716</v>
      </c>
      <c r="C2091" t="s">
        <v>4795</v>
      </c>
      <c r="D2091" t="s">
        <v>5048</v>
      </c>
      <c r="E2091" t="s">
        <v>10717</v>
      </c>
      <c r="H2091" t="s">
        <v>5050</v>
      </c>
      <c r="I2091" t="s">
        <v>5051</v>
      </c>
      <c r="K2091" t="s">
        <v>5094</v>
      </c>
      <c r="M2091" t="s">
        <v>743</v>
      </c>
      <c r="N2091" t="s">
        <v>5051</v>
      </c>
      <c r="O2091" t="s">
        <v>5094</v>
      </c>
      <c r="Q2091" t="s">
        <v>5121</v>
      </c>
      <c r="X2091" t="s">
        <v>5093</v>
      </c>
      <c r="Y2091" t="s">
        <v>5104</v>
      </c>
      <c r="Z2091" t="s">
        <v>5093</v>
      </c>
      <c r="AA2091" t="s">
        <v>5093</v>
      </c>
      <c r="AH2091" t="s">
        <v>5058</v>
      </c>
      <c r="AM2091" t="s">
        <v>10718</v>
      </c>
    </row>
    <row r="2092" spans="1:39" x14ac:dyDescent="0.25">
      <c r="A2092">
        <v>4300</v>
      </c>
      <c r="B2092" t="s">
        <v>10719</v>
      </c>
      <c r="C2092" t="s">
        <v>4795</v>
      </c>
      <c r="D2092" t="s">
        <v>5048</v>
      </c>
      <c r="E2092" t="s">
        <v>10720</v>
      </c>
      <c r="H2092" t="s">
        <v>5050</v>
      </c>
      <c r="I2092" t="s">
        <v>5051</v>
      </c>
      <c r="K2092" t="s">
        <v>5091</v>
      </c>
      <c r="M2092" t="s">
        <v>5355</v>
      </c>
      <c r="N2092" t="s">
        <v>5051</v>
      </c>
      <c r="O2092" t="s">
        <v>5099</v>
      </c>
      <c r="Q2092" t="s">
        <v>237</v>
      </c>
      <c r="X2092" t="s">
        <v>5093</v>
      </c>
      <c r="Y2092" t="s">
        <v>6072</v>
      </c>
      <c r="Z2092" t="s">
        <v>5093</v>
      </c>
      <c r="AA2092" t="s">
        <v>5093</v>
      </c>
      <c r="AH2092" t="s">
        <v>5058</v>
      </c>
      <c r="AM2092" t="s">
        <v>10721</v>
      </c>
    </row>
    <row r="2093" spans="1:39" x14ac:dyDescent="0.25">
      <c r="A2093">
        <v>4301</v>
      </c>
      <c r="B2093" t="s">
        <v>10722</v>
      </c>
      <c r="C2093" t="s">
        <v>4795</v>
      </c>
      <c r="D2093" t="s">
        <v>5048</v>
      </c>
      <c r="E2093" t="s">
        <v>9323</v>
      </c>
      <c r="H2093" t="s">
        <v>5050</v>
      </c>
      <c r="I2093" t="s">
        <v>5051</v>
      </c>
      <c r="K2093" t="s">
        <v>5094</v>
      </c>
      <c r="M2093" t="s">
        <v>5098</v>
      </c>
      <c r="N2093" t="s">
        <v>5051</v>
      </c>
      <c r="O2093" t="s">
        <v>5099</v>
      </c>
      <c r="Q2093" t="s">
        <v>238</v>
      </c>
      <c r="X2093" t="s">
        <v>5093</v>
      </c>
      <c r="Y2093" t="s">
        <v>5063</v>
      </c>
      <c r="Z2093" t="s">
        <v>5093</v>
      </c>
      <c r="AA2093" t="s">
        <v>5093</v>
      </c>
      <c r="AH2093" t="s">
        <v>5058</v>
      </c>
      <c r="AM2093" t="s">
        <v>10723</v>
      </c>
    </row>
    <row r="2094" spans="1:39" x14ac:dyDescent="0.25">
      <c r="A2094">
        <v>4302</v>
      </c>
      <c r="B2094" t="s">
        <v>10724</v>
      </c>
      <c r="C2094" t="s">
        <v>4795</v>
      </c>
      <c r="D2094" t="s">
        <v>5048</v>
      </c>
      <c r="E2094" t="s">
        <v>10725</v>
      </c>
      <c r="H2094" t="s">
        <v>5050</v>
      </c>
      <c r="I2094" t="s">
        <v>5051</v>
      </c>
      <c r="K2094" t="s">
        <v>5122</v>
      </c>
      <c r="M2094" t="s">
        <v>5056</v>
      </c>
      <c r="N2094" t="s">
        <v>5051</v>
      </c>
      <c r="O2094" t="s">
        <v>5117</v>
      </c>
      <c r="Q2094" t="s">
        <v>5109</v>
      </c>
      <c r="X2094" t="s">
        <v>5093</v>
      </c>
      <c r="Y2094" t="s">
        <v>5108</v>
      </c>
      <c r="Z2094" t="s">
        <v>5093</v>
      </c>
      <c r="AA2094" t="s">
        <v>5093</v>
      </c>
      <c r="AH2094" t="s">
        <v>5058</v>
      </c>
      <c r="AM2094" t="s">
        <v>10726</v>
      </c>
    </row>
    <row r="2095" spans="1:39" x14ac:dyDescent="0.25">
      <c r="A2095">
        <v>4303</v>
      </c>
      <c r="B2095" t="s">
        <v>10727</v>
      </c>
      <c r="C2095" t="s">
        <v>4795</v>
      </c>
      <c r="D2095" t="s">
        <v>5048</v>
      </c>
      <c r="E2095" t="s">
        <v>10728</v>
      </c>
      <c r="H2095" t="s">
        <v>5050</v>
      </c>
      <c r="I2095" t="s">
        <v>5051</v>
      </c>
      <c r="K2095" t="s">
        <v>5091</v>
      </c>
      <c r="M2095" t="s">
        <v>5271</v>
      </c>
      <c r="N2095" t="s">
        <v>5051</v>
      </c>
      <c r="O2095" t="s">
        <v>5113</v>
      </c>
      <c r="Q2095" t="s">
        <v>5271</v>
      </c>
      <c r="X2095" t="s">
        <v>5093</v>
      </c>
      <c r="Y2095" t="s">
        <v>5065</v>
      </c>
      <c r="Z2095" t="s">
        <v>5100</v>
      </c>
      <c r="AA2095" t="s">
        <v>5093</v>
      </c>
      <c r="AH2095" t="s">
        <v>5058</v>
      </c>
      <c r="AM2095" t="s">
        <v>10729</v>
      </c>
    </row>
    <row r="2096" spans="1:39" x14ac:dyDescent="0.25">
      <c r="A2096">
        <v>4304</v>
      </c>
      <c r="B2096" t="s">
        <v>10730</v>
      </c>
      <c r="C2096" t="s">
        <v>4795</v>
      </c>
      <c r="D2096" t="s">
        <v>5048</v>
      </c>
      <c r="E2096" t="s">
        <v>10731</v>
      </c>
      <c r="H2096" t="s">
        <v>5050</v>
      </c>
      <c r="I2096" t="s">
        <v>5051</v>
      </c>
      <c r="K2096" t="s">
        <v>5091</v>
      </c>
      <c r="M2096" t="s">
        <v>486</v>
      </c>
      <c r="N2096" t="s">
        <v>5051</v>
      </c>
      <c r="O2096" t="s">
        <v>5063</v>
      </c>
      <c r="Q2096" t="s">
        <v>486</v>
      </c>
      <c r="X2096" t="s">
        <v>5093</v>
      </c>
      <c r="Y2096" t="s">
        <v>5109</v>
      </c>
      <c r="Z2096" t="s">
        <v>5093</v>
      </c>
      <c r="AA2096" t="s">
        <v>5093</v>
      </c>
      <c r="AH2096" t="s">
        <v>5058</v>
      </c>
      <c r="AM2096" t="s">
        <v>10732</v>
      </c>
    </row>
    <row r="2097" spans="1:39" x14ac:dyDescent="0.25">
      <c r="A2097">
        <v>4305</v>
      </c>
      <c r="B2097" t="s">
        <v>10733</v>
      </c>
      <c r="C2097" t="s">
        <v>4795</v>
      </c>
      <c r="D2097" t="s">
        <v>5048</v>
      </c>
      <c r="E2097" t="s">
        <v>10734</v>
      </c>
      <c r="H2097" t="s">
        <v>5050</v>
      </c>
      <c r="I2097" t="s">
        <v>5051</v>
      </c>
      <c r="K2097" t="s">
        <v>5091</v>
      </c>
      <c r="M2097" t="s">
        <v>5121</v>
      </c>
      <c r="N2097" t="s">
        <v>5051</v>
      </c>
      <c r="O2097" t="s">
        <v>5113</v>
      </c>
      <c r="Q2097" t="s">
        <v>1148</v>
      </c>
      <c r="X2097" t="s">
        <v>5093</v>
      </c>
      <c r="Y2097" t="s">
        <v>5108</v>
      </c>
      <c r="Z2097" t="s">
        <v>5093</v>
      </c>
      <c r="AA2097" t="s">
        <v>5093</v>
      </c>
      <c r="AH2097" t="s">
        <v>5058</v>
      </c>
      <c r="AM2097" t="s">
        <v>10735</v>
      </c>
    </row>
    <row r="2098" spans="1:39" x14ac:dyDescent="0.25">
      <c r="A2098">
        <v>4306</v>
      </c>
      <c r="B2098" t="s">
        <v>10736</v>
      </c>
      <c r="C2098" t="s">
        <v>4795</v>
      </c>
      <c r="D2098" t="s">
        <v>5048</v>
      </c>
      <c r="E2098" t="s">
        <v>10737</v>
      </c>
      <c r="H2098" t="s">
        <v>5050</v>
      </c>
      <c r="I2098" t="s">
        <v>5051</v>
      </c>
      <c r="K2098" t="s">
        <v>5099</v>
      </c>
      <c r="M2098" t="s">
        <v>6941</v>
      </c>
      <c r="N2098" t="s">
        <v>5051</v>
      </c>
      <c r="O2098" t="s">
        <v>5063</v>
      </c>
      <c r="Q2098" t="s">
        <v>238</v>
      </c>
      <c r="X2098" t="s">
        <v>5093</v>
      </c>
      <c r="Y2098" t="s">
        <v>5053</v>
      </c>
      <c r="Z2098" t="s">
        <v>5857</v>
      </c>
      <c r="AA2098" t="s">
        <v>5093</v>
      </c>
      <c r="AH2098" t="s">
        <v>5058</v>
      </c>
      <c r="AM2098" t="s">
        <v>10738</v>
      </c>
    </row>
    <row r="2099" spans="1:39" x14ac:dyDescent="0.25">
      <c r="A2099">
        <v>4307</v>
      </c>
      <c r="B2099" t="s">
        <v>10739</v>
      </c>
      <c r="C2099" t="s">
        <v>4795</v>
      </c>
      <c r="D2099" t="s">
        <v>5048</v>
      </c>
      <c r="E2099" t="s">
        <v>9078</v>
      </c>
      <c r="H2099" t="s">
        <v>5050</v>
      </c>
      <c r="I2099" t="s">
        <v>5051</v>
      </c>
      <c r="K2099" t="s">
        <v>5091</v>
      </c>
      <c r="M2099" t="s">
        <v>237</v>
      </c>
      <c r="N2099" t="s">
        <v>5051</v>
      </c>
      <c r="O2099" t="s">
        <v>5063</v>
      </c>
      <c r="Q2099" t="s">
        <v>5109</v>
      </c>
      <c r="X2099" t="s">
        <v>5093</v>
      </c>
      <c r="Y2099" t="s">
        <v>5104</v>
      </c>
      <c r="Z2099" t="s">
        <v>5064</v>
      </c>
      <c r="AA2099" t="s">
        <v>5093</v>
      </c>
      <c r="AH2099" t="s">
        <v>5058</v>
      </c>
      <c r="AM2099" t="s">
        <v>10740</v>
      </c>
    </row>
    <row r="2100" spans="1:39" x14ac:dyDescent="0.25">
      <c r="A2100">
        <v>4308</v>
      </c>
      <c r="B2100" t="s">
        <v>10741</v>
      </c>
      <c r="C2100" t="s">
        <v>4795</v>
      </c>
      <c r="D2100" t="s">
        <v>5048</v>
      </c>
      <c r="E2100" t="s">
        <v>10742</v>
      </c>
      <c r="H2100" t="s">
        <v>5050</v>
      </c>
      <c r="I2100" t="s">
        <v>5051</v>
      </c>
      <c r="K2100" t="s">
        <v>5063</v>
      </c>
      <c r="M2100" t="s">
        <v>486</v>
      </c>
      <c r="N2100" t="s">
        <v>5051</v>
      </c>
      <c r="O2100" t="s">
        <v>5099</v>
      </c>
      <c r="Q2100" t="s">
        <v>486</v>
      </c>
      <c r="X2100" t="s">
        <v>5093</v>
      </c>
      <c r="Y2100" t="s">
        <v>5063</v>
      </c>
      <c r="Z2100" t="s">
        <v>5093</v>
      </c>
      <c r="AA2100" t="s">
        <v>5093</v>
      </c>
      <c r="AH2100" t="s">
        <v>5058</v>
      </c>
      <c r="AM2100" t="s">
        <v>10743</v>
      </c>
    </row>
    <row r="2101" spans="1:39" x14ac:dyDescent="0.25">
      <c r="A2101">
        <v>4309</v>
      </c>
      <c r="B2101" t="s">
        <v>10744</v>
      </c>
      <c r="C2101" t="s">
        <v>4795</v>
      </c>
      <c r="D2101" t="s">
        <v>5048</v>
      </c>
      <c r="E2101" t="s">
        <v>10745</v>
      </c>
      <c r="H2101" t="s">
        <v>5050</v>
      </c>
      <c r="I2101" t="s">
        <v>5051</v>
      </c>
      <c r="K2101" t="s">
        <v>5055</v>
      </c>
      <c r="M2101" t="s">
        <v>237</v>
      </c>
      <c r="N2101" t="s">
        <v>5051</v>
      </c>
      <c r="O2101" t="s">
        <v>5099</v>
      </c>
      <c r="Q2101" t="s">
        <v>238</v>
      </c>
      <c r="X2101" t="s">
        <v>5093</v>
      </c>
      <c r="Y2101" t="s">
        <v>5104</v>
      </c>
      <c r="Z2101" t="s">
        <v>5093</v>
      </c>
      <c r="AA2101" t="s">
        <v>5093</v>
      </c>
      <c r="AH2101" t="s">
        <v>5058</v>
      </c>
      <c r="AM2101" t="s">
        <v>10746</v>
      </c>
    </row>
    <row r="2102" spans="1:39" x14ac:dyDescent="0.25">
      <c r="A2102">
        <v>4310</v>
      </c>
      <c r="B2102" t="s">
        <v>10747</v>
      </c>
      <c r="C2102" t="s">
        <v>4795</v>
      </c>
      <c r="D2102" t="s">
        <v>5048</v>
      </c>
      <c r="E2102" t="s">
        <v>10748</v>
      </c>
      <c r="H2102" t="s">
        <v>5050</v>
      </c>
      <c r="I2102" t="s">
        <v>5051</v>
      </c>
      <c r="K2102" t="s">
        <v>5091</v>
      </c>
      <c r="M2102" t="s">
        <v>237</v>
      </c>
      <c r="N2102" t="s">
        <v>5051</v>
      </c>
      <c r="O2102" t="s">
        <v>5099</v>
      </c>
      <c r="Q2102" t="s">
        <v>238</v>
      </c>
      <c r="X2102" t="s">
        <v>5093</v>
      </c>
      <c r="Y2102" t="s">
        <v>5108</v>
      </c>
      <c r="Z2102" t="s">
        <v>5093</v>
      </c>
      <c r="AA2102" t="s">
        <v>5093</v>
      </c>
      <c r="AH2102" t="s">
        <v>5058</v>
      </c>
      <c r="AM2102" t="s">
        <v>10749</v>
      </c>
    </row>
    <row r="2103" spans="1:39" x14ac:dyDescent="0.25">
      <c r="A2103">
        <v>4311</v>
      </c>
      <c r="B2103" t="s">
        <v>10750</v>
      </c>
      <c r="C2103" t="s">
        <v>4795</v>
      </c>
      <c r="D2103" t="s">
        <v>5048</v>
      </c>
      <c r="E2103" t="s">
        <v>10751</v>
      </c>
      <c r="H2103" t="s">
        <v>5050</v>
      </c>
      <c r="I2103" t="s">
        <v>5051</v>
      </c>
      <c r="K2103" t="s">
        <v>5091</v>
      </c>
      <c r="M2103" t="s">
        <v>237</v>
      </c>
      <c r="N2103" t="s">
        <v>5051</v>
      </c>
      <c r="O2103" t="s">
        <v>5094</v>
      </c>
      <c r="Q2103" t="s">
        <v>238</v>
      </c>
      <c r="X2103" t="s">
        <v>5093</v>
      </c>
      <c r="Y2103" t="s">
        <v>5108</v>
      </c>
      <c r="Z2103" t="s">
        <v>5093</v>
      </c>
      <c r="AA2103" t="s">
        <v>5093</v>
      </c>
      <c r="AH2103" t="s">
        <v>5058</v>
      </c>
      <c r="AM2103" t="s">
        <v>10752</v>
      </c>
    </row>
    <row r="2104" spans="1:39" x14ac:dyDescent="0.25">
      <c r="A2104">
        <v>4312</v>
      </c>
      <c r="B2104" t="s">
        <v>10753</v>
      </c>
      <c r="C2104" t="s">
        <v>4795</v>
      </c>
      <c r="D2104" t="s">
        <v>5048</v>
      </c>
      <c r="E2104" t="s">
        <v>10754</v>
      </c>
      <c r="H2104" t="s">
        <v>5050</v>
      </c>
      <c r="I2104" t="s">
        <v>5051</v>
      </c>
      <c r="K2104" t="s">
        <v>5052</v>
      </c>
      <c r="M2104" t="s">
        <v>5355</v>
      </c>
      <c r="N2104" t="s">
        <v>5051</v>
      </c>
      <c r="O2104" t="s">
        <v>5211</v>
      </c>
      <c r="Q2104" t="s">
        <v>743</v>
      </c>
      <c r="X2104" t="s">
        <v>5093</v>
      </c>
      <c r="Y2104" t="s">
        <v>5085</v>
      </c>
      <c r="Z2104" t="s">
        <v>5093</v>
      </c>
      <c r="AA2104" t="s">
        <v>5093</v>
      </c>
      <c r="AH2104" t="s">
        <v>5058</v>
      </c>
      <c r="AM2104" t="s">
        <v>10755</v>
      </c>
    </row>
    <row r="2105" spans="1:39" x14ac:dyDescent="0.25">
      <c r="A2105">
        <v>4313</v>
      </c>
      <c r="B2105" t="s">
        <v>10756</v>
      </c>
      <c r="C2105" t="s">
        <v>4795</v>
      </c>
      <c r="D2105" t="s">
        <v>5048</v>
      </c>
      <c r="E2105" t="s">
        <v>10757</v>
      </c>
      <c r="H2105" t="s">
        <v>5050</v>
      </c>
      <c r="I2105" t="s">
        <v>5051</v>
      </c>
      <c r="K2105" t="s">
        <v>5052</v>
      </c>
      <c r="M2105" t="s">
        <v>5355</v>
      </c>
      <c r="N2105" t="s">
        <v>5051</v>
      </c>
      <c r="O2105" t="s">
        <v>5063</v>
      </c>
      <c r="Q2105" t="s">
        <v>743</v>
      </c>
      <c r="X2105" t="s">
        <v>5093</v>
      </c>
      <c r="Y2105" t="s">
        <v>5085</v>
      </c>
      <c r="Z2105" t="s">
        <v>5093</v>
      </c>
      <c r="AA2105" t="s">
        <v>5093</v>
      </c>
      <c r="AH2105" t="s">
        <v>5058</v>
      </c>
      <c r="AM2105" t="s">
        <v>10758</v>
      </c>
    </row>
    <row r="2106" spans="1:39" x14ac:dyDescent="0.25">
      <c r="A2106">
        <v>4314</v>
      </c>
      <c r="B2106" t="s">
        <v>10759</v>
      </c>
      <c r="C2106" t="s">
        <v>4795</v>
      </c>
      <c r="D2106" t="s">
        <v>5048</v>
      </c>
      <c r="E2106" t="s">
        <v>10760</v>
      </c>
      <c r="H2106" t="s">
        <v>5050</v>
      </c>
      <c r="I2106" t="s">
        <v>5051</v>
      </c>
      <c r="K2106" t="s">
        <v>5052</v>
      </c>
      <c r="M2106" t="s">
        <v>5355</v>
      </c>
      <c r="N2106" t="s">
        <v>5051</v>
      </c>
      <c r="O2106" t="s">
        <v>5063</v>
      </c>
      <c r="Q2106" t="s">
        <v>743</v>
      </c>
      <c r="X2106" t="s">
        <v>5093</v>
      </c>
      <c r="Y2106" t="s">
        <v>5065</v>
      </c>
      <c r="Z2106" t="s">
        <v>5093</v>
      </c>
      <c r="AA2106" t="s">
        <v>5093</v>
      </c>
      <c r="AH2106" t="s">
        <v>5058</v>
      </c>
      <c r="AM2106" t="s">
        <v>10761</v>
      </c>
    </row>
    <row r="2107" spans="1:39" x14ac:dyDescent="0.25">
      <c r="A2107">
        <v>4315</v>
      </c>
      <c r="B2107" t="s">
        <v>10762</v>
      </c>
      <c r="C2107" t="s">
        <v>4795</v>
      </c>
      <c r="D2107" t="s">
        <v>5048</v>
      </c>
      <c r="E2107" t="s">
        <v>10763</v>
      </c>
      <c r="H2107" t="s">
        <v>5050</v>
      </c>
      <c r="I2107" t="s">
        <v>5051</v>
      </c>
      <c r="K2107" t="s">
        <v>5099</v>
      </c>
      <c r="M2107" t="s">
        <v>5395</v>
      </c>
      <c r="N2107" t="s">
        <v>5051</v>
      </c>
      <c r="O2107" t="s">
        <v>5138</v>
      </c>
      <c r="Q2107" t="s">
        <v>5395</v>
      </c>
      <c r="X2107" t="s">
        <v>5093</v>
      </c>
      <c r="Y2107" t="s">
        <v>5215</v>
      </c>
      <c r="Z2107" t="s">
        <v>5093</v>
      </c>
      <c r="AA2107" t="s">
        <v>5093</v>
      </c>
      <c r="AH2107" t="s">
        <v>5058</v>
      </c>
      <c r="AM2107" t="s">
        <v>10764</v>
      </c>
    </row>
    <row r="2108" spans="1:39" x14ac:dyDescent="0.25">
      <c r="A2108">
        <v>4316</v>
      </c>
      <c r="B2108" t="s">
        <v>10765</v>
      </c>
      <c r="C2108" t="s">
        <v>4795</v>
      </c>
      <c r="D2108" t="s">
        <v>5048</v>
      </c>
      <c r="E2108" t="s">
        <v>8009</v>
      </c>
      <c r="H2108" t="s">
        <v>5050</v>
      </c>
      <c r="I2108" t="s">
        <v>5051</v>
      </c>
      <c r="K2108" t="s">
        <v>5094</v>
      </c>
      <c r="M2108" t="s">
        <v>5098</v>
      </c>
      <c r="N2108" t="s">
        <v>5051</v>
      </c>
      <c r="O2108" t="s">
        <v>235</v>
      </c>
      <c r="Q2108" t="s">
        <v>5098</v>
      </c>
      <c r="X2108" t="s">
        <v>5093</v>
      </c>
      <c r="Y2108" t="s">
        <v>5117</v>
      </c>
      <c r="Z2108" t="s">
        <v>5093</v>
      </c>
      <c r="AA2108" t="s">
        <v>5093</v>
      </c>
      <c r="AH2108" t="s">
        <v>5058</v>
      </c>
      <c r="AM2108" t="s">
        <v>10766</v>
      </c>
    </row>
    <row r="2109" spans="1:39" x14ac:dyDescent="0.25">
      <c r="A2109">
        <v>4317</v>
      </c>
      <c r="B2109" t="s">
        <v>10767</v>
      </c>
      <c r="C2109" t="s">
        <v>4795</v>
      </c>
      <c r="D2109" t="s">
        <v>5048</v>
      </c>
      <c r="E2109" t="s">
        <v>8842</v>
      </c>
      <c r="H2109" t="s">
        <v>5050</v>
      </c>
      <c r="I2109" t="s">
        <v>5051</v>
      </c>
      <c r="K2109" t="s">
        <v>235</v>
      </c>
      <c r="M2109" t="s">
        <v>5056</v>
      </c>
      <c r="N2109" t="s">
        <v>5051</v>
      </c>
      <c r="O2109" t="s">
        <v>5113</v>
      </c>
      <c r="Q2109" t="s">
        <v>5056</v>
      </c>
      <c r="X2109" t="s">
        <v>5093</v>
      </c>
      <c r="Y2109" t="s">
        <v>5215</v>
      </c>
      <c r="Z2109" t="s">
        <v>5093</v>
      </c>
      <c r="AA2109" t="s">
        <v>5093</v>
      </c>
      <c r="AH2109" t="s">
        <v>5058</v>
      </c>
      <c r="AM2109" t="s">
        <v>10768</v>
      </c>
    </row>
    <row r="2110" spans="1:39" x14ac:dyDescent="0.25">
      <c r="A2110">
        <v>4318</v>
      </c>
      <c r="B2110" t="s">
        <v>10769</v>
      </c>
      <c r="C2110" t="s">
        <v>4795</v>
      </c>
      <c r="D2110" t="s">
        <v>5048</v>
      </c>
      <c r="E2110" t="s">
        <v>9465</v>
      </c>
      <c r="H2110" t="s">
        <v>5050</v>
      </c>
      <c r="I2110" t="s">
        <v>5051</v>
      </c>
      <c r="K2110" t="s">
        <v>5113</v>
      </c>
      <c r="M2110" t="s">
        <v>5134</v>
      </c>
      <c r="N2110" t="s">
        <v>5051</v>
      </c>
      <c r="O2110" t="s">
        <v>235</v>
      </c>
      <c r="Q2110" t="s">
        <v>238</v>
      </c>
      <c r="X2110" t="s">
        <v>5093</v>
      </c>
      <c r="Y2110" t="s">
        <v>5104</v>
      </c>
      <c r="Z2110" t="s">
        <v>5093</v>
      </c>
      <c r="AA2110" t="s">
        <v>5093</v>
      </c>
      <c r="AH2110" t="s">
        <v>5058</v>
      </c>
      <c r="AM2110" t="s">
        <v>10770</v>
      </c>
    </row>
    <row r="2111" spans="1:39" x14ac:dyDescent="0.25">
      <c r="A2111">
        <v>4319</v>
      </c>
      <c r="B2111" t="s">
        <v>10771</v>
      </c>
      <c r="C2111" t="s">
        <v>4795</v>
      </c>
      <c r="D2111" t="s">
        <v>5048</v>
      </c>
      <c r="E2111" t="s">
        <v>8848</v>
      </c>
      <c r="H2111" t="s">
        <v>5050</v>
      </c>
      <c r="I2111" t="s">
        <v>5051</v>
      </c>
      <c r="K2111" t="s">
        <v>235</v>
      </c>
      <c r="M2111" t="s">
        <v>743</v>
      </c>
      <c r="N2111" t="s">
        <v>5051</v>
      </c>
      <c r="O2111" t="s">
        <v>5094</v>
      </c>
      <c r="Q2111" t="s">
        <v>238</v>
      </c>
      <c r="X2111" t="s">
        <v>5093</v>
      </c>
      <c r="Y2111" t="s">
        <v>236</v>
      </c>
      <c r="Z2111" t="s">
        <v>5074</v>
      </c>
      <c r="AA2111" t="s">
        <v>5093</v>
      </c>
      <c r="AH2111" t="s">
        <v>5058</v>
      </c>
      <c r="AM2111" t="s">
        <v>10772</v>
      </c>
    </row>
    <row r="2112" spans="1:39" x14ac:dyDescent="0.25">
      <c r="A2112">
        <v>4320</v>
      </c>
      <c r="B2112" t="s">
        <v>10773</v>
      </c>
      <c r="C2112" t="s">
        <v>4795</v>
      </c>
      <c r="D2112" t="s">
        <v>5048</v>
      </c>
      <c r="E2112" t="s">
        <v>9634</v>
      </c>
      <c r="H2112" t="s">
        <v>5050</v>
      </c>
      <c r="I2112" t="s">
        <v>5051</v>
      </c>
      <c r="K2112" t="s">
        <v>235</v>
      </c>
      <c r="M2112" t="s">
        <v>323</v>
      </c>
      <c r="N2112" t="s">
        <v>5051</v>
      </c>
      <c r="O2112" t="s">
        <v>5063</v>
      </c>
      <c r="Q2112" t="s">
        <v>238</v>
      </c>
      <c r="X2112" t="s">
        <v>5093</v>
      </c>
      <c r="Y2112" t="s">
        <v>5108</v>
      </c>
      <c r="Z2112" t="s">
        <v>5093</v>
      </c>
      <c r="AA2112" t="s">
        <v>5093</v>
      </c>
      <c r="AH2112" t="s">
        <v>5058</v>
      </c>
      <c r="AM2112" t="s">
        <v>10774</v>
      </c>
    </row>
    <row r="2113" spans="1:39" x14ac:dyDescent="0.25">
      <c r="A2113">
        <v>4321</v>
      </c>
      <c r="B2113" t="s">
        <v>10775</v>
      </c>
      <c r="C2113" t="s">
        <v>4795</v>
      </c>
      <c r="D2113" t="s">
        <v>5048</v>
      </c>
      <c r="E2113" t="s">
        <v>9365</v>
      </c>
      <c r="H2113" t="s">
        <v>5050</v>
      </c>
      <c r="I2113" t="s">
        <v>5051</v>
      </c>
      <c r="K2113" t="s">
        <v>5099</v>
      </c>
      <c r="M2113" t="s">
        <v>5134</v>
      </c>
      <c r="N2113" t="s">
        <v>5051</v>
      </c>
      <c r="O2113" t="s">
        <v>5063</v>
      </c>
      <c r="Q2113" t="s">
        <v>238</v>
      </c>
      <c r="X2113" t="s">
        <v>5093</v>
      </c>
      <c r="Y2113" t="s">
        <v>5108</v>
      </c>
      <c r="Z2113" t="s">
        <v>5093</v>
      </c>
      <c r="AA2113" t="s">
        <v>5093</v>
      </c>
      <c r="AH2113" t="s">
        <v>5058</v>
      </c>
      <c r="AM2113" t="s">
        <v>10776</v>
      </c>
    </row>
    <row r="2114" spans="1:39" x14ac:dyDescent="0.25">
      <c r="A2114">
        <v>4322</v>
      </c>
      <c r="B2114" t="s">
        <v>10777</v>
      </c>
      <c r="C2114" t="s">
        <v>4795</v>
      </c>
      <c r="D2114" t="s">
        <v>5048</v>
      </c>
      <c r="E2114" t="s">
        <v>10778</v>
      </c>
      <c r="H2114" t="s">
        <v>5050</v>
      </c>
      <c r="I2114" t="s">
        <v>5051</v>
      </c>
      <c r="K2114" t="s">
        <v>5099</v>
      </c>
      <c r="M2114" t="s">
        <v>5056</v>
      </c>
      <c r="N2114" t="s">
        <v>5051</v>
      </c>
      <c r="O2114" t="s">
        <v>5094</v>
      </c>
      <c r="Q2114" t="s">
        <v>506</v>
      </c>
      <c r="X2114" t="s">
        <v>5093</v>
      </c>
      <c r="Y2114" t="s">
        <v>5078</v>
      </c>
      <c r="Z2114" t="s">
        <v>5093</v>
      </c>
      <c r="AA2114" t="s">
        <v>5093</v>
      </c>
      <c r="AH2114" t="s">
        <v>5058</v>
      </c>
      <c r="AM2114" t="s">
        <v>10779</v>
      </c>
    </row>
    <row r="2115" spans="1:39" x14ac:dyDescent="0.25">
      <c r="A2115">
        <v>4323</v>
      </c>
      <c r="B2115" t="s">
        <v>10780</v>
      </c>
      <c r="C2115" t="s">
        <v>4795</v>
      </c>
      <c r="D2115" t="s">
        <v>5048</v>
      </c>
      <c r="E2115" t="s">
        <v>10781</v>
      </c>
      <c r="H2115" t="s">
        <v>5050</v>
      </c>
      <c r="I2115" t="s">
        <v>5051</v>
      </c>
      <c r="K2115" t="s">
        <v>235</v>
      </c>
      <c r="M2115" t="s">
        <v>5098</v>
      </c>
      <c r="N2115" t="s">
        <v>5051</v>
      </c>
      <c r="O2115" t="s">
        <v>5063</v>
      </c>
      <c r="Q2115" t="s">
        <v>506</v>
      </c>
      <c r="X2115" t="s">
        <v>5093</v>
      </c>
      <c r="Y2115" t="s">
        <v>5085</v>
      </c>
      <c r="Z2115" t="s">
        <v>5093</v>
      </c>
      <c r="AA2115" t="s">
        <v>5093</v>
      </c>
      <c r="AH2115" t="s">
        <v>5058</v>
      </c>
      <c r="AM2115" t="s">
        <v>10782</v>
      </c>
    </row>
    <row r="2116" spans="1:39" x14ac:dyDescent="0.25">
      <c r="A2116">
        <v>4324</v>
      </c>
      <c r="B2116" t="s">
        <v>10783</v>
      </c>
      <c r="C2116" t="s">
        <v>4795</v>
      </c>
      <c r="D2116" t="s">
        <v>5048</v>
      </c>
      <c r="E2116" t="s">
        <v>10784</v>
      </c>
      <c r="H2116" t="s">
        <v>5050</v>
      </c>
      <c r="I2116" t="s">
        <v>5051</v>
      </c>
      <c r="K2116" t="s">
        <v>5094</v>
      </c>
      <c r="M2116" t="s">
        <v>5098</v>
      </c>
      <c r="N2116" t="s">
        <v>5051</v>
      </c>
      <c r="O2116" t="s">
        <v>5094</v>
      </c>
      <c r="Q2116" t="s">
        <v>5121</v>
      </c>
      <c r="X2116" t="s">
        <v>5093</v>
      </c>
      <c r="Y2116" t="s">
        <v>5104</v>
      </c>
      <c r="Z2116" t="s">
        <v>5093</v>
      </c>
      <c r="AA2116" t="s">
        <v>5093</v>
      </c>
      <c r="AH2116" t="s">
        <v>5058</v>
      </c>
      <c r="AM2116" t="s">
        <v>10785</v>
      </c>
    </row>
    <row r="2117" spans="1:39" x14ac:dyDescent="0.25">
      <c r="A2117">
        <v>4325</v>
      </c>
      <c r="B2117" t="s">
        <v>10786</v>
      </c>
      <c r="C2117" t="s">
        <v>4795</v>
      </c>
      <c r="D2117" t="s">
        <v>5048</v>
      </c>
      <c r="E2117" t="s">
        <v>10787</v>
      </c>
      <c r="H2117" t="s">
        <v>5050</v>
      </c>
      <c r="I2117" t="s">
        <v>5051</v>
      </c>
      <c r="K2117" t="s">
        <v>5099</v>
      </c>
      <c r="M2117" t="s">
        <v>238</v>
      </c>
      <c r="N2117" t="s">
        <v>5051</v>
      </c>
      <c r="O2117" t="s">
        <v>5113</v>
      </c>
      <c r="Q2117" t="s">
        <v>5121</v>
      </c>
      <c r="X2117" t="s">
        <v>5093</v>
      </c>
      <c r="Y2117" t="s">
        <v>5104</v>
      </c>
      <c r="Z2117" t="s">
        <v>5093</v>
      </c>
      <c r="AA2117" t="s">
        <v>5093</v>
      </c>
      <c r="AH2117" t="s">
        <v>5058</v>
      </c>
      <c r="AM2117" t="s">
        <v>10788</v>
      </c>
    </row>
    <row r="2118" spans="1:39" x14ac:dyDescent="0.25">
      <c r="A2118">
        <v>4326</v>
      </c>
      <c r="B2118" t="s">
        <v>10789</v>
      </c>
      <c r="C2118" t="s">
        <v>4795</v>
      </c>
      <c r="D2118" t="s">
        <v>5048</v>
      </c>
      <c r="E2118" t="s">
        <v>8228</v>
      </c>
      <c r="H2118" t="s">
        <v>5050</v>
      </c>
      <c r="I2118" t="s">
        <v>5051</v>
      </c>
      <c r="K2118" t="s">
        <v>5099</v>
      </c>
      <c r="M2118" t="s">
        <v>238</v>
      </c>
      <c r="N2118" t="s">
        <v>5051</v>
      </c>
      <c r="O2118" t="s">
        <v>5063</v>
      </c>
      <c r="Q2118" t="s">
        <v>5121</v>
      </c>
      <c r="X2118" t="s">
        <v>5093</v>
      </c>
      <c r="Y2118" t="s">
        <v>5085</v>
      </c>
      <c r="Z2118" t="s">
        <v>5093</v>
      </c>
      <c r="AA2118" t="s">
        <v>5093</v>
      </c>
      <c r="AH2118" t="s">
        <v>5058</v>
      </c>
      <c r="AM2118" t="s">
        <v>10790</v>
      </c>
    </row>
    <row r="2119" spans="1:39" x14ac:dyDescent="0.25">
      <c r="A2119">
        <v>4327</v>
      </c>
      <c r="B2119" t="s">
        <v>10791</v>
      </c>
      <c r="C2119" t="s">
        <v>4795</v>
      </c>
      <c r="D2119" t="s">
        <v>5048</v>
      </c>
      <c r="E2119" t="s">
        <v>10792</v>
      </c>
      <c r="H2119" t="s">
        <v>5050</v>
      </c>
      <c r="I2119" t="s">
        <v>5051</v>
      </c>
      <c r="K2119" t="s">
        <v>235</v>
      </c>
      <c r="M2119" t="s">
        <v>238</v>
      </c>
      <c r="N2119" t="s">
        <v>5051</v>
      </c>
      <c r="O2119" t="s">
        <v>5099</v>
      </c>
      <c r="Q2119" t="s">
        <v>486</v>
      </c>
      <c r="X2119" t="s">
        <v>5093</v>
      </c>
      <c r="Y2119" t="s">
        <v>5078</v>
      </c>
      <c r="Z2119" t="s">
        <v>5093</v>
      </c>
      <c r="AA2119" t="s">
        <v>5093</v>
      </c>
      <c r="AH2119" t="s">
        <v>5058</v>
      </c>
      <c r="AM2119" t="s">
        <v>10793</v>
      </c>
    </row>
    <row r="2120" spans="1:39" x14ac:dyDescent="0.25">
      <c r="A2120">
        <v>4328</v>
      </c>
      <c r="B2120" t="s">
        <v>10794</v>
      </c>
      <c r="C2120" t="s">
        <v>4795</v>
      </c>
      <c r="D2120" t="s">
        <v>5048</v>
      </c>
      <c r="E2120" t="s">
        <v>10795</v>
      </c>
      <c r="H2120" t="s">
        <v>5050</v>
      </c>
      <c r="I2120" t="s">
        <v>5051</v>
      </c>
      <c r="K2120" t="s">
        <v>5091</v>
      </c>
      <c r="M2120" t="s">
        <v>486</v>
      </c>
      <c r="N2120" t="s">
        <v>5051</v>
      </c>
      <c r="O2120" t="s">
        <v>5094</v>
      </c>
      <c r="Q2120" t="s">
        <v>486</v>
      </c>
      <c r="X2120" t="s">
        <v>5093</v>
      </c>
      <c r="Y2120" t="s">
        <v>5104</v>
      </c>
      <c r="Z2120" t="s">
        <v>5093</v>
      </c>
      <c r="AA2120" t="s">
        <v>5093</v>
      </c>
      <c r="AH2120" t="s">
        <v>5058</v>
      </c>
      <c r="AM2120" t="s">
        <v>10796</v>
      </c>
    </row>
    <row r="2121" spans="1:39" x14ac:dyDescent="0.25">
      <c r="A2121">
        <v>4329</v>
      </c>
      <c r="B2121" t="s">
        <v>10797</v>
      </c>
      <c r="C2121" t="s">
        <v>4795</v>
      </c>
      <c r="D2121" t="s">
        <v>5048</v>
      </c>
      <c r="E2121" t="s">
        <v>10798</v>
      </c>
      <c r="H2121" t="s">
        <v>5050</v>
      </c>
      <c r="I2121" t="s">
        <v>5051</v>
      </c>
      <c r="K2121" t="s">
        <v>5099</v>
      </c>
      <c r="M2121" t="s">
        <v>238</v>
      </c>
      <c r="N2121" t="s">
        <v>5051</v>
      </c>
      <c r="O2121" t="s">
        <v>5123</v>
      </c>
      <c r="Q2121" t="s">
        <v>486</v>
      </c>
      <c r="X2121" t="s">
        <v>5093</v>
      </c>
      <c r="Y2121" t="s">
        <v>5108</v>
      </c>
      <c r="Z2121" t="s">
        <v>5093</v>
      </c>
      <c r="AA2121" t="s">
        <v>5093</v>
      </c>
      <c r="AH2121" t="s">
        <v>5058</v>
      </c>
      <c r="AM2121" t="s">
        <v>10799</v>
      </c>
    </row>
    <row r="2122" spans="1:39" x14ac:dyDescent="0.25">
      <c r="A2122">
        <v>4330</v>
      </c>
      <c r="B2122" t="s">
        <v>10800</v>
      </c>
      <c r="C2122" t="s">
        <v>4795</v>
      </c>
      <c r="D2122" t="s">
        <v>5048</v>
      </c>
      <c r="E2122" t="s">
        <v>10801</v>
      </c>
      <c r="H2122" t="s">
        <v>5050</v>
      </c>
      <c r="I2122" t="s">
        <v>5051</v>
      </c>
      <c r="K2122" t="s">
        <v>5091</v>
      </c>
      <c r="M2122" t="s">
        <v>323</v>
      </c>
      <c r="N2122" t="s">
        <v>5051</v>
      </c>
      <c r="O2122" t="s">
        <v>5078</v>
      </c>
      <c r="Q2122" t="s">
        <v>238</v>
      </c>
      <c r="X2122" t="s">
        <v>5093</v>
      </c>
      <c r="Y2122" t="s">
        <v>5093</v>
      </c>
      <c r="Z2122" t="s">
        <v>10802</v>
      </c>
      <c r="AA2122" t="s">
        <v>5093</v>
      </c>
      <c r="AH2122" t="s">
        <v>5058</v>
      </c>
      <c r="AM2122" t="s">
        <v>10803</v>
      </c>
    </row>
    <row r="2123" spans="1:39" x14ac:dyDescent="0.25">
      <c r="A2123">
        <v>4331</v>
      </c>
      <c r="B2123" t="s">
        <v>10804</v>
      </c>
      <c r="C2123" t="s">
        <v>4795</v>
      </c>
      <c r="D2123" t="s">
        <v>5048</v>
      </c>
      <c r="E2123" t="s">
        <v>10805</v>
      </c>
      <c r="H2123" t="s">
        <v>5050</v>
      </c>
      <c r="I2123" t="s">
        <v>5051</v>
      </c>
      <c r="K2123" t="s">
        <v>5062</v>
      </c>
      <c r="M2123" t="s">
        <v>5134</v>
      </c>
      <c r="N2123" t="s">
        <v>5051</v>
      </c>
      <c r="O2123" t="s">
        <v>5094</v>
      </c>
      <c r="Q2123" t="s">
        <v>5109</v>
      </c>
      <c r="X2123" t="s">
        <v>5093</v>
      </c>
      <c r="Y2123" t="s">
        <v>5460</v>
      </c>
      <c r="Z2123" t="s">
        <v>6014</v>
      </c>
      <c r="AA2123" t="s">
        <v>5093</v>
      </c>
      <c r="AH2123" t="s">
        <v>5058</v>
      </c>
      <c r="AM2123" t="s">
        <v>10806</v>
      </c>
    </row>
    <row r="2124" spans="1:39" x14ac:dyDescent="0.25">
      <c r="A2124">
        <v>4332</v>
      </c>
      <c r="B2124" t="s">
        <v>10807</v>
      </c>
      <c r="C2124" t="s">
        <v>4795</v>
      </c>
      <c r="D2124" t="s">
        <v>5048</v>
      </c>
      <c r="E2124" t="s">
        <v>10808</v>
      </c>
      <c r="H2124" t="s">
        <v>5050</v>
      </c>
      <c r="I2124" t="s">
        <v>5051</v>
      </c>
      <c r="K2124" t="s">
        <v>5094</v>
      </c>
      <c r="M2124" t="s">
        <v>238</v>
      </c>
      <c r="N2124" t="s">
        <v>5051</v>
      </c>
      <c r="O2124" t="s">
        <v>5094</v>
      </c>
      <c r="Q2124" t="s">
        <v>5109</v>
      </c>
      <c r="X2124" t="s">
        <v>5093</v>
      </c>
      <c r="Y2124" t="s">
        <v>5108</v>
      </c>
      <c r="Z2124" t="s">
        <v>5093</v>
      </c>
      <c r="AA2124" t="s">
        <v>5093</v>
      </c>
      <c r="AH2124" t="s">
        <v>5058</v>
      </c>
      <c r="AM2124" t="s">
        <v>10809</v>
      </c>
    </row>
    <row r="2125" spans="1:39" x14ac:dyDescent="0.25">
      <c r="A2125">
        <v>4333</v>
      </c>
      <c r="B2125" t="s">
        <v>10810</v>
      </c>
      <c r="C2125" t="s">
        <v>4795</v>
      </c>
      <c r="D2125" t="s">
        <v>5048</v>
      </c>
      <c r="E2125" t="s">
        <v>10811</v>
      </c>
      <c r="H2125" t="s">
        <v>5050</v>
      </c>
      <c r="I2125" t="s">
        <v>5051</v>
      </c>
      <c r="K2125" t="s">
        <v>5094</v>
      </c>
      <c r="M2125" t="s">
        <v>238</v>
      </c>
      <c r="N2125" t="s">
        <v>5051</v>
      </c>
      <c r="O2125" t="s">
        <v>5063</v>
      </c>
      <c r="Q2125" t="s">
        <v>5109</v>
      </c>
      <c r="X2125" t="s">
        <v>5093</v>
      </c>
      <c r="Y2125" t="s">
        <v>5108</v>
      </c>
      <c r="Z2125" t="s">
        <v>5093</v>
      </c>
      <c r="AA2125" t="s">
        <v>5093</v>
      </c>
      <c r="AH2125" t="s">
        <v>5058</v>
      </c>
      <c r="AM2125" t="s">
        <v>10812</v>
      </c>
    </row>
    <row r="2126" spans="1:39" x14ac:dyDescent="0.25">
      <c r="A2126">
        <v>4334</v>
      </c>
      <c r="B2126" t="s">
        <v>10813</v>
      </c>
      <c r="C2126" t="s">
        <v>4795</v>
      </c>
      <c r="D2126" t="s">
        <v>5048</v>
      </c>
      <c r="E2126" t="s">
        <v>10814</v>
      </c>
      <c r="H2126" t="s">
        <v>5050</v>
      </c>
      <c r="I2126" t="s">
        <v>5051</v>
      </c>
      <c r="K2126" t="s">
        <v>235</v>
      </c>
      <c r="M2126" t="s">
        <v>5054</v>
      </c>
      <c r="N2126" t="s">
        <v>5051</v>
      </c>
      <c r="O2126" t="s">
        <v>5063</v>
      </c>
      <c r="Q2126" t="s">
        <v>486</v>
      </c>
      <c r="X2126" t="s">
        <v>5093</v>
      </c>
      <c r="Y2126" t="s">
        <v>236</v>
      </c>
      <c r="Z2126" t="s">
        <v>5074</v>
      </c>
      <c r="AA2126" t="s">
        <v>5093</v>
      </c>
      <c r="AH2126" t="s">
        <v>5058</v>
      </c>
      <c r="AM2126" t="s">
        <v>10815</v>
      </c>
    </row>
    <row r="2127" spans="1:39" x14ac:dyDescent="0.25">
      <c r="A2127">
        <v>4335</v>
      </c>
      <c r="B2127" t="s">
        <v>10816</v>
      </c>
      <c r="C2127" t="s">
        <v>4795</v>
      </c>
      <c r="D2127" t="s">
        <v>5048</v>
      </c>
      <c r="E2127" t="s">
        <v>10817</v>
      </c>
      <c r="H2127" t="s">
        <v>5050</v>
      </c>
      <c r="I2127" t="s">
        <v>5051</v>
      </c>
      <c r="K2127" t="s">
        <v>5078</v>
      </c>
      <c r="M2127" t="s">
        <v>743</v>
      </c>
      <c r="N2127" t="s">
        <v>5051</v>
      </c>
      <c r="O2127" t="s">
        <v>323</v>
      </c>
      <c r="Q2127" t="s">
        <v>559</v>
      </c>
      <c r="X2127" t="s">
        <v>5093</v>
      </c>
      <c r="Y2127" t="s">
        <v>237</v>
      </c>
      <c r="Z2127" t="s">
        <v>5093</v>
      </c>
      <c r="AA2127" t="s">
        <v>5093</v>
      </c>
      <c r="AH2127" t="s">
        <v>5058</v>
      </c>
      <c r="AM2127" t="s">
        <v>10818</v>
      </c>
    </row>
    <row r="2128" spans="1:39" x14ac:dyDescent="0.25">
      <c r="A2128">
        <v>4336</v>
      </c>
      <c r="B2128" t="s">
        <v>10819</v>
      </c>
      <c r="C2128" t="s">
        <v>4795</v>
      </c>
      <c r="D2128" t="s">
        <v>5048</v>
      </c>
      <c r="E2128" t="s">
        <v>10820</v>
      </c>
      <c r="H2128" t="s">
        <v>5050</v>
      </c>
      <c r="I2128" t="s">
        <v>5051</v>
      </c>
      <c r="K2128" t="s">
        <v>5108</v>
      </c>
      <c r="M2128" t="s">
        <v>743</v>
      </c>
      <c r="N2128" t="s">
        <v>5051</v>
      </c>
      <c r="O2128" t="s">
        <v>323</v>
      </c>
      <c r="Q2128" t="s">
        <v>559</v>
      </c>
      <c r="X2128" t="s">
        <v>5093</v>
      </c>
      <c r="Y2128" t="s">
        <v>237</v>
      </c>
      <c r="Z2128" t="s">
        <v>5093</v>
      </c>
      <c r="AA2128" t="s">
        <v>5093</v>
      </c>
      <c r="AH2128" t="s">
        <v>5058</v>
      </c>
      <c r="AM2128" t="s">
        <v>10821</v>
      </c>
    </row>
    <row r="2129" spans="1:39" x14ac:dyDescent="0.25">
      <c r="A2129">
        <v>4337</v>
      </c>
      <c r="B2129" t="s">
        <v>10822</v>
      </c>
      <c r="C2129" t="s">
        <v>4795</v>
      </c>
      <c r="D2129" t="s">
        <v>5048</v>
      </c>
      <c r="E2129" t="s">
        <v>8818</v>
      </c>
      <c r="H2129" t="s">
        <v>5050</v>
      </c>
      <c r="I2129" t="s">
        <v>5051</v>
      </c>
      <c r="K2129" t="s">
        <v>323</v>
      </c>
      <c r="M2129" t="s">
        <v>559</v>
      </c>
      <c r="N2129" t="s">
        <v>5051</v>
      </c>
      <c r="O2129" t="s">
        <v>5078</v>
      </c>
      <c r="Q2129" t="s">
        <v>5056</v>
      </c>
      <c r="X2129" t="s">
        <v>5093</v>
      </c>
      <c r="Y2129" t="s">
        <v>5080</v>
      </c>
      <c r="Z2129" t="s">
        <v>5093</v>
      </c>
      <c r="AA2129" t="s">
        <v>5093</v>
      </c>
      <c r="AH2129" t="s">
        <v>5058</v>
      </c>
      <c r="AM2129" t="s">
        <v>10823</v>
      </c>
    </row>
    <row r="2130" spans="1:39" x14ac:dyDescent="0.25">
      <c r="A2130">
        <v>4338</v>
      </c>
      <c r="B2130" t="s">
        <v>10824</v>
      </c>
      <c r="C2130" t="s">
        <v>4795</v>
      </c>
      <c r="D2130" t="s">
        <v>5048</v>
      </c>
      <c r="E2130" t="s">
        <v>9207</v>
      </c>
      <c r="H2130" t="s">
        <v>5050</v>
      </c>
      <c r="I2130" t="s">
        <v>5051</v>
      </c>
      <c r="K2130" t="s">
        <v>323</v>
      </c>
      <c r="M2130" t="s">
        <v>5560</v>
      </c>
      <c r="N2130" t="s">
        <v>5051</v>
      </c>
      <c r="O2130" t="s">
        <v>5078</v>
      </c>
      <c r="Q2130" t="s">
        <v>5056</v>
      </c>
      <c r="X2130" t="s">
        <v>5093</v>
      </c>
      <c r="Y2130" t="s">
        <v>5080</v>
      </c>
      <c r="Z2130" t="s">
        <v>5093</v>
      </c>
      <c r="AA2130" t="s">
        <v>5093</v>
      </c>
      <c r="AH2130" t="s">
        <v>5058</v>
      </c>
      <c r="AM2130" t="s">
        <v>10825</v>
      </c>
    </row>
    <row r="2131" spans="1:39" x14ac:dyDescent="0.25">
      <c r="A2131">
        <v>4339</v>
      </c>
      <c r="B2131" t="s">
        <v>10826</v>
      </c>
      <c r="C2131" t="s">
        <v>4795</v>
      </c>
      <c r="D2131" t="s">
        <v>5048</v>
      </c>
      <c r="E2131" t="s">
        <v>10827</v>
      </c>
      <c r="H2131" t="s">
        <v>5050</v>
      </c>
      <c r="I2131" t="s">
        <v>5051</v>
      </c>
      <c r="K2131" t="s">
        <v>5099</v>
      </c>
      <c r="M2131" t="s">
        <v>5237</v>
      </c>
      <c r="N2131" t="s">
        <v>5051</v>
      </c>
      <c r="O2131" t="s">
        <v>5113</v>
      </c>
      <c r="Q2131" t="s">
        <v>238</v>
      </c>
      <c r="X2131" t="s">
        <v>5093</v>
      </c>
      <c r="Y2131" t="s">
        <v>236</v>
      </c>
      <c r="Z2131" t="s">
        <v>5093</v>
      </c>
      <c r="AA2131" t="s">
        <v>5093</v>
      </c>
      <c r="AH2131" t="s">
        <v>5058</v>
      </c>
      <c r="AM2131" t="s">
        <v>10828</v>
      </c>
    </row>
    <row r="2132" spans="1:39" x14ac:dyDescent="0.25">
      <c r="A2132">
        <v>4340</v>
      </c>
      <c r="B2132" t="s">
        <v>10829</v>
      </c>
      <c r="C2132" t="s">
        <v>4795</v>
      </c>
      <c r="D2132" t="s">
        <v>5048</v>
      </c>
      <c r="E2132" t="s">
        <v>10830</v>
      </c>
      <c r="H2132" t="s">
        <v>5050</v>
      </c>
      <c r="I2132" t="s">
        <v>5051</v>
      </c>
      <c r="K2132" t="s">
        <v>5070</v>
      </c>
      <c r="M2132" t="s">
        <v>506</v>
      </c>
      <c r="N2132" t="s">
        <v>5051</v>
      </c>
      <c r="O2132" t="s">
        <v>5094</v>
      </c>
      <c r="Q2132" t="s">
        <v>506</v>
      </c>
      <c r="X2132" t="s">
        <v>5093</v>
      </c>
      <c r="Y2132" t="s">
        <v>5104</v>
      </c>
      <c r="Z2132" t="s">
        <v>5093</v>
      </c>
      <c r="AA2132" t="s">
        <v>5093</v>
      </c>
      <c r="AH2132" t="s">
        <v>5058</v>
      </c>
      <c r="AM2132" t="s">
        <v>10831</v>
      </c>
    </row>
    <row r="2133" spans="1:39" x14ac:dyDescent="0.25">
      <c r="A2133">
        <v>4341</v>
      </c>
      <c r="B2133" t="s">
        <v>10832</v>
      </c>
      <c r="C2133" t="s">
        <v>4795</v>
      </c>
      <c r="D2133" t="s">
        <v>5048</v>
      </c>
      <c r="E2133" t="s">
        <v>10833</v>
      </c>
      <c r="H2133" t="s">
        <v>5050</v>
      </c>
      <c r="I2133" t="s">
        <v>5051</v>
      </c>
      <c r="K2133" t="s">
        <v>5099</v>
      </c>
      <c r="M2133" t="s">
        <v>238</v>
      </c>
      <c r="N2133" t="s">
        <v>5051</v>
      </c>
      <c r="O2133" t="s">
        <v>5099</v>
      </c>
      <c r="Q2133" t="s">
        <v>486</v>
      </c>
      <c r="X2133" t="s">
        <v>5093</v>
      </c>
      <c r="Y2133" t="s">
        <v>5108</v>
      </c>
      <c r="Z2133" t="s">
        <v>5100</v>
      </c>
      <c r="AA2133" t="s">
        <v>5093</v>
      </c>
      <c r="AH2133" t="s">
        <v>5058</v>
      </c>
      <c r="AM2133" t="s">
        <v>10834</v>
      </c>
    </row>
    <row r="2134" spans="1:39" x14ac:dyDescent="0.25">
      <c r="A2134">
        <v>4342</v>
      </c>
      <c r="B2134" t="s">
        <v>10835</v>
      </c>
      <c r="C2134" t="s">
        <v>4795</v>
      </c>
      <c r="D2134" t="s">
        <v>5048</v>
      </c>
      <c r="E2134" t="s">
        <v>10836</v>
      </c>
      <c r="H2134" t="s">
        <v>5050</v>
      </c>
      <c r="I2134" t="s">
        <v>5051</v>
      </c>
      <c r="K2134" t="s">
        <v>5355</v>
      </c>
      <c r="M2134" t="s">
        <v>9466</v>
      </c>
      <c r="N2134" t="s">
        <v>5051</v>
      </c>
      <c r="O2134" t="s">
        <v>5094</v>
      </c>
      <c r="Q2134" t="s">
        <v>486</v>
      </c>
      <c r="X2134" t="s">
        <v>5093</v>
      </c>
      <c r="Y2134" t="s">
        <v>5093</v>
      </c>
      <c r="Z2134" t="s">
        <v>5626</v>
      </c>
      <c r="AA2134" t="s">
        <v>5093</v>
      </c>
      <c r="AH2134" t="s">
        <v>5058</v>
      </c>
      <c r="AM2134" t="s">
        <v>10837</v>
      </c>
    </row>
    <row r="2135" spans="1:39" x14ac:dyDescent="0.25">
      <c r="A2135">
        <v>4343</v>
      </c>
      <c r="B2135" t="s">
        <v>10838</v>
      </c>
      <c r="C2135" t="s">
        <v>4795</v>
      </c>
      <c r="D2135" t="s">
        <v>5048</v>
      </c>
      <c r="E2135" t="s">
        <v>10839</v>
      </c>
      <c r="H2135" t="s">
        <v>5050</v>
      </c>
      <c r="I2135" t="s">
        <v>5051</v>
      </c>
      <c r="K2135" t="s">
        <v>5091</v>
      </c>
      <c r="M2135" t="s">
        <v>238</v>
      </c>
      <c r="N2135" t="s">
        <v>5051</v>
      </c>
      <c r="O2135" t="s">
        <v>5094</v>
      </c>
      <c r="Q2135" t="s">
        <v>486</v>
      </c>
      <c r="X2135" t="s">
        <v>5093</v>
      </c>
      <c r="Y2135" t="s">
        <v>5078</v>
      </c>
      <c r="Z2135" t="s">
        <v>5093</v>
      </c>
      <c r="AA2135" t="s">
        <v>5093</v>
      </c>
      <c r="AH2135" t="s">
        <v>5058</v>
      </c>
      <c r="AM2135" t="s">
        <v>10840</v>
      </c>
    </row>
    <row r="2136" spans="1:39" x14ac:dyDescent="0.25">
      <c r="A2136">
        <v>4344</v>
      </c>
      <c r="B2136" t="s">
        <v>10841</v>
      </c>
      <c r="C2136" t="s">
        <v>4795</v>
      </c>
      <c r="D2136" t="s">
        <v>5048</v>
      </c>
      <c r="E2136" t="s">
        <v>10842</v>
      </c>
      <c r="H2136" t="s">
        <v>5050</v>
      </c>
      <c r="I2136" t="s">
        <v>5051</v>
      </c>
      <c r="K2136" t="s">
        <v>5099</v>
      </c>
      <c r="M2136" t="s">
        <v>238</v>
      </c>
      <c r="N2136" t="s">
        <v>5051</v>
      </c>
      <c r="O2136" t="s">
        <v>5113</v>
      </c>
      <c r="Q2136" t="s">
        <v>486</v>
      </c>
      <c r="X2136" t="s">
        <v>5093</v>
      </c>
      <c r="Y2136" t="s">
        <v>5108</v>
      </c>
      <c r="Z2136" t="s">
        <v>5100</v>
      </c>
      <c r="AA2136" t="s">
        <v>5093</v>
      </c>
      <c r="AH2136" t="s">
        <v>5058</v>
      </c>
      <c r="AM2136" t="s">
        <v>10843</v>
      </c>
    </row>
    <row r="2137" spans="1:39" x14ac:dyDescent="0.25">
      <c r="A2137">
        <v>4345</v>
      </c>
      <c r="B2137" t="s">
        <v>10844</v>
      </c>
      <c r="C2137" t="s">
        <v>4795</v>
      </c>
      <c r="D2137" t="s">
        <v>5048</v>
      </c>
      <c r="E2137" t="s">
        <v>8819</v>
      </c>
      <c r="H2137" t="s">
        <v>5050</v>
      </c>
      <c r="I2137" t="s">
        <v>5051</v>
      </c>
      <c r="K2137" t="s">
        <v>5094</v>
      </c>
      <c r="M2137" t="s">
        <v>743</v>
      </c>
      <c r="N2137" t="s">
        <v>5051</v>
      </c>
      <c r="O2137" t="s">
        <v>5117</v>
      </c>
      <c r="Q2137" t="s">
        <v>486</v>
      </c>
      <c r="X2137" t="s">
        <v>5093</v>
      </c>
      <c r="Y2137" t="s">
        <v>5108</v>
      </c>
      <c r="Z2137" t="s">
        <v>5077</v>
      </c>
      <c r="AA2137" t="s">
        <v>5093</v>
      </c>
      <c r="AH2137" t="s">
        <v>5058</v>
      </c>
      <c r="AM2137" t="s">
        <v>10845</v>
      </c>
    </row>
    <row r="2138" spans="1:39" x14ac:dyDescent="0.25">
      <c r="A2138">
        <v>4346</v>
      </c>
      <c r="B2138" t="s">
        <v>10846</v>
      </c>
      <c r="C2138" t="s">
        <v>4795</v>
      </c>
      <c r="D2138" t="s">
        <v>5048</v>
      </c>
      <c r="E2138" t="s">
        <v>10847</v>
      </c>
      <c r="H2138" t="s">
        <v>5050</v>
      </c>
      <c r="I2138" t="s">
        <v>5051</v>
      </c>
      <c r="K2138" t="s">
        <v>235</v>
      </c>
      <c r="M2138" t="s">
        <v>5134</v>
      </c>
      <c r="N2138" t="s">
        <v>5051</v>
      </c>
      <c r="O2138" t="s">
        <v>5063</v>
      </c>
      <c r="Q2138" t="s">
        <v>486</v>
      </c>
      <c r="X2138" t="s">
        <v>5093</v>
      </c>
      <c r="Y2138" t="s">
        <v>236</v>
      </c>
      <c r="Z2138" t="s">
        <v>5093</v>
      </c>
      <c r="AA2138" t="s">
        <v>5093</v>
      </c>
      <c r="AH2138" t="s">
        <v>5058</v>
      </c>
      <c r="AM2138" t="s">
        <v>10848</v>
      </c>
    </row>
    <row r="2139" spans="1:39" x14ac:dyDescent="0.25">
      <c r="A2139">
        <v>4347</v>
      </c>
      <c r="B2139" t="s">
        <v>10849</v>
      </c>
      <c r="C2139" t="s">
        <v>4795</v>
      </c>
      <c r="D2139" t="s">
        <v>5048</v>
      </c>
      <c r="E2139" t="s">
        <v>10850</v>
      </c>
      <c r="H2139" t="s">
        <v>5050</v>
      </c>
      <c r="I2139" t="s">
        <v>5051</v>
      </c>
      <c r="K2139" t="s">
        <v>5091</v>
      </c>
      <c r="M2139" t="s">
        <v>5080</v>
      </c>
      <c r="N2139" t="s">
        <v>5051</v>
      </c>
      <c r="O2139" t="s">
        <v>5099</v>
      </c>
      <c r="Q2139" t="s">
        <v>5092</v>
      </c>
      <c r="X2139" t="s">
        <v>5093</v>
      </c>
      <c r="Y2139" t="s">
        <v>236</v>
      </c>
      <c r="Z2139" t="s">
        <v>5057</v>
      </c>
      <c r="AA2139" t="s">
        <v>5093</v>
      </c>
      <c r="AH2139" t="s">
        <v>5058</v>
      </c>
      <c r="AM2139" t="s">
        <v>10851</v>
      </c>
    </row>
    <row r="2140" spans="1:39" x14ac:dyDescent="0.25">
      <c r="A2140">
        <v>4348</v>
      </c>
      <c r="B2140" t="s">
        <v>10852</v>
      </c>
      <c r="C2140" t="s">
        <v>4795</v>
      </c>
      <c r="D2140" t="s">
        <v>5048</v>
      </c>
      <c r="E2140" t="s">
        <v>10853</v>
      </c>
      <c r="H2140" t="s">
        <v>5050</v>
      </c>
      <c r="I2140" t="s">
        <v>5051</v>
      </c>
      <c r="K2140" t="s">
        <v>5069</v>
      </c>
      <c r="M2140" t="s">
        <v>5121</v>
      </c>
      <c r="N2140" t="s">
        <v>5051</v>
      </c>
      <c r="O2140" t="s">
        <v>5104</v>
      </c>
      <c r="Q2140" t="s">
        <v>506</v>
      </c>
      <c r="X2140" t="s">
        <v>5093</v>
      </c>
      <c r="Y2140" t="s">
        <v>5052</v>
      </c>
      <c r="Z2140" t="s">
        <v>5057</v>
      </c>
      <c r="AA2140" t="s">
        <v>5093</v>
      </c>
      <c r="AH2140" t="s">
        <v>5058</v>
      </c>
      <c r="AM2140" t="s">
        <v>10854</v>
      </c>
    </row>
    <row r="2141" spans="1:39" x14ac:dyDescent="0.25">
      <c r="A2141">
        <v>4349</v>
      </c>
      <c r="B2141" t="s">
        <v>10855</v>
      </c>
      <c r="C2141" t="s">
        <v>4795</v>
      </c>
      <c r="D2141" t="s">
        <v>5048</v>
      </c>
      <c r="E2141" t="s">
        <v>10856</v>
      </c>
      <c r="H2141" t="s">
        <v>5050</v>
      </c>
      <c r="I2141" t="s">
        <v>5051</v>
      </c>
      <c r="K2141" t="s">
        <v>5099</v>
      </c>
      <c r="M2141" t="s">
        <v>5862</v>
      </c>
      <c r="N2141" t="s">
        <v>5051</v>
      </c>
      <c r="O2141" t="s">
        <v>5108</v>
      </c>
      <c r="Q2141" t="s">
        <v>238</v>
      </c>
      <c r="X2141" t="s">
        <v>5093</v>
      </c>
      <c r="Y2141" t="s">
        <v>5108</v>
      </c>
      <c r="Z2141" t="s">
        <v>5355</v>
      </c>
      <c r="AA2141" t="s">
        <v>5093</v>
      </c>
      <c r="AH2141" t="s">
        <v>5058</v>
      </c>
      <c r="AM2141" t="s">
        <v>10857</v>
      </c>
    </row>
    <row r="2142" spans="1:39" x14ac:dyDescent="0.25">
      <c r="A2142">
        <v>4350</v>
      </c>
      <c r="B2142" t="s">
        <v>10858</v>
      </c>
      <c r="C2142" t="s">
        <v>4795</v>
      </c>
      <c r="D2142" t="s">
        <v>5048</v>
      </c>
      <c r="E2142" t="s">
        <v>10859</v>
      </c>
      <c r="H2142" t="s">
        <v>5050</v>
      </c>
      <c r="I2142" t="s">
        <v>5051</v>
      </c>
      <c r="K2142" t="s">
        <v>5070</v>
      </c>
      <c r="M2142" t="s">
        <v>235</v>
      </c>
      <c r="N2142" t="s">
        <v>5051</v>
      </c>
      <c r="O2142" t="s">
        <v>5113</v>
      </c>
      <c r="Q2142" t="s">
        <v>238</v>
      </c>
      <c r="X2142" t="s">
        <v>5093</v>
      </c>
      <c r="Y2142" t="s">
        <v>5052</v>
      </c>
      <c r="Z2142" t="s">
        <v>5355</v>
      </c>
      <c r="AA2142" t="s">
        <v>5093</v>
      </c>
      <c r="AH2142" t="s">
        <v>5058</v>
      </c>
      <c r="AM2142" t="s">
        <v>10860</v>
      </c>
    </row>
    <row r="2143" spans="1:39" x14ac:dyDescent="0.25">
      <c r="A2143">
        <v>4351</v>
      </c>
      <c r="B2143" t="s">
        <v>10861</v>
      </c>
      <c r="C2143" t="s">
        <v>4795</v>
      </c>
      <c r="D2143" t="s">
        <v>5048</v>
      </c>
      <c r="E2143" t="s">
        <v>10862</v>
      </c>
      <c r="H2143" t="s">
        <v>5050</v>
      </c>
      <c r="I2143" t="s">
        <v>5051</v>
      </c>
      <c r="K2143" t="s">
        <v>5094</v>
      </c>
      <c r="M2143" t="s">
        <v>5134</v>
      </c>
      <c r="N2143" t="s">
        <v>5051</v>
      </c>
      <c r="O2143" t="s">
        <v>5104</v>
      </c>
      <c r="Q2143" t="s">
        <v>5121</v>
      </c>
      <c r="X2143" t="s">
        <v>5093</v>
      </c>
      <c r="Y2143" t="s">
        <v>236</v>
      </c>
      <c r="Z2143" t="s">
        <v>5121</v>
      </c>
      <c r="AA2143" t="s">
        <v>5093</v>
      </c>
      <c r="AH2143" t="s">
        <v>5058</v>
      </c>
      <c r="AM2143" t="s">
        <v>10863</v>
      </c>
    </row>
    <row r="2144" spans="1:39" x14ac:dyDescent="0.25">
      <c r="A2144">
        <v>4352</v>
      </c>
      <c r="B2144" t="s">
        <v>10864</v>
      </c>
      <c r="C2144" t="s">
        <v>4795</v>
      </c>
      <c r="D2144" t="s">
        <v>5048</v>
      </c>
      <c r="E2144" t="s">
        <v>10865</v>
      </c>
      <c r="H2144" t="s">
        <v>5050</v>
      </c>
      <c r="I2144" t="s">
        <v>5051</v>
      </c>
      <c r="K2144" t="s">
        <v>5094</v>
      </c>
      <c r="M2144" t="s">
        <v>5134</v>
      </c>
      <c r="N2144" t="s">
        <v>5051</v>
      </c>
      <c r="O2144" t="s">
        <v>5104</v>
      </c>
      <c r="Q2144" t="s">
        <v>486</v>
      </c>
      <c r="X2144" t="s">
        <v>5093</v>
      </c>
      <c r="Y2144" t="s">
        <v>236</v>
      </c>
      <c r="Z2144" t="s">
        <v>5121</v>
      </c>
      <c r="AA2144" t="s">
        <v>5093</v>
      </c>
      <c r="AH2144" t="s">
        <v>5058</v>
      </c>
      <c r="AM2144" t="s">
        <v>10866</v>
      </c>
    </row>
    <row r="2145" spans="1:39" x14ac:dyDescent="0.25">
      <c r="A2145">
        <v>4353</v>
      </c>
      <c r="B2145" t="s">
        <v>10867</v>
      </c>
      <c r="C2145" t="s">
        <v>4795</v>
      </c>
      <c r="D2145" t="s">
        <v>5048</v>
      </c>
      <c r="E2145" t="s">
        <v>10868</v>
      </c>
      <c r="H2145" t="s">
        <v>5050</v>
      </c>
      <c r="I2145" t="s">
        <v>5051</v>
      </c>
      <c r="K2145" t="s">
        <v>236</v>
      </c>
      <c r="M2145" t="s">
        <v>5098</v>
      </c>
      <c r="N2145" t="s">
        <v>5051</v>
      </c>
      <c r="O2145" t="s">
        <v>236</v>
      </c>
      <c r="Q2145" t="s">
        <v>239</v>
      </c>
      <c r="X2145" t="s">
        <v>5093</v>
      </c>
      <c r="Y2145" t="s">
        <v>5113</v>
      </c>
      <c r="Z2145" t="s">
        <v>486</v>
      </c>
      <c r="AA2145" t="s">
        <v>5093</v>
      </c>
      <c r="AH2145" t="s">
        <v>5058</v>
      </c>
      <c r="AM2145" t="s">
        <v>10869</v>
      </c>
    </row>
    <row r="2146" spans="1:39" x14ac:dyDescent="0.25">
      <c r="A2146">
        <v>4354</v>
      </c>
      <c r="B2146" t="s">
        <v>10870</v>
      </c>
      <c r="C2146" t="s">
        <v>4795</v>
      </c>
      <c r="D2146" t="s">
        <v>5048</v>
      </c>
      <c r="E2146" t="s">
        <v>10871</v>
      </c>
      <c r="H2146" t="s">
        <v>5050</v>
      </c>
      <c r="I2146" t="s">
        <v>5051</v>
      </c>
      <c r="K2146" t="s">
        <v>5094</v>
      </c>
      <c r="M2146" t="s">
        <v>506</v>
      </c>
      <c r="N2146" t="s">
        <v>5051</v>
      </c>
      <c r="O2146" t="s">
        <v>5080</v>
      </c>
      <c r="Q2146" t="s">
        <v>5134</v>
      </c>
      <c r="X2146" t="s">
        <v>5093</v>
      </c>
      <c r="Y2146" t="s">
        <v>5093</v>
      </c>
      <c r="Z2146" t="s">
        <v>5054</v>
      </c>
      <c r="AA2146" t="s">
        <v>5093</v>
      </c>
      <c r="AH2146" t="s">
        <v>5058</v>
      </c>
      <c r="AM2146" t="s">
        <v>10872</v>
      </c>
    </row>
    <row r="2147" spans="1:39" x14ac:dyDescent="0.25">
      <c r="A2147">
        <v>4355</v>
      </c>
      <c r="B2147" t="s">
        <v>10873</v>
      </c>
      <c r="C2147" t="s">
        <v>4795</v>
      </c>
      <c r="D2147" t="s">
        <v>5048</v>
      </c>
      <c r="E2147" t="s">
        <v>10874</v>
      </c>
      <c r="H2147" t="s">
        <v>5050</v>
      </c>
      <c r="I2147" t="s">
        <v>5051</v>
      </c>
      <c r="K2147" t="s">
        <v>5113</v>
      </c>
      <c r="M2147" t="s">
        <v>506</v>
      </c>
      <c r="N2147" t="s">
        <v>5051</v>
      </c>
      <c r="O2147" t="s">
        <v>5085</v>
      </c>
      <c r="Q2147" t="s">
        <v>5092</v>
      </c>
      <c r="X2147" t="s">
        <v>5093</v>
      </c>
      <c r="Y2147" t="s">
        <v>5093</v>
      </c>
      <c r="Z2147" t="s">
        <v>8973</v>
      </c>
      <c r="AA2147" t="s">
        <v>5093</v>
      </c>
      <c r="AH2147" t="s">
        <v>5058</v>
      </c>
      <c r="AM2147" t="s">
        <v>10875</v>
      </c>
    </row>
    <row r="2148" spans="1:39" x14ac:dyDescent="0.25">
      <c r="A2148">
        <v>4356</v>
      </c>
      <c r="B2148" t="s">
        <v>10876</v>
      </c>
      <c r="C2148" t="s">
        <v>4795</v>
      </c>
      <c r="D2148" t="s">
        <v>5048</v>
      </c>
      <c r="E2148" t="s">
        <v>10877</v>
      </c>
      <c r="H2148" t="s">
        <v>5050</v>
      </c>
      <c r="I2148" t="s">
        <v>5051</v>
      </c>
      <c r="K2148" t="s">
        <v>5184</v>
      </c>
      <c r="M2148" t="s">
        <v>5069</v>
      </c>
      <c r="N2148" t="s">
        <v>5051</v>
      </c>
      <c r="O2148" t="s">
        <v>5099</v>
      </c>
      <c r="Q2148" t="s">
        <v>5134</v>
      </c>
      <c r="X2148" t="s">
        <v>5093</v>
      </c>
      <c r="Y2148" t="s">
        <v>5053</v>
      </c>
      <c r="Z2148" t="s">
        <v>5093</v>
      </c>
      <c r="AA2148" t="s">
        <v>5093</v>
      </c>
      <c r="AH2148" t="s">
        <v>5058</v>
      </c>
      <c r="AM2148" t="s">
        <v>10878</v>
      </c>
    </row>
    <row r="2149" spans="1:39" x14ac:dyDescent="0.25">
      <c r="A2149">
        <v>4357</v>
      </c>
      <c r="B2149" t="s">
        <v>10879</v>
      </c>
      <c r="C2149" t="s">
        <v>4795</v>
      </c>
      <c r="D2149" t="s">
        <v>5048</v>
      </c>
      <c r="E2149" t="s">
        <v>10880</v>
      </c>
      <c r="H2149" t="s">
        <v>5050</v>
      </c>
      <c r="I2149" t="s">
        <v>5051</v>
      </c>
      <c r="K2149" t="s">
        <v>5099</v>
      </c>
      <c r="M2149" t="s">
        <v>5237</v>
      </c>
      <c r="N2149" t="s">
        <v>5051</v>
      </c>
      <c r="O2149" t="s">
        <v>5094</v>
      </c>
      <c r="Q2149" t="s">
        <v>238</v>
      </c>
      <c r="X2149" t="s">
        <v>5093</v>
      </c>
      <c r="Y2149" t="s">
        <v>5104</v>
      </c>
      <c r="Z2149" t="s">
        <v>5100</v>
      </c>
      <c r="AA2149" t="s">
        <v>5093</v>
      </c>
      <c r="AH2149" t="s">
        <v>5058</v>
      </c>
      <c r="AM2149" t="s">
        <v>10881</v>
      </c>
    </row>
    <row r="2150" spans="1:39" x14ac:dyDescent="0.25">
      <c r="A2150">
        <v>4358</v>
      </c>
      <c r="B2150" t="s">
        <v>10882</v>
      </c>
      <c r="C2150" t="s">
        <v>4795</v>
      </c>
      <c r="D2150" t="s">
        <v>5048</v>
      </c>
      <c r="E2150" t="s">
        <v>10883</v>
      </c>
      <c r="H2150" t="s">
        <v>5050</v>
      </c>
      <c r="I2150" t="s">
        <v>5051</v>
      </c>
      <c r="K2150" t="s">
        <v>5099</v>
      </c>
      <c r="M2150" t="s">
        <v>5237</v>
      </c>
      <c r="N2150" t="s">
        <v>5051</v>
      </c>
      <c r="O2150" t="s">
        <v>5094</v>
      </c>
      <c r="Q2150" t="s">
        <v>238</v>
      </c>
      <c r="X2150" t="s">
        <v>5093</v>
      </c>
      <c r="Y2150" t="s">
        <v>5104</v>
      </c>
      <c r="Z2150" t="s">
        <v>5077</v>
      </c>
      <c r="AA2150" t="s">
        <v>5093</v>
      </c>
      <c r="AH2150" t="s">
        <v>5058</v>
      </c>
      <c r="AM2150" t="s">
        <v>10884</v>
      </c>
    </row>
    <row r="2151" spans="1:39" x14ac:dyDescent="0.25">
      <c r="A2151">
        <v>4359</v>
      </c>
      <c r="B2151" t="s">
        <v>10885</v>
      </c>
      <c r="C2151" t="s">
        <v>4795</v>
      </c>
      <c r="D2151" t="s">
        <v>5048</v>
      </c>
      <c r="E2151" t="s">
        <v>10886</v>
      </c>
      <c r="H2151" t="s">
        <v>5050</v>
      </c>
      <c r="I2151" t="s">
        <v>5051</v>
      </c>
      <c r="K2151" t="s">
        <v>5052</v>
      </c>
      <c r="M2151" t="s">
        <v>5092</v>
      </c>
      <c r="N2151" t="s">
        <v>5051</v>
      </c>
      <c r="O2151" t="s">
        <v>5094</v>
      </c>
      <c r="Q2151" t="s">
        <v>5285</v>
      </c>
      <c r="X2151" t="s">
        <v>5093</v>
      </c>
      <c r="Y2151" t="s">
        <v>5085</v>
      </c>
      <c r="Z2151" t="s">
        <v>5100</v>
      </c>
      <c r="AA2151" t="s">
        <v>5093</v>
      </c>
      <c r="AH2151" t="s">
        <v>5058</v>
      </c>
      <c r="AM2151" t="s">
        <v>10887</v>
      </c>
    </row>
    <row r="2152" spans="1:39" x14ac:dyDescent="0.25">
      <c r="A2152">
        <v>4360</v>
      </c>
      <c r="B2152" t="s">
        <v>10888</v>
      </c>
      <c r="C2152" t="s">
        <v>4795</v>
      </c>
      <c r="D2152" t="s">
        <v>5048</v>
      </c>
      <c r="E2152" t="s">
        <v>10889</v>
      </c>
      <c r="H2152" t="s">
        <v>5050</v>
      </c>
      <c r="I2152" t="s">
        <v>5051</v>
      </c>
      <c r="K2152" t="s">
        <v>5052</v>
      </c>
      <c r="M2152" t="s">
        <v>323</v>
      </c>
      <c r="N2152" t="s">
        <v>5051</v>
      </c>
      <c r="O2152" t="s">
        <v>5094</v>
      </c>
      <c r="Q2152" t="s">
        <v>238</v>
      </c>
      <c r="X2152" t="s">
        <v>5093</v>
      </c>
      <c r="Y2152" t="s">
        <v>5108</v>
      </c>
      <c r="Z2152" t="s">
        <v>5437</v>
      </c>
      <c r="AA2152" t="s">
        <v>5093</v>
      </c>
      <c r="AH2152" t="s">
        <v>5058</v>
      </c>
      <c r="AM2152" t="s">
        <v>10890</v>
      </c>
    </row>
    <row r="2153" spans="1:39" x14ac:dyDescent="0.25">
      <c r="A2153">
        <v>4361</v>
      </c>
      <c r="B2153" t="s">
        <v>10891</v>
      </c>
      <c r="C2153" t="s">
        <v>4795</v>
      </c>
      <c r="D2153" t="s">
        <v>5048</v>
      </c>
      <c r="E2153" t="s">
        <v>9208</v>
      </c>
      <c r="H2153" t="s">
        <v>5050</v>
      </c>
      <c r="I2153" t="s">
        <v>5051</v>
      </c>
      <c r="K2153" t="s">
        <v>5078</v>
      </c>
      <c r="M2153" t="s">
        <v>5196</v>
      </c>
      <c r="N2153" t="s">
        <v>5051</v>
      </c>
      <c r="O2153" t="s">
        <v>5196</v>
      </c>
      <c r="Q2153" t="s">
        <v>506</v>
      </c>
      <c r="X2153" t="s">
        <v>5093</v>
      </c>
      <c r="Y2153" t="s">
        <v>235</v>
      </c>
      <c r="Z2153" t="s">
        <v>743</v>
      </c>
      <c r="AA2153" t="s">
        <v>5093</v>
      </c>
      <c r="AH2153" t="s">
        <v>5058</v>
      </c>
      <c r="AM2153" t="s">
        <v>10892</v>
      </c>
    </row>
    <row r="2154" spans="1:39" x14ac:dyDescent="0.25">
      <c r="A2154">
        <v>4362</v>
      </c>
      <c r="B2154" t="s">
        <v>10893</v>
      </c>
      <c r="C2154" t="s">
        <v>4795</v>
      </c>
      <c r="D2154" t="s">
        <v>5048</v>
      </c>
      <c r="E2154" t="s">
        <v>10894</v>
      </c>
      <c r="H2154" t="s">
        <v>5050</v>
      </c>
      <c r="I2154" t="s">
        <v>5051</v>
      </c>
      <c r="K2154" t="s">
        <v>5074</v>
      </c>
      <c r="M2154" t="s">
        <v>5063</v>
      </c>
      <c r="N2154" t="s">
        <v>5051</v>
      </c>
      <c r="O2154" t="s">
        <v>5094</v>
      </c>
      <c r="Q2154" t="s">
        <v>5056</v>
      </c>
      <c r="X2154" t="s">
        <v>5093</v>
      </c>
      <c r="Y2154" t="s">
        <v>5104</v>
      </c>
      <c r="Z2154" t="s">
        <v>5627</v>
      </c>
      <c r="AA2154" t="s">
        <v>5093</v>
      </c>
      <c r="AH2154" t="s">
        <v>5058</v>
      </c>
      <c r="AM2154" t="s">
        <v>10895</v>
      </c>
    </row>
    <row r="2155" spans="1:39" x14ac:dyDescent="0.25">
      <c r="A2155">
        <v>4363</v>
      </c>
      <c r="B2155" t="s">
        <v>10896</v>
      </c>
      <c r="C2155" t="s">
        <v>4795</v>
      </c>
      <c r="D2155" t="s">
        <v>5048</v>
      </c>
      <c r="E2155" t="s">
        <v>10897</v>
      </c>
      <c r="H2155" t="s">
        <v>5050</v>
      </c>
      <c r="I2155" t="s">
        <v>5051</v>
      </c>
      <c r="K2155" t="s">
        <v>5063</v>
      </c>
      <c r="M2155" t="s">
        <v>238</v>
      </c>
      <c r="N2155" t="s">
        <v>5051</v>
      </c>
      <c r="O2155" t="s">
        <v>236</v>
      </c>
      <c r="Q2155" t="s">
        <v>486</v>
      </c>
      <c r="X2155" t="s">
        <v>5093</v>
      </c>
      <c r="Y2155" t="s">
        <v>237</v>
      </c>
      <c r="Z2155" t="s">
        <v>5093</v>
      </c>
      <c r="AA2155" t="s">
        <v>5093</v>
      </c>
      <c r="AH2155" t="s">
        <v>5058</v>
      </c>
      <c r="AM2155" t="s">
        <v>10898</v>
      </c>
    </row>
    <row r="2156" spans="1:39" x14ac:dyDescent="0.25">
      <c r="A2156">
        <v>4364</v>
      </c>
      <c r="B2156" t="s">
        <v>10899</v>
      </c>
      <c r="C2156" t="s">
        <v>4795</v>
      </c>
      <c r="D2156" t="s">
        <v>5048</v>
      </c>
      <c r="E2156" t="s">
        <v>10900</v>
      </c>
      <c r="H2156" t="s">
        <v>5050</v>
      </c>
      <c r="I2156" t="s">
        <v>5051</v>
      </c>
      <c r="K2156" t="s">
        <v>5094</v>
      </c>
      <c r="M2156" t="s">
        <v>237</v>
      </c>
      <c r="N2156" t="s">
        <v>5051</v>
      </c>
      <c r="O2156" t="s">
        <v>235</v>
      </c>
      <c r="Q2156" t="s">
        <v>237</v>
      </c>
      <c r="X2156" t="s">
        <v>5093</v>
      </c>
      <c r="Y2156" t="s">
        <v>5094</v>
      </c>
      <c r="Z2156" t="s">
        <v>5093</v>
      </c>
      <c r="AA2156" t="s">
        <v>5093</v>
      </c>
      <c r="AH2156" t="s">
        <v>5058</v>
      </c>
      <c r="AM2156" t="s">
        <v>10901</v>
      </c>
    </row>
    <row r="2157" spans="1:39" x14ac:dyDescent="0.25">
      <c r="A2157">
        <v>4365</v>
      </c>
      <c r="B2157" t="s">
        <v>10902</v>
      </c>
      <c r="C2157" t="s">
        <v>4795</v>
      </c>
      <c r="D2157" t="s">
        <v>5048</v>
      </c>
      <c r="E2157" t="s">
        <v>10903</v>
      </c>
      <c r="H2157" t="s">
        <v>5050</v>
      </c>
      <c r="I2157" t="s">
        <v>5051</v>
      </c>
      <c r="K2157" t="s">
        <v>5052</v>
      </c>
      <c r="M2157" t="s">
        <v>5355</v>
      </c>
      <c r="N2157" t="s">
        <v>5051</v>
      </c>
      <c r="O2157" t="s">
        <v>5055</v>
      </c>
      <c r="Q2157" t="s">
        <v>5271</v>
      </c>
      <c r="X2157" t="s">
        <v>5093</v>
      </c>
      <c r="Y2157" t="s">
        <v>5085</v>
      </c>
      <c r="Z2157" t="s">
        <v>5093</v>
      </c>
      <c r="AA2157" t="s">
        <v>5093</v>
      </c>
      <c r="AH2157" t="s">
        <v>5058</v>
      </c>
      <c r="AM2157" t="s">
        <v>10904</v>
      </c>
    </row>
    <row r="2158" spans="1:39" x14ac:dyDescent="0.25">
      <c r="A2158">
        <v>4486</v>
      </c>
      <c r="B2158" t="s">
        <v>11232</v>
      </c>
      <c r="C2158" t="s">
        <v>4795</v>
      </c>
      <c r="D2158" t="s">
        <v>5048</v>
      </c>
      <c r="E2158" t="s">
        <v>9206</v>
      </c>
      <c r="H2158" t="s">
        <v>5050</v>
      </c>
      <c r="I2158" t="s">
        <v>5051</v>
      </c>
      <c r="K2158" t="s">
        <v>235</v>
      </c>
      <c r="M2158" t="s">
        <v>5134</v>
      </c>
      <c r="N2158" t="s">
        <v>5051</v>
      </c>
      <c r="O2158" t="s">
        <v>5099</v>
      </c>
      <c r="Q2158" t="s">
        <v>238</v>
      </c>
      <c r="X2158" t="s">
        <v>5093</v>
      </c>
      <c r="Y2158" t="s">
        <v>5078</v>
      </c>
      <c r="Z2158" t="s">
        <v>5093</v>
      </c>
      <c r="AA2158" t="s">
        <v>5093</v>
      </c>
      <c r="AH2158" t="s">
        <v>5058</v>
      </c>
      <c r="AM2158" t="s">
        <v>11233</v>
      </c>
    </row>
    <row r="2159" spans="1:39" x14ac:dyDescent="0.25">
      <c r="A2159">
        <v>4487</v>
      </c>
      <c r="B2159" t="s">
        <v>11234</v>
      </c>
      <c r="C2159" t="s">
        <v>4795</v>
      </c>
      <c r="D2159" t="s">
        <v>5048</v>
      </c>
      <c r="E2159" t="s">
        <v>9274</v>
      </c>
      <c r="H2159" t="s">
        <v>5050</v>
      </c>
      <c r="I2159" t="s">
        <v>5051</v>
      </c>
      <c r="K2159" t="s">
        <v>5184</v>
      </c>
      <c r="M2159" t="s">
        <v>323</v>
      </c>
      <c r="N2159" t="s">
        <v>5051</v>
      </c>
      <c r="O2159" t="s">
        <v>5094</v>
      </c>
      <c r="Q2159" t="s">
        <v>238</v>
      </c>
      <c r="X2159" t="s">
        <v>5093</v>
      </c>
      <c r="Y2159" t="s">
        <v>5211</v>
      </c>
      <c r="Z2159" t="s">
        <v>6006</v>
      </c>
      <c r="AA2159" t="s">
        <v>5093</v>
      </c>
      <c r="AM2159" t="s">
        <v>11235</v>
      </c>
    </row>
    <row r="2160" spans="1:39" x14ac:dyDescent="0.25">
      <c r="A2160">
        <v>4488</v>
      </c>
      <c r="B2160" t="s">
        <v>11236</v>
      </c>
      <c r="C2160" t="s">
        <v>4795</v>
      </c>
      <c r="D2160" t="s">
        <v>5048</v>
      </c>
      <c r="E2160" t="s">
        <v>9409</v>
      </c>
      <c r="H2160" t="s">
        <v>5050</v>
      </c>
      <c r="I2160" t="s">
        <v>5051</v>
      </c>
      <c r="K2160" t="s">
        <v>5094</v>
      </c>
      <c r="M2160" t="s">
        <v>237</v>
      </c>
      <c r="N2160" t="s">
        <v>5051</v>
      </c>
      <c r="O2160" t="s">
        <v>5094</v>
      </c>
      <c r="Q2160" t="s">
        <v>486</v>
      </c>
      <c r="X2160" t="s">
        <v>5093</v>
      </c>
      <c r="Y2160" t="s">
        <v>5108</v>
      </c>
      <c r="Z2160" t="s">
        <v>5093</v>
      </c>
      <c r="AA2160" t="s">
        <v>5093</v>
      </c>
      <c r="AM2160" t="s">
        <v>11237</v>
      </c>
    </row>
    <row r="2161" spans="1:39" x14ac:dyDescent="0.25">
      <c r="A2161">
        <v>4489</v>
      </c>
      <c r="B2161" t="s">
        <v>11238</v>
      </c>
      <c r="C2161" t="s">
        <v>4795</v>
      </c>
      <c r="D2161" t="s">
        <v>5048</v>
      </c>
      <c r="E2161" t="s">
        <v>9098</v>
      </c>
      <c r="H2161" t="s">
        <v>5050</v>
      </c>
      <c r="I2161" t="s">
        <v>5051</v>
      </c>
      <c r="K2161" t="s">
        <v>5052</v>
      </c>
      <c r="M2161" t="s">
        <v>5355</v>
      </c>
      <c r="N2161" t="s">
        <v>5051</v>
      </c>
      <c r="O2161" t="s">
        <v>5055</v>
      </c>
      <c r="Q2161" t="s">
        <v>5271</v>
      </c>
      <c r="X2161" t="s">
        <v>5093</v>
      </c>
      <c r="Y2161" t="s">
        <v>236</v>
      </c>
      <c r="Z2161" t="s">
        <v>5100</v>
      </c>
      <c r="AA2161" t="s">
        <v>5093</v>
      </c>
      <c r="AH2161" t="s">
        <v>5058</v>
      </c>
      <c r="AM2161" t="s">
        <v>11239</v>
      </c>
    </row>
    <row r="2162" spans="1:39" x14ac:dyDescent="0.25">
      <c r="A2162">
        <v>4490</v>
      </c>
      <c r="B2162" t="s">
        <v>11240</v>
      </c>
      <c r="C2162" t="s">
        <v>4795</v>
      </c>
      <c r="D2162" t="s">
        <v>5048</v>
      </c>
      <c r="E2162" t="s">
        <v>9099</v>
      </c>
      <c r="H2162" t="s">
        <v>5050</v>
      </c>
      <c r="I2162" t="s">
        <v>5051</v>
      </c>
      <c r="K2162" t="s">
        <v>5052</v>
      </c>
      <c r="M2162" t="s">
        <v>5355</v>
      </c>
      <c r="N2162" t="s">
        <v>5051</v>
      </c>
      <c r="O2162" t="s">
        <v>5055</v>
      </c>
      <c r="Q2162" t="s">
        <v>5271</v>
      </c>
      <c r="X2162" t="s">
        <v>5093</v>
      </c>
      <c r="Y2162" t="s">
        <v>5085</v>
      </c>
      <c r="Z2162" t="s">
        <v>5100</v>
      </c>
      <c r="AA2162" t="s">
        <v>5093</v>
      </c>
      <c r="AH2162" t="s">
        <v>5058</v>
      </c>
      <c r="AM2162" t="s">
        <v>11241</v>
      </c>
    </row>
    <row r="2163" spans="1:39" x14ac:dyDescent="0.25">
      <c r="A2163">
        <v>4491</v>
      </c>
      <c r="B2163" t="s">
        <v>11242</v>
      </c>
      <c r="C2163" t="s">
        <v>4795</v>
      </c>
      <c r="D2163" t="s">
        <v>5048</v>
      </c>
      <c r="E2163" t="s">
        <v>11243</v>
      </c>
      <c r="H2163" t="s">
        <v>5050</v>
      </c>
      <c r="I2163" t="s">
        <v>5051</v>
      </c>
      <c r="K2163" t="s">
        <v>5052</v>
      </c>
      <c r="M2163" t="s">
        <v>5355</v>
      </c>
      <c r="N2163" t="s">
        <v>5051</v>
      </c>
      <c r="O2163" t="s">
        <v>5062</v>
      </c>
      <c r="Q2163" t="s">
        <v>5271</v>
      </c>
      <c r="X2163" t="s">
        <v>5093</v>
      </c>
      <c r="Y2163" t="s">
        <v>236</v>
      </c>
      <c r="Z2163" t="s">
        <v>5100</v>
      </c>
      <c r="AA2163" t="s">
        <v>5093</v>
      </c>
      <c r="AH2163" t="s">
        <v>5058</v>
      </c>
      <c r="AM2163" t="s">
        <v>11244</v>
      </c>
    </row>
    <row r="2164" spans="1:39" x14ac:dyDescent="0.25">
      <c r="A2164">
        <v>4492</v>
      </c>
      <c r="B2164" t="s">
        <v>11245</v>
      </c>
      <c r="C2164" t="s">
        <v>4795</v>
      </c>
      <c r="D2164" t="s">
        <v>5048</v>
      </c>
      <c r="E2164" t="s">
        <v>11246</v>
      </c>
      <c r="H2164" t="s">
        <v>5050</v>
      </c>
      <c r="I2164" t="s">
        <v>5051</v>
      </c>
      <c r="K2164" t="s">
        <v>235</v>
      </c>
      <c r="M2164" t="s">
        <v>743</v>
      </c>
      <c r="N2164" t="s">
        <v>5051</v>
      </c>
      <c r="O2164" t="s">
        <v>235</v>
      </c>
      <c r="Q2164" t="s">
        <v>743</v>
      </c>
      <c r="X2164" t="s">
        <v>5093</v>
      </c>
      <c r="Y2164" t="s">
        <v>5108</v>
      </c>
      <c r="Z2164" t="s">
        <v>5093</v>
      </c>
      <c r="AA2164" t="s">
        <v>5093</v>
      </c>
      <c r="AH2164" t="s">
        <v>5058</v>
      </c>
      <c r="AM2164" t="s">
        <v>11247</v>
      </c>
    </row>
    <row r="2165" spans="1:39" x14ac:dyDescent="0.25">
      <c r="A2165">
        <v>4493</v>
      </c>
      <c r="B2165" t="s">
        <v>11248</v>
      </c>
      <c r="C2165" t="s">
        <v>4795</v>
      </c>
      <c r="D2165" t="s">
        <v>5048</v>
      </c>
      <c r="E2165" t="s">
        <v>8671</v>
      </c>
      <c r="H2165" t="s">
        <v>5050</v>
      </c>
      <c r="I2165" t="s">
        <v>5051</v>
      </c>
      <c r="K2165" t="s">
        <v>5070</v>
      </c>
      <c r="M2165" t="s">
        <v>743</v>
      </c>
      <c r="N2165" t="s">
        <v>5051</v>
      </c>
      <c r="O2165" t="s">
        <v>5113</v>
      </c>
      <c r="Q2165" t="s">
        <v>238</v>
      </c>
      <c r="X2165" t="s">
        <v>5093</v>
      </c>
      <c r="Y2165" t="s">
        <v>5108</v>
      </c>
      <c r="Z2165" t="s">
        <v>5093</v>
      </c>
      <c r="AA2165" t="s">
        <v>5093</v>
      </c>
      <c r="AH2165" t="s">
        <v>5058</v>
      </c>
      <c r="AM2165" t="s">
        <v>11249</v>
      </c>
    </row>
    <row r="2166" spans="1:39" x14ac:dyDescent="0.25">
      <c r="A2166">
        <v>4494</v>
      </c>
      <c r="B2166" t="s">
        <v>11250</v>
      </c>
      <c r="C2166" t="s">
        <v>4795</v>
      </c>
      <c r="D2166" t="s">
        <v>5048</v>
      </c>
      <c r="E2166" t="s">
        <v>11251</v>
      </c>
      <c r="H2166" t="s">
        <v>5050</v>
      </c>
      <c r="I2166" t="s">
        <v>5051</v>
      </c>
      <c r="K2166" t="s">
        <v>5057</v>
      </c>
      <c r="M2166" t="s">
        <v>5649</v>
      </c>
      <c r="N2166" t="s">
        <v>5051</v>
      </c>
      <c r="O2166" t="s">
        <v>5099</v>
      </c>
      <c r="Q2166" t="s">
        <v>486</v>
      </c>
      <c r="X2166" t="s">
        <v>5093</v>
      </c>
      <c r="Y2166" t="s">
        <v>5104</v>
      </c>
      <c r="Z2166" t="s">
        <v>5093</v>
      </c>
      <c r="AA2166" t="s">
        <v>5093</v>
      </c>
      <c r="AH2166" t="s">
        <v>5058</v>
      </c>
      <c r="AM2166" t="s">
        <v>11252</v>
      </c>
    </row>
    <row r="2167" spans="1:39" x14ac:dyDescent="0.25">
      <c r="A2167">
        <v>4495</v>
      </c>
      <c r="B2167" t="s">
        <v>11253</v>
      </c>
      <c r="C2167" t="s">
        <v>4795</v>
      </c>
      <c r="D2167" t="s">
        <v>5048</v>
      </c>
      <c r="E2167" t="s">
        <v>11254</v>
      </c>
      <c r="H2167" t="s">
        <v>5050</v>
      </c>
      <c r="I2167" t="s">
        <v>5051</v>
      </c>
      <c r="K2167" t="s">
        <v>5052</v>
      </c>
      <c r="M2167" t="s">
        <v>323</v>
      </c>
      <c r="N2167" t="s">
        <v>5051</v>
      </c>
      <c r="O2167" t="s">
        <v>5099</v>
      </c>
      <c r="Q2167" t="s">
        <v>238</v>
      </c>
      <c r="X2167" t="s">
        <v>5093</v>
      </c>
      <c r="Y2167" t="s">
        <v>5078</v>
      </c>
      <c r="Z2167" t="s">
        <v>5093</v>
      </c>
      <c r="AA2167" t="s">
        <v>5093</v>
      </c>
      <c r="AH2167" t="s">
        <v>5058</v>
      </c>
      <c r="AM2167" t="s">
        <v>11255</v>
      </c>
    </row>
    <row r="2168" spans="1:39" x14ac:dyDescent="0.25">
      <c r="A2168">
        <v>4496</v>
      </c>
      <c r="B2168" t="s">
        <v>11256</v>
      </c>
      <c r="C2168" t="s">
        <v>4795</v>
      </c>
      <c r="D2168" t="s">
        <v>5048</v>
      </c>
      <c r="E2168" t="s">
        <v>11257</v>
      </c>
      <c r="H2168" t="s">
        <v>5050</v>
      </c>
      <c r="I2168" t="s">
        <v>5051</v>
      </c>
      <c r="K2168" t="s">
        <v>5094</v>
      </c>
      <c r="M2168" t="s">
        <v>5109</v>
      </c>
      <c r="N2168" t="s">
        <v>5051</v>
      </c>
      <c r="O2168" t="s">
        <v>5063</v>
      </c>
      <c r="Q2168" t="s">
        <v>5109</v>
      </c>
      <c r="X2168" t="s">
        <v>5093</v>
      </c>
      <c r="Y2168" t="s">
        <v>236</v>
      </c>
      <c r="Z2168" t="s">
        <v>5093</v>
      </c>
      <c r="AA2168" t="s">
        <v>5093</v>
      </c>
      <c r="AH2168" t="s">
        <v>5058</v>
      </c>
      <c r="AM2168" t="s">
        <v>11258</v>
      </c>
    </row>
    <row r="2169" spans="1:39" x14ac:dyDescent="0.25">
      <c r="A2169">
        <v>4497</v>
      </c>
      <c r="B2169" t="s">
        <v>11259</v>
      </c>
      <c r="C2169" t="s">
        <v>4795</v>
      </c>
      <c r="D2169" t="s">
        <v>5048</v>
      </c>
      <c r="E2169" t="s">
        <v>11260</v>
      </c>
      <c r="H2169" t="s">
        <v>5050</v>
      </c>
      <c r="I2169" t="s">
        <v>5051</v>
      </c>
      <c r="K2169" t="s">
        <v>5099</v>
      </c>
      <c r="M2169" t="s">
        <v>5056</v>
      </c>
      <c r="N2169" t="s">
        <v>5051</v>
      </c>
      <c r="O2169" t="s">
        <v>5094</v>
      </c>
      <c r="Q2169" t="s">
        <v>5064</v>
      </c>
      <c r="X2169" t="s">
        <v>5093</v>
      </c>
      <c r="Y2169" t="s">
        <v>5078</v>
      </c>
      <c r="Z2169" t="s">
        <v>5093</v>
      </c>
      <c r="AA2169" t="s">
        <v>5093</v>
      </c>
      <c r="AH2169" t="s">
        <v>5058</v>
      </c>
      <c r="AM2169" t="s">
        <v>11261</v>
      </c>
    </row>
    <row r="2170" spans="1:39" x14ac:dyDescent="0.25">
      <c r="A2170">
        <v>4498</v>
      </c>
      <c r="B2170" t="s">
        <v>11262</v>
      </c>
      <c r="C2170" t="s">
        <v>4795</v>
      </c>
      <c r="D2170" t="s">
        <v>5048</v>
      </c>
      <c r="E2170" t="s">
        <v>11263</v>
      </c>
      <c r="H2170" t="s">
        <v>5050</v>
      </c>
      <c r="I2170" t="s">
        <v>5051</v>
      </c>
      <c r="K2170" t="s">
        <v>5184</v>
      </c>
      <c r="M2170" t="s">
        <v>506</v>
      </c>
      <c r="N2170" t="s">
        <v>5051</v>
      </c>
      <c r="O2170" t="s">
        <v>5094</v>
      </c>
      <c r="Q2170" t="s">
        <v>506</v>
      </c>
      <c r="X2170" t="s">
        <v>5093</v>
      </c>
      <c r="Y2170" t="s">
        <v>5078</v>
      </c>
      <c r="Z2170" t="s">
        <v>5093</v>
      </c>
      <c r="AA2170" t="s">
        <v>5093</v>
      </c>
      <c r="AH2170" t="s">
        <v>5058</v>
      </c>
      <c r="AM2170" t="s">
        <v>11264</v>
      </c>
    </row>
    <row r="2171" spans="1:39" x14ac:dyDescent="0.25">
      <c r="A2171">
        <v>4499</v>
      </c>
      <c r="B2171" t="s">
        <v>11265</v>
      </c>
      <c r="C2171" t="s">
        <v>4795</v>
      </c>
      <c r="D2171" t="s">
        <v>5048</v>
      </c>
      <c r="E2171" t="s">
        <v>11266</v>
      </c>
      <c r="H2171" t="s">
        <v>5050</v>
      </c>
      <c r="I2171" t="s">
        <v>5051</v>
      </c>
      <c r="K2171" t="s">
        <v>5052</v>
      </c>
      <c r="M2171" t="s">
        <v>238</v>
      </c>
      <c r="N2171" t="s">
        <v>5051</v>
      </c>
      <c r="O2171" t="s">
        <v>5094</v>
      </c>
      <c r="Q2171" t="s">
        <v>506</v>
      </c>
      <c r="X2171" t="s">
        <v>5093</v>
      </c>
      <c r="Y2171" t="s">
        <v>5078</v>
      </c>
      <c r="Z2171" t="s">
        <v>5093</v>
      </c>
      <c r="AA2171" t="s">
        <v>5093</v>
      </c>
      <c r="AH2171" t="s">
        <v>5058</v>
      </c>
      <c r="AM2171" t="s">
        <v>11267</v>
      </c>
    </row>
    <row r="2172" spans="1:39" x14ac:dyDescent="0.25">
      <c r="A2172">
        <v>4501</v>
      </c>
      <c r="B2172" t="s">
        <v>11271</v>
      </c>
      <c r="C2172" t="s">
        <v>4795</v>
      </c>
      <c r="D2172" t="s">
        <v>5048</v>
      </c>
      <c r="E2172" t="s">
        <v>11272</v>
      </c>
      <c r="H2172" t="s">
        <v>5050</v>
      </c>
      <c r="I2172" t="s">
        <v>5051</v>
      </c>
      <c r="K2172" t="s">
        <v>5099</v>
      </c>
      <c r="M2172" t="s">
        <v>5121</v>
      </c>
      <c r="N2172" t="s">
        <v>5051</v>
      </c>
      <c r="O2172" t="s">
        <v>5063</v>
      </c>
      <c r="Q2172" t="s">
        <v>5121</v>
      </c>
      <c r="X2172" t="s">
        <v>5093</v>
      </c>
      <c r="Y2172" t="s">
        <v>236</v>
      </c>
      <c r="Z2172" t="s">
        <v>5093</v>
      </c>
      <c r="AA2172" t="s">
        <v>5093</v>
      </c>
      <c r="AH2172" t="s">
        <v>5058</v>
      </c>
      <c r="AM2172" t="s">
        <v>11273</v>
      </c>
    </row>
    <row r="2173" spans="1:39" x14ac:dyDescent="0.25">
      <c r="A2173">
        <v>4502</v>
      </c>
      <c r="B2173" t="s">
        <v>11274</v>
      </c>
      <c r="C2173" t="s">
        <v>4795</v>
      </c>
      <c r="D2173" t="s">
        <v>5048</v>
      </c>
      <c r="E2173" t="s">
        <v>11275</v>
      </c>
      <c r="H2173" t="s">
        <v>5050</v>
      </c>
      <c r="I2173" t="s">
        <v>5051</v>
      </c>
      <c r="K2173" t="s">
        <v>5094</v>
      </c>
      <c r="M2173" t="s">
        <v>5069</v>
      </c>
      <c r="N2173" t="s">
        <v>5051</v>
      </c>
      <c r="O2173" t="s">
        <v>5094</v>
      </c>
      <c r="Q2173" t="s">
        <v>238</v>
      </c>
      <c r="X2173" t="s">
        <v>5093</v>
      </c>
      <c r="Y2173" t="s">
        <v>5104</v>
      </c>
      <c r="Z2173" t="s">
        <v>5100</v>
      </c>
      <c r="AA2173" t="s">
        <v>5093</v>
      </c>
      <c r="AH2173" t="s">
        <v>5058</v>
      </c>
      <c r="AM2173" t="s">
        <v>11276</v>
      </c>
    </row>
    <row r="2174" spans="1:39" x14ac:dyDescent="0.25">
      <c r="A2174">
        <v>4503</v>
      </c>
      <c r="B2174" t="s">
        <v>11277</v>
      </c>
      <c r="C2174" t="s">
        <v>4795</v>
      </c>
      <c r="D2174" t="s">
        <v>5048</v>
      </c>
      <c r="E2174" t="s">
        <v>11278</v>
      </c>
      <c r="H2174" t="s">
        <v>5050</v>
      </c>
      <c r="I2174" t="s">
        <v>5051</v>
      </c>
      <c r="K2174" t="s">
        <v>5052</v>
      </c>
      <c r="M2174" t="s">
        <v>5196</v>
      </c>
      <c r="N2174" t="s">
        <v>5051</v>
      </c>
      <c r="O2174" t="s">
        <v>5094</v>
      </c>
      <c r="Q2174" t="s">
        <v>486</v>
      </c>
      <c r="X2174" t="s">
        <v>5093</v>
      </c>
      <c r="Y2174" t="s">
        <v>5460</v>
      </c>
      <c r="Z2174" t="s">
        <v>5077</v>
      </c>
      <c r="AA2174" t="s">
        <v>5093</v>
      </c>
      <c r="AH2174" t="s">
        <v>5058</v>
      </c>
      <c r="AM2174" t="s">
        <v>11279</v>
      </c>
    </row>
    <row r="2175" spans="1:39" x14ac:dyDescent="0.25">
      <c r="A2175">
        <v>4504</v>
      </c>
      <c r="B2175" t="s">
        <v>11280</v>
      </c>
      <c r="C2175" t="s">
        <v>4795</v>
      </c>
      <c r="D2175" t="s">
        <v>5048</v>
      </c>
      <c r="E2175" t="s">
        <v>11281</v>
      </c>
      <c r="H2175" t="s">
        <v>5050</v>
      </c>
      <c r="I2175" t="s">
        <v>5051</v>
      </c>
      <c r="K2175" t="s">
        <v>5091</v>
      </c>
      <c r="M2175" t="s">
        <v>5080</v>
      </c>
      <c r="N2175" t="s">
        <v>5051</v>
      </c>
      <c r="O2175" t="s">
        <v>5094</v>
      </c>
      <c r="Q2175" t="s">
        <v>5098</v>
      </c>
      <c r="X2175" t="s">
        <v>5093</v>
      </c>
      <c r="Y2175" t="s">
        <v>5108</v>
      </c>
      <c r="Z2175" t="s">
        <v>5074</v>
      </c>
      <c r="AA2175" t="s">
        <v>5093</v>
      </c>
      <c r="AH2175" t="s">
        <v>5058</v>
      </c>
      <c r="AM2175" t="s">
        <v>11282</v>
      </c>
    </row>
    <row r="2176" spans="1:39" x14ac:dyDescent="0.25">
      <c r="A2176">
        <v>4505</v>
      </c>
      <c r="B2176" t="s">
        <v>11283</v>
      </c>
      <c r="C2176" t="s">
        <v>4795</v>
      </c>
      <c r="D2176" t="s">
        <v>5048</v>
      </c>
      <c r="E2176" t="s">
        <v>11284</v>
      </c>
      <c r="H2176" t="s">
        <v>5050</v>
      </c>
      <c r="I2176" t="s">
        <v>5051</v>
      </c>
      <c r="K2176" t="s">
        <v>5052</v>
      </c>
      <c r="M2176" t="s">
        <v>5092</v>
      </c>
      <c r="N2176" t="s">
        <v>5051</v>
      </c>
      <c r="O2176" t="s">
        <v>5094</v>
      </c>
      <c r="Q2176" t="s">
        <v>506</v>
      </c>
      <c r="X2176" t="s">
        <v>5093</v>
      </c>
      <c r="Y2176" t="s">
        <v>236</v>
      </c>
      <c r="Z2176" t="s">
        <v>5099</v>
      </c>
      <c r="AA2176" t="s">
        <v>5093</v>
      </c>
      <c r="AH2176" t="s">
        <v>5058</v>
      </c>
      <c r="AM2176" t="s">
        <v>11285</v>
      </c>
    </row>
    <row r="2177" spans="1:39" x14ac:dyDescent="0.25">
      <c r="A2177">
        <v>4506</v>
      </c>
      <c r="B2177" t="s">
        <v>11286</v>
      </c>
      <c r="C2177" t="s">
        <v>4795</v>
      </c>
      <c r="D2177" t="s">
        <v>5048</v>
      </c>
      <c r="E2177" t="s">
        <v>11287</v>
      </c>
      <c r="H2177" t="s">
        <v>5050</v>
      </c>
      <c r="I2177" t="s">
        <v>5051</v>
      </c>
      <c r="K2177" t="s">
        <v>5057</v>
      </c>
      <c r="M2177" t="s">
        <v>670</v>
      </c>
      <c r="N2177" t="s">
        <v>5051</v>
      </c>
      <c r="O2177" t="s">
        <v>5099</v>
      </c>
      <c r="Q2177" t="s">
        <v>486</v>
      </c>
      <c r="X2177" t="s">
        <v>5093</v>
      </c>
      <c r="Y2177" t="s">
        <v>5080</v>
      </c>
      <c r="Z2177" t="s">
        <v>236</v>
      </c>
      <c r="AA2177" t="s">
        <v>5093</v>
      </c>
      <c r="AH2177" t="s">
        <v>5058</v>
      </c>
      <c r="AM2177" t="s">
        <v>11288</v>
      </c>
    </row>
    <row r="2178" spans="1:39" x14ac:dyDescent="0.25">
      <c r="A2178">
        <v>4507</v>
      </c>
      <c r="B2178" t="s">
        <v>11289</v>
      </c>
      <c r="C2178" t="s">
        <v>4795</v>
      </c>
      <c r="D2178" t="s">
        <v>5048</v>
      </c>
      <c r="E2178" t="s">
        <v>11290</v>
      </c>
      <c r="H2178" t="s">
        <v>5050</v>
      </c>
      <c r="I2178" t="s">
        <v>5051</v>
      </c>
      <c r="K2178" t="s">
        <v>5057</v>
      </c>
      <c r="M2178" t="s">
        <v>239</v>
      </c>
      <c r="N2178" t="s">
        <v>5051</v>
      </c>
      <c r="O2178" t="s">
        <v>5094</v>
      </c>
      <c r="Q2178" t="s">
        <v>486</v>
      </c>
      <c r="X2178" t="s">
        <v>5093</v>
      </c>
      <c r="Y2178" t="s">
        <v>5080</v>
      </c>
      <c r="Z2178" t="s">
        <v>236</v>
      </c>
      <c r="AA2178" t="s">
        <v>5093</v>
      </c>
      <c r="AH2178" t="s">
        <v>5058</v>
      </c>
      <c r="AM2178" t="s">
        <v>11291</v>
      </c>
    </row>
    <row r="2179" spans="1:39" x14ac:dyDescent="0.25">
      <c r="A2179">
        <v>4508</v>
      </c>
      <c r="B2179" t="s">
        <v>11292</v>
      </c>
      <c r="C2179" t="s">
        <v>4795</v>
      </c>
      <c r="D2179" t="s">
        <v>5048</v>
      </c>
      <c r="E2179" t="s">
        <v>11293</v>
      </c>
      <c r="H2179" t="s">
        <v>5050</v>
      </c>
      <c r="I2179" t="s">
        <v>5051</v>
      </c>
      <c r="K2179" t="s">
        <v>5057</v>
      </c>
      <c r="M2179" t="s">
        <v>670</v>
      </c>
      <c r="N2179" t="s">
        <v>5051</v>
      </c>
      <c r="O2179" t="s">
        <v>5094</v>
      </c>
      <c r="Q2179" t="s">
        <v>486</v>
      </c>
      <c r="X2179" t="s">
        <v>5093</v>
      </c>
      <c r="Y2179" t="s">
        <v>5080</v>
      </c>
      <c r="Z2179" t="s">
        <v>236</v>
      </c>
      <c r="AA2179" t="s">
        <v>5093</v>
      </c>
      <c r="AH2179" t="s">
        <v>5058</v>
      </c>
      <c r="AM2179" t="s">
        <v>11294</v>
      </c>
    </row>
    <row r="2180" spans="1:39" x14ac:dyDescent="0.25">
      <c r="A2180">
        <v>4509</v>
      </c>
      <c r="B2180" t="s">
        <v>11295</v>
      </c>
      <c r="C2180" t="s">
        <v>4795</v>
      </c>
      <c r="D2180" t="s">
        <v>5048</v>
      </c>
      <c r="E2180" t="s">
        <v>11296</v>
      </c>
      <c r="H2180" t="s">
        <v>5050</v>
      </c>
      <c r="I2180" t="s">
        <v>5051</v>
      </c>
      <c r="K2180" t="s">
        <v>5070</v>
      </c>
      <c r="M2180" t="s">
        <v>5196</v>
      </c>
      <c r="N2180" t="s">
        <v>5051</v>
      </c>
      <c r="O2180" t="s">
        <v>5063</v>
      </c>
      <c r="Q2180" t="s">
        <v>506</v>
      </c>
      <c r="X2180" t="s">
        <v>5093</v>
      </c>
      <c r="Y2180" t="s">
        <v>236</v>
      </c>
      <c r="Z2180" t="s">
        <v>5070</v>
      </c>
      <c r="AA2180" t="s">
        <v>5093</v>
      </c>
      <c r="AH2180" t="s">
        <v>5058</v>
      </c>
      <c r="AM2180" t="s">
        <v>11297</v>
      </c>
    </row>
    <row r="2181" spans="1:39" x14ac:dyDescent="0.25">
      <c r="A2181">
        <v>4510</v>
      </c>
      <c r="B2181" t="s">
        <v>11298</v>
      </c>
      <c r="C2181" t="s">
        <v>4795</v>
      </c>
      <c r="D2181" t="s">
        <v>5048</v>
      </c>
      <c r="E2181" t="s">
        <v>9815</v>
      </c>
      <c r="H2181" t="s">
        <v>5050</v>
      </c>
      <c r="I2181" t="s">
        <v>5051</v>
      </c>
      <c r="K2181" t="s">
        <v>5057</v>
      </c>
      <c r="M2181" t="s">
        <v>323</v>
      </c>
      <c r="N2181" t="s">
        <v>5051</v>
      </c>
      <c r="O2181" t="s">
        <v>5063</v>
      </c>
      <c r="Q2181" t="s">
        <v>238</v>
      </c>
      <c r="X2181" t="s">
        <v>5093</v>
      </c>
      <c r="Y2181" t="s">
        <v>5108</v>
      </c>
      <c r="Z2181" t="s">
        <v>5077</v>
      </c>
      <c r="AA2181" t="s">
        <v>5093</v>
      </c>
      <c r="AH2181" t="s">
        <v>5058</v>
      </c>
      <c r="AM2181" t="s">
        <v>11299</v>
      </c>
    </row>
    <row r="2182" spans="1:39" x14ac:dyDescent="0.25">
      <c r="A2182">
        <v>4511</v>
      </c>
      <c r="B2182" t="s">
        <v>11300</v>
      </c>
      <c r="C2182" t="s">
        <v>4795</v>
      </c>
      <c r="D2182" t="s">
        <v>5048</v>
      </c>
      <c r="E2182" t="s">
        <v>11301</v>
      </c>
      <c r="H2182" t="s">
        <v>5050</v>
      </c>
      <c r="I2182" t="s">
        <v>5051</v>
      </c>
      <c r="K2182" t="s">
        <v>5129</v>
      </c>
      <c r="M2182" t="s">
        <v>323</v>
      </c>
      <c r="N2182" t="s">
        <v>5051</v>
      </c>
      <c r="O2182" t="s">
        <v>5063</v>
      </c>
      <c r="Q2182" t="s">
        <v>238</v>
      </c>
      <c r="X2182" t="s">
        <v>5093</v>
      </c>
      <c r="Y2182" t="s">
        <v>236</v>
      </c>
      <c r="Z2182" t="s">
        <v>5093</v>
      </c>
      <c r="AA2182" t="s">
        <v>5093</v>
      </c>
      <c r="AH2182" t="s">
        <v>5058</v>
      </c>
      <c r="AM2182" t="s">
        <v>11302</v>
      </c>
    </row>
    <row r="2183" spans="1:39" x14ac:dyDescent="0.25">
      <c r="A2183">
        <v>4512</v>
      </c>
      <c r="B2183" t="s">
        <v>11303</v>
      </c>
      <c r="C2183" t="s">
        <v>4795</v>
      </c>
      <c r="D2183" t="s">
        <v>5048</v>
      </c>
      <c r="E2183" t="s">
        <v>11304</v>
      </c>
      <c r="H2183" t="s">
        <v>5050</v>
      </c>
      <c r="I2183" t="s">
        <v>5051</v>
      </c>
      <c r="K2183" t="s">
        <v>5070</v>
      </c>
      <c r="M2183" t="s">
        <v>323</v>
      </c>
      <c r="N2183" t="s">
        <v>5051</v>
      </c>
      <c r="O2183" t="s">
        <v>5062</v>
      </c>
      <c r="Q2183" t="s">
        <v>5098</v>
      </c>
      <c r="X2183" t="s">
        <v>5093</v>
      </c>
      <c r="Y2183" t="s">
        <v>5108</v>
      </c>
      <c r="Z2183" t="s">
        <v>506</v>
      </c>
      <c r="AA2183" t="s">
        <v>5093</v>
      </c>
      <c r="AH2183" t="s">
        <v>5058</v>
      </c>
      <c r="AM2183" t="s">
        <v>11305</v>
      </c>
    </row>
    <row r="2184" spans="1:39" x14ac:dyDescent="0.25">
      <c r="A2184">
        <v>4513</v>
      </c>
      <c r="B2184" t="s">
        <v>11306</v>
      </c>
      <c r="C2184" t="s">
        <v>4795</v>
      </c>
      <c r="D2184" t="s">
        <v>5048</v>
      </c>
      <c r="E2184" t="s">
        <v>11307</v>
      </c>
      <c r="H2184" t="s">
        <v>5050</v>
      </c>
      <c r="I2184" t="s">
        <v>5051</v>
      </c>
      <c r="K2184" t="s">
        <v>5104</v>
      </c>
      <c r="M2184" t="s">
        <v>237</v>
      </c>
      <c r="N2184" t="s">
        <v>5051</v>
      </c>
      <c r="O2184" t="s">
        <v>5099</v>
      </c>
      <c r="Q2184" t="s">
        <v>506</v>
      </c>
      <c r="X2184" t="s">
        <v>5093</v>
      </c>
      <c r="Y2184" t="s">
        <v>5094</v>
      </c>
      <c r="Z2184" t="s">
        <v>486</v>
      </c>
      <c r="AA2184" t="s">
        <v>5093</v>
      </c>
      <c r="AH2184" t="s">
        <v>5058</v>
      </c>
      <c r="AM2184" t="s">
        <v>11308</v>
      </c>
    </row>
    <row r="2185" spans="1:39" x14ac:dyDescent="0.25">
      <c r="A2185">
        <v>4514</v>
      </c>
      <c r="B2185" t="s">
        <v>11309</v>
      </c>
      <c r="C2185" t="s">
        <v>4795</v>
      </c>
      <c r="D2185" t="s">
        <v>5048</v>
      </c>
      <c r="E2185" t="s">
        <v>11310</v>
      </c>
      <c r="H2185" t="s">
        <v>5050</v>
      </c>
      <c r="I2185" t="s">
        <v>5051</v>
      </c>
      <c r="K2185" t="s">
        <v>5094</v>
      </c>
      <c r="M2185" t="s">
        <v>506</v>
      </c>
      <c r="N2185" t="s">
        <v>5051</v>
      </c>
      <c r="O2185" t="s">
        <v>5108</v>
      </c>
      <c r="Q2185" t="s">
        <v>743</v>
      </c>
      <c r="X2185" t="s">
        <v>5093</v>
      </c>
      <c r="Y2185" t="s">
        <v>6829</v>
      </c>
      <c r="Z2185" t="s">
        <v>6649</v>
      </c>
      <c r="AA2185" t="s">
        <v>5093</v>
      </c>
      <c r="AH2185" t="s">
        <v>5058</v>
      </c>
      <c r="AM2185" t="s">
        <v>11311</v>
      </c>
    </row>
    <row r="2186" spans="1:39" x14ac:dyDescent="0.25">
      <c r="A2186">
        <v>4515</v>
      </c>
      <c r="B2186" t="s">
        <v>11312</v>
      </c>
      <c r="C2186" t="s">
        <v>4795</v>
      </c>
      <c r="D2186" t="s">
        <v>5048</v>
      </c>
      <c r="E2186" t="s">
        <v>11313</v>
      </c>
      <c r="H2186" t="s">
        <v>5050</v>
      </c>
      <c r="I2186" t="s">
        <v>5051</v>
      </c>
      <c r="K2186" t="s">
        <v>235</v>
      </c>
      <c r="M2186" t="s">
        <v>237</v>
      </c>
      <c r="N2186" t="s">
        <v>5051</v>
      </c>
      <c r="O2186" t="s">
        <v>5113</v>
      </c>
      <c r="Q2186" t="s">
        <v>237</v>
      </c>
      <c r="X2186" t="s">
        <v>5093</v>
      </c>
      <c r="Y2186" t="s">
        <v>5108</v>
      </c>
      <c r="Z2186" t="s">
        <v>5093</v>
      </c>
      <c r="AA2186" t="s">
        <v>5093</v>
      </c>
      <c r="AH2186" t="s">
        <v>5058</v>
      </c>
      <c r="AM2186" t="s">
        <v>11314</v>
      </c>
    </row>
    <row r="2187" spans="1:39" x14ac:dyDescent="0.25">
      <c r="A2187">
        <v>4516</v>
      </c>
      <c r="B2187" t="s">
        <v>11315</v>
      </c>
      <c r="C2187" t="s">
        <v>4795</v>
      </c>
      <c r="D2187" t="s">
        <v>5048</v>
      </c>
      <c r="E2187" t="s">
        <v>11316</v>
      </c>
      <c r="H2187" t="s">
        <v>5050</v>
      </c>
      <c r="I2187" t="s">
        <v>5051</v>
      </c>
      <c r="K2187" t="s">
        <v>235</v>
      </c>
      <c r="M2187" t="s">
        <v>743</v>
      </c>
      <c r="N2187" t="s">
        <v>5051</v>
      </c>
      <c r="O2187" t="s">
        <v>235</v>
      </c>
      <c r="Q2187" t="s">
        <v>238</v>
      </c>
      <c r="X2187" t="s">
        <v>5093</v>
      </c>
      <c r="Y2187" t="s">
        <v>5104</v>
      </c>
      <c r="Z2187" t="s">
        <v>5093</v>
      </c>
      <c r="AA2187" t="s">
        <v>5093</v>
      </c>
      <c r="AH2187" t="s">
        <v>5058</v>
      </c>
      <c r="AM2187" t="s">
        <v>11317</v>
      </c>
    </row>
    <row r="2188" spans="1:39" x14ac:dyDescent="0.25">
      <c r="A2188">
        <v>4517</v>
      </c>
      <c r="B2188" t="s">
        <v>11318</v>
      </c>
      <c r="C2188" t="s">
        <v>4795</v>
      </c>
      <c r="D2188" t="s">
        <v>5048</v>
      </c>
      <c r="E2188" t="s">
        <v>11319</v>
      </c>
      <c r="H2188" t="s">
        <v>5050</v>
      </c>
      <c r="I2188" t="s">
        <v>5051</v>
      </c>
      <c r="K2188" t="s">
        <v>235</v>
      </c>
      <c r="M2188" t="s">
        <v>743</v>
      </c>
      <c r="N2188" t="s">
        <v>5051</v>
      </c>
      <c r="O2188" t="s">
        <v>235</v>
      </c>
      <c r="Q2188" t="s">
        <v>238</v>
      </c>
      <c r="X2188" t="s">
        <v>5093</v>
      </c>
      <c r="Y2188" t="s">
        <v>5078</v>
      </c>
      <c r="Z2188" t="s">
        <v>5093</v>
      </c>
      <c r="AA2188" t="s">
        <v>5093</v>
      </c>
      <c r="AH2188" t="s">
        <v>5058</v>
      </c>
      <c r="AM2188" t="s">
        <v>11320</v>
      </c>
    </row>
    <row r="2189" spans="1:39" x14ac:dyDescent="0.25">
      <c r="A2189">
        <v>4518</v>
      </c>
      <c r="B2189" t="s">
        <v>11321</v>
      </c>
      <c r="C2189" t="s">
        <v>4795</v>
      </c>
      <c r="D2189" t="s">
        <v>5048</v>
      </c>
      <c r="E2189" t="s">
        <v>7837</v>
      </c>
      <c r="H2189" t="s">
        <v>5050</v>
      </c>
      <c r="I2189" t="s">
        <v>5051</v>
      </c>
      <c r="K2189" t="s">
        <v>235</v>
      </c>
      <c r="M2189" t="s">
        <v>5134</v>
      </c>
      <c r="N2189" t="s">
        <v>5051</v>
      </c>
      <c r="O2189" t="s">
        <v>235</v>
      </c>
      <c r="Q2189" t="s">
        <v>5109</v>
      </c>
      <c r="X2189" t="s">
        <v>5093</v>
      </c>
      <c r="Y2189" t="s">
        <v>5078</v>
      </c>
      <c r="Z2189" t="s">
        <v>5093</v>
      </c>
      <c r="AA2189" t="s">
        <v>5093</v>
      </c>
      <c r="AH2189" t="s">
        <v>5058</v>
      </c>
      <c r="AM2189" t="s">
        <v>11322</v>
      </c>
    </row>
    <row r="2190" spans="1:39" x14ac:dyDescent="0.25">
      <c r="A2190">
        <v>4519</v>
      </c>
      <c r="B2190" t="s">
        <v>11323</v>
      </c>
      <c r="C2190" t="s">
        <v>4795</v>
      </c>
      <c r="D2190" t="s">
        <v>5048</v>
      </c>
      <c r="E2190" t="s">
        <v>8634</v>
      </c>
      <c r="H2190" t="s">
        <v>5050</v>
      </c>
      <c r="I2190" t="s">
        <v>5051</v>
      </c>
      <c r="K2190" t="s">
        <v>5052</v>
      </c>
      <c r="M2190" t="s">
        <v>238</v>
      </c>
      <c r="N2190" t="s">
        <v>5051</v>
      </c>
      <c r="O2190" t="s">
        <v>5063</v>
      </c>
      <c r="Q2190" t="s">
        <v>5109</v>
      </c>
      <c r="X2190" t="s">
        <v>5093</v>
      </c>
      <c r="Y2190" t="s">
        <v>5460</v>
      </c>
      <c r="Z2190" t="s">
        <v>5093</v>
      </c>
      <c r="AA2190" t="s">
        <v>5093</v>
      </c>
      <c r="AH2190" t="s">
        <v>5058</v>
      </c>
      <c r="AM2190" t="s">
        <v>11324</v>
      </c>
    </row>
    <row r="2191" spans="1:39" x14ac:dyDescent="0.25">
      <c r="A2191">
        <v>4520</v>
      </c>
      <c r="B2191" t="s">
        <v>11325</v>
      </c>
      <c r="C2191" t="s">
        <v>4795</v>
      </c>
      <c r="D2191" t="s">
        <v>5048</v>
      </c>
      <c r="E2191" t="s">
        <v>11326</v>
      </c>
      <c r="H2191" t="s">
        <v>5050</v>
      </c>
      <c r="I2191" t="s">
        <v>5051</v>
      </c>
      <c r="K2191" t="s">
        <v>5052</v>
      </c>
      <c r="M2191" t="s">
        <v>5355</v>
      </c>
      <c r="N2191" t="s">
        <v>5051</v>
      </c>
      <c r="O2191" t="s">
        <v>5055</v>
      </c>
      <c r="Q2191" t="s">
        <v>5271</v>
      </c>
      <c r="X2191" t="s">
        <v>5093</v>
      </c>
      <c r="Y2191" t="s">
        <v>5108</v>
      </c>
      <c r="Z2191" t="s">
        <v>5100</v>
      </c>
      <c r="AA2191" t="s">
        <v>5093</v>
      </c>
      <c r="AH2191" t="s">
        <v>5058</v>
      </c>
      <c r="AM2191" t="s">
        <v>11327</v>
      </c>
    </row>
    <row r="2192" spans="1:39" x14ac:dyDescent="0.25">
      <c r="A2192">
        <v>4521</v>
      </c>
      <c r="B2192" t="s">
        <v>11328</v>
      </c>
      <c r="C2192" t="s">
        <v>4795</v>
      </c>
      <c r="D2192" t="s">
        <v>5048</v>
      </c>
      <c r="E2192" t="s">
        <v>11329</v>
      </c>
      <c r="H2192" t="s">
        <v>5050</v>
      </c>
      <c r="I2192" t="s">
        <v>5051</v>
      </c>
      <c r="K2192" t="s">
        <v>5057</v>
      </c>
      <c r="M2192" t="s">
        <v>238</v>
      </c>
      <c r="N2192" t="s">
        <v>5051</v>
      </c>
      <c r="O2192" t="s">
        <v>5063</v>
      </c>
      <c r="Q2192" t="s">
        <v>238</v>
      </c>
      <c r="X2192" t="s">
        <v>5093</v>
      </c>
      <c r="Y2192" t="s">
        <v>5085</v>
      </c>
      <c r="Z2192" t="s">
        <v>5093</v>
      </c>
      <c r="AA2192" t="s">
        <v>5093</v>
      </c>
      <c r="AH2192" t="s">
        <v>5058</v>
      </c>
      <c r="AM2192" t="s">
        <v>11330</v>
      </c>
    </row>
    <row r="2193" spans="1:39" x14ac:dyDescent="0.25">
      <c r="A2193">
        <v>4522</v>
      </c>
      <c r="B2193" t="s">
        <v>11331</v>
      </c>
      <c r="C2193" t="s">
        <v>4795</v>
      </c>
      <c r="D2193" t="s">
        <v>5048</v>
      </c>
      <c r="E2193" t="s">
        <v>11332</v>
      </c>
      <c r="H2193" t="s">
        <v>5050</v>
      </c>
      <c r="I2193" t="s">
        <v>5051</v>
      </c>
      <c r="K2193" t="s">
        <v>5052</v>
      </c>
      <c r="M2193" t="s">
        <v>5196</v>
      </c>
      <c r="N2193" t="s">
        <v>5051</v>
      </c>
      <c r="O2193" t="s">
        <v>5094</v>
      </c>
      <c r="Q2193" t="s">
        <v>486</v>
      </c>
      <c r="X2193" t="s">
        <v>5093</v>
      </c>
      <c r="Y2193" t="s">
        <v>5237</v>
      </c>
      <c r="Z2193" t="s">
        <v>5074</v>
      </c>
      <c r="AA2193" t="s">
        <v>5093</v>
      </c>
      <c r="AH2193" t="s">
        <v>5058</v>
      </c>
      <c r="AM2193" t="s">
        <v>11333</v>
      </c>
    </row>
    <row r="2194" spans="1:39" x14ac:dyDescent="0.25">
      <c r="A2194">
        <v>4523</v>
      </c>
      <c r="B2194" t="s">
        <v>11334</v>
      </c>
      <c r="C2194" t="s">
        <v>4795</v>
      </c>
      <c r="D2194" t="s">
        <v>5048</v>
      </c>
      <c r="E2194" t="s">
        <v>11335</v>
      </c>
      <c r="H2194" t="s">
        <v>5050</v>
      </c>
      <c r="I2194" t="s">
        <v>5051</v>
      </c>
      <c r="K2194" t="s">
        <v>5070</v>
      </c>
      <c r="M2194" t="s">
        <v>237</v>
      </c>
      <c r="N2194" t="s">
        <v>5051</v>
      </c>
      <c r="O2194" t="s">
        <v>5211</v>
      </c>
      <c r="Q2194" t="s">
        <v>5121</v>
      </c>
      <c r="X2194" t="s">
        <v>5093</v>
      </c>
      <c r="Y2194" t="s">
        <v>5215</v>
      </c>
      <c r="Z2194" t="s">
        <v>5085</v>
      </c>
      <c r="AA2194" t="s">
        <v>5093</v>
      </c>
      <c r="AH2194" t="s">
        <v>5058</v>
      </c>
      <c r="AM2194" t="s">
        <v>11336</v>
      </c>
    </row>
    <row r="2195" spans="1:39" x14ac:dyDescent="0.25">
      <c r="A2195">
        <v>4524</v>
      </c>
      <c r="B2195" t="s">
        <v>11337</v>
      </c>
      <c r="C2195" t="s">
        <v>4795</v>
      </c>
      <c r="D2195" t="s">
        <v>5048</v>
      </c>
      <c r="E2195" t="s">
        <v>11338</v>
      </c>
      <c r="H2195" t="s">
        <v>5050</v>
      </c>
      <c r="I2195" t="s">
        <v>5051</v>
      </c>
      <c r="K2195" t="s">
        <v>235</v>
      </c>
      <c r="M2195" t="s">
        <v>5355</v>
      </c>
      <c r="N2195" t="s">
        <v>5051</v>
      </c>
      <c r="O2195" t="s">
        <v>5211</v>
      </c>
      <c r="Q2195" t="s">
        <v>237</v>
      </c>
      <c r="X2195" t="s">
        <v>5093</v>
      </c>
      <c r="Y2195" t="s">
        <v>5078</v>
      </c>
      <c r="Z2195" t="s">
        <v>5094</v>
      </c>
      <c r="AA2195" t="s">
        <v>5093</v>
      </c>
      <c r="AH2195" t="s">
        <v>5058</v>
      </c>
      <c r="AM2195" t="s">
        <v>11339</v>
      </c>
    </row>
    <row r="2196" spans="1:39" x14ac:dyDescent="0.25">
      <c r="A2196">
        <v>4525</v>
      </c>
      <c r="B2196" t="s">
        <v>11340</v>
      </c>
      <c r="C2196" t="s">
        <v>4795</v>
      </c>
      <c r="D2196" t="s">
        <v>5048</v>
      </c>
      <c r="E2196" t="s">
        <v>11341</v>
      </c>
      <c r="H2196" t="s">
        <v>5050</v>
      </c>
      <c r="I2196" t="s">
        <v>5051</v>
      </c>
      <c r="K2196" t="s">
        <v>5070</v>
      </c>
      <c r="M2196" t="s">
        <v>5196</v>
      </c>
      <c r="N2196" t="s">
        <v>5051</v>
      </c>
      <c r="O2196" t="s">
        <v>5094</v>
      </c>
      <c r="Q2196" t="s">
        <v>506</v>
      </c>
      <c r="X2196" t="s">
        <v>5093</v>
      </c>
      <c r="Y2196" t="s">
        <v>5108</v>
      </c>
      <c r="Z2196" t="s">
        <v>5070</v>
      </c>
      <c r="AA2196" t="s">
        <v>5093</v>
      </c>
      <c r="AH2196" t="s">
        <v>5058</v>
      </c>
      <c r="AM2196" t="s">
        <v>11342</v>
      </c>
    </row>
    <row r="2197" spans="1:39" x14ac:dyDescent="0.25">
      <c r="A2197">
        <v>4526</v>
      </c>
      <c r="B2197" t="s">
        <v>11343</v>
      </c>
      <c r="C2197" t="s">
        <v>4795</v>
      </c>
      <c r="D2197" t="s">
        <v>5048</v>
      </c>
      <c r="E2197" t="s">
        <v>11344</v>
      </c>
      <c r="H2197" t="s">
        <v>5050</v>
      </c>
      <c r="I2197" t="s">
        <v>5051</v>
      </c>
      <c r="K2197" t="s">
        <v>5113</v>
      </c>
      <c r="M2197" t="s">
        <v>5619</v>
      </c>
      <c r="N2197" t="s">
        <v>5051</v>
      </c>
      <c r="O2197" t="s">
        <v>5113</v>
      </c>
      <c r="Q2197" t="s">
        <v>486</v>
      </c>
      <c r="X2197" t="s">
        <v>5093</v>
      </c>
      <c r="Y2197" t="s">
        <v>5138</v>
      </c>
      <c r="Z2197" t="s">
        <v>238</v>
      </c>
      <c r="AA2197" t="s">
        <v>5093</v>
      </c>
      <c r="AH2197" t="s">
        <v>5058</v>
      </c>
      <c r="AM2197" t="s">
        <v>11345</v>
      </c>
    </row>
    <row r="2198" spans="1:39" x14ac:dyDescent="0.25">
      <c r="A2198">
        <v>4527</v>
      </c>
      <c r="B2198" t="s">
        <v>11346</v>
      </c>
      <c r="C2198" t="s">
        <v>4795</v>
      </c>
      <c r="D2198" t="s">
        <v>5048</v>
      </c>
      <c r="E2198" t="s">
        <v>11347</v>
      </c>
      <c r="H2198" t="s">
        <v>5050</v>
      </c>
      <c r="I2198" t="s">
        <v>5051</v>
      </c>
      <c r="K2198" t="s">
        <v>5052</v>
      </c>
      <c r="M2198" t="s">
        <v>5134</v>
      </c>
      <c r="N2198" t="s">
        <v>5051</v>
      </c>
      <c r="O2198" t="s">
        <v>5094</v>
      </c>
      <c r="Q2198" t="s">
        <v>5056</v>
      </c>
      <c r="X2198" t="s">
        <v>5093</v>
      </c>
      <c r="Y2198" t="s">
        <v>5237</v>
      </c>
      <c r="Z2198" t="s">
        <v>238</v>
      </c>
      <c r="AA2198" t="s">
        <v>5093</v>
      </c>
      <c r="AH2198" t="s">
        <v>5058</v>
      </c>
      <c r="AM2198" t="s">
        <v>11348</v>
      </c>
    </row>
    <row r="2199" spans="1:39" x14ac:dyDescent="0.25">
      <c r="A2199">
        <v>4528</v>
      </c>
      <c r="B2199" t="s">
        <v>11349</v>
      </c>
      <c r="C2199" t="s">
        <v>4795</v>
      </c>
      <c r="D2199" t="s">
        <v>5048</v>
      </c>
      <c r="E2199" t="s">
        <v>9813</v>
      </c>
      <c r="H2199" t="s">
        <v>5050</v>
      </c>
      <c r="I2199" t="s">
        <v>5051</v>
      </c>
      <c r="K2199" t="s">
        <v>5094</v>
      </c>
      <c r="M2199" t="s">
        <v>506</v>
      </c>
      <c r="N2199" t="s">
        <v>5051</v>
      </c>
      <c r="O2199" t="s">
        <v>5108</v>
      </c>
      <c r="Q2199" t="s">
        <v>743</v>
      </c>
      <c r="X2199" t="s">
        <v>5093</v>
      </c>
      <c r="Y2199" t="s">
        <v>6829</v>
      </c>
      <c r="Z2199" t="s">
        <v>5203</v>
      </c>
      <c r="AA2199" t="s">
        <v>5093</v>
      </c>
      <c r="AH2199" t="s">
        <v>5058</v>
      </c>
      <c r="AM2199" t="s">
        <v>11350</v>
      </c>
    </row>
    <row r="2200" spans="1:39" x14ac:dyDescent="0.25">
      <c r="A2200">
        <v>4529</v>
      </c>
      <c r="B2200" t="s">
        <v>11351</v>
      </c>
      <c r="C2200" t="s">
        <v>4795</v>
      </c>
      <c r="D2200" t="s">
        <v>5048</v>
      </c>
      <c r="E2200" t="s">
        <v>11352</v>
      </c>
      <c r="H2200" t="s">
        <v>5050</v>
      </c>
      <c r="I2200" t="s">
        <v>5051</v>
      </c>
      <c r="K2200" t="s">
        <v>5091</v>
      </c>
      <c r="M2200" t="s">
        <v>5196</v>
      </c>
      <c r="N2200" t="s">
        <v>5051</v>
      </c>
      <c r="O2200" t="s">
        <v>235</v>
      </c>
      <c r="Q2200" t="s">
        <v>5098</v>
      </c>
      <c r="X2200" t="s">
        <v>5093</v>
      </c>
      <c r="Y2200" t="s">
        <v>5460</v>
      </c>
      <c r="Z2200" t="s">
        <v>5113</v>
      </c>
      <c r="AA2200" t="s">
        <v>5093</v>
      </c>
      <c r="AH2200" t="s">
        <v>5058</v>
      </c>
      <c r="AM2200" t="s">
        <v>11353</v>
      </c>
    </row>
    <row r="2201" spans="1:39" x14ac:dyDescent="0.25">
      <c r="A2201">
        <v>4530</v>
      </c>
      <c r="B2201" t="s">
        <v>11354</v>
      </c>
      <c r="C2201" t="s">
        <v>4796</v>
      </c>
      <c r="D2201" t="s">
        <v>5048</v>
      </c>
      <c r="E2201" t="s">
        <v>11355</v>
      </c>
      <c r="H2201" t="s">
        <v>5050</v>
      </c>
      <c r="I2201" t="s">
        <v>5051</v>
      </c>
      <c r="K2201" t="s">
        <v>5094</v>
      </c>
      <c r="M2201" t="s">
        <v>5134</v>
      </c>
      <c r="N2201" t="s">
        <v>5051</v>
      </c>
      <c r="O2201" t="s">
        <v>5113</v>
      </c>
      <c r="Q2201" t="s">
        <v>5121</v>
      </c>
      <c r="X2201" t="s">
        <v>5057</v>
      </c>
      <c r="Y2201" t="s">
        <v>5191</v>
      </c>
      <c r="Z2201" t="s">
        <v>5057</v>
      </c>
      <c r="AA2201" t="s">
        <v>5057</v>
      </c>
      <c r="AH2201" t="s">
        <v>5058</v>
      </c>
      <c r="AM2201" t="s">
        <v>11356</v>
      </c>
    </row>
    <row r="2202" spans="1:39" x14ac:dyDescent="0.25">
      <c r="A2202">
        <v>4707</v>
      </c>
      <c r="B2202" t="s">
        <v>11863</v>
      </c>
      <c r="C2202" t="s">
        <v>4796</v>
      </c>
      <c r="D2202" t="s">
        <v>5048</v>
      </c>
      <c r="E2202" t="s">
        <v>11864</v>
      </c>
      <c r="H2202" t="s">
        <v>5050</v>
      </c>
      <c r="I2202" t="s">
        <v>5051</v>
      </c>
      <c r="K2202" t="s">
        <v>5099</v>
      </c>
      <c r="M2202" t="s">
        <v>5409</v>
      </c>
      <c r="N2202" t="s">
        <v>5051</v>
      </c>
      <c r="O2202" t="s">
        <v>5094</v>
      </c>
      <c r="Q2202" t="s">
        <v>5409</v>
      </c>
      <c r="X2202" t="s">
        <v>5057</v>
      </c>
      <c r="Y2202" t="s">
        <v>5191</v>
      </c>
      <c r="Z2202" t="s">
        <v>5057</v>
      </c>
      <c r="AA2202" t="s">
        <v>5091</v>
      </c>
      <c r="AH2202" t="s">
        <v>5058</v>
      </c>
      <c r="AM2202" t="s">
        <v>11865</v>
      </c>
    </row>
    <row r="2203" spans="1:39" x14ac:dyDescent="0.25">
      <c r="A2203">
        <v>4708</v>
      </c>
      <c r="B2203" t="s">
        <v>11866</v>
      </c>
      <c r="C2203" t="s">
        <v>4792</v>
      </c>
      <c r="D2203" t="s">
        <v>5048</v>
      </c>
      <c r="E2203" t="s">
        <v>11867</v>
      </c>
      <c r="H2203" t="s">
        <v>5050</v>
      </c>
      <c r="I2203" t="s">
        <v>5051</v>
      </c>
      <c r="K2203" t="s">
        <v>5052</v>
      </c>
      <c r="M2203" t="s">
        <v>5092</v>
      </c>
      <c r="N2203" t="s">
        <v>5051</v>
      </c>
      <c r="O2203" t="s">
        <v>5104</v>
      </c>
      <c r="Q2203" t="s">
        <v>506</v>
      </c>
      <c r="X2203" t="s">
        <v>5093</v>
      </c>
      <c r="Y2203" t="s">
        <v>5080</v>
      </c>
      <c r="Z2203" t="s">
        <v>5093</v>
      </c>
      <c r="AA2203" t="s">
        <v>5093</v>
      </c>
      <c r="AH2203" t="s">
        <v>5058</v>
      </c>
      <c r="AM2203" t="s">
        <v>11868</v>
      </c>
    </row>
    <row r="2204" spans="1:39" x14ac:dyDescent="0.25">
      <c r="A2204">
        <v>4709</v>
      </c>
      <c r="B2204" t="s">
        <v>11869</v>
      </c>
      <c r="C2204" t="s">
        <v>4792</v>
      </c>
      <c r="D2204" t="s">
        <v>5048</v>
      </c>
      <c r="E2204" t="s">
        <v>9820</v>
      </c>
      <c r="H2204" t="s">
        <v>5050</v>
      </c>
      <c r="I2204" t="s">
        <v>5051</v>
      </c>
      <c r="K2204" t="s">
        <v>5070</v>
      </c>
      <c r="M2204" t="s">
        <v>5078</v>
      </c>
      <c r="N2204" t="s">
        <v>5051</v>
      </c>
      <c r="O2204" t="s">
        <v>5113</v>
      </c>
      <c r="Q2204" t="s">
        <v>486</v>
      </c>
      <c r="X2204" t="s">
        <v>5093</v>
      </c>
      <c r="Y2204" t="s">
        <v>5560</v>
      </c>
      <c r="Z2204" t="s">
        <v>5995</v>
      </c>
      <c r="AA2204" t="s">
        <v>5093</v>
      </c>
      <c r="AH2204" t="s">
        <v>5058</v>
      </c>
      <c r="AM2204" t="s">
        <v>11870</v>
      </c>
    </row>
    <row r="2205" spans="1:39" x14ac:dyDescent="0.25">
      <c r="A2205">
        <v>4710</v>
      </c>
      <c r="B2205" t="s">
        <v>11871</v>
      </c>
      <c r="C2205" t="s">
        <v>4792</v>
      </c>
      <c r="D2205" t="s">
        <v>5048</v>
      </c>
      <c r="E2205" t="s">
        <v>11872</v>
      </c>
      <c r="H2205" t="s">
        <v>5050</v>
      </c>
      <c r="I2205" t="s">
        <v>5051</v>
      </c>
      <c r="K2205" t="s">
        <v>5113</v>
      </c>
      <c r="M2205" t="s">
        <v>5134</v>
      </c>
      <c r="N2205" t="s">
        <v>5051</v>
      </c>
      <c r="O2205" t="s">
        <v>5057</v>
      </c>
      <c r="Q2205" t="s">
        <v>5191</v>
      </c>
      <c r="X2205" t="s">
        <v>5093</v>
      </c>
      <c r="Y2205" t="s">
        <v>6018</v>
      </c>
      <c r="Z2205" t="s">
        <v>486</v>
      </c>
      <c r="AA2205" t="s">
        <v>5093</v>
      </c>
      <c r="AH2205" t="s">
        <v>5058</v>
      </c>
      <c r="AM2205" t="s">
        <v>11873</v>
      </c>
    </row>
    <row r="2206" spans="1:39" x14ac:dyDescent="0.25">
      <c r="A2206">
        <v>4711</v>
      </c>
      <c r="B2206" t="s">
        <v>11874</v>
      </c>
      <c r="C2206" t="s">
        <v>4792</v>
      </c>
      <c r="D2206" t="s">
        <v>5048</v>
      </c>
      <c r="E2206" t="s">
        <v>9341</v>
      </c>
      <c r="H2206" t="s">
        <v>5050</v>
      </c>
      <c r="I2206" t="s">
        <v>5051</v>
      </c>
      <c r="K2206" t="s">
        <v>5063</v>
      </c>
      <c r="M2206" t="s">
        <v>5109</v>
      </c>
      <c r="N2206" t="s">
        <v>5051</v>
      </c>
      <c r="O2206" t="s">
        <v>5057</v>
      </c>
      <c r="Q2206" t="s">
        <v>323</v>
      </c>
      <c r="X2206" t="s">
        <v>5093</v>
      </c>
      <c r="Y2206" t="s">
        <v>5968</v>
      </c>
      <c r="Z2206" t="s">
        <v>5054</v>
      </c>
      <c r="AA2206" t="s">
        <v>5093</v>
      </c>
      <c r="AH2206" t="s">
        <v>5058</v>
      </c>
      <c r="AM2206" t="s">
        <v>11875</v>
      </c>
    </row>
    <row r="2207" spans="1:39" x14ac:dyDescent="0.25">
      <c r="A2207">
        <v>4712</v>
      </c>
      <c r="B2207" t="s">
        <v>11876</v>
      </c>
      <c r="C2207" t="s">
        <v>4792</v>
      </c>
      <c r="D2207" t="s">
        <v>5048</v>
      </c>
      <c r="E2207" t="s">
        <v>8942</v>
      </c>
      <c r="H2207" t="s">
        <v>5050</v>
      </c>
      <c r="I2207" t="s">
        <v>5051</v>
      </c>
      <c r="K2207" t="s">
        <v>5094</v>
      </c>
      <c r="M2207" t="s">
        <v>5109</v>
      </c>
      <c r="N2207" t="s">
        <v>5051</v>
      </c>
      <c r="O2207" t="s">
        <v>11877</v>
      </c>
      <c r="Q2207" t="s">
        <v>323</v>
      </c>
      <c r="X2207" t="s">
        <v>5093</v>
      </c>
      <c r="Y2207" t="s">
        <v>6829</v>
      </c>
      <c r="Z2207" t="s">
        <v>5054</v>
      </c>
      <c r="AA2207" t="s">
        <v>5093</v>
      </c>
      <c r="AH2207" t="s">
        <v>5058</v>
      </c>
      <c r="AM2207" t="s">
        <v>11878</v>
      </c>
    </row>
    <row r="2208" spans="1:39" x14ac:dyDescent="0.25">
      <c r="A2208">
        <v>4713</v>
      </c>
      <c r="B2208" t="s">
        <v>11879</v>
      </c>
      <c r="C2208" t="s">
        <v>4792</v>
      </c>
      <c r="D2208" t="s">
        <v>5048</v>
      </c>
      <c r="E2208" t="s">
        <v>11880</v>
      </c>
      <c r="H2208" t="s">
        <v>5050</v>
      </c>
      <c r="I2208" t="s">
        <v>5051</v>
      </c>
      <c r="K2208" t="s">
        <v>235</v>
      </c>
      <c r="M2208" t="s">
        <v>238</v>
      </c>
      <c r="N2208" t="s">
        <v>5051</v>
      </c>
      <c r="O2208" t="s">
        <v>5113</v>
      </c>
      <c r="Q2208" t="s">
        <v>506</v>
      </c>
      <c r="X2208" t="s">
        <v>5093</v>
      </c>
      <c r="Y2208" t="s">
        <v>5215</v>
      </c>
      <c r="Z2208" t="s">
        <v>5093</v>
      </c>
      <c r="AA2208" t="s">
        <v>5093</v>
      </c>
      <c r="AH2208" t="s">
        <v>5058</v>
      </c>
      <c r="AM2208" t="s">
        <v>11881</v>
      </c>
    </row>
    <row r="2209" spans="1:39" x14ac:dyDescent="0.25">
      <c r="A2209">
        <v>4714</v>
      </c>
      <c r="B2209" t="s">
        <v>11882</v>
      </c>
      <c r="C2209" t="s">
        <v>4792</v>
      </c>
      <c r="D2209" t="s">
        <v>5048</v>
      </c>
      <c r="E2209" t="s">
        <v>8829</v>
      </c>
      <c r="H2209" t="s">
        <v>5050</v>
      </c>
      <c r="I2209" t="s">
        <v>5051</v>
      </c>
      <c r="K2209" t="s">
        <v>5184</v>
      </c>
      <c r="M2209" t="s">
        <v>5069</v>
      </c>
      <c r="N2209" t="s">
        <v>5051</v>
      </c>
      <c r="O2209" t="s">
        <v>5094</v>
      </c>
      <c r="Q2209" t="s">
        <v>238</v>
      </c>
      <c r="X2209" t="s">
        <v>5093</v>
      </c>
      <c r="Y2209" t="s">
        <v>5091</v>
      </c>
      <c r="Z2209" t="s">
        <v>743</v>
      </c>
      <c r="AA2209" t="s">
        <v>5093</v>
      </c>
      <c r="AH2209" t="s">
        <v>5058</v>
      </c>
      <c r="AM2209" t="s">
        <v>11883</v>
      </c>
    </row>
    <row r="2210" spans="1:39" x14ac:dyDescent="0.25">
      <c r="A2210">
        <v>4715</v>
      </c>
      <c r="B2210" t="s">
        <v>11884</v>
      </c>
      <c r="C2210" t="s">
        <v>4792</v>
      </c>
      <c r="D2210" t="s">
        <v>5048</v>
      </c>
      <c r="E2210" t="s">
        <v>11885</v>
      </c>
      <c r="H2210" t="s">
        <v>5050</v>
      </c>
      <c r="I2210" t="s">
        <v>5051</v>
      </c>
      <c r="K2210" t="s">
        <v>5099</v>
      </c>
      <c r="M2210" t="s">
        <v>5069</v>
      </c>
      <c r="N2210" t="s">
        <v>5051</v>
      </c>
      <c r="O2210" t="s">
        <v>5117</v>
      </c>
      <c r="Q2210" t="s">
        <v>506</v>
      </c>
      <c r="X2210" t="s">
        <v>5093</v>
      </c>
      <c r="Y2210" t="s">
        <v>5108</v>
      </c>
      <c r="Z2210" t="s">
        <v>5070</v>
      </c>
      <c r="AA2210" t="s">
        <v>5093</v>
      </c>
      <c r="AH2210" t="s">
        <v>5058</v>
      </c>
      <c r="AM2210" t="s">
        <v>11886</v>
      </c>
    </row>
    <row r="2211" spans="1:39" x14ac:dyDescent="0.25">
      <c r="A2211">
        <v>4716</v>
      </c>
      <c r="B2211" t="s">
        <v>11887</v>
      </c>
      <c r="C2211" t="s">
        <v>4792</v>
      </c>
      <c r="D2211" t="s">
        <v>5048</v>
      </c>
      <c r="E2211" t="s">
        <v>11888</v>
      </c>
      <c r="H2211" t="s">
        <v>5050</v>
      </c>
      <c r="I2211" t="s">
        <v>5051</v>
      </c>
      <c r="K2211" t="s">
        <v>5094</v>
      </c>
      <c r="M2211" t="s">
        <v>5109</v>
      </c>
      <c r="N2211" t="s">
        <v>5051</v>
      </c>
      <c r="O2211" t="s">
        <v>5070</v>
      </c>
      <c r="Q2211" t="s">
        <v>323</v>
      </c>
      <c r="X2211" t="s">
        <v>5093</v>
      </c>
      <c r="Y2211" t="s">
        <v>6014</v>
      </c>
      <c r="Z2211" t="s">
        <v>5054</v>
      </c>
      <c r="AA2211" t="s">
        <v>5093</v>
      </c>
      <c r="AH2211" t="s">
        <v>5058</v>
      </c>
      <c r="AM2211" t="s">
        <v>11889</v>
      </c>
    </row>
    <row r="2212" spans="1:39" x14ac:dyDescent="0.25">
      <c r="A2212">
        <v>4717</v>
      </c>
      <c r="B2212" t="s">
        <v>11890</v>
      </c>
      <c r="C2212" t="s">
        <v>4792</v>
      </c>
      <c r="D2212" t="s">
        <v>5048</v>
      </c>
      <c r="E2212" t="s">
        <v>11891</v>
      </c>
      <c r="H2212" t="s">
        <v>5050</v>
      </c>
      <c r="I2212" t="s">
        <v>5051</v>
      </c>
      <c r="K2212" t="s">
        <v>235</v>
      </c>
      <c r="M2212" t="s">
        <v>237</v>
      </c>
      <c r="N2212" t="s">
        <v>5051</v>
      </c>
      <c r="O2212" t="s">
        <v>5113</v>
      </c>
      <c r="Q2212" t="s">
        <v>486</v>
      </c>
      <c r="X2212" t="s">
        <v>5093</v>
      </c>
      <c r="Y2212" t="s">
        <v>6311</v>
      </c>
      <c r="Z2212" t="s">
        <v>5437</v>
      </c>
      <c r="AA2212" t="s">
        <v>5093</v>
      </c>
      <c r="AH2212" t="s">
        <v>5058</v>
      </c>
      <c r="AM2212" t="s">
        <v>11892</v>
      </c>
    </row>
    <row r="2213" spans="1:39" x14ac:dyDescent="0.25">
      <c r="A2213">
        <v>4718</v>
      </c>
      <c r="B2213" t="s">
        <v>11893</v>
      </c>
      <c r="C2213" t="s">
        <v>4792</v>
      </c>
      <c r="D2213" t="s">
        <v>5048</v>
      </c>
      <c r="E2213" t="s">
        <v>7232</v>
      </c>
      <c r="H2213" t="s">
        <v>5050</v>
      </c>
      <c r="I2213" t="s">
        <v>5051</v>
      </c>
      <c r="K2213" t="s">
        <v>5077</v>
      </c>
      <c r="M2213" t="s">
        <v>5196</v>
      </c>
      <c r="N2213" t="s">
        <v>5051</v>
      </c>
      <c r="O2213" t="s">
        <v>5094</v>
      </c>
      <c r="Q2213" t="s">
        <v>5056</v>
      </c>
      <c r="X2213" t="s">
        <v>5093</v>
      </c>
      <c r="Y2213" t="s">
        <v>5063</v>
      </c>
      <c r="Z2213" t="s">
        <v>5093</v>
      </c>
      <c r="AA2213" t="s">
        <v>5093</v>
      </c>
      <c r="AH2213" t="s">
        <v>5058</v>
      </c>
      <c r="AM2213" t="s">
        <v>11894</v>
      </c>
    </row>
    <row r="2214" spans="1:39" x14ac:dyDescent="0.25">
      <c r="A2214">
        <v>4719</v>
      </c>
      <c r="B2214" t="s">
        <v>11895</v>
      </c>
      <c r="C2214" t="s">
        <v>4792</v>
      </c>
      <c r="D2214" t="s">
        <v>5048</v>
      </c>
      <c r="E2214" t="s">
        <v>9198</v>
      </c>
      <c r="H2214" t="s">
        <v>5050</v>
      </c>
      <c r="I2214" t="s">
        <v>5051</v>
      </c>
      <c r="K2214" t="s">
        <v>5099</v>
      </c>
      <c r="M2214" t="s">
        <v>5857</v>
      </c>
      <c r="N2214" t="s">
        <v>5051</v>
      </c>
      <c r="O2214" t="s">
        <v>5122</v>
      </c>
      <c r="Q2214" t="s">
        <v>5054</v>
      </c>
      <c r="X2214" t="s">
        <v>5093</v>
      </c>
      <c r="Y2214" t="s">
        <v>5215</v>
      </c>
      <c r="Z2214" t="s">
        <v>5093</v>
      </c>
      <c r="AA2214" t="s">
        <v>5093</v>
      </c>
      <c r="AH2214" t="s">
        <v>5058</v>
      </c>
      <c r="AM2214" t="s">
        <v>11896</v>
      </c>
    </row>
    <row r="2215" spans="1:39" x14ac:dyDescent="0.25">
      <c r="A2215">
        <v>4720</v>
      </c>
      <c r="B2215" t="s">
        <v>11897</v>
      </c>
      <c r="C2215" t="s">
        <v>4792</v>
      </c>
      <c r="D2215" t="s">
        <v>5048</v>
      </c>
      <c r="E2215" t="s">
        <v>11898</v>
      </c>
      <c r="H2215" t="s">
        <v>5050</v>
      </c>
      <c r="I2215" t="s">
        <v>5051</v>
      </c>
      <c r="K2215" t="s">
        <v>5094</v>
      </c>
      <c r="M2215" t="s">
        <v>238</v>
      </c>
      <c r="N2215" t="s">
        <v>5051</v>
      </c>
      <c r="O2215" t="s">
        <v>5070</v>
      </c>
      <c r="Q2215" t="s">
        <v>5191</v>
      </c>
      <c r="X2215" t="s">
        <v>5093</v>
      </c>
      <c r="Y2215" t="s">
        <v>5672</v>
      </c>
      <c r="Z2215" t="s">
        <v>5619</v>
      </c>
      <c r="AA2215" t="s">
        <v>5093</v>
      </c>
      <c r="AH2215" t="s">
        <v>5058</v>
      </c>
      <c r="AM2215" t="s">
        <v>11899</v>
      </c>
    </row>
    <row r="2216" spans="1:39" x14ac:dyDescent="0.25">
      <c r="A2216">
        <v>4721</v>
      </c>
      <c r="B2216" t="s">
        <v>11900</v>
      </c>
      <c r="C2216" t="s">
        <v>4792</v>
      </c>
      <c r="D2216" t="s">
        <v>5048</v>
      </c>
      <c r="E2216" t="s">
        <v>8872</v>
      </c>
      <c r="H2216" t="s">
        <v>5050</v>
      </c>
      <c r="I2216" t="s">
        <v>5051</v>
      </c>
      <c r="K2216" t="s">
        <v>5094</v>
      </c>
      <c r="M2216" t="s">
        <v>5109</v>
      </c>
      <c r="N2216" t="s">
        <v>5051</v>
      </c>
      <c r="O2216" t="s">
        <v>5057</v>
      </c>
      <c r="Q2216" t="s">
        <v>5069</v>
      </c>
      <c r="X2216" t="s">
        <v>5093</v>
      </c>
      <c r="Y2216" t="s">
        <v>5995</v>
      </c>
      <c r="Z2216" t="s">
        <v>5054</v>
      </c>
      <c r="AA2216" t="s">
        <v>5093</v>
      </c>
      <c r="AH2216" t="s">
        <v>5058</v>
      </c>
      <c r="AM2216" t="s">
        <v>11901</v>
      </c>
    </row>
    <row r="2217" spans="1:39" x14ac:dyDescent="0.25">
      <c r="A2217">
        <v>4722</v>
      </c>
      <c r="B2217" t="s">
        <v>11902</v>
      </c>
      <c r="C2217" t="s">
        <v>4792</v>
      </c>
      <c r="D2217" t="s">
        <v>5048</v>
      </c>
      <c r="E2217" t="s">
        <v>11903</v>
      </c>
      <c r="H2217" t="s">
        <v>5050</v>
      </c>
      <c r="I2217" t="s">
        <v>5051</v>
      </c>
      <c r="K2217" t="s">
        <v>5094</v>
      </c>
      <c r="M2217" t="s">
        <v>5109</v>
      </c>
      <c r="N2217" t="s">
        <v>5051</v>
      </c>
      <c r="O2217" t="s">
        <v>5057</v>
      </c>
      <c r="Q2217" t="s">
        <v>5069</v>
      </c>
      <c r="X2217" t="s">
        <v>5093</v>
      </c>
      <c r="Y2217" t="s">
        <v>8291</v>
      </c>
      <c r="Z2217" t="s">
        <v>5054</v>
      </c>
      <c r="AA2217" t="s">
        <v>5093</v>
      </c>
      <c r="AH2217" t="s">
        <v>5058</v>
      </c>
      <c r="AM2217" t="s">
        <v>11904</v>
      </c>
    </row>
    <row r="2218" spans="1:39" x14ac:dyDescent="0.25">
      <c r="A2218">
        <v>4723</v>
      </c>
      <c r="B2218" t="s">
        <v>11905</v>
      </c>
      <c r="C2218" t="s">
        <v>4792</v>
      </c>
      <c r="D2218" t="s">
        <v>5048</v>
      </c>
      <c r="E2218" t="s">
        <v>11906</v>
      </c>
      <c r="H2218" t="s">
        <v>5050</v>
      </c>
      <c r="I2218" t="s">
        <v>5051</v>
      </c>
      <c r="K2218" t="s">
        <v>5062</v>
      </c>
      <c r="M2218" t="s">
        <v>5853</v>
      </c>
      <c r="N2218" t="s">
        <v>5051</v>
      </c>
      <c r="O2218" t="s">
        <v>5123</v>
      </c>
      <c r="Q2218" t="s">
        <v>506</v>
      </c>
      <c r="X2218" t="s">
        <v>5093</v>
      </c>
      <c r="Y2218" t="s">
        <v>236</v>
      </c>
      <c r="Z2218" t="s">
        <v>5093</v>
      </c>
      <c r="AA2218" t="s">
        <v>5093</v>
      </c>
      <c r="AH2218" t="s">
        <v>5058</v>
      </c>
      <c r="AM2218" t="s">
        <v>11907</v>
      </c>
    </row>
    <row r="2219" spans="1:39" x14ac:dyDescent="0.25">
      <c r="A2219">
        <v>4724</v>
      </c>
      <c r="B2219" t="s">
        <v>11908</v>
      </c>
      <c r="C2219" t="s">
        <v>4792</v>
      </c>
      <c r="D2219" t="s">
        <v>5048</v>
      </c>
      <c r="E2219" t="s">
        <v>11909</v>
      </c>
      <c r="H2219" t="s">
        <v>5050</v>
      </c>
      <c r="I2219" t="s">
        <v>5051</v>
      </c>
      <c r="K2219" t="s">
        <v>5091</v>
      </c>
      <c r="M2219" t="s">
        <v>237</v>
      </c>
      <c r="N2219" t="s">
        <v>5051</v>
      </c>
      <c r="O2219" t="s">
        <v>5063</v>
      </c>
      <c r="Q2219" t="s">
        <v>5134</v>
      </c>
      <c r="X2219" t="s">
        <v>5093</v>
      </c>
      <c r="Y2219" t="s">
        <v>5065</v>
      </c>
      <c r="Z2219" t="s">
        <v>5093</v>
      </c>
      <c r="AA2219" t="s">
        <v>5093</v>
      </c>
      <c r="AH2219" t="s">
        <v>5058</v>
      </c>
      <c r="AM2219" t="s">
        <v>11910</v>
      </c>
    </row>
    <row r="2220" spans="1:39" x14ac:dyDescent="0.25">
      <c r="A2220">
        <v>4725</v>
      </c>
      <c r="B2220" t="s">
        <v>11911</v>
      </c>
      <c r="C2220" t="s">
        <v>4792</v>
      </c>
      <c r="D2220" t="s">
        <v>5048</v>
      </c>
      <c r="E2220" t="s">
        <v>11912</v>
      </c>
      <c r="H2220" t="s">
        <v>5050</v>
      </c>
      <c r="I2220" t="s">
        <v>5051</v>
      </c>
      <c r="K2220" t="s">
        <v>5063</v>
      </c>
      <c r="M2220" t="s">
        <v>5109</v>
      </c>
      <c r="N2220" t="s">
        <v>5051</v>
      </c>
      <c r="O2220" t="s">
        <v>5070</v>
      </c>
      <c r="Q2220" t="s">
        <v>323</v>
      </c>
      <c r="X2220" t="s">
        <v>5093</v>
      </c>
      <c r="Y2220" t="s">
        <v>5968</v>
      </c>
      <c r="Z2220" t="s">
        <v>5054</v>
      </c>
      <c r="AA2220" t="s">
        <v>5093</v>
      </c>
      <c r="AH2220" t="s">
        <v>5058</v>
      </c>
      <c r="AM2220" t="s">
        <v>11913</v>
      </c>
    </row>
    <row r="2221" spans="1:39" x14ac:dyDescent="0.25">
      <c r="A2221">
        <v>4726</v>
      </c>
      <c r="B2221" t="s">
        <v>11914</v>
      </c>
      <c r="C2221" t="s">
        <v>4792</v>
      </c>
      <c r="D2221" t="s">
        <v>5048</v>
      </c>
      <c r="E2221" t="s">
        <v>9648</v>
      </c>
      <c r="H2221" t="s">
        <v>5050</v>
      </c>
      <c r="I2221" t="s">
        <v>5051</v>
      </c>
      <c r="K2221" t="s">
        <v>5184</v>
      </c>
      <c r="M2221" t="s">
        <v>5069</v>
      </c>
      <c r="N2221" t="s">
        <v>5051</v>
      </c>
      <c r="O2221" t="s">
        <v>5099</v>
      </c>
      <c r="Q2221" t="s">
        <v>486</v>
      </c>
      <c r="X2221" t="s">
        <v>5093</v>
      </c>
      <c r="Y2221" t="s">
        <v>5057</v>
      </c>
      <c r="Z2221" t="s">
        <v>10216</v>
      </c>
      <c r="AA2221" t="s">
        <v>5093</v>
      </c>
      <c r="AH2221" t="s">
        <v>5058</v>
      </c>
      <c r="AM2221" t="s">
        <v>11915</v>
      </c>
    </row>
    <row r="2222" spans="1:39" x14ac:dyDescent="0.25">
      <c r="A2222">
        <v>4727</v>
      </c>
      <c r="B2222" t="s">
        <v>11916</v>
      </c>
      <c r="C2222" t="s">
        <v>4792</v>
      </c>
      <c r="D2222" t="s">
        <v>5048</v>
      </c>
      <c r="E2222" t="s">
        <v>8873</v>
      </c>
      <c r="H2222" t="s">
        <v>5050</v>
      </c>
      <c r="I2222" t="s">
        <v>5051</v>
      </c>
      <c r="K2222" t="s">
        <v>5094</v>
      </c>
      <c r="M2222" t="s">
        <v>5109</v>
      </c>
      <c r="N2222" t="s">
        <v>5051</v>
      </c>
      <c r="O2222" t="s">
        <v>5057</v>
      </c>
      <c r="Q2222" t="s">
        <v>5069</v>
      </c>
      <c r="X2222" t="s">
        <v>5093</v>
      </c>
      <c r="Y2222" t="s">
        <v>5995</v>
      </c>
      <c r="Z2222" t="s">
        <v>5285</v>
      </c>
      <c r="AA2222" t="s">
        <v>5093</v>
      </c>
      <c r="AH2222" t="s">
        <v>5058</v>
      </c>
      <c r="AM2222" t="s">
        <v>11917</v>
      </c>
    </row>
    <row r="2223" spans="1:39" x14ac:dyDescent="0.25">
      <c r="A2223">
        <v>4728</v>
      </c>
      <c r="B2223" t="s">
        <v>11918</v>
      </c>
      <c r="C2223" t="s">
        <v>4792</v>
      </c>
      <c r="D2223" t="s">
        <v>5048</v>
      </c>
      <c r="E2223" t="s">
        <v>11919</v>
      </c>
      <c r="H2223" t="s">
        <v>5050</v>
      </c>
      <c r="I2223" t="s">
        <v>5051</v>
      </c>
      <c r="K2223" t="s">
        <v>5091</v>
      </c>
      <c r="M2223" t="s">
        <v>5080</v>
      </c>
      <c r="N2223" t="s">
        <v>5051</v>
      </c>
      <c r="O2223" t="s">
        <v>5113</v>
      </c>
      <c r="Q2223" t="s">
        <v>5237</v>
      </c>
      <c r="X2223" t="s">
        <v>5093</v>
      </c>
      <c r="Y2223" t="s">
        <v>5080</v>
      </c>
      <c r="Z2223" t="s">
        <v>5093</v>
      </c>
      <c r="AA2223" t="s">
        <v>5093</v>
      </c>
      <c r="AH2223" t="s">
        <v>5058</v>
      </c>
      <c r="AM2223" t="s">
        <v>11920</v>
      </c>
    </row>
    <row r="2224" spans="1:39" x14ac:dyDescent="0.25">
      <c r="A2224">
        <v>4729</v>
      </c>
      <c r="B2224" t="s">
        <v>11921</v>
      </c>
      <c r="C2224" t="s">
        <v>4792</v>
      </c>
      <c r="D2224" t="s">
        <v>5048</v>
      </c>
      <c r="E2224" t="s">
        <v>11922</v>
      </c>
      <c r="H2224" t="s">
        <v>5050</v>
      </c>
      <c r="I2224" t="s">
        <v>5051</v>
      </c>
      <c r="K2224" t="s">
        <v>236</v>
      </c>
      <c r="M2224" t="s">
        <v>238</v>
      </c>
      <c r="N2224" t="s">
        <v>5051</v>
      </c>
      <c r="O2224" t="s">
        <v>5057</v>
      </c>
      <c r="Q2224" t="s">
        <v>5211</v>
      </c>
      <c r="X2224" t="s">
        <v>5093</v>
      </c>
      <c r="Y2224" t="s">
        <v>11923</v>
      </c>
      <c r="Z2224" t="s">
        <v>5285</v>
      </c>
      <c r="AA2224" t="s">
        <v>5093</v>
      </c>
      <c r="AH2224" t="s">
        <v>5058</v>
      </c>
      <c r="AM2224" t="s">
        <v>11924</v>
      </c>
    </row>
    <row r="2225" spans="1:39" x14ac:dyDescent="0.25">
      <c r="A2225">
        <v>4730</v>
      </c>
      <c r="B2225" t="s">
        <v>11925</v>
      </c>
      <c r="C2225" t="s">
        <v>4792</v>
      </c>
      <c r="D2225" t="s">
        <v>5048</v>
      </c>
      <c r="E2225" t="s">
        <v>11926</v>
      </c>
      <c r="H2225" t="s">
        <v>5050</v>
      </c>
      <c r="I2225" t="s">
        <v>5051</v>
      </c>
      <c r="K2225" t="s">
        <v>5057</v>
      </c>
      <c r="M2225" t="s">
        <v>5382</v>
      </c>
      <c r="N2225" t="s">
        <v>5051</v>
      </c>
      <c r="O2225" t="s">
        <v>5091</v>
      </c>
      <c r="Q2225" t="s">
        <v>5098</v>
      </c>
      <c r="X2225" t="s">
        <v>5093</v>
      </c>
      <c r="Y2225" t="s">
        <v>5099</v>
      </c>
      <c r="Z2225" t="s">
        <v>5108</v>
      </c>
      <c r="AA2225" t="s">
        <v>5093</v>
      </c>
      <c r="AH2225" t="s">
        <v>5058</v>
      </c>
      <c r="AM2225" t="s">
        <v>11927</v>
      </c>
    </row>
    <row r="2226" spans="1:39" x14ac:dyDescent="0.25">
      <c r="A2226">
        <v>4731</v>
      </c>
      <c r="B2226" t="s">
        <v>11928</v>
      </c>
      <c r="C2226" t="s">
        <v>4792</v>
      </c>
      <c r="D2226" t="s">
        <v>5048</v>
      </c>
      <c r="E2226" t="s">
        <v>11929</v>
      </c>
      <c r="H2226" t="s">
        <v>5050</v>
      </c>
      <c r="I2226" t="s">
        <v>5051</v>
      </c>
      <c r="K2226" t="s">
        <v>235</v>
      </c>
      <c r="M2226" t="s">
        <v>5134</v>
      </c>
      <c r="N2226" t="s">
        <v>5051</v>
      </c>
      <c r="O2226" t="s">
        <v>5104</v>
      </c>
      <c r="Q2226" t="s">
        <v>486</v>
      </c>
      <c r="X2226" t="s">
        <v>5093</v>
      </c>
      <c r="Y2226" t="s">
        <v>5085</v>
      </c>
      <c r="Z2226" t="s">
        <v>5289</v>
      </c>
      <c r="AA2226" t="s">
        <v>5093</v>
      </c>
      <c r="AH2226" t="s">
        <v>5058</v>
      </c>
      <c r="AM2226" t="s">
        <v>11930</v>
      </c>
    </row>
    <row r="2227" spans="1:39" x14ac:dyDescent="0.25">
      <c r="A2227">
        <v>4732</v>
      </c>
      <c r="B2227" t="s">
        <v>11931</v>
      </c>
      <c r="C2227" t="s">
        <v>4792</v>
      </c>
      <c r="D2227" t="s">
        <v>5048</v>
      </c>
      <c r="E2227" t="s">
        <v>11932</v>
      </c>
      <c r="H2227" t="s">
        <v>5050</v>
      </c>
      <c r="I2227" t="s">
        <v>5051</v>
      </c>
      <c r="K2227" t="s">
        <v>5117</v>
      </c>
      <c r="M2227" t="s">
        <v>5064</v>
      </c>
      <c r="N2227" t="s">
        <v>5051</v>
      </c>
      <c r="O2227" t="s">
        <v>5129</v>
      </c>
      <c r="Q2227" t="s">
        <v>5104</v>
      </c>
      <c r="X2227" t="s">
        <v>5093</v>
      </c>
      <c r="Y2227" t="s">
        <v>5093</v>
      </c>
      <c r="Z2227" t="s">
        <v>5619</v>
      </c>
      <c r="AA2227" t="s">
        <v>5093</v>
      </c>
      <c r="AH2227" t="s">
        <v>5058</v>
      </c>
      <c r="AM2227" t="s">
        <v>11933</v>
      </c>
    </row>
    <row r="2228" spans="1:39" x14ac:dyDescent="0.25">
      <c r="A2228">
        <v>4733</v>
      </c>
      <c r="B2228" t="s">
        <v>11934</v>
      </c>
      <c r="C2228" t="s">
        <v>4792</v>
      </c>
      <c r="D2228" t="s">
        <v>5048</v>
      </c>
      <c r="E2228" t="s">
        <v>11935</v>
      </c>
      <c r="H2228" t="s">
        <v>5050</v>
      </c>
      <c r="I2228" t="s">
        <v>5051</v>
      </c>
      <c r="K2228" t="s">
        <v>5094</v>
      </c>
      <c r="M2228" t="s">
        <v>5056</v>
      </c>
      <c r="N2228" t="s">
        <v>5051</v>
      </c>
      <c r="O2228" t="s">
        <v>5184</v>
      </c>
      <c r="Q2228" t="s">
        <v>5069</v>
      </c>
      <c r="X2228" t="s">
        <v>5093</v>
      </c>
      <c r="Y2228" t="s">
        <v>5093</v>
      </c>
      <c r="Z2228" t="s">
        <v>5382</v>
      </c>
      <c r="AA2228" t="s">
        <v>5093</v>
      </c>
      <c r="AH2228" t="s">
        <v>5058</v>
      </c>
      <c r="AM2228" t="s">
        <v>11936</v>
      </c>
    </row>
    <row r="2229" spans="1:39" x14ac:dyDescent="0.25">
      <c r="A2229">
        <v>4734</v>
      </c>
      <c r="B2229" t="s">
        <v>11937</v>
      </c>
      <c r="C2229" t="s">
        <v>4792</v>
      </c>
      <c r="D2229" t="s">
        <v>5048</v>
      </c>
      <c r="E2229" t="s">
        <v>11938</v>
      </c>
      <c r="H2229" t="s">
        <v>5050</v>
      </c>
      <c r="I2229" t="s">
        <v>5051</v>
      </c>
      <c r="K2229" t="s">
        <v>5094</v>
      </c>
      <c r="M2229" t="s">
        <v>238</v>
      </c>
      <c r="N2229" t="s">
        <v>5051</v>
      </c>
      <c r="O2229" t="s">
        <v>5070</v>
      </c>
      <c r="Q2229" t="s">
        <v>323</v>
      </c>
      <c r="X2229" t="s">
        <v>5093</v>
      </c>
      <c r="Y2229" t="s">
        <v>6014</v>
      </c>
      <c r="Z2229" t="s">
        <v>5054</v>
      </c>
      <c r="AA2229" t="s">
        <v>5093</v>
      </c>
      <c r="AH2229" t="s">
        <v>5058</v>
      </c>
      <c r="AM2229" t="s">
        <v>11939</v>
      </c>
    </row>
    <row r="2230" spans="1:39" x14ac:dyDescent="0.25">
      <c r="A2230">
        <v>4735</v>
      </c>
      <c r="B2230" t="s">
        <v>11940</v>
      </c>
      <c r="C2230" t="s">
        <v>4792</v>
      </c>
      <c r="D2230" t="s">
        <v>5048</v>
      </c>
      <c r="E2230" t="s">
        <v>11941</v>
      </c>
      <c r="H2230" t="s">
        <v>5050</v>
      </c>
      <c r="I2230" t="s">
        <v>5051</v>
      </c>
      <c r="K2230" t="s">
        <v>5091</v>
      </c>
      <c r="M2230" t="s">
        <v>743</v>
      </c>
      <c r="N2230" t="s">
        <v>5051</v>
      </c>
      <c r="O2230" t="s">
        <v>5099</v>
      </c>
      <c r="Q2230" t="s">
        <v>238</v>
      </c>
      <c r="X2230" t="s">
        <v>5093</v>
      </c>
      <c r="Y2230" t="s">
        <v>5648</v>
      </c>
      <c r="Z2230" t="s">
        <v>5093</v>
      </c>
      <c r="AA2230" t="s">
        <v>5093</v>
      </c>
      <c r="AH2230" t="s">
        <v>5058</v>
      </c>
      <c r="AM2230" t="s">
        <v>11942</v>
      </c>
    </row>
    <row r="2231" spans="1:39" x14ac:dyDescent="0.25">
      <c r="A2231">
        <v>4736</v>
      </c>
      <c r="B2231" t="s">
        <v>11943</v>
      </c>
      <c r="C2231" t="s">
        <v>4792</v>
      </c>
      <c r="D2231" t="s">
        <v>5048</v>
      </c>
      <c r="E2231" t="s">
        <v>11944</v>
      </c>
      <c r="H2231" t="s">
        <v>5050</v>
      </c>
      <c r="I2231" t="s">
        <v>5051</v>
      </c>
      <c r="K2231" t="s">
        <v>5057</v>
      </c>
      <c r="M2231" t="s">
        <v>5237</v>
      </c>
      <c r="N2231" t="s">
        <v>5051</v>
      </c>
      <c r="O2231" t="s">
        <v>5094</v>
      </c>
      <c r="Q2231" t="s">
        <v>486</v>
      </c>
      <c r="X2231" t="s">
        <v>5093</v>
      </c>
      <c r="Y2231" t="s">
        <v>5108</v>
      </c>
      <c r="Z2231" t="s">
        <v>5093</v>
      </c>
      <c r="AA2231" t="s">
        <v>5093</v>
      </c>
      <c r="AH2231" t="s">
        <v>5058</v>
      </c>
      <c r="AM2231" t="s">
        <v>11945</v>
      </c>
    </row>
    <row r="2232" spans="1:39" x14ac:dyDescent="0.25">
      <c r="A2232">
        <v>4737</v>
      </c>
      <c r="B2232" t="s">
        <v>11946</v>
      </c>
      <c r="C2232" t="s">
        <v>4792</v>
      </c>
      <c r="D2232" t="s">
        <v>5048</v>
      </c>
      <c r="E2232" t="s">
        <v>11947</v>
      </c>
      <c r="H2232" t="s">
        <v>5050</v>
      </c>
      <c r="I2232" t="s">
        <v>5051</v>
      </c>
      <c r="K2232" t="s">
        <v>235</v>
      </c>
      <c r="M2232" t="s">
        <v>5078</v>
      </c>
      <c r="N2232" t="s">
        <v>5051</v>
      </c>
      <c r="O2232" t="s">
        <v>5094</v>
      </c>
      <c r="Q2232" t="s">
        <v>506</v>
      </c>
      <c r="X2232" t="s">
        <v>5093</v>
      </c>
      <c r="Y2232" t="s">
        <v>5108</v>
      </c>
      <c r="Z2232" t="s">
        <v>5093</v>
      </c>
      <c r="AA2232" t="s">
        <v>5093</v>
      </c>
      <c r="AH2232" t="s">
        <v>5058</v>
      </c>
      <c r="AM2232" t="s">
        <v>11948</v>
      </c>
    </row>
    <row r="2233" spans="1:39" x14ac:dyDescent="0.25">
      <c r="A2233">
        <v>4738</v>
      </c>
      <c r="B2233" t="s">
        <v>11949</v>
      </c>
      <c r="C2233" t="s">
        <v>4792</v>
      </c>
      <c r="D2233" t="s">
        <v>5048</v>
      </c>
      <c r="E2233" t="s">
        <v>11950</v>
      </c>
      <c r="H2233" t="s">
        <v>5050</v>
      </c>
      <c r="I2233" t="s">
        <v>5051</v>
      </c>
      <c r="K2233" t="s">
        <v>5094</v>
      </c>
      <c r="M2233" t="s">
        <v>238</v>
      </c>
      <c r="N2233" t="s">
        <v>5051</v>
      </c>
      <c r="O2233" t="s">
        <v>5070</v>
      </c>
      <c r="Q2233" t="s">
        <v>323</v>
      </c>
      <c r="X2233" t="s">
        <v>5093</v>
      </c>
      <c r="Y2233" t="s">
        <v>5968</v>
      </c>
      <c r="Z2233" t="s">
        <v>5054</v>
      </c>
      <c r="AA2233" t="s">
        <v>5093</v>
      </c>
      <c r="AH2233" t="s">
        <v>5058</v>
      </c>
      <c r="AM2233" t="s">
        <v>11951</v>
      </c>
    </row>
    <row r="2234" spans="1:39" x14ac:dyDescent="0.25">
      <c r="A2234">
        <v>4739</v>
      </c>
      <c r="B2234" t="s">
        <v>11952</v>
      </c>
      <c r="C2234" t="s">
        <v>4792</v>
      </c>
      <c r="D2234" t="s">
        <v>5048</v>
      </c>
      <c r="E2234" t="s">
        <v>11953</v>
      </c>
      <c r="H2234" t="s">
        <v>5050</v>
      </c>
      <c r="I2234" t="s">
        <v>5051</v>
      </c>
      <c r="K2234" t="s">
        <v>235</v>
      </c>
      <c r="M2234" t="s">
        <v>5134</v>
      </c>
      <c r="N2234" t="s">
        <v>5051</v>
      </c>
      <c r="O2234" t="s">
        <v>235</v>
      </c>
      <c r="Q2234" t="s">
        <v>238</v>
      </c>
      <c r="X2234" t="s">
        <v>5070</v>
      </c>
      <c r="Y2234" t="s">
        <v>5063</v>
      </c>
      <c r="Z2234" t="s">
        <v>5093</v>
      </c>
      <c r="AA2234" t="s">
        <v>5093</v>
      </c>
      <c r="AH2234" t="s">
        <v>5058</v>
      </c>
      <c r="AM2234" t="s">
        <v>11954</v>
      </c>
    </row>
    <row r="2235" spans="1:39" x14ac:dyDescent="0.25">
      <c r="A2235">
        <v>4740</v>
      </c>
      <c r="B2235" t="s">
        <v>11955</v>
      </c>
      <c r="C2235" t="s">
        <v>4792</v>
      </c>
      <c r="D2235" t="s">
        <v>5048</v>
      </c>
      <c r="E2235" t="s">
        <v>9681</v>
      </c>
      <c r="H2235" t="s">
        <v>5050</v>
      </c>
      <c r="I2235" t="s">
        <v>5051</v>
      </c>
      <c r="K2235" t="s">
        <v>5055</v>
      </c>
      <c r="M2235" t="s">
        <v>238</v>
      </c>
      <c r="N2235" t="s">
        <v>5051</v>
      </c>
      <c r="O2235" t="s">
        <v>235</v>
      </c>
      <c r="Q2235" t="s">
        <v>506</v>
      </c>
      <c r="X2235" t="s">
        <v>5093</v>
      </c>
      <c r="Y2235" t="s">
        <v>5085</v>
      </c>
      <c r="Z2235" t="s">
        <v>5093</v>
      </c>
      <c r="AA2235" t="s">
        <v>5093</v>
      </c>
      <c r="AH2235" t="s">
        <v>5058</v>
      </c>
      <c r="AM2235" t="s">
        <v>11956</v>
      </c>
    </row>
    <row r="2236" spans="1:39" x14ac:dyDescent="0.25">
      <c r="A2236">
        <v>4741</v>
      </c>
      <c r="B2236" t="s">
        <v>11957</v>
      </c>
      <c r="C2236" t="s">
        <v>4792</v>
      </c>
      <c r="D2236" t="s">
        <v>5048</v>
      </c>
      <c r="E2236" t="s">
        <v>11958</v>
      </c>
      <c r="H2236" t="s">
        <v>5050</v>
      </c>
      <c r="I2236" t="s">
        <v>5051</v>
      </c>
      <c r="K2236" t="s">
        <v>5091</v>
      </c>
      <c r="M2236" t="s">
        <v>506</v>
      </c>
      <c r="N2236" t="s">
        <v>5051</v>
      </c>
      <c r="O2236" t="s">
        <v>5113</v>
      </c>
      <c r="Q2236" t="s">
        <v>506</v>
      </c>
      <c r="X2236" t="s">
        <v>5093</v>
      </c>
      <c r="Y2236" t="s">
        <v>5191</v>
      </c>
      <c r="Z2236" t="s">
        <v>5093</v>
      </c>
      <c r="AA2236" t="s">
        <v>5093</v>
      </c>
      <c r="AH2236" t="s">
        <v>5058</v>
      </c>
      <c r="AM2236" t="s">
        <v>11959</v>
      </c>
    </row>
    <row r="2237" spans="1:39" x14ac:dyDescent="0.25">
      <c r="A2237">
        <v>4756</v>
      </c>
      <c r="B2237" t="s">
        <v>11981</v>
      </c>
      <c r="C2237" t="s">
        <v>4792</v>
      </c>
      <c r="D2237" t="s">
        <v>5048</v>
      </c>
      <c r="E2237" t="s">
        <v>11982</v>
      </c>
      <c r="H2237" t="s">
        <v>5050</v>
      </c>
      <c r="I2237" t="s">
        <v>5051</v>
      </c>
      <c r="K2237" t="s">
        <v>235</v>
      </c>
      <c r="M2237" t="s">
        <v>5271</v>
      </c>
      <c r="N2237" t="s">
        <v>5051</v>
      </c>
      <c r="O2237" t="s">
        <v>5113</v>
      </c>
      <c r="Q2237" t="s">
        <v>238</v>
      </c>
      <c r="X2237" t="s">
        <v>5093</v>
      </c>
      <c r="Y2237" t="s">
        <v>5078</v>
      </c>
      <c r="Z2237" t="s">
        <v>5093</v>
      </c>
      <c r="AA2237" t="s">
        <v>5093</v>
      </c>
      <c r="AH2237" t="s">
        <v>5058</v>
      </c>
      <c r="AM2237" t="s">
        <v>11983</v>
      </c>
    </row>
    <row r="2238" spans="1:39" x14ac:dyDescent="0.25">
      <c r="A2238">
        <v>4757</v>
      </c>
      <c r="B2238" t="s">
        <v>11984</v>
      </c>
      <c r="C2238" t="s">
        <v>4792</v>
      </c>
      <c r="D2238" t="s">
        <v>5048</v>
      </c>
      <c r="E2238" t="s">
        <v>11985</v>
      </c>
      <c r="H2238" t="s">
        <v>5050</v>
      </c>
      <c r="I2238" t="s">
        <v>5051</v>
      </c>
      <c r="K2238" t="s">
        <v>235</v>
      </c>
      <c r="M2238" t="s">
        <v>5409</v>
      </c>
      <c r="N2238" t="s">
        <v>5051</v>
      </c>
      <c r="O2238" t="s">
        <v>5099</v>
      </c>
      <c r="Q2238" t="s">
        <v>5271</v>
      </c>
      <c r="X2238" t="s">
        <v>5093</v>
      </c>
      <c r="Y2238" t="s">
        <v>5138</v>
      </c>
      <c r="Z2238" t="s">
        <v>5093</v>
      </c>
      <c r="AA2238" t="s">
        <v>5093</v>
      </c>
      <c r="AH2238" t="s">
        <v>5058</v>
      </c>
      <c r="AM2238" t="s">
        <v>11986</v>
      </c>
    </row>
    <row r="2239" spans="1:39" x14ac:dyDescent="0.25">
      <c r="A2239">
        <v>4758</v>
      </c>
      <c r="B2239" t="s">
        <v>11987</v>
      </c>
      <c r="C2239" t="s">
        <v>4792</v>
      </c>
      <c r="D2239" t="s">
        <v>5048</v>
      </c>
      <c r="E2239" t="s">
        <v>11988</v>
      </c>
      <c r="H2239" t="s">
        <v>5050</v>
      </c>
      <c r="I2239" t="s">
        <v>5051</v>
      </c>
      <c r="K2239" t="s">
        <v>5052</v>
      </c>
      <c r="M2239" t="s">
        <v>237</v>
      </c>
      <c r="N2239" t="s">
        <v>5051</v>
      </c>
      <c r="O2239" t="s">
        <v>5094</v>
      </c>
      <c r="Q2239" t="s">
        <v>5134</v>
      </c>
      <c r="X2239" t="s">
        <v>5093</v>
      </c>
      <c r="Y2239" t="s">
        <v>5108</v>
      </c>
      <c r="Z2239" t="s">
        <v>5093</v>
      </c>
      <c r="AA2239" t="s">
        <v>5093</v>
      </c>
      <c r="AH2239" t="s">
        <v>5058</v>
      </c>
      <c r="AM2239" t="s">
        <v>11989</v>
      </c>
    </row>
    <row r="2240" spans="1:39" x14ac:dyDescent="0.25">
      <c r="A2240">
        <v>4759</v>
      </c>
      <c r="B2240" t="s">
        <v>11990</v>
      </c>
      <c r="C2240" t="s">
        <v>4792</v>
      </c>
      <c r="D2240" t="s">
        <v>5048</v>
      </c>
      <c r="E2240" t="s">
        <v>8861</v>
      </c>
      <c r="H2240" t="s">
        <v>5050</v>
      </c>
      <c r="I2240" t="s">
        <v>5051</v>
      </c>
      <c r="K2240" t="s">
        <v>235</v>
      </c>
      <c r="M2240" t="s">
        <v>238</v>
      </c>
      <c r="N2240" t="s">
        <v>5051</v>
      </c>
      <c r="O2240" t="s">
        <v>5078</v>
      </c>
      <c r="Q2240" t="s">
        <v>486</v>
      </c>
      <c r="X2240" t="s">
        <v>5093</v>
      </c>
      <c r="Y2240" t="s">
        <v>5355</v>
      </c>
      <c r="Z2240" t="s">
        <v>5093</v>
      </c>
      <c r="AA2240" t="s">
        <v>5093</v>
      </c>
      <c r="AH2240" t="s">
        <v>5058</v>
      </c>
      <c r="AM2240" t="s">
        <v>11991</v>
      </c>
    </row>
    <row r="2241" spans="1:39" x14ac:dyDescent="0.25">
      <c r="A2241">
        <v>4760</v>
      </c>
      <c r="B2241" t="s">
        <v>11992</v>
      </c>
      <c r="C2241" t="s">
        <v>4792</v>
      </c>
      <c r="D2241" t="s">
        <v>5048</v>
      </c>
      <c r="E2241" t="s">
        <v>7768</v>
      </c>
      <c r="H2241" t="s">
        <v>5050</v>
      </c>
      <c r="I2241" t="s">
        <v>5051</v>
      </c>
      <c r="K2241" t="s">
        <v>5052</v>
      </c>
      <c r="M2241" t="s">
        <v>5134</v>
      </c>
      <c r="N2241" t="s">
        <v>5051</v>
      </c>
      <c r="O2241" t="s">
        <v>5094</v>
      </c>
      <c r="Q2241" t="s">
        <v>486</v>
      </c>
      <c r="X2241" t="s">
        <v>5093</v>
      </c>
      <c r="Y2241" t="s">
        <v>5085</v>
      </c>
      <c r="Z2241" t="s">
        <v>5093</v>
      </c>
      <c r="AA2241" t="s">
        <v>5093</v>
      </c>
      <c r="AH2241" t="s">
        <v>5058</v>
      </c>
      <c r="AM2241" t="s">
        <v>11993</v>
      </c>
    </row>
    <row r="2242" spans="1:39" x14ac:dyDescent="0.25">
      <c r="A2242">
        <v>4761</v>
      </c>
      <c r="B2242" t="s">
        <v>11994</v>
      </c>
      <c r="C2242" t="s">
        <v>4792</v>
      </c>
      <c r="D2242" t="s">
        <v>5048</v>
      </c>
      <c r="E2242" t="s">
        <v>8862</v>
      </c>
      <c r="H2242" t="s">
        <v>5050</v>
      </c>
      <c r="I2242" t="s">
        <v>5051</v>
      </c>
      <c r="K2242" t="s">
        <v>5091</v>
      </c>
      <c r="M2242" t="s">
        <v>237</v>
      </c>
      <c r="N2242" t="s">
        <v>5051</v>
      </c>
      <c r="O2242" t="s">
        <v>5094</v>
      </c>
      <c r="Q2242" t="s">
        <v>5098</v>
      </c>
      <c r="X2242" t="s">
        <v>5093</v>
      </c>
      <c r="Y2242" t="s">
        <v>5191</v>
      </c>
      <c r="Z2242" t="s">
        <v>5093</v>
      </c>
      <c r="AA2242" t="s">
        <v>5093</v>
      </c>
      <c r="AH2242" t="s">
        <v>5058</v>
      </c>
      <c r="AM2242" t="s">
        <v>11995</v>
      </c>
    </row>
    <row r="2243" spans="1:39" x14ac:dyDescent="0.25">
      <c r="A2243">
        <v>4762</v>
      </c>
      <c r="B2243" t="s">
        <v>11996</v>
      </c>
      <c r="C2243" t="s">
        <v>4792</v>
      </c>
      <c r="D2243" t="s">
        <v>5048</v>
      </c>
      <c r="E2243" t="s">
        <v>9324</v>
      </c>
      <c r="H2243" t="s">
        <v>5050</v>
      </c>
      <c r="I2243" t="s">
        <v>5051</v>
      </c>
      <c r="K2243" t="s">
        <v>5091</v>
      </c>
      <c r="M2243" t="s">
        <v>5098</v>
      </c>
      <c r="N2243" t="s">
        <v>5051</v>
      </c>
      <c r="O2243" t="s">
        <v>5117</v>
      </c>
      <c r="Q2243" t="s">
        <v>5109</v>
      </c>
      <c r="X2243" t="s">
        <v>5093</v>
      </c>
      <c r="Y2243" t="s">
        <v>5123</v>
      </c>
      <c r="Z2243" t="s">
        <v>5093</v>
      </c>
      <c r="AA2243" t="s">
        <v>5093</v>
      </c>
      <c r="AH2243" t="s">
        <v>5058</v>
      </c>
      <c r="AM2243" t="s">
        <v>11997</v>
      </c>
    </row>
    <row r="2244" spans="1:39" x14ac:dyDescent="0.25">
      <c r="A2244">
        <v>4768</v>
      </c>
      <c r="B2244" t="s">
        <v>12004</v>
      </c>
      <c r="C2244" t="s">
        <v>4792</v>
      </c>
      <c r="D2244" t="s">
        <v>5048</v>
      </c>
      <c r="E2244" t="s">
        <v>12005</v>
      </c>
      <c r="H2244" t="s">
        <v>5050</v>
      </c>
      <c r="I2244" t="s">
        <v>5051</v>
      </c>
      <c r="K2244" t="s">
        <v>5091</v>
      </c>
      <c r="M2244" t="s">
        <v>5069</v>
      </c>
      <c r="N2244" t="s">
        <v>5051</v>
      </c>
      <c r="O2244" t="s">
        <v>5063</v>
      </c>
      <c r="Q2244" t="s">
        <v>506</v>
      </c>
      <c r="X2244" t="s">
        <v>5093</v>
      </c>
      <c r="Y2244" t="s">
        <v>5053</v>
      </c>
      <c r="Z2244" t="s">
        <v>5093</v>
      </c>
      <c r="AA2244" t="s">
        <v>5093</v>
      </c>
      <c r="AH2244" t="s">
        <v>5058</v>
      </c>
      <c r="AM2244" t="s">
        <v>12006</v>
      </c>
    </row>
    <row r="2245" spans="1:39" x14ac:dyDescent="0.25">
      <c r="A2245">
        <v>4769</v>
      </c>
      <c r="B2245" t="s">
        <v>12007</v>
      </c>
      <c r="C2245" t="s">
        <v>4792</v>
      </c>
      <c r="D2245" t="s">
        <v>5048</v>
      </c>
      <c r="E2245" t="s">
        <v>12008</v>
      </c>
      <c r="H2245" t="s">
        <v>5050</v>
      </c>
      <c r="I2245" t="s">
        <v>5051</v>
      </c>
      <c r="K2245" t="s">
        <v>5091</v>
      </c>
      <c r="M2245" t="s">
        <v>486</v>
      </c>
      <c r="N2245" t="s">
        <v>5051</v>
      </c>
      <c r="O2245" t="s">
        <v>5063</v>
      </c>
      <c r="Q2245" t="s">
        <v>5619</v>
      </c>
      <c r="X2245" t="s">
        <v>5093</v>
      </c>
      <c r="Y2245" t="s">
        <v>5065</v>
      </c>
      <c r="Z2245" t="s">
        <v>5093</v>
      </c>
      <c r="AA2245" t="s">
        <v>5093</v>
      </c>
      <c r="AH2245" t="s">
        <v>5058</v>
      </c>
      <c r="AM2245" t="s">
        <v>12009</v>
      </c>
    </row>
    <row r="2246" spans="1:39" x14ac:dyDescent="0.25">
      <c r="A2246">
        <v>4770</v>
      </c>
      <c r="B2246" t="s">
        <v>12010</v>
      </c>
      <c r="C2246" t="s">
        <v>4792</v>
      </c>
      <c r="D2246" t="s">
        <v>5048</v>
      </c>
      <c r="E2246" t="s">
        <v>12011</v>
      </c>
      <c r="H2246" t="s">
        <v>5050</v>
      </c>
      <c r="I2246" t="s">
        <v>5051</v>
      </c>
      <c r="K2246" t="s">
        <v>5052</v>
      </c>
      <c r="M2246" t="s">
        <v>506</v>
      </c>
      <c r="N2246" t="s">
        <v>5051</v>
      </c>
      <c r="O2246" t="s">
        <v>5211</v>
      </c>
      <c r="Q2246" t="s">
        <v>506</v>
      </c>
      <c r="X2246" t="s">
        <v>5093</v>
      </c>
      <c r="Y2246" t="s">
        <v>5648</v>
      </c>
      <c r="Z2246" t="s">
        <v>5093</v>
      </c>
      <c r="AA2246" t="s">
        <v>5093</v>
      </c>
      <c r="AH2246" t="s">
        <v>5058</v>
      </c>
      <c r="AM2246" t="s">
        <v>12012</v>
      </c>
    </row>
    <row r="2247" spans="1:39" x14ac:dyDescent="0.25">
      <c r="A2247">
        <v>4771</v>
      </c>
      <c r="B2247" t="s">
        <v>12013</v>
      </c>
      <c r="C2247" t="s">
        <v>4792</v>
      </c>
      <c r="D2247" t="s">
        <v>5048</v>
      </c>
      <c r="E2247" t="s">
        <v>9753</v>
      </c>
      <c r="H2247" t="s">
        <v>5050</v>
      </c>
      <c r="I2247" t="s">
        <v>5051</v>
      </c>
      <c r="K2247" t="s">
        <v>235</v>
      </c>
      <c r="M2247" t="s">
        <v>5134</v>
      </c>
      <c r="N2247" t="s">
        <v>5051</v>
      </c>
      <c r="O2247" t="s">
        <v>5094</v>
      </c>
      <c r="Q2247" t="s">
        <v>486</v>
      </c>
      <c r="X2247" t="s">
        <v>5093</v>
      </c>
      <c r="Y2247" t="s">
        <v>5108</v>
      </c>
      <c r="Z2247" t="s">
        <v>5074</v>
      </c>
      <c r="AA2247" t="s">
        <v>5093</v>
      </c>
      <c r="AH2247" t="s">
        <v>5058</v>
      </c>
      <c r="AM2247" t="s">
        <v>12014</v>
      </c>
    </row>
    <row r="2248" spans="1:39" x14ac:dyDescent="0.25">
      <c r="A2248">
        <v>4772</v>
      </c>
      <c r="B2248" t="s">
        <v>12015</v>
      </c>
      <c r="C2248" t="s">
        <v>4792</v>
      </c>
      <c r="D2248" t="s">
        <v>5048</v>
      </c>
      <c r="E2248" t="s">
        <v>8909</v>
      </c>
      <c r="H2248" t="s">
        <v>5050</v>
      </c>
      <c r="I2248" t="s">
        <v>5051</v>
      </c>
      <c r="K2248" t="s">
        <v>5091</v>
      </c>
      <c r="M2248" t="s">
        <v>237</v>
      </c>
      <c r="N2248" t="s">
        <v>5051</v>
      </c>
      <c r="O2248" t="s">
        <v>5094</v>
      </c>
      <c r="Q2248" t="s">
        <v>5121</v>
      </c>
      <c r="X2248" t="s">
        <v>5093</v>
      </c>
      <c r="Y2248" t="s">
        <v>5085</v>
      </c>
      <c r="Z2248" t="s">
        <v>5093</v>
      </c>
      <c r="AA2248" t="s">
        <v>5093</v>
      </c>
      <c r="AH2248" t="s">
        <v>5058</v>
      </c>
      <c r="AM2248" t="s">
        <v>12016</v>
      </c>
    </row>
    <row r="2249" spans="1:39" x14ac:dyDescent="0.25">
      <c r="A2249">
        <v>4773</v>
      </c>
      <c r="B2249" t="s">
        <v>12017</v>
      </c>
      <c r="C2249" t="s">
        <v>4792</v>
      </c>
      <c r="D2249" t="s">
        <v>5048</v>
      </c>
      <c r="E2249" t="s">
        <v>12018</v>
      </c>
      <c r="H2249" t="s">
        <v>5050</v>
      </c>
      <c r="I2249" t="s">
        <v>5051</v>
      </c>
      <c r="K2249" t="s">
        <v>5052</v>
      </c>
      <c r="M2249" t="s">
        <v>5098</v>
      </c>
      <c r="N2249" t="s">
        <v>5051</v>
      </c>
      <c r="O2249" t="s">
        <v>5113</v>
      </c>
      <c r="Q2249" t="s">
        <v>486</v>
      </c>
      <c r="X2249" t="s">
        <v>5093</v>
      </c>
      <c r="Y2249" t="s">
        <v>5108</v>
      </c>
      <c r="Z2249" t="s">
        <v>5093</v>
      </c>
      <c r="AA2249" t="s">
        <v>5093</v>
      </c>
      <c r="AH2249" t="s">
        <v>5058</v>
      </c>
      <c r="AM2249" t="s">
        <v>12019</v>
      </c>
    </row>
    <row r="2250" spans="1:39" x14ac:dyDescent="0.25">
      <c r="A2250">
        <v>4774</v>
      </c>
      <c r="B2250" t="s">
        <v>12020</v>
      </c>
      <c r="C2250" t="s">
        <v>4792</v>
      </c>
      <c r="D2250" t="s">
        <v>5048</v>
      </c>
      <c r="E2250" t="s">
        <v>12021</v>
      </c>
      <c r="H2250" t="s">
        <v>5050</v>
      </c>
      <c r="I2250" t="s">
        <v>5051</v>
      </c>
      <c r="K2250" t="s">
        <v>5052</v>
      </c>
      <c r="M2250" t="s">
        <v>5098</v>
      </c>
      <c r="N2250" t="s">
        <v>5051</v>
      </c>
      <c r="O2250" t="s">
        <v>5113</v>
      </c>
      <c r="Q2250" t="s">
        <v>486</v>
      </c>
      <c r="X2250" t="s">
        <v>5093</v>
      </c>
      <c r="Y2250" t="s">
        <v>5078</v>
      </c>
      <c r="Z2250" t="s">
        <v>5093</v>
      </c>
      <c r="AA2250" t="s">
        <v>5093</v>
      </c>
      <c r="AH2250" t="s">
        <v>5058</v>
      </c>
      <c r="AM2250" t="s">
        <v>12022</v>
      </c>
    </row>
    <row r="2251" spans="1:39" x14ac:dyDescent="0.25">
      <c r="A2251">
        <v>4775</v>
      </c>
      <c r="B2251" t="s">
        <v>12023</v>
      </c>
      <c r="C2251" t="s">
        <v>4792</v>
      </c>
      <c r="D2251" t="s">
        <v>5048</v>
      </c>
      <c r="E2251" t="s">
        <v>8874</v>
      </c>
      <c r="H2251" t="s">
        <v>5050</v>
      </c>
      <c r="I2251" t="s">
        <v>5051</v>
      </c>
      <c r="K2251" t="s">
        <v>5108</v>
      </c>
      <c r="M2251" t="s">
        <v>6941</v>
      </c>
      <c r="N2251" t="s">
        <v>5051</v>
      </c>
      <c r="O2251" t="s">
        <v>5099</v>
      </c>
      <c r="Q2251" t="s">
        <v>238</v>
      </c>
      <c r="X2251" t="s">
        <v>5093</v>
      </c>
      <c r="Y2251" t="s">
        <v>5093</v>
      </c>
      <c r="Z2251" t="s">
        <v>238</v>
      </c>
      <c r="AA2251" t="s">
        <v>5093</v>
      </c>
      <c r="AH2251" t="s">
        <v>5058</v>
      </c>
      <c r="AM2251" t="s">
        <v>12024</v>
      </c>
    </row>
    <row r="2252" spans="1:39" x14ac:dyDescent="0.25">
      <c r="A2252">
        <v>4776</v>
      </c>
      <c r="B2252" t="s">
        <v>12025</v>
      </c>
      <c r="C2252" t="s">
        <v>4792</v>
      </c>
      <c r="D2252" t="s">
        <v>5048</v>
      </c>
      <c r="E2252" t="s">
        <v>12026</v>
      </c>
      <c r="H2252" t="s">
        <v>5050</v>
      </c>
      <c r="I2252" t="s">
        <v>5051</v>
      </c>
      <c r="K2252" t="s">
        <v>5052</v>
      </c>
      <c r="M2252" t="s">
        <v>5080</v>
      </c>
      <c r="N2252" t="s">
        <v>5051</v>
      </c>
      <c r="O2252" t="s">
        <v>235</v>
      </c>
      <c r="Q2252" t="s">
        <v>5134</v>
      </c>
      <c r="X2252" t="s">
        <v>5093</v>
      </c>
      <c r="Y2252" t="s">
        <v>5078</v>
      </c>
      <c r="Z2252" t="s">
        <v>5093</v>
      </c>
      <c r="AA2252" t="s">
        <v>5093</v>
      </c>
      <c r="AH2252" t="s">
        <v>5058</v>
      </c>
      <c r="AM2252" t="s">
        <v>12027</v>
      </c>
    </row>
    <row r="2253" spans="1:39" x14ac:dyDescent="0.25">
      <c r="A2253">
        <v>4777</v>
      </c>
      <c r="B2253" t="s">
        <v>12028</v>
      </c>
      <c r="C2253" t="s">
        <v>4792</v>
      </c>
      <c r="D2253" t="s">
        <v>5048</v>
      </c>
      <c r="E2253" t="s">
        <v>12029</v>
      </c>
      <c r="H2253" t="s">
        <v>5050</v>
      </c>
      <c r="I2253" t="s">
        <v>5051</v>
      </c>
      <c r="K2253" t="s">
        <v>5070</v>
      </c>
      <c r="M2253" t="s">
        <v>238</v>
      </c>
      <c r="N2253" t="s">
        <v>5051</v>
      </c>
      <c r="O2253" t="s">
        <v>5099</v>
      </c>
      <c r="Q2253" t="s">
        <v>238</v>
      </c>
      <c r="X2253" t="s">
        <v>5093</v>
      </c>
      <c r="Y2253" t="s">
        <v>5215</v>
      </c>
      <c r="Z2253" t="s">
        <v>5093</v>
      </c>
      <c r="AA2253" t="s">
        <v>5093</v>
      </c>
      <c r="AH2253" t="s">
        <v>5058</v>
      </c>
      <c r="AM2253" t="s">
        <v>12030</v>
      </c>
    </row>
    <row r="2254" spans="1:39" x14ac:dyDescent="0.25">
      <c r="A2254">
        <v>4778</v>
      </c>
      <c r="B2254" t="s">
        <v>12031</v>
      </c>
      <c r="C2254" t="s">
        <v>4792</v>
      </c>
      <c r="D2254" t="s">
        <v>5048</v>
      </c>
      <c r="E2254" t="s">
        <v>12032</v>
      </c>
      <c r="H2254" t="s">
        <v>5050</v>
      </c>
      <c r="I2254" t="s">
        <v>5051</v>
      </c>
      <c r="K2254" t="s">
        <v>235</v>
      </c>
      <c r="M2254" t="s">
        <v>238</v>
      </c>
      <c r="N2254" t="s">
        <v>5051</v>
      </c>
      <c r="O2254" t="s">
        <v>5078</v>
      </c>
      <c r="Q2254" t="s">
        <v>486</v>
      </c>
      <c r="X2254" t="s">
        <v>5093</v>
      </c>
      <c r="Y2254" t="s">
        <v>5080</v>
      </c>
      <c r="Z2254" t="s">
        <v>5516</v>
      </c>
      <c r="AA2254" t="s">
        <v>5093</v>
      </c>
      <c r="AH2254" t="s">
        <v>5058</v>
      </c>
      <c r="AM2254" t="s">
        <v>12033</v>
      </c>
    </row>
    <row r="2255" spans="1:39" x14ac:dyDescent="0.25">
      <c r="A2255">
        <v>4779</v>
      </c>
      <c r="B2255" t="s">
        <v>12034</v>
      </c>
      <c r="C2255" t="s">
        <v>4792</v>
      </c>
      <c r="D2255" t="s">
        <v>5048</v>
      </c>
      <c r="E2255" t="s">
        <v>12035</v>
      </c>
      <c r="H2255" t="s">
        <v>5050</v>
      </c>
      <c r="I2255" t="s">
        <v>5051</v>
      </c>
      <c r="K2255" t="s">
        <v>5063</v>
      </c>
      <c r="M2255" t="s">
        <v>486</v>
      </c>
      <c r="N2255" t="s">
        <v>5051</v>
      </c>
      <c r="O2255" t="s">
        <v>5070</v>
      </c>
      <c r="Q2255" t="s">
        <v>5355</v>
      </c>
      <c r="X2255" t="s">
        <v>5093</v>
      </c>
      <c r="Y2255" t="s">
        <v>5995</v>
      </c>
      <c r="Z2255" t="s">
        <v>239</v>
      </c>
      <c r="AA2255" t="s">
        <v>5093</v>
      </c>
      <c r="AH2255" t="s">
        <v>5058</v>
      </c>
      <c r="AM2255" t="s">
        <v>12036</v>
      </c>
    </row>
    <row r="2256" spans="1:39" x14ac:dyDescent="0.25">
      <c r="A2256">
        <v>4780</v>
      </c>
      <c r="B2256" t="s">
        <v>12037</v>
      </c>
      <c r="C2256" t="s">
        <v>4792</v>
      </c>
      <c r="D2256" t="s">
        <v>5048</v>
      </c>
      <c r="E2256" t="s">
        <v>12038</v>
      </c>
      <c r="H2256" t="s">
        <v>5050</v>
      </c>
      <c r="I2256" t="s">
        <v>5051</v>
      </c>
      <c r="K2256" t="s">
        <v>5091</v>
      </c>
      <c r="M2256" t="s">
        <v>743</v>
      </c>
      <c r="N2256" t="s">
        <v>5051</v>
      </c>
      <c r="O2256" t="s">
        <v>5063</v>
      </c>
      <c r="Q2256" t="s">
        <v>486</v>
      </c>
      <c r="X2256" t="s">
        <v>5093</v>
      </c>
      <c r="Y2256" t="s">
        <v>12039</v>
      </c>
      <c r="Z2256" t="s">
        <v>5093</v>
      </c>
      <c r="AA2256" t="s">
        <v>5093</v>
      </c>
      <c r="AH2256" t="s">
        <v>5058</v>
      </c>
      <c r="AM2256" t="s">
        <v>12040</v>
      </c>
    </row>
    <row r="2257" spans="1:39" x14ac:dyDescent="0.25">
      <c r="A2257">
        <v>4781</v>
      </c>
      <c r="B2257" t="s">
        <v>12041</v>
      </c>
      <c r="C2257" t="s">
        <v>4792</v>
      </c>
      <c r="D2257" t="s">
        <v>5048</v>
      </c>
      <c r="E2257" t="s">
        <v>12042</v>
      </c>
      <c r="H2257" t="s">
        <v>5050</v>
      </c>
      <c r="I2257" t="s">
        <v>5051</v>
      </c>
      <c r="K2257" t="s">
        <v>5052</v>
      </c>
      <c r="M2257" t="s">
        <v>743</v>
      </c>
      <c r="N2257" t="s">
        <v>5051</v>
      </c>
      <c r="O2257" t="s">
        <v>5099</v>
      </c>
      <c r="Q2257" t="s">
        <v>743</v>
      </c>
      <c r="X2257" t="s">
        <v>5093</v>
      </c>
      <c r="Y2257" t="s">
        <v>5080</v>
      </c>
      <c r="Z2257" t="s">
        <v>5093</v>
      </c>
      <c r="AA2257" t="s">
        <v>5093</v>
      </c>
      <c r="AH2257" t="s">
        <v>5058</v>
      </c>
      <c r="AM2257" t="s">
        <v>12043</v>
      </c>
    </row>
    <row r="2258" spans="1:39" x14ac:dyDescent="0.25">
      <c r="A2258">
        <v>4784</v>
      </c>
      <c r="B2258" t="s">
        <v>12044</v>
      </c>
      <c r="C2258" t="s">
        <v>4792</v>
      </c>
      <c r="D2258" t="s">
        <v>5048</v>
      </c>
      <c r="E2258" t="s">
        <v>12045</v>
      </c>
      <c r="H2258" t="s">
        <v>5050</v>
      </c>
      <c r="I2258" t="s">
        <v>5051</v>
      </c>
      <c r="K2258" t="s">
        <v>235</v>
      </c>
      <c r="M2258" t="s">
        <v>743</v>
      </c>
      <c r="N2258" t="s">
        <v>5051</v>
      </c>
      <c r="O2258" t="s">
        <v>5099</v>
      </c>
      <c r="Q2258" t="s">
        <v>743</v>
      </c>
      <c r="X2258" t="s">
        <v>5093</v>
      </c>
      <c r="Y2258" t="s">
        <v>5085</v>
      </c>
      <c r="Z2258" t="s">
        <v>5093</v>
      </c>
      <c r="AA2258" t="s">
        <v>5093</v>
      </c>
      <c r="AH2258" t="s">
        <v>5058</v>
      </c>
      <c r="AM2258" t="s">
        <v>12046</v>
      </c>
    </row>
    <row r="2259" spans="1:39" x14ac:dyDescent="0.25">
      <c r="A2259">
        <v>4785</v>
      </c>
      <c r="B2259" t="s">
        <v>12047</v>
      </c>
      <c r="C2259" t="s">
        <v>4792</v>
      </c>
      <c r="D2259" t="s">
        <v>5048</v>
      </c>
      <c r="E2259" t="s">
        <v>12048</v>
      </c>
      <c r="H2259" t="s">
        <v>5050</v>
      </c>
      <c r="I2259" t="s">
        <v>5051</v>
      </c>
      <c r="K2259" t="s">
        <v>5052</v>
      </c>
      <c r="M2259" t="s">
        <v>5109</v>
      </c>
      <c r="N2259" t="s">
        <v>5051</v>
      </c>
      <c r="O2259" t="s">
        <v>5113</v>
      </c>
      <c r="Q2259" t="s">
        <v>5109</v>
      </c>
      <c r="X2259" t="s">
        <v>5093</v>
      </c>
      <c r="Y2259" t="s">
        <v>5108</v>
      </c>
      <c r="Z2259" t="s">
        <v>5093</v>
      </c>
      <c r="AA2259" t="s">
        <v>5093</v>
      </c>
      <c r="AH2259" t="s">
        <v>5058</v>
      </c>
      <c r="AM2259" t="s">
        <v>12049</v>
      </c>
    </row>
    <row r="2260" spans="1:39" x14ac:dyDescent="0.25">
      <c r="A2260">
        <v>4786</v>
      </c>
      <c r="B2260" t="s">
        <v>12050</v>
      </c>
      <c r="C2260" t="s">
        <v>4792</v>
      </c>
      <c r="D2260" t="s">
        <v>5048</v>
      </c>
      <c r="E2260" t="s">
        <v>12051</v>
      </c>
      <c r="H2260" t="s">
        <v>5050</v>
      </c>
      <c r="I2260" t="s">
        <v>5051</v>
      </c>
      <c r="K2260" t="s">
        <v>5091</v>
      </c>
      <c r="M2260" t="s">
        <v>239</v>
      </c>
      <c r="N2260" t="s">
        <v>5051</v>
      </c>
      <c r="O2260" t="s">
        <v>5113</v>
      </c>
      <c r="Q2260" t="s">
        <v>486</v>
      </c>
      <c r="X2260" t="s">
        <v>5093</v>
      </c>
      <c r="Y2260" t="s">
        <v>5069</v>
      </c>
      <c r="Z2260" t="s">
        <v>5099</v>
      </c>
      <c r="AA2260" t="s">
        <v>5093</v>
      </c>
      <c r="AH2260" t="s">
        <v>5058</v>
      </c>
      <c r="AM2260" t="s">
        <v>12052</v>
      </c>
    </row>
    <row r="2261" spans="1:39" x14ac:dyDescent="0.25">
      <c r="A2261">
        <v>4787</v>
      </c>
      <c r="B2261" t="s">
        <v>12053</v>
      </c>
      <c r="C2261" t="s">
        <v>4792</v>
      </c>
      <c r="D2261" t="s">
        <v>5048</v>
      </c>
      <c r="E2261" t="s">
        <v>12054</v>
      </c>
      <c r="H2261" t="s">
        <v>5050</v>
      </c>
      <c r="I2261" t="s">
        <v>5051</v>
      </c>
      <c r="K2261" t="s">
        <v>5099</v>
      </c>
      <c r="M2261" t="s">
        <v>506</v>
      </c>
      <c r="N2261" t="s">
        <v>5051</v>
      </c>
      <c r="O2261" t="s">
        <v>5099</v>
      </c>
      <c r="Q2261" t="s">
        <v>506</v>
      </c>
      <c r="X2261" t="s">
        <v>5093</v>
      </c>
      <c r="Y2261" t="s">
        <v>5108</v>
      </c>
      <c r="Z2261" t="s">
        <v>5093</v>
      </c>
      <c r="AA2261" t="s">
        <v>5093</v>
      </c>
      <c r="AH2261" t="s">
        <v>5058</v>
      </c>
      <c r="AM2261" t="s">
        <v>12055</v>
      </c>
    </row>
    <row r="2262" spans="1:39" x14ac:dyDescent="0.25">
      <c r="A2262">
        <v>4788</v>
      </c>
      <c r="B2262" t="s">
        <v>12056</v>
      </c>
      <c r="C2262" t="s">
        <v>4792</v>
      </c>
      <c r="D2262" t="s">
        <v>5048</v>
      </c>
      <c r="E2262" t="s">
        <v>12057</v>
      </c>
      <c r="H2262" t="s">
        <v>5050</v>
      </c>
      <c r="I2262" t="s">
        <v>5051</v>
      </c>
      <c r="K2262" t="s">
        <v>5085</v>
      </c>
      <c r="M2262" t="s">
        <v>5134</v>
      </c>
      <c r="N2262" t="s">
        <v>5051</v>
      </c>
      <c r="O2262" t="s">
        <v>5099</v>
      </c>
      <c r="Q2262" t="s">
        <v>238</v>
      </c>
      <c r="X2262" t="s">
        <v>5093</v>
      </c>
      <c r="Y2262" t="s">
        <v>5968</v>
      </c>
      <c r="Z2262" t="s">
        <v>506</v>
      </c>
      <c r="AA2262" t="s">
        <v>5093</v>
      </c>
      <c r="AH2262" t="s">
        <v>5058</v>
      </c>
      <c r="AM2262" t="s">
        <v>12058</v>
      </c>
    </row>
    <row r="2263" spans="1:39" x14ac:dyDescent="0.25">
      <c r="A2263">
        <v>4789</v>
      </c>
      <c r="B2263" t="s">
        <v>12059</v>
      </c>
      <c r="C2263" t="s">
        <v>4792</v>
      </c>
      <c r="D2263" t="s">
        <v>5048</v>
      </c>
      <c r="E2263" t="s">
        <v>12060</v>
      </c>
      <c r="H2263" t="s">
        <v>5050</v>
      </c>
      <c r="I2263" t="s">
        <v>5051</v>
      </c>
      <c r="K2263" t="s">
        <v>5099</v>
      </c>
      <c r="M2263" t="s">
        <v>486</v>
      </c>
      <c r="N2263" t="s">
        <v>5051</v>
      </c>
      <c r="O2263" t="s">
        <v>5070</v>
      </c>
      <c r="Q2263" t="s">
        <v>5069</v>
      </c>
      <c r="X2263" t="s">
        <v>5093</v>
      </c>
      <c r="Y2263" t="s">
        <v>6018</v>
      </c>
      <c r="Z2263" t="s">
        <v>670</v>
      </c>
      <c r="AA2263" t="s">
        <v>5093</v>
      </c>
      <c r="AH2263" t="s">
        <v>5058</v>
      </c>
      <c r="AM2263" t="s">
        <v>12061</v>
      </c>
    </row>
    <row r="2264" spans="1:39" x14ac:dyDescent="0.25">
      <c r="A2264">
        <v>4790</v>
      </c>
      <c r="B2264" t="s">
        <v>12062</v>
      </c>
      <c r="C2264" t="s">
        <v>4792</v>
      </c>
      <c r="D2264" t="s">
        <v>5048</v>
      </c>
      <c r="E2264" t="s">
        <v>12063</v>
      </c>
      <c r="H2264" t="s">
        <v>5050</v>
      </c>
      <c r="I2264" t="s">
        <v>5051</v>
      </c>
      <c r="K2264" t="s">
        <v>5099</v>
      </c>
      <c r="M2264" t="s">
        <v>5092</v>
      </c>
      <c r="N2264" t="s">
        <v>5051</v>
      </c>
      <c r="O2264" t="s">
        <v>5104</v>
      </c>
      <c r="Q2264" t="s">
        <v>5092</v>
      </c>
      <c r="X2264" t="s">
        <v>5093</v>
      </c>
      <c r="Y2264" t="s">
        <v>5053</v>
      </c>
      <c r="Z2264" t="s">
        <v>5093</v>
      </c>
      <c r="AA2264" t="s">
        <v>5093</v>
      </c>
      <c r="AH2264" t="s">
        <v>5058</v>
      </c>
      <c r="AM2264" t="s">
        <v>12064</v>
      </c>
    </row>
    <row r="2265" spans="1:39" x14ac:dyDescent="0.25">
      <c r="A2265">
        <v>4799</v>
      </c>
      <c r="B2265" t="s">
        <v>12085</v>
      </c>
      <c r="C2265" t="s">
        <v>4792</v>
      </c>
      <c r="D2265" t="s">
        <v>5048</v>
      </c>
      <c r="E2265" t="s">
        <v>12086</v>
      </c>
      <c r="H2265" t="s">
        <v>5050</v>
      </c>
      <c r="I2265" t="s">
        <v>5051</v>
      </c>
      <c r="K2265" t="s">
        <v>5070</v>
      </c>
      <c r="M2265" t="s">
        <v>5080</v>
      </c>
      <c r="N2265" t="s">
        <v>5051</v>
      </c>
      <c r="O2265" t="s">
        <v>5052</v>
      </c>
      <c r="Q2265" t="s">
        <v>5134</v>
      </c>
      <c r="X2265" t="s">
        <v>5093</v>
      </c>
      <c r="Y2265" t="s">
        <v>5085</v>
      </c>
      <c r="Z2265" t="s">
        <v>5093</v>
      </c>
      <c r="AA2265" t="s">
        <v>5093</v>
      </c>
      <c r="AH2265" t="s">
        <v>5058</v>
      </c>
      <c r="AM2265" t="s">
        <v>12087</v>
      </c>
    </row>
    <row r="2266" spans="1:39" x14ac:dyDescent="0.25">
      <c r="A2266">
        <v>4800</v>
      </c>
      <c r="B2266" t="s">
        <v>12088</v>
      </c>
      <c r="C2266" t="s">
        <v>4792</v>
      </c>
      <c r="D2266" t="s">
        <v>5048</v>
      </c>
      <c r="E2266" t="s">
        <v>12089</v>
      </c>
      <c r="H2266" t="s">
        <v>5050</v>
      </c>
      <c r="I2266" t="s">
        <v>5051</v>
      </c>
      <c r="K2266" t="s">
        <v>235</v>
      </c>
      <c r="M2266" t="s">
        <v>5134</v>
      </c>
      <c r="N2266" t="s">
        <v>5051</v>
      </c>
      <c r="O2266" t="s">
        <v>5099</v>
      </c>
      <c r="Q2266" t="s">
        <v>486</v>
      </c>
      <c r="X2266" t="s">
        <v>5093</v>
      </c>
      <c r="Y2266" t="s">
        <v>5063</v>
      </c>
      <c r="Z2266" t="s">
        <v>5093</v>
      </c>
      <c r="AA2266" t="s">
        <v>5093</v>
      </c>
      <c r="AH2266" t="s">
        <v>5058</v>
      </c>
      <c r="AM2266" t="s">
        <v>12090</v>
      </c>
    </row>
    <row r="2267" spans="1:39" x14ac:dyDescent="0.25">
      <c r="A2267">
        <v>4801</v>
      </c>
      <c r="B2267" t="s">
        <v>12091</v>
      </c>
      <c r="C2267" t="s">
        <v>4792</v>
      </c>
      <c r="D2267" t="s">
        <v>5048</v>
      </c>
      <c r="E2267" t="s">
        <v>12092</v>
      </c>
      <c r="H2267" t="s">
        <v>5050</v>
      </c>
      <c r="I2267" t="s">
        <v>5051</v>
      </c>
      <c r="K2267" t="s">
        <v>5052</v>
      </c>
      <c r="M2267" t="s">
        <v>5092</v>
      </c>
      <c r="N2267" t="s">
        <v>5051</v>
      </c>
      <c r="O2267" t="s">
        <v>235</v>
      </c>
      <c r="Q2267" t="s">
        <v>5092</v>
      </c>
      <c r="X2267" t="s">
        <v>5093</v>
      </c>
      <c r="Y2267" t="s">
        <v>5108</v>
      </c>
      <c r="Z2267" t="s">
        <v>5093</v>
      </c>
      <c r="AA2267" t="s">
        <v>5093</v>
      </c>
      <c r="AH2267" t="s">
        <v>5058</v>
      </c>
      <c r="AM2267" t="s">
        <v>12093</v>
      </c>
    </row>
    <row r="2268" spans="1:39" x14ac:dyDescent="0.25">
      <c r="A2268">
        <v>4802</v>
      </c>
      <c r="B2268" t="s">
        <v>12094</v>
      </c>
      <c r="C2268" t="s">
        <v>4792</v>
      </c>
      <c r="D2268" t="s">
        <v>5048</v>
      </c>
      <c r="E2268" t="s">
        <v>12095</v>
      </c>
      <c r="H2268" t="s">
        <v>5050</v>
      </c>
      <c r="I2268" t="s">
        <v>5051</v>
      </c>
      <c r="K2268" t="s">
        <v>5091</v>
      </c>
      <c r="M2268" t="s">
        <v>5134</v>
      </c>
      <c r="N2268" t="s">
        <v>5051</v>
      </c>
      <c r="O2268" t="s">
        <v>5099</v>
      </c>
      <c r="Q2268" t="s">
        <v>5360</v>
      </c>
      <c r="X2268" t="s">
        <v>5093</v>
      </c>
      <c r="Y2268" t="s">
        <v>5065</v>
      </c>
      <c r="Z2268" t="s">
        <v>5093</v>
      </c>
      <c r="AA2268" t="s">
        <v>5093</v>
      </c>
      <c r="AH2268" t="s">
        <v>5058</v>
      </c>
      <c r="AM2268" t="s">
        <v>12096</v>
      </c>
    </row>
    <row r="2269" spans="1:39" x14ac:dyDescent="0.25">
      <c r="A2269">
        <v>4803</v>
      </c>
      <c r="B2269" t="s">
        <v>12097</v>
      </c>
      <c r="C2269" t="s">
        <v>4792</v>
      </c>
      <c r="D2269" t="s">
        <v>5048</v>
      </c>
      <c r="E2269" t="s">
        <v>12098</v>
      </c>
      <c r="H2269" t="s">
        <v>5050</v>
      </c>
      <c r="I2269" t="s">
        <v>5051</v>
      </c>
      <c r="K2269" t="s">
        <v>5052</v>
      </c>
      <c r="M2269" t="s">
        <v>5134</v>
      </c>
      <c r="N2269" t="s">
        <v>5051</v>
      </c>
      <c r="O2269" t="s">
        <v>5094</v>
      </c>
      <c r="Q2269" t="s">
        <v>5853</v>
      </c>
      <c r="X2269" t="s">
        <v>5093</v>
      </c>
      <c r="Y2269" t="s">
        <v>5108</v>
      </c>
      <c r="Z2269" t="s">
        <v>5093</v>
      </c>
      <c r="AA2269" t="s">
        <v>5093</v>
      </c>
      <c r="AH2269" t="s">
        <v>5058</v>
      </c>
      <c r="AM2269" t="s">
        <v>12099</v>
      </c>
    </row>
    <row r="2270" spans="1:39" x14ac:dyDescent="0.25">
      <c r="A2270">
        <v>4804</v>
      </c>
      <c r="B2270" t="s">
        <v>12100</v>
      </c>
      <c r="C2270" t="s">
        <v>4792</v>
      </c>
      <c r="D2270" t="s">
        <v>5048</v>
      </c>
      <c r="E2270" t="s">
        <v>12101</v>
      </c>
      <c r="H2270" t="s">
        <v>5050</v>
      </c>
      <c r="I2270" t="s">
        <v>5051</v>
      </c>
      <c r="K2270" t="s">
        <v>235</v>
      </c>
      <c r="M2270" t="s">
        <v>743</v>
      </c>
      <c r="N2270" t="s">
        <v>5051</v>
      </c>
      <c r="O2270" t="s">
        <v>5063</v>
      </c>
      <c r="Q2270" t="s">
        <v>5134</v>
      </c>
      <c r="X2270" t="s">
        <v>5093</v>
      </c>
      <c r="Y2270" t="s">
        <v>5215</v>
      </c>
      <c r="Z2270" t="s">
        <v>5093</v>
      </c>
      <c r="AA2270" t="s">
        <v>5093</v>
      </c>
      <c r="AH2270" t="s">
        <v>5058</v>
      </c>
      <c r="AM2270" t="s">
        <v>12102</v>
      </c>
    </row>
    <row r="2271" spans="1:39" x14ac:dyDescent="0.25">
      <c r="A2271">
        <v>4805</v>
      </c>
      <c r="B2271" t="s">
        <v>12103</v>
      </c>
      <c r="C2271" t="s">
        <v>4792</v>
      </c>
      <c r="D2271" t="s">
        <v>5048</v>
      </c>
      <c r="E2271" t="s">
        <v>12104</v>
      </c>
      <c r="H2271" t="s">
        <v>5050</v>
      </c>
      <c r="I2271" t="s">
        <v>5051</v>
      </c>
      <c r="K2271" t="s">
        <v>5091</v>
      </c>
      <c r="M2271" t="s">
        <v>5134</v>
      </c>
      <c r="N2271" t="s">
        <v>5051</v>
      </c>
      <c r="O2271" t="s">
        <v>5099</v>
      </c>
      <c r="Q2271" t="s">
        <v>5056</v>
      </c>
      <c r="X2271" t="s">
        <v>5093</v>
      </c>
      <c r="Y2271" t="s">
        <v>5053</v>
      </c>
      <c r="Z2271" t="s">
        <v>5093</v>
      </c>
      <c r="AA2271" t="s">
        <v>5093</v>
      </c>
      <c r="AH2271" t="s">
        <v>5058</v>
      </c>
      <c r="AM2271" t="s">
        <v>12105</v>
      </c>
    </row>
    <row r="2272" spans="1:39" x14ac:dyDescent="0.25">
      <c r="A2272">
        <v>4807</v>
      </c>
      <c r="B2272" t="s">
        <v>12109</v>
      </c>
      <c r="C2272" t="s">
        <v>4792</v>
      </c>
      <c r="D2272" t="s">
        <v>5048</v>
      </c>
      <c r="E2272" t="s">
        <v>12110</v>
      </c>
      <c r="H2272" t="s">
        <v>5050</v>
      </c>
      <c r="I2272" t="s">
        <v>5051</v>
      </c>
      <c r="K2272" t="s">
        <v>5091</v>
      </c>
      <c r="M2272" t="s">
        <v>743</v>
      </c>
      <c r="N2272" t="s">
        <v>5051</v>
      </c>
      <c r="O2272" t="s">
        <v>5078</v>
      </c>
      <c r="Q2272" t="s">
        <v>5098</v>
      </c>
      <c r="X2272" t="s">
        <v>5093</v>
      </c>
      <c r="Y2272" t="s">
        <v>5085</v>
      </c>
      <c r="Z2272" t="s">
        <v>5093</v>
      </c>
      <c r="AA2272" t="s">
        <v>5093</v>
      </c>
      <c r="AH2272" t="s">
        <v>5058</v>
      </c>
      <c r="AM2272" t="s">
        <v>12111</v>
      </c>
    </row>
    <row r="2273" spans="1:39" x14ac:dyDescent="0.25">
      <c r="A2273">
        <v>4808</v>
      </c>
      <c r="B2273" t="s">
        <v>12112</v>
      </c>
      <c r="C2273" t="s">
        <v>4792</v>
      </c>
      <c r="D2273" t="s">
        <v>5048</v>
      </c>
      <c r="E2273" t="s">
        <v>12113</v>
      </c>
      <c r="H2273" t="s">
        <v>5050</v>
      </c>
      <c r="I2273" t="s">
        <v>5051</v>
      </c>
      <c r="K2273" t="s">
        <v>5052</v>
      </c>
      <c r="M2273" t="s">
        <v>743</v>
      </c>
      <c r="N2273" t="s">
        <v>5051</v>
      </c>
      <c r="O2273" t="s">
        <v>5078</v>
      </c>
      <c r="Q2273" t="s">
        <v>5054</v>
      </c>
      <c r="X2273" t="s">
        <v>5093</v>
      </c>
      <c r="Y2273" t="s">
        <v>5085</v>
      </c>
      <c r="Z2273" t="s">
        <v>5395</v>
      </c>
      <c r="AA2273" t="s">
        <v>5093</v>
      </c>
      <c r="AH2273" t="s">
        <v>5058</v>
      </c>
      <c r="AM2273" t="s">
        <v>12114</v>
      </c>
    </row>
    <row r="2274" spans="1:39" x14ac:dyDescent="0.25">
      <c r="A2274">
        <v>4809</v>
      </c>
      <c r="B2274" t="s">
        <v>12115</v>
      </c>
      <c r="C2274" t="s">
        <v>4792</v>
      </c>
      <c r="D2274" t="s">
        <v>5048</v>
      </c>
      <c r="E2274" t="s">
        <v>12116</v>
      </c>
      <c r="H2274" t="s">
        <v>5050</v>
      </c>
      <c r="I2274" t="s">
        <v>5051</v>
      </c>
      <c r="K2274" t="s">
        <v>235</v>
      </c>
      <c r="M2274" t="s">
        <v>743</v>
      </c>
      <c r="N2274" t="s">
        <v>5051</v>
      </c>
      <c r="O2274" t="s">
        <v>5063</v>
      </c>
      <c r="Q2274" t="s">
        <v>486</v>
      </c>
      <c r="X2274" t="s">
        <v>5093</v>
      </c>
      <c r="Y2274" t="s">
        <v>5080</v>
      </c>
      <c r="Z2274" t="s">
        <v>5093</v>
      </c>
      <c r="AA2274" t="s">
        <v>5093</v>
      </c>
      <c r="AH2274" t="s">
        <v>5058</v>
      </c>
      <c r="AM2274" t="s">
        <v>12117</v>
      </c>
    </row>
    <row r="2275" spans="1:39" x14ac:dyDescent="0.25">
      <c r="A2275">
        <v>4810</v>
      </c>
      <c r="B2275" t="s">
        <v>12118</v>
      </c>
      <c r="C2275" t="s">
        <v>4792</v>
      </c>
      <c r="D2275" t="s">
        <v>5048</v>
      </c>
      <c r="E2275" t="s">
        <v>9262</v>
      </c>
      <c r="H2275" t="s">
        <v>5050</v>
      </c>
      <c r="I2275" t="s">
        <v>5051</v>
      </c>
      <c r="K2275" t="s">
        <v>5091</v>
      </c>
      <c r="M2275" t="s">
        <v>743</v>
      </c>
      <c r="N2275" t="s">
        <v>5051</v>
      </c>
      <c r="O2275" t="s">
        <v>5094</v>
      </c>
      <c r="Q2275" t="s">
        <v>5098</v>
      </c>
      <c r="X2275" t="s">
        <v>5093</v>
      </c>
      <c r="Y2275" t="s">
        <v>5104</v>
      </c>
      <c r="Z2275" t="s">
        <v>5093</v>
      </c>
      <c r="AA2275" t="s">
        <v>5093</v>
      </c>
      <c r="AH2275" t="s">
        <v>5058</v>
      </c>
      <c r="AM2275" t="s">
        <v>12119</v>
      </c>
    </row>
    <row r="2276" spans="1:39" x14ac:dyDescent="0.25">
      <c r="A2276">
        <v>4811</v>
      </c>
      <c r="B2276" t="s">
        <v>12120</v>
      </c>
      <c r="C2276" t="s">
        <v>4792</v>
      </c>
      <c r="D2276" t="s">
        <v>5048</v>
      </c>
      <c r="E2276" t="s">
        <v>12121</v>
      </c>
      <c r="H2276" t="s">
        <v>5050</v>
      </c>
      <c r="I2276" t="s">
        <v>5051</v>
      </c>
      <c r="K2276" t="s">
        <v>5099</v>
      </c>
      <c r="M2276" t="s">
        <v>238</v>
      </c>
      <c r="N2276" t="s">
        <v>5051</v>
      </c>
      <c r="O2276" t="s">
        <v>5099</v>
      </c>
      <c r="Q2276" t="s">
        <v>239</v>
      </c>
      <c r="X2276" t="s">
        <v>5093</v>
      </c>
      <c r="Y2276" t="s">
        <v>236</v>
      </c>
      <c r="Z2276" t="s">
        <v>5093</v>
      </c>
      <c r="AA2276" t="s">
        <v>5093</v>
      </c>
      <c r="AH2276" t="s">
        <v>5058</v>
      </c>
      <c r="AM2276" t="s">
        <v>12122</v>
      </c>
    </row>
    <row r="2277" spans="1:39" x14ac:dyDescent="0.25">
      <c r="A2277">
        <v>4812</v>
      </c>
      <c r="B2277" t="s">
        <v>12123</v>
      </c>
      <c r="C2277" t="s">
        <v>4792</v>
      </c>
      <c r="D2277" t="s">
        <v>5048</v>
      </c>
      <c r="E2277" t="s">
        <v>12124</v>
      </c>
      <c r="H2277" t="s">
        <v>5050</v>
      </c>
      <c r="I2277" t="s">
        <v>5051</v>
      </c>
      <c r="K2277" t="s">
        <v>235</v>
      </c>
      <c r="M2277" t="s">
        <v>5098</v>
      </c>
      <c r="N2277" t="s">
        <v>5051</v>
      </c>
      <c r="O2277" t="s">
        <v>5099</v>
      </c>
      <c r="Q2277" t="s">
        <v>486</v>
      </c>
      <c r="X2277" t="s">
        <v>5093</v>
      </c>
      <c r="Y2277" t="s">
        <v>5085</v>
      </c>
      <c r="Z2277" t="s">
        <v>5093</v>
      </c>
      <c r="AA2277" t="s">
        <v>5093</v>
      </c>
      <c r="AH2277" t="s">
        <v>5058</v>
      </c>
      <c r="AM2277" t="s">
        <v>12125</v>
      </c>
    </row>
    <row r="2278" spans="1:39" x14ac:dyDescent="0.25">
      <c r="A2278">
        <v>4813</v>
      </c>
      <c r="B2278" t="s">
        <v>12126</v>
      </c>
      <c r="C2278" t="s">
        <v>4792</v>
      </c>
      <c r="D2278" t="s">
        <v>5048</v>
      </c>
      <c r="E2278" t="s">
        <v>12127</v>
      </c>
      <c r="H2278" t="s">
        <v>5050</v>
      </c>
      <c r="I2278" t="s">
        <v>5051</v>
      </c>
      <c r="K2278" t="s">
        <v>5099</v>
      </c>
      <c r="M2278" t="s">
        <v>506</v>
      </c>
      <c r="N2278" t="s">
        <v>5051</v>
      </c>
      <c r="O2278" t="s">
        <v>5063</v>
      </c>
      <c r="Q2278" t="s">
        <v>506</v>
      </c>
      <c r="X2278" t="s">
        <v>5093</v>
      </c>
      <c r="Y2278" t="s">
        <v>5092</v>
      </c>
      <c r="Z2278" t="s">
        <v>5093</v>
      </c>
      <c r="AA2278" t="s">
        <v>5093</v>
      </c>
      <c r="AH2278" t="s">
        <v>5058</v>
      </c>
      <c r="AM2278" t="s">
        <v>12128</v>
      </c>
    </row>
    <row r="2279" spans="1:39" x14ac:dyDescent="0.25">
      <c r="A2279">
        <v>4816</v>
      </c>
      <c r="B2279" t="s">
        <v>12135</v>
      </c>
      <c r="C2279" t="s">
        <v>4792</v>
      </c>
      <c r="D2279" t="s">
        <v>5048</v>
      </c>
      <c r="E2279" t="s">
        <v>12136</v>
      </c>
      <c r="H2279" t="s">
        <v>5050</v>
      </c>
      <c r="I2279" t="s">
        <v>5051</v>
      </c>
      <c r="K2279" t="s">
        <v>5091</v>
      </c>
      <c r="M2279" t="s">
        <v>5098</v>
      </c>
      <c r="N2279" t="s">
        <v>5051</v>
      </c>
      <c r="O2279" t="s">
        <v>5063</v>
      </c>
      <c r="Q2279" t="s">
        <v>5121</v>
      </c>
      <c r="X2279" t="s">
        <v>5093</v>
      </c>
      <c r="Y2279" t="s">
        <v>5085</v>
      </c>
      <c r="Z2279" t="s">
        <v>5093</v>
      </c>
      <c r="AA2279" t="s">
        <v>5093</v>
      </c>
      <c r="AH2279" t="s">
        <v>5058</v>
      </c>
      <c r="AM2279" t="s">
        <v>12137</v>
      </c>
    </row>
    <row r="2280" spans="1:39" x14ac:dyDescent="0.25">
      <c r="A2280">
        <v>4817</v>
      </c>
      <c r="B2280" t="s">
        <v>12138</v>
      </c>
      <c r="C2280" t="s">
        <v>4792</v>
      </c>
      <c r="D2280" t="s">
        <v>5048</v>
      </c>
      <c r="E2280" t="s">
        <v>12139</v>
      </c>
      <c r="H2280" t="s">
        <v>5050</v>
      </c>
      <c r="I2280" t="s">
        <v>5051</v>
      </c>
      <c r="K2280" t="s">
        <v>5129</v>
      </c>
      <c r="M2280" t="s">
        <v>5619</v>
      </c>
      <c r="N2280" t="s">
        <v>5051</v>
      </c>
      <c r="O2280" t="s">
        <v>5104</v>
      </c>
      <c r="Q2280" t="s">
        <v>238</v>
      </c>
      <c r="X2280" t="s">
        <v>5093</v>
      </c>
      <c r="Y2280" t="s">
        <v>5080</v>
      </c>
      <c r="Z2280" t="s">
        <v>5093</v>
      </c>
      <c r="AA2280" t="s">
        <v>5093</v>
      </c>
      <c r="AH2280" t="s">
        <v>5058</v>
      </c>
      <c r="AM2280" t="s">
        <v>12140</v>
      </c>
    </row>
    <row r="2281" spans="1:39" x14ac:dyDescent="0.25">
      <c r="A2281">
        <v>4818</v>
      </c>
      <c r="B2281" t="s">
        <v>12141</v>
      </c>
      <c r="C2281" t="s">
        <v>4792</v>
      </c>
      <c r="D2281" t="s">
        <v>5048</v>
      </c>
      <c r="E2281" t="s">
        <v>12142</v>
      </c>
      <c r="H2281" t="s">
        <v>5050</v>
      </c>
      <c r="I2281" t="s">
        <v>5051</v>
      </c>
      <c r="K2281" t="s">
        <v>5099</v>
      </c>
      <c r="M2281" t="s">
        <v>5098</v>
      </c>
      <c r="N2281" t="s">
        <v>5051</v>
      </c>
      <c r="O2281" t="s">
        <v>5094</v>
      </c>
      <c r="Q2281" t="s">
        <v>5098</v>
      </c>
      <c r="X2281" t="s">
        <v>5093</v>
      </c>
      <c r="Y2281" t="s">
        <v>5460</v>
      </c>
      <c r="Z2281" t="s">
        <v>5093</v>
      </c>
      <c r="AA2281" t="s">
        <v>5093</v>
      </c>
      <c r="AH2281" t="s">
        <v>5058</v>
      </c>
      <c r="AM2281" t="s">
        <v>12143</v>
      </c>
    </row>
    <row r="2282" spans="1:39" x14ac:dyDescent="0.25">
      <c r="A2282">
        <v>4819</v>
      </c>
      <c r="B2282" t="s">
        <v>12144</v>
      </c>
      <c r="C2282" t="s">
        <v>4792</v>
      </c>
      <c r="D2282" t="s">
        <v>5048</v>
      </c>
      <c r="E2282" t="s">
        <v>12145</v>
      </c>
      <c r="H2282" t="s">
        <v>5050</v>
      </c>
      <c r="I2282" t="s">
        <v>5051</v>
      </c>
      <c r="K2282" t="s">
        <v>235</v>
      </c>
      <c r="M2282" t="s">
        <v>486</v>
      </c>
      <c r="N2282" t="s">
        <v>5051</v>
      </c>
      <c r="O2282" t="s">
        <v>5113</v>
      </c>
      <c r="Q2282" t="s">
        <v>486</v>
      </c>
      <c r="X2282" t="s">
        <v>5093</v>
      </c>
      <c r="Y2282" t="s">
        <v>236</v>
      </c>
      <c r="Z2282" t="s">
        <v>5093</v>
      </c>
      <c r="AA2282" t="s">
        <v>5093</v>
      </c>
      <c r="AH2282" t="s">
        <v>5058</v>
      </c>
      <c r="AM2282" t="s">
        <v>12146</v>
      </c>
    </row>
    <row r="2283" spans="1:39" x14ac:dyDescent="0.25">
      <c r="A2283">
        <v>4820</v>
      </c>
      <c r="B2283" t="s">
        <v>12147</v>
      </c>
      <c r="C2283" t="s">
        <v>4792</v>
      </c>
      <c r="D2283" t="s">
        <v>5048</v>
      </c>
      <c r="E2283" t="s">
        <v>12148</v>
      </c>
      <c r="H2283" t="s">
        <v>5050</v>
      </c>
      <c r="I2283" t="s">
        <v>5051</v>
      </c>
      <c r="K2283" t="s">
        <v>5078</v>
      </c>
      <c r="M2283" t="s">
        <v>506</v>
      </c>
      <c r="N2283" t="s">
        <v>5051</v>
      </c>
      <c r="O2283" t="s">
        <v>5091</v>
      </c>
      <c r="Q2283" t="s">
        <v>5355</v>
      </c>
      <c r="X2283" t="s">
        <v>5093</v>
      </c>
      <c r="Y2283" t="s">
        <v>5995</v>
      </c>
      <c r="Z2283" t="s">
        <v>5285</v>
      </c>
      <c r="AA2283" t="s">
        <v>5093</v>
      </c>
      <c r="AH2283" t="s">
        <v>5058</v>
      </c>
      <c r="AM2283" t="s">
        <v>12149</v>
      </c>
    </row>
    <row r="2284" spans="1:39" x14ac:dyDescent="0.25">
      <c r="A2284">
        <v>4821</v>
      </c>
      <c r="B2284" t="s">
        <v>12150</v>
      </c>
      <c r="C2284" t="s">
        <v>4792</v>
      </c>
      <c r="D2284" t="s">
        <v>5048</v>
      </c>
      <c r="E2284" t="s">
        <v>12151</v>
      </c>
      <c r="H2284" t="s">
        <v>5050</v>
      </c>
      <c r="I2284" t="s">
        <v>5051</v>
      </c>
      <c r="K2284" t="s">
        <v>5052</v>
      </c>
      <c r="M2284" t="s">
        <v>743</v>
      </c>
      <c r="N2284" t="s">
        <v>5051</v>
      </c>
      <c r="O2284" t="s">
        <v>235</v>
      </c>
      <c r="Q2284" t="s">
        <v>5134</v>
      </c>
      <c r="X2284" t="s">
        <v>5093</v>
      </c>
      <c r="Y2284" t="s">
        <v>5117</v>
      </c>
      <c r="Z2284" t="s">
        <v>5070</v>
      </c>
      <c r="AA2284" t="s">
        <v>5093</v>
      </c>
      <c r="AH2284" t="s">
        <v>5058</v>
      </c>
      <c r="AM2284" t="s">
        <v>12152</v>
      </c>
    </row>
    <row r="2285" spans="1:39" x14ac:dyDescent="0.25">
      <c r="A2285">
        <v>4823</v>
      </c>
      <c r="B2285" t="s">
        <v>12156</v>
      </c>
      <c r="C2285" t="s">
        <v>4792</v>
      </c>
      <c r="D2285" t="s">
        <v>5048</v>
      </c>
      <c r="E2285" t="s">
        <v>12157</v>
      </c>
      <c r="H2285" t="s">
        <v>5050</v>
      </c>
      <c r="I2285" t="s">
        <v>5051</v>
      </c>
      <c r="K2285" t="s">
        <v>5099</v>
      </c>
      <c r="M2285" t="s">
        <v>238</v>
      </c>
      <c r="N2285" t="s">
        <v>5051</v>
      </c>
      <c r="O2285" t="s">
        <v>5094</v>
      </c>
      <c r="Q2285" t="s">
        <v>238</v>
      </c>
      <c r="X2285" t="s">
        <v>5093</v>
      </c>
      <c r="Y2285" t="s">
        <v>5108</v>
      </c>
      <c r="Z2285" t="s">
        <v>5093</v>
      </c>
      <c r="AA2285" t="s">
        <v>5093</v>
      </c>
      <c r="AH2285" t="s">
        <v>5058</v>
      </c>
      <c r="AM2285" t="s">
        <v>12158</v>
      </c>
    </row>
    <row r="2286" spans="1:39" x14ac:dyDescent="0.25">
      <c r="A2286">
        <v>4824</v>
      </c>
      <c r="B2286" t="s">
        <v>12159</v>
      </c>
      <c r="C2286" t="s">
        <v>4792</v>
      </c>
      <c r="D2286" t="s">
        <v>5048</v>
      </c>
      <c r="E2286" t="s">
        <v>12160</v>
      </c>
      <c r="H2286" t="s">
        <v>5050</v>
      </c>
      <c r="I2286" t="s">
        <v>5051</v>
      </c>
      <c r="K2286" t="s">
        <v>5099</v>
      </c>
      <c r="M2286" t="s">
        <v>5134</v>
      </c>
      <c r="N2286" t="s">
        <v>5051</v>
      </c>
      <c r="O2286" t="s">
        <v>5123</v>
      </c>
      <c r="Q2286" t="s">
        <v>506</v>
      </c>
      <c r="X2286" t="s">
        <v>5093</v>
      </c>
      <c r="Y2286" t="s">
        <v>5053</v>
      </c>
      <c r="Z2286" t="s">
        <v>5093</v>
      </c>
      <c r="AA2286" t="s">
        <v>5093</v>
      </c>
      <c r="AH2286" t="s">
        <v>5058</v>
      </c>
      <c r="AM2286" t="s">
        <v>12161</v>
      </c>
    </row>
    <row r="2287" spans="1:39" x14ac:dyDescent="0.25">
      <c r="A2287">
        <v>4825</v>
      </c>
      <c r="B2287" t="s">
        <v>12162</v>
      </c>
      <c r="C2287" t="s">
        <v>4792</v>
      </c>
      <c r="D2287" t="s">
        <v>5048</v>
      </c>
      <c r="E2287" t="s">
        <v>12163</v>
      </c>
      <c r="H2287" t="s">
        <v>5050</v>
      </c>
      <c r="I2287" t="s">
        <v>5051</v>
      </c>
      <c r="K2287" t="s">
        <v>235</v>
      </c>
      <c r="M2287" t="s">
        <v>238</v>
      </c>
      <c r="N2287" t="s">
        <v>5051</v>
      </c>
      <c r="O2287" t="s">
        <v>5099</v>
      </c>
      <c r="Q2287" t="s">
        <v>238</v>
      </c>
      <c r="X2287" t="s">
        <v>5093</v>
      </c>
      <c r="Y2287" t="s">
        <v>5063</v>
      </c>
      <c r="Z2287" t="s">
        <v>5093</v>
      </c>
      <c r="AA2287" t="s">
        <v>5093</v>
      </c>
      <c r="AH2287" t="s">
        <v>5058</v>
      </c>
      <c r="AM2287" t="s">
        <v>12164</v>
      </c>
    </row>
    <row r="2288" spans="1:39" x14ac:dyDescent="0.25">
      <c r="A2288">
        <v>4826</v>
      </c>
      <c r="B2288" t="s">
        <v>12165</v>
      </c>
      <c r="C2288" t="s">
        <v>4792</v>
      </c>
      <c r="D2288" t="s">
        <v>5048</v>
      </c>
      <c r="E2288" t="s">
        <v>12166</v>
      </c>
      <c r="H2288" t="s">
        <v>5050</v>
      </c>
      <c r="I2288" t="s">
        <v>5051</v>
      </c>
      <c r="K2288" t="s">
        <v>5052</v>
      </c>
      <c r="M2288" t="s">
        <v>5069</v>
      </c>
      <c r="N2288" t="s">
        <v>5051</v>
      </c>
      <c r="O2288" t="s">
        <v>5113</v>
      </c>
      <c r="Q2288" t="s">
        <v>238</v>
      </c>
      <c r="X2288" t="s">
        <v>5093</v>
      </c>
      <c r="Y2288" t="s">
        <v>238</v>
      </c>
      <c r="Z2288" t="s">
        <v>5093</v>
      </c>
      <c r="AA2288" t="s">
        <v>5093</v>
      </c>
      <c r="AH2288" t="s">
        <v>5058</v>
      </c>
      <c r="AM2288" t="s">
        <v>12167</v>
      </c>
    </row>
    <row r="2289" spans="1:39" x14ac:dyDescent="0.25">
      <c r="A2289">
        <v>4827</v>
      </c>
      <c r="B2289" t="s">
        <v>12168</v>
      </c>
      <c r="C2289" t="s">
        <v>4792</v>
      </c>
      <c r="D2289" t="s">
        <v>5048</v>
      </c>
      <c r="E2289" t="s">
        <v>12169</v>
      </c>
      <c r="H2289" t="s">
        <v>5050</v>
      </c>
      <c r="I2289" t="s">
        <v>5051</v>
      </c>
      <c r="K2289" t="s">
        <v>235</v>
      </c>
      <c r="M2289" t="s">
        <v>5134</v>
      </c>
      <c r="N2289" t="s">
        <v>5051</v>
      </c>
      <c r="O2289" t="s">
        <v>5099</v>
      </c>
      <c r="Q2289" t="s">
        <v>5134</v>
      </c>
      <c r="X2289" t="s">
        <v>5093</v>
      </c>
      <c r="Y2289" t="s">
        <v>5117</v>
      </c>
      <c r="Z2289" t="s">
        <v>5093</v>
      </c>
      <c r="AA2289" t="s">
        <v>5093</v>
      </c>
      <c r="AH2289" t="s">
        <v>5058</v>
      </c>
      <c r="AM2289" t="s">
        <v>12170</v>
      </c>
    </row>
    <row r="2290" spans="1:39" x14ac:dyDescent="0.25">
      <c r="A2290">
        <v>4828</v>
      </c>
      <c r="B2290" t="s">
        <v>12171</v>
      </c>
      <c r="C2290" t="s">
        <v>4792</v>
      </c>
      <c r="D2290" t="s">
        <v>5048</v>
      </c>
      <c r="E2290" t="s">
        <v>12172</v>
      </c>
      <c r="H2290" t="s">
        <v>5050</v>
      </c>
      <c r="I2290" t="s">
        <v>5051</v>
      </c>
      <c r="K2290" t="s">
        <v>5099</v>
      </c>
      <c r="M2290" t="s">
        <v>5092</v>
      </c>
      <c r="N2290" t="s">
        <v>5051</v>
      </c>
      <c r="O2290" t="s">
        <v>5138</v>
      </c>
      <c r="Q2290" t="s">
        <v>5092</v>
      </c>
      <c r="X2290" t="s">
        <v>5093</v>
      </c>
      <c r="Y2290" t="s">
        <v>5215</v>
      </c>
      <c r="Z2290" t="s">
        <v>5093</v>
      </c>
      <c r="AA2290" t="s">
        <v>5093</v>
      </c>
      <c r="AH2290" t="s">
        <v>5058</v>
      </c>
      <c r="AM2290" t="s">
        <v>12173</v>
      </c>
    </row>
    <row r="2291" spans="1:39" x14ac:dyDescent="0.25">
      <c r="A2291">
        <v>5306</v>
      </c>
      <c r="B2291" t="s">
        <v>13345</v>
      </c>
      <c r="C2291" t="s">
        <v>4792</v>
      </c>
      <c r="D2291" t="s">
        <v>5048</v>
      </c>
      <c r="E2291" t="s">
        <v>13346</v>
      </c>
      <c r="H2291" t="s">
        <v>5050</v>
      </c>
      <c r="I2291" t="s">
        <v>5051</v>
      </c>
      <c r="K2291" t="s">
        <v>5055</v>
      </c>
      <c r="M2291" t="s">
        <v>238</v>
      </c>
      <c r="N2291" t="s">
        <v>5051</v>
      </c>
      <c r="O2291" t="s">
        <v>5117</v>
      </c>
      <c r="Q2291" t="s">
        <v>238</v>
      </c>
      <c r="X2291" t="s">
        <v>5093</v>
      </c>
      <c r="Y2291" t="s">
        <v>5460</v>
      </c>
      <c r="Z2291" t="s">
        <v>5626</v>
      </c>
      <c r="AA2291" t="s">
        <v>5093</v>
      </c>
      <c r="AH2291" t="s">
        <v>5058</v>
      </c>
      <c r="AM2291" t="s">
        <v>13347</v>
      </c>
    </row>
    <row r="2292" spans="1:39" x14ac:dyDescent="0.25">
      <c r="A2292">
        <v>5307</v>
      </c>
      <c r="B2292" t="s">
        <v>13348</v>
      </c>
      <c r="C2292" t="s">
        <v>4792</v>
      </c>
      <c r="D2292" t="s">
        <v>5048</v>
      </c>
      <c r="E2292" t="s">
        <v>8922</v>
      </c>
      <c r="H2292" t="s">
        <v>5050</v>
      </c>
      <c r="I2292" t="s">
        <v>5051</v>
      </c>
      <c r="K2292" t="s">
        <v>5070</v>
      </c>
      <c r="M2292" t="s">
        <v>236</v>
      </c>
      <c r="N2292" t="s">
        <v>5051</v>
      </c>
      <c r="O2292" t="s">
        <v>5063</v>
      </c>
      <c r="Q2292" t="s">
        <v>486</v>
      </c>
      <c r="X2292" t="s">
        <v>5093</v>
      </c>
      <c r="Y2292" t="s">
        <v>6968</v>
      </c>
      <c r="Z2292" t="s">
        <v>11923</v>
      </c>
      <c r="AA2292" t="s">
        <v>5093</v>
      </c>
      <c r="AH2292" t="s">
        <v>5058</v>
      </c>
      <c r="AM2292" t="s">
        <v>13349</v>
      </c>
    </row>
    <row r="2293" spans="1:39" x14ac:dyDescent="0.25">
      <c r="A2293">
        <v>5308</v>
      </c>
      <c r="B2293" t="s">
        <v>13350</v>
      </c>
      <c r="C2293" t="s">
        <v>4792</v>
      </c>
      <c r="D2293" t="s">
        <v>5048</v>
      </c>
      <c r="E2293" t="s">
        <v>13351</v>
      </c>
      <c r="H2293" t="s">
        <v>5050</v>
      </c>
      <c r="I2293" t="s">
        <v>5051</v>
      </c>
      <c r="K2293" t="s">
        <v>235</v>
      </c>
      <c r="M2293" t="s">
        <v>5092</v>
      </c>
      <c r="N2293" t="s">
        <v>5051</v>
      </c>
      <c r="O2293" t="s">
        <v>5142</v>
      </c>
      <c r="Q2293" t="s">
        <v>5098</v>
      </c>
      <c r="X2293" t="s">
        <v>5093</v>
      </c>
      <c r="Y2293" t="s">
        <v>5108</v>
      </c>
      <c r="Z2293" t="s">
        <v>486</v>
      </c>
      <c r="AA2293" t="s">
        <v>5093</v>
      </c>
      <c r="AH2293" t="s">
        <v>5058</v>
      </c>
      <c r="AM2293" t="s">
        <v>13352</v>
      </c>
    </row>
    <row r="2294" spans="1:39" x14ac:dyDescent="0.25">
      <c r="A2294">
        <v>5309</v>
      </c>
      <c r="B2294" t="s">
        <v>13353</v>
      </c>
      <c r="C2294" t="s">
        <v>4792</v>
      </c>
      <c r="D2294" t="s">
        <v>5048</v>
      </c>
      <c r="E2294" t="s">
        <v>13354</v>
      </c>
      <c r="H2294" t="s">
        <v>5050</v>
      </c>
      <c r="I2294" t="s">
        <v>5051</v>
      </c>
      <c r="K2294" t="s">
        <v>5063</v>
      </c>
      <c r="M2294" t="s">
        <v>5360</v>
      </c>
      <c r="N2294" t="s">
        <v>5051</v>
      </c>
      <c r="O2294" t="s">
        <v>235</v>
      </c>
      <c r="Q2294" t="s">
        <v>292</v>
      </c>
      <c r="X2294" t="s">
        <v>5093</v>
      </c>
      <c r="Y2294" t="s">
        <v>5108</v>
      </c>
      <c r="Z2294" t="s">
        <v>5100</v>
      </c>
      <c r="AA2294" t="s">
        <v>5093</v>
      </c>
      <c r="AH2294" t="s">
        <v>5058</v>
      </c>
      <c r="AM2294" t="s">
        <v>13355</v>
      </c>
    </row>
    <row r="2295" spans="1:39" x14ac:dyDescent="0.25">
      <c r="A2295">
        <v>5310</v>
      </c>
      <c r="B2295" t="s">
        <v>13356</v>
      </c>
      <c r="C2295" t="s">
        <v>4792</v>
      </c>
      <c r="D2295" t="s">
        <v>5048</v>
      </c>
      <c r="E2295" t="s">
        <v>13357</v>
      </c>
      <c r="H2295" t="s">
        <v>5050</v>
      </c>
      <c r="I2295" t="s">
        <v>5051</v>
      </c>
      <c r="K2295" t="s">
        <v>235</v>
      </c>
      <c r="M2295" t="s">
        <v>5134</v>
      </c>
      <c r="N2295" t="s">
        <v>5051</v>
      </c>
      <c r="O2295" t="s">
        <v>5099</v>
      </c>
      <c r="Q2295" t="s">
        <v>5409</v>
      </c>
      <c r="X2295" t="s">
        <v>5093</v>
      </c>
      <c r="Y2295" t="s">
        <v>5078</v>
      </c>
      <c r="Z2295" t="s">
        <v>5093</v>
      </c>
      <c r="AA2295" t="s">
        <v>5093</v>
      </c>
      <c r="AH2295" t="s">
        <v>5058</v>
      </c>
      <c r="AM2295" t="s">
        <v>13358</v>
      </c>
    </row>
    <row r="2296" spans="1:39" x14ac:dyDescent="0.25">
      <c r="A2296">
        <v>5311</v>
      </c>
      <c r="B2296" t="s">
        <v>13359</v>
      </c>
      <c r="C2296" t="s">
        <v>4792</v>
      </c>
      <c r="D2296" t="s">
        <v>5048</v>
      </c>
      <c r="E2296" t="s">
        <v>13360</v>
      </c>
      <c r="H2296" t="s">
        <v>5050</v>
      </c>
      <c r="I2296" t="s">
        <v>5051</v>
      </c>
      <c r="K2296" t="s">
        <v>5070</v>
      </c>
      <c r="M2296" t="s">
        <v>323</v>
      </c>
      <c r="N2296" t="s">
        <v>5051</v>
      </c>
      <c r="O2296" t="s">
        <v>5099</v>
      </c>
      <c r="Q2296" t="s">
        <v>486</v>
      </c>
      <c r="X2296" t="s">
        <v>5093</v>
      </c>
      <c r="Y2296" t="s">
        <v>235</v>
      </c>
      <c r="Z2296" t="s">
        <v>10802</v>
      </c>
      <c r="AA2296" t="s">
        <v>5093</v>
      </c>
      <c r="AH2296" t="s">
        <v>5058</v>
      </c>
      <c r="AM2296" t="s">
        <v>13361</v>
      </c>
    </row>
    <row r="2297" spans="1:39" x14ac:dyDescent="0.25">
      <c r="A2297">
        <v>5312</v>
      </c>
      <c r="B2297" t="s">
        <v>13362</v>
      </c>
      <c r="C2297" t="s">
        <v>4792</v>
      </c>
      <c r="D2297" t="s">
        <v>5048</v>
      </c>
      <c r="E2297" t="s">
        <v>13363</v>
      </c>
      <c r="H2297" t="s">
        <v>5050</v>
      </c>
      <c r="I2297" t="s">
        <v>5051</v>
      </c>
      <c r="K2297" t="s">
        <v>236</v>
      </c>
      <c r="M2297" t="s">
        <v>238</v>
      </c>
      <c r="N2297" t="s">
        <v>5051</v>
      </c>
      <c r="O2297" t="s">
        <v>5057</v>
      </c>
      <c r="Q2297" t="s">
        <v>5065</v>
      </c>
      <c r="X2297" t="s">
        <v>5093</v>
      </c>
      <c r="Y2297" t="s">
        <v>5995</v>
      </c>
      <c r="Z2297" t="s">
        <v>5285</v>
      </c>
      <c r="AA2297" t="s">
        <v>5093</v>
      </c>
      <c r="AH2297" t="s">
        <v>5058</v>
      </c>
      <c r="AM2297" t="s">
        <v>13364</v>
      </c>
    </row>
    <row r="2298" spans="1:39" x14ac:dyDescent="0.25">
      <c r="A2298">
        <v>5313</v>
      </c>
      <c r="B2298" t="s">
        <v>13365</v>
      </c>
      <c r="C2298" t="s">
        <v>4792</v>
      </c>
      <c r="D2298" t="s">
        <v>5048</v>
      </c>
      <c r="E2298" t="s">
        <v>13366</v>
      </c>
      <c r="H2298" t="s">
        <v>5050</v>
      </c>
      <c r="I2298" t="s">
        <v>5051</v>
      </c>
      <c r="K2298" t="s">
        <v>235</v>
      </c>
      <c r="M2298" t="s">
        <v>743</v>
      </c>
      <c r="N2298" t="s">
        <v>5051</v>
      </c>
      <c r="O2298" t="s">
        <v>5063</v>
      </c>
      <c r="Q2298" t="s">
        <v>5056</v>
      </c>
      <c r="X2298" t="s">
        <v>5093</v>
      </c>
      <c r="Y2298" t="s">
        <v>236</v>
      </c>
      <c r="Z2298" t="s">
        <v>5093</v>
      </c>
      <c r="AA2298" t="s">
        <v>5093</v>
      </c>
      <c r="AH2298" t="s">
        <v>5058</v>
      </c>
      <c r="AM2298" t="s">
        <v>13367</v>
      </c>
    </row>
    <row r="2299" spans="1:39" x14ac:dyDescent="0.25">
      <c r="A2299">
        <v>5314</v>
      </c>
      <c r="B2299" t="s">
        <v>13368</v>
      </c>
      <c r="C2299" t="s">
        <v>4792</v>
      </c>
      <c r="D2299" t="s">
        <v>5048</v>
      </c>
      <c r="E2299" t="s">
        <v>13369</v>
      </c>
      <c r="H2299" t="s">
        <v>5050</v>
      </c>
      <c r="I2299" t="s">
        <v>5051</v>
      </c>
      <c r="K2299" t="s">
        <v>5063</v>
      </c>
      <c r="M2299" t="s">
        <v>238</v>
      </c>
      <c r="N2299" t="s">
        <v>5051</v>
      </c>
      <c r="O2299" t="s">
        <v>5091</v>
      </c>
      <c r="Q2299" t="s">
        <v>5191</v>
      </c>
      <c r="X2299" t="s">
        <v>5093</v>
      </c>
      <c r="Y2299" t="s">
        <v>6014</v>
      </c>
      <c r="Z2299" t="s">
        <v>5203</v>
      </c>
      <c r="AA2299" t="s">
        <v>5093</v>
      </c>
      <c r="AH2299" t="s">
        <v>5058</v>
      </c>
      <c r="AM2299" t="s">
        <v>13370</v>
      </c>
    </row>
    <row r="2300" spans="1:39" x14ac:dyDescent="0.25">
      <c r="A2300">
        <v>5315</v>
      </c>
      <c r="B2300" t="s">
        <v>13371</v>
      </c>
      <c r="C2300" t="s">
        <v>4792</v>
      </c>
      <c r="D2300" t="s">
        <v>5048</v>
      </c>
      <c r="E2300" t="s">
        <v>13372</v>
      </c>
      <c r="H2300" t="s">
        <v>5050</v>
      </c>
      <c r="I2300" t="s">
        <v>5051</v>
      </c>
      <c r="K2300" t="s">
        <v>235</v>
      </c>
      <c r="M2300" t="s">
        <v>506</v>
      </c>
      <c r="N2300" t="s">
        <v>5051</v>
      </c>
      <c r="O2300" t="s">
        <v>5094</v>
      </c>
      <c r="Q2300" t="s">
        <v>506</v>
      </c>
      <c r="X2300" t="s">
        <v>5093</v>
      </c>
      <c r="Y2300" t="s">
        <v>5085</v>
      </c>
      <c r="Z2300" t="s">
        <v>5093</v>
      </c>
      <c r="AA2300" t="s">
        <v>5093</v>
      </c>
      <c r="AH2300" t="s">
        <v>5058</v>
      </c>
      <c r="AM2300" t="s">
        <v>13373</v>
      </c>
    </row>
    <row r="2301" spans="1:39" x14ac:dyDescent="0.25">
      <c r="A2301">
        <v>5316</v>
      </c>
      <c r="B2301" t="s">
        <v>13374</v>
      </c>
      <c r="C2301" t="s">
        <v>4792</v>
      </c>
      <c r="D2301" t="s">
        <v>5048</v>
      </c>
      <c r="E2301" t="s">
        <v>13375</v>
      </c>
      <c r="H2301" t="s">
        <v>5050</v>
      </c>
      <c r="I2301" t="s">
        <v>5051</v>
      </c>
      <c r="K2301" t="s">
        <v>5063</v>
      </c>
      <c r="M2301" t="s">
        <v>506</v>
      </c>
      <c r="N2301" t="s">
        <v>5051</v>
      </c>
      <c r="O2301" t="s">
        <v>235</v>
      </c>
      <c r="Q2301" t="s">
        <v>292</v>
      </c>
      <c r="X2301" t="s">
        <v>5093</v>
      </c>
      <c r="Y2301" t="s">
        <v>5080</v>
      </c>
      <c r="Z2301" t="s">
        <v>5070</v>
      </c>
      <c r="AA2301" t="s">
        <v>5093</v>
      </c>
      <c r="AH2301" t="s">
        <v>5058</v>
      </c>
      <c r="AM2301" t="s">
        <v>13376</v>
      </c>
    </row>
    <row r="2302" spans="1:39" x14ac:dyDescent="0.25">
      <c r="A2302">
        <v>5317</v>
      </c>
      <c r="B2302" t="s">
        <v>13377</v>
      </c>
      <c r="C2302" t="s">
        <v>4792</v>
      </c>
      <c r="D2302" t="s">
        <v>5048</v>
      </c>
      <c r="E2302" t="s">
        <v>7292</v>
      </c>
      <c r="H2302" t="s">
        <v>5050</v>
      </c>
      <c r="I2302" t="s">
        <v>5051</v>
      </c>
      <c r="K2302" t="s">
        <v>5052</v>
      </c>
      <c r="M2302" t="s">
        <v>238</v>
      </c>
      <c r="N2302" t="s">
        <v>5051</v>
      </c>
      <c r="O2302" t="s">
        <v>5063</v>
      </c>
      <c r="Q2302" t="s">
        <v>486</v>
      </c>
      <c r="X2302" t="s">
        <v>5093</v>
      </c>
      <c r="Y2302" t="s">
        <v>5108</v>
      </c>
      <c r="Z2302" t="s">
        <v>5093</v>
      </c>
      <c r="AA2302" t="s">
        <v>5093</v>
      </c>
      <c r="AH2302" t="s">
        <v>5058</v>
      </c>
      <c r="AM2302" t="s">
        <v>13378</v>
      </c>
    </row>
    <row r="2303" spans="1:39" x14ac:dyDescent="0.25">
      <c r="A2303">
        <v>5318</v>
      </c>
      <c r="B2303" t="s">
        <v>13379</v>
      </c>
      <c r="C2303" t="s">
        <v>4792</v>
      </c>
      <c r="D2303" t="s">
        <v>5048</v>
      </c>
      <c r="E2303" t="s">
        <v>13380</v>
      </c>
      <c r="H2303" t="s">
        <v>5050</v>
      </c>
      <c r="I2303" t="s">
        <v>5051</v>
      </c>
      <c r="K2303" t="s">
        <v>5063</v>
      </c>
      <c r="M2303" t="s">
        <v>238</v>
      </c>
      <c r="N2303" t="s">
        <v>5051</v>
      </c>
      <c r="O2303" t="s">
        <v>5091</v>
      </c>
      <c r="Q2303" t="s">
        <v>323</v>
      </c>
      <c r="X2303" t="s">
        <v>5093</v>
      </c>
      <c r="Y2303" t="s">
        <v>6014</v>
      </c>
      <c r="Z2303" t="s">
        <v>239</v>
      </c>
      <c r="AA2303" t="s">
        <v>5093</v>
      </c>
      <c r="AH2303" t="s">
        <v>5058</v>
      </c>
      <c r="AM2303" t="s">
        <v>13381</v>
      </c>
    </row>
    <row r="2304" spans="1:39" x14ac:dyDescent="0.25">
      <c r="A2304">
        <v>5319</v>
      </c>
      <c r="B2304" t="s">
        <v>13382</v>
      </c>
      <c r="C2304" t="s">
        <v>4792</v>
      </c>
      <c r="D2304" t="s">
        <v>5048</v>
      </c>
      <c r="E2304" t="s">
        <v>13383</v>
      </c>
      <c r="H2304" t="s">
        <v>5050</v>
      </c>
      <c r="I2304" t="s">
        <v>5051</v>
      </c>
      <c r="K2304" t="s">
        <v>235</v>
      </c>
      <c r="M2304" t="s">
        <v>5121</v>
      </c>
      <c r="N2304" t="s">
        <v>5051</v>
      </c>
      <c r="O2304" t="s">
        <v>5063</v>
      </c>
      <c r="Q2304" t="s">
        <v>5121</v>
      </c>
      <c r="X2304" t="s">
        <v>5093</v>
      </c>
      <c r="Y2304" t="s">
        <v>236</v>
      </c>
      <c r="Z2304" t="s">
        <v>5093</v>
      </c>
      <c r="AA2304" t="s">
        <v>5093</v>
      </c>
      <c r="AH2304" t="s">
        <v>5058</v>
      </c>
      <c r="AM2304" t="s">
        <v>13384</v>
      </c>
    </row>
    <row r="2305" spans="1:39" x14ac:dyDescent="0.25">
      <c r="A2305">
        <v>5320</v>
      </c>
      <c r="B2305" t="s">
        <v>13385</v>
      </c>
      <c r="C2305" t="s">
        <v>4792</v>
      </c>
      <c r="D2305" t="s">
        <v>5048</v>
      </c>
      <c r="E2305" t="s">
        <v>13386</v>
      </c>
      <c r="H2305" t="s">
        <v>5050</v>
      </c>
      <c r="I2305" t="s">
        <v>5051</v>
      </c>
      <c r="K2305" t="s">
        <v>5113</v>
      </c>
      <c r="M2305" t="s">
        <v>506</v>
      </c>
      <c r="N2305" t="s">
        <v>5051</v>
      </c>
      <c r="O2305" t="s">
        <v>5057</v>
      </c>
      <c r="Q2305" t="s">
        <v>5069</v>
      </c>
      <c r="X2305" t="s">
        <v>5093</v>
      </c>
      <c r="Y2305" t="s">
        <v>6014</v>
      </c>
      <c r="Z2305" t="s">
        <v>5054</v>
      </c>
      <c r="AA2305" t="s">
        <v>5093</v>
      </c>
      <c r="AH2305" t="s">
        <v>5058</v>
      </c>
      <c r="AM2305" t="s">
        <v>13387</v>
      </c>
    </row>
    <row r="2306" spans="1:39" x14ac:dyDescent="0.25">
      <c r="A2306">
        <v>5321</v>
      </c>
      <c r="B2306" t="s">
        <v>13388</v>
      </c>
      <c r="C2306" t="s">
        <v>4792</v>
      </c>
      <c r="D2306" t="s">
        <v>5048</v>
      </c>
      <c r="E2306" t="s">
        <v>13389</v>
      </c>
      <c r="H2306" t="s">
        <v>5050</v>
      </c>
      <c r="I2306" t="s">
        <v>5051</v>
      </c>
      <c r="K2306" t="s">
        <v>5099</v>
      </c>
      <c r="M2306" t="s">
        <v>238</v>
      </c>
      <c r="N2306" t="s">
        <v>5051</v>
      </c>
      <c r="O2306" t="s">
        <v>5063</v>
      </c>
      <c r="Q2306" t="s">
        <v>5121</v>
      </c>
      <c r="X2306" t="s">
        <v>5093</v>
      </c>
      <c r="Y2306" t="s">
        <v>5085</v>
      </c>
      <c r="Z2306" t="s">
        <v>5093</v>
      </c>
      <c r="AA2306" t="s">
        <v>5093</v>
      </c>
      <c r="AH2306" t="s">
        <v>5058</v>
      </c>
      <c r="AM2306" t="s">
        <v>13390</v>
      </c>
    </row>
    <row r="2307" spans="1:39" x14ac:dyDescent="0.25">
      <c r="A2307">
        <v>5322</v>
      </c>
      <c r="B2307" t="s">
        <v>13391</v>
      </c>
      <c r="C2307" t="s">
        <v>4792</v>
      </c>
      <c r="D2307" t="s">
        <v>5048</v>
      </c>
      <c r="E2307" t="s">
        <v>13392</v>
      </c>
      <c r="H2307" t="s">
        <v>5050</v>
      </c>
      <c r="I2307" t="s">
        <v>5051</v>
      </c>
      <c r="K2307" t="s">
        <v>235</v>
      </c>
      <c r="M2307" t="s">
        <v>237</v>
      </c>
      <c r="N2307" t="s">
        <v>5051</v>
      </c>
      <c r="O2307" t="s">
        <v>5063</v>
      </c>
      <c r="Q2307" t="s">
        <v>506</v>
      </c>
      <c r="X2307" t="s">
        <v>5093</v>
      </c>
      <c r="Y2307" t="s">
        <v>6311</v>
      </c>
      <c r="Z2307" t="s">
        <v>5437</v>
      </c>
      <c r="AA2307" t="s">
        <v>5093</v>
      </c>
      <c r="AH2307" t="s">
        <v>5058</v>
      </c>
      <c r="AM2307" t="s">
        <v>13393</v>
      </c>
    </row>
    <row r="2308" spans="1:39" x14ac:dyDescent="0.25">
      <c r="A2308">
        <v>5323</v>
      </c>
      <c r="B2308" t="s">
        <v>13394</v>
      </c>
      <c r="C2308" t="s">
        <v>4792</v>
      </c>
      <c r="D2308" t="s">
        <v>5048</v>
      </c>
      <c r="E2308" t="s">
        <v>13395</v>
      </c>
      <c r="H2308" t="s">
        <v>5050</v>
      </c>
      <c r="I2308" t="s">
        <v>5051</v>
      </c>
      <c r="K2308" t="s">
        <v>5099</v>
      </c>
      <c r="M2308" t="s">
        <v>5237</v>
      </c>
      <c r="N2308" t="s">
        <v>5051</v>
      </c>
      <c r="O2308" t="s">
        <v>5094</v>
      </c>
      <c r="Q2308" t="s">
        <v>5098</v>
      </c>
      <c r="X2308" t="s">
        <v>5093</v>
      </c>
      <c r="Y2308" t="s">
        <v>5078</v>
      </c>
      <c r="Z2308" t="s">
        <v>5093</v>
      </c>
      <c r="AA2308" t="s">
        <v>5093</v>
      </c>
      <c r="AH2308" t="s">
        <v>5058</v>
      </c>
      <c r="AM2308" t="s">
        <v>13396</v>
      </c>
    </row>
    <row r="2309" spans="1:39" x14ac:dyDescent="0.25">
      <c r="A2309">
        <v>5324</v>
      </c>
      <c r="B2309" t="s">
        <v>13397</v>
      </c>
      <c r="C2309" t="s">
        <v>4792</v>
      </c>
      <c r="D2309" t="s">
        <v>5048</v>
      </c>
      <c r="E2309" t="s">
        <v>13398</v>
      </c>
      <c r="H2309" t="s">
        <v>5050</v>
      </c>
      <c r="I2309" t="s">
        <v>5051</v>
      </c>
      <c r="K2309" t="s">
        <v>5099</v>
      </c>
      <c r="M2309" t="s">
        <v>5134</v>
      </c>
      <c r="N2309" t="s">
        <v>5051</v>
      </c>
      <c r="O2309" t="s">
        <v>5113</v>
      </c>
      <c r="Q2309" t="s">
        <v>5134</v>
      </c>
      <c r="X2309" t="s">
        <v>5093</v>
      </c>
      <c r="Y2309" t="s">
        <v>236</v>
      </c>
      <c r="Z2309" t="s">
        <v>5093</v>
      </c>
      <c r="AA2309" t="s">
        <v>5093</v>
      </c>
      <c r="AH2309" t="s">
        <v>5058</v>
      </c>
      <c r="AM2309" t="s">
        <v>13399</v>
      </c>
    </row>
    <row r="2310" spans="1:39" x14ac:dyDescent="0.25">
      <c r="A2310">
        <v>5325</v>
      </c>
      <c r="B2310" t="s">
        <v>13400</v>
      </c>
      <c r="C2310" t="s">
        <v>4792</v>
      </c>
      <c r="D2310" t="s">
        <v>5048</v>
      </c>
      <c r="E2310" t="s">
        <v>13401</v>
      </c>
      <c r="H2310" t="s">
        <v>5050</v>
      </c>
      <c r="I2310" t="s">
        <v>5051</v>
      </c>
      <c r="K2310" t="s">
        <v>5052</v>
      </c>
      <c r="M2310" t="s">
        <v>5134</v>
      </c>
      <c r="N2310" t="s">
        <v>5051</v>
      </c>
      <c r="O2310" t="s">
        <v>5108</v>
      </c>
      <c r="Q2310" t="s">
        <v>238</v>
      </c>
      <c r="X2310" t="s">
        <v>5093</v>
      </c>
      <c r="Y2310" t="s">
        <v>6072</v>
      </c>
      <c r="Z2310" t="s">
        <v>5074</v>
      </c>
      <c r="AA2310" t="s">
        <v>5093</v>
      </c>
      <c r="AH2310" t="s">
        <v>5058</v>
      </c>
      <c r="AM2310" t="s">
        <v>13402</v>
      </c>
    </row>
    <row r="2311" spans="1:39" x14ac:dyDescent="0.25">
      <c r="A2311">
        <v>5326</v>
      </c>
      <c r="B2311" t="s">
        <v>13403</v>
      </c>
      <c r="C2311" t="s">
        <v>4792</v>
      </c>
      <c r="D2311" t="s">
        <v>5048</v>
      </c>
      <c r="E2311" t="s">
        <v>13404</v>
      </c>
      <c r="H2311" t="s">
        <v>5050</v>
      </c>
      <c r="I2311" t="s">
        <v>5051</v>
      </c>
      <c r="K2311" t="s">
        <v>235</v>
      </c>
      <c r="M2311" t="s">
        <v>6941</v>
      </c>
      <c r="N2311" t="s">
        <v>5051</v>
      </c>
      <c r="O2311" t="s">
        <v>235</v>
      </c>
      <c r="Q2311" t="s">
        <v>5134</v>
      </c>
      <c r="X2311" t="s">
        <v>5093</v>
      </c>
      <c r="Y2311" t="s">
        <v>5104</v>
      </c>
      <c r="Z2311" t="s">
        <v>5093</v>
      </c>
      <c r="AA2311" t="s">
        <v>5093</v>
      </c>
      <c r="AH2311" t="s">
        <v>5058</v>
      </c>
      <c r="AM2311" t="s">
        <v>13405</v>
      </c>
    </row>
    <row r="2312" spans="1:39" x14ac:dyDescent="0.25">
      <c r="A2312">
        <v>5327</v>
      </c>
      <c r="B2312" t="s">
        <v>13406</v>
      </c>
      <c r="C2312" t="s">
        <v>4792</v>
      </c>
      <c r="D2312" t="s">
        <v>5048</v>
      </c>
      <c r="E2312" t="s">
        <v>13407</v>
      </c>
      <c r="H2312" t="s">
        <v>5050</v>
      </c>
      <c r="I2312" t="s">
        <v>5051</v>
      </c>
      <c r="K2312" t="s">
        <v>5057</v>
      </c>
      <c r="M2312" t="s">
        <v>743</v>
      </c>
      <c r="N2312" t="s">
        <v>5051</v>
      </c>
      <c r="O2312" t="s">
        <v>5063</v>
      </c>
      <c r="Q2312" t="s">
        <v>5109</v>
      </c>
      <c r="X2312" t="s">
        <v>5093</v>
      </c>
      <c r="Y2312" t="s">
        <v>5080</v>
      </c>
      <c r="Z2312" t="s">
        <v>237</v>
      </c>
      <c r="AA2312" t="s">
        <v>5093</v>
      </c>
      <c r="AH2312" t="s">
        <v>5058</v>
      </c>
      <c r="AM2312" t="s">
        <v>13408</v>
      </c>
    </row>
    <row r="2313" spans="1:39" x14ac:dyDescent="0.25">
      <c r="A2313">
        <v>5328</v>
      </c>
      <c r="B2313" t="s">
        <v>13409</v>
      </c>
      <c r="C2313" t="s">
        <v>4792</v>
      </c>
      <c r="D2313" t="s">
        <v>5048</v>
      </c>
      <c r="E2313" t="s">
        <v>13410</v>
      </c>
      <c r="H2313" t="s">
        <v>5050</v>
      </c>
      <c r="I2313" t="s">
        <v>5051</v>
      </c>
      <c r="K2313" t="s">
        <v>5099</v>
      </c>
      <c r="M2313" t="s">
        <v>237</v>
      </c>
      <c r="N2313" t="s">
        <v>5051</v>
      </c>
      <c r="O2313" t="s">
        <v>5094</v>
      </c>
      <c r="Q2313" t="s">
        <v>238</v>
      </c>
      <c r="X2313" t="s">
        <v>5093</v>
      </c>
      <c r="Y2313" t="s">
        <v>5104</v>
      </c>
      <c r="Z2313" t="s">
        <v>5093</v>
      </c>
      <c r="AA2313" t="s">
        <v>5093</v>
      </c>
      <c r="AH2313" t="s">
        <v>5058</v>
      </c>
      <c r="AM2313" t="s">
        <v>13411</v>
      </c>
    </row>
    <row r="2314" spans="1:39" x14ac:dyDescent="0.25">
      <c r="A2314">
        <v>5329</v>
      </c>
      <c r="B2314" t="s">
        <v>13412</v>
      </c>
      <c r="C2314" t="s">
        <v>4792</v>
      </c>
      <c r="D2314" t="s">
        <v>5048</v>
      </c>
      <c r="E2314" t="s">
        <v>13413</v>
      </c>
      <c r="H2314" t="s">
        <v>5050</v>
      </c>
      <c r="I2314" t="s">
        <v>5051</v>
      </c>
      <c r="K2314" t="s">
        <v>5091</v>
      </c>
      <c r="M2314" t="s">
        <v>238</v>
      </c>
      <c r="N2314" t="s">
        <v>5051</v>
      </c>
      <c r="O2314" t="s">
        <v>5094</v>
      </c>
      <c r="Q2314" t="s">
        <v>238</v>
      </c>
      <c r="X2314" t="s">
        <v>5093</v>
      </c>
      <c r="Y2314" t="s">
        <v>5215</v>
      </c>
      <c r="Z2314" t="s">
        <v>5093</v>
      </c>
      <c r="AA2314" t="s">
        <v>5093</v>
      </c>
      <c r="AH2314" t="s">
        <v>5058</v>
      </c>
      <c r="AM2314" t="s">
        <v>13414</v>
      </c>
    </row>
    <row r="2315" spans="1:39" x14ac:dyDescent="0.25">
      <c r="A2315">
        <v>5330</v>
      </c>
      <c r="B2315" t="s">
        <v>13415</v>
      </c>
      <c r="C2315" t="s">
        <v>4792</v>
      </c>
      <c r="D2315" t="s">
        <v>5048</v>
      </c>
      <c r="E2315" t="s">
        <v>13416</v>
      </c>
      <c r="H2315" t="s">
        <v>5050</v>
      </c>
      <c r="I2315" t="s">
        <v>5051</v>
      </c>
      <c r="K2315" t="s">
        <v>5099</v>
      </c>
      <c r="M2315" t="s">
        <v>5134</v>
      </c>
      <c r="N2315" t="s">
        <v>5051</v>
      </c>
      <c r="O2315" t="s">
        <v>5063</v>
      </c>
      <c r="Q2315" t="s">
        <v>486</v>
      </c>
      <c r="X2315" t="s">
        <v>5093</v>
      </c>
      <c r="Y2315" t="s">
        <v>5215</v>
      </c>
      <c r="Z2315" t="s">
        <v>5100</v>
      </c>
      <c r="AA2315" t="s">
        <v>5093</v>
      </c>
      <c r="AH2315" t="s">
        <v>5058</v>
      </c>
      <c r="AM2315" t="s">
        <v>13417</v>
      </c>
    </row>
    <row r="2316" spans="1:39" x14ac:dyDescent="0.25">
      <c r="A2316">
        <v>5331</v>
      </c>
      <c r="B2316" t="s">
        <v>13418</v>
      </c>
      <c r="C2316" t="s">
        <v>4792</v>
      </c>
      <c r="D2316" t="s">
        <v>5048</v>
      </c>
      <c r="E2316" t="s">
        <v>13419</v>
      </c>
      <c r="H2316" t="s">
        <v>5050</v>
      </c>
      <c r="I2316" t="s">
        <v>5051</v>
      </c>
      <c r="K2316" t="s">
        <v>5091</v>
      </c>
      <c r="M2316" t="s">
        <v>5134</v>
      </c>
      <c r="N2316" t="s">
        <v>5051</v>
      </c>
      <c r="O2316" t="s">
        <v>5094</v>
      </c>
      <c r="Q2316" t="s">
        <v>5237</v>
      </c>
      <c r="X2316" t="s">
        <v>5093</v>
      </c>
      <c r="Y2316" t="s">
        <v>5085</v>
      </c>
      <c r="Z2316" t="s">
        <v>5093</v>
      </c>
      <c r="AA2316" t="s">
        <v>5093</v>
      </c>
      <c r="AH2316" t="s">
        <v>5058</v>
      </c>
      <c r="AM2316" t="s">
        <v>13420</v>
      </c>
    </row>
    <row r="2317" spans="1:39" x14ac:dyDescent="0.25">
      <c r="A2317">
        <v>5332</v>
      </c>
      <c r="B2317" t="s">
        <v>13421</v>
      </c>
      <c r="C2317" t="s">
        <v>4792</v>
      </c>
      <c r="D2317" t="s">
        <v>5048</v>
      </c>
      <c r="E2317" t="s">
        <v>9808</v>
      </c>
      <c r="H2317" t="s">
        <v>5050</v>
      </c>
      <c r="I2317" t="s">
        <v>5051</v>
      </c>
      <c r="K2317" t="s">
        <v>5091</v>
      </c>
      <c r="M2317" t="s">
        <v>5098</v>
      </c>
      <c r="N2317" t="s">
        <v>5051</v>
      </c>
      <c r="O2317" t="s">
        <v>5094</v>
      </c>
      <c r="Q2317" t="s">
        <v>5098</v>
      </c>
      <c r="X2317" t="s">
        <v>5093</v>
      </c>
      <c r="Y2317" t="s">
        <v>5108</v>
      </c>
      <c r="Z2317" t="s">
        <v>5093</v>
      </c>
      <c r="AA2317" t="s">
        <v>5093</v>
      </c>
      <c r="AH2317" t="s">
        <v>5058</v>
      </c>
      <c r="AM2317" t="s">
        <v>13422</v>
      </c>
    </row>
    <row r="2318" spans="1:39" x14ac:dyDescent="0.25">
      <c r="A2318">
        <v>5333</v>
      </c>
      <c r="B2318" t="s">
        <v>13423</v>
      </c>
      <c r="C2318" t="s">
        <v>4792</v>
      </c>
      <c r="D2318" t="s">
        <v>5048</v>
      </c>
      <c r="E2318" t="s">
        <v>13424</v>
      </c>
      <c r="H2318" t="s">
        <v>5050</v>
      </c>
      <c r="I2318" t="s">
        <v>5051</v>
      </c>
      <c r="K2318" t="s">
        <v>235</v>
      </c>
      <c r="M2318" t="s">
        <v>5134</v>
      </c>
      <c r="N2318" t="s">
        <v>5051</v>
      </c>
      <c r="O2318" t="s">
        <v>5063</v>
      </c>
      <c r="Q2318" t="s">
        <v>486</v>
      </c>
      <c r="X2318" t="s">
        <v>5093</v>
      </c>
      <c r="Y2318" t="s">
        <v>5108</v>
      </c>
      <c r="Z2318" t="s">
        <v>5093</v>
      </c>
      <c r="AA2318" t="s">
        <v>5093</v>
      </c>
      <c r="AH2318" t="s">
        <v>5058</v>
      </c>
      <c r="AM2318" t="s">
        <v>13425</v>
      </c>
    </row>
    <row r="2319" spans="1:39" x14ac:dyDescent="0.25">
      <c r="A2319">
        <v>5449</v>
      </c>
      <c r="B2319" t="s">
        <v>13665</v>
      </c>
      <c r="C2319" t="s">
        <v>4792</v>
      </c>
      <c r="D2319" t="s">
        <v>5048</v>
      </c>
      <c r="E2319" t="s">
        <v>13666</v>
      </c>
      <c r="H2319" t="s">
        <v>5050</v>
      </c>
      <c r="I2319" t="s">
        <v>5051</v>
      </c>
      <c r="K2319" t="s">
        <v>5052</v>
      </c>
      <c r="M2319" t="s">
        <v>238</v>
      </c>
      <c r="N2319" t="s">
        <v>5051</v>
      </c>
      <c r="O2319" t="s">
        <v>235</v>
      </c>
      <c r="Q2319" t="s">
        <v>238</v>
      </c>
      <c r="X2319" t="s">
        <v>5093</v>
      </c>
      <c r="Y2319" t="s">
        <v>5138</v>
      </c>
      <c r="Z2319" t="s">
        <v>5070</v>
      </c>
      <c r="AA2319" t="s">
        <v>5093</v>
      </c>
      <c r="AH2319" t="s">
        <v>5058</v>
      </c>
      <c r="AM2319" t="s">
        <v>13667</v>
      </c>
    </row>
    <row r="2320" spans="1:39" x14ac:dyDescent="0.25">
      <c r="A2320">
        <v>5450</v>
      </c>
      <c r="B2320" t="s">
        <v>13668</v>
      </c>
      <c r="C2320" t="s">
        <v>4792</v>
      </c>
      <c r="D2320" t="s">
        <v>5048</v>
      </c>
      <c r="E2320" t="s">
        <v>13669</v>
      </c>
      <c r="H2320" t="s">
        <v>5050</v>
      </c>
      <c r="I2320" t="s">
        <v>5051</v>
      </c>
      <c r="K2320" t="s">
        <v>5104</v>
      </c>
      <c r="M2320" t="s">
        <v>238</v>
      </c>
      <c r="N2320" t="s">
        <v>5051</v>
      </c>
      <c r="O2320" t="s">
        <v>5057</v>
      </c>
      <c r="Q2320" t="s">
        <v>5355</v>
      </c>
      <c r="X2320" t="s">
        <v>5093</v>
      </c>
      <c r="Y2320" t="s">
        <v>5995</v>
      </c>
      <c r="Z2320" t="s">
        <v>486</v>
      </c>
      <c r="AA2320" t="s">
        <v>5093</v>
      </c>
      <c r="AH2320" t="s">
        <v>5058</v>
      </c>
      <c r="AM2320" t="s">
        <v>13670</v>
      </c>
    </row>
    <row r="2321" spans="1:39" x14ac:dyDescent="0.25">
      <c r="A2321">
        <v>5451</v>
      </c>
      <c r="B2321" t="s">
        <v>13671</v>
      </c>
      <c r="C2321" t="s">
        <v>4792</v>
      </c>
      <c r="D2321" t="s">
        <v>5048</v>
      </c>
      <c r="E2321" t="s">
        <v>9816</v>
      </c>
      <c r="H2321" t="s">
        <v>5050</v>
      </c>
      <c r="I2321" t="s">
        <v>5051</v>
      </c>
      <c r="K2321" t="s">
        <v>5063</v>
      </c>
      <c r="M2321" t="s">
        <v>486</v>
      </c>
      <c r="N2321" t="s">
        <v>5051</v>
      </c>
      <c r="O2321" t="s">
        <v>5070</v>
      </c>
      <c r="Q2321" t="s">
        <v>5355</v>
      </c>
      <c r="X2321" t="s">
        <v>5093</v>
      </c>
      <c r="Y2321" t="s">
        <v>5995</v>
      </c>
      <c r="Z2321" t="s">
        <v>239</v>
      </c>
      <c r="AA2321" t="s">
        <v>5093</v>
      </c>
      <c r="AH2321" t="s">
        <v>5058</v>
      </c>
      <c r="AM2321" t="s">
        <v>13672</v>
      </c>
    </row>
    <row r="2322" spans="1:39" x14ac:dyDescent="0.25">
      <c r="A2322">
        <v>5452</v>
      </c>
      <c r="B2322" t="s">
        <v>13673</v>
      </c>
      <c r="C2322" t="s">
        <v>4792</v>
      </c>
      <c r="D2322" t="s">
        <v>5048</v>
      </c>
      <c r="E2322" t="s">
        <v>13674</v>
      </c>
      <c r="H2322" t="s">
        <v>5050</v>
      </c>
      <c r="I2322" t="s">
        <v>5051</v>
      </c>
      <c r="K2322" t="s">
        <v>5091</v>
      </c>
      <c r="M2322" t="s">
        <v>237</v>
      </c>
      <c r="N2322" t="s">
        <v>5051</v>
      </c>
      <c r="O2322" t="s">
        <v>5094</v>
      </c>
      <c r="Q2322" t="s">
        <v>5109</v>
      </c>
      <c r="X2322" t="s">
        <v>5093</v>
      </c>
      <c r="Y2322" t="s">
        <v>5104</v>
      </c>
      <c r="Z2322" t="s">
        <v>506</v>
      </c>
      <c r="AA2322" t="s">
        <v>5093</v>
      </c>
      <c r="AH2322" t="s">
        <v>5058</v>
      </c>
      <c r="AM2322" t="s">
        <v>13675</v>
      </c>
    </row>
    <row r="2323" spans="1:39" x14ac:dyDescent="0.25">
      <c r="A2323">
        <v>5453</v>
      </c>
      <c r="B2323" t="s">
        <v>13676</v>
      </c>
      <c r="C2323" t="s">
        <v>4792</v>
      </c>
      <c r="D2323" t="s">
        <v>5048</v>
      </c>
      <c r="E2323" t="s">
        <v>9825</v>
      </c>
      <c r="H2323" t="s">
        <v>5050</v>
      </c>
      <c r="I2323" t="s">
        <v>5051</v>
      </c>
      <c r="K2323" t="s">
        <v>235</v>
      </c>
      <c r="M2323" t="s">
        <v>486</v>
      </c>
      <c r="N2323" t="s">
        <v>5051</v>
      </c>
      <c r="O2323" t="s">
        <v>5063</v>
      </c>
      <c r="Q2323" t="s">
        <v>486</v>
      </c>
      <c r="X2323" t="s">
        <v>5093</v>
      </c>
      <c r="Y2323" t="s">
        <v>5080</v>
      </c>
      <c r="Z2323" t="s">
        <v>5093</v>
      </c>
      <c r="AA2323" t="s">
        <v>5093</v>
      </c>
      <c r="AH2323" t="s">
        <v>5058</v>
      </c>
      <c r="AM2323" t="s">
        <v>13677</v>
      </c>
    </row>
    <row r="2324" spans="1:39" x14ac:dyDescent="0.25">
      <c r="A2324">
        <v>5454</v>
      </c>
      <c r="B2324" t="s">
        <v>13678</v>
      </c>
      <c r="C2324" t="s">
        <v>4792</v>
      </c>
      <c r="D2324" t="s">
        <v>5048</v>
      </c>
      <c r="E2324" t="s">
        <v>9735</v>
      </c>
      <c r="H2324" t="s">
        <v>5050</v>
      </c>
      <c r="I2324" t="s">
        <v>5051</v>
      </c>
      <c r="K2324" t="s">
        <v>235</v>
      </c>
      <c r="M2324" t="s">
        <v>5134</v>
      </c>
      <c r="N2324" t="s">
        <v>5051</v>
      </c>
      <c r="O2324" t="s">
        <v>5063</v>
      </c>
      <c r="Q2324" t="s">
        <v>238</v>
      </c>
      <c r="X2324" t="s">
        <v>5093</v>
      </c>
      <c r="Y2324" t="s">
        <v>5053</v>
      </c>
      <c r="Z2324" t="s">
        <v>5093</v>
      </c>
      <c r="AA2324" t="s">
        <v>5093</v>
      </c>
      <c r="AH2324" t="s">
        <v>5058</v>
      </c>
      <c r="AM2324" t="s">
        <v>13679</v>
      </c>
    </row>
    <row r="2325" spans="1:39" x14ac:dyDescent="0.25">
      <c r="A2325">
        <v>5455</v>
      </c>
      <c r="B2325" t="s">
        <v>13680</v>
      </c>
      <c r="C2325" t="s">
        <v>4792</v>
      </c>
      <c r="D2325" t="s">
        <v>5048</v>
      </c>
      <c r="E2325" t="s">
        <v>13681</v>
      </c>
      <c r="H2325" t="s">
        <v>5050</v>
      </c>
      <c r="I2325" t="s">
        <v>5051</v>
      </c>
      <c r="K2325" t="s">
        <v>5099</v>
      </c>
      <c r="M2325" t="s">
        <v>486</v>
      </c>
      <c r="N2325" t="s">
        <v>5051</v>
      </c>
      <c r="O2325" t="s">
        <v>5099</v>
      </c>
      <c r="Q2325" t="s">
        <v>5215</v>
      </c>
      <c r="X2325" t="s">
        <v>5093</v>
      </c>
      <c r="Y2325" t="s">
        <v>5093</v>
      </c>
      <c r="Z2325" t="s">
        <v>5627</v>
      </c>
      <c r="AA2325" t="s">
        <v>5093</v>
      </c>
      <c r="AH2325" t="s">
        <v>5058</v>
      </c>
      <c r="AM2325" t="s">
        <v>13682</v>
      </c>
    </row>
    <row r="2326" spans="1:39" x14ac:dyDescent="0.25">
      <c r="A2326">
        <v>5456</v>
      </c>
      <c r="B2326" t="s">
        <v>13683</v>
      </c>
      <c r="C2326" t="s">
        <v>4792</v>
      </c>
      <c r="D2326" t="s">
        <v>5048</v>
      </c>
      <c r="E2326" t="s">
        <v>7011</v>
      </c>
      <c r="H2326" t="s">
        <v>5050</v>
      </c>
      <c r="I2326" t="s">
        <v>5051</v>
      </c>
      <c r="K2326" t="s">
        <v>235</v>
      </c>
      <c r="M2326" t="s">
        <v>5134</v>
      </c>
      <c r="N2326" t="s">
        <v>5051</v>
      </c>
      <c r="O2326" t="s">
        <v>5099</v>
      </c>
      <c r="Q2326" t="s">
        <v>486</v>
      </c>
      <c r="X2326" t="s">
        <v>5093</v>
      </c>
      <c r="Y2326" t="s">
        <v>5053</v>
      </c>
      <c r="Z2326" t="s">
        <v>5093</v>
      </c>
      <c r="AA2326" t="s">
        <v>5093</v>
      </c>
      <c r="AH2326" t="s">
        <v>5058</v>
      </c>
      <c r="AM2326" t="s">
        <v>13684</v>
      </c>
    </row>
    <row r="2327" spans="1:39" x14ac:dyDescent="0.25">
      <c r="A2327">
        <v>5457</v>
      </c>
      <c r="B2327" t="s">
        <v>13685</v>
      </c>
      <c r="C2327" t="s">
        <v>4792</v>
      </c>
      <c r="D2327" t="s">
        <v>5048</v>
      </c>
      <c r="E2327" t="s">
        <v>8840</v>
      </c>
      <c r="H2327" t="s">
        <v>5050</v>
      </c>
      <c r="I2327" t="s">
        <v>5051</v>
      </c>
      <c r="K2327" t="s">
        <v>5099</v>
      </c>
      <c r="M2327" t="s">
        <v>486</v>
      </c>
      <c r="N2327" t="s">
        <v>5051</v>
      </c>
      <c r="O2327" t="s">
        <v>5070</v>
      </c>
      <c r="Q2327" t="s">
        <v>5196</v>
      </c>
      <c r="X2327" t="s">
        <v>5093</v>
      </c>
      <c r="Y2327" t="s">
        <v>5995</v>
      </c>
      <c r="Z2327" t="s">
        <v>5619</v>
      </c>
      <c r="AA2327" t="s">
        <v>5093</v>
      </c>
      <c r="AH2327" t="s">
        <v>5058</v>
      </c>
      <c r="AM2327" t="s">
        <v>13686</v>
      </c>
    </row>
    <row r="2328" spans="1:39" x14ac:dyDescent="0.25">
      <c r="A2328">
        <v>5458</v>
      </c>
      <c r="B2328" t="s">
        <v>13687</v>
      </c>
      <c r="C2328" t="s">
        <v>4792</v>
      </c>
      <c r="D2328" t="s">
        <v>5048</v>
      </c>
      <c r="E2328" t="s">
        <v>13688</v>
      </c>
      <c r="H2328" t="s">
        <v>5050</v>
      </c>
      <c r="I2328" t="s">
        <v>5051</v>
      </c>
      <c r="K2328" t="s">
        <v>235</v>
      </c>
      <c r="M2328" t="s">
        <v>5092</v>
      </c>
      <c r="N2328" t="s">
        <v>5051</v>
      </c>
      <c r="O2328" t="s">
        <v>5100</v>
      </c>
      <c r="Q2328" t="s">
        <v>5098</v>
      </c>
      <c r="X2328" t="s">
        <v>5093</v>
      </c>
      <c r="Y2328" t="s">
        <v>5078</v>
      </c>
      <c r="Z2328" t="s">
        <v>5995</v>
      </c>
      <c r="AA2328" t="s">
        <v>5093</v>
      </c>
      <c r="AH2328" t="s">
        <v>5058</v>
      </c>
      <c r="AM2328" t="s">
        <v>13689</v>
      </c>
    </row>
    <row r="2329" spans="1:39" x14ac:dyDescent="0.25">
      <c r="A2329">
        <v>5459</v>
      </c>
      <c r="B2329" t="s">
        <v>13690</v>
      </c>
      <c r="C2329" t="s">
        <v>4792</v>
      </c>
      <c r="D2329" t="s">
        <v>5048</v>
      </c>
      <c r="E2329" t="s">
        <v>13691</v>
      </c>
      <c r="H2329" t="s">
        <v>5050</v>
      </c>
      <c r="I2329" t="s">
        <v>5051</v>
      </c>
      <c r="K2329" t="s">
        <v>5057</v>
      </c>
      <c r="M2329" t="s">
        <v>5355</v>
      </c>
      <c r="N2329" t="s">
        <v>5051</v>
      </c>
      <c r="O2329" t="s">
        <v>5113</v>
      </c>
      <c r="Q2329" t="s">
        <v>238</v>
      </c>
      <c r="X2329" t="s">
        <v>5093</v>
      </c>
      <c r="Y2329" t="s">
        <v>5052</v>
      </c>
      <c r="Z2329" t="s">
        <v>6006</v>
      </c>
      <c r="AA2329" t="s">
        <v>5093</v>
      </c>
      <c r="AH2329" t="s">
        <v>5058</v>
      </c>
      <c r="AM2329" t="s">
        <v>13692</v>
      </c>
    </row>
    <row r="2330" spans="1:39" x14ac:dyDescent="0.25">
      <c r="A2330">
        <v>5460</v>
      </c>
      <c r="B2330" t="s">
        <v>13693</v>
      </c>
      <c r="C2330" t="s">
        <v>4792</v>
      </c>
      <c r="D2330" t="s">
        <v>5048</v>
      </c>
      <c r="E2330" t="s">
        <v>13694</v>
      </c>
      <c r="H2330" t="s">
        <v>5050</v>
      </c>
      <c r="I2330" t="s">
        <v>5051</v>
      </c>
      <c r="K2330" t="s">
        <v>235</v>
      </c>
      <c r="M2330" t="s">
        <v>5134</v>
      </c>
      <c r="N2330" t="s">
        <v>5051</v>
      </c>
      <c r="O2330" t="s">
        <v>5122</v>
      </c>
      <c r="Q2330" t="s">
        <v>238</v>
      </c>
      <c r="X2330" t="s">
        <v>5093</v>
      </c>
      <c r="Y2330" t="s">
        <v>5078</v>
      </c>
      <c r="Z2330" t="s">
        <v>5093</v>
      </c>
      <c r="AA2330" t="s">
        <v>5093</v>
      </c>
      <c r="AH2330" t="s">
        <v>5058</v>
      </c>
      <c r="AM2330" t="s">
        <v>13695</v>
      </c>
    </row>
    <row r="2331" spans="1:39" x14ac:dyDescent="0.25">
      <c r="A2331">
        <v>5461</v>
      </c>
      <c r="B2331" t="s">
        <v>13696</v>
      </c>
      <c r="C2331" t="s">
        <v>4792</v>
      </c>
      <c r="D2331" t="s">
        <v>5048</v>
      </c>
      <c r="E2331" t="s">
        <v>13697</v>
      </c>
      <c r="H2331" t="s">
        <v>5050</v>
      </c>
      <c r="I2331" t="s">
        <v>5051</v>
      </c>
      <c r="K2331" t="s">
        <v>235</v>
      </c>
      <c r="M2331" t="s">
        <v>252</v>
      </c>
      <c r="N2331" t="s">
        <v>5051</v>
      </c>
      <c r="O2331" t="s">
        <v>5104</v>
      </c>
      <c r="Q2331" t="s">
        <v>559</v>
      </c>
      <c r="X2331" t="s">
        <v>5093</v>
      </c>
      <c r="Y2331" t="s">
        <v>236</v>
      </c>
      <c r="Z2331" t="s">
        <v>5077</v>
      </c>
      <c r="AA2331" t="s">
        <v>5093</v>
      </c>
      <c r="AH2331" t="s">
        <v>5058</v>
      </c>
      <c r="AM2331" t="s">
        <v>13698</v>
      </c>
    </row>
    <row r="2332" spans="1:39" x14ac:dyDescent="0.25">
      <c r="A2332">
        <v>5462</v>
      </c>
      <c r="B2332" t="s">
        <v>13699</v>
      </c>
      <c r="C2332" t="s">
        <v>4792</v>
      </c>
      <c r="D2332" t="s">
        <v>5048</v>
      </c>
      <c r="E2332" t="s">
        <v>13700</v>
      </c>
      <c r="H2332" t="s">
        <v>5050</v>
      </c>
      <c r="I2332" t="s">
        <v>5051</v>
      </c>
      <c r="K2332" t="s">
        <v>5063</v>
      </c>
      <c r="M2332" t="s">
        <v>238</v>
      </c>
      <c r="N2332" t="s">
        <v>5051</v>
      </c>
      <c r="O2332" t="s">
        <v>5057</v>
      </c>
      <c r="Q2332" t="s">
        <v>5355</v>
      </c>
      <c r="X2332" t="s">
        <v>5093</v>
      </c>
      <c r="Y2332" t="s">
        <v>6014</v>
      </c>
      <c r="Z2332" t="s">
        <v>486</v>
      </c>
      <c r="AA2332" t="s">
        <v>5093</v>
      </c>
      <c r="AH2332" t="s">
        <v>5058</v>
      </c>
      <c r="AM2332" t="s">
        <v>13701</v>
      </c>
    </row>
    <row r="2333" spans="1:39" x14ac:dyDescent="0.25">
      <c r="A2333">
        <v>5463</v>
      </c>
      <c r="B2333" t="s">
        <v>13702</v>
      </c>
      <c r="C2333" t="s">
        <v>4792</v>
      </c>
      <c r="D2333" t="s">
        <v>5048</v>
      </c>
      <c r="E2333" t="s">
        <v>13703</v>
      </c>
      <c r="H2333" t="s">
        <v>5050</v>
      </c>
      <c r="I2333" t="s">
        <v>5051</v>
      </c>
      <c r="K2333" t="s">
        <v>236</v>
      </c>
      <c r="M2333" t="s">
        <v>238</v>
      </c>
      <c r="N2333" t="s">
        <v>5051</v>
      </c>
      <c r="O2333" t="s">
        <v>5057</v>
      </c>
      <c r="Q2333" t="s">
        <v>743</v>
      </c>
      <c r="X2333" t="s">
        <v>5093</v>
      </c>
      <c r="Y2333" t="s">
        <v>6022</v>
      </c>
      <c r="Z2333" t="s">
        <v>486</v>
      </c>
      <c r="AA2333" t="s">
        <v>5093</v>
      </c>
      <c r="AH2333" t="s">
        <v>5058</v>
      </c>
      <c r="AM2333" t="s">
        <v>13704</v>
      </c>
    </row>
    <row r="2334" spans="1:39" x14ac:dyDescent="0.25">
      <c r="A2334">
        <v>5464</v>
      </c>
      <c r="B2334" t="s">
        <v>13705</v>
      </c>
      <c r="C2334" t="s">
        <v>4792</v>
      </c>
      <c r="D2334" t="s">
        <v>5048</v>
      </c>
      <c r="E2334" t="s">
        <v>13706</v>
      </c>
      <c r="H2334" t="s">
        <v>5050</v>
      </c>
      <c r="I2334" t="s">
        <v>5051</v>
      </c>
      <c r="K2334" t="s">
        <v>5091</v>
      </c>
      <c r="M2334" t="s">
        <v>743</v>
      </c>
      <c r="N2334" t="s">
        <v>5051</v>
      </c>
      <c r="O2334" t="s">
        <v>5063</v>
      </c>
      <c r="Q2334" t="s">
        <v>238</v>
      </c>
      <c r="X2334" t="s">
        <v>5093</v>
      </c>
      <c r="Y2334" t="s">
        <v>5133</v>
      </c>
      <c r="Z2334" t="s">
        <v>13707</v>
      </c>
      <c r="AA2334" t="s">
        <v>5093</v>
      </c>
      <c r="AH2334" t="s">
        <v>5058</v>
      </c>
      <c r="AM2334" t="s">
        <v>13708</v>
      </c>
    </row>
    <row r="2335" spans="1:39" x14ac:dyDescent="0.25">
      <c r="A2335">
        <v>5465</v>
      </c>
      <c r="B2335" t="s">
        <v>13709</v>
      </c>
      <c r="C2335" t="s">
        <v>4792</v>
      </c>
      <c r="D2335" t="s">
        <v>5048</v>
      </c>
      <c r="E2335" t="s">
        <v>13710</v>
      </c>
      <c r="H2335" t="s">
        <v>5050</v>
      </c>
      <c r="I2335" t="s">
        <v>5051</v>
      </c>
      <c r="K2335" t="s">
        <v>5055</v>
      </c>
      <c r="M2335" t="s">
        <v>5098</v>
      </c>
      <c r="N2335" t="s">
        <v>5051</v>
      </c>
      <c r="O2335" t="s">
        <v>5099</v>
      </c>
      <c r="Q2335" t="s">
        <v>238</v>
      </c>
      <c r="X2335" t="s">
        <v>5093</v>
      </c>
      <c r="Y2335" t="s">
        <v>5053</v>
      </c>
      <c r="Z2335" t="s">
        <v>5093</v>
      </c>
      <c r="AA2335" t="s">
        <v>5093</v>
      </c>
      <c r="AH2335" t="s">
        <v>5058</v>
      </c>
      <c r="AM2335" t="s">
        <v>13711</v>
      </c>
    </row>
    <row r="2336" spans="1:39" x14ac:dyDescent="0.25">
      <c r="A2336">
        <v>5466</v>
      </c>
      <c r="B2336" t="s">
        <v>13712</v>
      </c>
      <c r="C2336" t="s">
        <v>4792</v>
      </c>
      <c r="D2336" t="s">
        <v>5048</v>
      </c>
      <c r="E2336" t="s">
        <v>13713</v>
      </c>
      <c r="H2336" t="s">
        <v>5050</v>
      </c>
      <c r="I2336" t="s">
        <v>5051</v>
      </c>
      <c r="K2336" t="s">
        <v>5099</v>
      </c>
      <c r="M2336" t="s">
        <v>238</v>
      </c>
      <c r="N2336" t="s">
        <v>5051</v>
      </c>
      <c r="O2336" t="s">
        <v>5063</v>
      </c>
      <c r="Q2336" t="s">
        <v>237</v>
      </c>
      <c r="X2336" t="s">
        <v>5093</v>
      </c>
      <c r="Y2336" t="s">
        <v>5099</v>
      </c>
      <c r="Z2336" t="s">
        <v>5999</v>
      </c>
      <c r="AA2336" t="s">
        <v>5093</v>
      </c>
      <c r="AH2336" t="s">
        <v>5058</v>
      </c>
      <c r="AM2336" t="s">
        <v>13714</v>
      </c>
    </row>
    <row r="2337" spans="1:39" x14ac:dyDescent="0.25">
      <c r="A2337">
        <v>5467</v>
      </c>
      <c r="B2337" t="s">
        <v>13715</v>
      </c>
      <c r="C2337" t="s">
        <v>4792</v>
      </c>
      <c r="D2337" t="s">
        <v>5048</v>
      </c>
      <c r="E2337" t="s">
        <v>13716</v>
      </c>
      <c r="H2337" t="s">
        <v>5050</v>
      </c>
      <c r="I2337" t="s">
        <v>5051</v>
      </c>
      <c r="K2337" t="s">
        <v>235</v>
      </c>
      <c r="M2337" t="s">
        <v>5237</v>
      </c>
      <c r="N2337" t="s">
        <v>5051</v>
      </c>
      <c r="O2337" t="s">
        <v>5104</v>
      </c>
      <c r="Q2337" t="s">
        <v>5098</v>
      </c>
      <c r="X2337" t="s">
        <v>5093</v>
      </c>
      <c r="Y2337" t="s">
        <v>236</v>
      </c>
      <c r="Z2337" t="s">
        <v>5093</v>
      </c>
      <c r="AA2337" t="s">
        <v>5093</v>
      </c>
      <c r="AH2337" t="s">
        <v>5058</v>
      </c>
      <c r="AM2337" t="s">
        <v>13717</v>
      </c>
    </row>
    <row r="2338" spans="1:39" x14ac:dyDescent="0.25">
      <c r="A2338">
        <v>5468</v>
      </c>
      <c r="B2338" t="s">
        <v>13718</v>
      </c>
      <c r="C2338" t="s">
        <v>4792</v>
      </c>
      <c r="D2338" t="s">
        <v>5048</v>
      </c>
      <c r="E2338" t="s">
        <v>9508</v>
      </c>
      <c r="H2338" t="s">
        <v>5050</v>
      </c>
      <c r="I2338" t="s">
        <v>5051</v>
      </c>
      <c r="K2338" t="s">
        <v>5104</v>
      </c>
      <c r="M2338" t="s">
        <v>506</v>
      </c>
      <c r="N2338" t="s">
        <v>5051</v>
      </c>
      <c r="O2338" t="s">
        <v>5129</v>
      </c>
      <c r="Q2338" t="s">
        <v>5355</v>
      </c>
      <c r="X2338" t="s">
        <v>5093</v>
      </c>
      <c r="Y2338" t="s">
        <v>10505</v>
      </c>
      <c r="Z2338" t="s">
        <v>8973</v>
      </c>
      <c r="AA2338" t="s">
        <v>5093</v>
      </c>
      <c r="AH2338" t="s">
        <v>5058</v>
      </c>
      <c r="AM2338" t="s">
        <v>13719</v>
      </c>
    </row>
    <row r="2339" spans="1:39" x14ac:dyDescent="0.25">
      <c r="A2339">
        <v>5469</v>
      </c>
      <c r="B2339" t="s">
        <v>13720</v>
      </c>
      <c r="C2339" t="s">
        <v>4792</v>
      </c>
      <c r="D2339" t="s">
        <v>5048</v>
      </c>
      <c r="E2339" t="s">
        <v>13721</v>
      </c>
      <c r="H2339" t="s">
        <v>5050</v>
      </c>
      <c r="I2339" t="s">
        <v>5051</v>
      </c>
      <c r="K2339" t="s">
        <v>5085</v>
      </c>
      <c r="M2339" t="s">
        <v>5098</v>
      </c>
      <c r="N2339" t="s">
        <v>5051</v>
      </c>
      <c r="O2339" t="s">
        <v>5099</v>
      </c>
      <c r="Q2339" t="s">
        <v>5109</v>
      </c>
      <c r="X2339" t="s">
        <v>5093</v>
      </c>
      <c r="Y2339" t="s">
        <v>5093</v>
      </c>
      <c r="Z2339" t="s">
        <v>5121</v>
      </c>
      <c r="AA2339" t="s">
        <v>5093</v>
      </c>
      <c r="AH2339" t="s">
        <v>5058</v>
      </c>
      <c r="AM2339" t="s">
        <v>13722</v>
      </c>
    </row>
    <row r="2340" spans="1:39" x14ac:dyDescent="0.25">
      <c r="A2340">
        <v>319</v>
      </c>
      <c r="B2340" t="s">
        <v>5966</v>
      </c>
      <c r="C2340" t="s">
        <v>4792</v>
      </c>
      <c r="D2340" t="s">
        <v>5048</v>
      </c>
      <c r="E2340" t="s">
        <v>5967</v>
      </c>
      <c r="H2340" t="s">
        <v>5050</v>
      </c>
      <c r="I2340" t="s">
        <v>5051</v>
      </c>
      <c r="K2340" t="s">
        <v>5117</v>
      </c>
      <c r="M2340" t="s">
        <v>5064</v>
      </c>
      <c r="N2340" t="s">
        <v>5051</v>
      </c>
      <c r="O2340" t="s">
        <v>5129</v>
      </c>
      <c r="Q2340" t="s">
        <v>5104</v>
      </c>
      <c r="X2340" t="s">
        <v>5093</v>
      </c>
      <c r="Y2340" t="s">
        <v>5968</v>
      </c>
      <c r="Z2340" t="s">
        <v>5619</v>
      </c>
      <c r="AA2340" t="s">
        <v>5093</v>
      </c>
      <c r="AH2340" t="s">
        <v>5058</v>
      </c>
      <c r="AM2340" t="s">
        <v>5969</v>
      </c>
    </row>
    <row r="2341" spans="1:39" x14ac:dyDescent="0.25">
      <c r="A2341">
        <v>320</v>
      </c>
      <c r="B2341" t="s">
        <v>5970</v>
      </c>
      <c r="C2341" t="s">
        <v>4792</v>
      </c>
      <c r="D2341" t="s">
        <v>5048</v>
      </c>
      <c r="E2341" t="s">
        <v>5971</v>
      </c>
      <c r="H2341" t="s">
        <v>5050</v>
      </c>
      <c r="I2341" t="s">
        <v>5051</v>
      </c>
      <c r="K2341" t="s">
        <v>5052</v>
      </c>
      <c r="M2341" t="s">
        <v>5134</v>
      </c>
      <c r="N2341" t="s">
        <v>5051</v>
      </c>
      <c r="O2341" t="s">
        <v>5078</v>
      </c>
      <c r="Q2341" t="s">
        <v>5109</v>
      </c>
      <c r="X2341" t="s">
        <v>5093</v>
      </c>
      <c r="Y2341" t="s">
        <v>5080</v>
      </c>
      <c r="Z2341" t="s">
        <v>5093</v>
      </c>
      <c r="AA2341" t="s">
        <v>5093</v>
      </c>
      <c r="AH2341" t="s">
        <v>5058</v>
      </c>
      <c r="AM2341" t="s">
        <v>5972</v>
      </c>
    </row>
    <row r="2342" spans="1:39" x14ac:dyDescent="0.25">
      <c r="A2342">
        <v>321</v>
      </c>
      <c r="B2342" t="s">
        <v>5973</v>
      </c>
      <c r="C2342" t="s">
        <v>4792</v>
      </c>
      <c r="D2342" t="s">
        <v>5048</v>
      </c>
      <c r="E2342" t="s">
        <v>5974</v>
      </c>
      <c r="H2342" t="s">
        <v>5050</v>
      </c>
      <c r="I2342" t="s">
        <v>5051</v>
      </c>
      <c r="K2342" t="s">
        <v>5184</v>
      </c>
      <c r="M2342" t="s">
        <v>5069</v>
      </c>
      <c r="N2342" t="s">
        <v>5051</v>
      </c>
      <c r="O2342" t="s">
        <v>5094</v>
      </c>
      <c r="Q2342" t="s">
        <v>5098</v>
      </c>
      <c r="X2342" t="s">
        <v>5093</v>
      </c>
      <c r="Y2342" t="s">
        <v>5133</v>
      </c>
      <c r="Z2342" t="s">
        <v>5134</v>
      </c>
      <c r="AA2342" t="s">
        <v>5093</v>
      </c>
      <c r="AH2342" t="s">
        <v>5058</v>
      </c>
      <c r="AM2342" t="s">
        <v>5975</v>
      </c>
    </row>
    <row r="2343" spans="1:39" x14ac:dyDescent="0.25">
      <c r="A2343">
        <v>322</v>
      </c>
      <c r="B2343" t="s">
        <v>5976</v>
      </c>
      <c r="C2343" t="s">
        <v>4792</v>
      </c>
      <c r="D2343" t="s">
        <v>5048</v>
      </c>
      <c r="E2343" t="s">
        <v>5977</v>
      </c>
      <c r="H2343" t="s">
        <v>5050</v>
      </c>
      <c r="I2343" t="s">
        <v>5051</v>
      </c>
      <c r="K2343" t="s">
        <v>5184</v>
      </c>
      <c r="M2343" t="s">
        <v>5069</v>
      </c>
      <c r="N2343" t="s">
        <v>5051</v>
      </c>
      <c r="O2343" t="s">
        <v>5094</v>
      </c>
      <c r="Q2343" t="s">
        <v>486</v>
      </c>
      <c r="X2343" t="s">
        <v>5093</v>
      </c>
      <c r="Y2343" t="s">
        <v>5057</v>
      </c>
      <c r="Z2343" t="s">
        <v>5978</v>
      </c>
      <c r="AA2343" t="s">
        <v>5093</v>
      </c>
      <c r="AH2343" t="s">
        <v>5058</v>
      </c>
      <c r="AM2343" t="s">
        <v>5979</v>
      </c>
    </row>
    <row r="2344" spans="1:39" x14ac:dyDescent="0.25">
      <c r="A2344">
        <v>323</v>
      </c>
      <c r="B2344" t="s">
        <v>5980</v>
      </c>
      <c r="C2344" t="s">
        <v>4792</v>
      </c>
      <c r="D2344" t="s">
        <v>5048</v>
      </c>
      <c r="E2344" t="s">
        <v>5981</v>
      </c>
      <c r="H2344" t="s">
        <v>5050</v>
      </c>
      <c r="I2344" t="s">
        <v>5051</v>
      </c>
      <c r="K2344" t="s">
        <v>5052</v>
      </c>
      <c r="M2344" t="s">
        <v>5134</v>
      </c>
      <c r="N2344" t="s">
        <v>5051</v>
      </c>
      <c r="O2344" t="s">
        <v>5113</v>
      </c>
      <c r="Q2344" t="s">
        <v>486</v>
      </c>
      <c r="X2344" t="s">
        <v>5093</v>
      </c>
      <c r="Y2344" t="s">
        <v>5108</v>
      </c>
      <c r="Z2344" t="s">
        <v>5093</v>
      </c>
      <c r="AA2344" t="s">
        <v>5093</v>
      </c>
      <c r="AH2344" t="s">
        <v>5058</v>
      </c>
      <c r="AM2344" t="s">
        <v>5982</v>
      </c>
    </row>
    <row r="2345" spans="1:39" x14ac:dyDescent="0.25">
      <c r="A2345">
        <v>324</v>
      </c>
      <c r="B2345" t="s">
        <v>5983</v>
      </c>
      <c r="C2345" t="s">
        <v>4792</v>
      </c>
      <c r="D2345" t="s">
        <v>5048</v>
      </c>
      <c r="E2345" t="s">
        <v>5984</v>
      </c>
      <c r="H2345" t="s">
        <v>5050</v>
      </c>
      <c r="I2345" t="s">
        <v>5051</v>
      </c>
      <c r="K2345" t="s">
        <v>5091</v>
      </c>
      <c r="M2345" t="s">
        <v>5056</v>
      </c>
      <c r="N2345" t="s">
        <v>5051</v>
      </c>
      <c r="O2345" t="s">
        <v>5099</v>
      </c>
      <c r="Q2345" t="s">
        <v>5056</v>
      </c>
      <c r="X2345" t="s">
        <v>5093</v>
      </c>
      <c r="Y2345" t="s">
        <v>236</v>
      </c>
      <c r="Z2345" t="s">
        <v>5093</v>
      </c>
      <c r="AA2345" t="s">
        <v>5093</v>
      </c>
      <c r="AH2345" t="s">
        <v>5058</v>
      </c>
      <c r="AM2345" t="s">
        <v>5985</v>
      </c>
    </row>
    <row r="2346" spans="1:39" x14ac:dyDescent="0.25">
      <c r="A2346">
        <v>325</v>
      </c>
      <c r="B2346" t="s">
        <v>5986</v>
      </c>
      <c r="C2346" t="s">
        <v>4792</v>
      </c>
      <c r="D2346" t="s">
        <v>5048</v>
      </c>
      <c r="E2346" t="s">
        <v>5987</v>
      </c>
      <c r="H2346" t="s">
        <v>5050</v>
      </c>
      <c r="I2346" t="s">
        <v>5051</v>
      </c>
      <c r="K2346" t="s">
        <v>5091</v>
      </c>
      <c r="M2346" t="s">
        <v>506</v>
      </c>
      <c r="N2346" t="s">
        <v>5051</v>
      </c>
      <c r="O2346" t="s">
        <v>5094</v>
      </c>
      <c r="Q2346" t="s">
        <v>506</v>
      </c>
      <c r="X2346" t="s">
        <v>5093</v>
      </c>
      <c r="Y2346" t="s">
        <v>5085</v>
      </c>
      <c r="Z2346" t="s">
        <v>5093</v>
      </c>
      <c r="AA2346" t="s">
        <v>5093</v>
      </c>
      <c r="AH2346" t="s">
        <v>5058</v>
      </c>
      <c r="AM2346" t="s">
        <v>5988</v>
      </c>
    </row>
    <row r="2347" spans="1:39" x14ac:dyDescent="0.25">
      <c r="A2347">
        <v>326</v>
      </c>
      <c r="B2347" t="s">
        <v>5989</v>
      </c>
      <c r="C2347" t="s">
        <v>4792</v>
      </c>
      <c r="D2347" t="s">
        <v>5048</v>
      </c>
      <c r="E2347" t="s">
        <v>5990</v>
      </c>
      <c r="H2347" t="s">
        <v>5050</v>
      </c>
      <c r="I2347" t="s">
        <v>5051</v>
      </c>
      <c r="K2347" t="s">
        <v>5184</v>
      </c>
      <c r="M2347" t="s">
        <v>5991</v>
      </c>
      <c r="N2347" t="s">
        <v>5051</v>
      </c>
      <c r="O2347" t="s">
        <v>5113</v>
      </c>
      <c r="Q2347" t="s">
        <v>1148</v>
      </c>
      <c r="X2347" t="s">
        <v>5093</v>
      </c>
      <c r="Y2347" t="s">
        <v>5215</v>
      </c>
      <c r="Z2347" t="s">
        <v>5093</v>
      </c>
      <c r="AA2347" t="s">
        <v>5093</v>
      </c>
      <c r="AH2347" t="s">
        <v>5058</v>
      </c>
      <c r="AM2347" t="s">
        <v>5992</v>
      </c>
    </row>
    <row r="2348" spans="1:39" x14ac:dyDescent="0.25">
      <c r="A2348">
        <v>327</v>
      </c>
      <c r="B2348" t="s">
        <v>5993</v>
      </c>
      <c r="C2348" t="s">
        <v>4792</v>
      </c>
      <c r="D2348" t="s">
        <v>5048</v>
      </c>
      <c r="E2348" t="s">
        <v>5994</v>
      </c>
      <c r="H2348" t="s">
        <v>5050</v>
      </c>
      <c r="I2348" t="s">
        <v>5051</v>
      </c>
      <c r="K2348" t="s">
        <v>5094</v>
      </c>
      <c r="M2348" t="s">
        <v>5109</v>
      </c>
      <c r="N2348" t="s">
        <v>5051</v>
      </c>
      <c r="O2348" t="s">
        <v>5057</v>
      </c>
      <c r="Q2348" t="s">
        <v>5069</v>
      </c>
      <c r="X2348" t="s">
        <v>5093</v>
      </c>
      <c r="Y2348" t="s">
        <v>5995</v>
      </c>
      <c r="Z2348" t="s">
        <v>5285</v>
      </c>
      <c r="AA2348" t="s">
        <v>5093</v>
      </c>
      <c r="AH2348" t="s">
        <v>5058</v>
      </c>
      <c r="AM2348" t="s">
        <v>5996</v>
      </c>
    </row>
    <row r="2349" spans="1:39" x14ac:dyDescent="0.25">
      <c r="A2349">
        <v>328</v>
      </c>
      <c r="B2349" t="s">
        <v>5997</v>
      </c>
      <c r="C2349" t="s">
        <v>4792</v>
      </c>
      <c r="D2349" t="s">
        <v>5048</v>
      </c>
      <c r="E2349" t="s">
        <v>5998</v>
      </c>
      <c r="H2349" t="s">
        <v>5050</v>
      </c>
      <c r="I2349" t="s">
        <v>5051</v>
      </c>
      <c r="K2349" t="s">
        <v>5091</v>
      </c>
      <c r="M2349" t="s">
        <v>5196</v>
      </c>
      <c r="N2349" t="s">
        <v>5051</v>
      </c>
      <c r="O2349" t="s">
        <v>5094</v>
      </c>
      <c r="Q2349" t="s">
        <v>5109</v>
      </c>
      <c r="X2349" t="s">
        <v>5093</v>
      </c>
      <c r="Y2349" t="s">
        <v>5057</v>
      </c>
      <c r="Z2349" t="s">
        <v>5999</v>
      </c>
      <c r="AA2349" t="s">
        <v>5093</v>
      </c>
      <c r="AH2349" t="s">
        <v>5058</v>
      </c>
      <c r="AM2349" t="s">
        <v>6000</v>
      </c>
    </row>
    <row r="2350" spans="1:39" x14ac:dyDescent="0.25">
      <c r="A2350">
        <v>329</v>
      </c>
      <c r="B2350" t="s">
        <v>6001</v>
      </c>
      <c r="C2350" t="s">
        <v>4792</v>
      </c>
      <c r="D2350" t="s">
        <v>5048</v>
      </c>
      <c r="E2350" t="s">
        <v>6002</v>
      </c>
      <c r="H2350" t="s">
        <v>5050</v>
      </c>
      <c r="I2350" t="s">
        <v>5051</v>
      </c>
      <c r="K2350" t="s">
        <v>235</v>
      </c>
      <c r="M2350" t="s">
        <v>486</v>
      </c>
      <c r="N2350" t="s">
        <v>5051</v>
      </c>
      <c r="O2350" t="s">
        <v>5063</v>
      </c>
      <c r="Q2350" t="s">
        <v>486</v>
      </c>
      <c r="X2350" t="s">
        <v>5093</v>
      </c>
      <c r="Y2350" t="s">
        <v>236</v>
      </c>
      <c r="Z2350" t="s">
        <v>5093</v>
      </c>
      <c r="AA2350" t="s">
        <v>5093</v>
      </c>
      <c r="AH2350" t="s">
        <v>5058</v>
      </c>
      <c r="AM2350" t="s">
        <v>6003</v>
      </c>
    </row>
    <row r="2351" spans="1:39" x14ac:dyDescent="0.25">
      <c r="A2351">
        <v>330</v>
      </c>
      <c r="B2351" t="s">
        <v>6004</v>
      </c>
      <c r="C2351" t="s">
        <v>4792</v>
      </c>
      <c r="D2351" t="s">
        <v>5048</v>
      </c>
      <c r="E2351" t="s">
        <v>6005</v>
      </c>
      <c r="H2351" t="s">
        <v>5050</v>
      </c>
      <c r="I2351" t="s">
        <v>5051</v>
      </c>
      <c r="K2351" t="s">
        <v>5063</v>
      </c>
      <c r="M2351" t="s">
        <v>506</v>
      </c>
      <c r="N2351" t="s">
        <v>5051</v>
      </c>
      <c r="O2351" t="s">
        <v>5070</v>
      </c>
      <c r="Q2351" t="s">
        <v>236</v>
      </c>
      <c r="X2351" t="s">
        <v>5093</v>
      </c>
      <c r="Y2351" t="s">
        <v>5093</v>
      </c>
      <c r="Z2351" t="s">
        <v>6006</v>
      </c>
      <c r="AA2351" t="s">
        <v>5093</v>
      </c>
      <c r="AH2351" t="s">
        <v>5058</v>
      </c>
      <c r="AM2351" t="s">
        <v>6007</v>
      </c>
    </row>
    <row r="2352" spans="1:39" x14ac:dyDescent="0.25">
      <c r="A2352">
        <v>331</v>
      </c>
      <c r="B2352" t="s">
        <v>6008</v>
      </c>
      <c r="C2352" t="s">
        <v>4792</v>
      </c>
      <c r="D2352" t="s">
        <v>5048</v>
      </c>
      <c r="E2352" t="s">
        <v>6009</v>
      </c>
      <c r="H2352" t="s">
        <v>5050</v>
      </c>
      <c r="I2352" t="s">
        <v>5051</v>
      </c>
      <c r="K2352" t="s">
        <v>5104</v>
      </c>
      <c r="M2352" t="s">
        <v>506</v>
      </c>
      <c r="N2352" t="s">
        <v>5051</v>
      </c>
      <c r="O2352" t="s">
        <v>5057</v>
      </c>
      <c r="Q2352" t="s">
        <v>5196</v>
      </c>
      <c r="X2352" t="s">
        <v>5093</v>
      </c>
      <c r="Y2352" t="s">
        <v>5995</v>
      </c>
      <c r="Z2352" t="s">
        <v>6010</v>
      </c>
      <c r="AA2352" t="s">
        <v>5093</v>
      </c>
      <c r="AH2352" t="s">
        <v>5058</v>
      </c>
      <c r="AM2352" t="s">
        <v>6011</v>
      </c>
    </row>
    <row r="2353" spans="1:39" x14ac:dyDescent="0.25">
      <c r="A2353">
        <v>332</v>
      </c>
      <c r="B2353" t="s">
        <v>6012</v>
      </c>
      <c r="C2353" t="s">
        <v>4792</v>
      </c>
      <c r="D2353" t="s">
        <v>5048</v>
      </c>
      <c r="E2353" t="s">
        <v>6013</v>
      </c>
      <c r="H2353" t="s">
        <v>5050</v>
      </c>
      <c r="I2353" t="s">
        <v>5051</v>
      </c>
      <c r="K2353" t="s">
        <v>5104</v>
      </c>
      <c r="M2353" t="s">
        <v>506</v>
      </c>
      <c r="N2353" t="s">
        <v>5051</v>
      </c>
      <c r="O2353" t="s">
        <v>5057</v>
      </c>
      <c r="Q2353" t="s">
        <v>5196</v>
      </c>
      <c r="X2353" t="s">
        <v>5093</v>
      </c>
      <c r="Y2353" t="s">
        <v>6014</v>
      </c>
      <c r="Z2353" t="s">
        <v>6010</v>
      </c>
      <c r="AA2353" t="s">
        <v>5093</v>
      </c>
      <c r="AH2353" t="s">
        <v>5058</v>
      </c>
      <c r="AM2353" t="s">
        <v>6015</v>
      </c>
    </row>
    <row r="2354" spans="1:39" x14ac:dyDescent="0.25">
      <c r="A2354">
        <v>333</v>
      </c>
      <c r="B2354" t="s">
        <v>6016</v>
      </c>
      <c r="C2354" t="s">
        <v>4792</v>
      </c>
      <c r="D2354" t="s">
        <v>5048</v>
      </c>
      <c r="E2354" t="s">
        <v>6017</v>
      </c>
      <c r="H2354" t="s">
        <v>5050</v>
      </c>
      <c r="I2354" t="s">
        <v>5051</v>
      </c>
      <c r="K2354" t="s">
        <v>5099</v>
      </c>
      <c r="M2354" t="s">
        <v>5092</v>
      </c>
      <c r="N2354" t="s">
        <v>5051</v>
      </c>
      <c r="O2354" t="s">
        <v>5099</v>
      </c>
      <c r="Q2354" t="s">
        <v>5109</v>
      </c>
      <c r="X2354" t="s">
        <v>5093</v>
      </c>
      <c r="Y2354" t="s">
        <v>5078</v>
      </c>
      <c r="Z2354" t="s">
        <v>6018</v>
      </c>
      <c r="AA2354" t="s">
        <v>5093</v>
      </c>
      <c r="AH2354" t="s">
        <v>5058</v>
      </c>
      <c r="AM2354" t="s">
        <v>6019</v>
      </c>
    </row>
    <row r="2355" spans="1:39" x14ac:dyDescent="0.25">
      <c r="A2355">
        <v>334</v>
      </c>
      <c r="B2355" t="s">
        <v>6020</v>
      </c>
      <c r="C2355" t="s">
        <v>4792</v>
      </c>
      <c r="D2355" t="s">
        <v>5048</v>
      </c>
      <c r="E2355" t="s">
        <v>6021</v>
      </c>
      <c r="H2355" t="s">
        <v>5050</v>
      </c>
      <c r="I2355" t="s">
        <v>5051</v>
      </c>
      <c r="K2355" t="s">
        <v>5091</v>
      </c>
      <c r="M2355" t="s">
        <v>237</v>
      </c>
      <c r="N2355" t="s">
        <v>5051</v>
      </c>
      <c r="O2355" t="s">
        <v>5094</v>
      </c>
      <c r="Q2355" t="s">
        <v>5121</v>
      </c>
      <c r="X2355" t="s">
        <v>5093</v>
      </c>
      <c r="Y2355" t="s">
        <v>5085</v>
      </c>
      <c r="Z2355" t="s">
        <v>6022</v>
      </c>
      <c r="AA2355" t="s">
        <v>5093</v>
      </c>
      <c r="AH2355" t="s">
        <v>5058</v>
      </c>
      <c r="AM2355" t="s">
        <v>6023</v>
      </c>
    </row>
    <row r="2356" spans="1:39" x14ac:dyDescent="0.25">
      <c r="A2356">
        <v>335</v>
      </c>
      <c r="B2356" t="s">
        <v>6024</v>
      </c>
      <c r="C2356" t="s">
        <v>4792</v>
      </c>
      <c r="D2356" t="s">
        <v>5048</v>
      </c>
      <c r="E2356" t="s">
        <v>6025</v>
      </c>
      <c r="H2356" t="s">
        <v>5050</v>
      </c>
      <c r="I2356" t="s">
        <v>5051</v>
      </c>
      <c r="K2356" t="s">
        <v>5091</v>
      </c>
      <c r="M2356" t="s">
        <v>5134</v>
      </c>
      <c r="N2356" t="s">
        <v>5051</v>
      </c>
      <c r="O2356" t="s">
        <v>5113</v>
      </c>
      <c r="Q2356" t="s">
        <v>238</v>
      </c>
      <c r="X2356" t="s">
        <v>5093</v>
      </c>
      <c r="Y2356" t="s">
        <v>236</v>
      </c>
      <c r="Z2356" t="s">
        <v>6026</v>
      </c>
      <c r="AA2356" t="s">
        <v>5093</v>
      </c>
      <c r="AH2356" t="s">
        <v>5058</v>
      </c>
      <c r="AM2356" t="s">
        <v>6027</v>
      </c>
    </row>
    <row r="2357" spans="1:39" x14ac:dyDescent="0.25">
      <c r="A2357">
        <v>336</v>
      </c>
      <c r="B2357" t="s">
        <v>6028</v>
      </c>
      <c r="C2357" t="s">
        <v>4792</v>
      </c>
      <c r="D2357" t="s">
        <v>5048</v>
      </c>
      <c r="E2357" t="s">
        <v>6029</v>
      </c>
      <c r="H2357" t="s">
        <v>5050</v>
      </c>
      <c r="I2357" t="s">
        <v>5051</v>
      </c>
      <c r="K2357" t="s">
        <v>5057</v>
      </c>
      <c r="M2357" t="s">
        <v>5191</v>
      </c>
      <c r="N2357" t="s">
        <v>5051</v>
      </c>
      <c r="O2357" t="s">
        <v>5099</v>
      </c>
      <c r="Q2357" t="s">
        <v>5121</v>
      </c>
      <c r="X2357" t="s">
        <v>5093</v>
      </c>
      <c r="Y2357" t="s">
        <v>5085</v>
      </c>
      <c r="Z2357" t="s">
        <v>5968</v>
      </c>
      <c r="AA2357" t="s">
        <v>5093</v>
      </c>
      <c r="AH2357" t="s">
        <v>5058</v>
      </c>
      <c r="AM2357" t="s">
        <v>6030</v>
      </c>
    </row>
    <row r="2358" spans="1:39" x14ac:dyDescent="0.25">
      <c r="A2358">
        <v>337</v>
      </c>
      <c r="B2358" t="s">
        <v>6031</v>
      </c>
      <c r="C2358" t="s">
        <v>4792</v>
      </c>
      <c r="D2358" t="s">
        <v>5048</v>
      </c>
      <c r="E2358" t="s">
        <v>6032</v>
      </c>
      <c r="H2358" t="s">
        <v>5050</v>
      </c>
      <c r="I2358" t="s">
        <v>5051</v>
      </c>
      <c r="K2358" t="s">
        <v>5052</v>
      </c>
      <c r="M2358" t="s">
        <v>237</v>
      </c>
      <c r="N2358" t="s">
        <v>5051</v>
      </c>
      <c r="O2358" t="s">
        <v>235</v>
      </c>
      <c r="Q2358" t="s">
        <v>237</v>
      </c>
      <c r="X2358" t="s">
        <v>5093</v>
      </c>
      <c r="Y2358" t="s">
        <v>5108</v>
      </c>
      <c r="Z2358" t="s">
        <v>5093</v>
      </c>
      <c r="AA2358" t="s">
        <v>5093</v>
      </c>
      <c r="AH2358" t="s">
        <v>5058</v>
      </c>
      <c r="AM2358" t="s">
        <v>6033</v>
      </c>
    </row>
    <row r="2359" spans="1:39" x14ac:dyDescent="0.25">
      <c r="A2359">
        <v>338</v>
      </c>
      <c r="B2359" t="s">
        <v>6034</v>
      </c>
      <c r="C2359" t="s">
        <v>4792</v>
      </c>
      <c r="D2359" t="s">
        <v>5048</v>
      </c>
      <c r="E2359" t="s">
        <v>6035</v>
      </c>
      <c r="H2359" t="s">
        <v>5050</v>
      </c>
      <c r="I2359" t="s">
        <v>5051</v>
      </c>
      <c r="K2359" t="s">
        <v>235</v>
      </c>
      <c r="M2359" t="s">
        <v>5237</v>
      </c>
      <c r="N2359" t="s">
        <v>5051</v>
      </c>
      <c r="O2359" t="s">
        <v>5099</v>
      </c>
      <c r="Q2359" t="s">
        <v>5271</v>
      </c>
      <c r="X2359" t="s">
        <v>5093</v>
      </c>
      <c r="Y2359" t="s">
        <v>5138</v>
      </c>
      <c r="Z2359" t="s">
        <v>5093</v>
      </c>
      <c r="AA2359" t="s">
        <v>5093</v>
      </c>
      <c r="AH2359" t="s">
        <v>5058</v>
      </c>
      <c r="AM2359" t="s">
        <v>6036</v>
      </c>
    </row>
    <row r="2360" spans="1:39" x14ac:dyDescent="0.25">
      <c r="A2360">
        <v>339</v>
      </c>
      <c r="B2360" t="s">
        <v>6037</v>
      </c>
      <c r="C2360" t="s">
        <v>4792</v>
      </c>
      <c r="D2360" t="s">
        <v>5048</v>
      </c>
      <c r="E2360" t="s">
        <v>6038</v>
      </c>
      <c r="H2360" t="s">
        <v>5050</v>
      </c>
      <c r="I2360" t="s">
        <v>5051</v>
      </c>
      <c r="K2360" t="s">
        <v>235</v>
      </c>
      <c r="M2360" t="s">
        <v>743</v>
      </c>
      <c r="N2360" t="s">
        <v>5051</v>
      </c>
      <c r="O2360" t="s">
        <v>235</v>
      </c>
      <c r="Q2360" t="s">
        <v>743</v>
      </c>
      <c r="X2360" t="s">
        <v>5093</v>
      </c>
      <c r="Y2360" t="s">
        <v>5108</v>
      </c>
      <c r="Z2360" t="s">
        <v>5093</v>
      </c>
      <c r="AA2360" t="s">
        <v>5093</v>
      </c>
      <c r="AH2360" t="s">
        <v>5058</v>
      </c>
      <c r="AM2360" t="s">
        <v>6039</v>
      </c>
    </row>
    <row r="2361" spans="1:39" x14ac:dyDescent="0.25">
      <c r="A2361">
        <v>340</v>
      </c>
      <c r="B2361" t="s">
        <v>6040</v>
      </c>
      <c r="C2361" t="s">
        <v>4792</v>
      </c>
      <c r="D2361" t="s">
        <v>5048</v>
      </c>
      <c r="E2361" t="s">
        <v>6041</v>
      </c>
      <c r="H2361" t="s">
        <v>5050</v>
      </c>
      <c r="I2361" t="s">
        <v>5051</v>
      </c>
      <c r="K2361" t="s">
        <v>5091</v>
      </c>
      <c r="M2361" t="s">
        <v>5092</v>
      </c>
      <c r="N2361" t="s">
        <v>5051</v>
      </c>
      <c r="O2361" t="s">
        <v>5094</v>
      </c>
      <c r="Q2361" t="s">
        <v>5092</v>
      </c>
      <c r="X2361" t="s">
        <v>5093</v>
      </c>
      <c r="Y2361" t="s">
        <v>323</v>
      </c>
      <c r="Z2361" t="s">
        <v>5093</v>
      </c>
      <c r="AA2361" t="s">
        <v>5093</v>
      </c>
      <c r="AH2361" t="s">
        <v>5058</v>
      </c>
      <c r="AM2361" t="s">
        <v>6042</v>
      </c>
    </row>
    <row r="2362" spans="1:39" x14ac:dyDescent="0.25">
      <c r="A2362">
        <v>341</v>
      </c>
      <c r="B2362" t="s">
        <v>6043</v>
      </c>
      <c r="C2362" t="s">
        <v>4792</v>
      </c>
      <c r="D2362" t="s">
        <v>5048</v>
      </c>
      <c r="E2362" t="s">
        <v>6044</v>
      </c>
      <c r="H2362" t="s">
        <v>5050</v>
      </c>
      <c r="I2362" t="s">
        <v>5051</v>
      </c>
      <c r="K2362" t="s">
        <v>5052</v>
      </c>
      <c r="M2362" t="s">
        <v>5092</v>
      </c>
      <c r="N2362" t="s">
        <v>5051</v>
      </c>
      <c r="O2362" t="s">
        <v>235</v>
      </c>
      <c r="Q2362" t="s">
        <v>5092</v>
      </c>
      <c r="X2362" t="s">
        <v>5093</v>
      </c>
      <c r="Y2362" t="s">
        <v>5063</v>
      </c>
      <c r="Z2362" t="s">
        <v>5093</v>
      </c>
      <c r="AA2362" t="s">
        <v>5093</v>
      </c>
      <c r="AH2362" t="s">
        <v>5058</v>
      </c>
      <c r="AM2362" t="s">
        <v>6045</v>
      </c>
    </row>
    <row r="2363" spans="1:39" x14ac:dyDescent="0.25">
      <c r="A2363">
        <v>342</v>
      </c>
      <c r="B2363" t="s">
        <v>6046</v>
      </c>
      <c r="C2363" t="s">
        <v>4792</v>
      </c>
      <c r="D2363" t="s">
        <v>5048</v>
      </c>
      <c r="E2363" t="s">
        <v>6047</v>
      </c>
      <c r="H2363" t="s">
        <v>5050</v>
      </c>
      <c r="I2363" t="s">
        <v>5051</v>
      </c>
      <c r="K2363" t="s">
        <v>235</v>
      </c>
      <c r="M2363" t="s">
        <v>323</v>
      </c>
      <c r="N2363" t="s">
        <v>5051</v>
      </c>
      <c r="O2363" t="s">
        <v>5063</v>
      </c>
      <c r="Q2363" t="s">
        <v>5134</v>
      </c>
      <c r="X2363" t="s">
        <v>5093</v>
      </c>
      <c r="Y2363" t="s">
        <v>5408</v>
      </c>
      <c r="Z2363" t="s">
        <v>5093</v>
      </c>
      <c r="AA2363" t="s">
        <v>5093</v>
      </c>
      <c r="AH2363" t="s">
        <v>5058</v>
      </c>
      <c r="AM2363" t="s">
        <v>6048</v>
      </c>
    </row>
    <row r="2364" spans="1:39" x14ac:dyDescent="0.25">
      <c r="A2364">
        <v>343</v>
      </c>
      <c r="B2364" t="s">
        <v>6049</v>
      </c>
      <c r="C2364" t="s">
        <v>4792</v>
      </c>
      <c r="D2364" t="s">
        <v>5048</v>
      </c>
      <c r="E2364" t="s">
        <v>6050</v>
      </c>
      <c r="H2364" t="s">
        <v>5050</v>
      </c>
      <c r="I2364" t="s">
        <v>5051</v>
      </c>
      <c r="K2364" t="s">
        <v>235</v>
      </c>
      <c r="M2364" t="s">
        <v>238</v>
      </c>
      <c r="N2364" t="s">
        <v>5051</v>
      </c>
      <c r="O2364" t="s">
        <v>5099</v>
      </c>
      <c r="Q2364" t="s">
        <v>5134</v>
      </c>
      <c r="X2364" t="s">
        <v>5093</v>
      </c>
      <c r="Y2364" t="s">
        <v>5138</v>
      </c>
      <c r="Z2364" t="s">
        <v>5093</v>
      </c>
      <c r="AA2364" t="s">
        <v>5093</v>
      </c>
      <c r="AH2364" t="s">
        <v>5058</v>
      </c>
      <c r="AM2364" t="s">
        <v>6051</v>
      </c>
    </row>
    <row r="2365" spans="1:39" x14ac:dyDescent="0.25">
      <c r="A2365">
        <v>344</v>
      </c>
      <c r="B2365" t="s">
        <v>6052</v>
      </c>
      <c r="C2365" t="s">
        <v>4792</v>
      </c>
      <c r="D2365" t="s">
        <v>5048</v>
      </c>
      <c r="E2365" t="s">
        <v>6053</v>
      </c>
      <c r="H2365" t="s">
        <v>5050</v>
      </c>
      <c r="I2365" t="s">
        <v>5051</v>
      </c>
      <c r="K2365" t="s">
        <v>5091</v>
      </c>
      <c r="M2365" t="s">
        <v>237</v>
      </c>
      <c r="N2365" t="s">
        <v>5051</v>
      </c>
      <c r="O2365" t="s">
        <v>5063</v>
      </c>
      <c r="Q2365" t="s">
        <v>5237</v>
      </c>
      <c r="X2365" t="s">
        <v>5093</v>
      </c>
      <c r="Y2365" t="s">
        <v>236</v>
      </c>
      <c r="Z2365" t="s">
        <v>5093</v>
      </c>
      <c r="AA2365" t="s">
        <v>5093</v>
      </c>
      <c r="AH2365" t="s">
        <v>5058</v>
      </c>
      <c r="AM2365" t="s">
        <v>6054</v>
      </c>
    </row>
    <row r="2366" spans="1:39" x14ac:dyDescent="0.25">
      <c r="A2366">
        <v>345</v>
      </c>
      <c r="B2366" t="s">
        <v>6055</v>
      </c>
      <c r="C2366" t="s">
        <v>4792</v>
      </c>
      <c r="D2366" t="s">
        <v>5048</v>
      </c>
      <c r="E2366" t="s">
        <v>6056</v>
      </c>
      <c r="H2366" t="s">
        <v>5050</v>
      </c>
      <c r="I2366" t="s">
        <v>5051</v>
      </c>
      <c r="K2366" t="s">
        <v>5070</v>
      </c>
      <c r="M2366" t="s">
        <v>323</v>
      </c>
      <c r="N2366" t="s">
        <v>5051</v>
      </c>
      <c r="O2366" t="s">
        <v>5108</v>
      </c>
      <c r="Q2366" t="s">
        <v>5098</v>
      </c>
      <c r="X2366" t="s">
        <v>5093</v>
      </c>
      <c r="Y2366" t="s">
        <v>5196</v>
      </c>
      <c r="Z2366" t="s">
        <v>5093</v>
      </c>
      <c r="AA2366" t="s">
        <v>5093</v>
      </c>
      <c r="AH2366" t="s">
        <v>5058</v>
      </c>
      <c r="AM2366" t="s">
        <v>6057</v>
      </c>
    </row>
    <row r="2367" spans="1:39" x14ac:dyDescent="0.25">
      <c r="A2367">
        <v>346</v>
      </c>
      <c r="B2367" t="s">
        <v>6058</v>
      </c>
      <c r="C2367" t="s">
        <v>4792</v>
      </c>
      <c r="D2367" t="s">
        <v>5048</v>
      </c>
      <c r="E2367" t="s">
        <v>6059</v>
      </c>
      <c r="H2367" t="s">
        <v>5050</v>
      </c>
      <c r="I2367" t="s">
        <v>5051</v>
      </c>
      <c r="K2367" t="s">
        <v>5057</v>
      </c>
      <c r="M2367" t="s">
        <v>237</v>
      </c>
      <c r="N2367" t="s">
        <v>5051</v>
      </c>
      <c r="O2367" t="s">
        <v>5122</v>
      </c>
      <c r="Q2367" t="s">
        <v>5098</v>
      </c>
      <c r="X2367" t="s">
        <v>5093</v>
      </c>
      <c r="Y2367" t="s">
        <v>5215</v>
      </c>
      <c r="Z2367" t="s">
        <v>5093</v>
      </c>
      <c r="AA2367" t="s">
        <v>5093</v>
      </c>
      <c r="AH2367" t="s">
        <v>5058</v>
      </c>
      <c r="AM2367" t="s">
        <v>6060</v>
      </c>
    </row>
    <row r="2368" spans="1:39" x14ac:dyDescent="0.25">
      <c r="A2368">
        <v>347</v>
      </c>
      <c r="B2368" t="s">
        <v>6061</v>
      </c>
      <c r="C2368" t="s">
        <v>4792</v>
      </c>
      <c r="D2368" t="s">
        <v>5048</v>
      </c>
      <c r="E2368" t="s">
        <v>6062</v>
      </c>
      <c r="H2368" t="s">
        <v>5050</v>
      </c>
      <c r="I2368" t="s">
        <v>5051</v>
      </c>
      <c r="K2368" t="s">
        <v>235</v>
      </c>
      <c r="M2368" t="s">
        <v>743</v>
      </c>
      <c r="N2368" t="s">
        <v>5051</v>
      </c>
      <c r="O2368" t="s">
        <v>5094</v>
      </c>
      <c r="Q2368" t="s">
        <v>5056</v>
      </c>
      <c r="X2368" t="s">
        <v>5093</v>
      </c>
      <c r="Y2368" t="s">
        <v>5123</v>
      </c>
      <c r="Z2368" t="s">
        <v>5093</v>
      </c>
      <c r="AA2368" t="s">
        <v>5093</v>
      </c>
      <c r="AH2368" t="s">
        <v>5058</v>
      </c>
      <c r="AM2368" t="s">
        <v>6063</v>
      </c>
    </row>
    <row r="2369" spans="1:39" x14ac:dyDescent="0.25">
      <c r="A2369">
        <v>348</v>
      </c>
      <c r="B2369" t="s">
        <v>6064</v>
      </c>
      <c r="C2369" t="s">
        <v>4792</v>
      </c>
      <c r="D2369" t="s">
        <v>5048</v>
      </c>
      <c r="E2369" t="s">
        <v>6065</v>
      </c>
      <c r="H2369" t="s">
        <v>5050</v>
      </c>
      <c r="I2369" t="s">
        <v>5051</v>
      </c>
      <c r="K2369" t="s">
        <v>235</v>
      </c>
      <c r="M2369" t="s">
        <v>5092</v>
      </c>
      <c r="N2369" t="s">
        <v>5051</v>
      </c>
      <c r="O2369" t="s">
        <v>5099</v>
      </c>
      <c r="Q2369" t="s">
        <v>5056</v>
      </c>
      <c r="X2369" t="s">
        <v>5093</v>
      </c>
      <c r="Y2369" t="s">
        <v>5053</v>
      </c>
      <c r="Z2369" t="s">
        <v>5093</v>
      </c>
      <c r="AA2369" t="s">
        <v>5093</v>
      </c>
      <c r="AH2369" t="s">
        <v>5058</v>
      </c>
      <c r="AM2369" t="s">
        <v>6066</v>
      </c>
    </row>
    <row r="2370" spans="1:39" x14ac:dyDescent="0.25">
      <c r="A2370">
        <v>349</v>
      </c>
      <c r="B2370" t="s">
        <v>6067</v>
      </c>
      <c r="C2370" t="s">
        <v>4792</v>
      </c>
      <c r="D2370" t="s">
        <v>5048</v>
      </c>
      <c r="E2370" t="s">
        <v>6068</v>
      </c>
      <c r="H2370" t="s">
        <v>5050</v>
      </c>
      <c r="I2370" t="s">
        <v>5051</v>
      </c>
      <c r="K2370" t="s">
        <v>235</v>
      </c>
      <c r="M2370" t="s">
        <v>486</v>
      </c>
      <c r="N2370" t="s">
        <v>5051</v>
      </c>
      <c r="O2370" t="s">
        <v>5094</v>
      </c>
      <c r="Q2370" t="s">
        <v>5056</v>
      </c>
      <c r="X2370" t="s">
        <v>5093</v>
      </c>
      <c r="Y2370" t="s">
        <v>5123</v>
      </c>
      <c r="Z2370" t="s">
        <v>5093</v>
      </c>
      <c r="AA2370" t="s">
        <v>5093</v>
      </c>
      <c r="AH2370" t="s">
        <v>5058</v>
      </c>
      <c r="AM2370" t="s">
        <v>6069</v>
      </c>
    </row>
    <row r="2371" spans="1:39" x14ac:dyDescent="0.25">
      <c r="A2371">
        <v>350</v>
      </c>
      <c r="B2371" t="s">
        <v>6070</v>
      </c>
      <c r="C2371" t="s">
        <v>4792</v>
      </c>
      <c r="D2371" t="s">
        <v>5048</v>
      </c>
      <c r="E2371" t="s">
        <v>6071</v>
      </c>
      <c r="H2371" t="s">
        <v>5050</v>
      </c>
      <c r="I2371" t="s">
        <v>5051</v>
      </c>
      <c r="K2371" t="s">
        <v>5184</v>
      </c>
      <c r="M2371" t="s">
        <v>743</v>
      </c>
      <c r="N2371" t="s">
        <v>5051</v>
      </c>
      <c r="O2371" t="s">
        <v>5094</v>
      </c>
      <c r="Q2371" t="s">
        <v>238</v>
      </c>
      <c r="X2371" t="s">
        <v>5093</v>
      </c>
      <c r="Y2371" t="s">
        <v>6072</v>
      </c>
      <c r="Z2371" t="s">
        <v>5093</v>
      </c>
      <c r="AA2371" t="s">
        <v>5093</v>
      </c>
      <c r="AH2371" t="s">
        <v>5058</v>
      </c>
      <c r="AM2371" t="s">
        <v>6073</v>
      </c>
    </row>
    <row r="2372" spans="1:39" x14ac:dyDescent="0.25">
      <c r="A2372">
        <v>351</v>
      </c>
      <c r="B2372" t="s">
        <v>6074</v>
      </c>
      <c r="C2372" t="s">
        <v>4792</v>
      </c>
      <c r="D2372" t="s">
        <v>5048</v>
      </c>
      <c r="E2372" t="s">
        <v>6075</v>
      </c>
      <c r="H2372" t="s">
        <v>5050</v>
      </c>
      <c r="I2372" t="s">
        <v>5051</v>
      </c>
      <c r="K2372" t="s">
        <v>5099</v>
      </c>
      <c r="M2372" t="s">
        <v>743</v>
      </c>
      <c r="N2372" t="s">
        <v>5051</v>
      </c>
      <c r="O2372" t="s">
        <v>5094</v>
      </c>
      <c r="Q2372" t="s">
        <v>238</v>
      </c>
      <c r="X2372" t="s">
        <v>5093</v>
      </c>
      <c r="Y2372" t="s">
        <v>5649</v>
      </c>
      <c r="Z2372" t="s">
        <v>5093</v>
      </c>
      <c r="AA2372" t="s">
        <v>5093</v>
      </c>
      <c r="AH2372" t="s">
        <v>5058</v>
      </c>
      <c r="AM2372" t="s">
        <v>6076</v>
      </c>
    </row>
    <row r="2373" spans="1:39" x14ac:dyDescent="0.25">
      <c r="A2373">
        <v>352</v>
      </c>
      <c r="B2373" t="s">
        <v>6077</v>
      </c>
      <c r="C2373" t="s">
        <v>4792</v>
      </c>
      <c r="D2373" t="s">
        <v>5048</v>
      </c>
      <c r="E2373" t="s">
        <v>6078</v>
      </c>
      <c r="H2373" t="s">
        <v>5050</v>
      </c>
      <c r="I2373" t="s">
        <v>5051</v>
      </c>
      <c r="K2373" t="s">
        <v>5129</v>
      </c>
      <c r="M2373" t="s">
        <v>5134</v>
      </c>
      <c r="N2373" t="s">
        <v>5051</v>
      </c>
      <c r="O2373" t="s">
        <v>5063</v>
      </c>
      <c r="Q2373" t="s">
        <v>238</v>
      </c>
      <c r="X2373" t="s">
        <v>5093</v>
      </c>
      <c r="Y2373" t="s">
        <v>5648</v>
      </c>
      <c r="Z2373" t="s">
        <v>5093</v>
      </c>
      <c r="AA2373" t="s">
        <v>5093</v>
      </c>
      <c r="AH2373" t="s">
        <v>5058</v>
      </c>
      <c r="AM2373" t="s">
        <v>6079</v>
      </c>
    </row>
    <row r="2374" spans="1:39" x14ac:dyDescent="0.25">
      <c r="A2374">
        <v>353</v>
      </c>
      <c r="B2374" t="s">
        <v>6080</v>
      </c>
      <c r="C2374" t="s">
        <v>4792</v>
      </c>
      <c r="D2374" t="s">
        <v>5048</v>
      </c>
      <c r="E2374" t="s">
        <v>6081</v>
      </c>
      <c r="H2374" t="s">
        <v>5050</v>
      </c>
      <c r="I2374" t="s">
        <v>5051</v>
      </c>
      <c r="K2374" t="s">
        <v>5055</v>
      </c>
      <c r="M2374" t="s">
        <v>5237</v>
      </c>
      <c r="N2374" t="s">
        <v>5051</v>
      </c>
      <c r="O2374" t="s">
        <v>5063</v>
      </c>
      <c r="Q2374" t="s">
        <v>238</v>
      </c>
      <c r="X2374" t="s">
        <v>5093</v>
      </c>
      <c r="Y2374" t="s">
        <v>5085</v>
      </c>
      <c r="Z2374" t="s">
        <v>5093</v>
      </c>
      <c r="AA2374" t="s">
        <v>5093</v>
      </c>
      <c r="AH2374" t="s">
        <v>5058</v>
      </c>
      <c r="AM2374" t="s">
        <v>6082</v>
      </c>
    </row>
    <row r="2375" spans="1:39" x14ac:dyDescent="0.25">
      <c r="A2375">
        <v>354</v>
      </c>
      <c r="B2375" t="s">
        <v>6083</v>
      </c>
      <c r="C2375" t="s">
        <v>4792</v>
      </c>
      <c r="D2375" t="s">
        <v>5048</v>
      </c>
      <c r="E2375" t="s">
        <v>6084</v>
      </c>
      <c r="H2375" t="s">
        <v>5050</v>
      </c>
      <c r="I2375" t="s">
        <v>5051</v>
      </c>
      <c r="K2375" t="s">
        <v>5091</v>
      </c>
      <c r="M2375" t="s">
        <v>238</v>
      </c>
      <c r="N2375" t="s">
        <v>5051</v>
      </c>
      <c r="O2375" t="s">
        <v>5078</v>
      </c>
      <c r="Q2375" t="s">
        <v>238</v>
      </c>
      <c r="X2375" t="s">
        <v>5093</v>
      </c>
      <c r="Y2375" t="s">
        <v>5080</v>
      </c>
      <c r="Z2375" t="s">
        <v>5093</v>
      </c>
      <c r="AA2375" t="s">
        <v>5093</v>
      </c>
      <c r="AH2375" t="s">
        <v>5058</v>
      </c>
      <c r="AM2375" t="s">
        <v>6085</v>
      </c>
    </row>
    <row r="2376" spans="1:39" x14ac:dyDescent="0.25">
      <c r="A2376">
        <v>355</v>
      </c>
      <c r="B2376" t="s">
        <v>6086</v>
      </c>
      <c r="C2376" t="s">
        <v>4792</v>
      </c>
      <c r="D2376" t="s">
        <v>5048</v>
      </c>
      <c r="E2376" t="s">
        <v>6087</v>
      </c>
      <c r="H2376" t="s">
        <v>5050</v>
      </c>
      <c r="I2376" t="s">
        <v>5051</v>
      </c>
      <c r="K2376" t="s">
        <v>5052</v>
      </c>
      <c r="M2376" t="s">
        <v>238</v>
      </c>
      <c r="N2376" t="s">
        <v>5051</v>
      </c>
      <c r="O2376" t="s">
        <v>5080</v>
      </c>
      <c r="Q2376" t="s">
        <v>238</v>
      </c>
      <c r="X2376" t="s">
        <v>5093</v>
      </c>
      <c r="Y2376" t="s">
        <v>5196</v>
      </c>
      <c r="Z2376" t="s">
        <v>5093</v>
      </c>
      <c r="AA2376" t="s">
        <v>5093</v>
      </c>
      <c r="AH2376" t="s">
        <v>5058</v>
      </c>
      <c r="AM2376" t="s">
        <v>6088</v>
      </c>
    </row>
    <row r="2377" spans="1:39" x14ac:dyDescent="0.25">
      <c r="A2377">
        <v>356</v>
      </c>
      <c r="B2377" t="s">
        <v>6089</v>
      </c>
      <c r="C2377" t="s">
        <v>4792</v>
      </c>
      <c r="D2377" t="s">
        <v>5048</v>
      </c>
      <c r="E2377" t="s">
        <v>6090</v>
      </c>
      <c r="H2377" t="s">
        <v>5050</v>
      </c>
      <c r="I2377" t="s">
        <v>5051</v>
      </c>
      <c r="K2377" t="s">
        <v>235</v>
      </c>
      <c r="M2377" t="s">
        <v>238</v>
      </c>
      <c r="N2377" t="s">
        <v>5051</v>
      </c>
      <c r="O2377" t="s">
        <v>235</v>
      </c>
      <c r="Q2377" t="s">
        <v>238</v>
      </c>
      <c r="X2377" t="s">
        <v>5093</v>
      </c>
      <c r="Y2377" t="s">
        <v>5648</v>
      </c>
      <c r="Z2377" t="s">
        <v>5093</v>
      </c>
      <c r="AA2377" t="s">
        <v>5093</v>
      </c>
      <c r="AH2377" t="s">
        <v>5058</v>
      </c>
      <c r="AM2377" t="s">
        <v>6091</v>
      </c>
    </row>
    <row r="2378" spans="1:39" x14ac:dyDescent="0.25">
      <c r="A2378">
        <v>357</v>
      </c>
      <c r="B2378" t="s">
        <v>6092</v>
      </c>
      <c r="C2378" t="s">
        <v>4792</v>
      </c>
      <c r="D2378" t="s">
        <v>5048</v>
      </c>
      <c r="E2378" t="s">
        <v>6093</v>
      </c>
      <c r="H2378" t="s">
        <v>5050</v>
      </c>
      <c r="I2378" t="s">
        <v>5051</v>
      </c>
      <c r="K2378" t="s">
        <v>235</v>
      </c>
      <c r="M2378" t="s">
        <v>238</v>
      </c>
      <c r="N2378" t="s">
        <v>5051</v>
      </c>
      <c r="O2378" t="s">
        <v>5063</v>
      </c>
      <c r="Q2378" t="s">
        <v>238</v>
      </c>
      <c r="X2378" t="s">
        <v>5093</v>
      </c>
      <c r="Y2378" t="s">
        <v>5648</v>
      </c>
      <c r="Z2378" t="s">
        <v>5093</v>
      </c>
      <c r="AA2378" t="s">
        <v>5093</v>
      </c>
      <c r="AH2378" t="s">
        <v>5058</v>
      </c>
      <c r="AM2378" t="s">
        <v>6094</v>
      </c>
    </row>
    <row r="2379" spans="1:39" x14ac:dyDescent="0.25">
      <c r="A2379">
        <v>358</v>
      </c>
      <c r="B2379" t="s">
        <v>6095</v>
      </c>
      <c r="C2379" t="s">
        <v>4792</v>
      </c>
      <c r="D2379" t="s">
        <v>5048</v>
      </c>
      <c r="E2379" t="s">
        <v>6096</v>
      </c>
      <c r="H2379" t="s">
        <v>5050</v>
      </c>
      <c r="I2379" t="s">
        <v>5051</v>
      </c>
      <c r="K2379" t="s">
        <v>235</v>
      </c>
      <c r="M2379" t="s">
        <v>238</v>
      </c>
      <c r="N2379" t="s">
        <v>5051</v>
      </c>
      <c r="O2379" t="s">
        <v>5104</v>
      </c>
      <c r="Q2379" t="s">
        <v>238</v>
      </c>
      <c r="X2379" t="s">
        <v>5093</v>
      </c>
      <c r="Y2379" t="s">
        <v>236</v>
      </c>
      <c r="Z2379" t="s">
        <v>5093</v>
      </c>
      <c r="AA2379" t="s">
        <v>5093</v>
      </c>
      <c r="AH2379" t="s">
        <v>5058</v>
      </c>
      <c r="AM2379" t="s">
        <v>6097</v>
      </c>
    </row>
    <row r="2380" spans="1:39" x14ac:dyDescent="0.25">
      <c r="A2380">
        <v>359</v>
      </c>
      <c r="B2380" t="s">
        <v>6098</v>
      </c>
      <c r="C2380" t="s">
        <v>4792</v>
      </c>
      <c r="D2380" t="s">
        <v>5048</v>
      </c>
      <c r="E2380" t="s">
        <v>6099</v>
      </c>
      <c r="H2380" t="s">
        <v>5050</v>
      </c>
      <c r="I2380" t="s">
        <v>5051</v>
      </c>
      <c r="K2380" t="s">
        <v>5099</v>
      </c>
      <c r="M2380" t="s">
        <v>238</v>
      </c>
      <c r="N2380" t="s">
        <v>5051</v>
      </c>
      <c r="O2380" t="s">
        <v>5094</v>
      </c>
      <c r="Q2380" t="s">
        <v>238</v>
      </c>
      <c r="X2380" t="s">
        <v>5093</v>
      </c>
      <c r="Y2380" t="s">
        <v>5063</v>
      </c>
      <c r="Z2380" t="s">
        <v>5093</v>
      </c>
      <c r="AA2380" t="s">
        <v>5093</v>
      </c>
      <c r="AH2380" t="s">
        <v>5058</v>
      </c>
      <c r="AM2380" t="s">
        <v>6100</v>
      </c>
    </row>
    <row r="2381" spans="1:39" x14ac:dyDescent="0.25">
      <c r="A2381">
        <v>360</v>
      </c>
      <c r="B2381" t="s">
        <v>6101</v>
      </c>
      <c r="C2381" t="s">
        <v>4792</v>
      </c>
      <c r="D2381" t="s">
        <v>5048</v>
      </c>
      <c r="E2381" t="s">
        <v>6102</v>
      </c>
      <c r="H2381" t="s">
        <v>5050</v>
      </c>
      <c r="I2381" t="s">
        <v>5051</v>
      </c>
      <c r="K2381" t="s">
        <v>5091</v>
      </c>
      <c r="M2381" t="s">
        <v>237</v>
      </c>
      <c r="N2381" t="s">
        <v>5051</v>
      </c>
      <c r="O2381" t="s">
        <v>5099</v>
      </c>
      <c r="Q2381" t="s">
        <v>5109</v>
      </c>
      <c r="X2381" t="s">
        <v>5093</v>
      </c>
      <c r="Y2381" t="s">
        <v>5080</v>
      </c>
      <c r="Z2381" t="s">
        <v>5093</v>
      </c>
      <c r="AA2381" t="s">
        <v>5093</v>
      </c>
      <c r="AH2381" t="s">
        <v>5058</v>
      </c>
      <c r="AM2381" t="s">
        <v>6103</v>
      </c>
    </row>
    <row r="2382" spans="1:39" x14ac:dyDescent="0.25">
      <c r="A2382">
        <v>361</v>
      </c>
      <c r="B2382" t="s">
        <v>6104</v>
      </c>
      <c r="C2382" t="s">
        <v>4792</v>
      </c>
      <c r="D2382" t="s">
        <v>5048</v>
      </c>
      <c r="E2382" t="s">
        <v>6105</v>
      </c>
      <c r="H2382" t="s">
        <v>5050</v>
      </c>
      <c r="I2382" t="s">
        <v>5051</v>
      </c>
      <c r="K2382" t="s">
        <v>235</v>
      </c>
      <c r="M2382" t="s">
        <v>743</v>
      </c>
      <c r="N2382" t="s">
        <v>5051</v>
      </c>
      <c r="O2382" t="s">
        <v>5094</v>
      </c>
      <c r="Q2382" t="s">
        <v>5109</v>
      </c>
      <c r="X2382" t="s">
        <v>5093</v>
      </c>
      <c r="Y2382" t="s">
        <v>5085</v>
      </c>
      <c r="Z2382" t="s">
        <v>5093</v>
      </c>
      <c r="AA2382" t="s">
        <v>5093</v>
      </c>
      <c r="AH2382" t="s">
        <v>5058</v>
      </c>
      <c r="AM2382" t="s">
        <v>6106</v>
      </c>
    </row>
    <row r="2383" spans="1:39" x14ac:dyDescent="0.25">
      <c r="A2383">
        <v>362</v>
      </c>
      <c r="B2383" t="s">
        <v>6107</v>
      </c>
      <c r="C2383" t="s">
        <v>4792</v>
      </c>
      <c r="D2383" t="s">
        <v>5048</v>
      </c>
      <c r="E2383" t="s">
        <v>6108</v>
      </c>
      <c r="H2383" t="s">
        <v>5050</v>
      </c>
      <c r="I2383" t="s">
        <v>5051</v>
      </c>
      <c r="K2383" t="s">
        <v>5052</v>
      </c>
      <c r="M2383" t="s">
        <v>5134</v>
      </c>
      <c r="N2383" t="s">
        <v>5051</v>
      </c>
      <c r="O2383" t="s">
        <v>5063</v>
      </c>
      <c r="Q2383" t="s">
        <v>5109</v>
      </c>
      <c r="X2383" t="s">
        <v>5093</v>
      </c>
      <c r="Y2383" t="s">
        <v>5108</v>
      </c>
      <c r="Z2383" t="s">
        <v>5093</v>
      </c>
      <c r="AA2383" t="s">
        <v>5093</v>
      </c>
      <c r="AH2383" t="s">
        <v>5058</v>
      </c>
      <c r="AM2383" t="s">
        <v>6109</v>
      </c>
    </row>
    <row r="2384" spans="1:39" x14ac:dyDescent="0.25">
      <c r="A2384">
        <v>363</v>
      </c>
      <c r="B2384" t="s">
        <v>6110</v>
      </c>
      <c r="C2384" t="s">
        <v>4792</v>
      </c>
      <c r="D2384" t="s">
        <v>5048</v>
      </c>
      <c r="E2384" t="s">
        <v>6111</v>
      </c>
      <c r="H2384" t="s">
        <v>5050</v>
      </c>
      <c r="I2384" t="s">
        <v>5051</v>
      </c>
      <c r="K2384" t="s">
        <v>235</v>
      </c>
      <c r="M2384" t="s">
        <v>5134</v>
      </c>
      <c r="N2384" t="s">
        <v>5051</v>
      </c>
      <c r="O2384" t="s">
        <v>5094</v>
      </c>
      <c r="Q2384" t="s">
        <v>5109</v>
      </c>
      <c r="X2384" t="s">
        <v>5093</v>
      </c>
      <c r="Y2384" t="s">
        <v>5085</v>
      </c>
      <c r="Z2384" t="s">
        <v>5093</v>
      </c>
      <c r="AA2384" t="s">
        <v>5093</v>
      </c>
      <c r="AH2384" t="s">
        <v>5058</v>
      </c>
      <c r="AM2384" t="s">
        <v>6112</v>
      </c>
    </row>
    <row r="2385" spans="1:39" x14ac:dyDescent="0.25">
      <c r="A2385">
        <v>364</v>
      </c>
      <c r="B2385" t="s">
        <v>6113</v>
      </c>
      <c r="C2385" t="s">
        <v>4792</v>
      </c>
      <c r="D2385" t="s">
        <v>5048</v>
      </c>
      <c r="E2385" t="s">
        <v>6114</v>
      </c>
      <c r="H2385" t="s">
        <v>5050</v>
      </c>
      <c r="I2385" t="s">
        <v>5051</v>
      </c>
      <c r="K2385" t="s">
        <v>235</v>
      </c>
      <c r="M2385" t="s">
        <v>5191</v>
      </c>
      <c r="N2385" t="s">
        <v>5051</v>
      </c>
      <c r="O2385" t="s">
        <v>5094</v>
      </c>
      <c r="Q2385" t="s">
        <v>5064</v>
      </c>
      <c r="X2385" t="s">
        <v>5093</v>
      </c>
      <c r="Y2385" t="s">
        <v>5123</v>
      </c>
      <c r="Z2385" t="s">
        <v>5093</v>
      </c>
      <c r="AA2385" t="s">
        <v>5093</v>
      </c>
      <c r="AH2385" t="s">
        <v>5058</v>
      </c>
      <c r="AM2385" t="s">
        <v>6115</v>
      </c>
    </row>
    <row r="2386" spans="1:39" x14ac:dyDescent="0.25">
      <c r="A2386">
        <v>365</v>
      </c>
      <c r="B2386" t="s">
        <v>6116</v>
      </c>
      <c r="C2386" t="s">
        <v>4792</v>
      </c>
      <c r="D2386" t="s">
        <v>5048</v>
      </c>
      <c r="E2386" t="s">
        <v>6117</v>
      </c>
      <c r="H2386" t="s">
        <v>5050</v>
      </c>
      <c r="I2386" t="s">
        <v>5051</v>
      </c>
      <c r="K2386" t="s">
        <v>235</v>
      </c>
      <c r="M2386" t="s">
        <v>5191</v>
      </c>
      <c r="N2386" t="s">
        <v>5051</v>
      </c>
      <c r="O2386" t="s">
        <v>5113</v>
      </c>
      <c r="Q2386" t="s">
        <v>5064</v>
      </c>
      <c r="X2386" t="s">
        <v>5093</v>
      </c>
      <c r="Y2386" t="s">
        <v>5460</v>
      </c>
      <c r="Z2386" t="s">
        <v>5093</v>
      </c>
      <c r="AA2386" t="s">
        <v>5093</v>
      </c>
      <c r="AH2386" t="s">
        <v>5058</v>
      </c>
      <c r="AM2386" t="s">
        <v>6118</v>
      </c>
    </row>
    <row r="2387" spans="1:39" x14ac:dyDescent="0.25">
      <c r="A2387">
        <v>366</v>
      </c>
      <c r="B2387" t="s">
        <v>6119</v>
      </c>
      <c r="C2387" t="s">
        <v>4792</v>
      </c>
      <c r="D2387" t="s">
        <v>5048</v>
      </c>
      <c r="E2387" t="s">
        <v>6120</v>
      </c>
      <c r="H2387" t="s">
        <v>5050</v>
      </c>
      <c r="I2387" t="s">
        <v>5051</v>
      </c>
      <c r="K2387" t="s">
        <v>5070</v>
      </c>
      <c r="M2387" t="s">
        <v>323</v>
      </c>
      <c r="N2387" t="s">
        <v>5051</v>
      </c>
      <c r="O2387" t="s">
        <v>5063</v>
      </c>
      <c r="Q2387" t="s">
        <v>506</v>
      </c>
      <c r="X2387" t="s">
        <v>5093</v>
      </c>
      <c r="Y2387" t="s">
        <v>5196</v>
      </c>
      <c r="Z2387" t="s">
        <v>5093</v>
      </c>
      <c r="AA2387" t="s">
        <v>5093</v>
      </c>
      <c r="AH2387" t="s">
        <v>5058</v>
      </c>
      <c r="AM2387" t="s">
        <v>6121</v>
      </c>
    </row>
    <row r="2388" spans="1:39" x14ac:dyDescent="0.25">
      <c r="A2388">
        <v>367</v>
      </c>
      <c r="B2388" t="s">
        <v>6122</v>
      </c>
      <c r="C2388" t="s">
        <v>4792</v>
      </c>
      <c r="D2388" t="s">
        <v>5048</v>
      </c>
      <c r="E2388" t="s">
        <v>6123</v>
      </c>
      <c r="H2388" t="s">
        <v>5050</v>
      </c>
      <c r="I2388" t="s">
        <v>5051</v>
      </c>
      <c r="K2388" t="s">
        <v>5099</v>
      </c>
      <c r="M2388" t="s">
        <v>5196</v>
      </c>
      <c r="N2388" t="s">
        <v>5051</v>
      </c>
      <c r="O2388" t="s">
        <v>5113</v>
      </c>
      <c r="Q2388" t="s">
        <v>506</v>
      </c>
      <c r="X2388" t="s">
        <v>5093</v>
      </c>
      <c r="Y2388" t="s">
        <v>236</v>
      </c>
      <c r="Z2388" t="s">
        <v>5093</v>
      </c>
      <c r="AA2388" t="s">
        <v>5093</v>
      </c>
      <c r="AH2388" t="s">
        <v>5058</v>
      </c>
      <c r="AM2388" t="s">
        <v>6124</v>
      </c>
    </row>
    <row r="2389" spans="1:39" x14ac:dyDescent="0.25">
      <c r="A2389">
        <v>368</v>
      </c>
      <c r="B2389" t="s">
        <v>6125</v>
      </c>
      <c r="C2389" t="s">
        <v>4792</v>
      </c>
      <c r="D2389" t="s">
        <v>5048</v>
      </c>
      <c r="E2389" t="s">
        <v>6126</v>
      </c>
      <c r="H2389" t="s">
        <v>5050</v>
      </c>
      <c r="I2389" t="s">
        <v>5051</v>
      </c>
      <c r="K2389" t="s">
        <v>235</v>
      </c>
      <c r="M2389" t="s">
        <v>5098</v>
      </c>
      <c r="N2389" t="s">
        <v>5051</v>
      </c>
      <c r="O2389" t="s">
        <v>5063</v>
      </c>
      <c r="Q2389" t="s">
        <v>506</v>
      </c>
      <c r="X2389" t="s">
        <v>5093</v>
      </c>
      <c r="Y2389" t="s">
        <v>5065</v>
      </c>
      <c r="Z2389" t="s">
        <v>5093</v>
      </c>
      <c r="AA2389" t="s">
        <v>5093</v>
      </c>
      <c r="AH2389" t="s">
        <v>5058</v>
      </c>
      <c r="AM2389" t="s">
        <v>6127</v>
      </c>
    </row>
    <row r="2390" spans="1:39" x14ac:dyDescent="0.25">
      <c r="A2390">
        <v>369</v>
      </c>
      <c r="B2390" t="s">
        <v>6128</v>
      </c>
      <c r="C2390" t="s">
        <v>4792</v>
      </c>
      <c r="D2390" t="s">
        <v>5048</v>
      </c>
      <c r="E2390" t="s">
        <v>6129</v>
      </c>
      <c r="H2390" t="s">
        <v>5050</v>
      </c>
      <c r="I2390" t="s">
        <v>5051</v>
      </c>
      <c r="K2390" t="s">
        <v>5052</v>
      </c>
      <c r="M2390" t="s">
        <v>5056</v>
      </c>
      <c r="N2390" t="s">
        <v>5051</v>
      </c>
      <c r="O2390" t="s">
        <v>235</v>
      </c>
      <c r="Q2390" t="s">
        <v>506</v>
      </c>
      <c r="X2390" t="s">
        <v>5093</v>
      </c>
      <c r="Y2390" t="s">
        <v>5113</v>
      </c>
      <c r="Z2390" t="s">
        <v>5093</v>
      </c>
      <c r="AA2390" t="s">
        <v>5093</v>
      </c>
      <c r="AH2390" t="s">
        <v>5058</v>
      </c>
      <c r="AM2390" t="s">
        <v>6130</v>
      </c>
    </row>
    <row r="2391" spans="1:39" x14ac:dyDescent="0.25">
      <c r="A2391">
        <v>370</v>
      </c>
      <c r="B2391" t="s">
        <v>6131</v>
      </c>
      <c r="C2391" t="s">
        <v>4792</v>
      </c>
      <c r="D2391" t="s">
        <v>5048</v>
      </c>
      <c r="E2391" t="s">
        <v>6132</v>
      </c>
      <c r="H2391" t="s">
        <v>5050</v>
      </c>
      <c r="I2391" t="s">
        <v>5051</v>
      </c>
      <c r="K2391" t="s">
        <v>5052</v>
      </c>
      <c r="M2391" t="s">
        <v>5056</v>
      </c>
      <c r="N2391" t="s">
        <v>5051</v>
      </c>
      <c r="O2391" t="s">
        <v>5104</v>
      </c>
      <c r="Q2391" t="s">
        <v>506</v>
      </c>
      <c r="X2391" t="s">
        <v>5093</v>
      </c>
      <c r="Y2391" t="s">
        <v>5085</v>
      </c>
      <c r="Z2391" t="s">
        <v>5093</v>
      </c>
      <c r="AA2391" t="s">
        <v>5093</v>
      </c>
      <c r="AH2391" t="s">
        <v>5058</v>
      </c>
      <c r="AM2391" t="s">
        <v>6133</v>
      </c>
    </row>
    <row r="2392" spans="1:39" x14ac:dyDescent="0.25">
      <c r="A2392">
        <v>371</v>
      </c>
      <c r="B2392" t="s">
        <v>6134</v>
      </c>
      <c r="C2392" t="s">
        <v>4792</v>
      </c>
      <c r="D2392" t="s">
        <v>5048</v>
      </c>
      <c r="E2392" t="s">
        <v>6135</v>
      </c>
      <c r="H2392" t="s">
        <v>5050</v>
      </c>
      <c r="I2392" t="s">
        <v>5051</v>
      </c>
      <c r="K2392" t="s">
        <v>235</v>
      </c>
      <c r="M2392" t="s">
        <v>238</v>
      </c>
      <c r="N2392" t="s">
        <v>5051</v>
      </c>
      <c r="O2392" t="s">
        <v>5113</v>
      </c>
      <c r="Q2392" t="s">
        <v>506</v>
      </c>
      <c r="X2392" t="s">
        <v>5093</v>
      </c>
      <c r="Y2392" t="s">
        <v>5123</v>
      </c>
      <c r="Z2392" t="s">
        <v>5093</v>
      </c>
      <c r="AA2392" t="s">
        <v>5093</v>
      </c>
      <c r="AH2392" t="s">
        <v>5058</v>
      </c>
      <c r="AM2392" t="s">
        <v>6136</v>
      </c>
    </row>
    <row r="2393" spans="1:39" x14ac:dyDescent="0.25">
      <c r="A2393">
        <v>372</v>
      </c>
      <c r="B2393" t="s">
        <v>6137</v>
      </c>
      <c r="C2393" t="s">
        <v>4792</v>
      </c>
      <c r="D2393" t="s">
        <v>5048</v>
      </c>
      <c r="E2393" t="s">
        <v>6138</v>
      </c>
      <c r="H2393" t="s">
        <v>5050</v>
      </c>
      <c r="I2393" t="s">
        <v>5051</v>
      </c>
      <c r="K2393" t="s">
        <v>5099</v>
      </c>
      <c r="M2393" t="s">
        <v>506</v>
      </c>
      <c r="N2393" t="s">
        <v>5051</v>
      </c>
      <c r="O2393" t="s">
        <v>5099</v>
      </c>
      <c r="Q2393" t="s">
        <v>506</v>
      </c>
      <c r="X2393" t="s">
        <v>5093</v>
      </c>
      <c r="Y2393" t="s">
        <v>5138</v>
      </c>
      <c r="Z2393" t="s">
        <v>5093</v>
      </c>
      <c r="AA2393" t="s">
        <v>5093</v>
      </c>
      <c r="AH2393" t="s">
        <v>5058</v>
      </c>
      <c r="AM2393" t="s">
        <v>6139</v>
      </c>
    </row>
    <row r="2394" spans="1:39" x14ac:dyDescent="0.25">
      <c r="A2394">
        <v>373</v>
      </c>
      <c r="B2394" t="s">
        <v>6140</v>
      </c>
      <c r="C2394" t="s">
        <v>4792</v>
      </c>
      <c r="D2394" t="s">
        <v>5048</v>
      </c>
      <c r="E2394" t="s">
        <v>6141</v>
      </c>
      <c r="H2394" t="s">
        <v>5050</v>
      </c>
      <c r="I2394" t="s">
        <v>5051</v>
      </c>
      <c r="K2394" t="s">
        <v>5099</v>
      </c>
      <c r="M2394" t="s">
        <v>506</v>
      </c>
      <c r="N2394" t="s">
        <v>5051</v>
      </c>
      <c r="O2394" t="s">
        <v>5099</v>
      </c>
      <c r="Q2394" t="s">
        <v>506</v>
      </c>
      <c r="X2394" t="s">
        <v>5093</v>
      </c>
      <c r="Y2394" t="s">
        <v>5460</v>
      </c>
      <c r="Z2394" t="s">
        <v>5093</v>
      </c>
      <c r="AA2394" t="s">
        <v>5093</v>
      </c>
      <c r="AH2394" t="s">
        <v>5058</v>
      </c>
      <c r="AM2394" t="s">
        <v>6142</v>
      </c>
    </row>
    <row r="2395" spans="1:39" x14ac:dyDescent="0.25">
      <c r="A2395">
        <v>374</v>
      </c>
      <c r="B2395" t="s">
        <v>6143</v>
      </c>
      <c r="C2395" t="s">
        <v>4792</v>
      </c>
      <c r="D2395" t="s">
        <v>5048</v>
      </c>
      <c r="E2395" t="s">
        <v>6144</v>
      </c>
      <c r="H2395" t="s">
        <v>5050</v>
      </c>
      <c r="I2395" t="s">
        <v>5051</v>
      </c>
      <c r="K2395" t="s">
        <v>5091</v>
      </c>
      <c r="M2395" t="s">
        <v>5196</v>
      </c>
      <c r="N2395" t="s">
        <v>5051</v>
      </c>
      <c r="O2395" t="s">
        <v>5094</v>
      </c>
      <c r="Q2395" t="s">
        <v>486</v>
      </c>
      <c r="X2395" t="s">
        <v>5093</v>
      </c>
      <c r="Y2395" t="s">
        <v>5104</v>
      </c>
      <c r="Z2395" t="s">
        <v>5093</v>
      </c>
      <c r="AA2395" t="s">
        <v>5093</v>
      </c>
      <c r="AH2395" t="s">
        <v>5058</v>
      </c>
      <c r="AM2395" t="s">
        <v>6145</v>
      </c>
    </row>
    <row r="2396" spans="1:39" x14ac:dyDescent="0.25">
      <c r="A2396">
        <v>375</v>
      </c>
      <c r="B2396" t="s">
        <v>6146</v>
      </c>
      <c r="C2396" t="s">
        <v>4792</v>
      </c>
      <c r="D2396" t="s">
        <v>5048</v>
      </c>
      <c r="E2396" t="s">
        <v>6147</v>
      </c>
      <c r="H2396" t="s">
        <v>5050</v>
      </c>
      <c r="I2396" t="s">
        <v>5051</v>
      </c>
      <c r="K2396" t="s">
        <v>5091</v>
      </c>
      <c r="M2396" t="s">
        <v>743</v>
      </c>
      <c r="N2396" t="s">
        <v>5051</v>
      </c>
      <c r="O2396" t="s">
        <v>5099</v>
      </c>
      <c r="Q2396" t="s">
        <v>486</v>
      </c>
      <c r="X2396" t="s">
        <v>5093</v>
      </c>
      <c r="Y2396" t="s">
        <v>5078</v>
      </c>
      <c r="Z2396" t="s">
        <v>5093</v>
      </c>
      <c r="AA2396" t="s">
        <v>5093</v>
      </c>
      <c r="AH2396" t="s">
        <v>5058</v>
      </c>
      <c r="AM2396" t="s">
        <v>6148</v>
      </c>
    </row>
    <row r="2397" spans="1:39" x14ac:dyDescent="0.25">
      <c r="A2397">
        <v>4366</v>
      </c>
      <c r="B2397" t="s">
        <v>10905</v>
      </c>
      <c r="C2397" t="s">
        <v>4792</v>
      </c>
      <c r="D2397" t="s">
        <v>5048</v>
      </c>
      <c r="E2397" t="s">
        <v>10906</v>
      </c>
      <c r="H2397" t="s">
        <v>5050</v>
      </c>
      <c r="I2397" t="s">
        <v>5051</v>
      </c>
      <c r="K2397" t="s">
        <v>5077</v>
      </c>
      <c r="M2397" t="s">
        <v>238</v>
      </c>
      <c r="N2397" t="s">
        <v>5051</v>
      </c>
      <c r="O2397" t="s">
        <v>5094</v>
      </c>
      <c r="Q2397" t="s">
        <v>486</v>
      </c>
      <c r="X2397" t="s">
        <v>5093</v>
      </c>
      <c r="Y2397" t="s">
        <v>5069</v>
      </c>
      <c r="Z2397" t="s">
        <v>5093</v>
      </c>
      <c r="AA2397" t="s">
        <v>5093</v>
      </c>
      <c r="AH2397" t="s">
        <v>5058</v>
      </c>
      <c r="AM2397" t="s">
        <v>10907</v>
      </c>
    </row>
    <row r="2398" spans="1:39" x14ac:dyDescent="0.25">
      <c r="A2398">
        <v>4367</v>
      </c>
      <c r="B2398" t="s">
        <v>10908</v>
      </c>
      <c r="C2398" t="s">
        <v>4792</v>
      </c>
      <c r="D2398" t="s">
        <v>5048</v>
      </c>
      <c r="E2398" t="s">
        <v>10909</v>
      </c>
      <c r="H2398" t="s">
        <v>5050</v>
      </c>
      <c r="I2398" t="s">
        <v>5051</v>
      </c>
      <c r="K2398" t="s">
        <v>235</v>
      </c>
      <c r="M2398" t="s">
        <v>238</v>
      </c>
      <c r="N2398" t="s">
        <v>5051</v>
      </c>
      <c r="O2398" t="s">
        <v>5099</v>
      </c>
      <c r="Q2398" t="s">
        <v>486</v>
      </c>
      <c r="X2398" t="s">
        <v>5093</v>
      </c>
      <c r="Y2398" t="s">
        <v>5108</v>
      </c>
      <c r="Z2398" t="s">
        <v>5093</v>
      </c>
      <c r="AA2398" t="s">
        <v>5093</v>
      </c>
      <c r="AH2398" t="s">
        <v>5058</v>
      </c>
      <c r="AM2398" t="s">
        <v>10910</v>
      </c>
    </row>
    <row r="2399" spans="1:39" x14ac:dyDescent="0.25">
      <c r="A2399">
        <v>4368</v>
      </c>
      <c r="B2399" t="s">
        <v>10911</v>
      </c>
      <c r="C2399" t="s">
        <v>4792</v>
      </c>
      <c r="D2399" t="s">
        <v>5048</v>
      </c>
      <c r="E2399" t="s">
        <v>7980</v>
      </c>
      <c r="H2399" t="s">
        <v>5050</v>
      </c>
      <c r="I2399" t="s">
        <v>5051</v>
      </c>
      <c r="K2399" t="s">
        <v>235</v>
      </c>
      <c r="M2399" t="s">
        <v>5054</v>
      </c>
      <c r="N2399" t="s">
        <v>5051</v>
      </c>
      <c r="O2399" t="s">
        <v>5063</v>
      </c>
      <c r="Q2399" t="s">
        <v>5054</v>
      </c>
      <c r="X2399" t="s">
        <v>5093</v>
      </c>
      <c r="Y2399" t="s">
        <v>5085</v>
      </c>
      <c r="Z2399" t="s">
        <v>5093</v>
      </c>
      <c r="AA2399" t="s">
        <v>5093</v>
      </c>
      <c r="AH2399" t="s">
        <v>5058</v>
      </c>
      <c r="AM2399" t="s">
        <v>10912</v>
      </c>
    </row>
    <row r="2400" spans="1:39" x14ac:dyDescent="0.25">
      <c r="A2400">
        <v>4369</v>
      </c>
      <c r="B2400" t="s">
        <v>10913</v>
      </c>
      <c r="C2400" t="s">
        <v>4792</v>
      </c>
      <c r="D2400" t="s">
        <v>5048</v>
      </c>
      <c r="E2400" t="s">
        <v>8330</v>
      </c>
      <c r="H2400" t="s">
        <v>5050</v>
      </c>
      <c r="I2400" t="s">
        <v>5051</v>
      </c>
      <c r="K2400" t="s">
        <v>235</v>
      </c>
      <c r="M2400" t="s">
        <v>743</v>
      </c>
      <c r="N2400" t="s">
        <v>5051</v>
      </c>
      <c r="O2400" t="s">
        <v>5063</v>
      </c>
      <c r="Q2400" t="s">
        <v>559</v>
      </c>
      <c r="X2400" t="s">
        <v>5093</v>
      </c>
      <c r="Y2400" t="s">
        <v>5080</v>
      </c>
      <c r="Z2400" t="s">
        <v>5093</v>
      </c>
      <c r="AA2400" t="s">
        <v>5093</v>
      </c>
      <c r="AH2400" t="s">
        <v>5058</v>
      </c>
      <c r="AM2400" t="s">
        <v>10914</v>
      </c>
    </row>
    <row r="2401" spans="1:39" x14ac:dyDescent="0.25">
      <c r="A2401">
        <v>4370</v>
      </c>
      <c r="B2401" t="s">
        <v>10915</v>
      </c>
      <c r="C2401" t="s">
        <v>4792</v>
      </c>
      <c r="D2401" t="s">
        <v>5048</v>
      </c>
      <c r="E2401" t="s">
        <v>7071</v>
      </c>
      <c r="H2401" t="s">
        <v>5050</v>
      </c>
      <c r="I2401" t="s">
        <v>5051</v>
      </c>
      <c r="K2401" t="s">
        <v>5133</v>
      </c>
      <c r="M2401" t="s">
        <v>5080</v>
      </c>
      <c r="N2401" t="s">
        <v>5051</v>
      </c>
      <c r="O2401" t="s">
        <v>5099</v>
      </c>
      <c r="Q2401" t="s">
        <v>5080</v>
      </c>
      <c r="X2401" t="s">
        <v>5093</v>
      </c>
      <c r="Y2401" t="s">
        <v>5053</v>
      </c>
      <c r="Z2401" t="s">
        <v>5100</v>
      </c>
      <c r="AA2401" t="s">
        <v>5093</v>
      </c>
      <c r="AH2401" t="s">
        <v>5058</v>
      </c>
      <c r="AM2401" t="s">
        <v>10916</v>
      </c>
    </row>
    <row r="2402" spans="1:39" x14ac:dyDescent="0.25">
      <c r="A2402">
        <v>4371</v>
      </c>
      <c r="B2402" t="s">
        <v>10917</v>
      </c>
      <c r="C2402" t="s">
        <v>4792</v>
      </c>
      <c r="D2402" t="s">
        <v>5048</v>
      </c>
      <c r="E2402" t="s">
        <v>10918</v>
      </c>
      <c r="H2402" t="s">
        <v>5050</v>
      </c>
      <c r="I2402" t="s">
        <v>5051</v>
      </c>
      <c r="K2402" t="s">
        <v>5091</v>
      </c>
      <c r="M2402" t="s">
        <v>237</v>
      </c>
      <c r="N2402" t="s">
        <v>5051</v>
      </c>
      <c r="O2402" t="s">
        <v>5078</v>
      </c>
      <c r="Q2402" t="s">
        <v>238</v>
      </c>
      <c r="X2402" t="s">
        <v>5093</v>
      </c>
      <c r="Y2402" t="s">
        <v>5191</v>
      </c>
      <c r="Z2402" t="s">
        <v>5100</v>
      </c>
      <c r="AA2402" t="s">
        <v>5093</v>
      </c>
      <c r="AH2402" t="s">
        <v>5058</v>
      </c>
      <c r="AM2402" t="s">
        <v>10919</v>
      </c>
    </row>
    <row r="2403" spans="1:39" x14ac:dyDescent="0.25">
      <c r="A2403">
        <v>4372</v>
      </c>
      <c r="B2403" t="s">
        <v>10920</v>
      </c>
      <c r="C2403" t="s">
        <v>4792</v>
      </c>
      <c r="D2403" t="s">
        <v>5048</v>
      </c>
      <c r="E2403" t="s">
        <v>10921</v>
      </c>
      <c r="H2403" t="s">
        <v>5050</v>
      </c>
      <c r="I2403" t="s">
        <v>5051</v>
      </c>
      <c r="K2403" t="s">
        <v>235</v>
      </c>
      <c r="M2403" t="s">
        <v>5196</v>
      </c>
      <c r="N2403" t="s">
        <v>5051</v>
      </c>
      <c r="O2403" t="s">
        <v>5122</v>
      </c>
      <c r="Q2403" t="s">
        <v>506</v>
      </c>
      <c r="X2403" t="s">
        <v>5093</v>
      </c>
      <c r="Y2403" t="s">
        <v>5085</v>
      </c>
      <c r="Z2403" t="s">
        <v>5100</v>
      </c>
      <c r="AA2403" t="s">
        <v>5093</v>
      </c>
      <c r="AH2403" t="s">
        <v>5058</v>
      </c>
      <c r="AM2403" t="s">
        <v>10922</v>
      </c>
    </row>
    <row r="2404" spans="1:39" x14ac:dyDescent="0.25">
      <c r="A2404">
        <v>4373</v>
      </c>
      <c r="B2404" t="s">
        <v>10923</v>
      </c>
      <c r="C2404" t="s">
        <v>4792</v>
      </c>
      <c r="D2404" t="s">
        <v>5048</v>
      </c>
      <c r="E2404" t="s">
        <v>8449</v>
      </c>
      <c r="H2404" t="s">
        <v>5050</v>
      </c>
      <c r="I2404" t="s">
        <v>5051</v>
      </c>
      <c r="K2404" t="s">
        <v>5099</v>
      </c>
      <c r="M2404" t="s">
        <v>5134</v>
      </c>
      <c r="N2404" t="s">
        <v>5051</v>
      </c>
      <c r="O2404" t="s">
        <v>5099</v>
      </c>
      <c r="Q2404" t="s">
        <v>238</v>
      </c>
      <c r="X2404" t="s">
        <v>5093</v>
      </c>
      <c r="Y2404" t="s">
        <v>5108</v>
      </c>
      <c r="Z2404" t="s">
        <v>5074</v>
      </c>
      <c r="AA2404" t="s">
        <v>5093</v>
      </c>
      <c r="AH2404" t="s">
        <v>5058</v>
      </c>
      <c r="AM2404" t="s">
        <v>10924</v>
      </c>
    </row>
    <row r="2405" spans="1:39" x14ac:dyDescent="0.25">
      <c r="A2405">
        <v>4374</v>
      </c>
      <c r="B2405" t="s">
        <v>10925</v>
      </c>
      <c r="C2405" t="s">
        <v>4792</v>
      </c>
      <c r="D2405" t="s">
        <v>5048</v>
      </c>
      <c r="E2405" t="s">
        <v>9647</v>
      </c>
      <c r="H2405" t="s">
        <v>5050</v>
      </c>
      <c r="I2405" t="s">
        <v>5051</v>
      </c>
      <c r="K2405" t="s">
        <v>5052</v>
      </c>
      <c r="M2405" t="s">
        <v>743</v>
      </c>
      <c r="N2405" t="s">
        <v>5051</v>
      </c>
      <c r="O2405" t="s">
        <v>5133</v>
      </c>
      <c r="Q2405" t="s">
        <v>5134</v>
      </c>
      <c r="X2405" t="s">
        <v>5093</v>
      </c>
      <c r="Y2405" t="s">
        <v>5063</v>
      </c>
      <c r="Z2405" t="s">
        <v>5077</v>
      </c>
      <c r="AA2405" t="s">
        <v>5093</v>
      </c>
      <c r="AH2405" t="s">
        <v>5058</v>
      </c>
      <c r="AM2405" t="s">
        <v>10926</v>
      </c>
    </row>
    <row r="2406" spans="1:39" x14ac:dyDescent="0.25">
      <c r="A2406">
        <v>4375</v>
      </c>
      <c r="B2406" t="s">
        <v>10927</v>
      </c>
      <c r="C2406" t="s">
        <v>4792</v>
      </c>
      <c r="D2406" t="s">
        <v>5048</v>
      </c>
      <c r="E2406" t="s">
        <v>10928</v>
      </c>
      <c r="H2406" t="s">
        <v>5050</v>
      </c>
      <c r="I2406" t="s">
        <v>5051</v>
      </c>
      <c r="K2406" t="s">
        <v>5070</v>
      </c>
      <c r="M2406" t="s">
        <v>5355</v>
      </c>
      <c r="N2406" t="s">
        <v>5051</v>
      </c>
      <c r="O2406" t="s">
        <v>5094</v>
      </c>
      <c r="Q2406" t="s">
        <v>238</v>
      </c>
      <c r="X2406" t="s">
        <v>5093</v>
      </c>
      <c r="Y2406" t="s">
        <v>5108</v>
      </c>
      <c r="Z2406" t="s">
        <v>5077</v>
      </c>
      <c r="AA2406" t="s">
        <v>5093</v>
      </c>
      <c r="AH2406" t="s">
        <v>5058</v>
      </c>
      <c r="AM2406" t="s">
        <v>10929</v>
      </c>
    </row>
    <row r="2407" spans="1:39" x14ac:dyDescent="0.25">
      <c r="A2407">
        <v>4376</v>
      </c>
      <c r="B2407" t="s">
        <v>10930</v>
      </c>
      <c r="C2407" t="s">
        <v>4792</v>
      </c>
      <c r="D2407" t="s">
        <v>5048</v>
      </c>
      <c r="E2407" t="s">
        <v>10931</v>
      </c>
      <c r="H2407" t="s">
        <v>5050</v>
      </c>
      <c r="I2407" t="s">
        <v>5051</v>
      </c>
      <c r="K2407" t="s">
        <v>235</v>
      </c>
      <c r="M2407" t="s">
        <v>5092</v>
      </c>
      <c r="N2407" t="s">
        <v>5051</v>
      </c>
      <c r="O2407" t="s">
        <v>5063</v>
      </c>
      <c r="Q2407" t="s">
        <v>5109</v>
      </c>
      <c r="X2407" t="s">
        <v>5093</v>
      </c>
      <c r="Y2407" t="s">
        <v>5078</v>
      </c>
      <c r="Z2407" t="s">
        <v>5077</v>
      </c>
      <c r="AA2407" t="s">
        <v>5093</v>
      </c>
      <c r="AH2407" t="s">
        <v>5058</v>
      </c>
      <c r="AM2407" t="s">
        <v>10932</v>
      </c>
    </row>
    <row r="2408" spans="1:39" x14ac:dyDescent="0.25">
      <c r="A2408">
        <v>4377</v>
      </c>
      <c r="B2408" t="s">
        <v>10933</v>
      </c>
      <c r="C2408" t="s">
        <v>4792</v>
      </c>
      <c r="D2408" t="s">
        <v>5048</v>
      </c>
      <c r="E2408" t="s">
        <v>10934</v>
      </c>
      <c r="H2408" t="s">
        <v>5050</v>
      </c>
      <c r="I2408" t="s">
        <v>5051</v>
      </c>
      <c r="K2408" t="s">
        <v>5091</v>
      </c>
      <c r="M2408" t="s">
        <v>5121</v>
      </c>
      <c r="N2408" t="s">
        <v>5051</v>
      </c>
      <c r="O2408" t="s">
        <v>5104</v>
      </c>
      <c r="Q2408" t="s">
        <v>486</v>
      </c>
      <c r="X2408" t="s">
        <v>5093</v>
      </c>
      <c r="Y2408" t="s">
        <v>5395</v>
      </c>
      <c r="Z2408" t="s">
        <v>5077</v>
      </c>
      <c r="AA2408" t="s">
        <v>5093</v>
      </c>
      <c r="AH2408" t="s">
        <v>5058</v>
      </c>
      <c r="AM2408" t="s">
        <v>10935</v>
      </c>
    </row>
    <row r="2409" spans="1:39" x14ac:dyDescent="0.25">
      <c r="A2409">
        <v>4378</v>
      </c>
      <c r="B2409" t="s">
        <v>10936</v>
      </c>
      <c r="C2409" t="s">
        <v>4792</v>
      </c>
      <c r="D2409" t="s">
        <v>5048</v>
      </c>
      <c r="E2409" t="s">
        <v>10937</v>
      </c>
      <c r="H2409" t="s">
        <v>5050</v>
      </c>
      <c r="I2409" t="s">
        <v>5051</v>
      </c>
      <c r="K2409" t="s">
        <v>5099</v>
      </c>
      <c r="M2409" t="s">
        <v>506</v>
      </c>
      <c r="N2409" t="s">
        <v>5051</v>
      </c>
      <c r="O2409" t="s">
        <v>5094</v>
      </c>
      <c r="Q2409" t="s">
        <v>5991</v>
      </c>
      <c r="X2409" t="s">
        <v>5093</v>
      </c>
      <c r="Y2409" t="s">
        <v>5108</v>
      </c>
      <c r="Z2409" t="s">
        <v>5672</v>
      </c>
      <c r="AA2409" t="s">
        <v>5093</v>
      </c>
      <c r="AH2409" t="s">
        <v>5058</v>
      </c>
      <c r="AM2409" t="s">
        <v>10938</v>
      </c>
    </row>
    <row r="2410" spans="1:39" x14ac:dyDescent="0.25">
      <c r="A2410">
        <v>4379</v>
      </c>
      <c r="B2410" t="s">
        <v>10939</v>
      </c>
      <c r="C2410" t="s">
        <v>4792</v>
      </c>
      <c r="D2410" t="s">
        <v>5048</v>
      </c>
      <c r="E2410" t="s">
        <v>10940</v>
      </c>
      <c r="H2410" t="s">
        <v>5050</v>
      </c>
      <c r="I2410" t="s">
        <v>5051</v>
      </c>
      <c r="K2410" t="s">
        <v>5052</v>
      </c>
      <c r="M2410" t="s">
        <v>743</v>
      </c>
      <c r="N2410" t="s">
        <v>5051</v>
      </c>
      <c r="O2410" t="s">
        <v>5062</v>
      </c>
      <c r="Q2410" t="s">
        <v>238</v>
      </c>
      <c r="X2410" t="s">
        <v>5093</v>
      </c>
      <c r="Y2410" t="s">
        <v>5117</v>
      </c>
      <c r="Z2410" t="s">
        <v>5070</v>
      </c>
      <c r="AA2410" t="s">
        <v>5093</v>
      </c>
      <c r="AH2410" t="s">
        <v>5058</v>
      </c>
      <c r="AM2410" t="s">
        <v>10941</v>
      </c>
    </row>
    <row r="2411" spans="1:39" x14ac:dyDescent="0.25">
      <c r="A2411">
        <v>4380</v>
      </c>
      <c r="B2411" t="s">
        <v>10942</v>
      </c>
      <c r="C2411" t="s">
        <v>4792</v>
      </c>
      <c r="D2411" t="s">
        <v>5048</v>
      </c>
      <c r="E2411" t="s">
        <v>10943</v>
      </c>
      <c r="H2411" t="s">
        <v>5050</v>
      </c>
      <c r="I2411" t="s">
        <v>5051</v>
      </c>
      <c r="K2411" t="s">
        <v>5077</v>
      </c>
      <c r="M2411" t="s">
        <v>237</v>
      </c>
      <c r="N2411" t="s">
        <v>5051</v>
      </c>
      <c r="O2411" t="s">
        <v>5052</v>
      </c>
      <c r="Q2411" t="s">
        <v>5134</v>
      </c>
      <c r="X2411" t="s">
        <v>5093</v>
      </c>
      <c r="Y2411" t="s">
        <v>236</v>
      </c>
      <c r="Z2411" t="s">
        <v>5057</v>
      </c>
      <c r="AA2411" t="s">
        <v>5093</v>
      </c>
      <c r="AH2411" t="s">
        <v>5058</v>
      </c>
      <c r="AM2411" t="s">
        <v>10944</v>
      </c>
    </row>
    <row r="2412" spans="1:39" x14ac:dyDescent="0.25">
      <c r="A2412">
        <v>4381</v>
      </c>
      <c r="B2412" t="s">
        <v>10945</v>
      </c>
      <c r="C2412" t="s">
        <v>4792</v>
      </c>
      <c r="D2412" t="s">
        <v>5048</v>
      </c>
      <c r="E2412" t="s">
        <v>8915</v>
      </c>
      <c r="H2412" t="s">
        <v>5050</v>
      </c>
      <c r="I2412" t="s">
        <v>5051</v>
      </c>
      <c r="K2412" t="s">
        <v>5052</v>
      </c>
      <c r="M2412" t="s">
        <v>5134</v>
      </c>
      <c r="N2412" t="s">
        <v>5051</v>
      </c>
      <c r="O2412" t="s">
        <v>5078</v>
      </c>
      <c r="Q2412" t="s">
        <v>238</v>
      </c>
      <c r="X2412" t="s">
        <v>5093</v>
      </c>
      <c r="Y2412" t="s">
        <v>5080</v>
      </c>
      <c r="Z2412" t="s">
        <v>5057</v>
      </c>
      <c r="AA2412" t="s">
        <v>5093</v>
      </c>
      <c r="AH2412" t="s">
        <v>5058</v>
      </c>
      <c r="AM2412" t="s">
        <v>10946</v>
      </c>
    </row>
    <row r="2413" spans="1:39" x14ac:dyDescent="0.25">
      <c r="A2413">
        <v>4382</v>
      </c>
      <c r="B2413" t="s">
        <v>10947</v>
      </c>
      <c r="C2413" t="s">
        <v>4792</v>
      </c>
      <c r="D2413" t="s">
        <v>5048</v>
      </c>
      <c r="E2413" t="s">
        <v>8582</v>
      </c>
      <c r="H2413" t="s">
        <v>5050</v>
      </c>
      <c r="I2413" t="s">
        <v>5051</v>
      </c>
      <c r="K2413" t="s">
        <v>5052</v>
      </c>
      <c r="M2413" t="s">
        <v>5134</v>
      </c>
      <c r="N2413" t="s">
        <v>5051</v>
      </c>
      <c r="O2413" t="s">
        <v>5078</v>
      </c>
      <c r="Q2413" t="s">
        <v>5098</v>
      </c>
      <c r="X2413" t="s">
        <v>5093</v>
      </c>
      <c r="Y2413" t="s">
        <v>236</v>
      </c>
      <c r="Z2413" t="s">
        <v>5091</v>
      </c>
      <c r="AA2413" t="s">
        <v>5093</v>
      </c>
      <c r="AH2413" t="s">
        <v>5058</v>
      </c>
      <c r="AM2413" t="s">
        <v>10948</v>
      </c>
    </row>
    <row r="2414" spans="1:39" x14ac:dyDescent="0.25">
      <c r="A2414">
        <v>4383</v>
      </c>
      <c r="B2414" t="s">
        <v>10949</v>
      </c>
      <c r="C2414" t="s">
        <v>4792</v>
      </c>
      <c r="D2414" t="s">
        <v>5048</v>
      </c>
      <c r="E2414" t="s">
        <v>10950</v>
      </c>
      <c r="H2414" t="s">
        <v>5050</v>
      </c>
      <c r="I2414" t="s">
        <v>5051</v>
      </c>
      <c r="K2414" t="s">
        <v>5052</v>
      </c>
      <c r="M2414" t="s">
        <v>5134</v>
      </c>
      <c r="N2414" t="s">
        <v>5051</v>
      </c>
      <c r="O2414" t="s">
        <v>5104</v>
      </c>
      <c r="Q2414" t="s">
        <v>5098</v>
      </c>
      <c r="X2414" t="s">
        <v>5093</v>
      </c>
      <c r="Y2414" t="s">
        <v>5053</v>
      </c>
      <c r="Z2414" t="s">
        <v>5052</v>
      </c>
      <c r="AA2414" t="s">
        <v>5093</v>
      </c>
      <c r="AH2414" t="s">
        <v>5058</v>
      </c>
      <c r="AM2414" t="s">
        <v>10951</v>
      </c>
    </row>
    <row r="2415" spans="1:39" x14ac:dyDescent="0.25">
      <c r="A2415">
        <v>4384</v>
      </c>
      <c r="B2415" t="s">
        <v>10952</v>
      </c>
      <c r="C2415" t="s">
        <v>4792</v>
      </c>
      <c r="D2415" t="s">
        <v>5048</v>
      </c>
      <c r="E2415" t="s">
        <v>9694</v>
      </c>
      <c r="H2415" t="s">
        <v>5050</v>
      </c>
      <c r="I2415" t="s">
        <v>5051</v>
      </c>
      <c r="K2415" t="s">
        <v>5052</v>
      </c>
      <c r="M2415" t="s">
        <v>5134</v>
      </c>
      <c r="N2415" t="s">
        <v>5051</v>
      </c>
      <c r="O2415" t="s">
        <v>5078</v>
      </c>
      <c r="Q2415" t="s">
        <v>5098</v>
      </c>
      <c r="X2415" t="s">
        <v>5093</v>
      </c>
      <c r="Y2415" t="s">
        <v>236</v>
      </c>
      <c r="Z2415" t="s">
        <v>5052</v>
      </c>
      <c r="AA2415" t="s">
        <v>5093</v>
      </c>
      <c r="AH2415" t="s">
        <v>5058</v>
      </c>
      <c r="AM2415" t="s">
        <v>10953</v>
      </c>
    </row>
    <row r="2416" spans="1:39" x14ac:dyDescent="0.25">
      <c r="A2416">
        <v>4385</v>
      </c>
      <c r="B2416" t="s">
        <v>10954</v>
      </c>
      <c r="C2416" t="s">
        <v>4792</v>
      </c>
      <c r="D2416" t="s">
        <v>5048</v>
      </c>
      <c r="E2416" t="s">
        <v>9787</v>
      </c>
      <c r="H2416" t="s">
        <v>5050</v>
      </c>
      <c r="I2416" t="s">
        <v>5051</v>
      </c>
      <c r="K2416" t="s">
        <v>5099</v>
      </c>
      <c r="M2416" t="s">
        <v>743</v>
      </c>
      <c r="N2416" t="s">
        <v>5051</v>
      </c>
      <c r="O2416" t="s">
        <v>5099</v>
      </c>
      <c r="Q2416" t="s">
        <v>506</v>
      </c>
      <c r="X2416" t="s">
        <v>5093</v>
      </c>
      <c r="Y2416" t="s">
        <v>5108</v>
      </c>
      <c r="Z2416" t="s">
        <v>5052</v>
      </c>
      <c r="AA2416" t="s">
        <v>5093</v>
      </c>
      <c r="AH2416" t="s">
        <v>5058</v>
      </c>
      <c r="AM2416" t="s">
        <v>10955</v>
      </c>
    </row>
    <row r="2417" spans="1:39" x14ac:dyDescent="0.25">
      <c r="A2417">
        <v>4386</v>
      </c>
      <c r="B2417" t="s">
        <v>10956</v>
      </c>
      <c r="C2417" t="s">
        <v>4792</v>
      </c>
      <c r="D2417" t="s">
        <v>5048</v>
      </c>
      <c r="E2417" t="s">
        <v>8672</v>
      </c>
      <c r="H2417" t="s">
        <v>5050</v>
      </c>
      <c r="I2417" t="s">
        <v>5051</v>
      </c>
      <c r="K2417" t="s">
        <v>5070</v>
      </c>
      <c r="M2417" t="s">
        <v>237</v>
      </c>
      <c r="N2417" t="s">
        <v>5051</v>
      </c>
      <c r="O2417" t="s">
        <v>5104</v>
      </c>
      <c r="Q2417" t="s">
        <v>5121</v>
      </c>
      <c r="X2417" t="s">
        <v>5093</v>
      </c>
      <c r="Y2417" t="s">
        <v>5648</v>
      </c>
      <c r="Z2417" t="s">
        <v>5080</v>
      </c>
      <c r="AA2417" t="s">
        <v>5093</v>
      </c>
      <c r="AH2417" t="s">
        <v>5058</v>
      </c>
      <c r="AM2417" t="s">
        <v>10957</v>
      </c>
    </row>
    <row r="2418" spans="1:39" x14ac:dyDescent="0.25">
      <c r="A2418">
        <v>4387</v>
      </c>
      <c r="B2418" t="s">
        <v>10958</v>
      </c>
      <c r="C2418" t="s">
        <v>4792</v>
      </c>
      <c r="D2418" t="s">
        <v>5048</v>
      </c>
      <c r="E2418" t="s">
        <v>10959</v>
      </c>
      <c r="H2418" t="s">
        <v>5050</v>
      </c>
      <c r="I2418" t="s">
        <v>5051</v>
      </c>
      <c r="K2418" t="s">
        <v>5099</v>
      </c>
      <c r="M2418" t="s">
        <v>5196</v>
      </c>
      <c r="N2418" t="s">
        <v>5051</v>
      </c>
      <c r="O2418" t="s">
        <v>5108</v>
      </c>
      <c r="Q2418" t="s">
        <v>238</v>
      </c>
      <c r="X2418" t="s">
        <v>5093</v>
      </c>
      <c r="Y2418" t="s">
        <v>5063</v>
      </c>
      <c r="Z2418" t="s">
        <v>237</v>
      </c>
      <c r="AA2418" t="s">
        <v>5093</v>
      </c>
      <c r="AH2418" t="s">
        <v>5058</v>
      </c>
      <c r="AM2418" t="s">
        <v>10960</v>
      </c>
    </row>
    <row r="2419" spans="1:39" x14ac:dyDescent="0.25">
      <c r="A2419">
        <v>4388</v>
      </c>
      <c r="B2419" t="s">
        <v>10961</v>
      </c>
      <c r="C2419" t="s">
        <v>4792</v>
      </c>
      <c r="D2419" t="s">
        <v>5048</v>
      </c>
      <c r="E2419" t="s">
        <v>10962</v>
      </c>
      <c r="H2419" t="s">
        <v>5050</v>
      </c>
      <c r="I2419" t="s">
        <v>5051</v>
      </c>
      <c r="K2419" t="s">
        <v>5052</v>
      </c>
      <c r="M2419" t="s">
        <v>5271</v>
      </c>
      <c r="N2419" t="s">
        <v>5051</v>
      </c>
      <c r="O2419" t="s">
        <v>5099</v>
      </c>
      <c r="Q2419" t="s">
        <v>5619</v>
      </c>
      <c r="X2419" t="s">
        <v>5093</v>
      </c>
      <c r="Y2419" t="s">
        <v>5215</v>
      </c>
      <c r="Z2419" t="s">
        <v>5271</v>
      </c>
      <c r="AA2419" t="s">
        <v>5093</v>
      </c>
      <c r="AH2419" t="s">
        <v>5058</v>
      </c>
      <c r="AM2419" t="s">
        <v>10963</v>
      </c>
    </row>
    <row r="2420" spans="1:39" x14ac:dyDescent="0.25">
      <c r="A2420">
        <v>4389</v>
      </c>
      <c r="B2420" t="s">
        <v>10964</v>
      </c>
      <c r="C2420" t="s">
        <v>4792</v>
      </c>
      <c r="D2420" t="s">
        <v>5048</v>
      </c>
      <c r="E2420" t="s">
        <v>10965</v>
      </c>
      <c r="H2420" t="s">
        <v>5050</v>
      </c>
      <c r="I2420" t="s">
        <v>5051</v>
      </c>
      <c r="K2420" t="s">
        <v>5099</v>
      </c>
      <c r="M2420" t="s">
        <v>5196</v>
      </c>
      <c r="N2420" t="s">
        <v>5051</v>
      </c>
      <c r="O2420" t="s">
        <v>5108</v>
      </c>
      <c r="Q2420" t="s">
        <v>238</v>
      </c>
      <c r="X2420" t="s">
        <v>5093</v>
      </c>
      <c r="Y2420" t="s">
        <v>5078</v>
      </c>
      <c r="Z2420" t="s">
        <v>743</v>
      </c>
      <c r="AA2420" t="s">
        <v>5093</v>
      </c>
      <c r="AH2420" t="s">
        <v>5058</v>
      </c>
      <c r="AM2420" t="s">
        <v>10966</v>
      </c>
    </row>
    <row r="2421" spans="1:39" x14ac:dyDescent="0.25">
      <c r="A2421">
        <v>4390</v>
      </c>
      <c r="B2421" t="s">
        <v>10967</v>
      </c>
      <c r="C2421" t="s">
        <v>4792</v>
      </c>
      <c r="D2421" t="s">
        <v>5048</v>
      </c>
      <c r="E2421" t="s">
        <v>10968</v>
      </c>
      <c r="H2421" t="s">
        <v>5050</v>
      </c>
      <c r="I2421" t="s">
        <v>5051</v>
      </c>
      <c r="K2421" t="s">
        <v>5099</v>
      </c>
      <c r="M2421" t="s">
        <v>5196</v>
      </c>
      <c r="N2421" t="s">
        <v>5051</v>
      </c>
      <c r="O2421" t="s">
        <v>5108</v>
      </c>
      <c r="Q2421" t="s">
        <v>486</v>
      </c>
      <c r="X2421" t="s">
        <v>5093</v>
      </c>
      <c r="Y2421" t="s">
        <v>5063</v>
      </c>
      <c r="Z2421" t="s">
        <v>743</v>
      </c>
      <c r="AA2421" t="s">
        <v>5093</v>
      </c>
      <c r="AH2421" t="s">
        <v>5058</v>
      </c>
      <c r="AM2421" t="s">
        <v>10969</v>
      </c>
    </row>
    <row r="2422" spans="1:39" x14ac:dyDescent="0.25">
      <c r="A2422">
        <v>4392</v>
      </c>
      <c r="B2422" t="s">
        <v>10972</v>
      </c>
      <c r="C2422" t="s">
        <v>4792</v>
      </c>
      <c r="D2422" t="s">
        <v>5048</v>
      </c>
      <c r="E2422" t="s">
        <v>10973</v>
      </c>
      <c r="H2422" t="s">
        <v>5050</v>
      </c>
      <c r="I2422" t="s">
        <v>5051</v>
      </c>
      <c r="K2422" t="s">
        <v>5091</v>
      </c>
      <c r="M2422" t="s">
        <v>5080</v>
      </c>
      <c r="N2422" t="s">
        <v>5051</v>
      </c>
      <c r="O2422" t="s">
        <v>5091</v>
      </c>
      <c r="Q2422" t="s">
        <v>5134</v>
      </c>
      <c r="X2422" t="s">
        <v>5093</v>
      </c>
      <c r="Y2422" t="s">
        <v>5215</v>
      </c>
      <c r="Z2422" t="s">
        <v>5237</v>
      </c>
      <c r="AA2422" t="s">
        <v>5093</v>
      </c>
      <c r="AH2422" t="s">
        <v>5058</v>
      </c>
      <c r="AM2422" t="s">
        <v>10974</v>
      </c>
    </row>
    <row r="2423" spans="1:39" x14ac:dyDescent="0.25">
      <c r="A2423">
        <v>4393</v>
      </c>
      <c r="B2423" t="s">
        <v>10975</v>
      </c>
      <c r="C2423" t="s">
        <v>4792</v>
      </c>
      <c r="D2423" t="s">
        <v>5048</v>
      </c>
      <c r="E2423" t="s">
        <v>10976</v>
      </c>
      <c r="H2423" t="s">
        <v>5050</v>
      </c>
      <c r="I2423" t="s">
        <v>5051</v>
      </c>
      <c r="K2423" t="s">
        <v>5184</v>
      </c>
      <c r="M2423" t="s">
        <v>5229</v>
      </c>
      <c r="N2423" t="s">
        <v>5051</v>
      </c>
      <c r="O2423" t="s">
        <v>5113</v>
      </c>
      <c r="Q2423" t="s">
        <v>5134</v>
      </c>
      <c r="X2423" t="s">
        <v>5093</v>
      </c>
      <c r="Y2423" t="s">
        <v>5099</v>
      </c>
      <c r="Z2423" t="s">
        <v>5098</v>
      </c>
      <c r="AA2423" t="s">
        <v>5093</v>
      </c>
      <c r="AH2423" t="s">
        <v>5058</v>
      </c>
      <c r="AM2423" t="s">
        <v>10977</v>
      </c>
    </row>
    <row r="2424" spans="1:39" x14ac:dyDescent="0.25">
      <c r="A2424">
        <v>4394</v>
      </c>
      <c r="B2424" t="s">
        <v>10978</v>
      </c>
      <c r="C2424" t="s">
        <v>4792</v>
      </c>
      <c r="D2424" t="s">
        <v>5048</v>
      </c>
      <c r="E2424" t="s">
        <v>10979</v>
      </c>
      <c r="H2424" t="s">
        <v>5050</v>
      </c>
      <c r="I2424" t="s">
        <v>5051</v>
      </c>
      <c r="K2424" t="s">
        <v>5129</v>
      </c>
      <c r="M2424" t="s">
        <v>236</v>
      </c>
      <c r="N2424" t="s">
        <v>5051</v>
      </c>
      <c r="O2424" t="s">
        <v>5113</v>
      </c>
      <c r="Q2424" t="s">
        <v>5237</v>
      </c>
      <c r="X2424" t="s">
        <v>5093</v>
      </c>
      <c r="Y2424" t="s">
        <v>5649</v>
      </c>
      <c r="Z2424" t="s">
        <v>5056</v>
      </c>
      <c r="AA2424" t="s">
        <v>5093</v>
      </c>
      <c r="AH2424" t="s">
        <v>5058</v>
      </c>
      <c r="AM2424" t="s">
        <v>10980</v>
      </c>
    </row>
    <row r="2425" spans="1:39" x14ac:dyDescent="0.25">
      <c r="A2425">
        <v>4395</v>
      </c>
      <c r="B2425" t="s">
        <v>10981</v>
      </c>
      <c r="C2425" t="s">
        <v>4792</v>
      </c>
      <c r="D2425" t="s">
        <v>5048</v>
      </c>
      <c r="E2425" t="s">
        <v>8071</v>
      </c>
      <c r="H2425" t="s">
        <v>5050</v>
      </c>
      <c r="I2425" t="s">
        <v>5051</v>
      </c>
      <c r="K2425" t="s">
        <v>5129</v>
      </c>
      <c r="M2425" t="s">
        <v>236</v>
      </c>
      <c r="N2425" t="s">
        <v>5051</v>
      </c>
      <c r="O2425" t="s">
        <v>5113</v>
      </c>
      <c r="Q2425" t="s">
        <v>5627</v>
      </c>
      <c r="X2425" t="s">
        <v>5093</v>
      </c>
      <c r="Y2425" t="s">
        <v>5196</v>
      </c>
      <c r="Z2425" t="s">
        <v>5056</v>
      </c>
      <c r="AA2425" t="s">
        <v>5093</v>
      </c>
      <c r="AH2425" t="s">
        <v>5058</v>
      </c>
      <c r="AM2425" t="s">
        <v>10982</v>
      </c>
    </row>
    <row r="2426" spans="1:39" x14ac:dyDescent="0.25">
      <c r="A2426">
        <v>4396</v>
      </c>
      <c r="B2426" t="s">
        <v>10983</v>
      </c>
      <c r="C2426" t="s">
        <v>4792</v>
      </c>
      <c r="D2426" t="s">
        <v>5048</v>
      </c>
      <c r="E2426" t="s">
        <v>7350</v>
      </c>
      <c r="H2426" t="s">
        <v>5050</v>
      </c>
      <c r="I2426" t="s">
        <v>5051</v>
      </c>
      <c r="K2426" t="s">
        <v>5099</v>
      </c>
      <c r="M2426" t="s">
        <v>5355</v>
      </c>
      <c r="N2426" t="s">
        <v>5051</v>
      </c>
      <c r="O2426" t="s">
        <v>5063</v>
      </c>
      <c r="Q2426" t="s">
        <v>5109</v>
      </c>
      <c r="X2426" t="s">
        <v>5093</v>
      </c>
      <c r="Y2426" t="s">
        <v>5108</v>
      </c>
      <c r="Z2426" t="s">
        <v>5109</v>
      </c>
      <c r="AA2426" t="s">
        <v>5093</v>
      </c>
      <c r="AH2426" t="s">
        <v>5058</v>
      </c>
      <c r="AM2426" t="s">
        <v>10984</v>
      </c>
    </row>
    <row r="2427" spans="1:39" x14ac:dyDescent="0.25">
      <c r="A2427">
        <v>4397</v>
      </c>
      <c r="B2427" t="s">
        <v>10985</v>
      </c>
      <c r="C2427" t="s">
        <v>4792</v>
      </c>
      <c r="D2427" t="s">
        <v>5048</v>
      </c>
      <c r="E2427" t="s">
        <v>10986</v>
      </c>
      <c r="H2427" t="s">
        <v>5050</v>
      </c>
      <c r="I2427" t="s">
        <v>5051</v>
      </c>
      <c r="K2427" t="s">
        <v>5052</v>
      </c>
      <c r="M2427" t="s">
        <v>238</v>
      </c>
      <c r="N2427" t="s">
        <v>5051</v>
      </c>
      <c r="O2427" t="s">
        <v>5062</v>
      </c>
      <c r="Q2427" t="s">
        <v>6876</v>
      </c>
      <c r="X2427" t="s">
        <v>5093</v>
      </c>
      <c r="Y2427" t="s">
        <v>236</v>
      </c>
      <c r="Z2427" t="s">
        <v>5382</v>
      </c>
      <c r="AA2427" t="s">
        <v>5093</v>
      </c>
      <c r="AH2427" t="s">
        <v>5058</v>
      </c>
      <c r="AM2427" t="s">
        <v>10987</v>
      </c>
    </row>
    <row r="2428" spans="1:39" x14ac:dyDescent="0.25">
      <c r="A2428">
        <v>4398</v>
      </c>
      <c r="B2428" t="s">
        <v>10988</v>
      </c>
      <c r="C2428" t="s">
        <v>4792</v>
      </c>
      <c r="D2428" t="s">
        <v>5048</v>
      </c>
      <c r="E2428" t="s">
        <v>10989</v>
      </c>
      <c r="H2428" t="s">
        <v>5050</v>
      </c>
      <c r="I2428" t="s">
        <v>5051</v>
      </c>
      <c r="K2428" t="s">
        <v>5063</v>
      </c>
      <c r="M2428" t="s">
        <v>5098</v>
      </c>
      <c r="N2428" t="s">
        <v>5051</v>
      </c>
      <c r="O2428" t="s">
        <v>5129</v>
      </c>
      <c r="Q2428" t="s">
        <v>237</v>
      </c>
      <c r="X2428" t="s">
        <v>5093</v>
      </c>
      <c r="Y2428" t="s">
        <v>10990</v>
      </c>
      <c r="Z2428" t="s">
        <v>5121</v>
      </c>
      <c r="AA2428" t="s">
        <v>5093</v>
      </c>
      <c r="AH2428" t="s">
        <v>5058</v>
      </c>
      <c r="AM2428" t="s">
        <v>10991</v>
      </c>
    </row>
    <row r="2429" spans="1:39" x14ac:dyDescent="0.25">
      <c r="A2429">
        <v>4399</v>
      </c>
      <c r="B2429" t="s">
        <v>10992</v>
      </c>
      <c r="C2429" t="s">
        <v>4792</v>
      </c>
      <c r="D2429" t="s">
        <v>5048</v>
      </c>
      <c r="E2429" t="s">
        <v>10993</v>
      </c>
      <c r="H2429" t="s">
        <v>5050</v>
      </c>
      <c r="I2429" t="s">
        <v>5051</v>
      </c>
      <c r="K2429" t="s">
        <v>5062</v>
      </c>
      <c r="M2429" t="s">
        <v>5355</v>
      </c>
      <c r="N2429" t="s">
        <v>5051</v>
      </c>
      <c r="O2429" t="s">
        <v>5063</v>
      </c>
      <c r="Q2429" t="s">
        <v>5109</v>
      </c>
      <c r="X2429" t="s">
        <v>5093</v>
      </c>
      <c r="Y2429" t="s">
        <v>5063</v>
      </c>
      <c r="Z2429" t="s">
        <v>5121</v>
      </c>
      <c r="AA2429" t="s">
        <v>5093</v>
      </c>
      <c r="AH2429" t="s">
        <v>5058</v>
      </c>
      <c r="AM2429" t="s">
        <v>10994</v>
      </c>
    </row>
    <row r="2430" spans="1:39" x14ac:dyDescent="0.25">
      <c r="A2430">
        <v>4400</v>
      </c>
      <c r="B2430" t="s">
        <v>10995</v>
      </c>
      <c r="C2430" t="s">
        <v>4792</v>
      </c>
      <c r="D2430" t="s">
        <v>5048</v>
      </c>
      <c r="E2430" t="s">
        <v>10996</v>
      </c>
      <c r="H2430" t="s">
        <v>5050</v>
      </c>
      <c r="I2430" t="s">
        <v>5051</v>
      </c>
      <c r="K2430" t="s">
        <v>5052</v>
      </c>
      <c r="M2430" t="s">
        <v>5098</v>
      </c>
      <c r="N2430" t="s">
        <v>5051</v>
      </c>
      <c r="O2430" t="s">
        <v>235</v>
      </c>
      <c r="Q2430" t="s">
        <v>5134</v>
      </c>
      <c r="X2430" t="s">
        <v>5093</v>
      </c>
      <c r="Y2430" t="s">
        <v>5063</v>
      </c>
      <c r="Z2430" t="s">
        <v>486</v>
      </c>
      <c r="AA2430" t="s">
        <v>5093</v>
      </c>
      <c r="AH2430" t="s">
        <v>5058</v>
      </c>
      <c r="AM2430" t="s">
        <v>10997</v>
      </c>
    </row>
    <row r="2431" spans="1:39" x14ac:dyDescent="0.25">
      <c r="A2431">
        <v>4401</v>
      </c>
      <c r="B2431" t="s">
        <v>10998</v>
      </c>
      <c r="C2431" t="s">
        <v>4792</v>
      </c>
      <c r="D2431" t="s">
        <v>5048</v>
      </c>
      <c r="E2431" t="s">
        <v>10999</v>
      </c>
      <c r="H2431" t="s">
        <v>5050</v>
      </c>
      <c r="I2431" t="s">
        <v>5051</v>
      </c>
      <c r="K2431" t="s">
        <v>5052</v>
      </c>
      <c r="M2431" t="s">
        <v>743</v>
      </c>
      <c r="N2431" t="s">
        <v>5051</v>
      </c>
      <c r="O2431" t="s">
        <v>5122</v>
      </c>
      <c r="Q2431" t="s">
        <v>5409</v>
      </c>
      <c r="X2431" t="s">
        <v>5093</v>
      </c>
      <c r="Y2431" t="s">
        <v>236</v>
      </c>
      <c r="Z2431" t="s">
        <v>8973</v>
      </c>
      <c r="AA2431" t="s">
        <v>5093</v>
      </c>
      <c r="AH2431" t="s">
        <v>5058</v>
      </c>
      <c r="AM2431" t="s">
        <v>11000</v>
      </c>
    </row>
    <row r="2432" spans="1:39" x14ac:dyDescent="0.25">
      <c r="A2432">
        <v>4402</v>
      </c>
      <c r="B2432" t="s">
        <v>11001</v>
      </c>
      <c r="C2432" t="s">
        <v>4792</v>
      </c>
      <c r="D2432" t="s">
        <v>5048</v>
      </c>
      <c r="E2432" t="s">
        <v>8221</v>
      </c>
      <c r="H2432" t="s">
        <v>5050</v>
      </c>
      <c r="I2432" t="s">
        <v>5051</v>
      </c>
      <c r="K2432" t="s">
        <v>5099</v>
      </c>
      <c r="M2432" t="s">
        <v>743</v>
      </c>
      <c r="N2432" t="s">
        <v>5051</v>
      </c>
      <c r="O2432" t="s">
        <v>5094</v>
      </c>
      <c r="Q2432" t="s">
        <v>5069</v>
      </c>
      <c r="X2432" t="s">
        <v>5093</v>
      </c>
      <c r="Y2432" t="s">
        <v>5104</v>
      </c>
      <c r="Z2432" t="s">
        <v>5054</v>
      </c>
      <c r="AA2432" t="s">
        <v>5093</v>
      </c>
      <c r="AH2432" t="s">
        <v>5058</v>
      </c>
      <c r="AM2432" t="s">
        <v>11002</v>
      </c>
    </row>
    <row r="2433" spans="1:39" x14ac:dyDescent="0.25">
      <c r="A2433">
        <v>4403</v>
      </c>
      <c r="B2433" t="s">
        <v>11003</v>
      </c>
      <c r="C2433" t="s">
        <v>4792</v>
      </c>
      <c r="D2433" t="s">
        <v>5048</v>
      </c>
      <c r="E2433" t="s">
        <v>11004</v>
      </c>
      <c r="H2433" t="s">
        <v>5050</v>
      </c>
      <c r="I2433" t="s">
        <v>5051</v>
      </c>
      <c r="K2433" t="s">
        <v>235</v>
      </c>
      <c r="M2433" t="s">
        <v>743</v>
      </c>
      <c r="N2433" t="s">
        <v>5051</v>
      </c>
      <c r="O2433" t="s">
        <v>5094</v>
      </c>
      <c r="Q2433" t="s">
        <v>5098</v>
      </c>
      <c r="X2433" t="s">
        <v>5093</v>
      </c>
      <c r="Y2433" t="s">
        <v>5108</v>
      </c>
      <c r="Z2433" t="s">
        <v>5054</v>
      </c>
      <c r="AA2433" t="s">
        <v>5093</v>
      </c>
      <c r="AH2433" t="s">
        <v>5058</v>
      </c>
      <c r="AM2433" t="s">
        <v>11005</v>
      </c>
    </row>
    <row r="2434" spans="1:39" x14ac:dyDescent="0.25">
      <c r="A2434">
        <v>4404</v>
      </c>
      <c r="B2434" t="s">
        <v>11006</v>
      </c>
      <c r="C2434" t="s">
        <v>4792</v>
      </c>
      <c r="D2434" t="s">
        <v>5048</v>
      </c>
      <c r="E2434" t="s">
        <v>11007</v>
      </c>
      <c r="H2434" t="s">
        <v>5050</v>
      </c>
      <c r="I2434" t="s">
        <v>5051</v>
      </c>
      <c r="K2434" t="s">
        <v>5052</v>
      </c>
      <c r="M2434" t="s">
        <v>743</v>
      </c>
      <c r="N2434" t="s">
        <v>5051</v>
      </c>
      <c r="O2434" t="s">
        <v>5211</v>
      </c>
      <c r="Q2434" t="s">
        <v>5409</v>
      </c>
      <c r="X2434" t="s">
        <v>5093</v>
      </c>
      <c r="Y2434" t="s">
        <v>236</v>
      </c>
      <c r="Z2434" t="s">
        <v>5054</v>
      </c>
      <c r="AA2434" t="s">
        <v>5093</v>
      </c>
      <c r="AH2434" t="s">
        <v>5058</v>
      </c>
      <c r="AM2434" t="s">
        <v>11008</v>
      </c>
    </row>
    <row r="2435" spans="1:39" x14ac:dyDescent="0.25">
      <c r="A2435">
        <v>4405</v>
      </c>
      <c r="B2435" t="s">
        <v>11009</v>
      </c>
      <c r="C2435" t="s">
        <v>4792</v>
      </c>
      <c r="D2435" t="s">
        <v>5048</v>
      </c>
      <c r="E2435" t="s">
        <v>11010</v>
      </c>
      <c r="H2435" t="s">
        <v>5050</v>
      </c>
      <c r="I2435" t="s">
        <v>5051</v>
      </c>
      <c r="K2435" t="s">
        <v>5099</v>
      </c>
      <c r="M2435" t="s">
        <v>5069</v>
      </c>
      <c r="N2435" t="s">
        <v>5051</v>
      </c>
      <c r="O2435" t="s">
        <v>5078</v>
      </c>
      <c r="Q2435" t="s">
        <v>5237</v>
      </c>
      <c r="X2435" t="s">
        <v>5093</v>
      </c>
      <c r="Y2435" t="s">
        <v>5080</v>
      </c>
      <c r="Z2435" t="s">
        <v>10615</v>
      </c>
      <c r="AA2435" t="s">
        <v>5093</v>
      </c>
      <c r="AH2435" t="s">
        <v>5058</v>
      </c>
      <c r="AM2435" t="s">
        <v>11011</v>
      </c>
    </row>
    <row r="2436" spans="1:39" x14ac:dyDescent="0.25">
      <c r="A2436">
        <v>4406</v>
      </c>
      <c r="B2436" t="s">
        <v>11012</v>
      </c>
      <c r="C2436" t="s">
        <v>4792</v>
      </c>
      <c r="D2436" t="s">
        <v>5048</v>
      </c>
      <c r="E2436" t="s">
        <v>11013</v>
      </c>
      <c r="H2436" t="s">
        <v>5050</v>
      </c>
      <c r="I2436" t="s">
        <v>5051</v>
      </c>
      <c r="K2436" t="s">
        <v>5099</v>
      </c>
      <c r="M2436" t="s">
        <v>5069</v>
      </c>
      <c r="N2436" t="s">
        <v>5051</v>
      </c>
      <c r="O2436" t="s">
        <v>5078</v>
      </c>
      <c r="Q2436" t="s">
        <v>5237</v>
      </c>
      <c r="X2436" t="s">
        <v>5093</v>
      </c>
      <c r="Y2436" t="s">
        <v>323</v>
      </c>
      <c r="Z2436" t="s">
        <v>10615</v>
      </c>
      <c r="AA2436" t="s">
        <v>5093</v>
      </c>
      <c r="AH2436" t="s">
        <v>5058</v>
      </c>
      <c r="AM2436" t="s">
        <v>11014</v>
      </c>
    </row>
    <row r="2437" spans="1:39" x14ac:dyDescent="0.25">
      <c r="A2437">
        <v>4407</v>
      </c>
      <c r="B2437" t="s">
        <v>11015</v>
      </c>
      <c r="C2437" t="s">
        <v>4792</v>
      </c>
      <c r="D2437" t="s">
        <v>5048</v>
      </c>
      <c r="E2437" t="s">
        <v>11016</v>
      </c>
      <c r="H2437" t="s">
        <v>5050</v>
      </c>
      <c r="I2437" t="s">
        <v>5051</v>
      </c>
      <c r="K2437" t="s">
        <v>5099</v>
      </c>
      <c r="M2437" t="s">
        <v>5069</v>
      </c>
      <c r="N2437" t="s">
        <v>5051</v>
      </c>
      <c r="O2437" t="s">
        <v>5065</v>
      </c>
      <c r="Q2437" t="s">
        <v>5237</v>
      </c>
      <c r="X2437" t="s">
        <v>5093</v>
      </c>
      <c r="Y2437" t="s">
        <v>5142</v>
      </c>
      <c r="Z2437" t="s">
        <v>10615</v>
      </c>
      <c r="AA2437" t="s">
        <v>5093</v>
      </c>
      <c r="AH2437" t="s">
        <v>5058</v>
      </c>
      <c r="AM2437" t="s">
        <v>11017</v>
      </c>
    </row>
    <row r="2438" spans="1:39" x14ac:dyDescent="0.25">
      <c r="A2438">
        <v>4408</v>
      </c>
      <c r="B2438" t="s">
        <v>11018</v>
      </c>
      <c r="C2438" t="s">
        <v>4792</v>
      </c>
      <c r="D2438" t="s">
        <v>5048</v>
      </c>
      <c r="E2438" t="s">
        <v>11019</v>
      </c>
      <c r="H2438" t="s">
        <v>5050</v>
      </c>
      <c r="I2438" t="s">
        <v>5051</v>
      </c>
      <c r="K2438" t="s">
        <v>235</v>
      </c>
      <c r="M2438" t="s">
        <v>5092</v>
      </c>
      <c r="N2438" t="s">
        <v>5051</v>
      </c>
      <c r="O2438" t="s">
        <v>5063</v>
      </c>
      <c r="Q2438" t="s">
        <v>238</v>
      </c>
      <c r="X2438" t="s">
        <v>5093</v>
      </c>
      <c r="Y2438" t="s">
        <v>5191</v>
      </c>
      <c r="Z2438" t="s">
        <v>8963</v>
      </c>
      <c r="AA2438" t="s">
        <v>5093</v>
      </c>
      <c r="AH2438" t="s">
        <v>5058</v>
      </c>
      <c r="AM2438" t="s">
        <v>11020</v>
      </c>
    </row>
    <row r="2439" spans="1:39" x14ac:dyDescent="0.25">
      <c r="A2439">
        <v>4409</v>
      </c>
      <c r="B2439" t="s">
        <v>11021</v>
      </c>
      <c r="C2439" t="s">
        <v>4792</v>
      </c>
      <c r="D2439" t="s">
        <v>5048</v>
      </c>
      <c r="E2439" t="s">
        <v>11022</v>
      </c>
      <c r="H2439" t="s">
        <v>5050</v>
      </c>
      <c r="I2439" t="s">
        <v>5051</v>
      </c>
      <c r="K2439" t="s">
        <v>235</v>
      </c>
      <c r="M2439" t="s">
        <v>5092</v>
      </c>
      <c r="N2439" t="s">
        <v>5051</v>
      </c>
      <c r="O2439" t="s">
        <v>5123</v>
      </c>
      <c r="Q2439" t="s">
        <v>238</v>
      </c>
      <c r="X2439" t="s">
        <v>5093</v>
      </c>
      <c r="Y2439" t="s">
        <v>5191</v>
      </c>
      <c r="Z2439" t="s">
        <v>8963</v>
      </c>
      <c r="AA2439" t="s">
        <v>5093</v>
      </c>
      <c r="AH2439" t="s">
        <v>5058</v>
      </c>
      <c r="AM2439" t="s">
        <v>11023</v>
      </c>
    </row>
    <row r="2440" spans="1:39" x14ac:dyDescent="0.25">
      <c r="A2440">
        <v>4410</v>
      </c>
      <c r="B2440" t="s">
        <v>11024</v>
      </c>
      <c r="C2440" t="s">
        <v>4792</v>
      </c>
      <c r="D2440" t="s">
        <v>5048</v>
      </c>
      <c r="E2440" t="s">
        <v>8823</v>
      </c>
      <c r="H2440" t="s">
        <v>5050</v>
      </c>
      <c r="I2440" t="s">
        <v>5051</v>
      </c>
      <c r="K2440" t="s">
        <v>5094</v>
      </c>
      <c r="M2440" t="s">
        <v>5098</v>
      </c>
      <c r="N2440" t="s">
        <v>5051</v>
      </c>
      <c r="O2440" t="s">
        <v>5057</v>
      </c>
      <c r="Q2440" t="s">
        <v>5099</v>
      </c>
      <c r="X2440" t="s">
        <v>5093</v>
      </c>
      <c r="Y2440" t="s">
        <v>5995</v>
      </c>
      <c r="Z2440" t="s">
        <v>6761</v>
      </c>
      <c r="AA2440" t="s">
        <v>5093</v>
      </c>
      <c r="AH2440" t="s">
        <v>5058</v>
      </c>
      <c r="AM2440" t="s">
        <v>11025</v>
      </c>
    </row>
    <row r="2441" spans="1:39" x14ac:dyDescent="0.25">
      <c r="A2441">
        <v>4411</v>
      </c>
      <c r="B2441" t="s">
        <v>11026</v>
      </c>
      <c r="C2441" t="s">
        <v>4792</v>
      </c>
      <c r="D2441" t="s">
        <v>5048</v>
      </c>
      <c r="E2441" t="s">
        <v>9020</v>
      </c>
      <c r="H2441" t="s">
        <v>5050</v>
      </c>
      <c r="I2441" t="s">
        <v>5051</v>
      </c>
      <c r="K2441" t="s">
        <v>235</v>
      </c>
      <c r="M2441" t="s">
        <v>5092</v>
      </c>
      <c r="N2441" t="s">
        <v>5051</v>
      </c>
      <c r="O2441" t="s">
        <v>5063</v>
      </c>
      <c r="Q2441" t="s">
        <v>238</v>
      </c>
      <c r="X2441" t="s">
        <v>5093</v>
      </c>
      <c r="Y2441" t="s">
        <v>5191</v>
      </c>
      <c r="Z2441" t="s">
        <v>11027</v>
      </c>
      <c r="AA2441" t="s">
        <v>5093</v>
      </c>
      <c r="AH2441" t="s">
        <v>5058</v>
      </c>
      <c r="AM2441" t="s">
        <v>11028</v>
      </c>
    </row>
    <row r="2442" spans="1:39" x14ac:dyDescent="0.25">
      <c r="A2442">
        <v>4412</v>
      </c>
      <c r="B2442" t="s">
        <v>11029</v>
      </c>
      <c r="C2442" t="s">
        <v>4792</v>
      </c>
      <c r="D2442" t="s">
        <v>5048</v>
      </c>
      <c r="E2442" t="s">
        <v>11030</v>
      </c>
      <c r="H2442" t="s">
        <v>5050</v>
      </c>
      <c r="I2442" t="s">
        <v>5051</v>
      </c>
      <c r="K2442" t="s">
        <v>235</v>
      </c>
      <c r="M2442" t="s">
        <v>5092</v>
      </c>
      <c r="N2442" t="s">
        <v>5051</v>
      </c>
      <c r="O2442" t="s">
        <v>5123</v>
      </c>
      <c r="Q2442" t="s">
        <v>238</v>
      </c>
      <c r="X2442" t="s">
        <v>5093</v>
      </c>
      <c r="Y2442" t="s">
        <v>5648</v>
      </c>
      <c r="Z2442" t="s">
        <v>11027</v>
      </c>
      <c r="AA2442" t="s">
        <v>5093</v>
      </c>
      <c r="AH2442" t="s">
        <v>5058</v>
      </c>
      <c r="AM2442" t="s">
        <v>11031</v>
      </c>
    </row>
    <row r="2443" spans="1:39" x14ac:dyDescent="0.25">
      <c r="A2443">
        <v>4413</v>
      </c>
      <c r="B2443" t="s">
        <v>11032</v>
      </c>
      <c r="C2443" t="s">
        <v>4792</v>
      </c>
      <c r="D2443" t="s">
        <v>5048</v>
      </c>
      <c r="E2443" t="s">
        <v>11033</v>
      </c>
      <c r="H2443" t="s">
        <v>5050</v>
      </c>
      <c r="I2443" t="s">
        <v>5051</v>
      </c>
      <c r="K2443" t="s">
        <v>235</v>
      </c>
      <c r="M2443" t="s">
        <v>5098</v>
      </c>
      <c r="N2443" t="s">
        <v>5051</v>
      </c>
      <c r="O2443" t="s">
        <v>5122</v>
      </c>
      <c r="Q2443" t="s">
        <v>5098</v>
      </c>
      <c r="X2443" t="s">
        <v>5093</v>
      </c>
      <c r="Y2443" t="s">
        <v>5215</v>
      </c>
      <c r="Z2443" t="s">
        <v>5093</v>
      </c>
      <c r="AA2443" t="s">
        <v>5093</v>
      </c>
      <c r="AH2443" t="s">
        <v>5058</v>
      </c>
      <c r="AM2443" t="s">
        <v>11034</v>
      </c>
    </row>
    <row r="2444" spans="1:39" x14ac:dyDescent="0.25">
      <c r="A2444">
        <v>4414</v>
      </c>
      <c r="B2444" t="s">
        <v>11035</v>
      </c>
      <c r="C2444" t="s">
        <v>4792</v>
      </c>
      <c r="D2444" t="s">
        <v>5048</v>
      </c>
      <c r="E2444" t="s">
        <v>9794</v>
      </c>
      <c r="H2444" t="s">
        <v>5050</v>
      </c>
      <c r="I2444" t="s">
        <v>5051</v>
      </c>
      <c r="K2444" t="s">
        <v>5057</v>
      </c>
      <c r="M2444" t="s">
        <v>5069</v>
      </c>
      <c r="N2444" t="s">
        <v>5051</v>
      </c>
      <c r="O2444" t="s">
        <v>5094</v>
      </c>
      <c r="Q2444" t="s">
        <v>506</v>
      </c>
      <c r="X2444" t="s">
        <v>5093</v>
      </c>
      <c r="Y2444" t="s">
        <v>5184</v>
      </c>
      <c r="Z2444" t="s">
        <v>11036</v>
      </c>
      <c r="AA2444" t="s">
        <v>5093</v>
      </c>
      <c r="AH2444" t="s">
        <v>5058</v>
      </c>
      <c r="AM2444" t="s">
        <v>11037</v>
      </c>
    </row>
    <row r="2445" spans="1:39" x14ac:dyDescent="0.25">
      <c r="A2445">
        <v>4415</v>
      </c>
      <c r="B2445" t="s">
        <v>11038</v>
      </c>
      <c r="C2445" t="s">
        <v>4792</v>
      </c>
      <c r="D2445" t="s">
        <v>5048</v>
      </c>
      <c r="E2445" t="s">
        <v>11039</v>
      </c>
      <c r="H2445" t="s">
        <v>5050</v>
      </c>
      <c r="I2445" t="s">
        <v>5051</v>
      </c>
      <c r="K2445" t="s">
        <v>5063</v>
      </c>
      <c r="M2445" t="s">
        <v>486</v>
      </c>
      <c r="N2445" t="s">
        <v>5051</v>
      </c>
      <c r="O2445" t="s">
        <v>5070</v>
      </c>
      <c r="Q2445" t="s">
        <v>5196</v>
      </c>
      <c r="X2445" t="s">
        <v>5093</v>
      </c>
      <c r="Y2445" t="s">
        <v>6829</v>
      </c>
      <c r="Z2445" t="s">
        <v>239</v>
      </c>
      <c r="AA2445" t="s">
        <v>5093</v>
      </c>
      <c r="AH2445" t="s">
        <v>5058</v>
      </c>
      <c r="AM2445" t="s">
        <v>11040</v>
      </c>
    </row>
    <row r="2446" spans="1:39" x14ac:dyDescent="0.25">
      <c r="A2446">
        <v>4416</v>
      </c>
      <c r="B2446" t="s">
        <v>11041</v>
      </c>
      <c r="C2446" t="s">
        <v>4792</v>
      </c>
      <c r="D2446" t="s">
        <v>5048</v>
      </c>
      <c r="E2446" t="s">
        <v>11042</v>
      </c>
      <c r="H2446" t="s">
        <v>5050</v>
      </c>
      <c r="I2446" t="s">
        <v>5051</v>
      </c>
      <c r="K2446" t="s">
        <v>5094</v>
      </c>
      <c r="M2446" t="s">
        <v>238</v>
      </c>
      <c r="N2446" t="s">
        <v>5051</v>
      </c>
      <c r="O2446" t="s">
        <v>5184</v>
      </c>
      <c r="Q2446" t="s">
        <v>323</v>
      </c>
      <c r="X2446" t="s">
        <v>5093</v>
      </c>
      <c r="Y2446" t="s">
        <v>10990</v>
      </c>
      <c r="Z2446" t="s">
        <v>5285</v>
      </c>
      <c r="AA2446" t="s">
        <v>5093</v>
      </c>
      <c r="AH2446" t="s">
        <v>5058</v>
      </c>
      <c r="AM2446" t="s">
        <v>11043</v>
      </c>
    </row>
    <row r="2447" spans="1:39" x14ac:dyDescent="0.25">
      <c r="A2447">
        <v>4417</v>
      </c>
      <c r="B2447" t="s">
        <v>11044</v>
      </c>
      <c r="C2447" t="s">
        <v>4792</v>
      </c>
      <c r="D2447" t="s">
        <v>5048</v>
      </c>
      <c r="E2447" t="s">
        <v>11045</v>
      </c>
      <c r="H2447" t="s">
        <v>5050</v>
      </c>
      <c r="I2447" t="s">
        <v>5051</v>
      </c>
      <c r="K2447" t="s">
        <v>5094</v>
      </c>
      <c r="M2447" t="s">
        <v>238</v>
      </c>
      <c r="N2447" t="s">
        <v>5051</v>
      </c>
      <c r="O2447" t="s">
        <v>5070</v>
      </c>
      <c r="Q2447" t="s">
        <v>5080</v>
      </c>
      <c r="X2447" t="s">
        <v>5093</v>
      </c>
      <c r="Y2447" t="s">
        <v>6018</v>
      </c>
      <c r="Z2447" t="s">
        <v>5121</v>
      </c>
      <c r="AA2447" t="s">
        <v>5093</v>
      </c>
      <c r="AH2447" t="s">
        <v>5058</v>
      </c>
      <c r="AM2447" t="s">
        <v>11046</v>
      </c>
    </row>
    <row r="2448" spans="1:39" x14ac:dyDescent="0.25">
      <c r="A2448">
        <v>4418</v>
      </c>
      <c r="B2448" t="s">
        <v>11047</v>
      </c>
      <c r="C2448" t="s">
        <v>4792</v>
      </c>
      <c r="D2448" t="s">
        <v>5048</v>
      </c>
      <c r="E2448" t="s">
        <v>11048</v>
      </c>
      <c r="H2448" t="s">
        <v>5050</v>
      </c>
      <c r="I2448" t="s">
        <v>5051</v>
      </c>
      <c r="K2448" t="s">
        <v>5094</v>
      </c>
      <c r="M2448" t="s">
        <v>238</v>
      </c>
      <c r="N2448" t="s">
        <v>5051</v>
      </c>
      <c r="O2448" t="s">
        <v>5070</v>
      </c>
      <c r="Q2448" t="s">
        <v>323</v>
      </c>
      <c r="X2448" t="s">
        <v>5093</v>
      </c>
      <c r="Y2448" t="s">
        <v>6018</v>
      </c>
      <c r="Z2448" t="s">
        <v>5121</v>
      </c>
      <c r="AA2448" t="s">
        <v>5093</v>
      </c>
      <c r="AH2448" t="s">
        <v>5058</v>
      </c>
      <c r="AM2448" t="s">
        <v>11049</v>
      </c>
    </row>
    <row r="2449" spans="1:39" x14ac:dyDescent="0.25">
      <c r="A2449">
        <v>4419</v>
      </c>
      <c r="B2449" t="s">
        <v>11050</v>
      </c>
      <c r="C2449" t="s">
        <v>4792</v>
      </c>
      <c r="D2449" t="s">
        <v>5048</v>
      </c>
      <c r="E2449" t="s">
        <v>11051</v>
      </c>
      <c r="H2449" t="s">
        <v>5050</v>
      </c>
      <c r="I2449" t="s">
        <v>5051</v>
      </c>
      <c r="K2449" t="s">
        <v>5094</v>
      </c>
      <c r="M2449" t="s">
        <v>238</v>
      </c>
      <c r="N2449" t="s">
        <v>5051</v>
      </c>
      <c r="O2449" t="s">
        <v>5129</v>
      </c>
      <c r="Q2449" t="s">
        <v>323</v>
      </c>
      <c r="X2449" t="s">
        <v>5093</v>
      </c>
      <c r="Y2449" t="s">
        <v>11052</v>
      </c>
      <c r="Z2449" t="s">
        <v>5285</v>
      </c>
      <c r="AA2449" t="s">
        <v>5093</v>
      </c>
      <c r="AH2449" t="s">
        <v>5058</v>
      </c>
      <c r="AM2449" t="s">
        <v>11053</v>
      </c>
    </row>
    <row r="2450" spans="1:39" x14ac:dyDescent="0.25">
      <c r="A2450">
        <v>4420</v>
      </c>
      <c r="B2450" t="s">
        <v>11054</v>
      </c>
      <c r="C2450" t="s">
        <v>4792</v>
      </c>
      <c r="D2450" t="s">
        <v>5048</v>
      </c>
      <c r="E2450" t="s">
        <v>11055</v>
      </c>
      <c r="H2450" t="s">
        <v>5050</v>
      </c>
      <c r="I2450" t="s">
        <v>5051</v>
      </c>
      <c r="K2450" t="s">
        <v>5094</v>
      </c>
      <c r="M2450" t="s">
        <v>238</v>
      </c>
      <c r="N2450" t="s">
        <v>5051</v>
      </c>
      <c r="O2450" t="s">
        <v>5070</v>
      </c>
      <c r="Q2450" t="s">
        <v>323</v>
      </c>
      <c r="X2450" t="s">
        <v>5093</v>
      </c>
      <c r="Y2450" t="s">
        <v>6014</v>
      </c>
      <c r="Z2450" t="s">
        <v>486</v>
      </c>
      <c r="AA2450" t="s">
        <v>5093</v>
      </c>
      <c r="AH2450" t="s">
        <v>5058</v>
      </c>
      <c r="AM2450" t="s">
        <v>11056</v>
      </c>
    </row>
    <row r="2451" spans="1:39" x14ac:dyDescent="0.25">
      <c r="A2451">
        <v>4421</v>
      </c>
      <c r="B2451" t="s">
        <v>11057</v>
      </c>
      <c r="C2451" t="s">
        <v>4792</v>
      </c>
      <c r="D2451" t="s">
        <v>5048</v>
      </c>
      <c r="E2451" t="s">
        <v>8841</v>
      </c>
      <c r="H2451" t="s">
        <v>5050</v>
      </c>
      <c r="I2451" t="s">
        <v>5051</v>
      </c>
      <c r="K2451" t="s">
        <v>5094</v>
      </c>
      <c r="M2451" t="s">
        <v>238</v>
      </c>
      <c r="N2451" t="s">
        <v>5051</v>
      </c>
      <c r="O2451" t="s">
        <v>5070</v>
      </c>
      <c r="Q2451" t="s">
        <v>323</v>
      </c>
      <c r="X2451" t="s">
        <v>5093</v>
      </c>
      <c r="Y2451" t="s">
        <v>6014</v>
      </c>
      <c r="Z2451" t="s">
        <v>5285</v>
      </c>
      <c r="AA2451" t="s">
        <v>5093</v>
      </c>
      <c r="AH2451" t="s">
        <v>5058</v>
      </c>
      <c r="AM2451" t="s">
        <v>11058</v>
      </c>
    </row>
    <row r="2452" spans="1:39" x14ac:dyDescent="0.25">
      <c r="A2452">
        <v>4429</v>
      </c>
      <c r="B2452" t="s">
        <v>11080</v>
      </c>
      <c r="C2452" t="s">
        <v>4792</v>
      </c>
      <c r="D2452" t="s">
        <v>5048</v>
      </c>
      <c r="E2452" t="s">
        <v>11081</v>
      </c>
      <c r="H2452" t="s">
        <v>5050</v>
      </c>
      <c r="I2452" t="s">
        <v>5051</v>
      </c>
      <c r="K2452" t="s">
        <v>5094</v>
      </c>
      <c r="M2452" t="s">
        <v>486</v>
      </c>
      <c r="N2452" t="s">
        <v>5051</v>
      </c>
      <c r="O2452" t="s">
        <v>5070</v>
      </c>
      <c r="Q2452" t="s">
        <v>5063</v>
      </c>
      <c r="X2452" t="s">
        <v>5093</v>
      </c>
      <c r="Y2452" t="s">
        <v>6014</v>
      </c>
      <c r="Z2452" t="s">
        <v>5619</v>
      </c>
      <c r="AA2452" t="s">
        <v>5093</v>
      </c>
      <c r="AH2452" t="s">
        <v>5058</v>
      </c>
      <c r="AM2452" t="s">
        <v>11082</v>
      </c>
    </row>
    <row r="2453" spans="1:39" x14ac:dyDescent="0.25">
      <c r="A2453">
        <v>4430</v>
      </c>
      <c r="B2453" t="s">
        <v>11083</v>
      </c>
      <c r="C2453" t="s">
        <v>4792</v>
      </c>
      <c r="D2453" t="s">
        <v>5048</v>
      </c>
      <c r="E2453" t="s">
        <v>6888</v>
      </c>
      <c r="H2453" t="s">
        <v>5050</v>
      </c>
      <c r="I2453" t="s">
        <v>5051</v>
      </c>
      <c r="K2453" t="s">
        <v>5099</v>
      </c>
      <c r="M2453" t="s">
        <v>5092</v>
      </c>
      <c r="N2453" t="s">
        <v>5051</v>
      </c>
      <c r="O2453" t="s">
        <v>5122</v>
      </c>
      <c r="Q2453" t="s">
        <v>5121</v>
      </c>
      <c r="X2453" t="s">
        <v>5093</v>
      </c>
      <c r="Y2453" t="s">
        <v>5053</v>
      </c>
      <c r="Z2453" t="s">
        <v>5093</v>
      </c>
      <c r="AA2453" t="s">
        <v>5093</v>
      </c>
      <c r="AH2453" t="s">
        <v>5058</v>
      </c>
      <c r="AM2453" t="s">
        <v>11084</v>
      </c>
    </row>
    <row r="2454" spans="1:39" x14ac:dyDescent="0.25">
      <c r="A2454">
        <v>4431</v>
      </c>
      <c r="B2454" t="s">
        <v>11085</v>
      </c>
      <c r="C2454" t="s">
        <v>4792</v>
      </c>
      <c r="D2454" t="s">
        <v>5048</v>
      </c>
      <c r="E2454" t="s">
        <v>11086</v>
      </c>
      <c r="H2454" t="s">
        <v>5050</v>
      </c>
      <c r="I2454" t="s">
        <v>5051</v>
      </c>
      <c r="K2454" t="s">
        <v>5099</v>
      </c>
      <c r="M2454" t="s">
        <v>486</v>
      </c>
      <c r="N2454" t="s">
        <v>5051</v>
      </c>
      <c r="O2454" t="s">
        <v>5122</v>
      </c>
      <c r="Q2454" t="s">
        <v>5054</v>
      </c>
      <c r="X2454" t="s">
        <v>5093</v>
      </c>
      <c r="Y2454" t="s">
        <v>5108</v>
      </c>
      <c r="Z2454" t="s">
        <v>5093</v>
      </c>
      <c r="AA2454" t="s">
        <v>5093</v>
      </c>
      <c r="AH2454" t="s">
        <v>5058</v>
      </c>
      <c r="AM2454" t="s">
        <v>11087</v>
      </c>
    </row>
    <row r="2455" spans="1:39" x14ac:dyDescent="0.25">
      <c r="A2455">
        <v>4432</v>
      </c>
      <c r="B2455" t="s">
        <v>11088</v>
      </c>
      <c r="C2455" t="s">
        <v>4792</v>
      </c>
      <c r="D2455" t="s">
        <v>5048</v>
      </c>
      <c r="E2455" t="s">
        <v>11089</v>
      </c>
      <c r="H2455" t="s">
        <v>5050</v>
      </c>
      <c r="I2455" t="s">
        <v>5051</v>
      </c>
      <c r="K2455" t="s">
        <v>5091</v>
      </c>
      <c r="M2455" t="s">
        <v>5085</v>
      </c>
      <c r="N2455" t="s">
        <v>5051</v>
      </c>
      <c r="O2455" t="s">
        <v>5099</v>
      </c>
      <c r="Q2455" t="s">
        <v>5098</v>
      </c>
      <c r="X2455" t="s">
        <v>5093</v>
      </c>
      <c r="Y2455" t="s">
        <v>5070</v>
      </c>
      <c r="Z2455" t="s">
        <v>6006</v>
      </c>
      <c r="AA2455" t="s">
        <v>5093</v>
      </c>
      <c r="AH2455" t="s">
        <v>5058</v>
      </c>
      <c r="AM2455" t="s">
        <v>11090</v>
      </c>
    </row>
    <row r="2456" spans="1:39" x14ac:dyDescent="0.25">
      <c r="A2456">
        <v>4433</v>
      </c>
      <c r="B2456" t="s">
        <v>11091</v>
      </c>
      <c r="C2456" t="s">
        <v>4792</v>
      </c>
      <c r="D2456" t="s">
        <v>5048</v>
      </c>
      <c r="E2456" t="s">
        <v>11092</v>
      </c>
      <c r="H2456" t="s">
        <v>5050</v>
      </c>
      <c r="I2456" t="s">
        <v>5051</v>
      </c>
      <c r="K2456" t="s">
        <v>5078</v>
      </c>
      <c r="M2456" t="s">
        <v>5134</v>
      </c>
      <c r="N2456" t="s">
        <v>5051</v>
      </c>
      <c r="O2456" t="s">
        <v>5094</v>
      </c>
      <c r="Q2456" t="s">
        <v>238</v>
      </c>
      <c r="X2456" t="s">
        <v>5093</v>
      </c>
      <c r="Y2456" t="s">
        <v>5104</v>
      </c>
      <c r="Z2456" t="s">
        <v>5093</v>
      </c>
      <c r="AA2456" t="s">
        <v>5093</v>
      </c>
      <c r="AH2456" t="s">
        <v>5058</v>
      </c>
      <c r="AM2456" t="s">
        <v>11093</v>
      </c>
    </row>
    <row r="2457" spans="1:39" x14ac:dyDescent="0.25">
      <c r="A2457">
        <v>4434</v>
      </c>
      <c r="B2457" t="s">
        <v>11094</v>
      </c>
      <c r="C2457" t="s">
        <v>4792</v>
      </c>
      <c r="D2457" t="s">
        <v>5048</v>
      </c>
      <c r="E2457" t="s">
        <v>11095</v>
      </c>
      <c r="H2457" t="s">
        <v>5050</v>
      </c>
      <c r="I2457" t="s">
        <v>5051</v>
      </c>
      <c r="K2457" t="s">
        <v>235</v>
      </c>
      <c r="M2457" t="s">
        <v>506</v>
      </c>
      <c r="N2457" t="s">
        <v>5051</v>
      </c>
      <c r="O2457" t="s">
        <v>5099</v>
      </c>
      <c r="Q2457" t="s">
        <v>506</v>
      </c>
      <c r="X2457" t="s">
        <v>5093</v>
      </c>
      <c r="Y2457" t="s">
        <v>5085</v>
      </c>
      <c r="Z2457" t="s">
        <v>5093</v>
      </c>
      <c r="AA2457" t="s">
        <v>5093</v>
      </c>
      <c r="AH2457" t="s">
        <v>5058</v>
      </c>
      <c r="AM2457" t="s">
        <v>11096</v>
      </c>
    </row>
    <row r="2458" spans="1:39" x14ac:dyDescent="0.25">
      <c r="A2458">
        <v>4435</v>
      </c>
      <c r="B2458" t="s">
        <v>11097</v>
      </c>
      <c r="C2458" t="s">
        <v>4792</v>
      </c>
      <c r="D2458" t="s">
        <v>5048</v>
      </c>
      <c r="E2458" t="s">
        <v>11098</v>
      </c>
      <c r="H2458" t="s">
        <v>5050</v>
      </c>
      <c r="I2458" t="s">
        <v>5051</v>
      </c>
      <c r="K2458" t="s">
        <v>5094</v>
      </c>
      <c r="M2458" t="s">
        <v>743</v>
      </c>
      <c r="N2458" t="s">
        <v>5051</v>
      </c>
      <c r="O2458" t="s">
        <v>5094</v>
      </c>
      <c r="Q2458" t="s">
        <v>486</v>
      </c>
      <c r="X2458" t="s">
        <v>5093</v>
      </c>
      <c r="Y2458" t="s">
        <v>5108</v>
      </c>
      <c r="Z2458" t="s">
        <v>5093</v>
      </c>
      <c r="AA2458" t="s">
        <v>5093</v>
      </c>
      <c r="AH2458" t="s">
        <v>5058</v>
      </c>
      <c r="AM2458" t="s">
        <v>11099</v>
      </c>
    </row>
    <row r="2459" spans="1:39" x14ac:dyDescent="0.25">
      <c r="A2459">
        <v>4436</v>
      </c>
      <c r="B2459" t="s">
        <v>11100</v>
      </c>
      <c r="C2459" t="s">
        <v>4792</v>
      </c>
      <c r="D2459" t="s">
        <v>5048</v>
      </c>
      <c r="E2459" t="s">
        <v>11101</v>
      </c>
      <c r="H2459" t="s">
        <v>5050</v>
      </c>
      <c r="I2459" t="s">
        <v>5051</v>
      </c>
      <c r="K2459" t="s">
        <v>5052</v>
      </c>
      <c r="M2459" t="s">
        <v>5134</v>
      </c>
      <c r="N2459" t="s">
        <v>5051</v>
      </c>
      <c r="O2459" t="s">
        <v>5094</v>
      </c>
      <c r="Q2459" t="s">
        <v>5134</v>
      </c>
      <c r="X2459" t="s">
        <v>5093</v>
      </c>
      <c r="Y2459" t="s">
        <v>236</v>
      </c>
      <c r="Z2459" t="s">
        <v>5070</v>
      </c>
      <c r="AA2459" t="s">
        <v>5093</v>
      </c>
      <c r="AH2459" t="s">
        <v>5058</v>
      </c>
      <c r="AM2459" t="s">
        <v>11102</v>
      </c>
    </row>
    <row r="2460" spans="1:39" x14ac:dyDescent="0.25">
      <c r="A2460">
        <v>4437</v>
      </c>
      <c r="B2460" t="s">
        <v>11103</v>
      </c>
      <c r="C2460" t="s">
        <v>4792</v>
      </c>
      <c r="D2460" t="s">
        <v>5048</v>
      </c>
      <c r="E2460" t="s">
        <v>11104</v>
      </c>
      <c r="H2460" t="s">
        <v>5050</v>
      </c>
      <c r="I2460" t="s">
        <v>5051</v>
      </c>
      <c r="K2460" t="s">
        <v>235</v>
      </c>
      <c r="M2460" t="s">
        <v>323</v>
      </c>
      <c r="N2460" t="s">
        <v>5051</v>
      </c>
      <c r="O2460" t="s">
        <v>5094</v>
      </c>
      <c r="Q2460" t="s">
        <v>238</v>
      </c>
      <c r="X2460" t="s">
        <v>5093</v>
      </c>
      <c r="Y2460" t="s">
        <v>5091</v>
      </c>
      <c r="Z2460" t="s">
        <v>11036</v>
      </c>
      <c r="AA2460" t="s">
        <v>5093</v>
      </c>
      <c r="AH2460" t="s">
        <v>5058</v>
      </c>
      <c r="AM2460" t="s">
        <v>11105</v>
      </c>
    </row>
    <row r="2461" spans="1:39" x14ac:dyDescent="0.25">
      <c r="A2461">
        <v>4438</v>
      </c>
      <c r="B2461" t="s">
        <v>11106</v>
      </c>
      <c r="C2461" t="s">
        <v>4792</v>
      </c>
      <c r="D2461" t="s">
        <v>5048</v>
      </c>
      <c r="E2461" t="s">
        <v>9649</v>
      </c>
      <c r="H2461" t="s">
        <v>5050</v>
      </c>
      <c r="I2461" t="s">
        <v>5051</v>
      </c>
      <c r="K2461" t="s">
        <v>235</v>
      </c>
      <c r="M2461" t="s">
        <v>237</v>
      </c>
      <c r="N2461" t="s">
        <v>5051</v>
      </c>
      <c r="O2461" t="s">
        <v>5099</v>
      </c>
      <c r="Q2461" t="s">
        <v>486</v>
      </c>
      <c r="X2461" t="s">
        <v>5093</v>
      </c>
      <c r="Y2461" t="s">
        <v>238</v>
      </c>
      <c r="Z2461" t="s">
        <v>6018</v>
      </c>
      <c r="AA2461" t="s">
        <v>5093</v>
      </c>
      <c r="AH2461" t="s">
        <v>5058</v>
      </c>
      <c r="AM2461" t="s">
        <v>11107</v>
      </c>
    </row>
    <row r="2462" spans="1:39" x14ac:dyDescent="0.25">
      <c r="A2462">
        <v>4439</v>
      </c>
      <c r="B2462" t="s">
        <v>11108</v>
      </c>
      <c r="C2462" t="s">
        <v>4792</v>
      </c>
      <c r="D2462" t="s">
        <v>5048</v>
      </c>
      <c r="E2462" t="s">
        <v>9682</v>
      </c>
      <c r="H2462" t="s">
        <v>5050</v>
      </c>
      <c r="I2462" t="s">
        <v>5051</v>
      </c>
      <c r="K2462" t="s">
        <v>5094</v>
      </c>
      <c r="M2462" t="s">
        <v>486</v>
      </c>
      <c r="N2462" t="s">
        <v>5051</v>
      </c>
      <c r="O2462" t="s">
        <v>5094</v>
      </c>
      <c r="Q2462" t="s">
        <v>486</v>
      </c>
      <c r="X2462" t="s">
        <v>5093</v>
      </c>
      <c r="Y2462" t="s">
        <v>5078</v>
      </c>
      <c r="Z2462" t="s">
        <v>5093</v>
      </c>
      <c r="AA2462" t="s">
        <v>5093</v>
      </c>
      <c r="AH2462" t="s">
        <v>5058</v>
      </c>
      <c r="AM2462" t="s">
        <v>11109</v>
      </c>
    </row>
    <row r="2463" spans="1:39" x14ac:dyDescent="0.25">
      <c r="A2463">
        <v>4440</v>
      </c>
      <c r="B2463" t="s">
        <v>11110</v>
      </c>
      <c r="C2463" t="s">
        <v>4792</v>
      </c>
      <c r="D2463" t="s">
        <v>5048</v>
      </c>
      <c r="E2463" t="s">
        <v>6984</v>
      </c>
      <c r="H2463" t="s">
        <v>5050</v>
      </c>
      <c r="I2463" t="s">
        <v>5051</v>
      </c>
      <c r="K2463" t="s">
        <v>235</v>
      </c>
      <c r="M2463" t="s">
        <v>743</v>
      </c>
      <c r="N2463" t="s">
        <v>5051</v>
      </c>
      <c r="O2463" t="s">
        <v>5094</v>
      </c>
      <c r="Q2463" t="s">
        <v>486</v>
      </c>
      <c r="X2463" t="s">
        <v>5093</v>
      </c>
      <c r="Y2463" t="s">
        <v>236</v>
      </c>
      <c r="Z2463" t="s">
        <v>5093</v>
      </c>
      <c r="AA2463" t="s">
        <v>5093</v>
      </c>
      <c r="AH2463" t="s">
        <v>5058</v>
      </c>
      <c r="AM2463" t="s">
        <v>11111</v>
      </c>
    </row>
    <row r="2464" spans="1:39" x14ac:dyDescent="0.25">
      <c r="A2464">
        <v>4441</v>
      </c>
      <c r="B2464" t="s">
        <v>11112</v>
      </c>
      <c r="C2464" t="s">
        <v>4792</v>
      </c>
      <c r="D2464" t="s">
        <v>5048</v>
      </c>
      <c r="E2464" t="s">
        <v>11113</v>
      </c>
      <c r="H2464" t="s">
        <v>5050</v>
      </c>
      <c r="I2464" t="s">
        <v>5051</v>
      </c>
      <c r="K2464" t="s">
        <v>235</v>
      </c>
      <c r="M2464" t="s">
        <v>237</v>
      </c>
      <c r="N2464" t="s">
        <v>5051</v>
      </c>
      <c r="O2464" t="s">
        <v>5122</v>
      </c>
      <c r="Q2464" t="s">
        <v>486</v>
      </c>
      <c r="X2464" t="s">
        <v>5093</v>
      </c>
      <c r="Y2464" t="s">
        <v>5108</v>
      </c>
      <c r="Z2464" t="s">
        <v>5437</v>
      </c>
      <c r="AA2464" t="s">
        <v>5093</v>
      </c>
      <c r="AH2464" t="s">
        <v>5058</v>
      </c>
      <c r="AM2464" t="s">
        <v>11114</v>
      </c>
    </row>
    <row r="2465" spans="1:39" x14ac:dyDescent="0.25">
      <c r="A2465">
        <v>4442</v>
      </c>
      <c r="B2465" t="s">
        <v>11115</v>
      </c>
      <c r="C2465" t="s">
        <v>4792</v>
      </c>
      <c r="D2465" t="s">
        <v>5048</v>
      </c>
      <c r="E2465" t="s">
        <v>11116</v>
      </c>
      <c r="H2465" t="s">
        <v>5050</v>
      </c>
      <c r="I2465" t="s">
        <v>5051</v>
      </c>
      <c r="K2465" t="s">
        <v>5094</v>
      </c>
      <c r="M2465" t="s">
        <v>238</v>
      </c>
      <c r="N2465" t="s">
        <v>5051</v>
      </c>
      <c r="O2465" t="s">
        <v>5094</v>
      </c>
      <c r="Q2465" t="s">
        <v>238</v>
      </c>
      <c r="X2465" t="s">
        <v>5093</v>
      </c>
      <c r="Y2465" t="s">
        <v>5098</v>
      </c>
      <c r="Z2465" t="s">
        <v>5093</v>
      </c>
      <c r="AA2465" t="s">
        <v>5093</v>
      </c>
      <c r="AH2465" t="s">
        <v>5058</v>
      </c>
      <c r="AM2465" t="s">
        <v>11117</v>
      </c>
    </row>
    <row r="2466" spans="1:39" x14ac:dyDescent="0.25">
      <c r="A2466">
        <v>4443</v>
      </c>
      <c r="B2466" t="s">
        <v>11118</v>
      </c>
      <c r="C2466" t="s">
        <v>4792</v>
      </c>
      <c r="D2466" t="s">
        <v>5048</v>
      </c>
      <c r="E2466" t="s">
        <v>11119</v>
      </c>
      <c r="H2466" t="s">
        <v>5050</v>
      </c>
      <c r="I2466" t="s">
        <v>5051</v>
      </c>
      <c r="K2466" t="s">
        <v>5099</v>
      </c>
      <c r="M2466" t="s">
        <v>5069</v>
      </c>
      <c r="N2466" t="s">
        <v>5051</v>
      </c>
      <c r="O2466" t="s">
        <v>5078</v>
      </c>
      <c r="Q2466" t="s">
        <v>5109</v>
      </c>
      <c r="X2466" t="s">
        <v>5093</v>
      </c>
      <c r="Y2466" t="s">
        <v>5080</v>
      </c>
      <c r="Z2466" t="s">
        <v>5438</v>
      </c>
      <c r="AA2466" t="s">
        <v>5093</v>
      </c>
      <c r="AH2466" t="s">
        <v>5058</v>
      </c>
      <c r="AM2466" t="s">
        <v>11120</v>
      </c>
    </row>
    <row r="2467" spans="1:39" x14ac:dyDescent="0.25">
      <c r="A2467">
        <v>4444</v>
      </c>
      <c r="B2467" t="s">
        <v>11121</v>
      </c>
      <c r="C2467" t="s">
        <v>4792</v>
      </c>
      <c r="D2467" t="s">
        <v>5048</v>
      </c>
      <c r="E2467" t="s">
        <v>8750</v>
      </c>
      <c r="H2467" t="s">
        <v>5050</v>
      </c>
      <c r="I2467" t="s">
        <v>5051</v>
      </c>
      <c r="K2467" t="s">
        <v>5052</v>
      </c>
      <c r="M2467" t="s">
        <v>5196</v>
      </c>
      <c r="N2467" t="s">
        <v>5051</v>
      </c>
      <c r="O2467" t="s">
        <v>5117</v>
      </c>
      <c r="Q2467" t="s">
        <v>486</v>
      </c>
      <c r="X2467" t="s">
        <v>5093</v>
      </c>
      <c r="Y2467" t="s">
        <v>5085</v>
      </c>
      <c r="Z2467" t="s">
        <v>5093</v>
      </c>
      <c r="AA2467" t="s">
        <v>5093</v>
      </c>
      <c r="AH2467" t="s">
        <v>5058</v>
      </c>
      <c r="AM2467" t="s">
        <v>11122</v>
      </c>
    </row>
    <row r="2468" spans="1:39" x14ac:dyDescent="0.25">
      <c r="A2468">
        <v>4445</v>
      </c>
      <c r="B2468" t="s">
        <v>11123</v>
      </c>
      <c r="C2468" t="s">
        <v>4792</v>
      </c>
      <c r="D2468" t="s">
        <v>5048</v>
      </c>
      <c r="E2468" t="s">
        <v>11124</v>
      </c>
      <c r="H2468" t="s">
        <v>5050</v>
      </c>
      <c r="I2468" t="s">
        <v>5051</v>
      </c>
      <c r="K2468" t="s">
        <v>235</v>
      </c>
      <c r="M2468" t="s">
        <v>323</v>
      </c>
      <c r="N2468" t="s">
        <v>5051</v>
      </c>
      <c r="O2468" t="s">
        <v>235</v>
      </c>
      <c r="Q2468" t="s">
        <v>5355</v>
      </c>
      <c r="X2468" t="s">
        <v>5093</v>
      </c>
      <c r="Y2468" t="s">
        <v>237</v>
      </c>
      <c r="Z2468" t="s">
        <v>5053</v>
      </c>
      <c r="AA2468" t="s">
        <v>5093</v>
      </c>
      <c r="AH2468" t="s">
        <v>5058</v>
      </c>
      <c r="AM2468" t="s">
        <v>11125</v>
      </c>
    </row>
    <row r="2469" spans="1:39" x14ac:dyDescent="0.25">
      <c r="A2469">
        <v>4446</v>
      </c>
      <c r="B2469" t="s">
        <v>11126</v>
      </c>
      <c r="C2469" t="s">
        <v>4792</v>
      </c>
      <c r="D2469" t="s">
        <v>5048</v>
      </c>
      <c r="E2469" t="s">
        <v>11127</v>
      </c>
      <c r="H2469" t="s">
        <v>5050</v>
      </c>
      <c r="I2469" t="s">
        <v>5051</v>
      </c>
      <c r="K2469" t="s">
        <v>235</v>
      </c>
      <c r="M2469" t="s">
        <v>5109</v>
      </c>
      <c r="N2469" t="s">
        <v>5051</v>
      </c>
      <c r="O2469" t="s">
        <v>5099</v>
      </c>
      <c r="Q2469" t="s">
        <v>506</v>
      </c>
      <c r="X2469" t="s">
        <v>5093</v>
      </c>
      <c r="Y2469" t="s">
        <v>5104</v>
      </c>
      <c r="Z2469" t="s">
        <v>5093</v>
      </c>
      <c r="AA2469" t="s">
        <v>5093</v>
      </c>
      <c r="AH2469" t="s">
        <v>5058</v>
      </c>
      <c r="AM2469" t="s">
        <v>11128</v>
      </c>
    </row>
    <row r="2470" spans="1:39" x14ac:dyDescent="0.25">
      <c r="A2470">
        <v>4447</v>
      </c>
      <c r="B2470" t="s">
        <v>11129</v>
      </c>
      <c r="C2470" t="s">
        <v>4792</v>
      </c>
      <c r="D2470" t="s">
        <v>5048</v>
      </c>
      <c r="E2470" t="s">
        <v>11130</v>
      </c>
      <c r="H2470" t="s">
        <v>5050</v>
      </c>
      <c r="I2470" t="s">
        <v>5051</v>
      </c>
      <c r="K2470" t="s">
        <v>5184</v>
      </c>
      <c r="M2470" t="s">
        <v>5069</v>
      </c>
      <c r="N2470" t="s">
        <v>5051</v>
      </c>
      <c r="O2470" t="s">
        <v>5099</v>
      </c>
      <c r="Q2470" t="s">
        <v>486</v>
      </c>
      <c r="X2470" t="s">
        <v>5093</v>
      </c>
      <c r="Y2470" t="s">
        <v>5057</v>
      </c>
      <c r="Z2470" t="s">
        <v>5978</v>
      </c>
      <c r="AA2470" t="s">
        <v>5093</v>
      </c>
      <c r="AH2470" t="s">
        <v>5058</v>
      </c>
      <c r="AM2470" t="s">
        <v>11131</v>
      </c>
    </row>
    <row r="2471" spans="1:39" x14ac:dyDescent="0.25">
      <c r="A2471">
        <v>4448</v>
      </c>
      <c r="B2471" t="s">
        <v>11132</v>
      </c>
      <c r="C2471" t="s">
        <v>4792</v>
      </c>
      <c r="D2471" t="s">
        <v>5048</v>
      </c>
      <c r="E2471" t="s">
        <v>9799</v>
      </c>
      <c r="H2471" t="s">
        <v>5050</v>
      </c>
      <c r="I2471" t="s">
        <v>5051</v>
      </c>
      <c r="K2471" t="s">
        <v>5184</v>
      </c>
      <c r="M2471" t="s">
        <v>5355</v>
      </c>
      <c r="N2471" t="s">
        <v>5051</v>
      </c>
      <c r="O2471" t="s">
        <v>5099</v>
      </c>
      <c r="Q2471" t="s">
        <v>486</v>
      </c>
      <c r="X2471" t="s">
        <v>5093</v>
      </c>
      <c r="Y2471" t="s">
        <v>235</v>
      </c>
      <c r="Z2471" t="s">
        <v>10544</v>
      </c>
      <c r="AA2471" t="s">
        <v>5093</v>
      </c>
      <c r="AH2471" t="s">
        <v>5058</v>
      </c>
      <c r="AM2471" t="s">
        <v>11133</v>
      </c>
    </row>
    <row r="2472" spans="1:39" x14ac:dyDescent="0.25">
      <c r="A2472">
        <v>4449</v>
      </c>
      <c r="B2472" t="s">
        <v>11134</v>
      </c>
      <c r="C2472" t="s">
        <v>4792</v>
      </c>
      <c r="D2472" t="s">
        <v>5048</v>
      </c>
      <c r="E2472" t="s">
        <v>7293</v>
      </c>
      <c r="H2472" t="s">
        <v>5050</v>
      </c>
      <c r="I2472" t="s">
        <v>5051</v>
      </c>
      <c r="K2472" t="s">
        <v>5080</v>
      </c>
      <c r="M2472" t="s">
        <v>5134</v>
      </c>
      <c r="N2472" t="s">
        <v>5051</v>
      </c>
      <c r="O2472" t="s">
        <v>5094</v>
      </c>
      <c r="Q2472" t="s">
        <v>506</v>
      </c>
      <c r="X2472" t="s">
        <v>5093</v>
      </c>
      <c r="Y2472" t="s">
        <v>5093</v>
      </c>
      <c r="Z2472" t="s">
        <v>5999</v>
      </c>
      <c r="AA2472" t="s">
        <v>5093</v>
      </c>
      <c r="AH2472" t="s">
        <v>5058</v>
      </c>
      <c r="AM2472" t="s">
        <v>11135</v>
      </c>
    </row>
    <row r="2473" spans="1:39" x14ac:dyDescent="0.25">
      <c r="A2473">
        <v>4450</v>
      </c>
      <c r="B2473" t="s">
        <v>11136</v>
      </c>
      <c r="C2473" t="s">
        <v>4792</v>
      </c>
      <c r="D2473" t="s">
        <v>5048</v>
      </c>
      <c r="E2473" t="s">
        <v>8567</v>
      </c>
      <c r="H2473" t="s">
        <v>5050</v>
      </c>
      <c r="I2473" t="s">
        <v>5051</v>
      </c>
      <c r="K2473" t="s">
        <v>5063</v>
      </c>
      <c r="M2473" t="s">
        <v>238</v>
      </c>
      <c r="N2473" t="s">
        <v>5051</v>
      </c>
      <c r="O2473" t="s">
        <v>236</v>
      </c>
      <c r="Q2473" t="s">
        <v>486</v>
      </c>
      <c r="X2473" t="s">
        <v>5093</v>
      </c>
      <c r="Y2473" t="s">
        <v>5271</v>
      </c>
      <c r="Z2473" t="s">
        <v>5093</v>
      </c>
      <c r="AA2473" t="s">
        <v>5093</v>
      </c>
      <c r="AH2473" t="s">
        <v>5058</v>
      </c>
      <c r="AM2473" t="s">
        <v>11137</v>
      </c>
    </row>
    <row r="2474" spans="1:39" x14ac:dyDescent="0.25">
      <c r="A2474">
        <v>4451</v>
      </c>
      <c r="B2474" t="s">
        <v>11138</v>
      </c>
      <c r="C2474" t="s">
        <v>4792</v>
      </c>
      <c r="D2474" t="s">
        <v>5048</v>
      </c>
      <c r="E2474" t="s">
        <v>11139</v>
      </c>
      <c r="H2474" t="s">
        <v>5050</v>
      </c>
      <c r="I2474" t="s">
        <v>5051</v>
      </c>
      <c r="K2474" t="s">
        <v>5099</v>
      </c>
      <c r="M2474" t="s">
        <v>5109</v>
      </c>
      <c r="N2474" t="s">
        <v>5051</v>
      </c>
      <c r="O2474" t="s">
        <v>5094</v>
      </c>
      <c r="Q2474" t="s">
        <v>5054</v>
      </c>
      <c r="X2474" t="s">
        <v>5093</v>
      </c>
      <c r="Y2474" t="s">
        <v>5078</v>
      </c>
      <c r="Z2474" t="s">
        <v>5093</v>
      </c>
      <c r="AA2474" t="s">
        <v>5093</v>
      </c>
      <c r="AH2474" t="s">
        <v>5058</v>
      </c>
      <c r="AM2474" t="s">
        <v>11140</v>
      </c>
    </row>
    <row r="2475" spans="1:39" x14ac:dyDescent="0.25">
      <c r="A2475">
        <v>4452</v>
      </c>
      <c r="B2475" t="s">
        <v>11141</v>
      </c>
      <c r="C2475" t="s">
        <v>4792</v>
      </c>
      <c r="D2475" t="s">
        <v>5048</v>
      </c>
      <c r="E2475" t="s">
        <v>11142</v>
      </c>
      <c r="H2475" t="s">
        <v>5050</v>
      </c>
      <c r="I2475" t="s">
        <v>5051</v>
      </c>
      <c r="K2475" t="s">
        <v>5094</v>
      </c>
      <c r="M2475" t="s">
        <v>5134</v>
      </c>
      <c r="N2475" t="s">
        <v>5051</v>
      </c>
      <c r="O2475" t="s">
        <v>5122</v>
      </c>
      <c r="Q2475" t="s">
        <v>239</v>
      </c>
      <c r="X2475" t="s">
        <v>5093</v>
      </c>
      <c r="Y2475" t="s">
        <v>5078</v>
      </c>
      <c r="Z2475" t="s">
        <v>6022</v>
      </c>
      <c r="AA2475" t="s">
        <v>5093</v>
      </c>
      <c r="AH2475" t="s">
        <v>5058</v>
      </c>
      <c r="AM2475" t="s">
        <v>11143</v>
      </c>
    </row>
    <row r="2476" spans="1:39" x14ac:dyDescent="0.25">
      <c r="A2476">
        <v>4453</v>
      </c>
      <c r="B2476" t="s">
        <v>11144</v>
      </c>
      <c r="C2476" t="s">
        <v>4792</v>
      </c>
      <c r="D2476" t="s">
        <v>5048</v>
      </c>
      <c r="E2476" t="s">
        <v>11145</v>
      </c>
      <c r="H2476" t="s">
        <v>5050</v>
      </c>
      <c r="I2476" t="s">
        <v>5051</v>
      </c>
      <c r="K2476" t="s">
        <v>235</v>
      </c>
      <c r="M2476" t="s">
        <v>5134</v>
      </c>
      <c r="N2476" t="s">
        <v>5051</v>
      </c>
      <c r="O2476" t="s">
        <v>5122</v>
      </c>
      <c r="Q2476" t="s">
        <v>486</v>
      </c>
      <c r="X2476" t="s">
        <v>5093</v>
      </c>
      <c r="Y2476" t="s">
        <v>5108</v>
      </c>
      <c r="Z2476" t="s">
        <v>5093</v>
      </c>
      <c r="AA2476" t="s">
        <v>5093</v>
      </c>
      <c r="AH2476" t="s">
        <v>5058</v>
      </c>
      <c r="AM2476" t="s">
        <v>11146</v>
      </c>
    </row>
    <row r="2477" spans="1:39" x14ac:dyDescent="0.25">
      <c r="A2477">
        <v>4454</v>
      </c>
      <c r="B2477" t="s">
        <v>11147</v>
      </c>
      <c r="C2477" t="s">
        <v>4792</v>
      </c>
      <c r="D2477" t="s">
        <v>5048</v>
      </c>
      <c r="E2477" t="s">
        <v>11148</v>
      </c>
      <c r="H2477" t="s">
        <v>5050</v>
      </c>
      <c r="I2477" t="s">
        <v>5051</v>
      </c>
      <c r="K2477" t="s">
        <v>235</v>
      </c>
      <c r="M2477" t="s">
        <v>5134</v>
      </c>
      <c r="N2477" t="s">
        <v>5051</v>
      </c>
      <c r="O2477" t="s">
        <v>5099</v>
      </c>
      <c r="Q2477" t="s">
        <v>5109</v>
      </c>
      <c r="X2477" t="s">
        <v>5093</v>
      </c>
      <c r="Y2477" t="s">
        <v>5113</v>
      </c>
      <c r="Z2477" t="s">
        <v>5093</v>
      </c>
      <c r="AA2477" t="s">
        <v>5093</v>
      </c>
      <c r="AH2477" t="s">
        <v>5058</v>
      </c>
      <c r="AM2477" t="s">
        <v>11149</v>
      </c>
    </row>
    <row r="2478" spans="1:39" x14ac:dyDescent="0.25">
      <c r="A2478">
        <v>4455</v>
      </c>
      <c r="B2478" t="s">
        <v>11150</v>
      </c>
      <c r="C2478" t="s">
        <v>4792</v>
      </c>
      <c r="D2478" t="s">
        <v>5048</v>
      </c>
      <c r="E2478" t="s">
        <v>11151</v>
      </c>
      <c r="H2478" t="s">
        <v>5050</v>
      </c>
      <c r="I2478" t="s">
        <v>5051</v>
      </c>
      <c r="K2478" t="s">
        <v>5062</v>
      </c>
      <c r="M2478" t="s">
        <v>5134</v>
      </c>
      <c r="N2478" t="s">
        <v>5051</v>
      </c>
      <c r="O2478" t="s">
        <v>5094</v>
      </c>
      <c r="Q2478" t="s">
        <v>5109</v>
      </c>
      <c r="X2478" t="s">
        <v>5093</v>
      </c>
      <c r="Y2478" t="s">
        <v>5460</v>
      </c>
      <c r="Z2478" t="s">
        <v>6014</v>
      </c>
      <c r="AA2478" t="s">
        <v>5093</v>
      </c>
      <c r="AH2478" t="s">
        <v>5058</v>
      </c>
      <c r="AM2478" t="s">
        <v>11152</v>
      </c>
    </row>
    <row r="2479" spans="1:39" x14ac:dyDescent="0.25">
      <c r="A2479">
        <v>4457</v>
      </c>
      <c r="B2479" t="s">
        <v>11156</v>
      </c>
      <c r="C2479" t="s">
        <v>4792</v>
      </c>
      <c r="D2479" t="s">
        <v>5048</v>
      </c>
      <c r="E2479" t="s">
        <v>8727</v>
      </c>
      <c r="H2479" t="s">
        <v>5050</v>
      </c>
      <c r="I2479" t="s">
        <v>5051</v>
      </c>
      <c r="K2479" t="s">
        <v>5113</v>
      </c>
      <c r="M2479" t="s">
        <v>323</v>
      </c>
      <c r="N2479" t="s">
        <v>5051</v>
      </c>
      <c r="O2479" t="s">
        <v>5122</v>
      </c>
      <c r="Q2479" t="s">
        <v>506</v>
      </c>
      <c r="X2479" t="s">
        <v>5093</v>
      </c>
      <c r="Y2479" t="s">
        <v>5078</v>
      </c>
      <c r="Z2479" t="s">
        <v>5074</v>
      </c>
      <c r="AA2479" t="s">
        <v>5093</v>
      </c>
      <c r="AH2479" t="s">
        <v>5058</v>
      </c>
      <c r="AM2479" t="s">
        <v>11157</v>
      </c>
    </row>
    <row r="2480" spans="1:39" x14ac:dyDescent="0.25">
      <c r="A2480">
        <v>4458</v>
      </c>
      <c r="B2480" t="s">
        <v>11158</v>
      </c>
      <c r="C2480" t="s">
        <v>4792</v>
      </c>
      <c r="D2480" t="s">
        <v>5048</v>
      </c>
      <c r="E2480" t="s">
        <v>11159</v>
      </c>
      <c r="H2480" t="s">
        <v>5050</v>
      </c>
      <c r="I2480" t="s">
        <v>5051</v>
      </c>
      <c r="K2480" t="s">
        <v>235</v>
      </c>
      <c r="M2480" t="s">
        <v>5134</v>
      </c>
      <c r="N2480" t="s">
        <v>5051</v>
      </c>
      <c r="O2480" t="s">
        <v>5099</v>
      </c>
      <c r="Q2480" t="s">
        <v>486</v>
      </c>
      <c r="X2480" t="s">
        <v>5093</v>
      </c>
      <c r="Y2480" t="s">
        <v>5113</v>
      </c>
      <c r="Z2480" t="s">
        <v>5093</v>
      </c>
      <c r="AA2480" t="s">
        <v>5093</v>
      </c>
      <c r="AH2480" t="s">
        <v>5058</v>
      </c>
      <c r="AM2480" t="s">
        <v>11160</v>
      </c>
    </row>
    <row r="2481" spans="1:39" x14ac:dyDescent="0.25">
      <c r="A2481">
        <v>4459</v>
      </c>
      <c r="B2481" t="s">
        <v>11161</v>
      </c>
      <c r="C2481" t="s">
        <v>4792</v>
      </c>
      <c r="D2481" t="s">
        <v>5048</v>
      </c>
      <c r="E2481" t="s">
        <v>7501</v>
      </c>
      <c r="H2481" t="s">
        <v>5050</v>
      </c>
      <c r="I2481" t="s">
        <v>5051</v>
      </c>
      <c r="K2481" t="s">
        <v>5099</v>
      </c>
      <c r="M2481" t="s">
        <v>5109</v>
      </c>
      <c r="N2481" t="s">
        <v>5051</v>
      </c>
      <c r="O2481" t="s">
        <v>5122</v>
      </c>
      <c r="Q2481" t="s">
        <v>5109</v>
      </c>
      <c r="X2481" t="s">
        <v>5093</v>
      </c>
      <c r="Y2481" t="s">
        <v>5108</v>
      </c>
      <c r="Z2481" t="s">
        <v>5093</v>
      </c>
      <c r="AA2481" t="s">
        <v>5093</v>
      </c>
      <c r="AH2481" t="s">
        <v>5058</v>
      </c>
      <c r="AM2481" t="s">
        <v>11162</v>
      </c>
    </row>
    <row r="2482" spans="1:39" x14ac:dyDescent="0.25">
      <c r="A2482">
        <v>4460</v>
      </c>
      <c r="B2482" t="s">
        <v>11163</v>
      </c>
      <c r="C2482" t="s">
        <v>4792</v>
      </c>
      <c r="D2482" t="s">
        <v>5048</v>
      </c>
      <c r="E2482" t="s">
        <v>8219</v>
      </c>
      <c r="H2482" t="s">
        <v>5050</v>
      </c>
      <c r="I2482" t="s">
        <v>5051</v>
      </c>
      <c r="K2482" t="s">
        <v>5104</v>
      </c>
      <c r="M2482" t="s">
        <v>5355</v>
      </c>
      <c r="N2482" t="s">
        <v>5051</v>
      </c>
      <c r="O2482" t="s">
        <v>5063</v>
      </c>
      <c r="Q2482" t="s">
        <v>5109</v>
      </c>
      <c r="X2482" t="s">
        <v>5093</v>
      </c>
      <c r="Y2482" t="s">
        <v>5070</v>
      </c>
      <c r="Z2482" t="s">
        <v>5999</v>
      </c>
      <c r="AA2482" t="s">
        <v>5093</v>
      </c>
      <c r="AH2482" t="s">
        <v>5058</v>
      </c>
      <c r="AM2482" t="s">
        <v>11164</v>
      </c>
    </row>
    <row r="2483" spans="1:39" x14ac:dyDescent="0.25">
      <c r="A2483">
        <v>4461</v>
      </c>
      <c r="B2483" t="s">
        <v>11165</v>
      </c>
      <c r="C2483" t="s">
        <v>4792</v>
      </c>
      <c r="D2483" t="s">
        <v>5048</v>
      </c>
      <c r="E2483" t="s">
        <v>11166</v>
      </c>
      <c r="H2483" t="s">
        <v>5050</v>
      </c>
      <c r="I2483" t="s">
        <v>5051</v>
      </c>
      <c r="K2483" t="s">
        <v>235</v>
      </c>
      <c r="M2483" t="s">
        <v>237</v>
      </c>
      <c r="N2483" t="s">
        <v>5051</v>
      </c>
      <c r="O2483" t="s">
        <v>5063</v>
      </c>
      <c r="Q2483" t="s">
        <v>5285</v>
      </c>
      <c r="X2483" t="s">
        <v>5093</v>
      </c>
      <c r="Y2483" t="s">
        <v>5108</v>
      </c>
      <c r="Z2483" t="s">
        <v>5093</v>
      </c>
      <c r="AA2483" t="s">
        <v>5093</v>
      </c>
      <c r="AH2483" t="s">
        <v>5058</v>
      </c>
      <c r="AM2483" t="s">
        <v>11167</v>
      </c>
    </row>
    <row r="2484" spans="1:39" x14ac:dyDescent="0.25">
      <c r="A2484">
        <v>4462</v>
      </c>
      <c r="B2484" t="s">
        <v>11168</v>
      </c>
      <c r="C2484" t="s">
        <v>4792</v>
      </c>
      <c r="D2484" t="s">
        <v>5048</v>
      </c>
      <c r="E2484" t="s">
        <v>7226</v>
      </c>
      <c r="H2484" t="s">
        <v>5050</v>
      </c>
      <c r="I2484" t="s">
        <v>5051</v>
      </c>
      <c r="K2484" t="s">
        <v>5070</v>
      </c>
      <c r="M2484" t="s">
        <v>743</v>
      </c>
      <c r="N2484" t="s">
        <v>5051</v>
      </c>
      <c r="O2484" t="s">
        <v>5063</v>
      </c>
      <c r="Q2484" t="s">
        <v>743</v>
      </c>
      <c r="X2484" t="s">
        <v>5093</v>
      </c>
      <c r="Y2484" t="s">
        <v>236</v>
      </c>
      <c r="Z2484" t="s">
        <v>5093</v>
      </c>
      <c r="AA2484" t="s">
        <v>5093</v>
      </c>
      <c r="AH2484" t="s">
        <v>5058</v>
      </c>
      <c r="AM2484" t="s">
        <v>11169</v>
      </c>
    </row>
    <row r="2485" spans="1:39" x14ac:dyDescent="0.25">
      <c r="A2485">
        <v>4463</v>
      </c>
      <c r="B2485" t="s">
        <v>11170</v>
      </c>
      <c r="C2485" t="s">
        <v>4792</v>
      </c>
      <c r="D2485" t="s">
        <v>5048</v>
      </c>
      <c r="E2485" t="s">
        <v>7892</v>
      </c>
      <c r="H2485" t="s">
        <v>5050</v>
      </c>
      <c r="I2485" t="s">
        <v>5051</v>
      </c>
      <c r="K2485" t="s">
        <v>5052</v>
      </c>
      <c r="M2485" t="s">
        <v>5121</v>
      </c>
      <c r="N2485" t="s">
        <v>5051</v>
      </c>
      <c r="O2485" t="s">
        <v>5122</v>
      </c>
      <c r="Q2485" t="s">
        <v>5285</v>
      </c>
      <c r="X2485" t="s">
        <v>5093</v>
      </c>
      <c r="Y2485" t="s">
        <v>236</v>
      </c>
      <c r="Z2485" t="s">
        <v>5093</v>
      </c>
      <c r="AA2485" t="s">
        <v>5093</v>
      </c>
      <c r="AH2485" t="s">
        <v>5058</v>
      </c>
      <c r="AM2485" t="s">
        <v>11171</v>
      </c>
    </row>
    <row r="2486" spans="1:39" x14ac:dyDescent="0.25">
      <c r="A2486">
        <v>4464</v>
      </c>
      <c r="B2486" t="s">
        <v>11172</v>
      </c>
      <c r="C2486" t="s">
        <v>4792</v>
      </c>
      <c r="D2486" t="s">
        <v>5048</v>
      </c>
      <c r="E2486" t="s">
        <v>11173</v>
      </c>
      <c r="H2486" t="s">
        <v>5050</v>
      </c>
      <c r="I2486" t="s">
        <v>5051</v>
      </c>
      <c r="K2486" t="s">
        <v>5099</v>
      </c>
      <c r="M2486" t="s">
        <v>743</v>
      </c>
      <c r="N2486" t="s">
        <v>5051</v>
      </c>
      <c r="O2486" t="s">
        <v>5063</v>
      </c>
      <c r="Q2486" t="s">
        <v>238</v>
      </c>
      <c r="X2486" t="s">
        <v>5093</v>
      </c>
      <c r="Y2486" t="s">
        <v>5215</v>
      </c>
      <c r="Z2486" t="s">
        <v>5052</v>
      </c>
      <c r="AA2486" t="s">
        <v>5093</v>
      </c>
      <c r="AH2486" t="s">
        <v>5058</v>
      </c>
      <c r="AM2486" t="s">
        <v>11174</v>
      </c>
    </row>
    <row r="2487" spans="1:39" x14ac:dyDescent="0.25">
      <c r="A2487">
        <v>4465</v>
      </c>
      <c r="B2487" t="s">
        <v>11175</v>
      </c>
      <c r="C2487" t="s">
        <v>4792</v>
      </c>
      <c r="D2487" t="s">
        <v>5048</v>
      </c>
      <c r="E2487" t="s">
        <v>11176</v>
      </c>
      <c r="H2487" t="s">
        <v>5050</v>
      </c>
      <c r="I2487" t="s">
        <v>5051</v>
      </c>
      <c r="K2487" t="s">
        <v>5121</v>
      </c>
      <c r="M2487" t="s">
        <v>5055</v>
      </c>
      <c r="N2487" t="s">
        <v>5051</v>
      </c>
      <c r="O2487" t="s">
        <v>5382</v>
      </c>
      <c r="Q2487" t="s">
        <v>5063</v>
      </c>
      <c r="X2487" t="s">
        <v>5093</v>
      </c>
      <c r="Y2487" t="s">
        <v>5093</v>
      </c>
      <c r="Z2487" t="s">
        <v>5104</v>
      </c>
      <c r="AA2487" t="s">
        <v>5093</v>
      </c>
      <c r="AH2487" t="s">
        <v>5058</v>
      </c>
      <c r="AM2487" t="s">
        <v>11177</v>
      </c>
    </row>
    <row r="2488" spans="1:39" x14ac:dyDescent="0.25">
      <c r="A2488">
        <v>4466</v>
      </c>
      <c r="B2488" t="s">
        <v>11178</v>
      </c>
      <c r="C2488" t="s">
        <v>4792</v>
      </c>
      <c r="D2488" t="s">
        <v>5048</v>
      </c>
      <c r="E2488" t="s">
        <v>11179</v>
      </c>
      <c r="H2488" t="s">
        <v>5050</v>
      </c>
      <c r="I2488" t="s">
        <v>5051</v>
      </c>
      <c r="K2488" t="s">
        <v>5091</v>
      </c>
      <c r="M2488" t="s">
        <v>5196</v>
      </c>
      <c r="N2488" t="s">
        <v>5051</v>
      </c>
      <c r="O2488" t="s">
        <v>5122</v>
      </c>
      <c r="Q2488" t="s">
        <v>5054</v>
      </c>
      <c r="X2488" t="s">
        <v>5093</v>
      </c>
      <c r="Y2488" t="s">
        <v>5080</v>
      </c>
      <c r="Z2488" t="s">
        <v>5098</v>
      </c>
      <c r="AA2488" t="s">
        <v>5093</v>
      </c>
      <c r="AH2488" t="s">
        <v>5058</v>
      </c>
      <c r="AM2488" t="s">
        <v>11180</v>
      </c>
    </row>
    <row r="2489" spans="1:39" x14ac:dyDescent="0.25">
      <c r="A2489">
        <v>4467</v>
      </c>
      <c r="B2489" t="s">
        <v>11181</v>
      </c>
      <c r="C2489" t="s">
        <v>4792</v>
      </c>
      <c r="D2489" t="s">
        <v>5048</v>
      </c>
      <c r="E2489" t="s">
        <v>11182</v>
      </c>
      <c r="H2489" t="s">
        <v>5050</v>
      </c>
      <c r="I2489" t="s">
        <v>5051</v>
      </c>
      <c r="K2489" t="s">
        <v>5080</v>
      </c>
      <c r="M2489" t="s">
        <v>5098</v>
      </c>
      <c r="N2489" t="s">
        <v>5051</v>
      </c>
      <c r="O2489" t="s">
        <v>5094</v>
      </c>
      <c r="Q2489" t="s">
        <v>506</v>
      </c>
      <c r="X2489" t="s">
        <v>5093</v>
      </c>
      <c r="Y2489" t="s">
        <v>5093</v>
      </c>
      <c r="Z2489" t="s">
        <v>238</v>
      </c>
      <c r="AA2489" t="s">
        <v>5093</v>
      </c>
      <c r="AH2489" t="s">
        <v>5058</v>
      </c>
      <c r="AM2489" t="s">
        <v>11183</v>
      </c>
    </row>
    <row r="2490" spans="1:39" x14ac:dyDescent="0.25">
      <c r="A2490">
        <v>4468</v>
      </c>
      <c r="B2490" t="s">
        <v>11184</v>
      </c>
      <c r="C2490" t="s">
        <v>4792</v>
      </c>
      <c r="D2490" t="s">
        <v>5048</v>
      </c>
      <c r="E2490" t="s">
        <v>11185</v>
      </c>
      <c r="H2490" t="s">
        <v>5050</v>
      </c>
      <c r="I2490" t="s">
        <v>5051</v>
      </c>
      <c r="K2490" t="s">
        <v>236</v>
      </c>
      <c r="M2490" t="s">
        <v>237</v>
      </c>
      <c r="N2490" t="s">
        <v>5051</v>
      </c>
      <c r="O2490" t="s">
        <v>5099</v>
      </c>
      <c r="Q2490" t="s">
        <v>238</v>
      </c>
      <c r="X2490" t="s">
        <v>5093</v>
      </c>
      <c r="Y2490" t="s">
        <v>5052</v>
      </c>
      <c r="Z2490" t="s">
        <v>5098</v>
      </c>
      <c r="AA2490" t="s">
        <v>5093</v>
      </c>
      <c r="AB2490" t="s">
        <v>5093</v>
      </c>
      <c r="AH2490" t="s">
        <v>5058</v>
      </c>
      <c r="AM2490" t="s">
        <v>11186</v>
      </c>
    </row>
    <row r="2491" spans="1:39" x14ac:dyDescent="0.25">
      <c r="A2491">
        <v>4469</v>
      </c>
      <c r="B2491" t="s">
        <v>11187</v>
      </c>
      <c r="C2491" t="s">
        <v>4792</v>
      </c>
      <c r="D2491" t="s">
        <v>5048</v>
      </c>
      <c r="E2491" t="s">
        <v>8820</v>
      </c>
      <c r="H2491" t="s">
        <v>5050</v>
      </c>
      <c r="I2491" t="s">
        <v>5051</v>
      </c>
      <c r="K2491" t="s">
        <v>5052</v>
      </c>
      <c r="M2491" t="s">
        <v>5056</v>
      </c>
      <c r="N2491" t="s">
        <v>5051</v>
      </c>
      <c r="O2491" t="s">
        <v>235</v>
      </c>
      <c r="Q2491" t="s">
        <v>5056</v>
      </c>
      <c r="X2491" t="s">
        <v>5093</v>
      </c>
      <c r="Y2491" t="s">
        <v>5460</v>
      </c>
      <c r="Z2491" t="s">
        <v>5070</v>
      </c>
      <c r="AA2491" t="s">
        <v>5093</v>
      </c>
      <c r="AH2491" t="s">
        <v>5058</v>
      </c>
      <c r="AM2491" t="s">
        <v>11188</v>
      </c>
    </row>
    <row r="2492" spans="1:39" x14ac:dyDescent="0.25">
      <c r="A2492">
        <v>4470</v>
      </c>
      <c r="B2492" t="s">
        <v>11189</v>
      </c>
      <c r="C2492" t="s">
        <v>4792</v>
      </c>
      <c r="D2492" t="s">
        <v>5048</v>
      </c>
      <c r="E2492" t="s">
        <v>8821</v>
      </c>
      <c r="H2492" t="s">
        <v>5050</v>
      </c>
      <c r="I2492" t="s">
        <v>5051</v>
      </c>
      <c r="K2492" t="s">
        <v>238</v>
      </c>
      <c r="M2492" t="s">
        <v>235</v>
      </c>
      <c r="N2492" t="s">
        <v>5051</v>
      </c>
      <c r="O2492" t="s">
        <v>743</v>
      </c>
      <c r="Q2492" t="s">
        <v>5052</v>
      </c>
      <c r="X2492" t="s">
        <v>5093</v>
      </c>
      <c r="Y2492" t="s">
        <v>743</v>
      </c>
      <c r="Z2492" t="s">
        <v>6828</v>
      </c>
      <c r="AA2492" t="s">
        <v>5093</v>
      </c>
      <c r="AH2492" t="s">
        <v>5058</v>
      </c>
      <c r="AM2492" t="s">
        <v>11190</v>
      </c>
    </row>
    <row r="2493" spans="1:39" x14ac:dyDescent="0.25">
      <c r="A2493">
        <v>4471</v>
      </c>
      <c r="B2493" t="s">
        <v>11191</v>
      </c>
      <c r="C2493" t="s">
        <v>4792</v>
      </c>
      <c r="D2493" t="s">
        <v>5048</v>
      </c>
      <c r="E2493" t="s">
        <v>7052</v>
      </c>
      <c r="H2493" t="s">
        <v>5050</v>
      </c>
      <c r="I2493" t="s">
        <v>5051</v>
      </c>
      <c r="K2493" t="s">
        <v>235</v>
      </c>
      <c r="M2493" t="s">
        <v>5196</v>
      </c>
      <c r="N2493" t="s">
        <v>5051</v>
      </c>
      <c r="O2493" t="s">
        <v>5055</v>
      </c>
      <c r="Q2493" t="s">
        <v>743</v>
      </c>
      <c r="X2493" t="s">
        <v>5093</v>
      </c>
      <c r="Y2493" t="s">
        <v>11192</v>
      </c>
      <c r="Z2493" t="s">
        <v>5862</v>
      </c>
      <c r="AA2493" t="s">
        <v>5093</v>
      </c>
      <c r="AH2493" t="s">
        <v>5058</v>
      </c>
      <c r="AM2493" t="s">
        <v>11193</v>
      </c>
    </row>
    <row r="2494" spans="1:39" x14ac:dyDescent="0.25">
      <c r="A2494">
        <v>4472</v>
      </c>
      <c r="B2494" t="s">
        <v>11194</v>
      </c>
      <c r="C2494" t="s">
        <v>4792</v>
      </c>
      <c r="D2494" t="s">
        <v>5048</v>
      </c>
      <c r="E2494" t="s">
        <v>8753</v>
      </c>
      <c r="H2494" t="s">
        <v>5050</v>
      </c>
      <c r="I2494" t="s">
        <v>5051</v>
      </c>
      <c r="K2494" t="s">
        <v>235</v>
      </c>
      <c r="M2494" t="s">
        <v>5237</v>
      </c>
      <c r="N2494" t="s">
        <v>5051</v>
      </c>
      <c r="O2494" t="s">
        <v>5122</v>
      </c>
      <c r="Q2494" t="s">
        <v>5109</v>
      </c>
      <c r="X2494" t="s">
        <v>5093</v>
      </c>
      <c r="Y2494" t="s">
        <v>5108</v>
      </c>
      <c r="Z2494" t="s">
        <v>5093</v>
      </c>
      <c r="AA2494" t="s">
        <v>5093</v>
      </c>
      <c r="AH2494" t="s">
        <v>5058</v>
      </c>
      <c r="AM2494" t="s">
        <v>11195</v>
      </c>
    </row>
    <row r="2495" spans="1:39" x14ac:dyDescent="0.25">
      <c r="A2495">
        <v>4473</v>
      </c>
      <c r="B2495" t="s">
        <v>11196</v>
      </c>
      <c r="C2495" t="s">
        <v>4792</v>
      </c>
      <c r="D2495" t="s">
        <v>5048</v>
      </c>
      <c r="E2495" t="s">
        <v>11197</v>
      </c>
      <c r="H2495" t="s">
        <v>5050</v>
      </c>
      <c r="I2495" t="s">
        <v>5051</v>
      </c>
      <c r="K2495" t="s">
        <v>5091</v>
      </c>
      <c r="M2495" t="s">
        <v>5619</v>
      </c>
      <c r="N2495" t="s">
        <v>5051</v>
      </c>
      <c r="O2495" t="s">
        <v>5099</v>
      </c>
      <c r="Q2495" t="s">
        <v>238</v>
      </c>
      <c r="X2495" t="s">
        <v>5093</v>
      </c>
      <c r="Y2495" t="s">
        <v>5085</v>
      </c>
      <c r="Z2495" t="s">
        <v>5093</v>
      </c>
      <c r="AA2495" t="s">
        <v>5093</v>
      </c>
      <c r="AH2495" t="s">
        <v>5058</v>
      </c>
      <c r="AM2495" t="s">
        <v>11198</v>
      </c>
    </row>
    <row r="2496" spans="1:39" x14ac:dyDescent="0.25">
      <c r="A2496">
        <v>4474</v>
      </c>
      <c r="B2496" t="s">
        <v>11199</v>
      </c>
      <c r="C2496" t="s">
        <v>4792</v>
      </c>
      <c r="D2496" t="s">
        <v>5048</v>
      </c>
      <c r="E2496" t="s">
        <v>8847</v>
      </c>
      <c r="H2496" t="s">
        <v>5050</v>
      </c>
      <c r="I2496" t="s">
        <v>5051</v>
      </c>
      <c r="K2496" t="s">
        <v>5091</v>
      </c>
      <c r="M2496" t="s">
        <v>237</v>
      </c>
      <c r="N2496" t="s">
        <v>5051</v>
      </c>
      <c r="O2496" t="s">
        <v>5123</v>
      </c>
      <c r="Q2496" t="s">
        <v>5109</v>
      </c>
      <c r="X2496" t="s">
        <v>5093</v>
      </c>
      <c r="Y2496" t="s">
        <v>5085</v>
      </c>
      <c r="Z2496" t="s">
        <v>5093</v>
      </c>
      <c r="AA2496" t="s">
        <v>5093</v>
      </c>
      <c r="AH2496" t="s">
        <v>5058</v>
      </c>
      <c r="AM2496" t="s">
        <v>11200</v>
      </c>
    </row>
    <row r="2497" spans="1:39" x14ac:dyDescent="0.25">
      <c r="A2497">
        <v>4475</v>
      </c>
      <c r="B2497" t="s">
        <v>11201</v>
      </c>
      <c r="C2497" t="s">
        <v>4792</v>
      </c>
      <c r="D2497" t="s">
        <v>5048</v>
      </c>
      <c r="E2497" t="s">
        <v>8413</v>
      </c>
      <c r="H2497" t="s">
        <v>5050</v>
      </c>
      <c r="I2497" t="s">
        <v>5051</v>
      </c>
      <c r="K2497" t="s">
        <v>5063</v>
      </c>
      <c r="M2497" t="s">
        <v>486</v>
      </c>
      <c r="N2497" t="s">
        <v>5051</v>
      </c>
      <c r="O2497" t="s">
        <v>5080</v>
      </c>
      <c r="Q2497" t="s">
        <v>486</v>
      </c>
      <c r="X2497" t="s">
        <v>5093</v>
      </c>
      <c r="Y2497" t="s">
        <v>743</v>
      </c>
      <c r="Z2497" t="s">
        <v>5093</v>
      </c>
      <c r="AA2497" t="s">
        <v>5093</v>
      </c>
      <c r="AH2497" t="s">
        <v>5058</v>
      </c>
      <c r="AM2497" t="s">
        <v>11202</v>
      </c>
    </row>
    <row r="2498" spans="1:39" x14ac:dyDescent="0.25">
      <c r="A2498">
        <v>4476</v>
      </c>
      <c r="B2498" t="s">
        <v>11203</v>
      </c>
      <c r="C2498" t="s">
        <v>4792</v>
      </c>
      <c r="D2498" t="s">
        <v>5048</v>
      </c>
      <c r="E2498" t="s">
        <v>11204</v>
      </c>
      <c r="H2498" t="s">
        <v>5050</v>
      </c>
      <c r="I2498" t="s">
        <v>5051</v>
      </c>
      <c r="K2498" t="s">
        <v>5063</v>
      </c>
      <c r="M2498" t="s">
        <v>238</v>
      </c>
      <c r="N2498" t="s">
        <v>5051</v>
      </c>
      <c r="O2498" t="s">
        <v>5085</v>
      </c>
      <c r="Q2498" t="s">
        <v>486</v>
      </c>
      <c r="X2498" t="s">
        <v>5093</v>
      </c>
      <c r="Y2498" t="s">
        <v>5355</v>
      </c>
      <c r="Z2498" t="s">
        <v>5078</v>
      </c>
      <c r="AA2498" t="s">
        <v>5093</v>
      </c>
      <c r="AH2498" t="s">
        <v>5058</v>
      </c>
      <c r="AM2498" t="s">
        <v>11205</v>
      </c>
    </row>
    <row r="2499" spans="1:39" x14ac:dyDescent="0.25">
      <c r="A2499">
        <v>4479</v>
      </c>
      <c r="B2499" t="s">
        <v>11214</v>
      </c>
      <c r="C2499" t="s">
        <v>4792</v>
      </c>
      <c r="D2499" t="s">
        <v>5048</v>
      </c>
      <c r="E2499" t="s">
        <v>7769</v>
      </c>
      <c r="H2499" t="s">
        <v>5050</v>
      </c>
      <c r="I2499" t="s">
        <v>5051</v>
      </c>
      <c r="K2499" t="s">
        <v>235</v>
      </c>
      <c r="M2499" t="s">
        <v>5271</v>
      </c>
      <c r="N2499" t="s">
        <v>5051</v>
      </c>
      <c r="O2499" t="s">
        <v>5078</v>
      </c>
      <c r="Q2499" t="s">
        <v>238</v>
      </c>
      <c r="X2499" t="s">
        <v>5093</v>
      </c>
      <c r="Y2499" t="s">
        <v>236</v>
      </c>
      <c r="Z2499" t="s">
        <v>5056</v>
      </c>
      <c r="AA2499" t="s">
        <v>5093</v>
      </c>
      <c r="AH2499" t="s">
        <v>5058</v>
      </c>
      <c r="AM2499" t="s">
        <v>11215</v>
      </c>
    </row>
    <row r="2500" spans="1:39" x14ac:dyDescent="0.25">
      <c r="A2500">
        <v>4480</v>
      </c>
      <c r="B2500" t="s">
        <v>11216</v>
      </c>
      <c r="C2500" t="s">
        <v>4792</v>
      </c>
      <c r="D2500" t="s">
        <v>5048</v>
      </c>
      <c r="E2500" t="s">
        <v>8242</v>
      </c>
      <c r="H2500" t="s">
        <v>5050</v>
      </c>
      <c r="I2500" t="s">
        <v>5051</v>
      </c>
      <c r="K2500" t="s">
        <v>5094</v>
      </c>
      <c r="M2500" t="s">
        <v>5134</v>
      </c>
      <c r="N2500" t="s">
        <v>5051</v>
      </c>
      <c r="O2500" t="s">
        <v>5099</v>
      </c>
      <c r="Q2500" t="s">
        <v>5237</v>
      </c>
      <c r="X2500" t="s">
        <v>5093</v>
      </c>
      <c r="Y2500" t="s">
        <v>5113</v>
      </c>
      <c r="Z2500" t="s">
        <v>5109</v>
      </c>
      <c r="AA2500" t="s">
        <v>5093</v>
      </c>
      <c r="AH2500" t="s">
        <v>5058</v>
      </c>
      <c r="AM2500" t="s">
        <v>11217</v>
      </c>
    </row>
    <row r="2501" spans="1:39" x14ac:dyDescent="0.25">
      <c r="A2501">
        <v>4481</v>
      </c>
      <c r="B2501" t="s">
        <v>11218</v>
      </c>
      <c r="C2501" t="s">
        <v>4792</v>
      </c>
      <c r="D2501" t="s">
        <v>5048</v>
      </c>
      <c r="E2501" t="s">
        <v>9127</v>
      </c>
      <c r="H2501" t="s">
        <v>5050</v>
      </c>
      <c r="I2501" t="s">
        <v>5051</v>
      </c>
      <c r="K2501" t="s">
        <v>5094</v>
      </c>
      <c r="M2501" t="s">
        <v>5080</v>
      </c>
      <c r="N2501" t="s">
        <v>5051</v>
      </c>
      <c r="O2501" t="s">
        <v>5108</v>
      </c>
      <c r="Q2501" t="s">
        <v>5098</v>
      </c>
      <c r="X2501" t="s">
        <v>5093</v>
      </c>
      <c r="Y2501" t="s">
        <v>5104</v>
      </c>
      <c r="Z2501" t="s">
        <v>506</v>
      </c>
      <c r="AA2501" t="s">
        <v>5093</v>
      </c>
      <c r="AH2501" t="s">
        <v>5058</v>
      </c>
      <c r="AM2501" t="s">
        <v>11219</v>
      </c>
    </row>
    <row r="2502" spans="1:39" x14ac:dyDescent="0.25">
      <c r="A2502">
        <v>4482</v>
      </c>
      <c r="B2502" t="s">
        <v>11220</v>
      </c>
      <c r="C2502" t="s">
        <v>4792</v>
      </c>
      <c r="D2502" t="s">
        <v>5048</v>
      </c>
      <c r="E2502" t="s">
        <v>11221</v>
      </c>
      <c r="H2502" t="s">
        <v>5050</v>
      </c>
      <c r="I2502" t="s">
        <v>5051</v>
      </c>
      <c r="K2502" t="s">
        <v>235</v>
      </c>
      <c r="M2502" t="s">
        <v>238</v>
      </c>
      <c r="N2502" t="s">
        <v>5051</v>
      </c>
      <c r="O2502" t="s">
        <v>5094</v>
      </c>
      <c r="Q2502" t="s">
        <v>5109</v>
      </c>
      <c r="X2502" t="s">
        <v>5093</v>
      </c>
      <c r="Y2502" t="s">
        <v>5053</v>
      </c>
      <c r="Z2502" t="s">
        <v>5093</v>
      </c>
      <c r="AA2502" t="s">
        <v>5093</v>
      </c>
      <c r="AH2502" t="s">
        <v>5058</v>
      </c>
      <c r="AM2502" t="s">
        <v>11222</v>
      </c>
    </row>
    <row r="2503" spans="1:39" x14ac:dyDescent="0.25">
      <c r="A2503">
        <v>4483</v>
      </c>
      <c r="B2503" t="s">
        <v>11223</v>
      </c>
      <c r="C2503" t="s">
        <v>4792</v>
      </c>
      <c r="D2503" t="s">
        <v>5048</v>
      </c>
      <c r="E2503" t="s">
        <v>11224</v>
      </c>
      <c r="H2503" t="s">
        <v>5050</v>
      </c>
      <c r="I2503" t="s">
        <v>5051</v>
      </c>
      <c r="K2503" t="s">
        <v>235</v>
      </c>
      <c r="M2503" t="s">
        <v>5134</v>
      </c>
      <c r="N2503" t="s">
        <v>5051</v>
      </c>
      <c r="O2503" t="s">
        <v>5099</v>
      </c>
      <c r="Q2503" t="s">
        <v>238</v>
      </c>
      <c r="X2503" t="s">
        <v>5093</v>
      </c>
      <c r="Y2503" t="s">
        <v>5078</v>
      </c>
      <c r="Z2503" t="s">
        <v>5093</v>
      </c>
      <c r="AA2503" t="s">
        <v>5093</v>
      </c>
      <c r="AH2503" t="s">
        <v>5058</v>
      </c>
      <c r="AM2503" t="s">
        <v>11225</v>
      </c>
    </row>
    <row r="2504" spans="1:39" x14ac:dyDescent="0.25">
      <c r="A2504">
        <v>4484</v>
      </c>
      <c r="B2504" t="s">
        <v>11226</v>
      </c>
      <c r="C2504" t="s">
        <v>4792</v>
      </c>
      <c r="D2504" t="s">
        <v>5048</v>
      </c>
      <c r="E2504" t="s">
        <v>11227</v>
      </c>
      <c r="H2504" t="s">
        <v>5050</v>
      </c>
      <c r="I2504" t="s">
        <v>5051</v>
      </c>
      <c r="K2504" t="s">
        <v>5099</v>
      </c>
      <c r="M2504" t="s">
        <v>237</v>
      </c>
      <c r="N2504" t="s">
        <v>5051</v>
      </c>
      <c r="O2504" t="s">
        <v>5122</v>
      </c>
      <c r="Q2504" t="s">
        <v>5121</v>
      </c>
      <c r="X2504" t="s">
        <v>5093</v>
      </c>
      <c r="Y2504" t="s">
        <v>5123</v>
      </c>
      <c r="Z2504" t="s">
        <v>5093</v>
      </c>
      <c r="AA2504" t="s">
        <v>5093</v>
      </c>
      <c r="AH2504" t="s">
        <v>5058</v>
      </c>
      <c r="AM2504" t="s">
        <v>11228</v>
      </c>
    </row>
    <row r="2505" spans="1:39" x14ac:dyDescent="0.25">
      <c r="A2505">
        <v>4485</v>
      </c>
      <c r="B2505" t="s">
        <v>11229</v>
      </c>
      <c r="C2505" t="s">
        <v>4792</v>
      </c>
      <c r="D2505" t="s">
        <v>5048</v>
      </c>
      <c r="E2505" t="s">
        <v>11230</v>
      </c>
      <c r="H2505" t="s">
        <v>5050</v>
      </c>
      <c r="I2505" t="s">
        <v>5051</v>
      </c>
      <c r="K2505" t="s">
        <v>5099</v>
      </c>
      <c r="M2505" t="s">
        <v>5271</v>
      </c>
      <c r="N2505" t="s">
        <v>5051</v>
      </c>
      <c r="O2505" t="s">
        <v>5122</v>
      </c>
      <c r="Q2505" t="s">
        <v>5098</v>
      </c>
      <c r="X2505" t="s">
        <v>5093</v>
      </c>
      <c r="Y2505" t="s">
        <v>5123</v>
      </c>
      <c r="Z2505" t="s">
        <v>5409</v>
      </c>
      <c r="AA2505" t="s">
        <v>5093</v>
      </c>
      <c r="AH2505" t="s">
        <v>5058</v>
      </c>
      <c r="AM2505" t="s">
        <v>11231</v>
      </c>
    </row>
    <row r="2506" spans="1:39" x14ac:dyDescent="0.25">
      <c r="A2506">
        <v>4531</v>
      </c>
      <c r="B2506" t="s">
        <v>11357</v>
      </c>
      <c r="C2506" t="s">
        <v>4792</v>
      </c>
      <c r="D2506" t="s">
        <v>5048</v>
      </c>
      <c r="E2506" t="s">
        <v>7351</v>
      </c>
      <c r="H2506" t="s">
        <v>5050</v>
      </c>
      <c r="I2506" t="s">
        <v>5051</v>
      </c>
      <c r="K2506" t="s">
        <v>235</v>
      </c>
      <c r="M2506" t="s">
        <v>743</v>
      </c>
      <c r="N2506" t="s">
        <v>5051</v>
      </c>
      <c r="O2506" t="s">
        <v>5122</v>
      </c>
      <c r="Q2506" t="s">
        <v>5056</v>
      </c>
      <c r="X2506" t="s">
        <v>5093</v>
      </c>
      <c r="Y2506" t="s">
        <v>5104</v>
      </c>
      <c r="Z2506" t="s">
        <v>5093</v>
      </c>
      <c r="AA2506" t="s">
        <v>5093</v>
      </c>
      <c r="AH2506" t="s">
        <v>5058</v>
      </c>
      <c r="AM2506" t="s">
        <v>11358</v>
      </c>
    </row>
    <row r="2507" spans="1:39" x14ac:dyDescent="0.25">
      <c r="A2507">
        <v>4532</v>
      </c>
      <c r="B2507" t="s">
        <v>11359</v>
      </c>
      <c r="C2507" t="s">
        <v>4792</v>
      </c>
      <c r="D2507" t="s">
        <v>5048</v>
      </c>
      <c r="E2507" t="s">
        <v>7532</v>
      </c>
      <c r="H2507" t="s">
        <v>5050</v>
      </c>
      <c r="I2507" t="s">
        <v>5051</v>
      </c>
      <c r="K2507" t="s">
        <v>486</v>
      </c>
      <c r="M2507" t="s">
        <v>5113</v>
      </c>
      <c r="N2507" t="s">
        <v>5051</v>
      </c>
      <c r="O2507" t="s">
        <v>5237</v>
      </c>
      <c r="Q2507" t="s">
        <v>5113</v>
      </c>
      <c r="X2507" t="s">
        <v>5093</v>
      </c>
      <c r="Y2507" t="s">
        <v>5093</v>
      </c>
      <c r="Z2507" t="s">
        <v>236</v>
      </c>
      <c r="AA2507" t="s">
        <v>5093</v>
      </c>
      <c r="AH2507" t="s">
        <v>5058</v>
      </c>
      <c r="AM2507" t="s">
        <v>11360</v>
      </c>
    </row>
    <row r="2508" spans="1:39" x14ac:dyDescent="0.25">
      <c r="A2508">
        <v>4533</v>
      </c>
      <c r="B2508" t="s">
        <v>11361</v>
      </c>
      <c r="C2508" t="s">
        <v>4792</v>
      </c>
      <c r="D2508" t="s">
        <v>5048</v>
      </c>
      <c r="E2508" t="s">
        <v>11362</v>
      </c>
      <c r="H2508" t="s">
        <v>5050</v>
      </c>
      <c r="I2508" t="s">
        <v>5051</v>
      </c>
      <c r="K2508" t="s">
        <v>5113</v>
      </c>
      <c r="M2508" t="s">
        <v>5271</v>
      </c>
      <c r="N2508" t="s">
        <v>5051</v>
      </c>
      <c r="O2508" t="s">
        <v>5122</v>
      </c>
      <c r="Q2508" t="s">
        <v>5271</v>
      </c>
      <c r="X2508" t="s">
        <v>5093</v>
      </c>
      <c r="Y2508" t="s">
        <v>5104</v>
      </c>
      <c r="Z2508" t="s">
        <v>5070</v>
      </c>
      <c r="AA2508" t="s">
        <v>5093</v>
      </c>
      <c r="AH2508" t="s">
        <v>5058</v>
      </c>
      <c r="AM2508" t="s">
        <v>11363</v>
      </c>
    </row>
    <row r="2509" spans="1:39" x14ac:dyDescent="0.25">
      <c r="A2509">
        <v>4534</v>
      </c>
      <c r="B2509" t="s">
        <v>11364</v>
      </c>
      <c r="C2509" t="s">
        <v>4792</v>
      </c>
      <c r="D2509" t="s">
        <v>5048</v>
      </c>
      <c r="E2509" t="s">
        <v>11365</v>
      </c>
      <c r="H2509" t="s">
        <v>5050</v>
      </c>
      <c r="I2509" t="s">
        <v>5051</v>
      </c>
      <c r="K2509" t="s">
        <v>5091</v>
      </c>
      <c r="M2509" t="s">
        <v>237</v>
      </c>
      <c r="N2509" t="s">
        <v>5051</v>
      </c>
      <c r="O2509" t="s">
        <v>5099</v>
      </c>
      <c r="Q2509" t="s">
        <v>5134</v>
      </c>
      <c r="X2509" t="s">
        <v>5093</v>
      </c>
      <c r="Y2509" t="s">
        <v>5104</v>
      </c>
      <c r="Z2509" t="s">
        <v>5408</v>
      </c>
      <c r="AA2509" t="s">
        <v>5093</v>
      </c>
      <c r="AH2509" t="s">
        <v>5058</v>
      </c>
      <c r="AM2509" t="s">
        <v>11366</v>
      </c>
    </row>
    <row r="2510" spans="1:39" x14ac:dyDescent="0.25">
      <c r="A2510">
        <v>4535</v>
      </c>
      <c r="B2510" t="s">
        <v>11367</v>
      </c>
      <c r="C2510" t="s">
        <v>4792</v>
      </c>
      <c r="D2510" t="s">
        <v>5048</v>
      </c>
      <c r="E2510" t="s">
        <v>11368</v>
      </c>
      <c r="H2510" t="s">
        <v>5050</v>
      </c>
      <c r="I2510" t="s">
        <v>5051</v>
      </c>
      <c r="K2510" t="s">
        <v>5062</v>
      </c>
      <c r="M2510" t="s">
        <v>5355</v>
      </c>
      <c r="N2510" t="s">
        <v>5051</v>
      </c>
      <c r="O2510" t="s">
        <v>5099</v>
      </c>
      <c r="Q2510" t="s">
        <v>5121</v>
      </c>
      <c r="X2510" t="s">
        <v>5093</v>
      </c>
      <c r="Y2510" t="s">
        <v>5138</v>
      </c>
      <c r="Z2510" t="s">
        <v>5093</v>
      </c>
      <c r="AA2510" t="s">
        <v>5093</v>
      </c>
      <c r="AH2510" t="s">
        <v>5058</v>
      </c>
      <c r="AM2510" t="s">
        <v>11369</v>
      </c>
    </row>
    <row r="2511" spans="1:39" x14ac:dyDescent="0.25">
      <c r="A2511">
        <v>4536</v>
      </c>
      <c r="B2511" t="s">
        <v>11370</v>
      </c>
      <c r="C2511" t="s">
        <v>4792</v>
      </c>
      <c r="D2511" t="s">
        <v>5048</v>
      </c>
      <c r="E2511" t="s">
        <v>8785</v>
      </c>
      <c r="H2511" t="s">
        <v>5050</v>
      </c>
      <c r="I2511" t="s">
        <v>5051</v>
      </c>
      <c r="K2511" t="s">
        <v>5052</v>
      </c>
      <c r="M2511" t="s">
        <v>5109</v>
      </c>
      <c r="N2511" t="s">
        <v>5051</v>
      </c>
      <c r="O2511" t="s">
        <v>5122</v>
      </c>
      <c r="Q2511" t="s">
        <v>5109</v>
      </c>
      <c r="X2511" t="s">
        <v>5093</v>
      </c>
      <c r="Y2511" t="s">
        <v>5078</v>
      </c>
      <c r="Z2511" t="s">
        <v>5093</v>
      </c>
      <c r="AA2511" t="s">
        <v>5093</v>
      </c>
      <c r="AH2511" t="s">
        <v>5058</v>
      </c>
      <c r="AM2511" t="s">
        <v>11371</v>
      </c>
    </row>
    <row r="2512" spans="1:39" x14ac:dyDescent="0.25">
      <c r="A2512">
        <v>4537</v>
      </c>
      <c r="B2512" t="s">
        <v>11372</v>
      </c>
      <c r="C2512" t="s">
        <v>4792</v>
      </c>
      <c r="D2512" t="s">
        <v>5048</v>
      </c>
      <c r="E2512" t="s">
        <v>8673</v>
      </c>
      <c r="H2512" t="s">
        <v>5050</v>
      </c>
      <c r="I2512" t="s">
        <v>5051</v>
      </c>
      <c r="K2512" t="s">
        <v>486</v>
      </c>
      <c r="M2512" t="s">
        <v>5085</v>
      </c>
      <c r="N2512" t="s">
        <v>5051</v>
      </c>
      <c r="O2512" t="s">
        <v>5098</v>
      </c>
      <c r="Q2512" t="s">
        <v>5063</v>
      </c>
      <c r="X2512" t="s">
        <v>5093</v>
      </c>
      <c r="Y2512" t="s">
        <v>5078</v>
      </c>
      <c r="Z2512" t="s">
        <v>11373</v>
      </c>
      <c r="AA2512" t="s">
        <v>5093</v>
      </c>
      <c r="AH2512" t="s">
        <v>5058</v>
      </c>
      <c r="AM2512" t="s">
        <v>11374</v>
      </c>
    </row>
    <row r="2513" spans="1:39" x14ac:dyDescent="0.25">
      <c r="A2513">
        <v>4538</v>
      </c>
      <c r="B2513" t="s">
        <v>11375</v>
      </c>
      <c r="C2513" t="s">
        <v>4792</v>
      </c>
      <c r="D2513" t="s">
        <v>5048</v>
      </c>
      <c r="E2513" t="s">
        <v>7893</v>
      </c>
      <c r="H2513" t="s">
        <v>5050</v>
      </c>
      <c r="I2513" t="s">
        <v>5051</v>
      </c>
      <c r="K2513" t="s">
        <v>5070</v>
      </c>
      <c r="M2513" t="s">
        <v>237</v>
      </c>
      <c r="N2513" t="s">
        <v>5051</v>
      </c>
      <c r="O2513" t="s">
        <v>5122</v>
      </c>
      <c r="Q2513" t="s">
        <v>5121</v>
      </c>
      <c r="X2513" t="s">
        <v>5093</v>
      </c>
      <c r="Y2513" t="s">
        <v>236</v>
      </c>
      <c r="Z2513" t="s">
        <v>5093</v>
      </c>
      <c r="AA2513" t="s">
        <v>5093</v>
      </c>
      <c r="AH2513" t="s">
        <v>5058</v>
      </c>
      <c r="AM2513" t="s">
        <v>11376</v>
      </c>
    </row>
    <row r="2514" spans="1:39" x14ac:dyDescent="0.25">
      <c r="A2514">
        <v>4539</v>
      </c>
      <c r="B2514" t="s">
        <v>11377</v>
      </c>
      <c r="C2514" t="s">
        <v>4792</v>
      </c>
      <c r="D2514" t="s">
        <v>5048</v>
      </c>
      <c r="E2514" t="s">
        <v>11378</v>
      </c>
      <c r="H2514" t="s">
        <v>5050</v>
      </c>
      <c r="I2514" t="s">
        <v>5051</v>
      </c>
      <c r="K2514" t="s">
        <v>5091</v>
      </c>
      <c r="M2514" t="s">
        <v>743</v>
      </c>
      <c r="N2514" t="s">
        <v>5051</v>
      </c>
      <c r="O2514" t="s">
        <v>5122</v>
      </c>
      <c r="Q2514" t="s">
        <v>5121</v>
      </c>
      <c r="X2514" t="s">
        <v>5093</v>
      </c>
      <c r="Y2514" t="s">
        <v>236</v>
      </c>
      <c r="Z2514" t="s">
        <v>5093</v>
      </c>
      <c r="AA2514" t="s">
        <v>5093</v>
      </c>
      <c r="AH2514" t="s">
        <v>5058</v>
      </c>
      <c r="AM2514" t="s">
        <v>11379</v>
      </c>
    </row>
    <row r="2515" spans="1:39" x14ac:dyDescent="0.25">
      <c r="A2515">
        <v>4540</v>
      </c>
      <c r="B2515" t="s">
        <v>11380</v>
      </c>
      <c r="C2515" t="s">
        <v>4792</v>
      </c>
      <c r="D2515" t="s">
        <v>5048</v>
      </c>
      <c r="E2515" t="s">
        <v>11381</v>
      </c>
      <c r="H2515" t="s">
        <v>5050</v>
      </c>
      <c r="I2515" t="s">
        <v>5051</v>
      </c>
      <c r="K2515" t="s">
        <v>5099</v>
      </c>
      <c r="M2515" t="s">
        <v>5196</v>
      </c>
      <c r="N2515" t="s">
        <v>5051</v>
      </c>
      <c r="O2515" t="s">
        <v>5099</v>
      </c>
      <c r="Q2515" t="s">
        <v>5098</v>
      </c>
      <c r="X2515" t="s">
        <v>5093</v>
      </c>
      <c r="Y2515" t="s">
        <v>237</v>
      </c>
      <c r="Z2515" t="s">
        <v>743</v>
      </c>
      <c r="AA2515" t="s">
        <v>5093</v>
      </c>
      <c r="AH2515" t="s">
        <v>5058</v>
      </c>
      <c r="AM2515" t="s">
        <v>11382</v>
      </c>
    </row>
    <row r="2516" spans="1:39" x14ac:dyDescent="0.25">
      <c r="A2516">
        <v>4541</v>
      </c>
      <c r="B2516" t="s">
        <v>11383</v>
      </c>
      <c r="C2516" t="s">
        <v>4792</v>
      </c>
      <c r="D2516" t="s">
        <v>5048</v>
      </c>
      <c r="E2516" t="s">
        <v>7842</v>
      </c>
      <c r="H2516" t="s">
        <v>5050</v>
      </c>
      <c r="I2516" t="s">
        <v>5051</v>
      </c>
      <c r="K2516" t="s">
        <v>5094</v>
      </c>
      <c r="M2516" t="s">
        <v>5098</v>
      </c>
      <c r="N2516" t="s">
        <v>5051</v>
      </c>
      <c r="O2516" t="s">
        <v>5133</v>
      </c>
      <c r="Q2516" t="s">
        <v>5085</v>
      </c>
      <c r="X2516" t="s">
        <v>5093</v>
      </c>
      <c r="Y2516" t="s">
        <v>10990</v>
      </c>
      <c r="Z2516" t="s">
        <v>486</v>
      </c>
      <c r="AA2516" t="s">
        <v>5093</v>
      </c>
      <c r="AH2516" t="s">
        <v>5058</v>
      </c>
      <c r="AM2516" t="s">
        <v>11384</v>
      </c>
    </row>
    <row r="2517" spans="1:39" x14ac:dyDescent="0.25">
      <c r="A2517">
        <v>4542</v>
      </c>
      <c r="B2517" t="s">
        <v>11385</v>
      </c>
      <c r="C2517" t="s">
        <v>4792</v>
      </c>
      <c r="D2517" t="s">
        <v>5048</v>
      </c>
      <c r="E2517" t="s">
        <v>11386</v>
      </c>
      <c r="H2517" t="s">
        <v>5050</v>
      </c>
      <c r="I2517" t="s">
        <v>5051</v>
      </c>
      <c r="K2517" t="s">
        <v>5122</v>
      </c>
      <c r="M2517" t="s">
        <v>5134</v>
      </c>
      <c r="N2517" t="s">
        <v>5051</v>
      </c>
      <c r="O2517" t="s">
        <v>5057</v>
      </c>
      <c r="Q2517" t="s">
        <v>6876</v>
      </c>
      <c r="X2517" t="s">
        <v>5093</v>
      </c>
      <c r="Y2517" t="s">
        <v>5093</v>
      </c>
      <c r="Z2517" t="s">
        <v>486</v>
      </c>
      <c r="AA2517" t="s">
        <v>5093</v>
      </c>
      <c r="AH2517" t="s">
        <v>5058</v>
      </c>
      <c r="AM2517" t="s">
        <v>11387</v>
      </c>
    </row>
    <row r="2518" spans="1:39" x14ac:dyDescent="0.25">
      <c r="A2518">
        <v>4543</v>
      </c>
      <c r="B2518" t="s">
        <v>11388</v>
      </c>
      <c r="C2518" t="s">
        <v>4792</v>
      </c>
      <c r="D2518" t="s">
        <v>5048</v>
      </c>
      <c r="E2518" t="s">
        <v>11389</v>
      </c>
      <c r="H2518" t="s">
        <v>5050</v>
      </c>
      <c r="I2518" t="s">
        <v>5051</v>
      </c>
      <c r="K2518" t="s">
        <v>5063</v>
      </c>
      <c r="M2518" t="s">
        <v>5134</v>
      </c>
      <c r="N2518" t="s">
        <v>5051</v>
      </c>
      <c r="O2518" t="s">
        <v>5063</v>
      </c>
      <c r="Q2518" t="s">
        <v>486</v>
      </c>
      <c r="X2518" t="s">
        <v>5093</v>
      </c>
      <c r="Y2518" t="s">
        <v>5069</v>
      </c>
      <c r="Z2518" t="s">
        <v>5093</v>
      </c>
      <c r="AA2518" t="s">
        <v>5093</v>
      </c>
      <c r="AH2518" t="s">
        <v>5058</v>
      </c>
      <c r="AM2518" t="s">
        <v>11390</v>
      </c>
    </row>
    <row r="2519" spans="1:39" x14ac:dyDescent="0.25">
      <c r="A2519">
        <v>4544</v>
      </c>
      <c r="B2519" t="s">
        <v>11391</v>
      </c>
      <c r="C2519" t="s">
        <v>4792</v>
      </c>
      <c r="D2519" t="s">
        <v>5048</v>
      </c>
      <c r="E2519" t="s">
        <v>8910</v>
      </c>
      <c r="H2519" t="s">
        <v>5050</v>
      </c>
      <c r="I2519" t="s">
        <v>5051</v>
      </c>
      <c r="K2519" t="s">
        <v>5094</v>
      </c>
      <c r="M2519" t="s">
        <v>486</v>
      </c>
      <c r="N2519" t="s">
        <v>5051</v>
      </c>
      <c r="O2519" t="s">
        <v>5057</v>
      </c>
      <c r="Q2519" t="s">
        <v>5196</v>
      </c>
      <c r="X2519" t="s">
        <v>5093</v>
      </c>
      <c r="Y2519" t="s">
        <v>5995</v>
      </c>
      <c r="Z2519" t="s">
        <v>7637</v>
      </c>
      <c r="AA2519" t="s">
        <v>5093</v>
      </c>
      <c r="AH2519" t="s">
        <v>5058</v>
      </c>
      <c r="AM2519" t="s">
        <v>11392</v>
      </c>
    </row>
    <row r="2520" spans="1:39" x14ac:dyDescent="0.25">
      <c r="A2520">
        <v>4545</v>
      </c>
      <c r="B2520" t="s">
        <v>11393</v>
      </c>
      <c r="C2520" t="s">
        <v>4792</v>
      </c>
      <c r="D2520" t="s">
        <v>5048</v>
      </c>
      <c r="E2520" t="s">
        <v>11394</v>
      </c>
      <c r="H2520" t="s">
        <v>5050</v>
      </c>
      <c r="I2520" t="s">
        <v>5051</v>
      </c>
      <c r="K2520" t="s">
        <v>5052</v>
      </c>
      <c r="M2520" t="s">
        <v>5134</v>
      </c>
      <c r="N2520" t="s">
        <v>5051</v>
      </c>
      <c r="O2520" t="s">
        <v>5078</v>
      </c>
      <c r="Q2520" t="s">
        <v>5056</v>
      </c>
      <c r="X2520" t="s">
        <v>5093</v>
      </c>
      <c r="Y2520" t="s">
        <v>236</v>
      </c>
      <c r="Z2520" t="s">
        <v>5057</v>
      </c>
      <c r="AA2520" t="s">
        <v>5093</v>
      </c>
      <c r="AH2520" t="s">
        <v>5058</v>
      </c>
      <c r="AM2520" t="s">
        <v>11395</v>
      </c>
    </row>
    <row r="2521" spans="1:39" x14ac:dyDescent="0.25">
      <c r="A2521">
        <v>4547</v>
      </c>
      <c r="B2521" t="s">
        <v>11396</v>
      </c>
      <c r="C2521" t="s">
        <v>4792</v>
      </c>
      <c r="D2521" t="s">
        <v>5048</v>
      </c>
      <c r="E2521" t="s">
        <v>11397</v>
      </c>
      <c r="H2521" t="s">
        <v>5050</v>
      </c>
      <c r="I2521" t="s">
        <v>5051</v>
      </c>
      <c r="K2521" t="s">
        <v>236</v>
      </c>
      <c r="M2521" t="s">
        <v>5098</v>
      </c>
      <c r="N2521" t="s">
        <v>5051</v>
      </c>
      <c r="O2521" t="s">
        <v>5099</v>
      </c>
      <c r="Q2521" t="s">
        <v>237</v>
      </c>
      <c r="X2521" t="s">
        <v>5093</v>
      </c>
      <c r="Y2521" t="s">
        <v>11398</v>
      </c>
      <c r="Z2521" t="s">
        <v>5064</v>
      </c>
      <c r="AA2521" t="s">
        <v>5093</v>
      </c>
      <c r="AH2521" t="s">
        <v>5058</v>
      </c>
      <c r="AM2521" t="s">
        <v>11399</v>
      </c>
    </row>
    <row r="2522" spans="1:39" x14ac:dyDescent="0.25">
      <c r="A2522">
        <v>4548</v>
      </c>
      <c r="B2522" t="s">
        <v>11400</v>
      </c>
      <c r="C2522" t="s">
        <v>4792</v>
      </c>
      <c r="D2522" t="s">
        <v>5048</v>
      </c>
      <c r="E2522" t="s">
        <v>11401</v>
      </c>
      <c r="H2522" t="s">
        <v>5050</v>
      </c>
      <c r="I2522" t="s">
        <v>5051</v>
      </c>
      <c r="K2522" t="s">
        <v>5057</v>
      </c>
      <c r="M2522" t="s">
        <v>323</v>
      </c>
      <c r="N2522" t="s">
        <v>5051</v>
      </c>
      <c r="O2522" t="s">
        <v>5063</v>
      </c>
      <c r="Q2522" t="s">
        <v>5098</v>
      </c>
      <c r="X2522" t="s">
        <v>5093</v>
      </c>
      <c r="Y2522" t="s">
        <v>5069</v>
      </c>
      <c r="Z2522" t="s">
        <v>5093</v>
      </c>
      <c r="AA2522" t="s">
        <v>5093</v>
      </c>
      <c r="AH2522" t="s">
        <v>5058</v>
      </c>
      <c r="AM2522" t="s">
        <v>11402</v>
      </c>
    </row>
    <row r="2523" spans="1:39" x14ac:dyDescent="0.25">
      <c r="A2523">
        <v>4549</v>
      </c>
      <c r="B2523" t="s">
        <v>11403</v>
      </c>
      <c r="C2523" t="s">
        <v>4792</v>
      </c>
      <c r="D2523" t="s">
        <v>5048</v>
      </c>
      <c r="E2523" t="s">
        <v>11404</v>
      </c>
      <c r="H2523" t="s">
        <v>5050</v>
      </c>
      <c r="I2523" t="s">
        <v>5051</v>
      </c>
      <c r="K2523" t="s">
        <v>5057</v>
      </c>
      <c r="M2523" t="s">
        <v>237</v>
      </c>
      <c r="N2523" t="s">
        <v>5051</v>
      </c>
      <c r="O2523" t="s">
        <v>235</v>
      </c>
      <c r="Q2523" t="s">
        <v>5121</v>
      </c>
      <c r="X2523" t="s">
        <v>5093</v>
      </c>
      <c r="Y2523" t="s">
        <v>5104</v>
      </c>
      <c r="Z2523" t="s">
        <v>5093</v>
      </c>
      <c r="AA2523" t="s">
        <v>5093</v>
      </c>
      <c r="AH2523" t="s">
        <v>5058</v>
      </c>
      <c r="AM2523" t="s">
        <v>11405</v>
      </c>
    </row>
    <row r="2524" spans="1:39" x14ac:dyDescent="0.25">
      <c r="A2524">
        <v>4550</v>
      </c>
      <c r="B2524" t="s">
        <v>11406</v>
      </c>
      <c r="C2524" t="s">
        <v>4792</v>
      </c>
      <c r="D2524" t="s">
        <v>5048</v>
      </c>
      <c r="E2524" t="s">
        <v>11407</v>
      </c>
      <c r="H2524" t="s">
        <v>5050</v>
      </c>
      <c r="I2524" t="s">
        <v>5051</v>
      </c>
      <c r="K2524" t="s">
        <v>235</v>
      </c>
      <c r="M2524" t="s">
        <v>11408</v>
      </c>
      <c r="N2524" t="s">
        <v>5051</v>
      </c>
      <c r="O2524" t="s">
        <v>5063</v>
      </c>
      <c r="Q2524" t="s">
        <v>506</v>
      </c>
      <c r="X2524" t="s">
        <v>5093</v>
      </c>
      <c r="Y2524" t="s">
        <v>6311</v>
      </c>
      <c r="Z2524" t="s">
        <v>5070</v>
      </c>
      <c r="AA2524" t="s">
        <v>5093</v>
      </c>
      <c r="AH2524" t="s">
        <v>5058</v>
      </c>
      <c r="AM2524" t="s">
        <v>11409</v>
      </c>
    </row>
    <row r="2525" spans="1:39" x14ac:dyDescent="0.25">
      <c r="A2525">
        <v>4551</v>
      </c>
      <c r="B2525" t="s">
        <v>11410</v>
      </c>
      <c r="C2525" t="s">
        <v>4792</v>
      </c>
      <c r="D2525" t="s">
        <v>5048</v>
      </c>
      <c r="E2525" t="s">
        <v>11411</v>
      </c>
      <c r="H2525" t="s">
        <v>5050</v>
      </c>
      <c r="I2525" t="s">
        <v>5051</v>
      </c>
      <c r="K2525" t="s">
        <v>5080</v>
      </c>
      <c r="M2525" t="s">
        <v>486</v>
      </c>
      <c r="N2525" t="s">
        <v>5051</v>
      </c>
      <c r="O2525" t="s">
        <v>5094</v>
      </c>
      <c r="Q2525" t="s">
        <v>486</v>
      </c>
      <c r="X2525" t="s">
        <v>5093</v>
      </c>
      <c r="Y2525" t="s">
        <v>5078</v>
      </c>
      <c r="Z2525" t="s">
        <v>9770</v>
      </c>
      <c r="AA2525" t="s">
        <v>5093</v>
      </c>
      <c r="AH2525" t="s">
        <v>5058</v>
      </c>
      <c r="AM2525" t="s">
        <v>11412</v>
      </c>
    </row>
    <row r="2526" spans="1:39" x14ac:dyDescent="0.25">
      <c r="A2526">
        <v>4552</v>
      </c>
      <c r="B2526" t="s">
        <v>11413</v>
      </c>
      <c r="C2526" t="s">
        <v>4792</v>
      </c>
      <c r="D2526" t="s">
        <v>5048</v>
      </c>
      <c r="E2526" t="s">
        <v>8559</v>
      </c>
      <c r="H2526" t="s">
        <v>5050</v>
      </c>
      <c r="I2526" t="s">
        <v>5051</v>
      </c>
      <c r="K2526" t="s">
        <v>5122</v>
      </c>
      <c r="M2526" t="s">
        <v>743</v>
      </c>
      <c r="N2526" t="s">
        <v>5051</v>
      </c>
      <c r="O2526" t="s">
        <v>5062</v>
      </c>
      <c r="Q2526" t="s">
        <v>5092</v>
      </c>
      <c r="X2526" t="s">
        <v>5093</v>
      </c>
      <c r="Y2526" t="s">
        <v>5099</v>
      </c>
      <c r="Z2526" t="s">
        <v>5408</v>
      </c>
      <c r="AA2526" t="s">
        <v>5093</v>
      </c>
      <c r="AH2526" t="s">
        <v>5058</v>
      </c>
      <c r="AM2526" t="s">
        <v>11414</v>
      </c>
    </row>
    <row r="2527" spans="1:39" x14ac:dyDescent="0.25">
      <c r="A2527">
        <v>4553</v>
      </c>
      <c r="B2527" t="s">
        <v>11415</v>
      </c>
      <c r="C2527" t="s">
        <v>4792</v>
      </c>
      <c r="D2527" t="s">
        <v>5048</v>
      </c>
      <c r="E2527" t="s">
        <v>11416</v>
      </c>
      <c r="H2527" t="s">
        <v>5050</v>
      </c>
      <c r="I2527" t="s">
        <v>5051</v>
      </c>
      <c r="K2527" t="s">
        <v>5063</v>
      </c>
      <c r="M2527" t="s">
        <v>252</v>
      </c>
      <c r="N2527" t="s">
        <v>5051</v>
      </c>
      <c r="O2527" t="s">
        <v>5063</v>
      </c>
      <c r="Q2527" t="s">
        <v>6922</v>
      </c>
      <c r="X2527" t="s">
        <v>5093</v>
      </c>
      <c r="Y2527" t="s">
        <v>5191</v>
      </c>
      <c r="Z2527" t="s">
        <v>5093</v>
      </c>
      <c r="AA2527" t="s">
        <v>5093</v>
      </c>
      <c r="AH2527" t="s">
        <v>5058</v>
      </c>
      <c r="AM2527" t="s">
        <v>11417</v>
      </c>
    </row>
    <row r="2528" spans="1:39" x14ac:dyDescent="0.25">
      <c r="A2528">
        <v>4554</v>
      </c>
      <c r="B2528" t="s">
        <v>11418</v>
      </c>
      <c r="C2528" t="s">
        <v>4792</v>
      </c>
      <c r="D2528" t="s">
        <v>5048</v>
      </c>
      <c r="E2528" t="s">
        <v>11419</v>
      </c>
      <c r="H2528" t="s">
        <v>5050</v>
      </c>
      <c r="I2528" t="s">
        <v>5051</v>
      </c>
      <c r="K2528" t="s">
        <v>5063</v>
      </c>
      <c r="M2528" t="s">
        <v>252</v>
      </c>
      <c r="N2528" t="s">
        <v>5051</v>
      </c>
      <c r="O2528" t="s">
        <v>5063</v>
      </c>
      <c r="Q2528" t="s">
        <v>6922</v>
      </c>
      <c r="X2528" t="s">
        <v>5093</v>
      </c>
      <c r="Y2528" t="s">
        <v>323</v>
      </c>
      <c r="Z2528" t="s">
        <v>5093</v>
      </c>
      <c r="AA2528" t="s">
        <v>5093</v>
      </c>
      <c r="AH2528" t="s">
        <v>5058</v>
      </c>
      <c r="AM2528" t="s">
        <v>11420</v>
      </c>
    </row>
    <row r="2529" spans="1:39" x14ac:dyDescent="0.25">
      <c r="A2529">
        <v>4555</v>
      </c>
      <c r="B2529" t="s">
        <v>11421</v>
      </c>
      <c r="C2529" t="s">
        <v>4792</v>
      </c>
      <c r="D2529" t="s">
        <v>5048</v>
      </c>
      <c r="E2529" t="s">
        <v>8484</v>
      </c>
      <c r="H2529" t="s">
        <v>5050</v>
      </c>
      <c r="I2529" t="s">
        <v>5051</v>
      </c>
      <c r="K2529" t="s">
        <v>5085</v>
      </c>
      <c r="M2529" t="s">
        <v>506</v>
      </c>
      <c r="N2529" t="s">
        <v>5051</v>
      </c>
      <c r="O2529" t="s">
        <v>5094</v>
      </c>
      <c r="Q2529" t="s">
        <v>506</v>
      </c>
      <c r="X2529" t="s">
        <v>5093</v>
      </c>
      <c r="Y2529" t="s">
        <v>5138</v>
      </c>
      <c r="Z2529" t="s">
        <v>5093</v>
      </c>
      <c r="AA2529" t="s">
        <v>5093</v>
      </c>
      <c r="AH2529" t="s">
        <v>5058</v>
      </c>
      <c r="AM2529" t="s">
        <v>11422</v>
      </c>
    </row>
    <row r="2530" spans="1:39" x14ac:dyDescent="0.25">
      <c r="A2530">
        <v>4556</v>
      </c>
      <c r="B2530" t="s">
        <v>11423</v>
      </c>
      <c r="C2530" t="s">
        <v>4792</v>
      </c>
      <c r="D2530" t="s">
        <v>5048</v>
      </c>
      <c r="E2530" t="s">
        <v>11424</v>
      </c>
      <c r="H2530" t="s">
        <v>5050</v>
      </c>
      <c r="I2530" t="s">
        <v>5051</v>
      </c>
      <c r="K2530" t="s">
        <v>236</v>
      </c>
      <c r="M2530" t="s">
        <v>486</v>
      </c>
      <c r="N2530" t="s">
        <v>5051</v>
      </c>
      <c r="O2530" t="s">
        <v>5271</v>
      </c>
      <c r="Q2530" t="s">
        <v>532</v>
      </c>
      <c r="X2530" t="s">
        <v>5093</v>
      </c>
      <c r="Y2530" t="s">
        <v>8973</v>
      </c>
      <c r="Z2530" t="s">
        <v>5078</v>
      </c>
      <c r="AA2530" t="s">
        <v>5093</v>
      </c>
      <c r="AH2530" t="s">
        <v>5058</v>
      </c>
      <c r="AM2530" t="s">
        <v>11425</v>
      </c>
    </row>
    <row r="2531" spans="1:39" x14ac:dyDescent="0.25">
      <c r="A2531">
        <v>4557</v>
      </c>
      <c r="B2531" t="s">
        <v>11426</v>
      </c>
      <c r="C2531" t="s">
        <v>4792</v>
      </c>
      <c r="D2531" t="s">
        <v>5048</v>
      </c>
      <c r="E2531" t="s">
        <v>8247</v>
      </c>
      <c r="H2531" t="s">
        <v>5050</v>
      </c>
      <c r="I2531" t="s">
        <v>5051</v>
      </c>
      <c r="K2531" t="s">
        <v>5085</v>
      </c>
      <c r="M2531" t="s">
        <v>506</v>
      </c>
      <c r="N2531" t="s">
        <v>5051</v>
      </c>
      <c r="O2531" t="s">
        <v>5094</v>
      </c>
      <c r="Q2531" t="s">
        <v>506</v>
      </c>
      <c r="X2531" t="s">
        <v>5093</v>
      </c>
      <c r="Y2531" t="s">
        <v>5063</v>
      </c>
      <c r="Z2531" t="s">
        <v>5093</v>
      </c>
      <c r="AA2531" t="s">
        <v>5093</v>
      </c>
      <c r="AH2531" t="s">
        <v>5058</v>
      </c>
      <c r="AM2531" t="s">
        <v>11427</v>
      </c>
    </row>
    <row r="2532" spans="1:39" x14ac:dyDescent="0.25">
      <c r="A2532">
        <v>4558</v>
      </c>
      <c r="B2532" t="s">
        <v>11428</v>
      </c>
      <c r="C2532" t="s">
        <v>4792</v>
      </c>
      <c r="D2532" t="s">
        <v>5048</v>
      </c>
      <c r="E2532" t="s">
        <v>11429</v>
      </c>
      <c r="H2532" t="s">
        <v>5050</v>
      </c>
      <c r="I2532" t="s">
        <v>5051</v>
      </c>
      <c r="K2532" t="s">
        <v>5129</v>
      </c>
      <c r="M2532" t="s">
        <v>237</v>
      </c>
      <c r="N2532" t="s">
        <v>5051</v>
      </c>
      <c r="O2532" t="s">
        <v>5099</v>
      </c>
      <c r="Q2532" t="s">
        <v>5285</v>
      </c>
      <c r="X2532" t="s">
        <v>5093</v>
      </c>
      <c r="Y2532" t="s">
        <v>5078</v>
      </c>
      <c r="Z2532" t="s">
        <v>5093</v>
      </c>
      <c r="AA2532" t="s">
        <v>5093</v>
      </c>
      <c r="AH2532" t="s">
        <v>5058</v>
      </c>
      <c r="AM2532" t="s">
        <v>11430</v>
      </c>
    </row>
    <row r="2533" spans="1:39" x14ac:dyDescent="0.25">
      <c r="A2533">
        <v>4559</v>
      </c>
      <c r="B2533" t="s">
        <v>11431</v>
      </c>
      <c r="C2533" t="s">
        <v>4792</v>
      </c>
      <c r="D2533" t="s">
        <v>5048</v>
      </c>
      <c r="E2533" t="s">
        <v>11432</v>
      </c>
      <c r="H2533" t="s">
        <v>5050</v>
      </c>
      <c r="I2533" t="s">
        <v>5051</v>
      </c>
      <c r="K2533" t="s">
        <v>235</v>
      </c>
      <c r="M2533" t="s">
        <v>743</v>
      </c>
      <c r="N2533" t="s">
        <v>5051</v>
      </c>
      <c r="O2533" t="s">
        <v>5122</v>
      </c>
      <c r="Q2533" t="s">
        <v>486</v>
      </c>
      <c r="X2533" t="s">
        <v>5093</v>
      </c>
      <c r="Y2533" t="s">
        <v>5191</v>
      </c>
      <c r="Z2533" t="s">
        <v>6026</v>
      </c>
      <c r="AA2533" t="s">
        <v>5093</v>
      </c>
      <c r="AH2533" t="s">
        <v>5058</v>
      </c>
      <c r="AM2533" t="s">
        <v>11433</v>
      </c>
    </row>
    <row r="2534" spans="1:39" x14ac:dyDescent="0.25">
      <c r="A2534">
        <v>4560</v>
      </c>
      <c r="B2534" t="s">
        <v>11434</v>
      </c>
      <c r="C2534" t="s">
        <v>4792</v>
      </c>
      <c r="D2534" t="s">
        <v>5048</v>
      </c>
      <c r="E2534" t="s">
        <v>8674</v>
      </c>
      <c r="H2534" t="s">
        <v>5050</v>
      </c>
      <c r="I2534" t="s">
        <v>5051</v>
      </c>
      <c r="K2534" t="s">
        <v>5078</v>
      </c>
      <c r="M2534" t="s">
        <v>5134</v>
      </c>
      <c r="N2534" t="s">
        <v>5051</v>
      </c>
      <c r="O2534" t="s">
        <v>5080</v>
      </c>
      <c r="Q2534" t="s">
        <v>5285</v>
      </c>
      <c r="X2534" t="s">
        <v>5093</v>
      </c>
      <c r="Y2534" t="s">
        <v>506</v>
      </c>
      <c r="Z2534" t="s">
        <v>236</v>
      </c>
      <c r="AA2534" t="s">
        <v>5093</v>
      </c>
      <c r="AH2534" t="s">
        <v>5058</v>
      </c>
      <c r="AM2534" t="s">
        <v>11435</v>
      </c>
    </row>
    <row r="2535" spans="1:39" x14ac:dyDescent="0.25">
      <c r="A2535">
        <v>4561</v>
      </c>
      <c r="B2535" t="s">
        <v>11436</v>
      </c>
      <c r="C2535" t="s">
        <v>4792</v>
      </c>
      <c r="D2535" t="s">
        <v>5048</v>
      </c>
      <c r="E2535" t="s">
        <v>11437</v>
      </c>
      <c r="H2535" t="s">
        <v>5050</v>
      </c>
      <c r="I2535" t="s">
        <v>5051</v>
      </c>
      <c r="K2535" t="s">
        <v>5085</v>
      </c>
      <c r="M2535" t="s">
        <v>743</v>
      </c>
      <c r="N2535" t="s">
        <v>5051</v>
      </c>
      <c r="O2535" t="s">
        <v>5080</v>
      </c>
      <c r="Q2535" t="s">
        <v>506</v>
      </c>
      <c r="X2535" t="s">
        <v>5093</v>
      </c>
      <c r="Y2535" t="s">
        <v>5098</v>
      </c>
      <c r="Z2535" t="s">
        <v>5237</v>
      </c>
      <c r="AA2535" t="s">
        <v>5093</v>
      </c>
      <c r="AH2535" t="s">
        <v>5058</v>
      </c>
      <c r="AM2535" t="s">
        <v>11438</v>
      </c>
    </row>
    <row r="2536" spans="1:39" x14ac:dyDescent="0.25">
      <c r="A2536">
        <v>4562</v>
      </c>
      <c r="B2536" t="s">
        <v>11439</v>
      </c>
      <c r="C2536" t="s">
        <v>4792</v>
      </c>
      <c r="D2536" t="s">
        <v>5048</v>
      </c>
      <c r="E2536" t="s">
        <v>11440</v>
      </c>
      <c r="H2536" t="s">
        <v>5050</v>
      </c>
      <c r="I2536" t="s">
        <v>5051</v>
      </c>
      <c r="K2536" t="s">
        <v>5063</v>
      </c>
      <c r="M2536" t="s">
        <v>5134</v>
      </c>
      <c r="N2536" t="s">
        <v>5051</v>
      </c>
      <c r="O2536" t="s">
        <v>5122</v>
      </c>
      <c r="Q2536" t="s">
        <v>238</v>
      </c>
      <c r="X2536" t="s">
        <v>5093</v>
      </c>
      <c r="Y2536" t="s">
        <v>5108</v>
      </c>
      <c r="Z2536" t="s">
        <v>5093</v>
      </c>
      <c r="AA2536" t="s">
        <v>5093</v>
      </c>
      <c r="AH2536" t="s">
        <v>5058</v>
      </c>
      <c r="AM2536" t="s">
        <v>11441</v>
      </c>
    </row>
    <row r="2537" spans="1:39" x14ac:dyDescent="0.25">
      <c r="A2537">
        <v>4563</v>
      </c>
      <c r="B2537" t="s">
        <v>11442</v>
      </c>
      <c r="C2537" t="s">
        <v>4792</v>
      </c>
      <c r="D2537" t="s">
        <v>5048</v>
      </c>
      <c r="E2537" t="s">
        <v>11443</v>
      </c>
      <c r="H2537" t="s">
        <v>5050</v>
      </c>
      <c r="I2537" t="s">
        <v>5051</v>
      </c>
      <c r="K2537" t="s">
        <v>5099</v>
      </c>
      <c r="M2537" t="s">
        <v>486</v>
      </c>
      <c r="N2537" t="s">
        <v>5051</v>
      </c>
      <c r="O2537" t="s">
        <v>5123</v>
      </c>
      <c r="Q2537" t="s">
        <v>506</v>
      </c>
      <c r="X2537" t="s">
        <v>5093</v>
      </c>
      <c r="Y2537" t="s">
        <v>236</v>
      </c>
      <c r="Z2537" t="s">
        <v>5092</v>
      </c>
      <c r="AA2537" t="s">
        <v>5093</v>
      </c>
      <c r="AH2537" t="s">
        <v>5058</v>
      </c>
      <c r="AM2537" t="s">
        <v>11444</v>
      </c>
    </row>
    <row r="2538" spans="1:39" x14ac:dyDescent="0.25">
      <c r="A2538">
        <v>4564</v>
      </c>
      <c r="B2538" t="s">
        <v>11445</v>
      </c>
      <c r="C2538" t="s">
        <v>4792</v>
      </c>
      <c r="D2538" t="s">
        <v>5048</v>
      </c>
      <c r="E2538" t="s">
        <v>11446</v>
      </c>
      <c r="H2538" t="s">
        <v>5050</v>
      </c>
      <c r="I2538" t="s">
        <v>5051</v>
      </c>
      <c r="K2538" t="s">
        <v>235</v>
      </c>
      <c r="M2538" t="s">
        <v>237</v>
      </c>
      <c r="N2538" t="s">
        <v>5051</v>
      </c>
      <c r="O2538" t="s">
        <v>5104</v>
      </c>
      <c r="Q2538" t="s">
        <v>486</v>
      </c>
      <c r="X2538" t="s">
        <v>5093</v>
      </c>
      <c r="Y2538" t="s">
        <v>5108</v>
      </c>
      <c r="Z2538" t="s">
        <v>5093</v>
      </c>
      <c r="AA2538" t="s">
        <v>5093</v>
      </c>
      <c r="AH2538" t="s">
        <v>5058</v>
      </c>
      <c r="AM2538" t="s">
        <v>11447</v>
      </c>
    </row>
    <row r="2539" spans="1:39" x14ac:dyDescent="0.25">
      <c r="A2539">
        <v>4565</v>
      </c>
      <c r="B2539" t="s">
        <v>11448</v>
      </c>
      <c r="C2539" t="s">
        <v>4792</v>
      </c>
      <c r="D2539" t="s">
        <v>5048</v>
      </c>
      <c r="E2539" t="s">
        <v>11449</v>
      </c>
      <c r="H2539" t="s">
        <v>5050</v>
      </c>
      <c r="I2539" t="s">
        <v>5051</v>
      </c>
      <c r="K2539" t="s">
        <v>5129</v>
      </c>
      <c r="M2539" t="s">
        <v>5098</v>
      </c>
      <c r="N2539" t="s">
        <v>5051</v>
      </c>
      <c r="O2539" t="s">
        <v>5094</v>
      </c>
      <c r="Q2539" t="s">
        <v>5098</v>
      </c>
      <c r="X2539" t="s">
        <v>5093</v>
      </c>
      <c r="Y2539" t="s">
        <v>5063</v>
      </c>
      <c r="Z2539" t="s">
        <v>5093</v>
      </c>
      <c r="AA2539" t="s">
        <v>5093</v>
      </c>
      <c r="AH2539" t="s">
        <v>5058</v>
      </c>
      <c r="AM2539" t="s">
        <v>11450</v>
      </c>
    </row>
    <row r="2540" spans="1:39" x14ac:dyDescent="0.25">
      <c r="A2540">
        <v>4566</v>
      </c>
      <c r="B2540" t="s">
        <v>11451</v>
      </c>
      <c r="C2540" t="s">
        <v>4792</v>
      </c>
      <c r="D2540" t="s">
        <v>5048</v>
      </c>
      <c r="E2540" t="s">
        <v>7352</v>
      </c>
      <c r="H2540" t="s">
        <v>5050</v>
      </c>
      <c r="I2540" t="s">
        <v>5051</v>
      </c>
      <c r="K2540" t="s">
        <v>235</v>
      </c>
      <c r="M2540" t="s">
        <v>5134</v>
      </c>
      <c r="N2540" t="s">
        <v>5051</v>
      </c>
      <c r="O2540" t="s">
        <v>5099</v>
      </c>
      <c r="Q2540" t="s">
        <v>486</v>
      </c>
      <c r="X2540" t="s">
        <v>5093</v>
      </c>
      <c r="Y2540" t="s">
        <v>5215</v>
      </c>
      <c r="Z2540" t="s">
        <v>5093</v>
      </c>
      <c r="AA2540" t="s">
        <v>5093</v>
      </c>
      <c r="AH2540" t="s">
        <v>5058</v>
      </c>
      <c r="AM2540" t="s">
        <v>11452</v>
      </c>
    </row>
    <row r="2541" spans="1:39" x14ac:dyDescent="0.25">
      <c r="A2541">
        <v>4567</v>
      </c>
      <c r="B2541" t="s">
        <v>11453</v>
      </c>
      <c r="C2541" t="s">
        <v>4792</v>
      </c>
      <c r="D2541" t="s">
        <v>5048</v>
      </c>
      <c r="E2541" t="s">
        <v>7981</v>
      </c>
      <c r="H2541" t="s">
        <v>5050</v>
      </c>
      <c r="I2541" t="s">
        <v>5051</v>
      </c>
      <c r="K2541" t="s">
        <v>5094</v>
      </c>
      <c r="M2541" t="s">
        <v>5109</v>
      </c>
      <c r="N2541" t="s">
        <v>5051</v>
      </c>
      <c r="O2541" t="s">
        <v>5094</v>
      </c>
      <c r="Q2541" t="s">
        <v>5109</v>
      </c>
      <c r="X2541" t="s">
        <v>5093</v>
      </c>
      <c r="Y2541" t="s">
        <v>5108</v>
      </c>
      <c r="Z2541" t="s">
        <v>5093</v>
      </c>
      <c r="AA2541" t="s">
        <v>5093</v>
      </c>
      <c r="AH2541" t="s">
        <v>5058</v>
      </c>
      <c r="AM2541" t="s">
        <v>11454</v>
      </c>
    </row>
    <row r="2542" spans="1:39" x14ac:dyDescent="0.25">
      <c r="A2542">
        <v>4568</v>
      </c>
      <c r="B2542" t="s">
        <v>11455</v>
      </c>
      <c r="C2542" t="s">
        <v>4792</v>
      </c>
      <c r="D2542" t="s">
        <v>5048</v>
      </c>
      <c r="E2542" t="s">
        <v>11456</v>
      </c>
      <c r="H2542" t="s">
        <v>5050</v>
      </c>
      <c r="I2542" t="s">
        <v>5051</v>
      </c>
      <c r="K2542" t="s">
        <v>236</v>
      </c>
      <c r="M2542" t="s">
        <v>237</v>
      </c>
      <c r="N2542" t="s">
        <v>5051</v>
      </c>
      <c r="O2542" t="s">
        <v>5063</v>
      </c>
      <c r="Q2542" t="s">
        <v>5098</v>
      </c>
      <c r="X2542" t="s">
        <v>5093</v>
      </c>
      <c r="Y2542" t="s">
        <v>6829</v>
      </c>
      <c r="Z2542" t="s">
        <v>6006</v>
      </c>
      <c r="AA2542" t="s">
        <v>5093</v>
      </c>
      <c r="AH2542" t="s">
        <v>5058</v>
      </c>
      <c r="AM2542" t="s">
        <v>11457</v>
      </c>
    </row>
    <row r="2543" spans="1:39" x14ac:dyDescent="0.25">
      <c r="A2543">
        <v>4569</v>
      </c>
      <c r="B2543" t="s">
        <v>11458</v>
      </c>
      <c r="C2543" t="s">
        <v>4792</v>
      </c>
      <c r="D2543" t="s">
        <v>5048</v>
      </c>
      <c r="E2543" t="s">
        <v>11459</v>
      </c>
      <c r="H2543" t="s">
        <v>5050</v>
      </c>
      <c r="I2543" t="s">
        <v>5051</v>
      </c>
      <c r="K2543" t="s">
        <v>5063</v>
      </c>
      <c r="M2543" t="s">
        <v>5121</v>
      </c>
      <c r="N2543" t="s">
        <v>5051</v>
      </c>
      <c r="O2543" t="s">
        <v>323</v>
      </c>
      <c r="Q2543" t="s">
        <v>486</v>
      </c>
      <c r="X2543" t="s">
        <v>5093</v>
      </c>
      <c r="Y2543" t="s">
        <v>238</v>
      </c>
      <c r="Z2543" t="s">
        <v>5093</v>
      </c>
      <c r="AA2543" t="s">
        <v>5093</v>
      </c>
      <c r="AH2543" t="s">
        <v>5058</v>
      </c>
      <c r="AM2543" t="s">
        <v>11460</v>
      </c>
    </row>
    <row r="2544" spans="1:39" x14ac:dyDescent="0.25">
      <c r="A2544">
        <v>4570</v>
      </c>
      <c r="B2544" t="s">
        <v>11461</v>
      </c>
      <c r="C2544" t="s">
        <v>4792</v>
      </c>
      <c r="D2544" t="s">
        <v>5048</v>
      </c>
      <c r="E2544" t="s">
        <v>11462</v>
      </c>
      <c r="H2544" t="s">
        <v>5050</v>
      </c>
      <c r="I2544" t="s">
        <v>5051</v>
      </c>
      <c r="K2544" t="s">
        <v>5052</v>
      </c>
      <c r="M2544" t="s">
        <v>5092</v>
      </c>
      <c r="N2544" t="s">
        <v>5051</v>
      </c>
      <c r="O2544" t="s">
        <v>235</v>
      </c>
      <c r="Q2544" t="s">
        <v>5134</v>
      </c>
      <c r="X2544" t="s">
        <v>5093</v>
      </c>
      <c r="Y2544" t="s">
        <v>5123</v>
      </c>
      <c r="Z2544" t="s">
        <v>5093</v>
      </c>
      <c r="AA2544" t="s">
        <v>5093</v>
      </c>
      <c r="AH2544" t="s">
        <v>5058</v>
      </c>
      <c r="AM2544" t="s">
        <v>11463</v>
      </c>
    </row>
    <row r="2545" spans="1:39" x14ac:dyDescent="0.25">
      <c r="A2545">
        <v>4571</v>
      </c>
      <c r="B2545" t="s">
        <v>11464</v>
      </c>
      <c r="C2545" t="s">
        <v>4792</v>
      </c>
      <c r="D2545" t="s">
        <v>5048</v>
      </c>
      <c r="E2545" t="s">
        <v>11465</v>
      </c>
      <c r="H2545" t="s">
        <v>5050</v>
      </c>
      <c r="I2545" t="s">
        <v>5051</v>
      </c>
      <c r="K2545" t="s">
        <v>235</v>
      </c>
      <c r="M2545" t="s">
        <v>5134</v>
      </c>
      <c r="N2545" t="s">
        <v>5051</v>
      </c>
      <c r="O2545" t="s">
        <v>5063</v>
      </c>
      <c r="Q2545" t="s">
        <v>5134</v>
      </c>
      <c r="X2545" t="s">
        <v>5093</v>
      </c>
      <c r="Y2545" t="s">
        <v>5108</v>
      </c>
      <c r="Z2545" t="s">
        <v>5093</v>
      </c>
      <c r="AA2545" t="s">
        <v>5093</v>
      </c>
      <c r="AH2545" t="s">
        <v>5058</v>
      </c>
      <c r="AM2545" t="s">
        <v>11466</v>
      </c>
    </row>
    <row r="2546" spans="1:39" x14ac:dyDescent="0.25">
      <c r="A2546">
        <v>4572</v>
      </c>
      <c r="B2546" t="s">
        <v>11467</v>
      </c>
      <c r="C2546" t="s">
        <v>4792</v>
      </c>
      <c r="D2546" t="s">
        <v>5048</v>
      </c>
      <c r="E2546" t="s">
        <v>11468</v>
      </c>
      <c r="H2546" t="s">
        <v>5050</v>
      </c>
      <c r="I2546" t="s">
        <v>5051</v>
      </c>
      <c r="K2546" t="s">
        <v>5094</v>
      </c>
      <c r="M2546" t="s">
        <v>5109</v>
      </c>
      <c r="N2546" t="s">
        <v>5051</v>
      </c>
      <c r="O2546" t="s">
        <v>5057</v>
      </c>
      <c r="Q2546" t="s">
        <v>5196</v>
      </c>
      <c r="X2546" t="s">
        <v>5093</v>
      </c>
      <c r="Y2546" t="s">
        <v>6018</v>
      </c>
      <c r="Z2546" t="s">
        <v>5054</v>
      </c>
      <c r="AA2546" t="s">
        <v>5093</v>
      </c>
      <c r="AH2546" t="s">
        <v>5058</v>
      </c>
      <c r="AM2546" t="s">
        <v>11469</v>
      </c>
    </row>
    <row r="2547" spans="1:39" x14ac:dyDescent="0.25">
      <c r="A2547">
        <v>4573</v>
      </c>
      <c r="B2547" t="s">
        <v>11470</v>
      </c>
      <c r="C2547" t="s">
        <v>4792</v>
      </c>
      <c r="D2547" t="s">
        <v>5048</v>
      </c>
      <c r="E2547" t="s">
        <v>11471</v>
      </c>
      <c r="H2547" t="s">
        <v>5050</v>
      </c>
      <c r="I2547" t="s">
        <v>5051</v>
      </c>
      <c r="K2547" t="s">
        <v>236</v>
      </c>
      <c r="M2547" t="s">
        <v>236</v>
      </c>
      <c r="N2547" t="s">
        <v>5051</v>
      </c>
      <c r="O2547" t="s">
        <v>5122</v>
      </c>
      <c r="Q2547" t="s">
        <v>506</v>
      </c>
      <c r="X2547" t="s">
        <v>5093</v>
      </c>
      <c r="Y2547" t="s">
        <v>5093</v>
      </c>
      <c r="Z2547" t="s">
        <v>237</v>
      </c>
      <c r="AA2547" t="s">
        <v>5093</v>
      </c>
      <c r="AH2547" t="s">
        <v>5058</v>
      </c>
      <c r="AM2547" t="s">
        <v>11472</v>
      </c>
    </row>
    <row r="2548" spans="1:39" x14ac:dyDescent="0.25">
      <c r="A2548">
        <v>4574</v>
      </c>
      <c r="B2548" t="s">
        <v>11473</v>
      </c>
      <c r="C2548" t="s">
        <v>4792</v>
      </c>
      <c r="D2548" t="s">
        <v>5048</v>
      </c>
      <c r="E2548" t="s">
        <v>11474</v>
      </c>
      <c r="H2548" t="s">
        <v>5050</v>
      </c>
      <c r="I2548" t="s">
        <v>5051</v>
      </c>
      <c r="K2548" t="s">
        <v>5104</v>
      </c>
      <c r="M2548" t="s">
        <v>559</v>
      </c>
      <c r="N2548" t="s">
        <v>5051</v>
      </c>
      <c r="O2548" t="s">
        <v>5138</v>
      </c>
      <c r="Q2548" t="s">
        <v>670</v>
      </c>
      <c r="X2548" t="s">
        <v>5093</v>
      </c>
      <c r="Y2548" t="s">
        <v>5862</v>
      </c>
      <c r="Z2548" t="s">
        <v>5196</v>
      </c>
      <c r="AA2548" t="s">
        <v>5093</v>
      </c>
      <c r="AH2548" t="s">
        <v>5058</v>
      </c>
      <c r="AM2548" t="s">
        <v>11475</v>
      </c>
    </row>
    <row r="2549" spans="1:39" x14ac:dyDescent="0.25">
      <c r="A2549">
        <v>4575</v>
      </c>
      <c r="B2549" t="s">
        <v>11476</v>
      </c>
      <c r="C2549" t="s">
        <v>4792</v>
      </c>
      <c r="D2549" t="s">
        <v>5048</v>
      </c>
      <c r="E2549" t="s">
        <v>11477</v>
      </c>
      <c r="H2549" t="s">
        <v>5050</v>
      </c>
      <c r="I2549" t="s">
        <v>5051</v>
      </c>
      <c r="K2549" t="s">
        <v>506</v>
      </c>
      <c r="M2549" t="s">
        <v>5085</v>
      </c>
      <c r="N2549" t="s">
        <v>5051</v>
      </c>
      <c r="O2549" t="s">
        <v>506</v>
      </c>
      <c r="Q2549" t="s">
        <v>5063</v>
      </c>
      <c r="X2549" t="s">
        <v>5093</v>
      </c>
      <c r="Y2549" t="s">
        <v>5093</v>
      </c>
      <c r="Z2549" t="s">
        <v>5069</v>
      </c>
      <c r="AA2549" t="s">
        <v>5093</v>
      </c>
      <c r="AH2549" t="s">
        <v>5058</v>
      </c>
      <c r="AM2549" t="s">
        <v>11478</v>
      </c>
    </row>
    <row r="2550" spans="1:39" x14ac:dyDescent="0.25">
      <c r="A2550">
        <v>4576</v>
      </c>
      <c r="B2550" t="s">
        <v>11479</v>
      </c>
      <c r="C2550" t="s">
        <v>4792</v>
      </c>
      <c r="D2550" t="s">
        <v>5048</v>
      </c>
      <c r="E2550" t="s">
        <v>7186</v>
      </c>
      <c r="H2550" t="s">
        <v>5050</v>
      </c>
      <c r="I2550" t="s">
        <v>5051</v>
      </c>
      <c r="K2550" t="s">
        <v>5094</v>
      </c>
      <c r="M2550" t="s">
        <v>237</v>
      </c>
      <c r="N2550" t="s">
        <v>5051</v>
      </c>
      <c r="O2550" t="s">
        <v>236</v>
      </c>
      <c r="Q2550" t="s">
        <v>5054</v>
      </c>
      <c r="X2550" t="s">
        <v>5093</v>
      </c>
      <c r="Y2550" t="s">
        <v>323</v>
      </c>
      <c r="Z2550" t="s">
        <v>6311</v>
      </c>
      <c r="AA2550" t="s">
        <v>5093</v>
      </c>
      <c r="AH2550" t="s">
        <v>5058</v>
      </c>
      <c r="AM2550" t="s">
        <v>11480</v>
      </c>
    </row>
    <row r="2551" spans="1:39" x14ac:dyDescent="0.25">
      <c r="A2551">
        <v>4577</v>
      </c>
      <c r="B2551" t="s">
        <v>11481</v>
      </c>
      <c r="C2551" t="s">
        <v>4796</v>
      </c>
      <c r="D2551" t="s">
        <v>5048</v>
      </c>
      <c r="E2551" t="s">
        <v>7552</v>
      </c>
      <c r="H2551" t="s">
        <v>5050</v>
      </c>
      <c r="I2551" t="s">
        <v>5051</v>
      </c>
      <c r="K2551" t="s">
        <v>743</v>
      </c>
      <c r="M2551" t="s">
        <v>5619</v>
      </c>
      <c r="AH2551" t="s">
        <v>5058</v>
      </c>
      <c r="AM2551" t="s">
        <v>11482</v>
      </c>
    </row>
    <row r="2552" spans="1:39" x14ac:dyDescent="0.25">
      <c r="A2552">
        <v>4578</v>
      </c>
      <c r="B2552" t="s">
        <v>11483</v>
      </c>
      <c r="C2552" t="s">
        <v>4796</v>
      </c>
      <c r="D2552" t="s">
        <v>5048</v>
      </c>
      <c r="E2552" t="s">
        <v>11484</v>
      </c>
      <c r="H2552" t="s">
        <v>5050</v>
      </c>
      <c r="I2552" t="s">
        <v>5051</v>
      </c>
      <c r="K2552" t="s">
        <v>5099</v>
      </c>
      <c r="M2552" t="s">
        <v>5409</v>
      </c>
      <c r="N2552" t="s">
        <v>5051</v>
      </c>
      <c r="O2552" t="s">
        <v>5094</v>
      </c>
      <c r="Q2552" t="s">
        <v>5409</v>
      </c>
      <c r="X2552" t="s">
        <v>5057</v>
      </c>
      <c r="Y2552" t="s">
        <v>5191</v>
      </c>
      <c r="Z2552" t="s">
        <v>5057</v>
      </c>
      <c r="AA2552" t="s">
        <v>5091</v>
      </c>
      <c r="AH2552" t="s">
        <v>5058</v>
      </c>
      <c r="AM2552" t="s">
        <v>11485</v>
      </c>
    </row>
    <row r="2553" spans="1:39" x14ac:dyDescent="0.25">
      <c r="A2553">
        <v>4579</v>
      </c>
      <c r="B2553" t="s">
        <v>11486</v>
      </c>
      <c r="C2553" t="s">
        <v>4796</v>
      </c>
      <c r="D2553" t="s">
        <v>5048</v>
      </c>
      <c r="E2553" t="s">
        <v>9520</v>
      </c>
      <c r="H2553" t="s">
        <v>5050</v>
      </c>
      <c r="I2553" t="s">
        <v>5051</v>
      </c>
      <c r="K2553" t="s">
        <v>236</v>
      </c>
      <c r="M2553" t="s">
        <v>236</v>
      </c>
      <c r="N2553" t="s">
        <v>5051</v>
      </c>
      <c r="O2553" t="s">
        <v>5063</v>
      </c>
      <c r="Q2553" t="s">
        <v>506</v>
      </c>
      <c r="X2553" t="s">
        <v>235</v>
      </c>
      <c r="Y2553" t="s">
        <v>235</v>
      </c>
      <c r="Z2553" t="s">
        <v>5092</v>
      </c>
      <c r="AA2553" t="s">
        <v>5184</v>
      </c>
      <c r="AH2553" t="s">
        <v>5058</v>
      </c>
      <c r="AM2553" t="s">
        <v>11487</v>
      </c>
    </row>
    <row r="2554" spans="1:39" x14ac:dyDescent="0.25">
      <c r="A2554">
        <v>4580</v>
      </c>
      <c r="B2554" t="s">
        <v>11488</v>
      </c>
      <c r="C2554" t="s">
        <v>4796</v>
      </c>
      <c r="D2554" t="s">
        <v>5048</v>
      </c>
      <c r="E2554" t="s">
        <v>11489</v>
      </c>
      <c r="H2554" t="s">
        <v>5050</v>
      </c>
      <c r="I2554" t="s">
        <v>5051</v>
      </c>
      <c r="K2554" t="s">
        <v>235</v>
      </c>
      <c r="M2554" t="s">
        <v>238</v>
      </c>
      <c r="N2554" t="s">
        <v>5051</v>
      </c>
      <c r="O2554" t="s">
        <v>5211</v>
      </c>
      <c r="Q2554" t="s">
        <v>486</v>
      </c>
      <c r="X2554" t="s">
        <v>5077</v>
      </c>
      <c r="Y2554" t="s">
        <v>323</v>
      </c>
      <c r="Z2554" t="s">
        <v>5052</v>
      </c>
      <c r="AA2554" t="s">
        <v>5129</v>
      </c>
      <c r="AH2554" t="s">
        <v>5058</v>
      </c>
      <c r="AM2554" t="s">
        <v>11490</v>
      </c>
    </row>
    <row r="2555" spans="1:39" x14ac:dyDescent="0.25">
      <c r="A2555">
        <v>4581</v>
      </c>
      <c r="B2555" t="s">
        <v>11491</v>
      </c>
      <c r="C2555" t="s">
        <v>4796</v>
      </c>
      <c r="D2555" t="s">
        <v>5048</v>
      </c>
      <c r="E2555" t="s">
        <v>11492</v>
      </c>
      <c r="H2555" t="s">
        <v>5050</v>
      </c>
      <c r="I2555" t="s">
        <v>5051</v>
      </c>
      <c r="K2555" t="s">
        <v>235</v>
      </c>
      <c r="M2555" t="s">
        <v>237</v>
      </c>
      <c r="N2555" t="s">
        <v>5051</v>
      </c>
      <c r="O2555" t="s">
        <v>5063</v>
      </c>
      <c r="Q2555" t="s">
        <v>5092</v>
      </c>
      <c r="X2555" t="s">
        <v>235</v>
      </c>
      <c r="Y2555" t="s">
        <v>5395</v>
      </c>
      <c r="Z2555" t="s">
        <v>235</v>
      </c>
      <c r="AA2555" t="s">
        <v>5091</v>
      </c>
      <c r="AH2555" t="s">
        <v>5058</v>
      </c>
      <c r="AM2555" t="s">
        <v>11493</v>
      </c>
    </row>
    <row r="2556" spans="1:39" x14ac:dyDescent="0.25">
      <c r="A2556">
        <v>4582</v>
      </c>
      <c r="B2556" t="s">
        <v>11494</v>
      </c>
      <c r="C2556" t="s">
        <v>4796</v>
      </c>
      <c r="D2556" t="s">
        <v>5048</v>
      </c>
      <c r="E2556" t="s">
        <v>11495</v>
      </c>
      <c r="H2556" t="s">
        <v>5050</v>
      </c>
      <c r="I2556" t="s">
        <v>5051</v>
      </c>
      <c r="K2556" t="s">
        <v>235</v>
      </c>
      <c r="M2556" t="s">
        <v>5134</v>
      </c>
      <c r="N2556" t="s">
        <v>5051</v>
      </c>
      <c r="O2556" t="s">
        <v>5104</v>
      </c>
      <c r="Q2556" t="s">
        <v>486</v>
      </c>
      <c r="X2556" t="s">
        <v>5057</v>
      </c>
      <c r="Y2556" t="s">
        <v>5285</v>
      </c>
      <c r="Z2556" t="s">
        <v>5091</v>
      </c>
      <c r="AA2556" t="s">
        <v>323</v>
      </c>
      <c r="AH2556" t="s">
        <v>5058</v>
      </c>
      <c r="AM2556" t="s">
        <v>11496</v>
      </c>
    </row>
    <row r="2557" spans="1:39" x14ac:dyDescent="0.25">
      <c r="A2557">
        <v>4583</v>
      </c>
      <c r="B2557" t="s">
        <v>11497</v>
      </c>
      <c r="C2557" t="s">
        <v>4791</v>
      </c>
      <c r="D2557" t="s">
        <v>5048</v>
      </c>
      <c r="E2557" t="s">
        <v>11498</v>
      </c>
      <c r="H2557" t="s">
        <v>5050</v>
      </c>
      <c r="I2557" t="s">
        <v>5051</v>
      </c>
      <c r="K2557" t="s">
        <v>237</v>
      </c>
      <c r="M2557" t="s">
        <v>5054</v>
      </c>
      <c r="AH2557" t="s">
        <v>5058</v>
      </c>
      <c r="AM2557" t="s">
        <v>11499</v>
      </c>
    </row>
    <row r="2558" spans="1:39" x14ac:dyDescent="0.25">
      <c r="A2558">
        <v>4584</v>
      </c>
      <c r="B2558" t="s">
        <v>11500</v>
      </c>
      <c r="C2558" t="s">
        <v>4791</v>
      </c>
      <c r="D2558" t="s">
        <v>5048</v>
      </c>
      <c r="E2558" t="s">
        <v>11501</v>
      </c>
      <c r="H2558" t="s">
        <v>5050</v>
      </c>
      <c r="I2558" t="s">
        <v>5051</v>
      </c>
      <c r="K2558" t="s">
        <v>235</v>
      </c>
      <c r="M2558" t="s">
        <v>323</v>
      </c>
      <c r="N2558" t="s">
        <v>5051</v>
      </c>
      <c r="O2558" t="s">
        <v>5063</v>
      </c>
      <c r="Q2558" t="s">
        <v>238</v>
      </c>
      <c r="X2558" t="s">
        <v>5057</v>
      </c>
      <c r="Y2558" t="s">
        <v>323</v>
      </c>
      <c r="Z2558" t="s">
        <v>5070</v>
      </c>
      <c r="AA2558" t="s">
        <v>5057</v>
      </c>
      <c r="AH2558" t="s">
        <v>5058</v>
      </c>
      <c r="AM2558" t="s">
        <v>11502</v>
      </c>
    </row>
    <row r="2559" spans="1:39" x14ac:dyDescent="0.25">
      <c r="A2559">
        <v>4585</v>
      </c>
      <c r="B2559" t="s">
        <v>11503</v>
      </c>
      <c r="C2559" t="s">
        <v>4791</v>
      </c>
      <c r="D2559" t="s">
        <v>5048</v>
      </c>
      <c r="E2559" t="s">
        <v>11504</v>
      </c>
      <c r="H2559" t="s">
        <v>5050</v>
      </c>
      <c r="I2559" t="s">
        <v>5051</v>
      </c>
      <c r="K2559" t="s">
        <v>236</v>
      </c>
      <c r="M2559" t="s">
        <v>743</v>
      </c>
      <c r="N2559" t="s">
        <v>5051</v>
      </c>
      <c r="O2559" t="s">
        <v>5094</v>
      </c>
      <c r="Q2559" t="s">
        <v>238</v>
      </c>
      <c r="X2559" t="s">
        <v>5052</v>
      </c>
      <c r="Y2559" t="s">
        <v>5063</v>
      </c>
      <c r="Z2559" t="s">
        <v>5285</v>
      </c>
      <c r="AA2559" t="s">
        <v>5057</v>
      </c>
      <c r="AH2559" t="s">
        <v>5058</v>
      </c>
      <c r="AM2559" t="s">
        <v>11505</v>
      </c>
    </row>
    <row r="2560" spans="1:39" x14ac:dyDescent="0.25">
      <c r="A2560">
        <v>4586</v>
      </c>
      <c r="B2560" t="s">
        <v>11506</v>
      </c>
      <c r="C2560" t="s">
        <v>4791</v>
      </c>
      <c r="D2560" t="s">
        <v>5048</v>
      </c>
      <c r="E2560" t="s">
        <v>11507</v>
      </c>
      <c r="H2560" t="s">
        <v>5050</v>
      </c>
      <c r="I2560" t="s">
        <v>5051</v>
      </c>
      <c r="K2560" t="s">
        <v>235</v>
      </c>
      <c r="M2560" t="s">
        <v>323</v>
      </c>
      <c r="N2560" t="s">
        <v>5051</v>
      </c>
      <c r="O2560" t="s">
        <v>5063</v>
      </c>
      <c r="Q2560" t="s">
        <v>238</v>
      </c>
      <c r="X2560" t="s">
        <v>5057</v>
      </c>
      <c r="Y2560" t="s">
        <v>323</v>
      </c>
      <c r="Z2560" t="s">
        <v>506</v>
      </c>
      <c r="AA2560" t="s">
        <v>5057</v>
      </c>
      <c r="AH2560" t="s">
        <v>5058</v>
      </c>
      <c r="AM2560" t="s">
        <v>11508</v>
      </c>
    </row>
    <row r="2561" spans="1:39" x14ac:dyDescent="0.25">
      <c r="A2561">
        <v>4587</v>
      </c>
      <c r="B2561" t="s">
        <v>11509</v>
      </c>
      <c r="C2561" t="s">
        <v>4791</v>
      </c>
      <c r="D2561" t="s">
        <v>5048</v>
      </c>
      <c r="E2561" t="s">
        <v>11510</v>
      </c>
      <c r="H2561" t="s">
        <v>5050</v>
      </c>
      <c r="I2561" t="s">
        <v>5051</v>
      </c>
      <c r="K2561" t="s">
        <v>5117</v>
      </c>
      <c r="M2561" t="s">
        <v>5108</v>
      </c>
      <c r="N2561" t="s">
        <v>5051</v>
      </c>
      <c r="O2561" t="s">
        <v>5117</v>
      </c>
      <c r="Q2561" t="s">
        <v>5092</v>
      </c>
      <c r="R2561" t="s">
        <v>5051</v>
      </c>
      <c r="S2561" t="s">
        <v>5113</v>
      </c>
      <c r="U2561" t="s">
        <v>5285</v>
      </c>
      <c r="X2561" t="s">
        <v>5070</v>
      </c>
      <c r="Y2561" t="s">
        <v>5648</v>
      </c>
      <c r="Z2561" t="s">
        <v>5196</v>
      </c>
      <c r="AA2561" t="s">
        <v>5648</v>
      </c>
      <c r="AB2561" t="s">
        <v>5070</v>
      </c>
      <c r="AC2561" t="s">
        <v>5070</v>
      </c>
      <c r="AH2561" t="s">
        <v>5058</v>
      </c>
      <c r="AM2561" t="s">
        <v>11511</v>
      </c>
    </row>
    <row r="2562" spans="1:39" x14ac:dyDescent="0.25">
      <c r="A2562">
        <v>4588</v>
      </c>
      <c r="B2562" t="s">
        <v>11512</v>
      </c>
      <c r="C2562" t="s">
        <v>4791</v>
      </c>
      <c r="D2562" t="s">
        <v>5048</v>
      </c>
      <c r="E2562" t="s">
        <v>11513</v>
      </c>
      <c r="H2562" t="s">
        <v>5050</v>
      </c>
      <c r="I2562" t="s">
        <v>5051</v>
      </c>
      <c r="K2562" t="s">
        <v>235</v>
      </c>
      <c r="M2562" t="s">
        <v>5098</v>
      </c>
      <c r="N2562" t="s">
        <v>5051</v>
      </c>
      <c r="O2562" t="s">
        <v>5063</v>
      </c>
      <c r="Q2562" t="s">
        <v>5098</v>
      </c>
      <c r="X2562" t="s">
        <v>5091</v>
      </c>
      <c r="Y2562" t="s">
        <v>5069</v>
      </c>
      <c r="Z2562" t="s">
        <v>5091</v>
      </c>
      <c r="AA2562" t="s">
        <v>5057</v>
      </c>
      <c r="AH2562" t="s">
        <v>5058</v>
      </c>
      <c r="AM2562" t="s">
        <v>11514</v>
      </c>
    </row>
    <row r="2563" spans="1:39" x14ac:dyDescent="0.25">
      <c r="A2563">
        <v>4589</v>
      </c>
      <c r="B2563" t="s">
        <v>11515</v>
      </c>
      <c r="C2563" t="s">
        <v>4791</v>
      </c>
      <c r="D2563" t="s">
        <v>5048</v>
      </c>
      <c r="E2563" t="s">
        <v>11516</v>
      </c>
      <c r="H2563" t="s">
        <v>5050</v>
      </c>
      <c r="I2563" t="s">
        <v>5051</v>
      </c>
      <c r="K2563" t="s">
        <v>5099</v>
      </c>
      <c r="M2563" t="s">
        <v>238</v>
      </c>
      <c r="N2563" t="s">
        <v>5051</v>
      </c>
      <c r="O2563" t="s">
        <v>5094</v>
      </c>
      <c r="Q2563" t="s">
        <v>238</v>
      </c>
      <c r="X2563" t="s">
        <v>5070</v>
      </c>
      <c r="Y2563" t="s">
        <v>5191</v>
      </c>
      <c r="Z2563" t="s">
        <v>5070</v>
      </c>
      <c r="AA2563" t="s">
        <v>5070</v>
      </c>
      <c r="AH2563" t="s">
        <v>5058</v>
      </c>
      <c r="AM2563" t="s">
        <v>11517</v>
      </c>
    </row>
    <row r="2564" spans="1:39" x14ac:dyDescent="0.25">
      <c r="A2564">
        <v>4590</v>
      </c>
      <c r="B2564" t="s">
        <v>11518</v>
      </c>
      <c r="C2564" t="s">
        <v>4791</v>
      </c>
      <c r="D2564" t="s">
        <v>5048</v>
      </c>
      <c r="E2564" t="s">
        <v>11519</v>
      </c>
      <c r="H2564" t="s">
        <v>5050</v>
      </c>
      <c r="I2564" t="s">
        <v>5051</v>
      </c>
      <c r="K2564" t="s">
        <v>5099</v>
      </c>
      <c r="M2564" t="s">
        <v>506</v>
      </c>
      <c r="N2564" t="s">
        <v>5051</v>
      </c>
      <c r="O2564" t="s">
        <v>5057</v>
      </c>
      <c r="Q2564" t="s">
        <v>5069</v>
      </c>
      <c r="X2564" t="s">
        <v>5052</v>
      </c>
      <c r="Y2564" t="s">
        <v>5057</v>
      </c>
      <c r="Z2564" t="s">
        <v>670</v>
      </c>
      <c r="AA2564" t="s">
        <v>5052</v>
      </c>
      <c r="AH2564" t="s">
        <v>5058</v>
      </c>
      <c r="AM2564" t="s">
        <v>11520</v>
      </c>
    </row>
    <row r="2565" spans="1:39" x14ac:dyDescent="0.25">
      <c r="A2565">
        <v>4591</v>
      </c>
      <c r="B2565" t="s">
        <v>11521</v>
      </c>
      <c r="C2565" t="s">
        <v>4791</v>
      </c>
      <c r="D2565" t="s">
        <v>5048</v>
      </c>
      <c r="E2565" t="s">
        <v>11522</v>
      </c>
      <c r="H2565" t="s">
        <v>5050</v>
      </c>
      <c r="I2565" t="s">
        <v>5051</v>
      </c>
      <c r="K2565" t="s">
        <v>237</v>
      </c>
      <c r="M2565" t="s">
        <v>5991</v>
      </c>
      <c r="AM2565" t="s">
        <v>11523</v>
      </c>
    </row>
    <row r="2566" spans="1:39" x14ac:dyDescent="0.25">
      <c r="A2566">
        <v>4592</v>
      </c>
      <c r="B2566" t="s">
        <v>11524</v>
      </c>
      <c r="C2566" t="s">
        <v>4791</v>
      </c>
      <c r="D2566" t="s">
        <v>5048</v>
      </c>
      <c r="E2566" t="s">
        <v>11525</v>
      </c>
      <c r="H2566" t="s">
        <v>5050</v>
      </c>
      <c r="I2566" t="s">
        <v>5051</v>
      </c>
      <c r="K2566" t="s">
        <v>5094</v>
      </c>
      <c r="M2566" t="s">
        <v>5134</v>
      </c>
      <c r="N2566" t="s">
        <v>5051</v>
      </c>
      <c r="O2566" t="s">
        <v>235</v>
      </c>
      <c r="Q2566" t="s">
        <v>238</v>
      </c>
      <c r="X2566" t="s">
        <v>5077</v>
      </c>
      <c r="Y2566" t="s">
        <v>236</v>
      </c>
      <c r="Z2566" t="s">
        <v>5077</v>
      </c>
      <c r="AA2566" t="s">
        <v>5070</v>
      </c>
      <c r="AM2566" t="s">
        <v>11526</v>
      </c>
    </row>
    <row r="2567" spans="1:39" x14ac:dyDescent="0.25">
      <c r="A2567">
        <v>4593</v>
      </c>
      <c r="B2567" t="s">
        <v>11527</v>
      </c>
      <c r="C2567" t="s">
        <v>4791</v>
      </c>
      <c r="D2567" t="s">
        <v>5048</v>
      </c>
      <c r="E2567" t="s">
        <v>11528</v>
      </c>
      <c r="H2567" t="s">
        <v>5050</v>
      </c>
      <c r="I2567" t="s">
        <v>5051</v>
      </c>
      <c r="K2567" t="s">
        <v>5052</v>
      </c>
      <c r="M2567" t="s">
        <v>5098</v>
      </c>
      <c r="N2567" t="s">
        <v>5051</v>
      </c>
      <c r="O2567" t="s">
        <v>5113</v>
      </c>
      <c r="Q2567" t="s">
        <v>486</v>
      </c>
      <c r="X2567" t="s">
        <v>235</v>
      </c>
      <c r="Y2567" t="s">
        <v>5196</v>
      </c>
      <c r="Z2567" t="s">
        <v>235</v>
      </c>
      <c r="AA2567" t="s">
        <v>235</v>
      </c>
      <c r="AH2567" t="s">
        <v>5058</v>
      </c>
      <c r="AM2567" t="s">
        <v>11529</v>
      </c>
    </row>
    <row r="2568" spans="1:39" x14ac:dyDescent="0.25">
      <c r="A2568">
        <v>4594</v>
      </c>
      <c r="B2568" t="s">
        <v>11530</v>
      </c>
      <c r="C2568" t="s">
        <v>4791</v>
      </c>
      <c r="D2568" t="s">
        <v>5048</v>
      </c>
      <c r="E2568" t="s">
        <v>11531</v>
      </c>
      <c r="H2568" t="s">
        <v>5050</v>
      </c>
      <c r="I2568" t="s">
        <v>5051</v>
      </c>
      <c r="K2568" t="s">
        <v>5052</v>
      </c>
      <c r="M2568" t="s">
        <v>5098</v>
      </c>
      <c r="N2568" t="s">
        <v>5051</v>
      </c>
      <c r="O2568" t="s">
        <v>5113</v>
      </c>
      <c r="Q2568" t="s">
        <v>486</v>
      </c>
      <c r="X2568" t="s">
        <v>235</v>
      </c>
      <c r="Y2568" t="s">
        <v>5355</v>
      </c>
      <c r="Z2568" t="s">
        <v>235</v>
      </c>
      <c r="AA2568" t="s">
        <v>235</v>
      </c>
      <c r="AH2568" t="s">
        <v>5058</v>
      </c>
      <c r="AM2568" t="s">
        <v>11532</v>
      </c>
    </row>
    <row r="2569" spans="1:39" x14ac:dyDescent="0.25">
      <c r="A2569">
        <v>4595</v>
      </c>
      <c r="B2569" t="s">
        <v>11533</v>
      </c>
      <c r="C2569" t="s">
        <v>4791</v>
      </c>
      <c r="D2569" t="s">
        <v>5048</v>
      </c>
      <c r="E2569" t="s">
        <v>11534</v>
      </c>
      <c r="H2569" t="s">
        <v>5050</v>
      </c>
      <c r="I2569" t="s">
        <v>5051</v>
      </c>
      <c r="K2569" t="s">
        <v>235</v>
      </c>
      <c r="M2569" t="s">
        <v>323</v>
      </c>
      <c r="N2569" t="s">
        <v>5051</v>
      </c>
      <c r="O2569" t="s">
        <v>5094</v>
      </c>
      <c r="Q2569" t="s">
        <v>238</v>
      </c>
      <c r="X2569" t="s">
        <v>5070</v>
      </c>
      <c r="Y2569" t="s">
        <v>5862</v>
      </c>
      <c r="Z2569" t="s">
        <v>5070</v>
      </c>
      <c r="AA2569" t="s">
        <v>5057</v>
      </c>
      <c r="AH2569" t="s">
        <v>5058</v>
      </c>
      <c r="AM2569" t="s">
        <v>11535</v>
      </c>
    </row>
    <row r="2570" spans="1:39" x14ac:dyDescent="0.25">
      <c r="A2570">
        <v>4596</v>
      </c>
      <c r="B2570" t="s">
        <v>11536</v>
      </c>
      <c r="C2570" t="s">
        <v>4791</v>
      </c>
      <c r="D2570" t="s">
        <v>5048</v>
      </c>
      <c r="E2570" t="s">
        <v>11537</v>
      </c>
      <c r="H2570" t="s">
        <v>5050</v>
      </c>
      <c r="I2570" t="s">
        <v>5051</v>
      </c>
      <c r="K2570" t="s">
        <v>235</v>
      </c>
      <c r="M2570" t="s">
        <v>5098</v>
      </c>
      <c r="N2570" t="s">
        <v>5051</v>
      </c>
      <c r="O2570" t="s">
        <v>5113</v>
      </c>
      <c r="Q2570" t="s">
        <v>486</v>
      </c>
      <c r="X2570" t="s">
        <v>5077</v>
      </c>
      <c r="Y2570" t="s">
        <v>5196</v>
      </c>
      <c r="Z2570" t="s">
        <v>5077</v>
      </c>
      <c r="AA2570" t="s">
        <v>5184</v>
      </c>
      <c r="AH2570" t="s">
        <v>5058</v>
      </c>
      <c r="AM2570" t="s">
        <v>11538</v>
      </c>
    </row>
    <row r="2571" spans="1:39" x14ac:dyDescent="0.25">
      <c r="A2571">
        <v>4597</v>
      </c>
      <c r="B2571" t="s">
        <v>11539</v>
      </c>
      <c r="C2571" t="s">
        <v>4791</v>
      </c>
      <c r="D2571" t="s">
        <v>5048</v>
      </c>
      <c r="E2571" t="s">
        <v>11540</v>
      </c>
      <c r="H2571" t="s">
        <v>5050</v>
      </c>
      <c r="I2571" t="s">
        <v>5051</v>
      </c>
      <c r="K2571" t="s">
        <v>235</v>
      </c>
      <c r="M2571" t="s">
        <v>743</v>
      </c>
      <c r="N2571" t="s">
        <v>5051</v>
      </c>
      <c r="O2571" t="s">
        <v>5099</v>
      </c>
      <c r="Q2571" t="s">
        <v>5285</v>
      </c>
      <c r="X2571" t="s">
        <v>5052</v>
      </c>
      <c r="Y2571" t="s">
        <v>5862</v>
      </c>
      <c r="Z2571" t="s">
        <v>5052</v>
      </c>
      <c r="AA2571" t="s">
        <v>5057</v>
      </c>
      <c r="AH2571" t="s">
        <v>5058</v>
      </c>
      <c r="AM2571" t="s">
        <v>11541</v>
      </c>
    </row>
    <row r="2572" spans="1:39" x14ac:dyDescent="0.25">
      <c r="A2572">
        <v>4598</v>
      </c>
      <c r="B2572" t="s">
        <v>11542</v>
      </c>
      <c r="C2572" t="s">
        <v>4791</v>
      </c>
      <c r="D2572" t="s">
        <v>5048</v>
      </c>
      <c r="E2572" t="s">
        <v>11543</v>
      </c>
      <c r="H2572" t="s">
        <v>5050</v>
      </c>
      <c r="I2572" t="s">
        <v>5051</v>
      </c>
      <c r="K2572" t="s">
        <v>5133</v>
      </c>
      <c r="M2572" t="s">
        <v>5069</v>
      </c>
      <c r="N2572" t="s">
        <v>5051</v>
      </c>
      <c r="O2572" t="s">
        <v>5113</v>
      </c>
      <c r="Q2572" t="s">
        <v>238</v>
      </c>
      <c r="X2572" t="s">
        <v>5052</v>
      </c>
      <c r="Y2572" t="s">
        <v>5196</v>
      </c>
      <c r="Z2572" t="s">
        <v>5052</v>
      </c>
      <c r="AA2572" t="s">
        <v>5070</v>
      </c>
      <c r="AH2572" t="s">
        <v>5058</v>
      </c>
      <c r="AM2572" t="s">
        <v>11544</v>
      </c>
    </row>
    <row r="2573" spans="1:39" x14ac:dyDescent="0.25">
      <c r="A2573">
        <v>4599</v>
      </c>
      <c r="B2573" t="s">
        <v>11545</v>
      </c>
      <c r="C2573" t="s">
        <v>4791</v>
      </c>
      <c r="D2573" t="s">
        <v>5048</v>
      </c>
      <c r="E2573" t="s">
        <v>11546</v>
      </c>
      <c r="H2573" t="s">
        <v>5050</v>
      </c>
      <c r="I2573" t="s">
        <v>5051</v>
      </c>
      <c r="K2573" t="s">
        <v>235</v>
      </c>
      <c r="M2573" t="s">
        <v>5098</v>
      </c>
      <c r="N2573" t="s">
        <v>5051</v>
      </c>
      <c r="O2573" t="s">
        <v>235</v>
      </c>
      <c r="Q2573" t="s">
        <v>5098</v>
      </c>
      <c r="X2573" t="s">
        <v>5055</v>
      </c>
      <c r="Y2573" t="s">
        <v>5191</v>
      </c>
      <c r="Z2573" t="s">
        <v>5055</v>
      </c>
      <c r="AA2573" t="s">
        <v>5184</v>
      </c>
      <c r="AH2573" t="s">
        <v>5058</v>
      </c>
      <c r="AM2573" t="s">
        <v>11547</v>
      </c>
    </row>
    <row r="2574" spans="1:39" x14ac:dyDescent="0.25">
      <c r="A2574">
        <v>4601</v>
      </c>
      <c r="B2574" t="s">
        <v>11551</v>
      </c>
      <c r="C2574" t="s">
        <v>4791</v>
      </c>
      <c r="D2574" t="s">
        <v>5048</v>
      </c>
      <c r="E2574" t="s">
        <v>9136</v>
      </c>
      <c r="H2574" t="s">
        <v>5050</v>
      </c>
      <c r="I2574" t="s">
        <v>5051</v>
      </c>
      <c r="K2574" t="s">
        <v>235</v>
      </c>
      <c r="M2574" t="s">
        <v>5098</v>
      </c>
      <c r="N2574" t="s">
        <v>5051</v>
      </c>
      <c r="O2574" t="s">
        <v>5094</v>
      </c>
      <c r="Q2574" t="s">
        <v>486</v>
      </c>
      <c r="X2574" t="s">
        <v>5052</v>
      </c>
      <c r="Y2574" t="s">
        <v>323</v>
      </c>
      <c r="Z2574" t="s">
        <v>5052</v>
      </c>
      <c r="AA2574" t="s">
        <v>5057</v>
      </c>
      <c r="AH2574" t="s">
        <v>5058</v>
      </c>
      <c r="AM2574" t="s">
        <v>11552</v>
      </c>
    </row>
    <row r="2575" spans="1:39" x14ac:dyDescent="0.25">
      <c r="A2575">
        <v>4602</v>
      </c>
      <c r="B2575" t="s">
        <v>11553</v>
      </c>
      <c r="C2575" t="s">
        <v>4791</v>
      </c>
      <c r="D2575" t="s">
        <v>5048</v>
      </c>
      <c r="E2575" t="s">
        <v>11554</v>
      </c>
      <c r="H2575" t="s">
        <v>5050</v>
      </c>
      <c r="I2575" t="s">
        <v>5051</v>
      </c>
      <c r="K2575" t="s">
        <v>5052</v>
      </c>
      <c r="M2575" t="s">
        <v>506</v>
      </c>
      <c r="N2575" t="s">
        <v>5051</v>
      </c>
      <c r="O2575" t="s">
        <v>5113</v>
      </c>
      <c r="Q2575" t="s">
        <v>506</v>
      </c>
      <c r="X2575" t="s">
        <v>5070</v>
      </c>
      <c r="Y2575" t="s">
        <v>5069</v>
      </c>
      <c r="Z2575" t="s">
        <v>5070</v>
      </c>
      <c r="AA2575" t="s">
        <v>5070</v>
      </c>
      <c r="AH2575" t="s">
        <v>5058</v>
      </c>
      <c r="AM2575" t="s">
        <v>11555</v>
      </c>
    </row>
    <row r="2576" spans="1:39" x14ac:dyDescent="0.25">
      <c r="A2576">
        <v>4603</v>
      </c>
      <c r="B2576" t="s">
        <v>11556</v>
      </c>
      <c r="C2576" t="s">
        <v>4791</v>
      </c>
      <c r="D2576" t="s">
        <v>5048</v>
      </c>
      <c r="E2576" t="s">
        <v>11557</v>
      </c>
      <c r="H2576" t="s">
        <v>5050</v>
      </c>
      <c r="I2576" t="s">
        <v>5051</v>
      </c>
      <c r="K2576" t="s">
        <v>5052</v>
      </c>
      <c r="M2576" t="s">
        <v>237</v>
      </c>
      <c r="N2576" t="s">
        <v>5051</v>
      </c>
      <c r="O2576" t="s">
        <v>5113</v>
      </c>
      <c r="Q2576" t="s">
        <v>486</v>
      </c>
      <c r="X2576" t="s">
        <v>5057</v>
      </c>
      <c r="Y2576" t="s">
        <v>5069</v>
      </c>
      <c r="Z2576" t="s">
        <v>5057</v>
      </c>
      <c r="AA2576" t="s">
        <v>5057</v>
      </c>
      <c r="AH2576" t="s">
        <v>5058</v>
      </c>
      <c r="AM2576" t="s">
        <v>11558</v>
      </c>
    </row>
    <row r="2577" spans="1:39" x14ac:dyDescent="0.25">
      <c r="A2577">
        <v>4604</v>
      </c>
      <c r="B2577" t="s">
        <v>11559</v>
      </c>
      <c r="C2577" t="s">
        <v>4791</v>
      </c>
      <c r="D2577" t="s">
        <v>5048</v>
      </c>
      <c r="E2577" t="s">
        <v>11560</v>
      </c>
      <c r="H2577" t="s">
        <v>5050</v>
      </c>
      <c r="I2577" t="s">
        <v>5051</v>
      </c>
      <c r="K2577" t="s">
        <v>235</v>
      </c>
      <c r="M2577" t="s">
        <v>5098</v>
      </c>
      <c r="N2577" t="s">
        <v>5051</v>
      </c>
      <c r="O2577" t="s">
        <v>5099</v>
      </c>
      <c r="Q2577" t="s">
        <v>238</v>
      </c>
      <c r="X2577" t="s">
        <v>5070</v>
      </c>
      <c r="Y2577" t="s">
        <v>6876</v>
      </c>
      <c r="Z2577" t="s">
        <v>5070</v>
      </c>
      <c r="AA2577" t="s">
        <v>5133</v>
      </c>
      <c r="AH2577" t="s">
        <v>5058</v>
      </c>
      <c r="AM2577" t="s">
        <v>11561</v>
      </c>
    </row>
    <row r="2578" spans="1:39" x14ac:dyDescent="0.25">
      <c r="A2578">
        <v>4605</v>
      </c>
      <c r="B2578" t="s">
        <v>11562</v>
      </c>
      <c r="C2578" t="s">
        <v>4791</v>
      </c>
      <c r="D2578" t="s">
        <v>5048</v>
      </c>
      <c r="E2578" t="s">
        <v>11563</v>
      </c>
      <c r="H2578" t="s">
        <v>5050</v>
      </c>
      <c r="I2578" t="s">
        <v>5051</v>
      </c>
      <c r="K2578" t="s">
        <v>5099</v>
      </c>
      <c r="M2578" t="s">
        <v>5271</v>
      </c>
      <c r="N2578" t="s">
        <v>5051</v>
      </c>
      <c r="O2578" t="s">
        <v>5113</v>
      </c>
      <c r="Q2578" t="s">
        <v>5109</v>
      </c>
      <c r="X2578" t="s">
        <v>5077</v>
      </c>
      <c r="Y2578" t="s">
        <v>5069</v>
      </c>
      <c r="Z2578" t="s">
        <v>5070</v>
      </c>
      <c r="AA2578" t="s">
        <v>5129</v>
      </c>
      <c r="AH2578" t="s">
        <v>5058</v>
      </c>
      <c r="AM2578" t="s">
        <v>11564</v>
      </c>
    </row>
    <row r="2579" spans="1:39" x14ac:dyDescent="0.25">
      <c r="A2579">
        <v>4606</v>
      </c>
      <c r="B2579" t="s">
        <v>11565</v>
      </c>
      <c r="C2579" t="s">
        <v>4791</v>
      </c>
      <c r="D2579" t="s">
        <v>5048</v>
      </c>
      <c r="E2579" t="s">
        <v>11566</v>
      </c>
      <c r="H2579" t="s">
        <v>5050</v>
      </c>
      <c r="I2579" t="s">
        <v>5051</v>
      </c>
      <c r="K2579" t="s">
        <v>235</v>
      </c>
      <c r="M2579" t="s">
        <v>5092</v>
      </c>
      <c r="N2579" t="s">
        <v>5051</v>
      </c>
      <c r="O2579" t="s">
        <v>5063</v>
      </c>
      <c r="Q2579" t="s">
        <v>5098</v>
      </c>
      <c r="X2579" t="s">
        <v>5091</v>
      </c>
      <c r="Y2579" t="s">
        <v>5191</v>
      </c>
      <c r="Z2579" t="s">
        <v>5091</v>
      </c>
      <c r="AA2579" t="s">
        <v>5070</v>
      </c>
      <c r="AH2579" t="s">
        <v>5058</v>
      </c>
      <c r="AM2579" t="s">
        <v>11567</v>
      </c>
    </row>
    <row r="2580" spans="1:39" x14ac:dyDescent="0.25">
      <c r="A2580">
        <v>4607</v>
      </c>
      <c r="B2580" t="s">
        <v>11568</v>
      </c>
      <c r="C2580" t="s">
        <v>4791</v>
      </c>
      <c r="D2580" t="s">
        <v>5048</v>
      </c>
      <c r="E2580" t="s">
        <v>11569</v>
      </c>
      <c r="H2580" t="s">
        <v>5050</v>
      </c>
      <c r="I2580" t="s">
        <v>5051</v>
      </c>
      <c r="K2580" t="s">
        <v>5099</v>
      </c>
      <c r="M2580" t="s">
        <v>486</v>
      </c>
      <c r="N2580" t="s">
        <v>5051</v>
      </c>
      <c r="O2580" t="s">
        <v>5052</v>
      </c>
      <c r="Q2580" t="s">
        <v>237</v>
      </c>
      <c r="X2580" t="s">
        <v>5052</v>
      </c>
      <c r="Y2580" t="s">
        <v>5091</v>
      </c>
      <c r="Z2580" t="s">
        <v>6483</v>
      </c>
      <c r="AA2580" t="s">
        <v>5113</v>
      </c>
      <c r="AH2580" t="s">
        <v>5058</v>
      </c>
      <c r="AM2580" t="s">
        <v>11570</v>
      </c>
    </row>
    <row r="2581" spans="1:39" x14ac:dyDescent="0.25">
      <c r="A2581">
        <v>4608</v>
      </c>
      <c r="B2581" t="s">
        <v>11571</v>
      </c>
      <c r="C2581" t="s">
        <v>4791</v>
      </c>
      <c r="D2581" t="s">
        <v>5048</v>
      </c>
      <c r="E2581" t="s">
        <v>11572</v>
      </c>
      <c r="H2581" t="s">
        <v>5050</v>
      </c>
      <c r="I2581" t="s">
        <v>5051</v>
      </c>
      <c r="K2581" t="s">
        <v>5092</v>
      </c>
      <c r="M2581" t="s">
        <v>5627</v>
      </c>
      <c r="AH2581" t="s">
        <v>5058</v>
      </c>
      <c r="AM2581" t="s">
        <v>11573</v>
      </c>
    </row>
    <row r="2582" spans="1:39" x14ac:dyDescent="0.25">
      <c r="A2582">
        <v>4609</v>
      </c>
      <c r="B2582" t="s">
        <v>11574</v>
      </c>
      <c r="C2582" t="s">
        <v>4791</v>
      </c>
      <c r="D2582" t="s">
        <v>5048</v>
      </c>
      <c r="E2582" t="s">
        <v>7831</v>
      </c>
      <c r="H2582" t="s">
        <v>5050</v>
      </c>
      <c r="I2582" t="s">
        <v>5051</v>
      </c>
      <c r="K2582" t="s">
        <v>235</v>
      </c>
      <c r="M2582" t="s">
        <v>238</v>
      </c>
      <c r="N2582" t="s">
        <v>5051</v>
      </c>
      <c r="O2582" t="s">
        <v>5094</v>
      </c>
      <c r="Q2582" t="s">
        <v>5109</v>
      </c>
      <c r="X2582" t="s">
        <v>5129</v>
      </c>
      <c r="Y2582" t="s">
        <v>5069</v>
      </c>
      <c r="Z2582" t="s">
        <v>5672</v>
      </c>
      <c r="AA2582" t="s">
        <v>5057</v>
      </c>
      <c r="AH2582" t="s">
        <v>5058</v>
      </c>
      <c r="AM2582" t="s">
        <v>11575</v>
      </c>
    </row>
    <row r="2583" spans="1:39" x14ac:dyDescent="0.25">
      <c r="A2583">
        <v>4610</v>
      </c>
      <c r="B2583" t="s">
        <v>11576</v>
      </c>
      <c r="C2583" t="s">
        <v>4791</v>
      </c>
      <c r="D2583" t="s">
        <v>5048</v>
      </c>
      <c r="E2583" t="s">
        <v>11577</v>
      </c>
      <c r="H2583" t="s">
        <v>5050</v>
      </c>
      <c r="I2583" t="s">
        <v>5051</v>
      </c>
      <c r="K2583" t="s">
        <v>5099</v>
      </c>
      <c r="M2583" t="s">
        <v>486</v>
      </c>
      <c r="N2583" t="s">
        <v>5051</v>
      </c>
      <c r="O2583" t="s">
        <v>5184</v>
      </c>
      <c r="Q2583" t="s">
        <v>5069</v>
      </c>
      <c r="X2583" t="s">
        <v>5077</v>
      </c>
      <c r="Y2583" t="s">
        <v>5057</v>
      </c>
      <c r="Z2583" t="s">
        <v>5560</v>
      </c>
      <c r="AA2583" t="s">
        <v>5094</v>
      </c>
      <c r="AH2583" t="s">
        <v>5058</v>
      </c>
      <c r="AM2583" t="s">
        <v>11578</v>
      </c>
    </row>
    <row r="2584" spans="1:39" x14ac:dyDescent="0.25">
      <c r="A2584">
        <v>4611</v>
      </c>
      <c r="B2584" t="s">
        <v>11579</v>
      </c>
      <c r="C2584" t="s">
        <v>4791</v>
      </c>
      <c r="D2584" t="s">
        <v>5048</v>
      </c>
      <c r="E2584" t="s">
        <v>11580</v>
      </c>
      <c r="H2584" t="s">
        <v>5050</v>
      </c>
      <c r="I2584" t="s">
        <v>5051</v>
      </c>
      <c r="K2584" t="s">
        <v>5191</v>
      </c>
      <c r="M2584" t="s">
        <v>506</v>
      </c>
      <c r="AH2584" t="s">
        <v>5058</v>
      </c>
      <c r="AM2584" t="s">
        <v>11581</v>
      </c>
    </row>
    <row r="2585" spans="1:39" x14ac:dyDescent="0.25">
      <c r="A2585">
        <v>4612</v>
      </c>
      <c r="B2585" t="s">
        <v>11582</v>
      </c>
      <c r="C2585" t="s">
        <v>4791</v>
      </c>
      <c r="D2585" t="s">
        <v>5048</v>
      </c>
      <c r="E2585" t="s">
        <v>11583</v>
      </c>
      <c r="H2585" t="s">
        <v>5050</v>
      </c>
      <c r="I2585" t="s">
        <v>5564</v>
      </c>
      <c r="K2585" t="s">
        <v>5108</v>
      </c>
      <c r="M2585" t="s">
        <v>255</v>
      </c>
      <c r="AH2585" t="s">
        <v>11584</v>
      </c>
      <c r="AM2585" t="s">
        <v>11585</v>
      </c>
    </row>
    <row r="2586" spans="1:39" x14ac:dyDescent="0.25">
      <c r="A2586">
        <v>4613</v>
      </c>
      <c r="B2586" t="s">
        <v>11586</v>
      </c>
      <c r="C2586" t="s">
        <v>4791</v>
      </c>
      <c r="D2586" t="s">
        <v>5048</v>
      </c>
      <c r="E2586" t="s">
        <v>11587</v>
      </c>
      <c r="H2586" t="s">
        <v>5050</v>
      </c>
      <c r="I2586" t="s">
        <v>5051</v>
      </c>
      <c r="K2586" t="s">
        <v>5099</v>
      </c>
      <c r="M2586" t="s">
        <v>743</v>
      </c>
      <c r="N2586" t="s">
        <v>5051</v>
      </c>
      <c r="O2586" t="s">
        <v>235</v>
      </c>
      <c r="Q2586" t="s">
        <v>5094</v>
      </c>
      <c r="X2586" t="s">
        <v>235</v>
      </c>
      <c r="Y2586" t="s">
        <v>5191</v>
      </c>
      <c r="Z2586" t="s">
        <v>235</v>
      </c>
      <c r="AA2586" t="s">
        <v>5070</v>
      </c>
      <c r="AH2586" t="s">
        <v>11584</v>
      </c>
      <c r="AM2586" t="s">
        <v>11588</v>
      </c>
    </row>
    <row r="2587" spans="1:39" x14ac:dyDescent="0.25">
      <c r="A2587">
        <v>4614</v>
      </c>
      <c r="B2587" t="s">
        <v>11589</v>
      </c>
      <c r="C2587" t="s">
        <v>4791</v>
      </c>
      <c r="D2587" t="s">
        <v>5048</v>
      </c>
      <c r="E2587" t="s">
        <v>11590</v>
      </c>
      <c r="H2587" t="s">
        <v>5050</v>
      </c>
      <c r="I2587" t="s">
        <v>5051</v>
      </c>
      <c r="K2587" t="s">
        <v>235</v>
      </c>
      <c r="M2587" t="s">
        <v>5134</v>
      </c>
      <c r="N2587" t="s">
        <v>5051</v>
      </c>
      <c r="O2587" t="s">
        <v>5099</v>
      </c>
      <c r="Q2587" t="s">
        <v>238</v>
      </c>
      <c r="X2587" t="s">
        <v>5074</v>
      </c>
      <c r="Y2587" t="s">
        <v>323</v>
      </c>
      <c r="Z2587" t="s">
        <v>5109</v>
      </c>
      <c r="AA2587" t="s">
        <v>235</v>
      </c>
      <c r="AH2587" t="s">
        <v>11584</v>
      </c>
      <c r="AM2587" t="s">
        <v>11591</v>
      </c>
    </row>
    <row r="2588" spans="1:39" x14ac:dyDescent="0.25">
      <c r="A2588">
        <v>4615</v>
      </c>
      <c r="B2588" t="s">
        <v>11592</v>
      </c>
      <c r="C2588" t="s">
        <v>4791</v>
      </c>
      <c r="D2588" t="s">
        <v>5048</v>
      </c>
      <c r="E2588" t="s">
        <v>11593</v>
      </c>
      <c r="H2588" t="s">
        <v>5050</v>
      </c>
      <c r="I2588" t="s">
        <v>5051</v>
      </c>
      <c r="K2588" t="s">
        <v>235</v>
      </c>
      <c r="M2588" t="s">
        <v>743</v>
      </c>
      <c r="N2588" t="s">
        <v>5051</v>
      </c>
      <c r="O2588" t="s">
        <v>5099</v>
      </c>
      <c r="Q2588" t="s">
        <v>5109</v>
      </c>
      <c r="X2588" t="s">
        <v>5052</v>
      </c>
      <c r="Y2588" t="s">
        <v>5196</v>
      </c>
      <c r="Z2588" t="s">
        <v>5052</v>
      </c>
      <c r="AA2588" t="s">
        <v>5070</v>
      </c>
      <c r="AH2588" t="s">
        <v>11584</v>
      </c>
      <c r="AM2588" t="s">
        <v>11594</v>
      </c>
    </row>
    <row r="2589" spans="1:39" x14ac:dyDescent="0.25">
      <c r="A2589">
        <v>4616</v>
      </c>
      <c r="B2589" t="s">
        <v>11595</v>
      </c>
      <c r="C2589" t="s">
        <v>4791</v>
      </c>
      <c r="D2589" t="s">
        <v>5048</v>
      </c>
      <c r="E2589" t="s">
        <v>11596</v>
      </c>
      <c r="H2589" t="s">
        <v>5050</v>
      </c>
      <c r="I2589" t="s">
        <v>5051</v>
      </c>
      <c r="K2589" t="s">
        <v>5091</v>
      </c>
      <c r="M2589" t="s">
        <v>5085</v>
      </c>
      <c r="N2589" t="s">
        <v>5051</v>
      </c>
      <c r="O2589" t="s">
        <v>5094</v>
      </c>
      <c r="Q2589" t="s">
        <v>486</v>
      </c>
      <c r="X2589" t="s">
        <v>5070</v>
      </c>
      <c r="Y2589" t="s">
        <v>5196</v>
      </c>
      <c r="Z2589" t="s">
        <v>5091</v>
      </c>
      <c r="AA2589" t="s">
        <v>5091</v>
      </c>
      <c r="AH2589" t="s">
        <v>11584</v>
      </c>
      <c r="AM2589" t="s">
        <v>11597</v>
      </c>
    </row>
    <row r="2590" spans="1:39" x14ac:dyDescent="0.25">
      <c r="A2590">
        <v>4617</v>
      </c>
      <c r="B2590" t="s">
        <v>11598</v>
      </c>
      <c r="C2590" t="s">
        <v>4791</v>
      </c>
      <c r="D2590" t="s">
        <v>5048</v>
      </c>
      <c r="E2590" t="s">
        <v>11599</v>
      </c>
      <c r="H2590" t="s">
        <v>5050</v>
      </c>
      <c r="I2590" t="s">
        <v>5051</v>
      </c>
      <c r="K2590" t="s">
        <v>5133</v>
      </c>
      <c r="M2590" t="s">
        <v>5196</v>
      </c>
      <c r="N2590" t="s">
        <v>5051</v>
      </c>
      <c r="O2590" t="s">
        <v>5104</v>
      </c>
      <c r="Q2590" t="s">
        <v>486</v>
      </c>
      <c r="X2590" t="s">
        <v>5052</v>
      </c>
      <c r="Y2590" t="s">
        <v>5862</v>
      </c>
      <c r="Z2590" t="s">
        <v>5052</v>
      </c>
      <c r="AA2590" t="s">
        <v>5091</v>
      </c>
      <c r="AH2590" t="s">
        <v>5058</v>
      </c>
      <c r="AM2590" t="s">
        <v>11600</v>
      </c>
    </row>
    <row r="2591" spans="1:39" x14ac:dyDescent="0.25">
      <c r="A2591">
        <v>4618</v>
      </c>
      <c r="B2591" t="s">
        <v>11601</v>
      </c>
      <c r="C2591" t="s">
        <v>4791</v>
      </c>
      <c r="D2591" t="s">
        <v>5048</v>
      </c>
      <c r="E2591" t="s">
        <v>11602</v>
      </c>
      <c r="H2591" t="s">
        <v>5050</v>
      </c>
      <c r="I2591" t="s">
        <v>5051</v>
      </c>
      <c r="K2591" t="s">
        <v>5271</v>
      </c>
      <c r="M2591" t="s">
        <v>1148</v>
      </c>
      <c r="AM2591" t="s">
        <v>11603</v>
      </c>
    </row>
    <row r="2592" spans="1:39" x14ac:dyDescent="0.25">
      <c r="A2592">
        <v>4619</v>
      </c>
      <c r="B2592" t="s">
        <v>11604</v>
      </c>
      <c r="C2592" t="s">
        <v>4791</v>
      </c>
      <c r="D2592" t="s">
        <v>5048</v>
      </c>
      <c r="E2592" t="s">
        <v>11605</v>
      </c>
      <c r="H2592" t="s">
        <v>5050</v>
      </c>
      <c r="I2592" t="s">
        <v>5051</v>
      </c>
      <c r="K2592" t="s">
        <v>5080</v>
      </c>
      <c r="M2592" t="s">
        <v>6922</v>
      </c>
      <c r="AH2592" t="s">
        <v>5058</v>
      </c>
      <c r="AM2592" t="s">
        <v>11606</v>
      </c>
    </row>
    <row r="2593" spans="1:39" x14ac:dyDescent="0.25">
      <c r="A2593">
        <v>4620</v>
      </c>
      <c r="B2593" t="s">
        <v>11607</v>
      </c>
      <c r="C2593" t="s">
        <v>4791</v>
      </c>
      <c r="D2593" t="s">
        <v>5048</v>
      </c>
      <c r="E2593" t="s">
        <v>11608</v>
      </c>
      <c r="H2593" t="s">
        <v>5050</v>
      </c>
      <c r="I2593" t="s">
        <v>5051</v>
      </c>
      <c r="K2593" t="s">
        <v>5104</v>
      </c>
      <c r="M2593" t="s">
        <v>5619</v>
      </c>
      <c r="AH2593" t="s">
        <v>5058</v>
      </c>
      <c r="AM2593" t="s">
        <v>11609</v>
      </c>
    </row>
    <row r="2594" spans="1:39" x14ac:dyDescent="0.25">
      <c r="A2594">
        <v>4621</v>
      </c>
      <c r="B2594" t="s">
        <v>11610</v>
      </c>
      <c r="C2594" t="s">
        <v>4791</v>
      </c>
      <c r="D2594" t="s">
        <v>5048</v>
      </c>
      <c r="E2594" t="s">
        <v>11611</v>
      </c>
      <c r="H2594" t="s">
        <v>5050</v>
      </c>
      <c r="I2594" t="s">
        <v>5051</v>
      </c>
      <c r="K2594" t="s">
        <v>235</v>
      </c>
      <c r="M2594" t="s">
        <v>5191</v>
      </c>
      <c r="N2594" t="s">
        <v>5051</v>
      </c>
      <c r="O2594" t="s">
        <v>5063</v>
      </c>
      <c r="Q2594" t="s">
        <v>486</v>
      </c>
      <c r="X2594" t="s">
        <v>5052</v>
      </c>
      <c r="Y2594" t="s">
        <v>5191</v>
      </c>
      <c r="Z2594" t="s">
        <v>5052</v>
      </c>
      <c r="AA2594" t="s">
        <v>5070</v>
      </c>
      <c r="AH2594" t="s">
        <v>5058</v>
      </c>
      <c r="AM2594" t="s">
        <v>11612</v>
      </c>
    </row>
    <row r="2595" spans="1:39" x14ac:dyDescent="0.25">
      <c r="A2595">
        <v>4622</v>
      </c>
      <c r="B2595" t="s">
        <v>11613</v>
      </c>
      <c r="C2595" t="s">
        <v>4791</v>
      </c>
      <c r="D2595" t="s">
        <v>5048</v>
      </c>
      <c r="E2595" t="s">
        <v>11614</v>
      </c>
      <c r="H2595" t="s">
        <v>5050</v>
      </c>
      <c r="I2595" t="s">
        <v>5051</v>
      </c>
      <c r="K2595" t="s">
        <v>235</v>
      </c>
      <c r="M2595" t="s">
        <v>238</v>
      </c>
      <c r="N2595" t="s">
        <v>5051</v>
      </c>
      <c r="O2595" t="s">
        <v>5211</v>
      </c>
      <c r="Q2595" t="s">
        <v>486</v>
      </c>
      <c r="X2595" t="s">
        <v>5077</v>
      </c>
      <c r="Y2595" t="s">
        <v>323</v>
      </c>
      <c r="Z2595" t="s">
        <v>5052</v>
      </c>
      <c r="AA2595" t="s">
        <v>5129</v>
      </c>
      <c r="AH2595" t="s">
        <v>5058</v>
      </c>
      <c r="AM2595" t="s">
        <v>11615</v>
      </c>
    </row>
    <row r="2596" spans="1:39" x14ac:dyDescent="0.25">
      <c r="A2596">
        <v>4623</v>
      </c>
      <c r="B2596" t="s">
        <v>11616</v>
      </c>
      <c r="C2596" t="s">
        <v>4791</v>
      </c>
      <c r="D2596" t="s">
        <v>5048</v>
      </c>
      <c r="E2596" t="s">
        <v>11617</v>
      </c>
      <c r="H2596" t="s">
        <v>5050</v>
      </c>
      <c r="I2596" t="s">
        <v>5051</v>
      </c>
      <c r="K2596" t="s">
        <v>5099</v>
      </c>
      <c r="M2596" t="s">
        <v>743</v>
      </c>
      <c r="N2596" t="s">
        <v>5051</v>
      </c>
      <c r="O2596" t="s">
        <v>235</v>
      </c>
      <c r="Q2596" t="s">
        <v>506</v>
      </c>
      <c r="X2596" t="s">
        <v>235</v>
      </c>
      <c r="Y2596" t="s">
        <v>5191</v>
      </c>
      <c r="Z2596" t="s">
        <v>235</v>
      </c>
      <c r="AA2596" t="s">
        <v>5070</v>
      </c>
      <c r="AH2596" t="s">
        <v>5058</v>
      </c>
      <c r="AM2596" t="s">
        <v>11618</v>
      </c>
    </row>
    <row r="2597" spans="1:39" x14ac:dyDescent="0.25">
      <c r="A2597">
        <v>4624</v>
      </c>
      <c r="B2597" t="s">
        <v>11619</v>
      </c>
      <c r="C2597" t="s">
        <v>4791</v>
      </c>
      <c r="D2597" t="s">
        <v>5048</v>
      </c>
      <c r="E2597" t="s">
        <v>11620</v>
      </c>
      <c r="H2597" t="s">
        <v>5050</v>
      </c>
      <c r="I2597" t="s">
        <v>5051</v>
      </c>
      <c r="K2597" t="s">
        <v>235</v>
      </c>
      <c r="M2597" t="s">
        <v>5196</v>
      </c>
      <c r="N2597" t="s">
        <v>5051</v>
      </c>
      <c r="O2597" t="s">
        <v>5094</v>
      </c>
      <c r="Q2597" t="s">
        <v>506</v>
      </c>
      <c r="X2597" t="s">
        <v>5070</v>
      </c>
      <c r="Y2597" t="s">
        <v>5080</v>
      </c>
      <c r="Z2597" t="s">
        <v>5070</v>
      </c>
      <c r="AA2597" t="s">
        <v>5057</v>
      </c>
      <c r="AH2597" t="s">
        <v>5058</v>
      </c>
      <c r="AM2597" t="s">
        <v>11621</v>
      </c>
    </row>
    <row r="2598" spans="1:39" x14ac:dyDescent="0.25">
      <c r="A2598">
        <v>4625</v>
      </c>
      <c r="B2598" t="s">
        <v>11622</v>
      </c>
      <c r="C2598" t="s">
        <v>4791</v>
      </c>
      <c r="D2598" t="s">
        <v>5048</v>
      </c>
      <c r="E2598" t="s">
        <v>11623</v>
      </c>
      <c r="H2598" t="s">
        <v>5050</v>
      </c>
      <c r="I2598" t="s">
        <v>5051</v>
      </c>
      <c r="K2598" t="s">
        <v>5080</v>
      </c>
      <c r="M2598" t="s">
        <v>5069</v>
      </c>
      <c r="AH2598" t="s">
        <v>5058</v>
      </c>
      <c r="AM2598" t="s">
        <v>11624</v>
      </c>
    </row>
    <row r="2599" spans="1:39" x14ac:dyDescent="0.25">
      <c r="A2599">
        <v>4626</v>
      </c>
      <c r="B2599" t="s">
        <v>11625</v>
      </c>
      <c r="C2599" t="s">
        <v>4791</v>
      </c>
      <c r="D2599" t="s">
        <v>5048</v>
      </c>
      <c r="E2599" t="s">
        <v>11626</v>
      </c>
      <c r="H2599" t="s">
        <v>5050</v>
      </c>
      <c r="I2599" t="s">
        <v>5051</v>
      </c>
      <c r="K2599" t="s">
        <v>5094</v>
      </c>
      <c r="M2599" t="s">
        <v>670</v>
      </c>
      <c r="AH2599" t="s">
        <v>5058</v>
      </c>
      <c r="AM2599" t="s">
        <v>11627</v>
      </c>
    </row>
    <row r="2600" spans="1:39" x14ac:dyDescent="0.25">
      <c r="A2600">
        <v>4627</v>
      </c>
      <c r="B2600" t="s">
        <v>11628</v>
      </c>
      <c r="C2600" t="s">
        <v>4791</v>
      </c>
      <c r="D2600" t="s">
        <v>5048</v>
      </c>
      <c r="E2600" t="s">
        <v>11629</v>
      </c>
      <c r="H2600" t="s">
        <v>5050</v>
      </c>
      <c r="I2600" t="s">
        <v>5051</v>
      </c>
      <c r="K2600" t="s">
        <v>5099</v>
      </c>
      <c r="M2600" t="s">
        <v>5092</v>
      </c>
      <c r="N2600" t="s">
        <v>5051</v>
      </c>
      <c r="O2600" t="s">
        <v>5113</v>
      </c>
      <c r="Q2600" t="s">
        <v>5121</v>
      </c>
      <c r="X2600" t="s">
        <v>5057</v>
      </c>
      <c r="Y2600" t="s">
        <v>323</v>
      </c>
      <c r="Z2600" t="s">
        <v>5057</v>
      </c>
      <c r="AA2600" t="s">
        <v>5672</v>
      </c>
      <c r="AH2600" t="s">
        <v>5058</v>
      </c>
      <c r="AM2600" t="s">
        <v>11630</v>
      </c>
    </row>
    <row r="2601" spans="1:39" x14ac:dyDescent="0.25">
      <c r="A2601">
        <v>4628</v>
      </c>
      <c r="B2601" t="s">
        <v>11631</v>
      </c>
      <c r="C2601" t="s">
        <v>4791</v>
      </c>
      <c r="D2601" t="s">
        <v>5048</v>
      </c>
      <c r="E2601" t="s">
        <v>11632</v>
      </c>
      <c r="H2601" t="s">
        <v>5050</v>
      </c>
      <c r="I2601" t="s">
        <v>5051</v>
      </c>
      <c r="K2601" t="s">
        <v>235</v>
      </c>
      <c r="M2601" t="s">
        <v>238</v>
      </c>
      <c r="N2601" t="s">
        <v>5051</v>
      </c>
      <c r="O2601" t="s">
        <v>5113</v>
      </c>
      <c r="Q2601" t="s">
        <v>238</v>
      </c>
      <c r="R2601" t="s">
        <v>5051</v>
      </c>
      <c r="S2601" t="s">
        <v>5099</v>
      </c>
      <c r="U2601" t="s">
        <v>5134</v>
      </c>
      <c r="X2601" t="s">
        <v>5091</v>
      </c>
      <c r="Y2601" t="s">
        <v>5196</v>
      </c>
      <c r="Z2601" t="s">
        <v>5091</v>
      </c>
      <c r="AA2601" t="s">
        <v>5091</v>
      </c>
      <c r="AB2601" t="s">
        <v>5517</v>
      </c>
      <c r="AC2601" t="s">
        <v>5113</v>
      </c>
      <c r="AH2601" t="s">
        <v>5058</v>
      </c>
      <c r="AM2601" t="s">
        <v>11633</v>
      </c>
    </row>
    <row r="2602" spans="1:39" x14ac:dyDescent="0.25">
      <c r="A2602">
        <v>4629</v>
      </c>
      <c r="B2602" t="s">
        <v>11634</v>
      </c>
      <c r="C2602" t="s">
        <v>4791</v>
      </c>
      <c r="D2602" t="s">
        <v>5048</v>
      </c>
      <c r="E2602" t="s">
        <v>11635</v>
      </c>
      <c r="H2602" t="s">
        <v>5050</v>
      </c>
      <c r="I2602" t="s">
        <v>5051</v>
      </c>
      <c r="K2602" t="s">
        <v>5052</v>
      </c>
      <c r="M2602" t="s">
        <v>743</v>
      </c>
      <c r="N2602" t="s">
        <v>5051</v>
      </c>
      <c r="O2602" t="s">
        <v>5099</v>
      </c>
      <c r="Q2602" t="s">
        <v>743</v>
      </c>
      <c r="X2602" t="s">
        <v>5057</v>
      </c>
      <c r="Y2602" t="s">
        <v>5121</v>
      </c>
      <c r="Z2602" t="s">
        <v>5057</v>
      </c>
      <c r="AA2602" t="s">
        <v>5069</v>
      </c>
      <c r="AH2602" t="s">
        <v>5058</v>
      </c>
      <c r="AM2602" t="s">
        <v>11636</v>
      </c>
    </row>
    <row r="2603" spans="1:39" x14ac:dyDescent="0.25">
      <c r="A2603">
        <v>4630</v>
      </c>
      <c r="B2603" t="s">
        <v>11637</v>
      </c>
      <c r="C2603" t="s">
        <v>4791</v>
      </c>
      <c r="D2603" t="s">
        <v>5048</v>
      </c>
      <c r="E2603" t="s">
        <v>11638</v>
      </c>
      <c r="H2603" t="s">
        <v>5050</v>
      </c>
      <c r="I2603" t="s">
        <v>5051</v>
      </c>
      <c r="K2603" t="s">
        <v>5094</v>
      </c>
      <c r="M2603" t="s">
        <v>238</v>
      </c>
      <c r="N2603" t="s">
        <v>5051</v>
      </c>
      <c r="O2603" t="s">
        <v>5094</v>
      </c>
      <c r="Q2603" t="s">
        <v>238</v>
      </c>
      <c r="X2603" t="s">
        <v>5091</v>
      </c>
      <c r="Y2603" t="s">
        <v>506</v>
      </c>
      <c r="Z2603" t="s">
        <v>5091</v>
      </c>
      <c r="AA2603" t="s">
        <v>5080</v>
      </c>
      <c r="AH2603" t="s">
        <v>5058</v>
      </c>
      <c r="AM2603" t="s">
        <v>11639</v>
      </c>
    </row>
    <row r="2604" spans="1:39" x14ac:dyDescent="0.25">
      <c r="A2604">
        <v>4631</v>
      </c>
      <c r="B2604" t="s">
        <v>11640</v>
      </c>
      <c r="C2604" t="s">
        <v>4791</v>
      </c>
      <c r="D2604" t="s">
        <v>5048</v>
      </c>
      <c r="E2604" t="s">
        <v>11641</v>
      </c>
      <c r="H2604" t="s">
        <v>5050</v>
      </c>
      <c r="I2604" t="s">
        <v>5051</v>
      </c>
      <c r="K2604" t="s">
        <v>5098</v>
      </c>
      <c r="M2604" t="s">
        <v>239</v>
      </c>
      <c r="AH2604" t="s">
        <v>5058</v>
      </c>
      <c r="AM2604" t="s">
        <v>11642</v>
      </c>
    </row>
    <row r="2605" spans="1:39" x14ac:dyDescent="0.25">
      <c r="A2605">
        <v>4632</v>
      </c>
      <c r="B2605" t="s">
        <v>11643</v>
      </c>
      <c r="C2605" t="s">
        <v>4791</v>
      </c>
      <c r="D2605" t="s">
        <v>5048</v>
      </c>
      <c r="E2605" t="s">
        <v>11644</v>
      </c>
      <c r="H2605" t="s">
        <v>5050</v>
      </c>
      <c r="I2605" t="s">
        <v>5051</v>
      </c>
      <c r="K2605" t="s">
        <v>5091</v>
      </c>
      <c r="M2605" t="s">
        <v>5109</v>
      </c>
      <c r="N2605" t="s">
        <v>5051</v>
      </c>
      <c r="O2605" t="s">
        <v>5108</v>
      </c>
      <c r="Q2605" t="s">
        <v>5109</v>
      </c>
      <c r="X2605" t="s">
        <v>5091</v>
      </c>
      <c r="Y2605" t="s">
        <v>5619</v>
      </c>
      <c r="Z2605" t="s">
        <v>5117</v>
      </c>
      <c r="AA2605" t="s">
        <v>5191</v>
      </c>
      <c r="AH2605" t="s">
        <v>5058</v>
      </c>
      <c r="AM2605" t="s">
        <v>11645</v>
      </c>
    </row>
    <row r="2606" spans="1:39" x14ac:dyDescent="0.25">
      <c r="A2606">
        <v>4633</v>
      </c>
      <c r="B2606" t="s">
        <v>11646</v>
      </c>
      <c r="C2606" t="s">
        <v>4791</v>
      </c>
      <c r="D2606" t="s">
        <v>5048</v>
      </c>
      <c r="E2606" t="s">
        <v>11647</v>
      </c>
      <c r="H2606" t="s">
        <v>5050</v>
      </c>
      <c r="I2606" t="s">
        <v>5051</v>
      </c>
      <c r="K2606" t="s">
        <v>5098</v>
      </c>
      <c r="M2606" t="s">
        <v>5121</v>
      </c>
      <c r="AH2606" t="s">
        <v>5058</v>
      </c>
      <c r="AM2606" t="s">
        <v>11648</v>
      </c>
    </row>
    <row r="2607" spans="1:39" x14ac:dyDescent="0.25">
      <c r="A2607">
        <v>4634</v>
      </c>
      <c r="B2607" t="s">
        <v>11649</v>
      </c>
      <c r="C2607" t="s">
        <v>4791</v>
      </c>
      <c r="D2607" t="s">
        <v>5048</v>
      </c>
      <c r="E2607" t="s">
        <v>11650</v>
      </c>
      <c r="H2607" t="s">
        <v>5050</v>
      </c>
      <c r="I2607" t="s">
        <v>5051</v>
      </c>
      <c r="K2607" t="s">
        <v>5099</v>
      </c>
      <c r="M2607" t="s">
        <v>5092</v>
      </c>
      <c r="N2607" t="s">
        <v>5051</v>
      </c>
      <c r="O2607" t="s">
        <v>5113</v>
      </c>
      <c r="Q2607" t="s">
        <v>238</v>
      </c>
      <c r="X2607" t="s">
        <v>5070</v>
      </c>
      <c r="Y2607" t="s">
        <v>323</v>
      </c>
      <c r="Z2607" t="s">
        <v>5070</v>
      </c>
      <c r="AA2607" t="s">
        <v>5057</v>
      </c>
      <c r="AH2607" t="s">
        <v>5058</v>
      </c>
      <c r="AM2607" t="s">
        <v>11651</v>
      </c>
    </row>
    <row r="2608" spans="1:39" x14ac:dyDescent="0.25">
      <c r="A2608">
        <v>4635</v>
      </c>
      <c r="B2608" t="s">
        <v>11652</v>
      </c>
      <c r="C2608" t="s">
        <v>4791</v>
      </c>
      <c r="D2608" t="s">
        <v>5048</v>
      </c>
      <c r="E2608" t="s">
        <v>11653</v>
      </c>
      <c r="H2608" t="s">
        <v>5050</v>
      </c>
      <c r="I2608" t="s">
        <v>5051</v>
      </c>
      <c r="K2608" t="s">
        <v>5122</v>
      </c>
      <c r="M2608" t="s">
        <v>486</v>
      </c>
      <c r="N2608" t="s">
        <v>5051</v>
      </c>
      <c r="O2608" t="s">
        <v>5122</v>
      </c>
      <c r="Q2608" t="s">
        <v>239</v>
      </c>
      <c r="X2608" t="s">
        <v>5070</v>
      </c>
      <c r="Y2608" t="s">
        <v>6072</v>
      </c>
      <c r="Z2608" t="s">
        <v>5070</v>
      </c>
      <c r="AA2608" t="s">
        <v>5057</v>
      </c>
      <c r="AH2608" t="s">
        <v>5058</v>
      </c>
      <c r="AM2608" t="s">
        <v>11654</v>
      </c>
    </row>
    <row r="2609" spans="1:39" x14ac:dyDescent="0.25">
      <c r="A2609">
        <v>4636</v>
      </c>
      <c r="B2609" t="s">
        <v>11655</v>
      </c>
      <c r="C2609" t="s">
        <v>4791</v>
      </c>
      <c r="D2609" t="s">
        <v>5048</v>
      </c>
      <c r="E2609" t="s">
        <v>11656</v>
      </c>
      <c r="H2609" t="s">
        <v>5050</v>
      </c>
      <c r="I2609" t="s">
        <v>5051</v>
      </c>
      <c r="K2609" t="s">
        <v>5108</v>
      </c>
      <c r="M2609" t="s">
        <v>513</v>
      </c>
      <c r="N2609" t="s">
        <v>5051</v>
      </c>
      <c r="O2609" t="s">
        <v>5094</v>
      </c>
      <c r="Q2609" t="s">
        <v>486</v>
      </c>
      <c r="X2609" t="s">
        <v>5074</v>
      </c>
      <c r="Y2609" t="s">
        <v>743</v>
      </c>
      <c r="Z2609" t="s">
        <v>5070</v>
      </c>
      <c r="AA2609" t="s">
        <v>235</v>
      </c>
      <c r="AH2609" t="s">
        <v>5058</v>
      </c>
      <c r="AM2609" t="s">
        <v>11657</v>
      </c>
    </row>
    <row r="2610" spans="1:39" x14ac:dyDescent="0.25">
      <c r="A2610">
        <v>4637</v>
      </c>
      <c r="B2610" t="s">
        <v>11658</v>
      </c>
      <c r="C2610" t="s">
        <v>4791</v>
      </c>
      <c r="D2610" t="s">
        <v>5048</v>
      </c>
      <c r="E2610" t="s">
        <v>11659</v>
      </c>
      <c r="H2610" t="s">
        <v>5050</v>
      </c>
      <c r="I2610" t="s">
        <v>5051</v>
      </c>
      <c r="K2610" t="s">
        <v>5099</v>
      </c>
      <c r="M2610" t="s">
        <v>5092</v>
      </c>
      <c r="N2610" t="s">
        <v>5051</v>
      </c>
      <c r="O2610" t="s">
        <v>5113</v>
      </c>
      <c r="Q2610" t="s">
        <v>238</v>
      </c>
      <c r="X2610" t="s">
        <v>5070</v>
      </c>
      <c r="Y2610" t="s">
        <v>5121</v>
      </c>
      <c r="Z2610" t="s">
        <v>5070</v>
      </c>
      <c r="AA2610" t="s">
        <v>323</v>
      </c>
      <c r="AH2610" t="s">
        <v>5058</v>
      </c>
      <c r="AM2610" t="s">
        <v>11660</v>
      </c>
    </row>
    <row r="2611" spans="1:39" x14ac:dyDescent="0.25">
      <c r="A2611">
        <v>4638</v>
      </c>
      <c r="B2611" t="s">
        <v>11661</v>
      </c>
      <c r="C2611" t="s">
        <v>4791</v>
      </c>
      <c r="D2611" t="s">
        <v>5048</v>
      </c>
      <c r="E2611" t="s">
        <v>11662</v>
      </c>
      <c r="H2611" t="s">
        <v>5050</v>
      </c>
      <c r="I2611" t="s">
        <v>5051</v>
      </c>
      <c r="K2611" t="s">
        <v>235</v>
      </c>
      <c r="M2611" t="s">
        <v>5237</v>
      </c>
      <c r="N2611" t="s">
        <v>5051</v>
      </c>
      <c r="O2611" t="s">
        <v>5122</v>
      </c>
      <c r="Q2611" t="s">
        <v>238</v>
      </c>
      <c r="X2611" t="s">
        <v>5070</v>
      </c>
      <c r="Y2611" t="s">
        <v>5285</v>
      </c>
      <c r="Z2611" t="s">
        <v>5070</v>
      </c>
      <c r="AA2611" t="s">
        <v>5355</v>
      </c>
      <c r="AH2611" t="s">
        <v>5058</v>
      </c>
      <c r="AM2611" t="s">
        <v>11663</v>
      </c>
    </row>
    <row r="2612" spans="1:39" x14ac:dyDescent="0.25">
      <c r="A2612">
        <v>4639</v>
      </c>
      <c r="B2612" t="s">
        <v>11664</v>
      </c>
      <c r="C2612" t="s">
        <v>4791</v>
      </c>
      <c r="D2612" t="s">
        <v>5048</v>
      </c>
      <c r="E2612" t="s">
        <v>11665</v>
      </c>
      <c r="H2612" t="s">
        <v>5050</v>
      </c>
      <c r="I2612" t="s">
        <v>5051</v>
      </c>
      <c r="K2612" t="s">
        <v>5094</v>
      </c>
      <c r="M2612" t="s">
        <v>506</v>
      </c>
      <c r="N2612" t="s">
        <v>5051</v>
      </c>
      <c r="O2612" t="s">
        <v>5063</v>
      </c>
      <c r="Q2612" t="s">
        <v>506</v>
      </c>
      <c r="X2612" t="s">
        <v>5070</v>
      </c>
      <c r="Y2612" t="s">
        <v>5056</v>
      </c>
      <c r="Z2612" t="s">
        <v>5070</v>
      </c>
      <c r="AA2612" t="s">
        <v>5099</v>
      </c>
      <c r="AH2612" t="s">
        <v>5058</v>
      </c>
      <c r="AM2612" t="s">
        <v>11666</v>
      </c>
    </row>
    <row r="2613" spans="1:39" x14ac:dyDescent="0.25">
      <c r="A2613">
        <v>4640</v>
      </c>
      <c r="B2613" t="s">
        <v>11667</v>
      </c>
      <c r="C2613" t="s">
        <v>4791</v>
      </c>
      <c r="D2613" t="s">
        <v>5048</v>
      </c>
      <c r="E2613" t="s">
        <v>11668</v>
      </c>
      <c r="H2613" t="s">
        <v>5050</v>
      </c>
      <c r="I2613" t="s">
        <v>5051</v>
      </c>
      <c r="K2613" t="s">
        <v>235</v>
      </c>
      <c r="M2613" t="s">
        <v>5098</v>
      </c>
      <c r="N2613" t="s">
        <v>5051</v>
      </c>
      <c r="O2613" t="s">
        <v>5094</v>
      </c>
      <c r="Q2613" t="s">
        <v>486</v>
      </c>
      <c r="X2613" t="s">
        <v>5052</v>
      </c>
      <c r="Y2613" t="s">
        <v>323</v>
      </c>
      <c r="Z2613" t="s">
        <v>5052</v>
      </c>
      <c r="AA2613" t="s">
        <v>5057</v>
      </c>
      <c r="AH2613" t="s">
        <v>5058</v>
      </c>
      <c r="AM2613" t="s">
        <v>11669</v>
      </c>
    </row>
    <row r="2614" spans="1:39" x14ac:dyDescent="0.25">
      <c r="A2614">
        <v>4641</v>
      </c>
      <c r="B2614" t="s">
        <v>11670</v>
      </c>
      <c r="C2614" t="s">
        <v>4791</v>
      </c>
      <c r="D2614" t="s">
        <v>5048</v>
      </c>
      <c r="E2614" t="s">
        <v>11671</v>
      </c>
      <c r="H2614" t="s">
        <v>5050</v>
      </c>
      <c r="I2614" t="s">
        <v>5051</v>
      </c>
      <c r="K2614" t="s">
        <v>5091</v>
      </c>
      <c r="M2614" t="s">
        <v>323</v>
      </c>
      <c r="N2614" t="s">
        <v>5051</v>
      </c>
      <c r="O2614" t="s">
        <v>5104</v>
      </c>
      <c r="Q2614" t="s">
        <v>5109</v>
      </c>
      <c r="X2614" t="s">
        <v>323</v>
      </c>
      <c r="Y2614" t="s">
        <v>9191</v>
      </c>
      <c r="Z2614" t="s">
        <v>5094</v>
      </c>
      <c r="AA2614" t="s">
        <v>5077</v>
      </c>
      <c r="AH2614" t="s">
        <v>5058</v>
      </c>
      <c r="AM2614" t="s">
        <v>11672</v>
      </c>
    </row>
    <row r="2615" spans="1:39" x14ac:dyDescent="0.25">
      <c r="A2615">
        <v>4642</v>
      </c>
      <c r="B2615" t="s">
        <v>11673</v>
      </c>
      <c r="C2615" t="s">
        <v>4791</v>
      </c>
      <c r="D2615" t="s">
        <v>5048</v>
      </c>
      <c r="E2615" t="s">
        <v>11674</v>
      </c>
      <c r="H2615" t="s">
        <v>5050</v>
      </c>
      <c r="I2615" t="s">
        <v>5051</v>
      </c>
      <c r="K2615" t="s">
        <v>5091</v>
      </c>
      <c r="M2615" t="s">
        <v>5134</v>
      </c>
      <c r="N2615" t="s">
        <v>5051</v>
      </c>
      <c r="O2615" t="s">
        <v>5099</v>
      </c>
      <c r="Q2615" t="s">
        <v>5054</v>
      </c>
      <c r="X2615" t="s">
        <v>5077</v>
      </c>
      <c r="Y2615" t="s">
        <v>5191</v>
      </c>
      <c r="Z2615" t="s">
        <v>5077</v>
      </c>
      <c r="AA2615" t="s">
        <v>5057</v>
      </c>
      <c r="AH2615" t="s">
        <v>5058</v>
      </c>
      <c r="AM2615" t="s">
        <v>11675</v>
      </c>
    </row>
    <row r="2616" spans="1:39" x14ac:dyDescent="0.25">
      <c r="A2616">
        <v>4643</v>
      </c>
      <c r="B2616" t="s">
        <v>11676</v>
      </c>
      <c r="C2616" t="s">
        <v>4791</v>
      </c>
      <c r="D2616" t="s">
        <v>5048</v>
      </c>
      <c r="E2616" t="s">
        <v>11677</v>
      </c>
      <c r="H2616" t="s">
        <v>5050</v>
      </c>
      <c r="I2616" t="s">
        <v>5051</v>
      </c>
      <c r="K2616" t="s">
        <v>235</v>
      </c>
      <c r="M2616" t="s">
        <v>5191</v>
      </c>
      <c r="N2616" t="s">
        <v>5051</v>
      </c>
      <c r="O2616" t="s">
        <v>5063</v>
      </c>
      <c r="Q2616" t="s">
        <v>486</v>
      </c>
      <c r="X2616" t="s">
        <v>5052</v>
      </c>
      <c r="Y2616" t="s">
        <v>5191</v>
      </c>
      <c r="Z2616" t="s">
        <v>5052</v>
      </c>
      <c r="AA2616" t="s">
        <v>5070</v>
      </c>
      <c r="AH2616" t="s">
        <v>5058</v>
      </c>
      <c r="AM2616" t="s">
        <v>11678</v>
      </c>
    </row>
    <row r="2617" spans="1:39" x14ac:dyDescent="0.25">
      <c r="A2617">
        <v>4644</v>
      </c>
      <c r="B2617" t="s">
        <v>11679</v>
      </c>
      <c r="C2617" t="s">
        <v>4791</v>
      </c>
      <c r="D2617" t="s">
        <v>5048</v>
      </c>
      <c r="E2617" t="s">
        <v>11680</v>
      </c>
      <c r="H2617" t="s">
        <v>5050</v>
      </c>
      <c r="I2617" t="s">
        <v>5051</v>
      </c>
      <c r="K2617" t="s">
        <v>5094</v>
      </c>
      <c r="M2617" t="s">
        <v>743</v>
      </c>
      <c r="N2617" t="s">
        <v>5051</v>
      </c>
      <c r="O2617" t="s">
        <v>5113</v>
      </c>
      <c r="Q2617" t="s">
        <v>5134</v>
      </c>
      <c r="R2617" t="s">
        <v>5051</v>
      </c>
      <c r="S2617" t="s">
        <v>5113</v>
      </c>
      <c r="U2617" t="s">
        <v>5204</v>
      </c>
      <c r="X2617" t="s">
        <v>5070</v>
      </c>
      <c r="Y2617" t="s">
        <v>5080</v>
      </c>
      <c r="Z2617" t="s">
        <v>506</v>
      </c>
      <c r="AA2617" t="s">
        <v>5080</v>
      </c>
      <c r="AB2617" t="s">
        <v>5070</v>
      </c>
      <c r="AC2617" t="s">
        <v>5057</v>
      </c>
      <c r="AH2617" t="s">
        <v>5058</v>
      </c>
      <c r="AM2617" t="s">
        <v>11681</v>
      </c>
    </row>
    <row r="2618" spans="1:39" x14ac:dyDescent="0.25">
      <c r="A2618">
        <v>4645</v>
      </c>
      <c r="B2618" t="s">
        <v>11682</v>
      </c>
      <c r="C2618" t="s">
        <v>4791</v>
      </c>
      <c r="D2618" t="s">
        <v>5048</v>
      </c>
      <c r="E2618" t="s">
        <v>11683</v>
      </c>
      <c r="H2618" t="s">
        <v>5050</v>
      </c>
      <c r="I2618" t="s">
        <v>5051</v>
      </c>
      <c r="K2618" t="s">
        <v>5094</v>
      </c>
      <c r="M2618" t="s">
        <v>5134</v>
      </c>
      <c r="N2618" t="s">
        <v>5051</v>
      </c>
      <c r="O2618" t="s">
        <v>5052</v>
      </c>
      <c r="Q2618" t="s">
        <v>5134</v>
      </c>
      <c r="X2618" t="s">
        <v>5052</v>
      </c>
      <c r="Y2618" t="s">
        <v>5070</v>
      </c>
      <c r="Z2618" t="s">
        <v>5077</v>
      </c>
      <c r="AA2618" t="s">
        <v>323</v>
      </c>
      <c r="AH2618" t="s">
        <v>5058</v>
      </c>
      <c r="AM2618" t="s">
        <v>11684</v>
      </c>
    </row>
    <row r="2619" spans="1:39" x14ac:dyDescent="0.25">
      <c r="A2619">
        <v>4646</v>
      </c>
      <c r="B2619" t="s">
        <v>11685</v>
      </c>
      <c r="C2619" t="s">
        <v>4791</v>
      </c>
      <c r="D2619" t="s">
        <v>5048</v>
      </c>
      <c r="E2619" t="s">
        <v>11686</v>
      </c>
      <c r="H2619" t="s">
        <v>5050</v>
      </c>
      <c r="I2619" t="s">
        <v>5051</v>
      </c>
      <c r="K2619" t="s">
        <v>5094</v>
      </c>
      <c r="M2619" t="s">
        <v>5109</v>
      </c>
      <c r="N2619" t="s">
        <v>5051</v>
      </c>
      <c r="O2619" t="s">
        <v>5057</v>
      </c>
      <c r="Q2619" t="s">
        <v>5069</v>
      </c>
      <c r="X2619" t="s">
        <v>5070</v>
      </c>
      <c r="Y2619" t="s">
        <v>5057</v>
      </c>
      <c r="Z2619" t="s">
        <v>6311</v>
      </c>
      <c r="AA2619" t="s">
        <v>5099</v>
      </c>
      <c r="AH2619" t="s">
        <v>5058</v>
      </c>
      <c r="AM2619" t="s">
        <v>11687</v>
      </c>
    </row>
    <row r="2620" spans="1:39" x14ac:dyDescent="0.25">
      <c r="A2620">
        <v>4647</v>
      </c>
      <c r="B2620" t="s">
        <v>11688</v>
      </c>
      <c r="C2620" t="s">
        <v>4792</v>
      </c>
      <c r="D2620" t="s">
        <v>5048</v>
      </c>
      <c r="E2620" t="s">
        <v>11689</v>
      </c>
      <c r="H2620" t="s">
        <v>5050</v>
      </c>
      <c r="I2620" t="s">
        <v>5564</v>
      </c>
      <c r="K2620" t="s">
        <v>5229</v>
      </c>
      <c r="M2620" t="s">
        <v>5121</v>
      </c>
      <c r="AH2620" t="s">
        <v>11690</v>
      </c>
      <c r="AM2620" t="s">
        <v>11691</v>
      </c>
    </row>
    <row r="2621" spans="1:39" x14ac:dyDescent="0.25">
      <c r="A2621">
        <v>4648</v>
      </c>
      <c r="B2621" t="s">
        <v>11692</v>
      </c>
      <c r="C2621" t="s">
        <v>4792</v>
      </c>
      <c r="D2621" t="s">
        <v>5048</v>
      </c>
      <c r="E2621" t="s">
        <v>11693</v>
      </c>
      <c r="H2621" t="s">
        <v>5050</v>
      </c>
      <c r="I2621" t="s">
        <v>5564</v>
      </c>
      <c r="K2621" t="s">
        <v>5196</v>
      </c>
      <c r="M2621" t="s">
        <v>6922</v>
      </c>
      <c r="AH2621" t="s">
        <v>11694</v>
      </c>
      <c r="AM2621" t="s">
        <v>11695</v>
      </c>
    </row>
    <row r="2622" spans="1:39" x14ac:dyDescent="0.25">
      <c r="A2622">
        <v>4649</v>
      </c>
      <c r="B2622" t="s">
        <v>11696</v>
      </c>
      <c r="C2622" t="s">
        <v>4795</v>
      </c>
      <c r="D2622" t="s">
        <v>5048</v>
      </c>
      <c r="E2622" t="s">
        <v>11697</v>
      </c>
      <c r="H2622" t="s">
        <v>5050</v>
      </c>
      <c r="I2622" t="s">
        <v>5051</v>
      </c>
      <c r="K2622" t="s">
        <v>5052</v>
      </c>
      <c r="M2622" t="s">
        <v>237</v>
      </c>
      <c r="N2622" t="s">
        <v>5051</v>
      </c>
      <c r="O2622" t="s">
        <v>5094</v>
      </c>
      <c r="Q2622" t="s">
        <v>486</v>
      </c>
      <c r="X2622" t="s">
        <v>5070</v>
      </c>
      <c r="Y2622" t="s">
        <v>323</v>
      </c>
      <c r="Z2622" t="s">
        <v>5070</v>
      </c>
      <c r="AA2622" t="s">
        <v>5091</v>
      </c>
      <c r="AH2622" t="s">
        <v>5058</v>
      </c>
      <c r="AM2622" t="s">
        <v>11698</v>
      </c>
    </row>
    <row r="2623" spans="1:39" x14ac:dyDescent="0.25">
      <c r="A2623">
        <v>4650</v>
      </c>
      <c r="B2623" t="s">
        <v>11699</v>
      </c>
      <c r="C2623" t="s">
        <v>4795</v>
      </c>
      <c r="D2623" t="s">
        <v>5048</v>
      </c>
      <c r="E2623" t="s">
        <v>11700</v>
      </c>
      <c r="H2623" t="s">
        <v>5050</v>
      </c>
      <c r="I2623" t="s">
        <v>5051</v>
      </c>
      <c r="K2623" t="s">
        <v>5099</v>
      </c>
      <c r="M2623" t="s">
        <v>5056</v>
      </c>
      <c r="N2623" t="s">
        <v>5051</v>
      </c>
      <c r="O2623" t="s">
        <v>5099</v>
      </c>
      <c r="Q2623" t="s">
        <v>486</v>
      </c>
      <c r="X2623" t="s">
        <v>5057</v>
      </c>
      <c r="Y2623" t="s">
        <v>323</v>
      </c>
      <c r="Z2623" t="s">
        <v>5057</v>
      </c>
      <c r="AA2623" t="s">
        <v>5070</v>
      </c>
      <c r="AH2623" t="s">
        <v>5058</v>
      </c>
      <c r="AM2623" t="s">
        <v>11701</v>
      </c>
    </row>
    <row r="2624" spans="1:39" x14ac:dyDescent="0.25">
      <c r="A2624">
        <v>4651</v>
      </c>
      <c r="B2624" t="s">
        <v>11702</v>
      </c>
      <c r="C2624" t="s">
        <v>4795</v>
      </c>
      <c r="D2624" t="s">
        <v>5048</v>
      </c>
      <c r="E2624" t="s">
        <v>11703</v>
      </c>
      <c r="H2624" t="s">
        <v>5050</v>
      </c>
      <c r="I2624" t="s">
        <v>5051</v>
      </c>
      <c r="K2624" t="s">
        <v>5094</v>
      </c>
      <c r="M2624" t="s">
        <v>506</v>
      </c>
      <c r="N2624" t="s">
        <v>5051</v>
      </c>
      <c r="O2624" t="s">
        <v>5108</v>
      </c>
      <c r="Q2624" t="s">
        <v>743</v>
      </c>
      <c r="X2624" t="s">
        <v>5070</v>
      </c>
      <c r="Y2624" t="s">
        <v>5070</v>
      </c>
      <c r="Z2624" t="s">
        <v>5627</v>
      </c>
      <c r="AA2624" t="s">
        <v>5091</v>
      </c>
      <c r="AH2624" t="s">
        <v>5058</v>
      </c>
      <c r="AM2624" t="s">
        <v>11704</v>
      </c>
    </row>
    <row r="2625" spans="1:39" x14ac:dyDescent="0.25">
      <c r="A2625">
        <v>4652</v>
      </c>
      <c r="B2625" t="s">
        <v>11705</v>
      </c>
      <c r="C2625" t="s">
        <v>4795</v>
      </c>
      <c r="D2625" t="s">
        <v>5048</v>
      </c>
      <c r="E2625" t="s">
        <v>11706</v>
      </c>
      <c r="H2625" t="s">
        <v>5050</v>
      </c>
      <c r="I2625" t="s">
        <v>5051</v>
      </c>
      <c r="K2625" t="s">
        <v>5055</v>
      </c>
      <c r="M2625" t="s">
        <v>237</v>
      </c>
      <c r="N2625" t="s">
        <v>5051</v>
      </c>
      <c r="O2625" t="s">
        <v>5113</v>
      </c>
      <c r="Q2625" t="s">
        <v>5408</v>
      </c>
      <c r="X2625" t="s">
        <v>5091</v>
      </c>
      <c r="Y2625" t="s">
        <v>5064</v>
      </c>
      <c r="Z2625" t="s">
        <v>5091</v>
      </c>
      <c r="AA2625" t="s">
        <v>5138</v>
      </c>
      <c r="AH2625" t="s">
        <v>5058</v>
      </c>
      <c r="AM2625" t="s">
        <v>11707</v>
      </c>
    </row>
    <row r="2626" spans="1:39" x14ac:dyDescent="0.25">
      <c r="A2626">
        <v>4653</v>
      </c>
      <c r="B2626" t="s">
        <v>11708</v>
      </c>
      <c r="C2626" t="s">
        <v>4795</v>
      </c>
      <c r="D2626" t="s">
        <v>5048</v>
      </c>
      <c r="E2626" t="s">
        <v>11709</v>
      </c>
      <c r="H2626" t="s">
        <v>5050</v>
      </c>
      <c r="I2626" t="s">
        <v>5051</v>
      </c>
      <c r="K2626" t="s">
        <v>235</v>
      </c>
      <c r="M2626" t="s">
        <v>5098</v>
      </c>
      <c r="N2626" t="s">
        <v>5051</v>
      </c>
      <c r="O2626" t="s">
        <v>235</v>
      </c>
      <c r="Q2626" t="s">
        <v>238</v>
      </c>
      <c r="X2626" t="s">
        <v>5077</v>
      </c>
      <c r="Y2626" t="s">
        <v>5080</v>
      </c>
      <c r="Z2626" t="s">
        <v>5057</v>
      </c>
      <c r="AA2626" t="s">
        <v>5129</v>
      </c>
      <c r="AH2626" t="s">
        <v>5058</v>
      </c>
      <c r="AM2626" t="s">
        <v>11710</v>
      </c>
    </row>
    <row r="2627" spans="1:39" x14ac:dyDescent="0.25">
      <c r="A2627">
        <v>4654</v>
      </c>
      <c r="B2627" t="s">
        <v>11711</v>
      </c>
      <c r="C2627" t="s">
        <v>4795</v>
      </c>
      <c r="D2627" t="s">
        <v>5048</v>
      </c>
      <c r="E2627" t="s">
        <v>11712</v>
      </c>
      <c r="H2627" t="s">
        <v>5050</v>
      </c>
      <c r="I2627" t="s">
        <v>5051</v>
      </c>
      <c r="K2627" t="s">
        <v>235</v>
      </c>
      <c r="M2627" t="s">
        <v>743</v>
      </c>
      <c r="N2627" t="s">
        <v>5051</v>
      </c>
      <c r="O2627" t="s">
        <v>5099</v>
      </c>
      <c r="Q2627" t="s">
        <v>5134</v>
      </c>
      <c r="X2627" t="s">
        <v>5077</v>
      </c>
      <c r="Y2627" t="s">
        <v>6072</v>
      </c>
      <c r="Z2627" t="s">
        <v>5142</v>
      </c>
      <c r="AA2627" t="s">
        <v>5123</v>
      </c>
      <c r="AH2627" t="s">
        <v>5058</v>
      </c>
      <c r="AM2627" t="s">
        <v>11713</v>
      </c>
    </row>
    <row r="2628" spans="1:39" x14ac:dyDescent="0.25">
      <c r="A2628">
        <v>4655</v>
      </c>
      <c r="B2628" t="s">
        <v>11714</v>
      </c>
      <c r="C2628" t="s">
        <v>4795</v>
      </c>
      <c r="D2628" t="s">
        <v>5048</v>
      </c>
      <c r="E2628" t="s">
        <v>11715</v>
      </c>
      <c r="H2628" t="s">
        <v>5050</v>
      </c>
      <c r="I2628" t="s">
        <v>5051</v>
      </c>
      <c r="K2628" t="s">
        <v>5094</v>
      </c>
      <c r="M2628" t="s">
        <v>238</v>
      </c>
      <c r="N2628" t="s">
        <v>5051</v>
      </c>
      <c r="O2628" t="s">
        <v>5078</v>
      </c>
      <c r="Q2628" t="s">
        <v>506</v>
      </c>
      <c r="X2628" t="s">
        <v>5133</v>
      </c>
      <c r="Y2628" t="s">
        <v>5056</v>
      </c>
      <c r="Z2628" t="s">
        <v>5133</v>
      </c>
      <c r="AA2628" t="s">
        <v>5099</v>
      </c>
      <c r="AH2628" t="s">
        <v>5058</v>
      </c>
      <c r="AM2628" t="s">
        <v>11716</v>
      </c>
    </row>
    <row r="2629" spans="1:39" x14ac:dyDescent="0.25">
      <c r="A2629">
        <v>4656</v>
      </c>
      <c r="B2629" t="s">
        <v>11717</v>
      </c>
      <c r="C2629" t="s">
        <v>4795</v>
      </c>
      <c r="D2629" t="s">
        <v>5048</v>
      </c>
      <c r="E2629" t="s">
        <v>11718</v>
      </c>
      <c r="H2629" t="s">
        <v>5050</v>
      </c>
      <c r="I2629" t="s">
        <v>5051</v>
      </c>
      <c r="K2629" t="s">
        <v>235</v>
      </c>
      <c r="M2629" t="s">
        <v>5056</v>
      </c>
      <c r="N2629" t="s">
        <v>5051</v>
      </c>
      <c r="O2629" t="s">
        <v>5104</v>
      </c>
      <c r="Q2629" t="s">
        <v>506</v>
      </c>
      <c r="X2629" t="s">
        <v>235</v>
      </c>
      <c r="Y2629" t="s">
        <v>5285</v>
      </c>
      <c r="Z2629" t="s">
        <v>235</v>
      </c>
      <c r="AA2629" t="s">
        <v>323</v>
      </c>
      <c r="AH2629" t="s">
        <v>5058</v>
      </c>
      <c r="AM2629" t="s">
        <v>11719</v>
      </c>
    </row>
    <row r="2630" spans="1:39" x14ac:dyDescent="0.25">
      <c r="A2630">
        <v>4657</v>
      </c>
      <c r="B2630" t="s">
        <v>11720</v>
      </c>
      <c r="C2630" t="s">
        <v>4795</v>
      </c>
      <c r="D2630" t="s">
        <v>5048</v>
      </c>
      <c r="E2630" t="s">
        <v>11721</v>
      </c>
      <c r="H2630" t="s">
        <v>5050</v>
      </c>
      <c r="I2630" t="s">
        <v>5051</v>
      </c>
      <c r="K2630" t="s">
        <v>235</v>
      </c>
      <c r="M2630" t="s">
        <v>238</v>
      </c>
      <c r="N2630" t="s">
        <v>5051</v>
      </c>
      <c r="O2630" t="s">
        <v>5099</v>
      </c>
      <c r="Q2630" t="s">
        <v>238</v>
      </c>
      <c r="X2630" t="s">
        <v>5070</v>
      </c>
      <c r="Y2630" t="s">
        <v>323</v>
      </c>
      <c r="Z2630" t="s">
        <v>5070</v>
      </c>
      <c r="AA2630" t="s">
        <v>5070</v>
      </c>
      <c r="AH2630" t="s">
        <v>5058</v>
      </c>
      <c r="AM2630" t="s">
        <v>11722</v>
      </c>
    </row>
    <row r="2631" spans="1:39" x14ac:dyDescent="0.25">
      <c r="A2631">
        <v>4658</v>
      </c>
      <c r="B2631" t="s">
        <v>11723</v>
      </c>
      <c r="C2631" t="s">
        <v>4795</v>
      </c>
      <c r="D2631" t="s">
        <v>5048</v>
      </c>
      <c r="E2631" t="s">
        <v>11724</v>
      </c>
      <c r="H2631" t="s">
        <v>5050</v>
      </c>
      <c r="I2631" t="s">
        <v>5051</v>
      </c>
      <c r="K2631" t="s">
        <v>5052</v>
      </c>
      <c r="M2631" t="s">
        <v>506</v>
      </c>
      <c r="N2631" t="s">
        <v>5051</v>
      </c>
      <c r="O2631" t="s">
        <v>236</v>
      </c>
      <c r="Q2631" t="s">
        <v>5285</v>
      </c>
      <c r="X2631" t="s">
        <v>5070</v>
      </c>
      <c r="Y2631" t="s">
        <v>5121</v>
      </c>
      <c r="Z2631" t="s">
        <v>5070</v>
      </c>
      <c r="AA2631" t="s">
        <v>5091</v>
      </c>
      <c r="AH2631" t="s">
        <v>5058</v>
      </c>
      <c r="AM2631" t="s">
        <v>11725</v>
      </c>
    </row>
    <row r="2632" spans="1:39" x14ac:dyDescent="0.25">
      <c r="A2632">
        <v>4659</v>
      </c>
      <c r="B2632" t="s">
        <v>11726</v>
      </c>
      <c r="C2632" t="s">
        <v>4795</v>
      </c>
      <c r="D2632" t="s">
        <v>5048</v>
      </c>
      <c r="E2632" t="s">
        <v>11727</v>
      </c>
      <c r="H2632" t="s">
        <v>5050</v>
      </c>
      <c r="I2632" t="s">
        <v>5051</v>
      </c>
      <c r="K2632" t="s">
        <v>5184</v>
      </c>
      <c r="M2632" t="s">
        <v>5056</v>
      </c>
      <c r="N2632" t="s">
        <v>5051</v>
      </c>
      <c r="O2632" t="s">
        <v>5184</v>
      </c>
      <c r="Q2632" t="s">
        <v>5056</v>
      </c>
      <c r="X2632" t="s">
        <v>5077</v>
      </c>
      <c r="Y2632" t="s">
        <v>5134</v>
      </c>
      <c r="Z2632" t="s">
        <v>5121</v>
      </c>
      <c r="AA2632" t="s">
        <v>323</v>
      </c>
      <c r="AH2632" t="s">
        <v>5058</v>
      </c>
      <c r="AM2632" t="s">
        <v>11728</v>
      </c>
    </row>
    <row r="2633" spans="1:39" x14ac:dyDescent="0.25">
      <c r="A2633">
        <v>4660</v>
      </c>
      <c r="B2633" t="s">
        <v>11729</v>
      </c>
      <c r="C2633" t="s">
        <v>4795</v>
      </c>
      <c r="D2633" t="s">
        <v>5048</v>
      </c>
      <c r="E2633" t="s">
        <v>11730</v>
      </c>
      <c r="H2633" t="s">
        <v>5050</v>
      </c>
      <c r="I2633" t="s">
        <v>5051</v>
      </c>
      <c r="K2633" t="s">
        <v>235</v>
      </c>
      <c r="M2633" t="s">
        <v>5134</v>
      </c>
      <c r="N2633" t="s">
        <v>5051</v>
      </c>
      <c r="O2633" t="s">
        <v>5063</v>
      </c>
      <c r="Q2633" t="s">
        <v>486</v>
      </c>
      <c r="X2633" t="s">
        <v>5129</v>
      </c>
      <c r="Y2633" t="s">
        <v>5109</v>
      </c>
      <c r="Z2633" t="s">
        <v>5129</v>
      </c>
      <c r="AA2633" t="s">
        <v>5057</v>
      </c>
      <c r="AH2633" t="s">
        <v>5058</v>
      </c>
      <c r="AM2633" t="s">
        <v>11731</v>
      </c>
    </row>
    <row r="2634" spans="1:39" x14ac:dyDescent="0.25">
      <c r="A2634">
        <v>4661</v>
      </c>
      <c r="B2634" t="s">
        <v>11732</v>
      </c>
      <c r="C2634" t="s">
        <v>4795</v>
      </c>
      <c r="D2634" t="s">
        <v>5048</v>
      </c>
      <c r="E2634" t="s">
        <v>11733</v>
      </c>
      <c r="H2634" t="s">
        <v>5050</v>
      </c>
      <c r="I2634" t="s">
        <v>5051</v>
      </c>
      <c r="K2634" t="s">
        <v>5091</v>
      </c>
      <c r="M2634" t="s">
        <v>5271</v>
      </c>
      <c r="N2634" t="s">
        <v>5051</v>
      </c>
      <c r="O2634" t="s">
        <v>5094</v>
      </c>
      <c r="Q2634" t="s">
        <v>238</v>
      </c>
      <c r="X2634" t="s">
        <v>235</v>
      </c>
      <c r="Y2634" t="s">
        <v>5196</v>
      </c>
      <c r="Z2634" t="s">
        <v>235</v>
      </c>
      <c r="AA2634" t="s">
        <v>5091</v>
      </c>
      <c r="AH2634" t="s">
        <v>5058</v>
      </c>
      <c r="AM2634" t="s">
        <v>11734</v>
      </c>
    </row>
    <row r="2635" spans="1:39" x14ac:dyDescent="0.25">
      <c r="A2635">
        <v>4662</v>
      </c>
      <c r="B2635" t="s">
        <v>11735</v>
      </c>
      <c r="C2635" t="s">
        <v>4795</v>
      </c>
      <c r="D2635" t="s">
        <v>5048</v>
      </c>
      <c r="E2635" t="s">
        <v>11736</v>
      </c>
      <c r="H2635" t="s">
        <v>5050</v>
      </c>
      <c r="I2635" t="s">
        <v>5051</v>
      </c>
      <c r="K2635" t="s">
        <v>5091</v>
      </c>
      <c r="M2635" t="s">
        <v>5085</v>
      </c>
      <c r="N2635" t="s">
        <v>5051</v>
      </c>
      <c r="O2635" t="s">
        <v>5094</v>
      </c>
      <c r="Q2635" t="s">
        <v>486</v>
      </c>
      <c r="X2635" t="s">
        <v>5070</v>
      </c>
      <c r="Y2635" t="s">
        <v>5196</v>
      </c>
      <c r="Z2635" t="s">
        <v>5091</v>
      </c>
      <c r="AA2635" t="s">
        <v>5091</v>
      </c>
      <c r="AH2635" t="s">
        <v>5058</v>
      </c>
      <c r="AM2635" t="s">
        <v>11737</v>
      </c>
    </row>
    <row r="2636" spans="1:39" x14ac:dyDescent="0.25">
      <c r="A2636">
        <v>4663</v>
      </c>
      <c r="B2636" t="s">
        <v>11738</v>
      </c>
      <c r="C2636" t="s">
        <v>4791</v>
      </c>
      <c r="D2636" t="s">
        <v>5048</v>
      </c>
      <c r="E2636" t="s">
        <v>11739</v>
      </c>
      <c r="H2636" t="s">
        <v>5050</v>
      </c>
      <c r="I2636" t="s">
        <v>5051</v>
      </c>
      <c r="K2636" t="s">
        <v>5099</v>
      </c>
      <c r="M2636" t="s">
        <v>5056</v>
      </c>
      <c r="N2636" t="s">
        <v>5051</v>
      </c>
      <c r="O2636" t="s">
        <v>5099</v>
      </c>
      <c r="Q2636" t="s">
        <v>486</v>
      </c>
      <c r="X2636" t="s">
        <v>5057</v>
      </c>
      <c r="Y2636" t="s">
        <v>5109</v>
      </c>
      <c r="Z2636" t="s">
        <v>5057</v>
      </c>
      <c r="AA2636" t="s">
        <v>5080</v>
      </c>
      <c r="AH2636" t="s">
        <v>11694</v>
      </c>
      <c r="AM2636" t="s">
        <v>11740</v>
      </c>
    </row>
    <row r="2637" spans="1:39" x14ac:dyDescent="0.25">
      <c r="A2637">
        <v>4664</v>
      </c>
      <c r="B2637" t="s">
        <v>11741</v>
      </c>
      <c r="C2637" t="s">
        <v>4791</v>
      </c>
      <c r="D2637" t="s">
        <v>5048</v>
      </c>
      <c r="E2637" t="s">
        <v>11742</v>
      </c>
      <c r="H2637" t="s">
        <v>5050</v>
      </c>
      <c r="I2637" t="s">
        <v>5051</v>
      </c>
      <c r="K2637" t="s">
        <v>5211</v>
      </c>
      <c r="M2637" t="s">
        <v>5056</v>
      </c>
      <c r="N2637" t="s">
        <v>5051</v>
      </c>
      <c r="O2637" t="s">
        <v>5211</v>
      </c>
      <c r="Q2637" t="s">
        <v>486</v>
      </c>
      <c r="X2637" t="s">
        <v>5057</v>
      </c>
      <c r="Y2637" t="s">
        <v>506</v>
      </c>
      <c r="Z2637" t="s">
        <v>5057</v>
      </c>
      <c r="AA2637" t="s">
        <v>5065</v>
      </c>
      <c r="AH2637" t="s">
        <v>11694</v>
      </c>
      <c r="AM2637" t="s">
        <v>11743</v>
      </c>
    </row>
    <row r="2638" spans="1:39" x14ac:dyDescent="0.25">
      <c r="A2638">
        <v>4665</v>
      </c>
      <c r="B2638" t="s">
        <v>11744</v>
      </c>
      <c r="C2638" t="s">
        <v>4791</v>
      </c>
      <c r="D2638" t="s">
        <v>5048</v>
      </c>
      <c r="E2638" t="s">
        <v>11745</v>
      </c>
      <c r="H2638" t="s">
        <v>5050</v>
      </c>
      <c r="I2638" t="s">
        <v>5051</v>
      </c>
      <c r="K2638" t="s">
        <v>5113</v>
      </c>
      <c r="M2638" t="s">
        <v>5092</v>
      </c>
      <c r="N2638" t="s">
        <v>5051</v>
      </c>
      <c r="O2638" t="s">
        <v>5063</v>
      </c>
      <c r="Q2638" t="s">
        <v>486</v>
      </c>
      <c r="X2638" t="s">
        <v>5070</v>
      </c>
      <c r="Y2638" t="s">
        <v>5098</v>
      </c>
      <c r="Z2638" t="s">
        <v>5070</v>
      </c>
      <c r="AA2638" t="s">
        <v>5063</v>
      </c>
      <c r="AH2638" t="s">
        <v>11694</v>
      </c>
      <c r="AM2638" t="s">
        <v>11746</v>
      </c>
    </row>
    <row r="2639" spans="1:39" x14ac:dyDescent="0.25">
      <c r="A2639">
        <v>4666</v>
      </c>
      <c r="B2639" t="s">
        <v>11747</v>
      </c>
      <c r="C2639" t="s">
        <v>4791</v>
      </c>
      <c r="D2639" t="s">
        <v>5048</v>
      </c>
      <c r="E2639" t="s">
        <v>11748</v>
      </c>
      <c r="H2639" t="s">
        <v>5050</v>
      </c>
      <c r="I2639" t="s">
        <v>5051</v>
      </c>
      <c r="K2639" t="s">
        <v>5063</v>
      </c>
      <c r="M2639" t="s">
        <v>5098</v>
      </c>
      <c r="N2639" t="s">
        <v>5051</v>
      </c>
      <c r="O2639" t="s">
        <v>236</v>
      </c>
      <c r="Q2639" t="s">
        <v>323</v>
      </c>
      <c r="X2639" t="s">
        <v>235</v>
      </c>
      <c r="Y2639" t="s">
        <v>323</v>
      </c>
      <c r="Z2639" t="s">
        <v>252</v>
      </c>
      <c r="AA2639" t="s">
        <v>5080</v>
      </c>
      <c r="AH2639" t="s">
        <v>11694</v>
      </c>
      <c r="AM2639" t="s">
        <v>11749</v>
      </c>
    </row>
    <row r="2640" spans="1:39" x14ac:dyDescent="0.25">
      <c r="A2640">
        <v>4667</v>
      </c>
      <c r="B2640" t="s">
        <v>11750</v>
      </c>
      <c r="C2640" t="s">
        <v>4791</v>
      </c>
      <c r="D2640" t="s">
        <v>5048</v>
      </c>
      <c r="E2640" t="s">
        <v>11751</v>
      </c>
      <c r="H2640" t="s">
        <v>5050</v>
      </c>
      <c r="I2640" t="s">
        <v>5051</v>
      </c>
      <c r="K2640" t="s">
        <v>5099</v>
      </c>
      <c r="M2640" t="s">
        <v>5237</v>
      </c>
      <c r="N2640" t="s">
        <v>5051</v>
      </c>
      <c r="O2640" t="s">
        <v>5094</v>
      </c>
      <c r="Q2640" t="s">
        <v>506</v>
      </c>
      <c r="X2640" t="s">
        <v>5070</v>
      </c>
      <c r="Y2640" t="s">
        <v>5648</v>
      </c>
      <c r="Z2640" t="s">
        <v>5052</v>
      </c>
      <c r="AA2640" t="s">
        <v>5184</v>
      </c>
      <c r="AH2640" t="s">
        <v>11694</v>
      </c>
      <c r="AM2640" t="s">
        <v>11752</v>
      </c>
    </row>
    <row r="2641" spans="1:39" x14ac:dyDescent="0.25">
      <c r="A2641">
        <v>4668</v>
      </c>
      <c r="B2641" t="s">
        <v>11753</v>
      </c>
      <c r="C2641" t="s">
        <v>4791</v>
      </c>
      <c r="D2641" t="s">
        <v>5048</v>
      </c>
      <c r="E2641" t="s">
        <v>11754</v>
      </c>
      <c r="H2641" t="s">
        <v>5050</v>
      </c>
      <c r="I2641" t="s">
        <v>5051</v>
      </c>
      <c r="K2641" t="s">
        <v>5063</v>
      </c>
      <c r="M2641" t="s">
        <v>5098</v>
      </c>
      <c r="N2641" t="s">
        <v>5051</v>
      </c>
      <c r="O2641" t="s">
        <v>236</v>
      </c>
      <c r="Q2641" t="s">
        <v>5134</v>
      </c>
      <c r="X2641" t="s">
        <v>235</v>
      </c>
      <c r="Y2641" t="s">
        <v>323</v>
      </c>
      <c r="Z2641" t="s">
        <v>252</v>
      </c>
      <c r="AA2641" t="s">
        <v>5080</v>
      </c>
      <c r="AH2641" t="s">
        <v>11694</v>
      </c>
      <c r="AM2641" t="s">
        <v>11755</v>
      </c>
    </row>
    <row r="2642" spans="1:39" x14ac:dyDescent="0.25">
      <c r="A2642">
        <v>4669</v>
      </c>
      <c r="B2642" t="s">
        <v>11756</v>
      </c>
      <c r="C2642" t="s">
        <v>4791</v>
      </c>
      <c r="D2642" t="s">
        <v>5048</v>
      </c>
      <c r="E2642" t="s">
        <v>11757</v>
      </c>
      <c r="H2642" t="s">
        <v>5050</v>
      </c>
      <c r="I2642" t="s">
        <v>5051</v>
      </c>
      <c r="K2642" t="s">
        <v>5099</v>
      </c>
      <c r="M2642" t="s">
        <v>5237</v>
      </c>
      <c r="N2642" t="s">
        <v>5051</v>
      </c>
      <c r="O2642" t="s">
        <v>5094</v>
      </c>
      <c r="Q2642" t="s">
        <v>506</v>
      </c>
      <c r="X2642" t="s">
        <v>5070</v>
      </c>
      <c r="Y2642" t="s">
        <v>5648</v>
      </c>
      <c r="Z2642" t="s">
        <v>5052</v>
      </c>
      <c r="AA2642" t="s">
        <v>5184</v>
      </c>
      <c r="AH2642" t="s">
        <v>11694</v>
      </c>
      <c r="AM2642" t="s">
        <v>11758</v>
      </c>
    </row>
    <row r="2643" spans="1:39" x14ac:dyDescent="0.25">
      <c r="A2643">
        <v>4670</v>
      </c>
      <c r="B2643" t="s">
        <v>11759</v>
      </c>
      <c r="C2643" t="s">
        <v>4791</v>
      </c>
      <c r="D2643" t="s">
        <v>5048</v>
      </c>
      <c r="E2643" t="s">
        <v>11760</v>
      </c>
      <c r="H2643" t="s">
        <v>5050</v>
      </c>
      <c r="I2643" t="s">
        <v>5051</v>
      </c>
      <c r="K2643" t="s">
        <v>10109</v>
      </c>
      <c r="M2643" t="s">
        <v>323</v>
      </c>
      <c r="N2643" t="s">
        <v>5051</v>
      </c>
      <c r="O2643" t="s">
        <v>5104</v>
      </c>
      <c r="Q2643" t="s">
        <v>5134</v>
      </c>
      <c r="X2643" t="s">
        <v>5091</v>
      </c>
      <c r="Y2643" t="s">
        <v>5069</v>
      </c>
      <c r="Z2643" t="s">
        <v>5121</v>
      </c>
      <c r="AA2643" t="s">
        <v>5133</v>
      </c>
      <c r="AH2643" t="s">
        <v>11694</v>
      </c>
      <c r="AM2643" t="s">
        <v>11761</v>
      </c>
    </row>
    <row r="2644" spans="1:39" x14ac:dyDescent="0.25">
      <c r="A2644">
        <v>4671</v>
      </c>
      <c r="B2644" t="s">
        <v>11762</v>
      </c>
      <c r="C2644" t="s">
        <v>4791</v>
      </c>
      <c r="D2644" t="s">
        <v>5048</v>
      </c>
      <c r="E2644" t="s">
        <v>11763</v>
      </c>
      <c r="H2644" t="s">
        <v>5050</v>
      </c>
      <c r="I2644" t="s">
        <v>5051</v>
      </c>
      <c r="K2644" t="s">
        <v>235</v>
      </c>
      <c r="M2644" t="s">
        <v>237</v>
      </c>
      <c r="N2644" t="s">
        <v>5051</v>
      </c>
      <c r="O2644" t="s">
        <v>5094</v>
      </c>
      <c r="Q2644" t="s">
        <v>5134</v>
      </c>
      <c r="X2644" t="s">
        <v>236</v>
      </c>
      <c r="Y2644" t="s">
        <v>237</v>
      </c>
      <c r="Z2644" t="s">
        <v>292</v>
      </c>
      <c r="AA2644" t="s">
        <v>5052</v>
      </c>
      <c r="AH2644" t="s">
        <v>11694</v>
      </c>
      <c r="AM2644" t="s">
        <v>11764</v>
      </c>
    </row>
    <row r="2645" spans="1:39" x14ac:dyDescent="0.25">
      <c r="A2645">
        <v>4672</v>
      </c>
      <c r="B2645" t="s">
        <v>11765</v>
      </c>
      <c r="C2645" t="s">
        <v>4795</v>
      </c>
      <c r="D2645" t="s">
        <v>5048</v>
      </c>
      <c r="E2645" t="s">
        <v>11766</v>
      </c>
      <c r="H2645" t="s">
        <v>5050</v>
      </c>
      <c r="I2645" t="s">
        <v>5051</v>
      </c>
      <c r="K2645" t="s">
        <v>5094</v>
      </c>
      <c r="M2645" t="s">
        <v>506</v>
      </c>
      <c r="N2645" t="s">
        <v>5051</v>
      </c>
      <c r="O2645" t="s">
        <v>5091</v>
      </c>
      <c r="Q2645" t="s">
        <v>743</v>
      </c>
      <c r="X2645" t="s">
        <v>5091</v>
      </c>
      <c r="Y2645" t="s">
        <v>5057</v>
      </c>
      <c r="Z2645" t="s">
        <v>670</v>
      </c>
      <c r="AA2645" t="s">
        <v>5113</v>
      </c>
      <c r="AH2645" t="s">
        <v>5058</v>
      </c>
      <c r="AM2645" t="s">
        <v>11767</v>
      </c>
    </row>
    <row r="2646" spans="1:39" x14ac:dyDescent="0.25">
      <c r="A2646">
        <v>4673</v>
      </c>
      <c r="B2646" t="s">
        <v>11768</v>
      </c>
      <c r="C2646" t="s">
        <v>4793</v>
      </c>
      <c r="D2646" t="s">
        <v>5048</v>
      </c>
      <c r="E2646" t="s">
        <v>11769</v>
      </c>
      <c r="H2646" t="s">
        <v>5050</v>
      </c>
      <c r="I2646" t="s">
        <v>5051</v>
      </c>
      <c r="K2646" t="s">
        <v>5091</v>
      </c>
      <c r="M2646" t="s">
        <v>743</v>
      </c>
      <c r="N2646" t="s">
        <v>5051</v>
      </c>
      <c r="O2646" t="s">
        <v>5094</v>
      </c>
      <c r="Q2646" t="s">
        <v>5064</v>
      </c>
      <c r="X2646" t="s">
        <v>5070</v>
      </c>
      <c r="Y2646" t="s">
        <v>5069</v>
      </c>
      <c r="Z2646" t="s">
        <v>5070</v>
      </c>
      <c r="AA2646" t="s">
        <v>5057</v>
      </c>
      <c r="AH2646" t="s">
        <v>5058</v>
      </c>
      <c r="AM2646" t="s">
        <v>11770</v>
      </c>
    </row>
    <row r="2647" spans="1:39" x14ac:dyDescent="0.25">
      <c r="A2647">
        <v>4674</v>
      </c>
      <c r="B2647" t="s">
        <v>11771</v>
      </c>
      <c r="C2647" t="s">
        <v>4793</v>
      </c>
      <c r="D2647" t="s">
        <v>5048</v>
      </c>
      <c r="E2647" t="s">
        <v>11772</v>
      </c>
      <c r="H2647" t="s">
        <v>5050</v>
      </c>
      <c r="I2647" t="s">
        <v>5051</v>
      </c>
      <c r="K2647" t="s">
        <v>5091</v>
      </c>
      <c r="M2647" t="s">
        <v>743</v>
      </c>
      <c r="N2647" t="s">
        <v>5051</v>
      </c>
      <c r="O2647" t="s">
        <v>5094</v>
      </c>
      <c r="Q2647" t="s">
        <v>5064</v>
      </c>
      <c r="X2647" t="s">
        <v>5070</v>
      </c>
      <c r="Y2647" t="s">
        <v>5069</v>
      </c>
      <c r="Z2647" t="s">
        <v>5070</v>
      </c>
      <c r="AA2647" t="s">
        <v>5057</v>
      </c>
      <c r="AH2647" t="s">
        <v>5058</v>
      </c>
      <c r="AM2647" t="s">
        <v>11773</v>
      </c>
    </row>
    <row r="2648" spans="1:39" x14ac:dyDescent="0.25">
      <c r="A2648">
        <v>4675</v>
      </c>
      <c r="B2648" t="s">
        <v>11774</v>
      </c>
      <c r="C2648" t="s">
        <v>4793</v>
      </c>
      <c r="D2648" t="s">
        <v>5048</v>
      </c>
      <c r="E2648" t="s">
        <v>11775</v>
      </c>
      <c r="H2648" t="s">
        <v>5050</v>
      </c>
      <c r="I2648" t="s">
        <v>5051</v>
      </c>
      <c r="K2648" t="s">
        <v>235</v>
      </c>
      <c r="M2648" t="s">
        <v>5121</v>
      </c>
      <c r="AH2648" t="s">
        <v>5058</v>
      </c>
      <c r="AM2648" t="s">
        <v>11776</v>
      </c>
    </row>
    <row r="2649" spans="1:39" x14ac:dyDescent="0.25">
      <c r="A2649">
        <v>4676</v>
      </c>
      <c r="B2649" t="s">
        <v>11777</v>
      </c>
      <c r="C2649" t="s">
        <v>4793</v>
      </c>
      <c r="D2649" t="s">
        <v>5048</v>
      </c>
      <c r="E2649" t="s">
        <v>11778</v>
      </c>
      <c r="H2649" t="s">
        <v>5050</v>
      </c>
      <c r="I2649" t="s">
        <v>5051</v>
      </c>
      <c r="K2649" t="s">
        <v>5057</v>
      </c>
      <c r="M2649" t="s">
        <v>323</v>
      </c>
      <c r="N2649" t="s">
        <v>5051</v>
      </c>
      <c r="O2649" t="s">
        <v>5062</v>
      </c>
      <c r="Q2649" t="s">
        <v>506</v>
      </c>
      <c r="X2649" t="s">
        <v>5091</v>
      </c>
      <c r="Y2649" t="s">
        <v>5191</v>
      </c>
      <c r="Z2649" t="s">
        <v>5091</v>
      </c>
      <c r="AA2649" t="s">
        <v>5057</v>
      </c>
      <c r="AH2649" t="s">
        <v>5058</v>
      </c>
      <c r="AM2649" t="s">
        <v>11779</v>
      </c>
    </row>
    <row r="2650" spans="1:39" x14ac:dyDescent="0.25">
      <c r="A2650">
        <v>4677</v>
      </c>
      <c r="B2650" t="s">
        <v>11780</v>
      </c>
      <c r="C2650" t="s">
        <v>4791</v>
      </c>
      <c r="D2650" t="s">
        <v>5048</v>
      </c>
      <c r="E2650" t="s">
        <v>11781</v>
      </c>
      <c r="H2650" t="s">
        <v>5050</v>
      </c>
      <c r="I2650" t="s">
        <v>5051</v>
      </c>
      <c r="K2650" t="s">
        <v>5134</v>
      </c>
      <c r="M2650" t="s">
        <v>743</v>
      </c>
      <c r="AH2650" t="s">
        <v>5058</v>
      </c>
      <c r="AM2650" t="s">
        <v>11782</v>
      </c>
    </row>
    <row r="2651" spans="1:39" x14ac:dyDescent="0.25">
      <c r="A2651">
        <v>4679</v>
      </c>
      <c r="B2651" t="s">
        <v>11783</v>
      </c>
      <c r="C2651" t="s">
        <v>5568</v>
      </c>
      <c r="D2651" t="s">
        <v>5048</v>
      </c>
      <c r="E2651" t="s">
        <v>11784</v>
      </c>
      <c r="H2651" t="s">
        <v>5050</v>
      </c>
      <c r="I2651" t="s">
        <v>5051</v>
      </c>
      <c r="K2651" t="s">
        <v>5070</v>
      </c>
      <c r="M2651" t="s">
        <v>486</v>
      </c>
      <c r="N2651" t="s">
        <v>5051</v>
      </c>
      <c r="O2651" t="s">
        <v>5099</v>
      </c>
      <c r="Q2651" t="s">
        <v>486</v>
      </c>
      <c r="X2651" t="s">
        <v>5099</v>
      </c>
      <c r="Y2651" t="s">
        <v>237</v>
      </c>
      <c r="Z2651" t="s">
        <v>5099</v>
      </c>
      <c r="AA2651" t="s">
        <v>5052</v>
      </c>
      <c r="AH2651" t="s">
        <v>5058</v>
      </c>
      <c r="AM2651" t="s">
        <v>11785</v>
      </c>
    </row>
    <row r="2652" spans="1:39" x14ac:dyDescent="0.25">
      <c r="A2652">
        <v>4680</v>
      </c>
      <c r="B2652" t="s">
        <v>11786</v>
      </c>
      <c r="C2652" t="s">
        <v>4794</v>
      </c>
      <c r="D2652" t="s">
        <v>5048</v>
      </c>
      <c r="E2652" t="s">
        <v>11787</v>
      </c>
      <c r="H2652" t="s">
        <v>5050</v>
      </c>
      <c r="I2652" t="s">
        <v>5564</v>
      </c>
      <c r="K2652" t="s">
        <v>5069</v>
      </c>
      <c r="M2652" t="s">
        <v>486</v>
      </c>
      <c r="AH2652" t="s">
        <v>5058</v>
      </c>
      <c r="AM2652" t="s">
        <v>11788</v>
      </c>
    </row>
    <row r="2653" spans="1:39" x14ac:dyDescent="0.25">
      <c r="A2653">
        <v>4682</v>
      </c>
      <c r="B2653" t="s">
        <v>11789</v>
      </c>
      <c r="C2653" t="s">
        <v>4791</v>
      </c>
      <c r="D2653" t="s">
        <v>5048</v>
      </c>
      <c r="E2653" t="s">
        <v>11790</v>
      </c>
      <c r="H2653" t="s">
        <v>5050</v>
      </c>
      <c r="I2653" t="s">
        <v>5051</v>
      </c>
      <c r="K2653" t="s">
        <v>5057</v>
      </c>
      <c r="M2653" t="s">
        <v>236</v>
      </c>
      <c r="N2653" t="s">
        <v>5051</v>
      </c>
      <c r="O2653" t="s">
        <v>5099</v>
      </c>
      <c r="Q2653" t="s">
        <v>5056</v>
      </c>
      <c r="X2653" t="s">
        <v>5077</v>
      </c>
      <c r="Y2653" t="s">
        <v>6072</v>
      </c>
      <c r="Z2653" t="s">
        <v>5091</v>
      </c>
      <c r="AA2653" t="s">
        <v>5091</v>
      </c>
      <c r="AH2653" t="s">
        <v>5058</v>
      </c>
      <c r="AM2653" t="s">
        <v>11791</v>
      </c>
    </row>
    <row r="2654" spans="1:39" x14ac:dyDescent="0.25">
      <c r="A2654">
        <v>4456</v>
      </c>
      <c r="B2654" t="s">
        <v>11153</v>
      </c>
      <c r="C2654" t="s">
        <v>4791</v>
      </c>
      <c r="D2654" t="s">
        <v>5048</v>
      </c>
      <c r="E2654" t="s">
        <v>11154</v>
      </c>
      <c r="H2654" t="s">
        <v>5050</v>
      </c>
      <c r="I2654" t="s">
        <v>5051</v>
      </c>
      <c r="K2654" t="s">
        <v>5138</v>
      </c>
      <c r="M2654" t="s">
        <v>486</v>
      </c>
      <c r="N2654" t="s">
        <v>5559</v>
      </c>
      <c r="O2654" t="s">
        <v>323</v>
      </c>
      <c r="Q2654" t="s">
        <v>5080</v>
      </c>
      <c r="X2654" t="s">
        <v>5091</v>
      </c>
      <c r="Y2654" t="s">
        <v>5080</v>
      </c>
      <c r="Z2654" t="s">
        <v>5560</v>
      </c>
      <c r="AA2654" t="s">
        <v>5091</v>
      </c>
      <c r="AH2654" t="s">
        <v>5058</v>
      </c>
      <c r="AM2654" t="s">
        <v>11155</v>
      </c>
    </row>
    <row r="2655" spans="1:39" x14ac:dyDescent="0.25">
      <c r="A2655">
        <v>4477</v>
      </c>
      <c r="B2655" t="s">
        <v>11206</v>
      </c>
      <c r="C2655" t="s">
        <v>5568</v>
      </c>
      <c r="D2655" t="s">
        <v>5048</v>
      </c>
      <c r="E2655" t="s">
        <v>11207</v>
      </c>
      <c r="H2655" t="s">
        <v>5050</v>
      </c>
      <c r="I2655" t="s">
        <v>5051</v>
      </c>
      <c r="K2655" t="s">
        <v>5113</v>
      </c>
      <c r="M2655" t="s">
        <v>11208</v>
      </c>
      <c r="AH2655" t="s">
        <v>5058</v>
      </c>
      <c r="AM2655" t="s">
        <v>11209</v>
      </c>
    </row>
    <row r="2656" spans="1:39" x14ac:dyDescent="0.25">
      <c r="A2656">
        <v>4478</v>
      </c>
      <c r="B2656" t="s">
        <v>11210</v>
      </c>
      <c r="C2656" t="s">
        <v>5568</v>
      </c>
      <c r="D2656" t="s">
        <v>5048</v>
      </c>
      <c r="E2656" t="s">
        <v>11211</v>
      </c>
      <c r="H2656" t="s">
        <v>5050</v>
      </c>
      <c r="I2656" t="s">
        <v>5051</v>
      </c>
      <c r="K2656" t="s">
        <v>11212</v>
      </c>
      <c r="M2656" t="s">
        <v>5237</v>
      </c>
      <c r="AH2656" t="s">
        <v>5058</v>
      </c>
      <c r="AM2656" t="s">
        <v>11213</v>
      </c>
    </row>
    <row r="2657" spans="1:39" x14ac:dyDescent="0.25">
      <c r="A2657">
        <v>4500</v>
      </c>
      <c r="B2657" t="s">
        <v>11268</v>
      </c>
      <c r="C2657" t="s">
        <v>4792</v>
      </c>
      <c r="D2657" t="s">
        <v>5048</v>
      </c>
      <c r="E2657" t="s">
        <v>11269</v>
      </c>
      <c r="H2657" t="s">
        <v>5050</v>
      </c>
      <c r="I2657" t="s">
        <v>5051</v>
      </c>
      <c r="K2657" t="s">
        <v>5063</v>
      </c>
      <c r="M2657" t="s">
        <v>5134</v>
      </c>
      <c r="N2657" t="s">
        <v>5051</v>
      </c>
      <c r="O2657" t="s">
        <v>5104</v>
      </c>
      <c r="Q2657" t="s">
        <v>238</v>
      </c>
      <c r="AH2657" t="s">
        <v>5058</v>
      </c>
      <c r="AM2657" t="s">
        <v>11270</v>
      </c>
    </row>
    <row r="2658" spans="1:39" x14ac:dyDescent="0.25">
      <c r="A2658">
        <v>4600</v>
      </c>
      <c r="B2658" t="s">
        <v>11548</v>
      </c>
      <c r="C2658" t="s">
        <v>4796</v>
      </c>
      <c r="D2658" t="s">
        <v>5048</v>
      </c>
      <c r="E2658" t="s">
        <v>11549</v>
      </c>
      <c r="H2658" t="s">
        <v>5050</v>
      </c>
      <c r="I2658" t="s">
        <v>5051</v>
      </c>
      <c r="K2658" t="s">
        <v>235</v>
      </c>
      <c r="M2658" t="s">
        <v>486</v>
      </c>
      <c r="N2658" t="s">
        <v>5051</v>
      </c>
      <c r="O2658" t="s">
        <v>5063</v>
      </c>
      <c r="Q2658" t="s">
        <v>5204</v>
      </c>
      <c r="X2658" t="s">
        <v>5077</v>
      </c>
      <c r="Y2658" t="s">
        <v>5285</v>
      </c>
      <c r="Z2658" t="s">
        <v>5077</v>
      </c>
      <c r="AA2658" t="s">
        <v>5069</v>
      </c>
      <c r="AH2658" t="s">
        <v>5058</v>
      </c>
      <c r="AM2658" t="s">
        <v>11550</v>
      </c>
    </row>
    <row r="2659" spans="1:39" x14ac:dyDescent="0.25">
      <c r="A2659">
        <v>4822</v>
      </c>
      <c r="B2659" t="s">
        <v>12153</v>
      </c>
      <c r="C2659" t="s">
        <v>4796</v>
      </c>
      <c r="D2659" t="s">
        <v>5048</v>
      </c>
      <c r="E2659" t="s">
        <v>12154</v>
      </c>
      <c r="H2659" t="s">
        <v>5050</v>
      </c>
      <c r="I2659" t="s">
        <v>5051</v>
      </c>
      <c r="K2659" t="s">
        <v>235</v>
      </c>
      <c r="M2659" t="s">
        <v>5134</v>
      </c>
      <c r="N2659" t="s">
        <v>5051</v>
      </c>
      <c r="O2659" t="s">
        <v>5104</v>
      </c>
      <c r="Q2659" t="s">
        <v>486</v>
      </c>
      <c r="X2659" t="s">
        <v>5057</v>
      </c>
      <c r="Y2659" t="s">
        <v>5285</v>
      </c>
      <c r="Z2659" t="s">
        <v>5091</v>
      </c>
      <c r="AA2659" t="s">
        <v>5070</v>
      </c>
      <c r="AH2659" t="s">
        <v>5058</v>
      </c>
      <c r="AM2659" t="s">
        <v>12155</v>
      </c>
    </row>
    <row r="2660" spans="1:39" x14ac:dyDescent="0.25">
      <c r="A2660">
        <v>4829</v>
      </c>
      <c r="B2660" t="s">
        <v>12174</v>
      </c>
      <c r="C2660" t="s">
        <v>4792</v>
      </c>
      <c r="D2660" t="s">
        <v>5048</v>
      </c>
      <c r="E2660" t="s">
        <v>12175</v>
      </c>
      <c r="H2660" t="s">
        <v>5050</v>
      </c>
      <c r="I2660" t="s">
        <v>5051</v>
      </c>
      <c r="K2660" t="s">
        <v>5091</v>
      </c>
      <c r="M2660" t="s">
        <v>743</v>
      </c>
      <c r="N2660" t="s">
        <v>5051</v>
      </c>
      <c r="O2660" t="s">
        <v>5094</v>
      </c>
      <c r="Q2660" t="s">
        <v>506</v>
      </c>
      <c r="X2660" t="s">
        <v>5070</v>
      </c>
      <c r="Y2660" t="s">
        <v>5069</v>
      </c>
      <c r="Z2660" t="s">
        <v>5070</v>
      </c>
      <c r="AA2660" t="s">
        <v>5057</v>
      </c>
      <c r="AH2660" t="s">
        <v>5058</v>
      </c>
      <c r="AM2660" t="s">
        <v>12176</v>
      </c>
    </row>
    <row r="2661" spans="1:39" x14ac:dyDescent="0.25">
      <c r="A2661">
        <v>4683</v>
      </c>
      <c r="B2661" t="s">
        <v>11792</v>
      </c>
      <c r="C2661" t="s">
        <v>4792</v>
      </c>
      <c r="D2661" t="s">
        <v>5048</v>
      </c>
      <c r="E2661" t="s">
        <v>11793</v>
      </c>
      <c r="H2661" t="s">
        <v>5050</v>
      </c>
      <c r="I2661" t="s">
        <v>5051</v>
      </c>
      <c r="K2661" t="s">
        <v>5099</v>
      </c>
      <c r="M2661" t="s">
        <v>237</v>
      </c>
      <c r="N2661" t="s">
        <v>5051</v>
      </c>
      <c r="O2661" t="s">
        <v>5113</v>
      </c>
      <c r="Q2661" t="s">
        <v>5121</v>
      </c>
      <c r="X2661" t="s">
        <v>5091</v>
      </c>
      <c r="Y2661" t="s">
        <v>323</v>
      </c>
      <c r="Z2661" t="s">
        <v>5091</v>
      </c>
      <c r="AA2661" t="s">
        <v>5133</v>
      </c>
      <c r="AH2661" t="s">
        <v>5058</v>
      </c>
      <c r="AM2661" t="s">
        <v>11794</v>
      </c>
    </row>
    <row r="2662" spans="1:39" x14ac:dyDescent="0.25">
      <c r="A2662">
        <v>4684</v>
      </c>
      <c r="B2662" t="s">
        <v>11795</v>
      </c>
      <c r="C2662" t="s">
        <v>4792</v>
      </c>
      <c r="D2662" t="s">
        <v>5048</v>
      </c>
      <c r="E2662" t="s">
        <v>11796</v>
      </c>
      <c r="H2662" t="s">
        <v>5050</v>
      </c>
      <c r="I2662" t="s">
        <v>5051</v>
      </c>
      <c r="K2662" t="s">
        <v>5052</v>
      </c>
      <c r="M2662" t="s">
        <v>323</v>
      </c>
      <c r="N2662" t="s">
        <v>5051</v>
      </c>
      <c r="O2662" t="s">
        <v>5063</v>
      </c>
      <c r="Q2662" t="s">
        <v>5054</v>
      </c>
      <c r="X2662" t="s">
        <v>5077</v>
      </c>
      <c r="Y2662" t="s">
        <v>5862</v>
      </c>
      <c r="Z2662" t="s">
        <v>5077</v>
      </c>
      <c r="AA2662" t="s">
        <v>5052</v>
      </c>
      <c r="AH2662" t="s">
        <v>5058</v>
      </c>
      <c r="AM2662" t="s">
        <v>11797</v>
      </c>
    </row>
    <row r="2663" spans="1:39" x14ac:dyDescent="0.25">
      <c r="A2663">
        <v>4685</v>
      </c>
      <c r="B2663" t="s">
        <v>11798</v>
      </c>
      <c r="C2663" t="s">
        <v>4792</v>
      </c>
      <c r="D2663" t="s">
        <v>5048</v>
      </c>
      <c r="E2663" t="s">
        <v>11799</v>
      </c>
      <c r="H2663" t="s">
        <v>5050</v>
      </c>
      <c r="I2663" t="s">
        <v>5051</v>
      </c>
      <c r="K2663" t="s">
        <v>5055</v>
      </c>
      <c r="M2663" t="s">
        <v>6311</v>
      </c>
      <c r="N2663" t="s">
        <v>5051</v>
      </c>
      <c r="O2663" t="s">
        <v>5094</v>
      </c>
      <c r="Q2663" t="s">
        <v>506</v>
      </c>
      <c r="R2663" t="s">
        <v>5051</v>
      </c>
      <c r="S2663" t="s">
        <v>5672</v>
      </c>
      <c r="U2663" t="s">
        <v>5649</v>
      </c>
      <c r="X2663" t="s">
        <v>5070</v>
      </c>
      <c r="Y2663" t="s">
        <v>6876</v>
      </c>
      <c r="Z2663" t="s">
        <v>5070</v>
      </c>
      <c r="AA2663" t="s">
        <v>5057</v>
      </c>
      <c r="AB2663" t="s">
        <v>5627</v>
      </c>
      <c r="AC2663" t="s">
        <v>5057</v>
      </c>
      <c r="AH2663" t="s">
        <v>5058</v>
      </c>
      <c r="AM2663" t="s">
        <v>11800</v>
      </c>
    </row>
    <row r="2664" spans="1:39" x14ac:dyDescent="0.25">
      <c r="A2664">
        <v>4687</v>
      </c>
      <c r="B2664" t="s">
        <v>11801</v>
      </c>
      <c r="C2664" t="s">
        <v>4796</v>
      </c>
      <c r="D2664" t="s">
        <v>5048</v>
      </c>
      <c r="E2664" t="s">
        <v>11802</v>
      </c>
      <c r="H2664" t="s">
        <v>5050</v>
      </c>
      <c r="I2664" t="s">
        <v>5564</v>
      </c>
      <c r="K2664" t="s">
        <v>5080</v>
      </c>
      <c r="M2664" t="s">
        <v>6945</v>
      </c>
      <c r="AH2664" t="s">
        <v>5058</v>
      </c>
      <c r="AM2664" t="s">
        <v>11803</v>
      </c>
    </row>
    <row r="2665" spans="1:39" x14ac:dyDescent="0.25">
      <c r="A2665">
        <v>4688</v>
      </c>
      <c r="B2665" t="s">
        <v>11804</v>
      </c>
      <c r="C2665" t="s">
        <v>4796</v>
      </c>
      <c r="D2665" t="s">
        <v>5048</v>
      </c>
      <c r="E2665" t="s">
        <v>11805</v>
      </c>
      <c r="H2665" t="s">
        <v>5050</v>
      </c>
      <c r="I2665" t="s">
        <v>5564</v>
      </c>
      <c r="K2665" t="s">
        <v>5080</v>
      </c>
      <c r="M2665" t="s">
        <v>559</v>
      </c>
      <c r="AH2665" t="s">
        <v>5058</v>
      </c>
      <c r="AM2665" t="s">
        <v>11806</v>
      </c>
    </row>
    <row r="2666" spans="1:39" x14ac:dyDescent="0.25">
      <c r="A2666">
        <v>4689</v>
      </c>
      <c r="B2666" t="s">
        <v>11807</v>
      </c>
      <c r="C2666" t="s">
        <v>4796</v>
      </c>
      <c r="D2666" t="s">
        <v>5048</v>
      </c>
      <c r="E2666" t="s">
        <v>11808</v>
      </c>
      <c r="H2666" t="s">
        <v>5050</v>
      </c>
      <c r="I2666" t="s">
        <v>5564</v>
      </c>
      <c r="K2666" t="s">
        <v>5191</v>
      </c>
      <c r="M2666" t="s">
        <v>5109</v>
      </c>
      <c r="AH2666" t="s">
        <v>5058</v>
      </c>
      <c r="AM2666" t="s">
        <v>11809</v>
      </c>
    </row>
    <row r="2667" spans="1:39" x14ac:dyDescent="0.25">
      <c r="A2667">
        <v>4690</v>
      </c>
      <c r="B2667" t="s">
        <v>11810</v>
      </c>
      <c r="C2667" t="s">
        <v>4796</v>
      </c>
      <c r="D2667" t="s">
        <v>5048</v>
      </c>
      <c r="E2667" t="s">
        <v>11811</v>
      </c>
      <c r="H2667" t="s">
        <v>5050</v>
      </c>
      <c r="I2667" t="s">
        <v>5564</v>
      </c>
      <c r="K2667" t="s">
        <v>5196</v>
      </c>
      <c r="M2667" t="s">
        <v>11812</v>
      </c>
      <c r="AH2667" t="s">
        <v>5058</v>
      </c>
      <c r="AM2667" t="s">
        <v>11813</v>
      </c>
    </row>
    <row r="2668" spans="1:39" x14ac:dyDescent="0.25">
      <c r="A2668">
        <v>4691</v>
      </c>
      <c r="B2668" t="s">
        <v>11814</v>
      </c>
      <c r="C2668" t="s">
        <v>4796</v>
      </c>
      <c r="D2668" t="s">
        <v>5048</v>
      </c>
      <c r="E2668" t="s">
        <v>11815</v>
      </c>
      <c r="H2668" t="s">
        <v>5050</v>
      </c>
      <c r="I2668" t="s">
        <v>5564</v>
      </c>
      <c r="K2668" t="s">
        <v>5196</v>
      </c>
      <c r="M2668" t="s">
        <v>6355</v>
      </c>
      <c r="AH2668" t="s">
        <v>5058</v>
      </c>
      <c r="AM2668" t="s">
        <v>11816</v>
      </c>
    </row>
    <row r="2669" spans="1:39" x14ac:dyDescent="0.25">
      <c r="A2669">
        <v>4692</v>
      </c>
      <c r="B2669" t="s">
        <v>11817</v>
      </c>
      <c r="C2669" t="s">
        <v>4796</v>
      </c>
      <c r="D2669" t="s">
        <v>5048</v>
      </c>
      <c r="E2669" t="s">
        <v>11818</v>
      </c>
      <c r="H2669" t="s">
        <v>5050</v>
      </c>
      <c r="I2669" t="s">
        <v>5564</v>
      </c>
      <c r="K2669" t="s">
        <v>5355</v>
      </c>
      <c r="M2669" t="s">
        <v>7036</v>
      </c>
      <c r="AH2669" t="s">
        <v>5058</v>
      </c>
      <c r="AM2669" t="s">
        <v>11819</v>
      </c>
    </row>
    <row r="2670" spans="1:39" x14ac:dyDescent="0.25">
      <c r="A2670">
        <v>4693</v>
      </c>
      <c r="B2670" t="s">
        <v>11820</v>
      </c>
      <c r="C2670" t="s">
        <v>4796</v>
      </c>
      <c r="D2670" t="s">
        <v>5048</v>
      </c>
      <c r="E2670" t="s">
        <v>11821</v>
      </c>
      <c r="H2670" t="s">
        <v>5050</v>
      </c>
      <c r="I2670" t="s">
        <v>5564</v>
      </c>
      <c r="K2670" t="s">
        <v>5355</v>
      </c>
      <c r="M2670" t="s">
        <v>7669</v>
      </c>
      <c r="AH2670" t="s">
        <v>5058</v>
      </c>
      <c r="AM2670" t="s">
        <v>11822</v>
      </c>
    </row>
    <row r="2671" spans="1:39" x14ac:dyDescent="0.25">
      <c r="A2671">
        <v>4694</v>
      </c>
      <c r="B2671" t="s">
        <v>11823</v>
      </c>
      <c r="C2671" t="s">
        <v>4796</v>
      </c>
      <c r="D2671" t="s">
        <v>5048</v>
      </c>
      <c r="E2671" t="s">
        <v>11824</v>
      </c>
      <c r="H2671" t="s">
        <v>5050</v>
      </c>
      <c r="I2671" t="s">
        <v>5564</v>
      </c>
      <c r="K2671" t="s">
        <v>5271</v>
      </c>
      <c r="M2671" t="s">
        <v>5054</v>
      </c>
      <c r="AH2671" t="s">
        <v>5058</v>
      </c>
      <c r="AM2671" t="s">
        <v>11825</v>
      </c>
    </row>
    <row r="2672" spans="1:39" x14ac:dyDescent="0.25">
      <c r="A2672">
        <v>4695</v>
      </c>
      <c r="B2672" t="s">
        <v>11826</v>
      </c>
      <c r="C2672" t="s">
        <v>4796</v>
      </c>
      <c r="D2672" t="s">
        <v>5048</v>
      </c>
      <c r="E2672" t="s">
        <v>11827</v>
      </c>
      <c r="H2672" t="s">
        <v>5050</v>
      </c>
      <c r="I2672" t="s">
        <v>5564</v>
      </c>
      <c r="K2672" t="s">
        <v>743</v>
      </c>
      <c r="M2672" t="s">
        <v>486</v>
      </c>
      <c r="AH2672" t="s">
        <v>5058</v>
      </c>
      <c r="AM2672" t="s">
        <v>11828</v>
      </c>
    </row>
    <row r="2673" spans="1:39" x14ac:dyDescent="0.25">
      <c r="A2673">
        <v>4696</v>
      </c>
      <c r="B2673" t="s">
        <v>11829</v>
      </c>
      <c r="C2673" t="s">
        <v>4796</v>
      </c>
      <c r="D2673" t="s">
        <v>5048</v>
      </c>
      <c r="E2673" t="s">
        <v>11830</v>
      </c>
      <c r="H2673" t="s">
        <v>5050</v>
      </c>
      <c r="I2673" t="s">
        <v>5564</v>
      </c>
      <c r="K2673" t="s">
        <v>743</v>
      </c>
      <c r="M2673" t="s">
        <v>486</v>
      </c>
      <c r="AH2673" t="s">
        <v>5058</v>
      </c>
      <c r="AM2673" t="s">
        <v>11831</v>
      </c>
    </row>
    <row r="2674" spans="1:39" x14ac:dyDescent="0.25">
      <c r="A2674">
        <v>4697</v>
      </c>
      <c r="B2674" t="s">
        <v>11832</v>
      </c>
      <c r="C2674" t="s">
        <v>4796</v>
      </c>
      <c r="D2674" t="s">
        <v>5048</v>
      </c>
      <c r="E2674" t="s">
        <v>11833</v>
      </c>
      <c r="H2674" t="s">
        <v>5050</v>
      </c>
      <c r="I2674" t="s">
        <v>5564</v>
      </c>
      <c r="K2674" t="s">
        <v>5698</v>
      </c>
      <c r="M2674" t="s">
        <v>11834</v>
      </c>
      <c r="AH2674" t="s">
        <v>5058</v>
      </c>
      <c r="AM2674" t="s">
        <v>11835</v>
      </c>
    </row>
    <row r="2675" spans="1:39" x14ac:dyDescent="0.25">
      <c r="A2675">
        <v>4698</v>
      </c>
      <c r="B2675" t="s">
        <v>11836</v>
      </c>
      <c r="C2675" t="s">
        <v>4792</v>
      </c>
      <c r="D2675" t="s">
        <v>5048</v>
      </c>
      <c r="E2675" t="s">
        <v>11837</v>
      </c>
      <c r="H2675" t="s">
        <v>5050</v>
      </c>
      <c r="I2675" t="s">
        <v>5051</v>
      </c>
      <c r="K2675" t="s">
        <v>5211</v>
      </c>
      <c r="M2675" t="s">
        <v>5098</v>
      </c>
      <c r="N2675" t="s">
        <v>5051</v>
      </c>
      <c r="O2675" t="s">
        <v>5063</v>
      </c>
      <c r="Q2675" t="s">
        <v>239</v>
      </c>
      <c r="X2675" t="s">
        <v>5091</v>
      </c>
      <c r="Y2675" t="s">
        <v>506</v>
      </c>
      <c r="Z2675" t="s">
        <v>5091</v>
      </c>
      <c r="AA2675" t="s">
        <v>5122</v>
      </c>
      <c r="AH2675" t="s">
        <v>5058</v>
      </c>
      <c r="AM2675" t="s">
        <v>11838</v>
      </c>
    </row>
    <row r="2676" spans="1:39" x14ac:dyDescent="0.25">
      <c r="A2676">
        <v>4699</v>
      </c>
      <c r="B2676" t="s">
        <v>11839</v>
      </c>
      <c r="C2676" t="s">
        <v>4796</v>
      </c>
      <c r="D2676" t="s">
        <v>5048</v>
      </c>
      <c r="E2676" t="s">
        <v>11840</v>
      </c>
      <c r="H2676" t="s">
        <v>5050</v>
      </c>
      <c r="I2676" t="s">
        <v>5051</v>
      </c>
      <c r="K2676" t="s">
        <v>5063</v>
      </c>
      <c r="M2676" t="s">
        <v>5395</v>
      </c>
      <c r="AH2676" t="s">
        <v>5058</v>
      </c>
      <c r="AM2676" t="s">
        <v>11841</v>
      </c>
    </row>
    <row r="2677" spans="1:39" x14ac:dyDescent="0.25">
      <c r="A2677">
        <v>4700</v>
      </c>
      <c r="B2677" t="s">
        <v>11842</v>
      </c>
      <c r="C2677" t="s">
        <v>4796</v>
      </c>
      <c r="D2677" t="s">
        <v>5048</v>
      </c>
      <c r="E2677" t="s">
        <v>11843</v>
      </c>
      <c r="H2677" t="s">
        <v>5050</v>
      </c>
      <c r="I2677" t="s">
        <v>5051</v>
      </c>
      <c r="K2677" t="s">
        <v>5063</v>
      </c>
      <c r="M2677" t="s">
        <v>252</v>
      </c>
      <c r="AH2677" t="s">
        <v>5058</v>
      </c>
      <c r="AM2677" t="s">
        <v>11844</v>
      </c>
    </row>
    <row r="2678" spans="1:39" x14ac:dyDescent="0.25">
      <c r="A2678">
        <v>4701</v>
      </c>
      <c r="B2678" t="s">
        <v>11845</v>
      </c>
      <c r="C2678" t="s">
        <v>4796</v>
      </c>
      <c r="D2678" t="s">
        <v>5048</v>
      </c>
      <c r="E2678" t="s">
        <v>11846</v>
      </c>
      <c r="H2678" t="s">
        <v>5050</v>
      </c>
      <c r="I2678" t="s">
        <v>5051</v>
      </c>
      <c r="K2678" t="s">
        <v>5104</v>
      </c>
      <c r="M2678" t="s">
        <v>5627</v>
      </c>
      <c r="AH2678" t="s">
        <v>5058</v>
      </c>
      <c r="AM2678" t="s">
        <v>11847</v>
      </c>
    </row>
    <row r="2679" spans="1:39" x14ac:dyDescent="0.25">
      <c r="A2679">
        <v>4702</v>
      </c>
      <c r="B2679" t="s">
        <v>11848</v>
      </c>
      <c r="C2679" t="s">
        <v>4796</v>
      </c>
      <c r="D2679" t="s">
        <v>5048</v>
      </c>
      <c r="E2679" t="s">
        <v>11849</v>
      </c>
      <c r="H2679" t="s">
        <v>5050</v>
      </c>
      <c r="I2679" t="s">
        <v>5051</v>
      </c>
      <c r="K2679" t="s">
        <v>5104</v>
      </c>
      <c r="M2679" t="s">
        <v>6483</v>
      </c>
      <c r="AH2679" t="s">
        <v>5058</v>
      </c>
      <c r="AM2679" t="s">
        <v>11850</v>
      </c>
    </row>
    <row r="2680" spans="1:39" x14ac:dyDescent="0.25">
      <c r="A2680">
        <v>4703</v>
      </c>
      <c r="B2680" t="s">
        <v>11851</v>
      </c>
      <c r="C2680" t="s">
        <v>4796</v>
      </c>
      <c r="D2680" t="s">
        <v>5048</v>
      </c>
      <c r="E2680" t="s">
        <v>11852</v>
      </c>
      <c r="H2680" t="s">
        <v>5050</v>
      </c>
      <c r="I2680" t="s">
        <v>5051</v>
      </c>
      <c r="K2680" t="s">
        <v>5104</v>
      </c>
      <c r="M2680" t="s">
        <v>5204</v>
      </c>
      <c r="AH2680" t="s">
        <v>5058</v>
      </c>
      <c r="AM2680" t="s">
        <v>11853</v>
      </c>
    </row>
    <row r="2681" spans="1:39" x14ac:dyDescent="0.25">
      <c r="A2681">
        <v>4704</v>
      </c>
      <c r="B2681" t="s">
        <v>11854</v>
      </c>
      <c r="C2681" t="s">
        <v>4796</v>
      </c>
      <c r="D2681" t="s">
        <v>5048</v>
      </c>
      <c r="E2681" t="s">
        <v>11855</v>
      </c>
      <c r="H2681" t="s">
        <v>5050</v>
      </c>
      <c r="I2681" t="s">
        <v>5051</v>
      </c>
      <c r="K2681" t="s">
        <v>5078</v>
      </c>
      <c r="M2681" t="s">
        <v>743</v>
      </c>
      <c r="AH2681" t="s">
        <v>5058</v>
      </c>
      <c r="AM2681" t="s">
        <v>11856</v>
      </c>
    </row>
    <row r="2682" spans="1:39" x14ac:dyDescent="0.25">
      <c r="A2682">
        <v>4705</v>
      </c>
      <c r="B2682" t="s">
        <v>11857</v>
      </c>
      <c r="C2682" t="s">
        <v>4796</v>
      </c>
      <c r="D2682" t="s">
        <v>5048</v>
      </c>
      <c r="E2682" t="s">
        <v>11858</v>
      </c>
      <c r="H2682" t="s">
        <v>5050</v>
      </c>
      <c r="I2682" t="s">
        <v>5051</v>
      </c>
      <c r="K2682" t="s">
        <v>5215</v>
      </c>
      <c r="M2682" t="s">
        <v>238</v>
      </c>
      <c r="AH2682" t="s">
        <v>5058</v>
      </c>
      <c r="AM2682" t="s">
        <v>11859</v>
      </c>
    </row>
    <row r="2683" spans="1:39" x14ac:dyDescent="0.25">
      <c r="A2683">
        <v>4706</v>
      </c>
      <c r="B2683" t="s">
        <v>11860</v>
      </c>
      <c r="C2683" t="s">
        <v>4796</v>
      </c>
      <c r="D2683" t="s">
        <v>5048</v>
      </c>
      <c r="E2683" t="s">
        <v>11861</v>
      </c>
      <c r="H2683" t="s">
        <v>5050</v>
      </c>
      <c r="I2683" t="s">
        <v>5051</v>
      </c>
      <c r="K2683" t="s">
        <v>5215</v>
      </c>
      <c r="M2683" t="s">
        <v>486</v>
      </c>
      <c r="AH2683" t="s">
        <v>5058</v>
      </c>
      <c r="AM2683" t="s">
        <v>11862</v>
      </c>
    </row>
    <row r="2684" spans="1:39" x14ac:dyDescent="0.25">
      <c r="A2684">
        <v>4021</v>
      </c>
      <c r="B2684" t="s">
        <v>10002</v>
      </c>
      <c r="C2684" t="s">
        <v>4796</v>
      </c>
      <c r="D2684" t="s">
        <v>5048</v>
      </c>
      <c r="E2684" t="s">
        <v>10003</v>
      </c>
      <c r="H2684" t="s">
        <v>5050</v>
      </c>
      <c r="I2684" t="s">
        <v>5051</v>
      </c>
      <c r="K2684" t="s">
        <v>5108</v>
      </c>
      <c r="M2684" t="s">
        <v>1148</v>
      </c>
      <c r="AH2684" t="s">
        <v>5058</v>
      </c>
      <c r="AM2684" t="s">
        <v>10004</v>
      </c>
    </row>
    <row r="2685" spans="1:39" x14ac:dyDescent="0.25">
      <c r="A2685">
        <v>4022</v>
      </c>
      <c r="B2685" t="s">
        <v>10005</v>
      </c>
      <c r="C2685" t="s">
        <v>4796</v>
      </c>
      <c r="D2685" t="s">
        <v>5048</v>
      </c>
      <c r="E2685" t="s">
        <v>10006</v>
      </c>
      <c r="H2685" t="s">
        <v>5050</v>
      </c>
      <c r="I2685" t="s">
        <v>5051</v>
      </c>
      <c r="K2685" t="s">
        <v>236</v>
      </c>
      <c r="M2685" t="s">
        <v>1148</v>
      </c>
      <c r="AH2685" t="s">
        <v>5058</v>
      </c>
      <c r="AM2685" t="s">
        <v>10007</v>
      </c>
    </row>
    <row r="2686" spans="1:39" x14ac:dyDescent="0.25">
      <c r="A2686">
        <v>4023</v>
      </c>
      <c r="B2686" t="s">
        <v>10008</v>
      </c>
      <c r="C2686" t="s">
        <v>4796</v>
      </c>
      <c r="D2686" t="s">
        <v>5048</v>
      </c>
      <c r="E2686" t="s">
        <v>10009</v>
      </c>
      <c r="H2686" t="s">
        <v>5050</v>
      </c>
      <c r="I2686" t="s">
        <v>5051</v>
      </c>
      <c r="K2686" t="s">
        <v>5053</v>
      </c>
      <c r="M2686" t="s">
        <v>238</v>
      </c>
      <c r="AH2686" t="s">
        <v>5058</v>
      </c>
      <c r="AM2686" t="s">
        <v>10010</v>
      </c>
    </row>
    <row r="2687" spans="1:39" x14ac:dyDescent="0.25">
      <c r="A2687">
        <v>4024</v>
      </c>
      <c r="B2687" t="s">
        <v>10011</v>
      </c>
      <c r="C2687" t="s">
        <v>4796</v>
      </c>
      <c r="D2687" t="s">
        <v>5048</v>
      </c>
      <c r="E2687" t="s">
        <v>10012</v>
      </c>
      <c r="H2687" t="s">
        <v>5050</v>
      </c>
      <c r="I2687" t="s">
        <v>5051</v>
      </c>
      <c r="K2687" t="s">
        <v>5080</v>
      </c>
      <c r="M2687" t="s">
        <v>292</v>
      </c>
      <c r="AH2687" t="s">
        <v>5058</v>
      </c>
      <c r="AM2687" t="s">
        <v>10013</v>
      </c>
    </row>
    <row r="2688" spans="1:39" x14ac:dyDescent="0.25">
      <c r="A2688">
        <v>4025</v>
      </c>
      <c r="B2688" t="s">
        <v>10014</v>
      </c>
      <c r="C2688" t="s">
        <v>4796</v>
      </c>
      <c r="D2688" t="s">
        <v>5048</v>
      </c>
      <c r="E2688" t="s">
        <v>10015</v>
      </c>
      <c r="H2688" t="s">
        <v>5050</v>
      </c>
      <c r="I2688" t="s">
        <v>5051</v>
      </c>
      <c r="K2688" t="s">
        <v>5191</v>
      </c>
      <c r="M2688" t="s">
        <v>1148</v>
      </c>
      <c r="AH2688" t="s">
        <v>5058</v>
      </c>
      <c r="AM2688" t="s">
        <v>10016</v>
      </c>
    </row>
    <row r="2689" spans="1:39" x14ac:dyDescent="0.25">
      <c r="A2689">
        <v>4026</v>
      </c>
      <c r="B2689" t="s">
        <v>10017</v>
      </c>
      <c r="C2689" t="s">
        <v>4796</v>
      </c>
      <c r="D2689" t="s">
        <v>5048</v>
      </c>
      <c r="E2689" t="s">
        <v>10018</v>
      </c>
      <c r="H2689" t="s">
        <v>5050</v>
      </c>
      <c r="I2689" t="s">
        <v>5051</v>
      </c>
      <c r="K2689" t="s">
        <v>6072</v>
      </c>
      <c r="M2689" t="s">
        <v>506</v>
      </c>
      <c r="AH2689" t="s">
        <v>5058</v>
      </c>
      <c r="AM2689" t="s">
        <v>10019</v>
      </c>
    </row>
    <row r="2690" spans="1:39" x14ac:dyDescent="0.25">
      <c r="A2690">
        <v>4027</v>
      </c>
      <c r="B2690" t="s">
        <v>10020</v>
      </c>
      <c r="C2690" t="s">
        <v>4796</v>
      </c>
      <c r="D2690" t="s">
        <v>5048</v>
      </c>
      <c r="E2690" t="s">
        <v>10021</v>
      </c>
      <c r="H2690" t="s">
        <v>5050</v>
      </c>
      <c r="I2690" t="s">
        <v>5051</v>
      </c>
      <c r="K2690" t="s">
        <v>323</v>
      </c>
      <c r="M2690" t="s">
        <v>513</v>
      </c>
      <c r="AH2690" t="s">
        <v>5058</v>
      </c>
      <c r="AM2690" t="s">
        <v>10022</v>
      </c>
    </row>
    <row r="2691" spans="1:39" x14ac:dyDescent="0.25">
      <c r="A2691">
        <v>4028</v>
      </c>
      <c r="B2691" t="s">
        <v>10023</v>
      </c>
      <c r="C2691" t="s">
        <v>4796</v>
      </c>
      <c r="D2691" t="s">
        <v>5048</v>
      </c>
      <c r="E2691" t="s">
        <v>10024</v>
      </c>
      <c r="H2691" t="s">
        <v>5050</v>
      </c>
      <c r="I2691" t="s">
        <v>5051</v>
      </c>
      <c r="K2691" t="s">
        <v>323</v>
      </c>
      <c r="M2691" t="s">
        <v>5861</v>
      </c>
      <c r="AH2691" t="s">
        <v>5058</v>
      </c>
      <c r="AM2691" t="s">
        <v>10025</v>
      </c>
    </row>
    <row r="2692" spans="1:39" x14ac:dyDescent="0.25">
      <c r="A2692">
        <v>4029</v>
      </c>
      <c r="B2692" t="s">
        <v>10026</v>
      </c>
      <c r="C2692" t="s">
        <v>4796</v>
      </c>
      <c r="D2692" t="s">
        <v>5048</v>
      </c>
      <c r="E2692" t="s">
        <v>10027</v>
      </c>
      <c r="H2692" t="s">
        <v>5050</v>
      </c>
      <c r="I2692" t="s">
        <v>5051</v>
      </c>
      <c r="K2692" t="s">
        <v>323</v>
      </c>
      <c r="M2692" t="s">
        <v>6922</v>
      </c>
      <c r="AH2692" t="s">
        <v>5058</v>
      </c>
      <c r="AM2692" t="s">
        <v>10028</v>
      </c>
    </row>
    <row r="2693" spans="1:39" x14ac:dyDescent="0.25">
      <c r="A2693">
        <v>4030</v>
      </c>
      <c r="B2693" t="s">
        <v>10029</v>
      </c>
      <c r="C2693" t="s">
        <v>4796</v>
      </c>
      <c r="D2693" t="s">
        <v>5048</v>
      </c>
      <c r="E2693" t="s">
        <v>10030</v>
      </c>
      <c r="H2693" t="s">
        <v>5050</v>
      </c>
      <c r="I2693" t="s">
        <v>5051</v>
      </c>
      <c r="K2693" t="s">
        <v>5069</v>
      </c>
      <c r="M2693" t="s">
        <v>5215</v>
      </c>
      <c r="AH2693" t="s">
        <v>5058</v>
      </c>
      <c r="AM2693" t="s">
        <v>10031</v>
      </c>
    </row>
    <row r="2694" spans="1:39" x14ac:dyDescent="0.25">
      <c r="A2694">
        <v>4031</v>
      </c>
      <c r="B2694" t="s">
        <v>10032</v>
      </c>
      <c r="C2694" t="s">
        <v>4796</v>
      </c>
      <c r="D2694" t="s">
        <v>5048</v>
      </c>
      <c r="E2694" t="s">
        <v>10033</v>
      </c>
      <c r="H2694" t="s">
        <v>5050</v>
      </c>
      <c r="I2694" t="s">
        <v>5051</v>
      </c>
      <c r="K2694" t="s">
        <v>5069</v>
      </c>
      <c r="M2694" t="s">
        <v>5134</v>
      </c>
      <c r="AH2694" t="s">
        <v>5058</v>
      </c>
      <c r="AM2694" t="s">
        <v>10034</v>
      </c>
    </row>
    <row r="2695" spans="1:39" x14ac:dyDescent="0.25">
      <c r="A2695">
        <v>4032</v>
      </c>
      <c r="B2695" t="s">
        <v>10035</v>
      </c>
      <c r="C2695" t="s">
        <v>4796</v>
      </c>
      <c r="D2695" t="s">
        <v>5048</v>
      </c>
      <c r="E2695" t="s">
        <v>10036</v>
      </c>
      <c r="H2695" t="s">
        <v>5050</v>
      </c>
      <c r="I2695" t="s">
        <v>5051</v>
      </c>
      <c r="K2695" t="s">
        <v>5069</v>
      </c>
      <c r="M2695" t="s">
        <v>7033</v>
      </c>
      <c r="AH2695" t="s">
        <v>5058</v>
      </c>
      <c r="AM2695" t="s">
        <v>10037</v>
      </c>
    </row>
    <row r="2696" spans="1:39" x14ac:dyDescent="0.25">
      <c r="A2696">
        <v>4033</v>
      </c>
      <c r="B2696" t="s">
        <v>10038</v>
      </c>
      <c r="C2696" t="s">
        <v>4792</v>
      </c>
      <c r="D2696" t="s">
        <v>5048</v>
      </c>
      <c r="E2696" t="s">
        <v>10039</v>
      </c>
      <c r="H2696" t="s">
        <v>5050</v>
      </c>
      <c r="I2696" t="s">
        <v>5051</v>
      </c>
      <c r="K2696" t="s">
        <v>5091</v>
      </c>
      <c r="M2696" t="s">
        <v>5080</v>
      </c>
      <c r="N2696" t="s">
        <v>6920</v>
      </c>
      <c r="AH2696" t="s">
        <v>5058</v>
      </c>
      <c r="AM2696" t="s">
        <v>10040</v>
      </c>
    </row>
    <row r="2697" spans="1:39" x14ac:dyDescent="0.25">
      <c r="A2697">
        <v>4034</v>
      </c>
      <c r="B2697" t="s">
        <v>10041</v>
      </c>
      <c r="C2697" t="s">
        <v>4796</v>
      </c>
      <c r="D2697" t="s">
        <v>5048</v>
      </c>
      <c r="E2697" t="s">
        <v>10042</v>
      </c>
      <c r="H2697" t="s">
        <v>5050</v>
      </c>
      <c r="I2697" t="s">
        <v>5051</v>
      </c>
      <c r="K2697" t="s">
        <v>5069</v>
      </c>
      <c r="M2697" t="s">
        <v>9177</v>
      </c>
      <c r="AH2697" t="s">
        <v>5058</v>
      </c>
      <c r="AM2697" t="s">
        <v>10043</v>
      </c>
    </row>
    <row r="2698" spans="1:39" x14ac:dyDescent="0.25">
      <c r="A2698">
        <v>4035</v>
      </c>
      <c r="B2698" t="s">
        <v>10044</v>
      </c>
      <c r="C2698" t="s">
        <v>4796</v>
      </c>
      <c r="D2698" t="s">
        <v>5048</v>
      </c>
      <c r="E2698" t="s">
        <v>10045</v>
      </c>
      <c r="H2698" t="s">
        <v>5050</v>
      </c>
      <c r="I2698" t="s">
        <v>5051</v>
      </c>
      <c r="K2698" t="s">
        <v>5069</v>
      </c>
      <c r="M2698" t="s">
        <v>9177</v>
      </c>
      <c r="AH2698" t="s">
        <v>5058</v>
      </c>
      <c r="AM2698" t="s">
        <v>10046</v>
      </c>
    </row>
    <row r="2699" spans="1:39" x14ac:dyDescent="0.25">
      <c r="A2699">
        <v>4036</v>
      </c>
      <c r="B2699" t="s">
        <v>10047</v>
      </c>
      <c r="C2699" t="s">
        <v>4796</v>
      </c>
      <c r="D2699" t="s">
        <v>5048</v>
      </c>
      <c r="E2699" t="s">
        <v>10048</v>
      </c>
      <c r="H2699" t="s">
        <v>5050</v>
      </c>
      <c r="I2699" t="s">
        <v>5051</v>
      </c>
      <c r="K2699" t="s">
        <v>5355</v>
      </c>
      <c r="M2699" t="s">
        <v>5546</v>
      </c>
      <c r="AH2699" t="s">
        <v>5058</v>
      </c>
      <c r="AM2699" t="s">
        <v>10049</v>
      </c>
    </row>
    <row r="2700" spans="1:39" x14ac:dyDescent="0.25">
      <c r="A2700">
        <v>4037</v>
      </c>
      <c r="B2700" t="s">
        <v>10050</v>
      </c>
      <c r="C2700" t="s">
        <v>4796</v>
      </c>
      <c r="D2700" t="s">
        <v>5048</v>
      </c>
      <c r="E2700" t="s">
        <v>10051</v>
      </c>
      <c r="H2700" t="s">
        <v>5050</v>
      </c>
      <c r="I2700" t="s">
        <v>5051</v>
      </c>
      <c r="K2700" t="s">
        <v>743</v>
      </c>
      <c r="M2700" t="s">
        <v>5064</v>
      </c>
      <c r="AH2700" t="s">
        <v>5058</v>
      </c>
      <c r="AM2700" t="s">
        <v>10052</v>
      </c>
    </row>
    <row r="2701" spans="1:39" x14ac:dyDescent="0.25">
      <c r="A2701">
        <v>4038</v>
      </c>
      <c r="B2701" t="s">
        <v>10053</v>
      </c>
      <c r="C2701" t="s">
        <v>4796</v>
      </c>
      <c r="D2701" t="s">
        <v>5048</v>
      </c>
      <c r="E2701" t="s">
        <v>10054</v>
      </c>
      <c r="H2701" t="s">
        <v>5050</v>
      </c>
      <c r="I2701" t="s">
        <v>5051</v>
      </c>
      <c r="K2701" t="s">
        <v>5134</v>
      </c>
      <c r="M2701" t="s">
        <v>5056</v>
      </c>
      <c r="AH2701" t="s">
        <v>5058</v>
      </c>
      <c r="AM2701" t="s">
        <v>10055</v>
      </c>
    </row>
    <row r="2702" spans="1:39" x14ac:dyDescent="0.25">
      <c r="A2702">
        <v>4039</v>
      </c>
      <c r="B2702" t="s">
        <v>10056</v>
      </c>
      <c r="C2702" t="s">
        <v>4796</v>
      </c>
      <c r="D2702" t="s">
        <v>5048</v>
      </c>
      <c r="E2702" t="s">
        <v>10057</v>
      </c>
      <c r="H2702" t="s">
        <v>5050</v>
      </c>
      <c r="I2702" t="s">
        <v>5051</v>
      </c>
      <c r="K2702" t="s">
        <v>5134</v>
      </c>
      <c r="M2702" t="s">
        <v>5056</v>
      </c>
      <c r="AH2702" t="s">
        <v>5058</v>
      </c>
      <c r="AM2702" t="s">
        <v>10058</v>
      </c>
    </row>
    <row r="2703" spans="1:39" x14ac:dyDescent="0.25">
      <c r="A2703">
        <v>4040</v>
      </c>
      <c r="B2703" t="s">
        <v>10059</v>
      </c>
      <c r="C2703" t="s">
        <v>4796</v>
      </c>
      <c r="D2703" t="s">
        <v>5048</v>
      </c>
      <c r="E2703" t="s">
        <v>10060</v>
      </c>
      <c r="H2703" t="s">
        <v>5050</v>
      </c>
      <c r="I2703" t="s">
        <v>5051</v>
      </c>
      <c r="K2703" t="s">
        <v>5056</v>
      </c>
      <c r="M2703" t="s">
        <v>7033</v>
      </c>
      <c r="AH2703" t="s">
        <v>5058</v>
      </c>
      <c r="AM2703" t="s">
        <v>10061</v>
      </c>
    </row>
    <row r="2704" spans="1:39" x14ac:dyDescent="0.25">
      <c r="A2704">
        <v>4041</v>
      </c>
      <c r="B2704" t="s">
        <v>10062</v>
      </c>
      <c r="C2704" t="s">
        <v>4796</v>
      </c>
      <c r="D2704" t="s">
        <v>5048</v>
      </c>
      <c r="E2704" t="s">
        <v>10063</v>
      </c>
      <c r="H2704" t="s">
        <v>5050</v>
      </c>
      <c r="I2704" t="s">
        <v>5051</v>
      </c>
      <c r="K2704" t="s">
        <v>486</v>
      </c>
      <c r="M2704" t="s">
        <v>5134</v>
      </c>
      <c r="AH2704" t="s">
        <v>5058</v>
      </c>
      <c r="AM2704" t="s">
        <v>10064</v>
      </c>
    </row>
    <row r="2705" spans="1:39" x14ac:dyDescent="0.25">
      <c r="A2705">
        <v>4042</v>
      </c>
      <c r="B2705" t="s">
        <v>10065</v>
      </c>
      <c r="C2705" t="s">
        <v>4796</v>
      </c>
      <c r="D2705" t="s">
        <v>5048</v>
      </c>
      <c r="E2705" t="s">
        <v>10066</v>
      </c>
      <c r="H2705" t="s">
        <v>5050</v>
      </c>
      <c r="I2705" t="s">
        <v>5051</v>
      </c>
      <c r="K2705" t="s">
        <v>239</v>
      </c>
      <c r="M2705" t="s">
        <v>513</v>
      </c>
      <c r="AH2705" t="s">
        <v>5058</v>
      </c>
      <c r="AM2705" t="s">
        <v>10067</v>
      </c>
    </row>
    <row r="2706" spans="1:39" x14ac:dyDescent="0.25">
      <c r="A2706">
        <v>4043</v>
      </c>
      <c r="B2706" t="s">
        <v>10068</v>
      </c>
      <c r="C2706" t="s">
        <v>4796</v>
      </c>
      <c r="D2706" t="s">
        <v>5048</v>
      </c>
      <c r="E2706" t="s">
        <v>10069</v>
      </c>
      <c r="H2706" t="s">
        <v>5050</v>
      </c>
      <c r="I2706" t="s">
        <v>5051</v>
      </c>
      <c r="K2706" t="s">
        <v>5862</v>
      </c>
      <c r="M2706" t="s">
        <v>5382</v>
      </c>
      <c r="AH2706" t="s">
        <v>5058</v>
      </c>
      <c r="AM2706" t="s">
        <v>10070</v>
      </c>
    </row>
    <row r="2707" spans="1:39" x14ac:dyDescent="0.25">
      <c r="A2707">
        <v>4044</v>
      </c>
      <c r="B2707" t="s">
        <v>10071</v>
      </c>
      <c r="C2707" t="s">
        <v>4796</v>
      </c>
      <c r="D2707" t="s">
        <v>5048</v>
      </c>
      <c r="E2707" t="s">
        <v>10072</v>
      </c>
      <c r="H2707" t="s">
        <v>5050</v>
      </c>
      <c r="I2707" t="s">
        <v>5051</v>
      </c>
      <c r="K2707" t="s">
        <v>5355</v>
      </c>
      <c r="M2707" t="s">
        <v>9191</v>
      </c>
      <c r="AH2707" t="s">
        <v>5058</v>
      </c>
      <c r="AM2707" t="s">
        <v>10073</v>
      </c>
    </row>
    <row r="2708" spans="1:39" x14ac:dyDescent="0.25">
      <c r="A2708">
        <v>4045</v>
      </c>
      <c r="B2708" t="s">
        <v>10074</v>
      </c>
      <c r="C2708" t="s">
        <v>4796</v>
      </c>
      <c r="D2708" t="s">
        <v>5048</v>
      </c>
      <c r="E2708" t="s">
        <v>10075</v>
      </c>
      <c r="H2708" t="s">
        <v>5050</v>
      </c>
      <c r="I2708" t="s">
        <v>5051</v>
      </c>
      <c r="K2708" t="s">
        <v>237</v>
      </c>
      <c r="M2708" t="s">
        <v>239</v>
      </c>
      <c r="AH2708" t="s">
        <v>5058</v>
      </c>
      <c r="AM2708" t="s">
        <v>10076</v>
      </c>
    </row>
    <row r="2709" spans="1:39" x14ac:dyDescent="0.25">
      <c r="A2709">
        <v>4046</v>
      </c>
      <c r="B2709" t="s">
        <v>10077</v>
      </c>
      <c r="C2709" t="s">
        <v>4796</v>
      </c>
      <c r="D2709" t="s">
        <v>5048</v>
      </c>
      <c r="E2709" t="s">
        <v>10078</v>
      </c>
      <c r="H2709" t="s">
        <v>5050</v>
      </c>
      <c r="I2709" t="s">
        <v>5051</v>
      </c>
      <c r="K2709" t="s">
        <v>5134</v>
      </c>
      <c r="M2709" t="s">
        <v>238</v>
      </c>
      <c r="AH2709" t="s">
        <v>5058</v>
      </c>
      <c r="AM2709" t="s">
        <v>10079</v>
      </c>
    </row>
    <row r="2710" spans="1:39" x14ac:dyDescent="0.25">
      <c r="A2710">
        <v>4047</v>
      </c>
      <c r="B2710" t="s">
        <v>10080</v>
      </c>
      <c r="C2710" t="s">
        <v>4796</v>
      </c>
      <c r="D2710" t="s">
        <v>5048</v>
      </c>
      <c r="E2710" t="s">
        <v>10081</v>
      </c>
      <c r="H2710" t="s">
        <v>5050</v>
      </c>
      <c r="I2710" t="s">
        <v>5051</v>
      </c>
      <c r="K2710" t="s">
        <v>5098</v>
      </c>
      <c r="M2710" t="s">
        <v>486</v>
      </c>
      <c r="AH2710" t="s">
        <v>5058</v>
      </c>
      <c r="AM2710" t="s">
        <v>10082</v>
      </c>
    </row>
    <row r="2711" spans="1:39" x14ac:dyDescent="0.25">
      <c r="A2711">
        <v>4048</v>
      </c>
      <c r="B2711" t="s">
        <v>10083</v>
      </c>
      <c r="C2711" t="s">
        <v>4796</v>
      </c>
      <c r="D2711" t="s">
        <v>5048</v>
      </c>
      <c r="E2711" t="s">
        <v>10084</v>
      </c>
      <c r="H2711" t="s">
        <v>5050</v>
      </c>
      <c r="I2711" t="s">
        <v>5051</v>
      </c>
      <c r="K2711" t="s">
        <v>238</v>
      </c>
      <c r="M2711" t="s">
        <v>513</v>
      </c>
      <c r="AH2711" t="s">
        <v>5058</v>
      </c>
      <c r="AM2711" t="s">
        <v>10085</v>
      </c>
    </row>
    <row r="2712" spans="1:39" x14ac:dyDescent="0.25">
      <c r="A2712">
        <v>4049</v>
      </c>
      <c r="B2712" t="s">
        <v>10086</v>
      </c>
      <c r="C2712" t="s">
        <v>4796</v>
      </c>
      <c r="D2712" t="s">
        <v>5048</v>
      </c>
      <c r="E2712" t="s">
        <v>10087</v>
      </c>
      <c r="H2712" t="s">
        <v>5050</v>
      </c>
      <c r="I2712" t="s">
        <v>5051</v>
      </c>
      <c r="K2712" t="s">
        <v>486</v>
      </c>
      <c r="M2712" t="s">
        <v>1148</v>
      </c>
      <c r="AH2712" t="s">
        <v>5058</v>
      </c>
      <c r="AM2712" t="s">
        <v>10088</v>
      </c>
    </row>
    <row r="2713" spans="1:39" x14ac:dyDescent="0.25">
      <c r="A2713">
        <v>4050</v>
      </c>
      <c r="B2713" t="s">
        <v>10089</v>
      </c>
      <c r="C2713" t="s">
        <v>4796</v>
      </c>
      <c r="D2713" t="s">
        <v>5048</v>
      </c>
      <c r="E2713" t="s">
        <v>10090</v>
      </c>
      <c r="H2713" t="s">
        <v>5050</v>
      </c>
      <c r="I2713" t="s">
        <v>5051</v>
      </c>
      <c r="K2713" t="s">
        <v>239</v>
      </c>
      <c r="M2713" t="s">
        <v>559</v>
      </c>
      <c r="AH2713" t="s">
        <v>5058</v>
      </c>
      <c r="AM2713" t="s">
        <v>10091</v>
      </c>
    </row>
    <row r="2714" spans="1:39" x14ac:dyDescent="0.25">
      <c r="A2714">
        <v>4051</v>
      </c>
      <c r="B2714" t="s">
        <v>10092</v>
      </c>
      <c r="C2714" t="s">
        <v>4791</v>
      </c>
      <c r="D2714" t="s">
        <v>5048</v>
      </c>
      <c r="E2714" t="s">
        <v>8751</v>
      </c>
      <c r="H2714" t="s">
        <v>5050</v>
      </c>
      <c r="I2714" t="s">
        <v>5051</v>
      </c>
      <c r="K2714" t="s">
        <v>235</v>
      </c>
      <c r="M2714" t="s">
        <v>238</v>
      </c>
      <c r="N2714" t="s">
        <v>5051</v>
      </c>
      <c r="O2714" t="s">
        <v>5094</v>
      </c>
      <c r="Q2714" t="s">
        <v>238</v>
      </c>
      <c r="X2714" t="s">
        <v>6072</v>
      </c>
      <c r="Y2714" t="s">
        <v>10093</v>
      </c>
      <c r="Z2714" t="s">
        <v>5091</v>
      </c>
      <c r="AA2714" t="s">
        <v>5070</v>
      </c>
      <c r="AH2714" t="s">
        <v>5058</v>
      </c>
      <c r="AM2714" t="s">
        <v>10094</v>
      </c>
    </row>
    <row r="2715" spans="1:39" x14ac:dyDescent="0.25">
      <c r="A2715">
        <v>4052</v>
      </c>
      <c r="B2715" t="s">
        <v>10095</v>
      </c>
      <c r="C2715" t="s">
        <v>4791</v>
      </c>
      <c r="D2715" t="s">
        <v>5048</v>
      </c>
      <c r="E2715" t="s">
        <v>10096</v>
      </c>
      <c r="H2715" t="s">
        <v>5050</v>
      </c>
      <c r="I2715" t="s">
        <v>5051</v>
      </c>
      <c r="K2715" t="s">
        <v>235</v>
      </c>
      <c r="M2715" t="s">
        <v>5098</v>
      </c>
      <c r="N2715" t="s">
        <v>5051</v>
      </c>
      <c r="O2715" t="s">
        <v>5113</v>
      </c>
      <c r="Q2715" t="s">
        <v>5098</v>
      </c>
      <c r="R2715" t="s">
        <v>5051</v>
      </c>
      <c r="S2715" t="s">
        <v>5094</v>
      </c>
      <c r="U2715" t="s">
        <v>6968</v>
      </c>
      <c r="X2715" t="s">
        <v>5077</v>
      </c>
      <c r="Y2715" t="s">
        <v>6072</v>
      </c>
      <c r="Z2715" t="s">
        <v>5077</v>
      </c>
      <c r="AA2715" t="s">
        <v>5070</v>
      </c>
      <c r="AB2715" t="s">
        <v>5091</v>
      </c>
      <c r="AC2715" t="s">
        <v>5052</v>
      </c>
      <c r="AH2715" t="s">
        <v>5058</v>
      </c>
      <c r="AM2715" t="s">
        <v>10097</v>
      </c>
    </row>
    <row r="2716" spans="1:39" x14ac:dyDescent="0.25">
      <c r="A2716">
        <v>4053</v>
      </c>
      <c r="B2716" t="s">
        <v>10098</v>
      </c>
      <c r="C2716" t="s">
        <v>4791</v>
      </c>
      <c r="D2716" t="s">
        <v>5048</v>
      </c>
      <c r="E2716" t="s">
        <v>10099</v>
      </c>
      <c r="H2716" t="s">
        <v>5050</v>
      </c>
      <c r="I2716" t="s">
        <v>5051</v>
      </c>
      <c r="K2716" t="s">
        <v>5094</v>
      </c>
      <c r="M2716" t="s">
        <v>743</v>
      </c>
      <c r="N2716" t="s">
        <v>5051</v>
      </c>
      <c r="O2716" t="s">
        <v>5113</v>
      </c>
      <c r="Q2716" t="s">
        <v>5056</v>
      </c>
      <c r="X2716" t="s">
        <v>5070</v>
      </c>
      <c r="Y2716" t="s">
        <v>238</v>
      </c>
      <c r="Z2716" t="s">
        <v>5070</v>
      </c>
      <c r="AA2716" t="s">
        <v>5085</v>
      </c>
      <c r="AH2716" t="s">
        <v>5058</v>
      </c>
      <c r="AM2716" t="s">
        <v>10100</v>
      </c>
    </row>
    <row r="2717" spans="1:39" x14ac:dyDescent="0.25">
      <c r="A2717">
        <v>4054</v>
      </c>
      <c r="B2717" t="s">
        <v>10101</v>
      </c>
      <c r="C2717" t="s">
        <v>4791</v>
      </c>
      <c r="D2717" t="s">
        <v>5048</v>
      </c>
      <c r="E2717" t="s">
        <v>9793</v>
      </c>
      <c r="H2717" t="s">
        <v>5050</v>
      </c>
      <c r="I2717" t="s">
        <v>5051</v>
      </c>
      <c r="K2717" t="s">
        <v>5091</v>
      </c>
      <c r="M2717" t="s">
        <v>5054</v>
      </c>
      <c r="N2717" t="s">
        <v>5051</v>
      </c>
      <c r="O2717" t="s">
        <v>5063</v>
      </c>
      <c r="Q2717" t="s">
        <v>5054</v>
      </c>
      <c r="X2717" t="s">
        <v>5057</v>
      </c>
      <c r="Y2717" t="s">
        <v>5196</v>
      </c>
      <c r="Z2717" t="s">
        <v>5057</v>
      </c>
      <c r="AA2717" t="s">
        <v>5070</v>
      </c>
      <c r="AH2717" t="s">
        <v>5058</v>
      </c>
      <c r="AM2717" t="s">
        <v>10102</v>
      </c>
    </row>
    <row r="2718" spans="1:39" x14ac:dyDescent="0.25">
      <c r="A2718">
        <v>4055</v>
      </c>
      <c r="B2718" t="s">
        <v>10103</v>
      </c>
      <c r="C2718" t="s">
        <v>4791</v>
      </c>
      <c r="D2718" t="s">
        <v>5048</v>
      </c>
      <c r="E2718" t="s">
        <v>7553</v>
      </c>
      <c r="H2718" t="s">
        <v>5050</v>
      </c>
      <c r="I2718" t="s">
        <v>5051</v>
      </c>
      <c r="K2718" t="s">
        <v>5063</v>
      </c>
      <c r="M2718" t="s">
        <v>5134</v>
      </c>
      <c r="N2718" t="s">
        <v>5051</v>
      </c>
      <c r="O2718" t="s">
        <v>5085</v>
      </c>
      <c r="Q2718" t="s">
        <v>239</v>
      </c>
      <c r="X2718" t="s">
        <v>5099</v>
      </c>
      <c r="Y2718" t="s">
        <v>5109</v>
      </c>
      <c r="Z2718" t="s">
        <v>5355</v>
      </c>
      <c r="AA2718" t="s">
        <v>5052</v>
      </c>
      <c r="AH2718" t="s">
        <v>5058</v>
      </c>
      <c r="AM2718" t="s">
        <v>10104</v>
      </c>
    </row>
    <row r="2719" spans="1:39" x14ac:dyDescent="0.25">
      <c r="A2719">
        <v>4056</v>
      </c>
      <c r="B2719" t="s">
        <v>10105</v>
      </c>
      <c r="C2719" t="s">
        <v>4791</v>
      </c>
      <c r="D2719" t="s">
        <v>5048</v>
      </c>
      <c r="E2719" t="s">
        <v>7886</v>
      </c>
      <c r="H2719" t="s">
        <v>5050</v>
      </c>
      <c r="I2719" t="s">
        <v>5051</v>
      </c>
      <c r="K2719" t="s">
        <v>5063</v>
      </c>
      <c r="M2719" t="s">
        <v>5134</v>
      </c>
      <c r="N2719" t="s">
        <v>5051</v>
      </c>
      <c r="O2719" t="s">
        <v>5063</v>
      </c>
      <c r="Q2719" t="s">
        <v>506</v>
      </c>
      <c r="X2719" t="s">
        <v>5052</v>
      </c>
      <c r="Y2719" t="s">
        <v>5196</v>
      </c>
      <c r="Z2719" t="s">
        <v>5052</v>
      </c>
      <c r="AA2719" t="s">
        <v>5057</v>
      </c>
      <c r="AH2719" t="s">
        <v>5058</v>
      </c>
      <c r="AM2719" t="s">
        <v>10106</v>
      </c>
    </row>
    <row r="2720" spans="1:39" x14ac:dyDescent="0.25">
      <c r="A2720">
        <v>4059</v>
      </c>
      <c r="B2720" t="s">
        <v>10113</v>
      </c>
      <c r="C2720" t="s">
        <v>4791</v>
      </c>
      <c r="D2720" t="s">
        <v>5048</v>
      </c>
      <c r="E2720" t="s">
        <v>8479</v>
      </c>
      <c r="H2720" t="s">
        <v>5050</v>
      </c>
      <c r="I2720" t="s">
        <v>5051</v>
      </c>
      <c r="K2720" t="s">
        <v>10114</v>
      </c>
      <c r="M2720" t="s">
        <v>237</v>
      </c>
      <c r="N2720" t="s">
        <v>5051</v>
      </c>
      <c r="O2720" t="s">
        <v>5094</v>
      </c>
      <c r="Q2720" t="s">
        <v>5204</v>
      </c>
      <c r="X2720" t="s">
        <v>5437</v>
      </c>
      <c r="Y2720" t="s">
        <v>5862</v>
      </c>
      <c r="Z2720" t="s">
        <v>5517</v>
      </c>
      <c r="AA2720" t="s">
        <v>5091</v>
      </c>
      <c r="AH2720" t="s">
        <v>5058</v>
      </c>
      <c r="AM2720" t="s">
        <v>10115</v>
      </c>
    </row>
    <row r="2721" spans="1:39" x14ac:dyDescent="0.25">
      <c r="A2721">
        <v>4060</v>
      </c>
      <c r="B2721" t="s">
        <v>10116</v>
      </c>
      <c r="C2721" t="s">
        <v>4791</v>
      </c>
      <c r="D2721" t="s">
        <v>5048</v>
      </c>
      <c r="E2721" t="s">
        <v>10117</v>
      </c>
      <c r="H2721" t="s">
        <v>5050</v>
      </c>
      <c r="I2721" t="s">
        <v>5051</v>
      </c>
      <c r="K2721" t="s">
        <v>5057</v>
      </c>
      <c r="M2721" t="s">
        <v>235</v>
      </c>
      <c r="N2721" t="s">
        <v>5051</v>
      </c>
      <c r="O2721" t="s">
        <v>5094</v>
      </c>
      <c r="Q2721" t="s">
        <v>238</v>
      </c>
      <c r="X2721" t="s">
        <v>670</v>
      </c>
      <c r="Y2721" t="s">
        <v>5057</v>
      </c>
      <c r="Z2721" t="s">
        <v>5052</v>
      </c>
      <c r="AA2721" t="s">
        <v>5057</v>
      </c>
      <c r="AH2721" t="s">
        <v>5058</v>
      </c>
      <c r="AM2721" t="s">
        <v>10118</v>
      </c>
    </row>
    <row r="2722" spans="1:39" x14ac:dyDescent="0.25">
      <c r="A2722">
        <v>4061</v>
      </c>
      <c r="B2722" t="s">
        <v>10119</v>
      </c>
      <c r="C2722" t="s">
        <v>4791</v>
      </c>
      <c r="D2722" t="s">
        <v>5048</v>
      </c>
      <c r="E2722" t="s">
        <v>7680</v>
      </c>
      <c r="H2722" t="s">
        <v>5050</v>
      </c>
      <c r="I2722" t="s">
        <v>5051</v>
      </c>
      <c r="K2722" t="s">
        <v>5057</v>
      </c>
      <c r="M2722" t="s">
        <v>5196</v>
      </c>
      <c r="N2722" t="s">
        <v>5051</v>
      </c>
      <c r="O2722" t="s">
        <v>5094</v>
      </c>
      <c r="Q2722" t="s">
        <v>486</v>
      </c>
      <c r="X2722" t="s">
        <v>5091</v>
      </c>
      <c r="Y2722" t="s">
        <v>237</v>
      </c>
      <c r="Z2722" t="s">
        <v>5091</v>
      </c>
      <c r="AA2722" t="s">
        <v>5091</v>
      </c>
      <c r="AH2722" t="s">
        <v>5058</v>
      </c>
      <c r="AM2722" t="s">
        <v>10120</v>
      </c>
    </row>
    <row r="2723" spans="1:39" x14ac:dyDescent="0.25">
      <c r="A2723">
        <v>4062</v>
      </c>
      <c r="B2723" t="s">
        <v>10121</v>
      </c>
      <c r="C2723" t="s">
        <v>4791</v>
      </c>
      <c r="D2723" t="s">
        <v>5048</v>
      </c>
      <c r="E2723" t="s">
        <v>10122</v>
      </c>
      <c r="H2723" t="s">
        <v>5050</v>
      </c>
      <c r="I2723" t="s">
        <v>5051</v>
      </c>
      <c r="K2723" t="s">
        <v>5091</v>
      </c>
      <c r="M2723" t="s">
        <v>5085</v>
      </c>
      <c r="N2723" t="s">
        <v>5051</v>
      </c>
      <c r="O2723" t="s">
        <v>5094</v>
      </c>
      <c r="Q2723" t="s">
        <v>506</v>
      </c>
      <c r="X2723" t="s">
        <v>5070</v>
      </c>
      <c r="Y2723" t="s">
        <v>5196</v>
      </c>
      <c r="Z2723" t="s">
        <v>5091</v>
      </c>
      <c r="AA2723" t="s">
        <v>5091</v>
      </c>
      <c r="AH2723" t="s">
        <v>5058</v>
      </c>
      <c r="AM2723" t="s">
        <v>10123</v>
      </c>
    </row>
    <row r="2724" spans="1:39" x14ac:dyDescent="0.25">
      <c r="A2724">
        <v>4063</v>
      </c>
      <c r="B2724" t="s">
        <v>10124</v>
      </c>
      <c r="C2724" t="s">
        <v>4791</v>
      </c>
      <c r="D2724" t="s">
        <v>5048</v>
      </c>
      <c r="E2724" t="s">
        <v>10125</v>
      </c>
      <c r="H2724" t="s">
        <v>5050</v>
      </c>
      <c r="I2724" t="s">
        <v>5051</v>
      </c>
      <c r="K2724" t="s">
        <v>5133</v>
      </c>
      <c r="M2724" t="s">
        <v>5069</v>
      </c>
      <c r="N2724" t="s">
        <v>5051</v>
      </c>
      <c r="O2724" t="s">
        <v>5113</v>
      </c>
      <c r="Q2724" t="s">
        <v>238</v>
      </c>
      <c r="X2724" t="s">
        <v>5052</v>
      </c>
      <c r="Y2724" t="s">
        <v>5196</v>
      </c>
      <c r="Z2724" t="s">
        <v>5052</v>
      </c>
      <c r="AA2724" t="s">
        <v>5070</v>
      </c>
      <c r="AH2724" t="s">
        <v>5058</v>
      </c>
      <c r="AM2724" t="s">
        <v>10126</v>
      </c>
    </row>
    <row r="2725" spans="1:39" x14ac:dyDescent="0.25">
      <c r="A2725">
        <v>4064</v>
      </c>
      <c r="B2725" t="s">
        <v>10127</v>
      </c>
      <c r="C2725" t="s">
        <v>4791</v>
      </c>
      <c r="D2725" t="s">
        <v>5048</v>
      </c>
      <c r="E2725" t="s">
        <v>10128</v>
      </c>
      <c r="H2725" t="s">
        <v>5050</v>
      </c>
      <c r="I2725" t="s">
        <v>5051</v>
      </c>
      <c r="K2725" t="s">
        <v>5133</v>
      </c>
      <c r="M2725" t="s">
        <v>5134</v>
      </c>
      <c r="N2725" t="s">
        <v>5051</v>
      </c>
      <c r="O2725" t="s">
        <v>5113</v>
      </c>
      <c r="Q2725" t="s">
        <v>506</v>
      </c>
      <c r="X2725" t="s">
        <v>5053</v>
      </c>
      <c r="Y2725" t="s">
        <v>5648</v>
      </c>
      <c r="Z2725" t="s">
        <v>5113</v>
      </c>
      <c r="AA2725" t="s">
        <v>5129</v>
      </c>
      <c r="AH2725" t="s">
        <v>5058</v>
      </c>
      <c r="AM2725" t="s">
        <v>10129</v>
      </c>
    </row>
    <row r="2726" spans="1:39" x14ac:dyDescent="0.25">
      <c r="A2726">
        <v>4065</v>
      </c>
      <c r="B2726" t="s">
        <v>10130</v>
      </c>
      <c r="C2726" t="s">
        <v>4791</v>
      </c>
      <c r="D2726" t="s">
        <v>5048</v>
      </c>
      <c r="E2726" t="s">
        <v>10131</v>
      </c>
      <c r="H2726" t="s">
        <v>5050</v>
      </c>
      <c r="I2726" t="s">
        <v>5051</v>
      </c>
      <c r="K2726" t="s">
        <v>5052</v>
      </c>
      <c r="M2726" t="s">
        <v>743</v>
      </c>
      <c r="N2726" t="s">
        <v>5051</v>
      </c>
      <c r="O2726" t="s">
        <v>5099</v>
      </c>
      <c r="Q2726" t="s">
        <v>486</v>
      </c>
      <c r="X2726" t="s">
        <v>5057</v>
      </c>
      <c r="Y2726" t="s">
        <v>5121</v>
      </c>
      <c r="Z2726" t="s">
        <v>5057</v>
      </c>
      <c r="AA2726" t="s">
        <v>5069</v>
      </c>
      <c r="AH2726" t="s">
        <v>5058</v>
      </c>
      <c r="AM2726" t="s">
        <v>10132</v>
      </c>
    </row>
    <row r="2727" spans="1:39" x14ac:dyDescent="0.25">
      <c r="A2727">
        <v>4066</v>
      </c>
      <c r="B2727" t="s">
        <v>10133</v>
      </c>
      <c r="C2727" t="s">
        <v>4791</v>
      </c>
      <c r="D2727" t="s">
        <v>5048</v>
      </c>
      <c r="E2727" t="s">
        <v>8248</v>
      </c>
      <c r="H2727" t="s">
        <v>5050</v>
      </c>
      <c r="I2727" t="s">
        <v>5051</v>
      </c>
      <c r="K2727" t="s">
        <v>5052</v>
      </c>
      <c r="M2727" t="s">
        <v>5134</v>
      </c>
      <c r="N2727" t="s">
        <v>5051</v>
      </c>
      <c r="O2727" t="s">
        <v>5113</v>
      </c>
      <c r="Q2727" t="s">
        <v>486</v>
      </c>
      <c r="X2727" t="s">
        <v>235</v>
      </c>
      <c r="Y2727" t="s">
        <v>5409</v>
      </c>
      <c r="Z2727" t="s">
        <v>506</v>
      </c>
      <c r="AA2727" t="s">
        <v>5057</v>
      </c>
      <c r="AH2727" t="s">
        <v>5058</v>
      </c>
      <c r="AM2727" t="s">
        <v>10134</v>
      </c>
    </row>
    <row r="2728" spans="1:39" x14ac:dyDescent="0.25">
      <c r="A2728">
        <v>4067</v>
      </c>
      <c r="B2728" t="s">
        <v>10135</v>
      </c>
      <c r="C2728" t="s">
        <v>4791</v>
      </c>
      <c r="D2728" t="s">
        <v>5048</v>
      </c>
      <c r="E2728" t="s">
        <v>10136</v>
      </c>
      <c r="H2728" t="s">
        <v>5050</v>
      </c>
      <c r="I2728" t="s">
        <v>5051</v>
      </c>
      <c r="K2728" t="s">
        <v>235</v>
      </c>
      <c r="M2728" t="s">
        <v>5191</v>
      </c>
      <c r="N2728" t="s">
        <v>5051</v>
      </c>
      <c r="O2728" t="s">
        <v>5113</v>
      </c>
      <c r="Q2728" t="s">
        <v>486</v>
      </c>
      <c r="X2728" t="s">
        <v>5070</v>
      </c>
      <c r="Y2728" t="s">
        <v>5069</v>
      </c>
      <c r="Z2728" t="s">
        <v>5070</v>
      </c>
      <c r="AA2728" t="s">
        <v>5057</v>
      </c>
      <c r="AH2728" t="s">
        <v>5058</v>
      </c>
      <c r="AM2728" t="s">
        <v>10137</v>
      </c>
    </row>
    <row r="2729" spans="1:39" x14ac:dyDescent="0.25">
      <c r="A2729">
        <v>4068</v>
      </c>
      <c r="B2729" t="s">
        <v>10138</v>
      </c>
      <c r="C2729" t="s">
        <v>4791</v>
      </c>
      <c r="D2729" t="s">
        <v>5048</v>
      </c>
      <c r="E2729" t="s">
        <v>10139</v>
      </c>
      <c r="H2729" t="s">
        <v>5050</v>
      </c>
      <c r="I2729" t="s">
        <v>5051</v>
      </c>
      <c r="K2729" t="s">
        <v>235</v>
      </c>
      <c r="M2729" t="s">
        <v>5196</v>
      </c>
      <c r="N2729" t="s">
        <v>5051</v>
      </c>
      <c r="O2729" t="s">
        <v>5094</v>
      </c>
      <c r="Q2729" t="s">
        <v>506</v>
      </c>
      <c r="X2729" t="s">
        <v>5091</v>
      </c>
      <c r="Y2729" t="s">
        <v>5080</v>
      </c>
      <c r="Z2729" t="s">
        <v>5091</v>
      </c>
      <c r="AA2729" t="s">
        <v>5057</v>
      </c>
      <c r="AH2729" t="s">
        <v>5058</v>
      </c>
      <c r="AM2729" t="s">
        <v>10140</v>
      </c>
    </row>
    <row r="2730" spans="1:39" x14ac:dyDescent="0.25">
      <c r="A2730">
        <v>4069</v>
      </c>
      <c r="B2730" t="s">
        <v>10141</v>
      </c>
      <c r="C2730" t="s">
        <v>4791</v>
      </c>
      <c r="D2730" t="s">
        <v>5048</v>
      </c>
      <c r="E2730" t="s">
        <v>10142</v>
      </c>
      <c r="H2730" t="s">
        <v>5050</v>
      </c>
      <c r="I2730" t="s">
        <v>5051</v>
      </c>
      <c r="K2730" t="s">
        <v>235</v>
      </c>
      <c r="M2730" t="s">
        <v>5355</v>
      </c>
      <c r="N2730" t="s">
        <v>5051</v>
      </c>
      <c r="O2730" t="s">
        <v>5063</v>
      </c>
      <c r="Q2730" t="s">
        <v>5109</v>
      </c>
      <c r="X2730" t="s">
        <v>5070</v>
      </c>
      <c r="Y2730" t="s">
        <v>6876</v>
      </c>
      <c r="Z2730" t="s">
        <v>5285</v>
      </c>
      <c r="AA2730" t="s">
        <v>5091</v>
      </c>
      <c r="AH2730" t="s">
        <v>5058</v>
      </c>
      <c r="AM2730" t="s">
        <v>10143</v>
      </c>
    </row>
    <row r="2731" spans="1:39" x14ac:dyDescent="0.25">
      <c r="A2731">
        <v>4070</v>
      </c>
      <c r="B2731" t="s">
        <v>10144</v>
      </c>
      <c r="C2731" t="s">
        <v>4791</v>
      </c>
      <c r="D2731" t="s">
        <v>5048</v>
      </c>
      <c r="E2731" t="s">
        <v>10145</v>
      </c>
      <c r="H2731" t="s">
        <v>5050</v>
      </c>
      <c r="I2731" t="s">
        <v>5051</v>
      </c>
      <c r="K2731" t="s">
        <v>235</v>
      </c>
      <c r="M2731" t="s">
        <v>237</v>
      </c>
      <c r="N2731" t="s">
        <v>5051</v>
      </c>
      <c r="O2731" t="s">
        <v>5094</v>
      </c>
      <c r="Q2731" t="s">
        <v>5092</v>
      </c>
      <c r="X2731" t="s">
        <v>235</v>
      </c>
      <c r="Y2731" t="s">
        <v>5395</v>
      </c>
      <c r="Z2731" t="s">
        <v>235</v>
      </c>
      <c r="AA2731" t="s">
        <v>5091</v>
      </c>
      <c r="AH2731" t="s">
        <v>5058</v>
      </c>
      <c r="AM2731" t="s">
        <v>10146</v>
      </c>
    </row>
    <row r="2732" spans="1:39" x14ac:dyDescent="0.25">
      <c r="A2732">
        <v>4071</v>
      </c>
      <c r="B2732" t="s">
        <v>10147</v>
      </c>
      <c r="C2732" t="s">
        <v>4791</v>
      </c>
      <c r="D2732" t="s">
        <v>5048</v>
      </c>
      <c r="E2732" t="s">
        <v>10148</v>
      </c>
      <c r="H2732" t="s">
        <v>5050</v>
      </c>
      <c r="I2732" t="s">
        <v>5051</v>
      </c>
      <c r="K2732" t="s">
        <v>235</v>
      </c>
      <c r="M2732" t="s">
        <v>237</v>
      </c>
      <c r="N2732" t="s">
        <v>5051</v>
      </c>
      <c r="O2732" t="s">
        <v>5094</v>
      </c>
      <c r="Q2732" t="s">
        <v>5092</v>
      </c>
      <c r="X2732" t="s">
        <v>235</v>
      </c>
      <c r="Y2732" t="s">
        <v>6072</v>
      </c>
      <c r="Z2732" t="s">
        <v>235</v>
      </c>
      <c r="AA2732" t="s">
        <v>5091</v>
      </c>
      <c r="AH2732" t="s">
        <v>5058</v>
      </c>
      <c r="AM2732" t="s">
        <v>10149</v>
      </c>
    </row>
    <row r="2733" spans="1:39" x14ac:dyDescent="0.25">
      <c r="A2733">
        <v>4072</v>
      </c>
      <c r="B2733" t="s">
        <v>10150</v>
      </c>
      <c r="C2733" t="s">
        <v>4791</v>
      </c>
      <c r="D2733" t="s">
        <v>5048</v>
      </c>
      <c r="E2733" t="s">
        <v>10151</v>
      </c>
      <c r="H2733" t="s">
        <v>5050</v>
      </c>
      <c r="I2733" t="s">
        <v>5051</v>
      </c>
      <c r="K2733" t="s">
        <v>235</v>
      </c>
      <c r="M2733" t="s">
        <v>237</v>
      </c>
      <c r="N2733" t="s">
        <v>5051</v>
      </c>
      <c r="O2733" t="s">
        <v>5094</v>
      </c>
      <c r="Q2733" t="s">
        <v>5134</v>
      </c>
      <c r="X2733" t="s">
        <v>236</v>
      </c>
      <c r="Y2733" t="s">
        <v>237</v>
      </c>
      <c r="Z2733" t="s">
        <v>292</v>
      </c>
      <c r="AA2733" t="s">
        <v>5052</v>
      </c>
      <c r="AH2733" t="s">
        <v>5058</v>
      </c>
      <c r="AM2733" t="s">
        <v>10152</v>
      </c>
    </row>
    <row r="2734" spans="1:39" x14ac:dyDescent="0.25">
      <c r="A2734">
        <v>4073</v>
      </c>
      <c r="B2734" t="s">
        <v>10153</v>
      </c>
      <c r="C2734" t="s">
        <v>4791</v>
      </c>
      <c r="D2734" t="s">
        <v>5048</v>
      </c>
      <c r="E2734" t="s">
        <v>10154</v>
      </c>
      <c r="H2734" t="s">
        <v>5050</v>
      </c>
      <c r="I2734" t="s">
        <v>5051</v>
      </c>
      <c r="K2734" t="s">
        <v>235</v>
      </c>
      <c r="M2734" t="s">
        <v>237</v>
      </c>
      <c r="N2734" t="s">
        <v>5051</v>
      </c>
      <c r="O2734" t="s">
        <v>5094</v>
      </c>
      <c r="Q2734" t="s">
        <v>238</v>
      </c>
      <c r="X2734" t="s">
        <v>5070</v>
      </c>
      <c r="Y2734" t="s">
        <v>5196</v>
      </c>
      <c r="Z2734" t="s">
        <v>5070</v>
      </c>
      <c r="AA2734" t="s">
        <v>5070</v>
      </c>
      <c r="AH2734" t="s">
        <v>5058</v>
      </c>
      <c r="AM2734" t="s">
        <v>10155</v>
      </c>
    </row>
    <row r="2735" spans="1:39" x14ac:dyDescent="0.25">
      <c r="A2735">
        <v>4074</v>
      </c>
      <c r="B2735" t="s">
        <v>10156</v>
      </c>
      <c r="C2735" t="s">
        <v>4791</v>
      </c>
      <c r="D2735" t="s">
        <v>5048</v>
      </c>
      <c r="E2735" t="s">
        <v>10157</v>
      </c>
      <c r="H2735" t="s">
        <v>5050</v>
      </c>
      <c r="I2735" t="s">
        <v>5051</v>
      </c>
      <c r="K2735" t="s">
        <v>235</v>
      </c>
      <c r="M2735" t="s">
        <v>237</v>
      </c>
      <c r="N2735" t="s">
        <v>5051</v>
      </c>
      <c r="O2735" t="s">
        <v>5094</v>
      </c>
      <c r="Q2735" t="s">
        <v>238</v>
      </c>
      <c r="X2735" t="s">
        <v>5052</v>
      </c>
      <c r="Y2735" t="s">
        <v>5862</v>
      </c>
      <c r="Z2735" t="s">
        <v>5052</v>
      </c>
      <c r="AA2735" t="s">
        <v>5070</v>
      </c>
      <c r="AH2735" t="s">
        <v>5058</v>
      </c>
      <c r="AM2735" t="s">
        <v>10158</v>
      </c>
    </row>
    <row r="2736" spans="1:39" x14ac:dyDescent="0.25">
      <c r="A2736">
        <v>4075</v>
      </c>
      <c r="B2736" t="s">
        <v>10159</v>
      </c>
      <c r="C2736" t="s">
        <v>4791</v>
      </c>
      <c r="D2736" t="s">
        <v>5048</v>
      </c>
      <c r="E2736" t="s">
        <v>10160</v>
      </c>
      <c r="H2736" t="s">
        <v>5050</v>
      </c>
      <c r="I2736" t="s">
        <v>5051</v>
      </c>
      <c r="K2736" t="s">
        <v>235</v>
      </c>
      <c r="M2736" t="s">
        <v>237</v>
      </c>
      <c r="N2736" t="s">
        <v>5051</v>
      </c>
      <c r="O2736" t="s">
        <v>5078</v>
      </c>
      <c r="Q2736" t="s">
        <v>5285</v>
      </c>
      <c r="X2736" t="s">
        <v>235</v>
      </c>
      <c r="Y2736" t="s">
        <v>486</v>
      </c>
      <c r="Z2736" t="s">
        <v>235</v>
      </c>
      <c r="AA2736" t="s">
        <v>5065</v>
      </c>
      <c r="AH2736" t="s">
        <v>5058</v>
      </c>
      <c r="AM2736" t="s">
        <v>10161</v>
      </c>
    </row>
    <row r="2737" spans="1:39" x14ac:dyDescent="0.25">
      <c r="A2737">
        <v>4076</v>
      </c>
      <c r="B2737" t="s">
        <v>10162</v>
      </c>
      <c r="C2737" t="s">
        <v>4791</v>
      </c>
      <c r="D2737" t="s">
        <v>5048</v>
      </c>
      <c r="E2737" t="s">
        <v>10163</v>
      </c>
      <c r="H2737" t="s">
        <v>5050</v>
      </c>
      <c r="I2737" t="s">
        <v>5051</v>
      </c>
      <c r="K2737" t="s">
        <v>5063</v>
      </c>
      <c r="M2737" t="s">
        <v>5134</v>
      </c>
      <c r="N2737" t="s">
        <v>5051</v>
      </c>
      <c r="O2737" t="s">
        <v>5104</v>
      </c>
      <c r="Q2737" t="s">
        <v>486</v>
      </c>
      <c r="X2737" t="s">
        <v>5070</v>
      </c>
      <c r="Y2737" t="s">
        <v>323</v>
      </c>
      <c r="Z2737" t="s">
        <v>236</v>
      </c>
      <c r="AA2737" t="s">
        <v>5070</v>
      </c>
      <c r="AH2737" t="s">
        <v>5058</v>
      </c>
      <c r="AM2737" t="s">
        <v>10164</v>
      </c>
    </row>
    <row r="2738" spans="1:39" x14ac:dyDescent="0.25">
      <c r="A2738">
        <v>4077</v>
      </c>
      <c r="B2738" t="s">
        <v>10165</v>
      </c>
      <c r="C2738" t="s">
        <v>4791</v>
      </c>
      <c r="D2738" t="s">
        <v>5048</v>
      </c>
      <c r="E2738" t="s">
        <v>10166</v>
      </c>
      <c r="H2738" t="s">
        <v>5050</v>
      </c>
      <c r="I2738" t="s">
        <v>5051</v>
      </c>
      <c r="K2738" t="s">
        <v>235</v>
      </c>
      <c r="M2738" t="s">
        <v>238</v>
      </c>
      <c r="N2738" t="s">
        <v>5051</v>
      </c>
      <c r="O2738" t="s">
        <v>235</v>
      </c>
      <c r="Q2738" t="s">
        <v>486</v>
      </c>
      <c r="X2738" t="s">
        <v>5077</v>
      </c>
      <c r="Y2738" t="s">
        <v>323</v>
      </c>
      <c r="Z2738" t="s">
        <v>5052</v>
      </c>
      <c r="AA2738" t="s">
        <v>5070</v>
      </c>
      <c r="AH2738" t="s">
        <v>5058</v>
      </c>
      <c r="AM2738" t="s">
        <v>10167</v>
      </c>
    </row>
    <row r="2739" spans="1:39" x14ac:dyDescent="0.25">
      <c r="A2739">
        <v>4078</v>
      </c>
      <c r="B2739" t="s">
        <v>10168</v>
      </c>
      <c r="C2739" t="s">
        <v>4791</v>
      </c>
      <c r="D2739" t="s">
        <v>5048</v>
      </c>
      <c r="E2739" t="s">
        <v>10169</v>
      </c>
      <c r="H2739" t="s">
        <v>5050</v>
      </c>
      <c r="I2739" t="s">
        <v>5051</v>
      </c>
      <c r="K2739" t="s">
        <v>5099</v>
      </c>
      <c r="M2739" t="s">
        <v>5092</v>
      </c>
      <c r="N2739" t="s">
        <v>5051</v>
      </c>
      <c r="O2739" t="s">
        <v>5113</v>
      </c>
      <c r="Q2739" t="s">
        <v>238</v>
      </c>
      <c r="X2739" t="s">
        <v>235</v>
      </c>
      <c r="Y2739" t="s">
        <v>5070</v>
      </c>
      <c r="Z2739" t="s">
        <v>5070</v>
      </c>
      <c r="AA2739" t="s">
        <v>5057</v>
      </c>
      <c r="AH2739" t="s">
        <v>5058</v>
      </c>
      <c r="AM2739" t="s">
        <v>10170</v>
      </c>
    </row>
    <row r="2740" spans="1:39" x14ac:dyDescent="0.25">
      <c r="A2740">
        <v>4079</v>
      </c>
      <c r="B2740" t="s">
        <v>10171</v>
      </c>
      <c r="C2740" t="s">
        <v>4791</v>
      </c>
      <c r="D2740" t="s">
        <v>5048</v>
      </c>
      <c r="E2740" t="s">
        <v>10172</v>
      </c>
      <c r="H2740" t="s">
        <v>5050</v>
      </c>
      <c r="I2740" t="s">
        <v>5051</v>
      </c>
      <c r="K2740" t="s">
        <v>5099</v>
      </c>
      <c r="M2740" t="s">
        <v>238</v>
      </c>
      <c r="N2740" t="s">
        <v>5051</v>
      </c>
      <c r="O2740" t="s">
        <v>5099</v>
      </c>
      <c r="Q2740" t="s">
        <v>486</v>
      </c>
      <c r="X2740" t="s">
        <v>5091</v>
      </c>
      <c r="Y2740" t="s">
        <v>323</v>
      </c>
      <c r="Z2740" t="s">
        <v>5052</v>
      </c>
      <c r="AA2740" t="s">
        <v>5057</v>
      </c>
      <c r="AH2740" t="s">
        <v>5058</v>
      </c>
      <c r="AM2740" t="s">
        <v>10173</v>
      </c>
    </row>
    <row r="2741" spans="1:39" x14ac:dyDescent="0.25">
      <c r="A2741">
        <v>4080</v>
      </c>
      <c r="B2741" t="s">
        <v>10174</v>
      </c>
      <c r="C2741" t="s">
        <v>4791</v>
      </c>
      <c r="D2741" t="s">
        <v>5048</v>
      </c>
      <c r="E2741" t="s">
        <v>10175</v>
      </c>
      <c r="H2741" t="s">
        <v>5050</v>
      </c>
      <c r="I2741" t="s">
        <v>5051</v>
      </c>
      <c r="K2741" t="s">
        <v>5094</v>
      </c>
      <c r="M2741" t="s">
        <v>5092</v>
      </c>
      <c r="N2741" t="s">
        <v>5051</v>
      </c>
      <c r="O2741" t="s">
        <v>235</v>
      </c>
      <c r="Q2741" t="s">
        <v>237</v>
      </c>
      <c r="X2741" t="s">
        <v>5057</v>
      </c>
      <c r="Y2741" t="s">
        <v>5409</v>
      </c>
      <c r="Z2741" t="s">
        <v>670</v>
      </c>
      <c r="AA2741" t="s">
        <v>5138</v>
      </c>
      <c r="AH2741" t="s">
        <v>5058</v>
      </c>
      <c r="AM2741" t="s">
        <v>10176</v>
      </c>
    </row>
    <row r="2742" spans="1:39" x14ac:dyDescent="0.25">
      <c r="A2742">
        <v>5513</v>
      </c>
      <c r="B2742" t="s">
        <v>13841</v>
      </c>
      <c r="C2742" t="s">
        <v>4791</v>
      </c>
      <c r="D2742" t="s">
        <v>5048</v>
      </c>
      <c r="E2742" t="s">
        <v>7103</v>
      </c>
      <c r="H2742" t="s">
        <v>5050</v>
      </c>
      <c r="I2742" t="s">
        <v>5051</v>
      </c>
      <c r="K2742" t="s">
        <v>5094</v>
      </c>
      <c r="M2742" t="s">
        <v>506</v>
      </c>
      <c r="N2742" t="s">
        <v>5051</v>
      </c>
      <c r="O2742" t="s">
        <v>5094</v>
      </c>
      <c r="Q2742" t="s">
        <v>238</v>
      </c>
      <c r="X2742" t="s">
        <v>5091</v>
      </c>
      <c r="Y2742" t="s">
        <v>506</v>
      </c>
      <c r="Z2742" t="s">
        <v>5091</v>
      </c>
      <c r="AA2742" t="s">
        <v>5080</v>
      </c>
      <c r="AH2742" t="s">
        <v>5058</v>
      </c>
      <c r="AM2742" t="s">
        <v>13842</v>
      </c>
    </row>
    <row r="2743" spans="1:39" x14ac:dyDescent="0.25">
      <c r="A2743">
        <v>5514</v>
      </c>
      <c r="B2743" t="s">
        <v>13843</v>
      </c>
      <c r="C2743" t="s">
        <v>4791</v>
      </c>
      <c r="D2743" t="s">
        <v>5048</v>
      </c>
      <c r="E2743" t="s">
        <v>8436</v>
      </c>
      <c r="H2743" t="s">
        <v>5050</v>
      </c>
      <c r="I2743" t="s">
        <v>5051</v>
      </c>
      <c r="K2743" t="s">
        <v>5063</v>
      </c>
      <c r="M2743" t="s">
        <v>255</v>
      </c>
      <c r="N2743" t="s">
        <v>5051</v>
      </c>
      <c r="O2743" t="s">
        <v>5113</v>
      </c>
      <c r="Q2743" t="s">
        <v>5285</v>
      </c>
      <c r="X2743" t="s">
        <v>5070</v>
      </c>
      <c r="Y2743" t="s">
        <v>5409</v>
      </c>
      <c r="Z2743" t="s">
        <v>5070</v>
      </c>
      <c r="AA2743" t="s">
        <v>5648</v>
      </c>
      <c r="AH2743" t="s">
        <v>5058</v>
      </c>
      <c r="AM2743" t="s">
        <v>13844</v>
      </c>
    </row>
    <row r="2744" spans="1:39" x14ac:dyDescent="0.25">
      <c r="A2744">
        <v>5515</v>
      </c>
      <c r="B2744" t="s">
        <v>13845</v>
      </c>
      <c r="C2744" t="s">
        <v>4791</v>
      </c>
      <c r="D2744" t="s">
        <v>5048</v>
      </c>
      <c r="E2744" t="s">
        <v>13846</v>
      </c>
      <c r="H2744" t="s">
        <v>5050</v>
      </c>
      <c r="I2744" t="s">
        <v>5051</v>
      </c>
      <c r="K2744" t="s">
        <v>5063</v>
      </c>
      <c r="M2744" t="s">
        <v>5134</v>
      </c>
      <c r="N2744" t="s">
        <v>5051</v>
      </c>
      <c r="O2744" t="s">
        <v>5104</v>
      </c>
      <c r="Q2744" t="s">
        <v>486</v>
      </c>
      <c r="X2744" t="s">
        <v>5070</v>
      </c>
      <c r="Y2744" t="s">
        <v>323</v>
      </c>
      <c r="Z2744" t="s">
        <v>236</v>
      </c>
      <c r="AA2744" t="s">
        <v>5070</v>
      </c>
      <c r="AH2744" t="s">
        <v>5058</v>
      </c>
      <c r="AM2744" t="s">
        <v>13847</v>
      </c>
    </row>
    <row r="2745" spans="1:39" x14ac:dyDescent="0.25">
      <c r="A2745">
        <v>5516</v>
      </c>
      <c r="B2745" t="s">
        <v>13848</v>
      </c>
      <c r="C2745" t="s">
        <v>4791</v>
      </c>
      <c r="D2745" t="s">
        <v>5048</v>
      </c>
      <c r="E2745" t="s">
        <v>13849</v>
      </c>
      <c r="H2745" t="s">
        <v>5050</v>
      </c>
      <c r="I2745" t="s">
        <v>5051</v>
      </c>
      <c r="K2745" t="s">
        <v>5062</v>
      </c>
      <c r="M2745" t="s">
        <v>5134</v>
      </c>
      <c r="N2745" t="s">
        <v>5051</v>
      </c>
      <c r="O2745" t="s">
        <v>5063</v>
      </c>
      <c r="Q2745" t="s">
        <v>506</v>
      </c>
      <c r="X2745" t="s">
        <v>5052</v>
      </c>
      <c r="Y2745" t="s">
        <v>5862</v>
      </c>
      <c r="Z2745" t="s">
        <v>5052</v>
      </c>
      <c r="AA2745" t="s">
        <v>5057</v>
      </c>
      <c r="AH2745" t="s">
        <v>5058</v>
      </c>
      <c r="AM2745" t="s">
        <v>13850</v>
      </c>
    </row>
    <row r="2746" spans="1:39" x14ac:dyDescent="0.25">
      <c r="A2746">
        <v>5517</v>
      </c>
      <c r="B2746" t="s">
        <v>13851</v>
      </c>
      <c r="C2746" t="s">
        <v>4791</v>
      </c>
      <c r="D2746" t="s">
        <v>5048</v>
      </c>
      <c r="E2746" t="s">
        <v>13852</v>
      </c>
      <c r="H2746" t="s">
        <v>5050</v>
      </c>
      <c r="I2746" t="s">
        <v>5051</v>
      </c>
      <c r="K2746" t="s">
        <v>235</v>
      </c>
      <c r="M2746" t="s">
        <v>5191</v>
      </c>
      <c r="N2746" t="s">
        <v>5051</v>
      </c>
      <c r="O2746" t="s">
        <v>5063</v>
      </c>
      <c r="Q2746" t="s">
        <v>486</v>
      </c>
      <c r="X2746" t="s">
        <v>5052</v>
      </c>
      <c r="Y2746" t="s">
        <v>5196</v>
      </c>
      <c r="Z2746" t="s">
        <v>5052</v>
      </c>
      <c r="AA2746" t="s">
        <v>5070</v>
      </c>
      <c r="AH2746" t="s">
        <v>5058</v>
      </c>
      <c r="AM2746" t="s">
        <v>13853</v>
      </c>
    </row>
    <row r="2747" spans="1:39" x14ac:dyDescent="0.25">
      <c r="A2747">
        <v>5518</v>
      </c>
      <c r="B2747" t="s">
        <v>13854</v>
      </c>
      <c r="C2747" t="s">
        <v>4791</v>
      </c>
      <c r="D2747" t="s">
        <v>5048</v>
      </c>
      <c r="E2747" t="s">
        <v>13855</v>
      </c>
      <c r="H2747" t="s">
        <v>5050</v>
      </c>
      <c r="I2747" t="s">
        <v>5051</v>
      </c>
      <c r="K2747" t="s">
        <v>5134</v>
      </c>
      <c r="M2747" t="s">
        <v>5094</v>
      </c>
      <c r="N2747" t="s">
        <v>5051</v>
      </c>
      <c r="O2747" t="s">
        <v>238</v>
      </c>
      <c r="Q2747" t="s">
        <v>5094</v>
      </c>
      <c r="X2747" t="s">
        <v>235</v>
      </c>
      <c r="Y2747" t="s">
        <v>5672</v>
      </c>
      <c r="Z2747" t="s">
        <v>5069</v>
      </c>
      <c r="AA2747" t="s">
        <v>5672</v>
      </c>
      <c r="AH2747" t="s">
        <v>5058</v>
      </c>
      <c r="AM2747" t="s">
        <v>13856</v>
      </c>
    </row>
    <row r="2748" spans="1:39" x14ac:dyDescent="0.25">
      <c r="A2748">
        <v>5519</v>
      </c>
      <c r="B2748" t="s">
        <v>13857</v>
      </c>
      <c r="C2748" t="s">
        <v>4791</v>
      </c>
      <c r="D2748" t="s">
        <v>5048</v>
      </c>
      <c r="E2748" t="s">
        <v>13858</v>
      </c>
      <c r="H2748" t="s">
        <v>5050</v>
      </c>
      <c r="I2748" t="s">
        <v>5051</v>
      </c>
      <c r="K2748" t="s">
        <v>255</v>
      </c>
      <c r="M2748" t="s">
        <v>486</v>
      </c>
      <c r="N2748" t="s">
        <v>5051</v>
      </c>
      <c r="O2748" t="s">
        <v>486</v>
      </c>
      <c r="Q2748" t="s">
        <v>323</v>
      </c>
      <c r="X2748" t="s">
        <v>532</v>
      </c>
      <c r="Y2748" t="s">
        <v>5063</v>
      </c>
      <c r="Z2748" t="s">
        <v>559</v>
      </c>
      <c r="AA2748" t="s">
        <v>5091</v>
      </c>
      <c r="AH2748" t="s">
        <v>5058</v>
      </c>
      <c r="AM2748" t="s">
        <v>13859</v>
      </c>
    </row>
    <row r="2749" spans="1:39" x14ac:dyDescent="0.25">
      <c r="A2749">
        <v>5520</v>
      </c>
      <c r="B2749" t="s">
        <v>13860</v>
      </c>
      <c r="C2749" t="s">
        <v>4791</v>
      </c>
      <c r="D2749" t="s">
        <v>5048</v>
      </c>
      <c r="E2749" t="s">
        <v>8850</v>
      </c>
      <c r="H2749" t="s">
        <v>5050</v>
      </c>
      <c r="I2749" t="s">
        <v>5051</v>
      </c>
      <c r="K2749" t="s">
        <v>506</v>
      </c>
      <c r="M2749" t="s">
        <v>5698</v>
      </c>
      <c r="AH2749" t="s">
        <v>5058</v>
      </c>
      <c r="AM2749" t="s">
        <v>13861</v>
      </c>
    </row>
    <row r="2750" spans="1:39" x14ac:dyDescent="0.25">
      <c r="A2750">
        <v>5521</v>
      </c>
      <c r="B2750" t="s">
        <v>13862</v>
      </c>
      <c r="C2750" t="s">
        <v>4791</v>
      </c>
      <c r="D2750" t="s">
        <v>5048</v>
      </c>
      <c r="E2750" t="s">
        <v>8675</v>
      </c>
      <c r="H2750" t="s">
        <v>5050</v>
      </c>
      <c r="I2750" t="s">
        <v>6908</v>
      </c>
      <c r="K2750" t="s">
        <v>5074</v>
      </c>
      <c r="N2750" t="s">
        <v>6908</v>
      </c>
      <c r="O2750" t="s">
        <v>5074</v>
      </c>
      <c r="X2750" t="s">
        <v>5649</v>
      </c>
      <c r="Y2750" t="s">
        <v>5113</v>
      </c>
      <c r="Z2750" t="s">
        <v>5196</v>
      </c>
      <c r="AA2750" t="s">
        <v>5093</v>
      </c>
      <c r="AH2750" t="s">
        <v>5058</v>
      </c>
      <c r="AM2750" t="s">
        <v>13863</v>
      </c>
    </row>
    <row r="2751" spans="1:39" x14ac:dyDescent="0.25">
      <c r="A2751">
        <v>5522</v>
      </c>
      <c r="B2751" t="s">
        <v>13864</v>
      </c>
      <c r="C2751" t="s">
        <v>4791</v>
      </c>
      <c r="D2751" t="s">
        <v>5048</v>
      </c>
      <c r="E2751" t="s">
        <v>13865</v>
      </c>
      <c r="H2751" t="s">
        <v>5050</v>
      </c>
      <c r="I2751" t="s">
        <v>6908</v>
      </c>
      <c r="K2751" t="s">
        <v>5437</v>
      </c>
      <c r="N2751" t="s">
        <v>6908</v>
      </c>
      <c r="O2751" t="s">
        <v>5437</v>
      </c>
      <c r="R2751" t="s">
        <v>6920</v>
      </c>
      <c r="AH2751" t="s">
        <v>5058</v>
      </c>
      <c r="AM2751" t="s">
        <v>13866</v>
      </c>
    </row>
    <row r="2752" spans="1:39" x14ac:dyDescent="0.25">
      <c r="A2752">
        <v>5523</v>
      </c>
      <c r="B2752" t="s">
        <v>13867</v>
      </c>
      <c r="C2752" t="s">
        <v>4791</v>
      </c>
      <c r="D2752" t="s">
        <v>5048</v>
      </c>
      <c r="E2752" t="s">
        <v>13868</v>
      </c>
      <c r="H2752" t="s">
        <v>5050</v>
      </c>
      <c r="I2752" t="s">
        <v>5564</v>
      </c>
      <c r="K2752" t="s">
        <v>5070</v>
      </c>
      <c r="M2752" t="s">
        <v>5057</v>
      </c>
      <c r="N2752" t="s">
        <v>5051</v>
      </c>
      <c r="O2752" t="s">
        <v>5094</v>
      </c>
      <c r="Q2752" t="s">
        <v>5109</v>
      </c>
      <c r="X2752" t="s">
        <v>5052</v>
      </c>
      <c r="Y2752" t="s">
        <v>235</v>
      </c>
      <c r="Z2752" t="s">
        <v>5619</v>
      </c>
      <c r="AA2752" t="s">
        <v>5057</v>
      </c>
      <c r="AH2752" t="s">
        <v>5058</v>
      </c>
      <c r="AM2752" t="s">
        <v>13869</v>
      </c>
    </row>
    <row r="2753" spans="1:39" x14ac:dyDescent="0.25">
      <c r="A2753">
        <v>5524</v>
      </c>
      <c r="B2753" t="s">
        <v>13870</v>
      </c>
      <c r="C2753" t="s">
        <v>4791</v>
      </c>
      <c r="D2753" t="s">
        <v>5048</v>
      </c>
      <c r="E2753" t="s">
        <v>13871</v>
      </c>
      <c r="H2753" t="s">
        <v>5050</v>
      </c>
      <c r="I2753" t="s">
        <v>5051</v>
      </c>
      <c r="K2753" t="s">
        <v>235</v>
      </c>
      <c r="M2753" t="s">
        <v>237</v>
      </c>
      <c r="N2753" t="s">
        <v>6920</v>
      </c>
      <c r="X2753" t="s">
        <v>239</v>
      </c>
      <c r="Y2753" t="s">
        <v>235</v>
      </c>
      <c r="AH2753" t="s">
        <v>5058</v>
      </c>
      <c r="AM2753" t="s">
        <v>13872</v>
      </c>
    </row>
    <row r="2754" spans="1:39" x14ac:dyDescent="0.25">
      <c r="A2754">
        <v>5525</v>
      </c>
      <c r="B2754" t="s">
        <v>13873</v>
      </c>
      <c r="C2754" t="s">
        <v>4791</v>
      </c>
      <c r="D2754" t="s">
        <v>5048</v>
      </c>
      <c r="E2754" t="s">
        <v>13874</v>
      </c>
      <c r="H2754" t="s">
        <v>5050</v>
      </c>
      <c r="I2754" t="s">
        <v>5564</v>
      </c>
      <c r="K2754" t="s">
        <v>235</v>
      </c>
      <c r="M2754" t="s">
        <v>743</v>
      </c>
      <c r="N2754" t="s">
        <v>5051</v>
      </c>
      <c r="O2754" t="s">
        <v>5099</v>
      </c>
      <c r="Q2754" t="s">
        <v>5134</v>
      </c>
      <c r="X2754" t="s">
        <v>5077</v>
      </c>
      <c r="Y2754" t="s">
        <v>6072</v>
      </c>
      <c r="Z2754" t="s">
        <v>5142</v>
      </c>
      <c r="AA2754" t="s">
        <v>5123</v>
      </c>
      <c r="AH2754" t="s">
        <v>5058</v>
      </c>
      <c r="AM2754" t="s">
        <v>13875</v>
      </c>
    </row>
    <row r="2755" spans="1:39" x14ac:dyDescent="0.25">
      <c r="A2755">
        <v>5526</v>
      </c>
      <c r="B2755" t="s">
        <v>13876</v>
      </c>
      <c r="C2755" t="s">
        <v>4791</v>
      </c>
      <c r="D2755" t="s">
        <v>5048</v>
      </c>
      <c r="E2755" t="s">
        <v>13877</v>
      </c>
      <c r="H2755" t="s">
        <v>5050</v>
      </c>
      <c r="I2755" t="s">
        <v>6908</v>
      </c>
      <c r="K2755" t="s">
        <v>236</v>
      </c>
      <c r="N2755" t="s">
        <v>6908</v>
      </c>
      <c r="O2755" t="s">
        <v>236</v>
      </c>
      <c r="R2755" t="s">
        <v>5051</v>
      </c>
      <c r="S2755" t="s">
        <v>5063</v>
      </c>
      <c r="U2755" t="s">
        <v>506</v>
      </c>
      <c r="X2755" t="s">
        <v>235</v>
      </c>
      <c r="Y2755" t="s">
        <v>235</v>
      </c>
      <c r="AB2755" t="s">
        <v>5092</v>
      </c>
      <c r="AC2755" t="s">
        <v>5184</v>
      </c>
      <c r="AH2755" t="s">
        <v>5058</v>
      </c>
      <c r="AM2755" t="s">
        <v>13878</v>
      </c>
    </row>
    <row r="2756" spans="1:39" x14ac:dyDescent="0.25">
      <c r="A2756">
        <v>5527</v>
      </c>
      <c r="B2756" t="s">
        <v>13879</v>
      </c>
      <c r="C2756" t="s">
        <v>4791</v>
      </c>
      <c r="D2756" t="s">
        <v>5048</v>
      </c>
      <c r="E2756" t="s">
        <v>13880</v>
      </c>
      <c r="H2756" t="s">
        <v>5050</v>
      </c>
      <c r="I2756" t="s">
        <v>5051</v>
      </c>
      <c r="K2756" t="s">
        <v>506</v>
      </c>
      <c r="M2756" t="s">
        <v>5092</v>
      </c>
      <c r="AH2756" t="s">
        <v>5058</v>
      </c>
      <c r="AM2756" t="s">
        <v>13881</v>
      </c>
    </row>
    <row r="2757" spans="1:39" x14ac:dyDescent="0.25">
      <c r="A2757">
        <v>5528</v>
      </c>
      <c r="B2757" t="s">
        <v>13882</v>
      </c>
      <c r="C2757" t="s">
        <v>4791</v>
      </c>
      <c r="D2757" t="s">
        <v>5048</v>
      </c>
      <c r="E2757" t="s">
        <v>13883</v>
      </c>
      <c r="H2757" t="s">
        <v>5050</v>
      </c>
      <c r="I2757" t="s">
        <v>5051</v>
      </c>
      <c r="K2757" t="s">
        <v>5094</v>
      </c>
      <c r="M2757" t="s">
        <v>506</v>
      </c>
      <c r="N2757" t="s">
        <v>5051</v>
      </c>
      <c r="O2757" t="s">
        <v>5094</v>
      </c>
      <c r="Q2757" t="s">
        <v>5098</v>
      </c>
      <c r="X2757" t="s">
        <v>5070</v>
      </c>
      <c r="Y2757" t="s">
        <v>5129</v>
      </c>
      <c r="Z2757" t="s">
        <v>252</v>
      </c>
      <c r="AA2757" t="s">
        <v>5129</v>
      </c>
      <c r="AH2757" t="s">
        <v>5058</v>
      </c>
      <c r="AM2757" t="s">
        <v>13884</v>
      </c>
    </row>
    <row r="2758" spans="1:39" x14ac:dyDescent="0.25">
      <c r="A2758">
        <v>5529</v>
      </c>
      <c r="B2758" t="s">
        <v>13885</v>
      </c>
      <c r="C2758" t="s">
        <v>4791</v>
      </c>
      <c r="D2758" t="s">
        <v>5048</v>
      </c>
      <c r="E2758" t="s">
        <v>13886</v>
      </c>
      <c r="H2758" t="s">
        <v>5050</v>
      </c>
      <c r="I2758" t="s">
        <v>5051</v>
      </c>
      <c r="K2758" t="s">
        <v>235</v>
      </c>
      <c r="M2758" t="s">
        <v>5134</v>
      </c>
      <c r="N2758" t="s">
        <v>5051</v>
      </c>
      <c r="O2758" t="s">
        <v>5099</v>
      </c>
      <c r="Q2758" t="s">
        <v>5109</v>
      </c>
      <c r="R2758" t="s">
        <v>5051</v>
      </c>
      <c r="S2758" t="s">
        <v>5070</v>
      </c>
      <c r="U2758" t="s">
        <v>5134</v>
      </c>
      <c r="X2758" t="s">
        <v>5057</v>
      </c>
      <c r="Y2758" t="s">
        <v>236</v>
      </c>
      <c r="Z2758" t="s">
        <v>5057</v>
      </c>
      <c r="AA2758" t="s">
        <v>5057</v>
      </c>
      <c r="AB2758" t="s">
        <v>6311</v>
      </c>
      <c r="AC2758" t="s">
        <v>5052</v>
      </c>
      <c r="AH2758" t="s">
        <v>5058</v>
      </c>
      <c r="AM2758" t="s">
        <v>13887</v>
      </c>
    </row>
    <row r="2759" spans="1:39" x14ac:dyDescent="0.25">
      <c r="A2759">
        <v>5530</v>
      </c>
      <c r="B2759" t="s">
        <v>13888</v>
      </c>
      <c r="C2759" t="s">
        <v>4791</v>
      </c>
      <c r="D2759" t="s">
        <v>5048</v>
      </c>
      <c r="E2759" t="s">
        <v>13889</v>
      </c>
      <c r="H2759" t="s">
        <v>5050</v>
      </c>
      <c r="I2759" t="s">
        <v>5051</v>
      </c>
      <c r="K2759" t="s">
        <v>5085</v>
      </c>
      <c r="M2759" t="s">
        <v>239</v>
      </c>
      <c r="AH2759" t="s">
        <v>5058</v>
      </c>
      <c r="AM2759" t="s">
        <v>13890</v>
      </c>
    </row>
    <row r="2760" spans="1:39" x14ac:dyDescent="0.25">
      <c r="A2760">
        <v>5531</v>
      </c>
      <c r="B2760" t="s">
        <v>13891</v>
      </c>
      <c r="C2760" t="s">
        <v>4791</v>
      </c>
      <c r="D2760" t="s">
        <v>5048</v>
      </c>
      <c r="E2760" t="s">
        <v>8272</v>
      </c>
      <c r="H2760" t="s">
        <v>5050</v>
      </c>
      <c r="I2760" t="s">
        <v>5051</v>
      </c>
      <c r="K2760" t="s">
        <v>5052</v>
      </c>
      <c r="M2760" t="s">
        <v>5196</v>
      </c>
      <c r="N2760" t="s">
        <v>5051</v>
      </c>
      <c r="O2760" t="s">
        <v>5094</v>
      </c>
      <c r="Q2760" t="s">
        <v>5098</v>
      </c>
      <c r="X2760" t="s">
        <v>5211</v>
      </c>
      <c r="Y2760" t="s">
        <v>5196</v>
      </c>
      <c r="Z2760" t="s">
        <v>5113</v>
      </c>
      <c r="AA2760" t="s">
        <v>5133</v>
      </c>
      <c r="AH2760" t="s">
        <v>5058</v>
      </c>
      <c r="AM2760" t="s">
        <v>13892</v>
      </c>
    </row>
    <row r="2761" spans="1:39" x14ac:dyDescent="0.25">
      <c r="A2761">
        <v>5532</v>
      </c>
      <c r="B2761" t="s">
        <v>13893</v>
      </c>
      <c r="C2761" t="s">
        <v>4791</v>
      </c>
      <c r="D2761" t="s">
        <v>5048</v>
      </c>
      <c r="E2761" t="s">
        <v>8286</v>
      </c>
      <c r="H2761" t="s">
        <v>5050</v>
      </c>
      <c r="I2761" t="s">
        <v>5051</v>
      </c>
      <c r="K2761" t="s">
        <v>5094</v>
      </c>
      <c r="M2761" t="s">
        <v>486</v>
      </c>
      <c r="N2761" t="s">
        <v>5051</v>
      </c>
      <c r="O2761" t="s">
        <v>5070</v>
      </c>
      <c r="Q2761" t="s">
        <v>5196</v>
      </c>
      <c r="X2761" t="s">
        <v>5052</v>
      </c>
      <c r="Y2761" t="s">
        <v>5099</v>
      </c>
      <c r="Z2761" t="s">
        <v>255</v>
      </c>
      <c r="AA2761" t="s">
        <v>5184</v>
      </c>
      <c r="AH2761" t="s">
        <v>5058</v>
      </c>
      <c r="AM2761" t="s">
        <v>13894</v>
      </c>
    </row>
    <row r="2762" spans="1:39" x14ac:dyDescent="0.25">
      <c r="A2762">
        <v>5533</v>
      </c>
      <c r="B2762" t="s">
        <v>13895</v>
      </c>
      <c r="C2762" t="s">
        <v>4791</v>
      </c>
      <c r="D2762" t="s">
        <v>5048</v>
      </c>
      <c r="E2762" t="s">
        <v>13896</v>
      </c>
      <c r="H2762" t="s">
        <v>5050</v>
      </c>
      <c r="I2762" t="s">
        <v>5564</v>
      </c>
      <c r="K2762" t="s">
        <v>237</v>
      </c>
      <c r="M2762" t="s">
        <v>559</v>
      </c>
      <c r="AH2762" t="s">
        <v>13897</v>
      </c>
      <c r="AM2762" t="s">
        <v>13898</v>
      </c>
    </row>
    <row r="2763" spans="1:39" x14ac:dyDescent="0.25">
      <c r="A2763">
        <v>5534</v>
      </c>
      <c r="B2763" t="s">
        <v>13899</v>
      </c>
      <c r="C2763" t="s">
        <v>4791</v>
      </c>
      <c r="D2763" t="s">
        <v>5048</v>
      </c>
      <c r="E2763" t="s">
        <v>13900</v>
      </c>
      <c r="H2763" t="s">
        <v>5050</v>
      </c>
      <c r="I2763" t="s">
        <v>5051</v>
      </c>
      <c r="K2763" t="s">
        <v>5091</v>
      </c>
      <c r="M2763" t="s">
        <v>5196</v>
      </c>
      <c r="N2763" t="s">
        <v>5051</v>
      </c>
      <c r="O2763" t="s">
        <v>5113</v>
      </c>
      <c r="Q2763" t="s">
        <v>5054</v>
      </c>
      <c r="X2763" t="s">
        <v>5070</v>
      </c>
      <c r="Y2763" t="s">
        <v>5649</v>
      </c>
      <c r="Z2763" t="s">
        <v>506</v>
      </c>
      <c r="AA2763" t="s">
        <v>5057</v>
      </c>
      <c r="AH2763" t="s">
        <v>5058</v>
      </c>
      <c r="AM2763" t="s">
        <v>13901</v>
      </c>
    </row>
    <row r="2764" spans="1:39" x14ac:dyDescent="0.25">
      <c r="A2764">
        <v>5536</v>
      </c>
      <c r="B2764" t="s">
        <v>13902</v>
      </c>
      <c r="C2764" t="s">
        <v>4791</v>
      </c>
      <c r="D2764" t="s">
        <v>5048</v>
      </c>
      <c r="E2764" t="s">
        <v>13903</v>
      </c>
      <c r="H2764" t="s">
        <v>5050</v>
      </c>
      <c r="I2764" t="s">
        <v>5564</v>
      </c>
      <c r="K2764" t="s">
        <v>5108</v>
      </c>
      <c r="M2764" t="s">
        <v>255</v>
      </c>
      <c r="AH2764" t="s">
        <v>13904</v>
      </c>
      <c r="AM2764" t="s">
        <v>13905</v>
      </c>
    </row>
    <row r="2765" spans="1:39" x14ac:dyDescent="0.25">
      <c r="A2765">
        <v>5537</v>
      </c>
      <c r="B2765" t="s">
        <v>13906</v>
      </c>
      <c r="C2765" t="s">
        <v>4792</v>
      </c>
      <c r="D2765" t="s">
        <v>5048</v>
      </c>
      <c r="E2765" t="s">
        <v>13907</v>
      </c>
      <c r="H2765" t="s">
        <v>5050</v>
      </c>
      <c r="I2765" t="s">
        <v>5051</v>
      </c>
      <c r="K2765" t="s">
        <v>255</v>
      </c>
      <c r="M2765" t="s">
        <v>486</v>
      </c>
      <c r="AH2765" t="s">
        <v>5058</v>
      </c>
      <c r="AM2765" t="s">
        <v>13908</v>
      </c>
    </row>
    <row r="2766" spans="1:39" x14ac:dyDescent="0.25">
      <c r="A2766">
        <v>5538</v>
      </c>
      <c r="B2766" t="s">
        <v>13909</v>
      </c>
      <c r="C2766" t="s">
        <v>4792</v>
      </c>
      <c r="D2766" t="s">
        <v>5048</v>
      </c>
      <c r="E2766" t="s">
        <v>13910</v>
      </c>
      <c r="H2766" t="s">
        <v>5050</v>
      </c>
      <c r="I2766" t="s">
        <v>5051</v>
      </c>
      <c r="K2766" t="s">
        <v>486</v>
      </c>
      <c r="M2766" t="s">
        <v>323</v>
      </c>
      <c r="AH2766" t="s">
        <v>5058</v>
      </c>
      <c r="AM2766" t="s">
        <v>13911</v>
      </c>
    </row>
    <row r="2767" spans="1:39" x14ac:dyDescent="0.25">
      <c r="A2767">
        <v>5539</v>
      </c>
      <c r="B2767" t="s">
        <v>13912</v>
      </c>
      <c r="C2767" t="s">
        <v>4792</v>
      </c>
      <c r="D2767" t="s">
        <v>5048</v>
      </c>
      <c r="E2767" t="s">
        <v>13913</v>
      </c>
      <c r="H2767" t="s">
        <v>5050</v>
      </c>
      <c r="I2767" t="s">
        <v>5051</v>
      </c>
      <c r="K2767" t="s">
        <v>5070</v>
      </c>
      <c r="M2767" t="s">
        <v>323</v>
      </c>
      <c r="N2767" t="s">
        <v>5051</v>
      </c>
      <c r="O2767" t="s">
        <v>5094</v>
      </c>
      <c r="Q2767" t="s">
        <v>506</v>
      </c>
      <c r="X2767" t="s">
        <v>5052</v>
      </c>
      <c r="Y2767" t="s">
        <v>323</v>
      </c>
      <c r="Z2767" t="s">
        <v>5052</v>
      </c>
      <c r="AA2767" t="s">
        <v>5070</v>
      </c>
      <c r="AH2767" t="s">
        <v>5058</v>
      </c>
      <c r="AM2767" t="s">
        <v>13914</v>
      </c>
    </row>
    <row r="2768" spans="1:39" x14ac:dyDescent="0.25">
      <c r="A2768">
        <v>5540</v>
      </c>
      <c r="B2768" t="s">
        <v>13915</v>
      </c>
      <c r="C2768" t="s">
        <v>4793</v>
      </c>
      <c r="D2768" t="s">
        <v>5048</v>
      </c>
      <c r="E2768" t="s">
        <v>13916</v>
      </c>
      <c r="H2768" t="s">
        <v>5050</v>
      </c>
      <c r="I2768" t="s">
        <v>5051</v>
      </c>
      <c r="K2768" t="s">
        <v>5057</v>
      </c>
      <c r="M2768" t="s">
        <v>5237</v>
      </c>
      <c r="N2768" t="s">
        <v>5051</v>
      </c>
      <c r="O2768" t="s">
        <v>5099</v>
      </c>
      <c r="Q2768" t="s">
        <v>506</v>
      </c>
      <c r="X2768" t="s">
        <v>5070</v>
      </c>
      <c r="Y2768" t="s">
        <v>5649</v>
      </c>
      <c r="Z2768" t="s">
        <v>5070</v>
      </c>
      <c r="AA2768" t="s">
        <v>5070</v>
      </c>
      <c r="AH2768" t="s">
        <v>5058</v>
      </c>
      <c r="AM2768" t="s">
        <v>13917</v>
      </c>
    </row>
    <row r="2769" spans="1:39" x14ac:dyDescent="0.25">
      <c r="A2769">
        <v>5541</v>
      </c>
      <c r="B2769" t="s">
        <v>13918</v>
      </c>
      <c r="C2769" t="s">
        <v>4792</v>
      </c>
      <c r="D2769" t="s">
        <v>5048</v>
      </c>
      <c r="E2769" t="s">
        <v>13919</v>
      </c>
      <c r="H2769" t="s">
        <v>5050</v>
      </c>
      <c r="I2769" t="s">
        <v>5564</v>
      </c>
      <c r="K2769" t="s">
        <v>5196</v>
      </c>
      <c r="M2769" t="s">
        <v>1148</v>
      </c>
      <c r="AH2769" t="s">
        <v>5058</v>
      </c>
      <c r="AM2769" t="s">
        <v>13920</v>
      </c>
    </row>
    <row r="2770" spans="1:39" x14ac:dyDescent="0.25">
      <c r="A2770">
        <v>5542</v>
      </c>
      <c r="B2770" t="s">
        <v>13921</v>
      </c>
      <c r="C2770" t="s">
        <v>4791</v>
      </c>
      <c r="D2770" t="s">
        <v>5048</v>
      </c>
      <c r="E2770" t="s">
        <v>13922</v>
      </c>
      <c r="H2770" t="s">
        <v>5050</v>
      </c>
      <c r="I2770" t="s">
        <v>5564</v>
      </c>
      <c r="K2770" t="s">
        <v>5052</v>
      </c>
      <c r="M2770" t="s">
        <v>506</v>
      </c>
      <c r="N2770" t="s">
        <v>5051</v>
      </c>
      <c r="O2770" t="s">
        <v>5104</v>
      </c>
      <c r="Q2770" t="s">
        <v>6311</v>
      </c>
      <c r="X2770" t="s">
        <v>5091</v>
      </c>
      <c r="Y2770" t="s">
        <v>5196</v>
      </c>
      <c r="Z2770" t="s">
        <v>5091</v>
      </c>
      <c r="AA2770" t="s">
        <v>5057</v>
      </c>
      <c r="AH2770" t="s">
        <v>5058</v>
      </c>
      <c r="AM2770" t="s">
        <v>13923</v>
      </c>
    </row>
    <row r="2771" spans="1:39" x14ac:dyDescent="0.25">
      <c r="A2771">
        <v>5543</v>
      </c>
      <c r="B2771" t="s">
        <v>13924</v>
      </c>
      <c r="C2771" t="s">
        <v>4791</v>
      </c>
      <c r="D2771" t="s">
        <v>5048</v>
      </c>
      <c r="E2771" t="s">
        <v>8943</v>
      </c>
      <c r="H2771" t="s">
        <v>5050</v>
      </c>
      <c r="I2771" t="s">
        <v>5564</v>
      </c>
      <c r="K2771" t="s">
        <v>5113</v>
      </c>
      <c r="M2771" t="s">
        <v>238</v>
      </c>
      <c r="N2771" t="s">
        <v>5051</v>
      </c>
      <c r="O2771" t="s">
        <v>5113</v>
      </c>
      <c r="Q2771" t="s">
        <v>5054</v>
      </c>
      <c r="X2771" t="s">
        <v>5077</v>
      </c>
      <c r="Y2771" t="s">
        <v>5065</v>
      </c>
      <c r="Z2771" t="s">
        <v>5077</v>
      </c>
      <c r="AA2771" t="s">
        <v>5129</v>
      </c>
      <c r="AH2771" t="s">
        <v>5058</v>
      </c>
      <c r="AM2771" t="s">
        <v>13925</v>
      </c>
    </row>
    <row r="2772" spans="1:39" x14ac:dyDescent="0.25">
      <c r="A2772">
        <v>5544</v>
      </c>
      <c r="B2772" t="s">
        <v>13926</v>
      </c>
      <c r="C2772" t="s">
        <v>4791</v>
      </c>
      <c r="D2772" t="s">
        <v>5048</v>
      </c>
      <c r="E2772" t="s">
        <v>13927</v>
      </c>
      <c r="H2772" t="s">
        <v>5050</v>
      </c>
      <c r="I2772" t="s">
        <v>5564</v>
      </c>
      <c r="K2772" t="s">
        <v>5113</v>
      </c>
      <c r="M2772" t="s">
        <v>743</v>
      </c>
      <c r="N2772" t="s">
        <v>5051</v>
      </c>
      <c r="O2772" t="s">
        <v>5099</v>
      </c>
      <c r="Q2772" t="s">
        <v>5121</v>
      </c>
      <c r="X2772" t="s">
        <v>5052</v>
      </c>
      <c r="Y2772" t="s">
        <v>5080</v>
      </c>
      <c r="Z2772" t="s">
        <v>5052</v>
      </c>
      <c r="AA2772" t="s">
        <v>5057</v>
      </c>
      <c r="AH2772" t="s">
        <v>5058</v>
      </c>
      <c r="AM2772" t="s">
        <v>13928</v>
      </c>
    </row>
    <row r="2773" spans="1:39" x14ac:dyDescent="0.25">
      <c r="A2773">
        <v>5545</v>
      </c>
      <c r="B2773" t="s">
        <v>13929</v>
      </c>
      <c r="C2773" t="s">
        <v>4791</v>
      </c>
      <c r="D2773" t="s">
        <v>5048</v>
      </c>
      <c r="E2773" t="s">
        <v>13930</v>
      </c>
      <c r="H2773" t="s">
        <v>5050</v>
      </c>
      <c r="I2773" t="s">
        <v>5051</v>
      </c>
      <c r="K2773" t="s">
        <v>5113</v>
      </c>
      <c r="M2773" t="s">
        <v>743</v>
      </c>
      <c r="N2773" t="s">
        <v>5051</v>
      </c>
      <c r="O2773" t="s">
        <v>5099</v>
      </c>
      <c r="Q2773" t="s">
        <v>5121</v>
      </c>
      <c r="X2773" t="s">
        <v>5052</v>
      </c>
      <c r="Y2773" t="s">
        <v>5080</v>
      </c>
      <c r="Z2773" t="s">
        <v>5052</v>
      </c>
      <c r="AA2773" t="s">
        <v>5057</v>
      </c>
      <c r="AH2773" t="s">
        <v>5058</v>
      </c>
      <c r="AM2773" t="s">
        <v>13931</v>
      </c>
    </row>
    <row r="2774" spans="1:39" x14ac:dyDescent="0.25">
      <c r="A2774">
        <v>5548</v>
      </c>
      <c r="B2774" t="s">
        <v>13932</v>
      </c>
      <c r="C2774" t="s">
        <v>4791</v>
      </c>
      <c r="D2774" t="s">
        <v>5048</v>
      </c>
      <c r="E2774" t="s">
        <v>13933</v>
      </c>
      <c r="H2774" t="s">
        <v>5050</v>
      </c>
      <c r="I2774" t="s">
        <v>5051</v>
      </c>
      <c r="K2774" t="s">
        <v>5091</v>
      </c>
      <c r="M2774" t="s">
        <v>5092</v>
      </c>
      <c r="N2774" t="s">
        <v>5051</v>
      </c>
      <c r="O2774" t="s">
        <v>5094</v>
      </c>
      <c r="Q2774" t="s">
        <v>506</v>
      </c>
      <c r="X2774" t="s">
        <v>5091</v>
      </c>
      <c r="Y2774" t="s">
        <v>5229</v>
      </c>
      <c r="Z2774" t="s">
        <v>486</v>
      </c>
      <c r="AA2774" t="s">
        <v>5099</v>
      </c>
      <c r="AH2774" t="s">
        <v>5058</v>
      </c>
      <c r="AM2774" t="s">
        <v>13934</v>
      </c>
    </row>
    <row r="2775" spans="1:39" x14ac:dyDescent="0.25">
      <c r="A2775">
        <v>5549</v>
      </c>
      <c r="B2775" t="s">
        <v>13935</v>
      </c>
      <c r="C2775" t="s">
        <v>4792</v>
      </c>
      <c r="D2775" t="s">
        <v>5048</v>
      </c>
      <c r="E2775" t="s">
        <v>13936</v>
      </c>
      <c r="H2775" t="s">
        <v>5050</v>
      </c>
      <c r="I2775" t="s">
        <v>5051</v>
      </c>
      <c r="K2775" t="s">
        <v>5057</v>
      </c>
      <c r="M2775" t="s">
        <v>743</v>
      </c>
      <c r="N2775" t="s">
        <v>5051</v>
      </c>
      <c r="O2775" t="s">
        <v>5062</v>
      </c>
      <c r="Q2775" t="s">
        <v>506</v>
      </c>
      <c r="X2775" t="s">
        <v>5091</v>
      </c>
      <c r="Y2775" t="s">
        <v>13937</v>
      </c>
      <c r="Z2775" t="s">
        <v>5091</v>
      </c>
      <c r="AA2775" t="s">
        <v>5055</v>
      </c>
      <c r="AH2775" t="s">
        <v>5058</v>
      </c>
      <c r="AM2775" t="s">
        <v>13938</v>
      </c>
    </row>
    <row r="2776" spans="1:39" x14ac:dyDescent="0.25">
      <c r="A2776">
        <v>5550</v>
      </c>
      <c r="B2776" t="s">
        <v>13939</v>
      </c>
      <c r="C2776" t="s">
        <v>4792</v>
      </c>
      <c r="D2776" t="s">
        <v>5048</v>
      </c>
      <c r="E2776" t="s">
        <v>7294</v>
      </c>
      <c r="H2776" t="s">
        <v>5050</v>
      </c>
      <c r="I2776" t="s">
        <v>5051</v>
      </c>
      <c r="K2776" t="s">
        <v>5057</v>
      </c>
      <c r="M2776" t="s">
        <v>237</v>
      </c>
      <c r="N2776" t="s">
        <v>5051</v>
      </c>
      <c r="O2776" t="s">
        <v>5094</v>
      </c>
      <c r="Q2776" t="s">
        <v>506</v>
      </c>
      <c r="X2776" t="s">
        <v>5078</v>
      </c>
      <c r="Y2776" t="s">
        <v>237</v>
      </c>
      <c r="Z2776" t="s">
        <v>5099</v>
      </c>
      <c r="AA2776" t="s">
        <v>5091</v>
      </c>
      <c r="AH2776" t="s">
        <v>5058</v>
      </c>
      <c r="AM2776" t="s">
        <v>13940</v>
      </c>
    </row>
    <row r="2777" spans="1:39" x14ac:dyDescent="0.25">
      <c r="A2777">
        <v>5551</v>
      </c>
      <c r="B2777" t="s">
        <v>13941</v>
      </c>
      <c r="C2777" t="s">
        <v>4791</v>
      </c>
      <c r="D2777" t="s">
        <v>5048</v>
      </c>
      <c r="E2777" t="s">
        <v>8287</v>
      </c>
      <c r="H2777" t="s">
        <v>5050</v>
      </c>
      <c r="I2777" t="s">
        <v>5051</v>
      </c>
      <c r="K2777" t="s">
        <v>5080</v>
      </c>
      <c r="M2777" t="s">
        <v>5382</v>
      </c>
      <c r="AH2777" t="s">
        <v>5058</v>
      </c>
      <c r="AM2777" t="s">
        <v>13942</v>
      </c>
    </row>
    <row r="2778" spans="1:39" x14ac:dyDescent="0.25">
      <c r="A2778">
        <v>5552</v>
      </c>
      <c r="B2778" t="s">
        <v>13943</v>
      </c>
      <c r="C2778" t="s">
        <v>4791</v>
      </c>
      <c r="D2778" t="s">
        <v>5048</v>
      </c>
      <c r="E2778" t="s">
        <v>8681</v>
      </c>
      <c r="H2778" t="s">
        <v>5050</v>
      </c>
      <c r="I2778" t="s">
        <v>5051</v>
      </c>
      <c r="K2778" t="s">
        <v>5069</v>
      </c>
      <c r="M2778" t="s">
        <v>5285</v>
      </c>
      <c r="AH2778" t="s">
        <v>5058</v>
      </c>
      <c r="AM2778" t="s">
        <v>13944</v>
      </c>
    </row>
    <row r="2779" spans="1:39" x14ac:dyDescent="0.25">
      <c r="A2779">
        <v>5553</v>
      </c>
      <c r="B2779" t="s">
        <v>13945</v>
      </c>
      <c r="C2779" t="s">
        <v>4791</v>
      </c>
      <c r="D2779" t="s">
        <v>5048</v>
      </c>
      <c r="E2779" t="s">
        <v>6913</v>
      </c>
      <c r="H2779" t="s">
        <v>5050</v>
      </c>
      <c r="I2779" t="s">
        <v>5051</v>
      </c>
      <c r="K2779" t="s">
        <v>5091</v>
      </c>
      <c r="M2779" t="s">
        <v>5092</v>
      </c>
      <c r="N2779" t="s">
        <v>5051</v>
      </c>
      <c r="O2779" t="s">
        <v>5094</v>
      </c>
      <c r="Q2779" t="s">
        <v>506</v>
      </c>
      <c r="X2779" t="s">
        <v>5091</v>
      </c>
      <c r="Y2779" t="s">
        <v>5271</v>
      </c>
      <c r="Z2779" t="s">
        <v>486</v>
      </c>
      <c r="AA2779" t="s">
        <v>5094</v>
      </c>
      <c r="AH2779" t="s">
        <v>5058</v>
      </c>
      <c r="AM2779" t="s">
        <v>13946</v>
      </c>
    </row>
    <row r="2780" spans="1:39" x14ac:dyDescent="0.25">
      <c r="A2780">
        <v>5554</v>
      </c>
      <c r="B2780" t="s">
        <v>13947</v>
      </c>
      <c r="C2780" t="s">
        <v>4792</v>
      </c>
      <c r="D2780" t="s">
        <v>5048</v>
      </c>
      <c r="E2780" t="s">
        <v>6958</v>
      </c>
      <c r="H2780" t="s">
        <v>5050</v>
      </c>
      <c r="I2780" t="s">
        <v>5051</v>
      </c>
      <c r="K2780" t="s">
        <v>5117</v>
      </c>
      <c r="M2780" t="s">
        <v>5134</v>
      </c>
      <c r="N2780" t="s">
        <v>5051</v>
      </c>
      <c r="O2780" t="s">
        <v>5104</v>
      </c>
      <c r="Q2780" t="s">
        <v>486</v>
      </c>
      <c r="X2780" t="s">
        <v>5070</v>
      </c>
      <c r="Y2780" t="s">
        <v>5065</v>
      </c>
      <c r="Z2780" t="s">
        <v>486</v>
      </c>
      <c r="AA2780" t="s">
        <v>5070</v>
      </c>
      <c r="AH2780" t="s">
        <v>5058</v>
      </c>
      <c r="AM2780" t="s">
        <v>13948</v>
      </c>
    </row>
    <row r="2781" spans="1:39" x14ac:dyDescent="0.25">
      <c r="A2781">
        <v>5555</v>
      </c>
      <c r="B2781" t="s">
        <v>13949</v>
      </c>
      <c r="C2781" t="s">
        <v>4791</v>
      </c>
      <c r="D2781" t="s">
        <v>5048</v>
      </c>
      <c r="E2781" t="s">
        <v>6960</v>
      </c>
      <c r="H2781" t="s">
        <v>5050</v>
      </c>
      <c r="I2781" t="s">
        <v>5051</v>
      </c>
      <c r="K2781" t="s">
        <v>486</v>
      </c>
      <c r="M2781" t="s">
        <v>743</v>
      </c>
      <c r="AH2781" t="s">
        <v>5058</v>
      </c>
      <c r="AM2781" t="s">
        <v>13950</v>
      </c>
    </row>
    <row r="2782" spans="1:39" x14ac:dyDescent="0.25">
      <c r="A2782">
        <v>5556</v>
      </c>
      <c r="B2782" t="s">
        <v>13951</v>
      </c>
      <c r="C2782" t="s">
        <v>4791</v>
      </c>
      <c r="D2782" t="s">
        <v>5048</v>
      </c>
      <c r="E2782" t="s">
        <v>13952</v>
      </c>
      <c r="H2782" t="s">
        <v>5050</v>
      </c>
      <c r="I2782" t="s">
        <v>5051</v>
      </c>
      <c r="K2782" t="s">
        <v>5057</v>
      </c>
      <c r="M2782" t="s">
        <v>237</v>
      </c>
      <c r="N2782" t="s">
        <v>5051</v>
      </c>
      <c r="O2782" t="s">
        <v>5063</v>
      </c>
      <c r="Q2782" t="s">
        <v>506</v>
      </c>
      <c r="R2782" t="s">
        <v>5051</v>
      </c>
      <c r="S2782" t="s">
        <v>5063</v>
      </c>
      <c r="U2782" t="s">
        <v>6922</v>
      </c>
      <c r="X2782" t="s">
        <v>252</v>
      </c>
      <c r="Y2782" t="s">
        <v>5070</v>
      </c>
      <c r="Z2782" t="s">
        <v>5070</v>
      </c>
      <c r="AA2782" t="s">
        <v>5070</v>
      </c>
      <c r="AB2782" t="s">
        <v>5052</v>
      </c>
      <c r="AC2782" t="s">
        <v>235</v>
      </c>
      <c r="AH2782" t="s">
        <v>5058</v>
      </c>
      <c r="AM2782" t="s">
        <v>13953</v>
      </c>
    </row>
    <row r="2783" spans="1:39" x14ac:dyDescent="0.25">
      <c r="A2783">
        <v>5557</v>
      </c>
      <c r="B2783" t="s">
        <v>13954</v>
      </c>
      <c r="C2783" t="s">
        <v>4791</v>
      </c>
      <c r="D2783" t="s">
        <v>5048</v>
      </c>
      <c r="E2783" t="s">
        <v>6970</v>
      </c>
      <c r="H2783" t="s">
        <v>5050</v>
      </c>
      <c r="I2783" t="s">
        <v>5051</v>
      </c>
      <c r="K2783" t="s">
        <v>5094</v>
      </c>
      <c r="M2783" t="s">
        <v>743</v>
      </c>
      <c r="N2783" t="s">
        <v>5051</v>
      </c>
      <c r="O2783" t="s">
        <v>5094</v>
      </c>
      <c r="Q2783" t="s">
        <v>5237</v>
      </c>
      <c r="X2783" t="s">
        <v>5070</v>
      </c>
      <c r="Y2783" t="s">
        <v>5080</v>
      </c>
      <c r="Z2783" t="s">
        <v>5070</v>
      </c>
      <c r="AA2783" t="s">
        <v>5057</v>
      </c>
      <c r="AH2783" t="s">
        <v>5058</v>
      </c>
      <c r="AM2783" t="s">
        <v>13955</v>
      </c>
    </row>
    <row r="2784" spans="1:39" x14ac:dyDescent="0.25">
      <c r="A2784">
        <v>5558</v>
      </c>
      <c r="B2784" t="s">
        <v>13956</v>
      </c>
      <c r="C2784" t="s">
        <v>4791</v>
      </c>
      <c r="D2784" t="s">
        <v>5048</v>
      </c>
      <c r="E2784" t="s">
        <v>6971</v>
      </c>
      <c r="H2784" t="s">
        <v>5050</v>
      </c>
      <c r="I2784" t="s">
        <v>5051</v>
      </c>
      <c r="K2784" t="s">
        <v>235</v>
      </c>
      <c r="M2784" t="s">
        <v>743</v>
      </c>
      <c r="N2784" t="s">
        <v>5051</v>
      </c>
      <c r="O2784" t="s">
        <v>5122</v>
      </c>
      <c r="Q2784" t="s">
        <v>5056</v>
      </c>
      <c r="X2784" t="s">
        <v>5093</v>
      </c>
      <c r="Y2784" t="s">
        <v>5108</v>
      </c>
      <c r="Z2784" t="s">
        <v>5093</v>
      </c>
      <c r="AA2784" t="s">
        <v>5093</v>
      </c>
      <c r="AB2784" t="s">
        <v>5093</v>
      </c>
      <c r="AH2784" t="s">
        <v>5058</v>
      </c>
      <c r="AM2784" t="s">
        <v>13957</v>
      </c>
    </row>
    <row r="2785" spans="1:39" x14ac:dyDescent="0.25">
      <c r="A2785">
        <v>5559</v>
      </c>
      <c r="B2785" t="s">
        <v>13958</v>
      </c>
      <c r="C2785" t="s">
        <v>4791</v>
      </c>
      <c r="D2785" t="s">
        <v>5048</v>
      </c>
      <c r="E2785" t="s">
        <v>13959</v>
      </c>
      <c r="H2785" t="s">
        <v>5050</v>
      </c>
      <c r="I2785" t="s">
        <v>5051</v>
      </c>
      <c r="K2785" t="s">
        <v>5134</v>
      </c>
      <c r="M2785" t="s">
        <v>236</v>
      </c>
      <c r="AH2785" t="s">
        <v>5058</v>
      </c>
      <c r="AM2785" t="s">
        <v>13960</v>
      </c>
    </row>
    <row r="2786" spans="1:39" x14ac:dyDescent="0.25">
      <c r="A2786">
        <v>5560</v>
      </c>
      <c r="B2786" t="s">
        <v>13961</v>
      </c>
      <c r="C2786" t="s">
        <v>4791</v>
      </c>
      <c r="D2786" t="s">
        <v>5048</v>
      </c>
      <c r="E2786" t="s">
        <v>7031</v>
      </c>
      <c r="H2786" t="s">
        <v>5050</v>
      </c>
      <c r="I2786" t="s">
        <v>5051</v>
      </c>
      <c r="K2786" t="s">
        <v>506</v>
      </c>
      <c r="M2786" t="s">
        <v>5134</v>
      </c>
      <c r="AH2786" t="s">
        <v>5058</v>
      </c>
      <c r="AM2786" t="s">
        <v>13962</v>
      </c>
    </row>
    <row r="2787" spans="1:39" x14ac:dyDescent="0.25">
      <c r="A2787">
        <v>5561</v>
      </c>
      <c r="B2787" t="s">
        <v>13963</v>
      </c>
      <c r="C2787" t="s">
        <v>4791</v>
      </c>
      <c r="D2787" t="s">
        <v>5048</v>
      </c>
      <c r="E2787" t="s">
        <v>7032</v>
      </c>
      <c r="H2787" t="s">
        <v>5050</v>
      </c>
      <c r="I2787" t="s">
        <v>5051</v>
      </c>
      <c r="K2787" t="s">
        <v>5134</v>
      </c>
      <c r="M2787" t="s">
        <v>5063</v>
      </c>
      <c r="AH2787" t="s">
        <v>5058</v>
      </c>
      <c r="AM2787" t="s">
        <v>13964</v>
      </c>
    </row>
    <row r="2788" spans="1:39" x14ac:dyDescent="0.25">
      <c r="A2788">
        <v>5562</v>
      </c>
      <c r="B2788" t="s">
        <v>13965</v>
      </c>
      <c r="C2788" t="s">
        <v>4791</v>
      </c>
      <c r="D2788" t="s">
        <v>5048</v>
      </c>
      <c r="E2788" t="s">
        <v>7048</v>
      </c>
      <c r="H2788" t="s">
        <v>5050</v>
      </c>
      <c r="I2788" t="s">
        <v>5564</v>
      </c>
      <c r="K2788" t="s">
        <v>237</v>
      </c>
      <c r="M2788" t="s">
        <v>5285</v>
      </c>
      <c r="AH2788" t="s">
        <v>13966</v>
      </c>
      <c r="AM2788" t="s">
        <v>13967</v>
      </c>
    </row>
    <row r="2789" spans="1:39" x14ac:dyDescent="0.25">
      <c r="A2789">
        <v>5563</v>
      </c>
      <c r="B2789" t="s">
        <v>13968</v>
      </c>
      <c r="C2789" t="s">
        <v>4791</v>
      </c>
      <c r="D2789" t="s">
        <v>5048</v>
      </c>
      <c r="E2789" t="s">
        <v>7049</v>
      </c>
      <c r="H2789" t="s">
        <v>5050</v>
      </c>
      <c r="I2789" t="s">
        <v>5051</v>
      </c>
      <c r="K2789" t="s">
        <v>323</v>
      </c>
      <c r="M2789" t="s">
        <v>5285</v>
      </c>
      <c r="AH2789" t="s">
        <v>13966</v>
      </c>
      <c r="AM2789" t="s">
        <v>13969</v>
      </c>
    </row>
    <row r="2790" spans="1:39" x14ac:dyDescent="0.25">
      <c r="A2790">
        <v>5564</v>
      </c>
      <c r="B2790" t="s">
        <v>13970</v>
      </c>
      <c r="C2790" t="s">
        <v>4791</v>
      </c>
      <c r="D2790" t="s">
        <v>5048</v>
      </c>
      <c r="E2790" t="s">
        <v>7051</v>
      </c>
      <c r="H2790" t="s">
        <v>5050</v>
      </c>
      <c r="I2790" t="s">
        <v>5051</v>
      </c>
      <c r="K2790" t="s">
        <v>5094</v>
      </c>
      <c r="M2790" t="s">
        <v>486</v>
      </c>
      <c r="N2790" t="s">
        <v>5051</v>
      </c>
      <c r="O2790" t="s">
        <v>5063</v>
      </c>
      <c r="Q2790" t="s">
        <v>486</v>
      </c>
      <c r="X2790" t="s">
        <v>5093</v>
      </c>
      <c r="Y2790" t="s">
        <v>236</v>
      </c>
      <c r="Z2790" t="s">
        <v>5093</v>
      </c>
      <c r="AA2790" t="s">
        <v>5093</v>
      </c>
      <c r="AB2790" t="s">
        <v>5093</v>
      </c>
      <c r="AH2790" t="s">
        <v>5058</v>
      </c>
      <c r="AM2790" t="s">
        <v>13971</v>
      </c>
    </row>
    <row r="2791" spans="1:39" x14ac:dyDescent="0.25">
      <c r="A2791">
        <v>5565</v>
      </c>
      <c r="B2791" t="s">
        <v>13972</v>
      </c>
      <c r="C2791" t="s">
        <v>4791</v>
      </c>
      <c r="D2791" t="s">
        <v>5048</v>
      </c>
      <c r="E2791" t="s">
        <v>7082</v>
      </c>
      <c r="H2791" t="s">
        <v>5050</v>
      </c>
      <c r="I2791" t="s">
        <v>5051</v>
      </c>
      <c r="K2791" t="s">
        <v>5099</v>
      </c>
      <c r="M2791" t="s">
        <v>486</v>
      </c>
      <c r="N2791" t="s">
        <v>5051</v>
      </c>
      <c r="O2791" t="s">
        <v>5063</v>
      </c>
      <c r="Q2791" t="s">
        <v>486</v>
      </c>
      <c r="X2791" t="s">
        <v>5093</v>
      </c>
      <c r="Y2791" t="s">
        <v>236</v>
      </c>
      <c r="Z2791" t="s">
        <v>5093</v>
      </c>
      <c r="AA2791" t="s">
        <v>5093</v>
      </c>
      <c r="AH2791" t="s">
        <v>5058</v>
      </c>
      <c r="AM2791" t="s">
        <v>13973</v>
      </c>
    </row>
    <row r="2792" spans="1:39" x14ac:dyDescent="0.25">
      <c r="A2792">
        <v>5566</v>
      </c>
      <c r="B2792" t="s">
        <v>13974</v>
      </c>
      <c r="C2792" t="s">
        <v>4791</v>
      </c>
      <c r="D2792" t="s">
        <v>5048</v>
      </c>
      <c r="E2792" t="s">
        <v>7083</v>
      </c>
      <c r="H2792" t="s">
        <v>5050</v>
      </c>
      <c r="I2792" t="s">
        <v>5051</v>
      </c>
      <c r="K2792" t="s">
        <v>743</v>
      </c>
      <c r="M2792" t="s">
        <v>5052</v>
      </c>
      <c r="N2792" t="s">
        <v>5051</v>
      </c>
      <c r="O2792" t="s">
        <v>238</v>
      </c>
      <c r="Q2792" t="s">
        <v>235</v>
      </c>
      <c r="X2792" t="s">
        <v>5113</v>
      </c>
      <c r="Y2792" t="s">
        <v>5091</v>
      </c>
      <c r="Z2792" t="s">
        <v>5069</v>
      </c>
      <c r="AA2792" t="s">
        <v>5091</v>
      </c>
      <c r="AH2792" t="s">
        <v>5058</v>
      </c>
      <c r="AM2792" t="s">
        <v>13975</v>
      </c>
    </row>
    <row r="2793" spans="1:39" x14ac:dyDescent="0.25">
      <c r="A2793">
        <v>5567</v>
      </c>
      <c r="B2793" t="s">
        <v>13976</v>
      </c>
      <c r="C2793" t="s">
        <v>4792</v>
      </c>
      <c r="D2793" t="s">
        <v>5048</v>
      </c>
      <c r="E2793" t="s">
        <v>7212</v>
      </c>
      <c r="H2793" t="s">
        <v>5050</v>
      </c>
      <c r="I2793" t="s">
        <v>5051</v>
      </c>
      <c r="K2793" t="s">
        <v>5078</v>
      </c>
      <c r="M2793" t="s">
        <v>237</v>
      </c>
      <c r="AH2793" t="s">
        <v>5058</v>
      </c>
      <c r="AM2793" t="s">
        <v>13977</v>
      </c>
    </row>
    <row r="2794" spans="1:39" x14ac:dyDescent="0.25">
      <c r="A2794">
        <v>5568</v>
      </c>
      <c r="B2794" t="s">
        <v>13978</v>
      </c>
      <c r="C2794" t="s">
        <v>4794</v>
      </c>
      <c r="D2794" t="s">
        <v>5048</v>
      </c>
      <c r="E2794" t="s">
        <v>7213</v>
      </c>
      <c r="H2794" t="s">
        <v>5050</v>
      </c>
      <c r="I2794" t="s">
        <v>5564</v>
      </c>
      <c r="K2794" t="s">
        <v>5078</v>
      </c>
      <c r="M2794" t="s">
        <v>5109</v>
      </c>
      <c r="AH2794" t="s">
        <v>13979</v>
      </c>
      <c r="AM2794" t="s">
        <v>13980</v>
      </c>
    </row>
    <row r="2795" spans="1:39" x14ac:dyDescent="0.25">
      <c r="A2795">
        <v>5569</v>
      </c>
      <c r="B2795" t="s">
        <v>13981</v>
      </c>
      <c r="C2795" t="s">
        <v>4792</v>
      </c>
      <c r="D2795" t="s">
        <v>5048</v>
      </c>
      <c r="E2795" t="s">
        <v>7220</v>
      </c>
      <c r="H2795" t="s">
        <v>5050</v>
      </c>
      <c r="I2795" t="s">
        <v>5051</v>
      </c>
      <c r="K2795" t="s">
        <v>5080</v>
      </c>
      <c r="M2795" t="s">
        <v>5546</v>
      </c>
      <c r="AH2795" t="s">
        <v>13979</v>
      </c>
      <c r="AM2795" t="s">
        <v>13982</v>
      </c>
    </row>
    <row r="2796" spans="1:39" x14ac:dyDescent="0.25">
      <c r="A2796">
        <v>5570</v>
      </c>
      <c r="B2796" t="s">
        <v>13983</v>
      </c>
      <c r="C2796" t="s">
        <v>4792</v>
      </c>
      <c r="D2796" t="s">
        <v>5048</v>
      </c>
      <c r="E2796" t="s">
        <v>7223</v>
      </c>
      <c r="H2796" t="s">
        <v>5050</v>
      </c>
      <c r="I2796" t="s">
        <v>5564</v>
      </c>
      <c r="K2796" t="s">
        <v>5122</v>
      </c>
      <c r="M2796" t="s">
        <v>238</v>
      </c>
      <c r="AH2796" t="s">
        <v>13984</v>
      </c>
      <c r="AM2796" t="s">
        <v>13985</v>
      </c>
    </row>
    <row r="2797" spans="1:39" x14ac:dyDescent="0.25">
      <c r="A2797">
        <v>5571</v>
      </c>
      <c r="B2797" t="s">
        <v>13986</v>
      </c>
      <c r="C2797" t="s">
        <v>4791</v>
      </c>
      <c r="D2797" t="s">
        <v>5048</v>
      </c>
      <c r="E2797" t="s">
        <v>7224</v>
      </c>
      <c r="H2797" t="s">
        <v>5050</v>
      </c>
      <c r="I2797" t="s">
        <v>5051</v>
      </c>
      <c r="K2797" t="s">
        <v>5091</v>
      </c>
      <c r="M2797" t="s">
        <v>5134</v>
      </c>
      <c r="N2797" t="s">
        <v>5051</v>
      </c>
      <c r="O2797" t="s">
        <v>235</v>
      </c>
      <c r="Q2797" t="s">
        <v>5285</v>
      </c>
      <c r="X2797" t="s">
        <v>5057</v>
      </c>
      <c r="Y2797" t="s">
        <v>5085</v>
      </c>
      <c r="Z2797" t="s">
        <v>5057</v>
      </c>
      <c r="AA2797" t="s">
        <v>5091</v>
      </c>
      <c r="AH2797" t="s">
        <v>5058</v>
      </c>
      <c r="AM2797" t="s">
        <v>13987</v>
      </c>
    </row>
    <row r="2798" spans="1:39" x14ac:dyDescent="0.25">
      <c r="A2798">
        <v>5572</v>
      </c>
      <c r="B2798" t="s">
        <v>13988</v>
      </c>
      <c r="C2798" t="s">
        <v>4791</v>
      </c>
      <c r="D2798" t="s">
        <v>5048</v>
      </c>
      <c r="E2798" t="s">
        <v>7237</v>
      </c>
      <c r="H2798" t="s">
        <v>5050</v>
      </c>
      <c r="I2798" t="s">
        <v>5051</v>
      </c>
      <c r="K2798" t="s">
        <v>506</v>
      </c>
      <c r="M2798" t="s">
        <v>236</v>
      </c>
      <c r="AH2798" t="s">
        <v>5058</v>
      </c>
      <c r="AM2798" t="s">
        <v>13989</v>
      </c>
    </row>
    <row r="2799" spans="1:39" x14ac:dyDescent="0.25">
      <c r="A2799">
        <v>5573</v>
      </c>
      <c r="B2799" t="s">
        <v>13990</v>
      </c>
      <c r="C2799" t="s">
        <v>4791</v>
      </c>
      <c r="D2799" t="s">
        <v>5048</v>
      </c>
      <c r="E2799" t="s">
        <v>7249</v>
      </c>
      <c r="H2799" t="s">
        <v>5050</v>
      </c>
      <c r="I2799" t="s">
        <v>5051</v>
      </c>
      <c r="K2799" t="s">
        <v>5056</v>
      </c>
      <c r="M2799" t="s">
        <v>5229</v>
      </c>
      <c r="AH2799" t="s">
        <v>5058</v>
      </c>
      <c r="AM2799" t="s">
        <v>13991</v>
      </c>
    </row>
    <row r="2800" spans="1:39" x14ac:dyDescent="0.25">
      <c r="A2800">
        <v>5574</v>
      </c>
      <c r="B2800" t="s">
        <v>13992</v>
      </c>
      <c r="C2800" t="s">
        <v>4791</v>
      </c>
      <c r="D2800" t="s">
        <v>5048</v>
      </c>
      <c r="E2800" t="s">
        <v>7263</v>
      </c>
      <c r="H2800" t="s">
        <v>5050</v>
      </c>
      <c r="I2800" t="s">
        <v>5051</v>
      </c>
      <c r="K2800" t="s">
        <v>5056</v>
      </c>
      <c r="M2800" t="s">
        <v>5229</v>
      </c>
      <c r="AH2800" t="s">
        <v>13993</v>
      </c>
      <c r="AM2800" t="s">
        <v>13994</v>
      </c>
    </row>
    <row r="2801" spans="1:39" x14ac:dyDescent="0.25">
      <c r="A2801">
        <v>5575</v>
      </c>
      <c r="B2801" t="s">
        <v>13995</v>
      </c>
      <c r="C2801" t="s">
        <v>4791</v>
      </c>
      <c r="D2801" t="s">
        <v>5048</v>
      </c>
      <c r="E2801" t="s">
        <v>7353</v>
      </c>
      <c r="H2801" t="s">
        <v>5050</v>
      </c>
      <c r="I2801" t="s">
        <v>5051</v>
      </c>
      <c r="K2801" t="s">
        <v>5091</v>
      </c>
      <c r="M2801" t="s">
        <v>5271</v>
      </c>
      <c r="N2801" t="s">
        <v>5051</v>
      </c>
      <c r="O2801" t="s">
        <v>5211</v>
      </c>
      <c r="Q2801" t="s">
        <v>5056</v>
      </c>
      <c r="X2801" t="s">
        <v>5052</v>
      </c>
      <c r="Y2801" t="s">
        <v>5142</v>
      </c>
      <c r="Z2801" t="s">
        <v>5052</v>
      </c>
      <c r="AA2801" t="s">
        <v>5091</v>
      </c>
      <c r="AH2801" t="s">
        <v>5058</v>
      </c>
      <c r="AM2801" t="s">
        <v>13996</v>
      </c>
    </row>
    <row r="2802" spans="1:39" x14ac:dyDescent="0.25">
      <c r="A2802">
        <v>5576</v>
      </c>
      <c r="B2802" t="s">
        <v>13997</v>
      </c>
      <c r="C2802" t="s">
        <v>4791</v>
      </c>
      <c r="D2802" t="s">
        <v>5048</v>
      </c>
      <c r="E2802" t="s">
        <v>7295</v>
      </c>
      <c r="H2802" t="s">
        <v>5050</v>
      </c>
      <c r="I2802" t="s">
        <v>5051</v>
      </c>
      <c r="K2802" t="s">
        <v>5094</v>
      </c>
      <c r="M2802" t="s">
        <v>238</v>
      </c>
      <c r="N2802" t="s">
        <v>5051</v>
      </c>
      <c r="O2802" t="s">
        <v>5094</v>
      </c>
      <c r="Q2802" t="s">
        <v>5064</v>
      </c>
      <c r="X2802" t="s">
        <v>5077</v>
      </c>
      <c r="Y2802" t="s">
        <v>5191</v>
      </c>
      <c r="Z2802" t="s">
        <v>5077</v>
      </c>
      <c r="AA2802" t="s">
        <v>5184</v>
      </c>
      <c r="AH2802" t="s">
        <v>5058</v>
      </c>
      <c r="AM2802" t="s">
        <v>13998</v>
      </c>
    </row>
    <row r="2803" spans="1:39" x14ac:dyDescent="0.25">
      <c r="A2803">
        <v>5577</v>
      </c>
      <c r="B2803" t="s">
        <v>13999</v>
      </c>
      <c r="C2803" t="s">
        <v>4792</v>
      </c>
      <c r="D2803" t="s">
        <v>5048</v>
      </c>
      <c r="E2803" t="s">
        <v>7460</v>
      </c>
      <c r="H2803" t="s">
        <v>5050</v>
      </c>
      <c r="I2803" t="s">
        <v>5051</v>
      </c>
      <c r="K2803" t="s">
        <v>5091</v>
      </c>
      <c r="M2803" t="s">
        <v>743</v>
      </c>
      <c r="N2803" t="s">
        <v>5051</v>
      </c>
      <c r="O2803" t="s">
        <v>5113</v>
      </c>
      <c r="Q2803" t="s">
        <v>486</v>
      </c>
      <c r="X2803" t="s">
        <v>5070</v>
      </c>
      <c r="Y2803" t="s">
        <v>5069</v>
      </c>
      <c r="Z2803" t="s">
        <v>5070</v>
      </c>
      <c r="AA2803" t="s">
        <v>5057</v>
      </c>
      <c r="AH2803" t="s">
        <v>5058</v>
      </c>
      <c r="AM2803" t="s">
        <v>14000</v>
      </c>
    </row>
    <row r="2804" spans="1:39" x14ac:dyDescent="0.25">
      <c r="A2804">
        <v>5578</v>
      </c>
      <c r="B2804" t="s">
        <v>14001</v>
      </c>
      <c r="C2804" t="s">
        <v>4791</v>
      </c>
      <c r="D2804" t="s">
        <v>5048</v>
      </c>
      <c r="E2804" t="s">
        <v>7461</v>
      </c>
      <c r="H2804" t="s">
        <v>5050</v>
      </c>
      <c r="I2804" t="s">
        <v>5051</v>
      </c>
      <c r="K2804" t="s">
        <v>5063</v>
      </c>
      <c r="M2804" t="s">
        <v>486</v>
      </c>
      <c r="N2804" t="s">
        <v>5051</v>
      </c>
      <c r="O2804" t="s">
        <v>237</v>
      </c>
      <c r="Q2804" t="s">
        <v>6922</v>
      </c>
      <c r="X2804" t="s">
        <v>5052</v>
      </c>
      <c r="Y2804" t="s">
        <v>5070</v>
      </c>
      <c r="Z2804" t="s">
        <v>5052</v>
      </c>
      <c r="AA2804" t="s">
        <v>5129</v>
      </c>
      <c r="AH2804" t="s">
        <v>5058</v>
      </c>
      <c r="AM2804" t="s">
        <v>14002</v>
      </c>
    </row>
    <row r="2805" spans="1:39" x14ac:dyDescent="0.25">
      <c r="A2805">
        <v>5579</v>
      </c>
      <c r="B2805" t="s">
        <v>14003</v>
      </c>
      <c r="C2805" t="s">
        <v>4791</v>
      </c>
      <c r="D2805" t="s">
        <v>5048</v>
      </c>
      <c r="E2805" t="s">
        <v>7315</v>
      </c>
      <c r="H2805" t="s">
        <v>5050</v>
      </c>
      <c r="I2805" t="s">
        <v>5051</v>
      </c>
      <c r="K2805" t="s">
        <v>5099</v>
      </c>
      <c r="M2805" t="s">
        <v>506</v>
      </c>
      <c r="N2805" t="s">
        <v>5051</v>
      </c>
      <c r="O2805" t="s">
        <v>5078</v>
      </c>
      <c r="Q2805" t="s">
        <v>506</v>
      </c>
      <c r="X2805" t="s">
        <v>235</v>
      </c>
      <c r="Y2805" t="s">
        <v>5237</v>
      </c>
      <c r="Z2805" t="s">
        <v>235</v>
      </c>
      <c r="AA2805" t="s">
        <v>5052</v>
      </c>
      <c r="AH2805" t="s">
        <v>5058</v>
      </c>
      <c r="AM2805" t="s">
        <v>14004</v>
      </c>
    </row>
    <row r="2806" spans="1:39" x14ac:dyDescent="0.25">
      <c r="A2806">
        <v>5580</v>
      </c>
      <c r="B2806" t="s">
        <v>14005</v>
      </c>
      <c r="C2806" t="s">
        <v>4791</v>
      </c>
      <c r="D2806" t="s">
        <v>5048</v>
      </c>
      <c r="E2806" t="s">
        <v>14006</v>
      </c>
      <c r="H2806" t="s">
        <v>5050</v>
      </c>
      <c r="I2806" t="s">
        <v>5051</v>
      </c>
      <c r="K2806" t="s">
        <v>235</v>
      </c>
      <c r="M2806" t="s">
        <v>486</v>
      </c>
      <c r="N2806" t="s">
        <v>5051</v>
      </c>
      <c r="O2806" t="s">
        <v>5063</v>
      </c>
      <c r="Q2806" t="s">
        <v>486</v>
      </c>
      <c r="X2806" t="s">
        <v>5091</v>
      </c>
      <c r="Y2806" t="s">
        <v>5408</v>
      </c>
      <c r="Z2806" t="s">
        <v>5091</v>
      </c>
      <c r="AA2806" t="s">
        <v>5460</v>
      </c>
      <c r="AB2806" t="s">
        <v>5093</v>
      </c>
      <c r="AH2806" t="s">
        <v>5058</v>
      </c>
      <c r="AM2806" t="s">
        <v>14007</v>
      </c>
    </row>
    <row r="2807" spans="1:39" x14ac:dyDescent="0.25">
      <c r="A2807">
        <v>5581</v>
      </c>
      <c r="B2807" t="s">
        <v>14008</v>
      </c>
      <c r="C2807" t="s">
        <v>4791</v>
      </c>
      <c r="D2807" t="s">
        <v>5048</v>
      </c>
      <c r="E2807" t="s">
        <v>7534</v>
      </c>
      <c r="H2807" t="s">
        <v>5050</v>
      </c>
      <c r="I2807" t="s">
        <v>5051</v>
      </c>
      <c r="K2807" t="s">
        <v>5055</v>
      </c>
      <c r="M2807" t="s">
        <v>5271</v>
      </c>
      <c r="N2807" t="s">
        <v>5051</v>
      </c>
      <c r="O2807" t="s">
        <v>5094</v>
      </c>
      <c r="Q2807" t="s">
        <v>5203</v>
      </c>
      <c r="X2807" t="s">
        <v>5672</v>
      </c>
      <c r="Y2807" t="s">
        <v>323</v>
      </c>
      <c r="Z2807" t="s">
        <v>5672</v>
      </c>
      <c r="AA2807" t="s">
        <v>5057</v>
      </c>
      <c r="AH2807" t="s">
        <v>5058</v>
      </c>
      <c r="AM2807" t="s">
        <v>14009</v>
      </c>
    </row>
    <row r="2808" spans="1:39" x14ac:dyDescent="0.25">
      <c r="A2808">
        <v>5582</v>
      </c>
      <c r="B2808" t="s">
        <v>14010</v>
      </c>
      <c r="C2808" t="s">
        <v>4791</v>
      </c>
      <c r="D2808" t="s">
        <v>5048</v>
      </c>
      <c r="E2808" t="s">
        <v>7559</v>
      </c>
      <c r="H2808" t="s">
        <v>5050</v>
      </c>
      <c r="I2808" t="s">
        <v>5051</v>
      </c>
      <c r="K2808" t="s">
        <v>5099</v>
      </c>
      <c r="M2808" t="s">
        <v>237</v>
      </c>
      <c r="N2808" t="s">
        <v>5051</v>
      </c>
      <c r="O2808" t="s">
        <v>5113</v>
      </c>
      <c r="Q2808" t="s">
        <v>239</v>
      </c>
      <c r="X2808" t="s">
        <v>5077</v>
      </c>
      <c r="Y2808" t="s">
        <v>5069</v>
      </c>
      <c r="Z2808" t="s">
        <v>5052</v>
      </c>
      <c r="AA2808" t="s">
        <v>5057</v>
      </c>
      <c r="AH2808" t="s">
        <v>5058</v>
      </c>
      <c r="AM2808" t="s">
        <v>14011</v>
      </c>
    </row>
    <row r="2809" spans="1:39" x14ac:dyDescent="0.25">
      <c r="A2809">
        <v>5583</v>
      </c>
      <c r="B2809" t="s">
        <v>14012</v>
      </c>
      <c r="C2809" t="s">
        <v>4791</v>
      </c>
      <c r="D2809" t="s">
        <v>5048</v>
      </c>
      <c r="E2809" t="s">
        <v>7681</v>
      </c>
      <c r="H2809" t="s">
        <v>5050</v>
      </c>
      <c r="I2809" t="s">
        <v>5051</v>
      </c>
      <c r="K2809" t="s">
        <v>235</v>
      </c>
      <c r="M2809" t="s">
        <v>743</v>
      </c>
      <c r="N2809" t="s">
        <v>5051</v>
      </c>
      <c r="O2809" t="s">
        <v>5113</v>
      </c>
      <c r="Q2809" t="s">
        <v>486</v>
      </c>
      <c r="X2809" t="s">
        <v>5129</v>
      </c>
      <c r="Y2809" t="s">
        <v>5191</v>
      </c>
      <c r="Z2809" t="s">
        <v>5052</v>
      </c>
      <c r="AA2809" t="s">
        <v>5070</v>
      </c>
      <c r="AB2809" t="s">
        <v>5093</v>
      </c>
      <c r="AH2809" t="s">
        <v>5058</v>
      </c>
      <c r="AM2809" t="s">
        <v>14013</v>
      </c>
    </row>
    <row r="2810" spans="1:39" x14ac:dyDescent="0.25">
      <c r="A2810">
        <v>5585</v>
      </c>
      <c r="B2810" t="s">
        <v>14014</v>
      </c>
      <c r="C2810" t="s">
        <v>4792</v>
      </c>
      <c r="D2810" t="s">
        <v>5048</v>
      </c>
      <c r="E2810" t="s">
        <v>7682</v>
      </c>
      <c r="H2810" t="s">
        <v>5050</v>
      </c>
      <c r="I2810" t="s">
        <v>5051</v>
      </c>
      <c r="K2810" t="s">
        <v>235</v>
      </c>
      <c r="M2810" t="s">
        <v>238</v>
      </c>
      <c r="N2810" t="s">
        <v>5051</v>
      </c>
      <c r="O2810" t="s">
        <v>5094</v>
      </c>
      <c r="Q2810" t="s">
        <v>238</v>
      </c>
      <c r="X2810" t="s">
        <v>235</v>
      </c>
      <c r="Y2810" t="s">
        <v>323</v>
      </c>
      <c r="Z2810" t="s">
        <v>235</v>
      </c>
      <c r="AA2810" t="s">
        <v>5057</v>
      </c>
      <c r="AB2810" t="s">
        <v>5093</v>
      </c>
      <c r="AC2810" t="s">
        <v>5093</v>
      </c>
      <c r="AH2810" t="s">
        <v>5058</v>
      </c>
      <c r="AM2810" t="s">
        <v>14015</v>
      </c>
    </row>
    <row r="2811" spans="1:39" x14ac:dyDescent="0.25">
      <c r="A2811">
        <v>5586</v>
      </c>
      <c r="B2811" t="s">
        <v>14016</v>
      </c>
      <c r="C2811" t="s">
        <v>4791</v>
      </c>
      <c r="D2811" t="s">
        <v>5048</v>
      </c>
      <c r="E2811" t="s">
        <v>7838</v>
      </c>
      <c r="H2811" t="s">
        <v>5050</v>
      </c>
      <c r="I2811" t="s">
        <v>5564</v>
      </c>
      <c r="K2811" t="s">
        <v>486</v>
      </c>
      <c r="M2811" t="s">
        <v>237</v>
      </c>
      <c r="AH2811" t="s">
        <v>14017</v>
      </c>
      <c r="AM2811" t="s">
        <v>14018</v>
      </c>
    </row>
    <row r="2812" spans="1:39" x14ac:dyDescent="0.25">
      <c r="A2812">
        <v>5587</v>
      </c>
      <c r="B2812" t="s">
        <v>14019</v>
      </c>
      <c r="C2812" t="s">
        <v>4791</v>
      </c>
      <c r="D2812" t="s">
        <v>5048</v>
      </c>
      <c r="E2812" t="s">
        <v>7855</v>
      </c>
      <c r="H2812" t="s">
        <v>5050</v>
      </c>
      <c r="I2812" t="s">
        <v>5051</v>
      </c>
      <c r="K2812" t="s">
        <v>5091</v>
      </c>
      <c r="M2812" t="s">
        <v>238</v>
      </c>
      <c r="N2812" t="s">
        <v>5051</v>
      </c>
      <c r="O2812" t="s">
        <v>5099</v>
      </c>
      <c r="Q2812" t="s">
        <v>486</v>
      </c>
      <c r="X2812" t="s">
        <v>235</v>
      </c>
      <c r="Y2812" t="s">
        <v>235</v>
      </c>
      <c r="Z2812" t="s">
        <v>5052</v>
      </c>
      <c r="AA2812" t="s">
        <v>5070</v>
      </c>
      <c r="AM2812" t="s">
        <v>14020</v>
      </c>
    </row>
    <row r="2813" spans="1:39" x14ac:dyDescent="0.25">
      <c r="A2813">
        <v>5588</v>
      </c>
      <c r="B2813" t="s">
        <v>14021</v>
      </c>
      <c r="C2813" t="s">
        <v>4791</v>
      </c>
      <c r="D2813" t="s">
        <v>5048</v>
      </c>
      <c r="E2813" t="s">
        <v>7770</v>
      </c>
      <c r="H2813" t="s">
        <v>5050</v>
      </c>
      <c r="I2813" t="s">
        <v>5051</v>
      </c>
      <c r="J2813" t="s">
        <v>235</v>
      </c>
      <c r="K2813" t="s">
        <v>5113</v>
      </c>
      <c r="M2813" t="s">
        <v>486</v>
      </c>
      <c r="X2813" t="s">
        <v>5093</v>
      </c>
      <c r="Y2813" t="s">
        <v>5093</v>
      </c>
      <c r="Z2813" t="s">
        <v>5093</v>
      </c>
      <c r="AA2813" t="s">
        <v>5093</v>
      </c>
      <c r="AB2813" t="s">
        <v>5093</v>
      </c>
      <c r="AH2813" t="s">
        <v>5058</v>
      </c>
      <c r="AM2813" t="s">
        <v>14022</v>
      </c>
    </row>
    <row r="2814" spans="1:39" x14ac:dyDescent="0.25">
      <c r="A2814">
        <v>5589</v>
      </c>
      <c r="B2814" t="s">
        <v>14023</v>
      </c>
      <c r="C2814" t="s">
        <v>4792</v>
      </c>
      <c r="D2814" t="s">
        <v>5048</v>
      </c>
      <c r="E2814" t="s">
        <v>7354</v>
      </c>
      <c r="H2814" t="s">
        <v>5050</v>
      </c>
      <c r="I2814" t="s">
        <v>5051</v>
      </c>
      <c r="K2814" t="s">
        <v>5091</v>
      </c>
      <c r="M2814" t="s">
        <v>5098</v>
      </c>
      <c r="N2814" t="s">
        <v>5051</v>
      </c>
      <c r="O2814" t="s">
        <v>5094</v>
      </c>
      <c r="Q2814" t="s">
        <v>238</v>
      </c>
      <c r="X2814" t="s">
        <v>5070</v>
      </c>
      <c r="Y2814" t="s">
        <v>5069</v>
      </c>
      <c r="Z2814" t="s">
        <v>5070</v>
      </c>
      <c r="AA2814" t="s">
        <v>5057</v>
      </c>
      <c r="AB2814" t="s">
        <v>5093</v>
      </c>
      <c r="AC2814" t="s">
        <v>5093</v>
      </c>
      <c r="AH2814" t="s">
        <v>5058</v>
      </c>
      <c r="AM2814" t="s">
        <v>14024</v>
      </c>
    </row>
    <row r="2815" spans="1:39" x14ac:dyDescent="0.25">
      <c r="A2815">
        <v>5590</v>
      </c>
      <c r="B2815" t="s">
        <v>14025</v>
      </c>
      <c r="C2815" t="s">
        <v>4792</v>
      </c>
      <c r="D2815" t="s">
        <v>5048</v>
      </c>
      <c r="E2815" t="s">
        <v>14026</v>
      </c>
      <c r="H2815" t="s">
        <v>5050</v>
      </c>
      <c r="I2815" t="s">
        <v>5051</v>
      </c>
      <c r="K2815" t="s">
        <v>5099</v>
      </c>
      <c r="M2815" t="s">
        <v>5056</v>
      </c>
      <c r="N2815" t="s">
        <v>5051</v>
      </c>
      <c r="O2815" t="s">
        <v>5113</v>
      </c>
      <c r="Q2815" t="s">
        <v>5056</v>
      </c>
      <c r="X2815" t="s">
        <v>5091</v>
      </c>
      <c r="Y2815" t="s">
        <v>323</v>
      </c>
      <c r="Z2815" t="s">
        <v>5091</v>
      </c>
      <c r="AA2815" t="s">
        <v>5070</v>
      </c>
      <c r="AB2815" t="s">
        <v>5093</v>
      </c>
      <c r="AH2815" t="s">
        <v>5058</v>
      </c>
      <c r="AM2815" t="s">
        <v>14027</v>
      </c>
    </row>
    <row r="2816" spans="1:39" x14ac:dyDescent="0.25">
      <c r="A2816">
        <v>5591</v>
      </c>
      <c r="B2816" t="s">
        <v>14028</v>
      </c>
      <c r="C2816" t="s">
        <v>4791</v>
      </c>
      <c r="D2816" t="s">
        <v>5048</v>
      </c>
      <c r="E2816" t="s">
        <v>14029</v>
      </c>
      <c r="H2816" t="s">
        <v>5050</v>
      </c>
      <c r="I2816" t="s">
        <v>5051</v>
      </c>
      <c r="J2816" t="s">
        <v>235</v>
      </c>
      <c r="K2816" t="s">
        <v>235</v>
      </c>
      <c r="M2816" t="s">
        <v>5355</v>
      </c>
      <c r="N2816" t="s">
        <v>5051</v>
      </c>
      <c r="O2816" t="s">
        <v>5094</v>
      </c>
      <c r="Q2816" t="s">
        <v>486</v>
      </c>
      <c r="X2816" t="s">
        <v>5057</v>
      </c>
      <c r="Y2816" t="s">
        <v>5070</v>
      </c>
      <c r="Z2816" t="s">
        <v>507</v>
      </c>
      <c r="AA2816" t="s">
        <v>5057</v>
      </c>
      <c r="AH2816" t="s">
        <v>5058</v>
      </c>
      <c r="AM2816" t="s">
        <v>14030</v>
      </c>
    </row>
    <row r="2817" spans="1:39" x14ac:dyDescent="0.25">
      <c r="A2817">
        <v>5593</v>
      </c>
      <c r="B2817" t="s">
        <v>14031</v>
      </c>
      <c r="C2817" t="s">
        <v>4791</v>
      </c>
      <c r="D2817" t="s">
        <v>5048</v>
      </c>
      <c r="E2817" t="s">
        <v>8849</v>
      </c>
      <c r="H2817" t="s">
        <v>5050</v>
      </c>
      <c r="I2817" t="s">
        <v>5051</v>
      </c>
      <c r="K2817" t="s">
        <v>5094</v>
      </c>
      <c r="M2817" t="s">
        <v>486</v>
      </c>
      <c r="N2817" t="s">
        <v>5051</v>
      </c>
      <c r="O2817" t="s">
        <v>5094</v>
      </c>
      <c r="Q2817" t="s">
        <v>236</v>
      </c>
      <c r="X2817" t="s">
        <v>5070</v>
      </c>
      <c r="Y2817" t="s">
        <v>5133</v>
      </c>
      <c r="Z2817" t="s">
        <v>292</v>
      </c>
      <c r="AA2817" t="s">
        <v>5133</v>
      </c>
      <c r="AH2817" t="s">
        <v>5058</v>
      </c>
      <c r="AM2817" t="s">
        <v>14032</v>
      </c>
    </row>
    <row r="2818" spans="1:39" x14ac:dyDescent="0.25">
      <c r="A2818">
        <v>5594</v>
      </c>
      <c r="B2818" t="s">
        <v>14033</v>
      </c>
      <c r="C2818" t="s">
        <v>4791</v>
      </c>
      <c r="D2818" t="s">
        <v>5048</v>
      </c>
      <c r="E2818" t="s">
        <v>8101</v>
      </c>
      <c r="H2818" t="s">
        <v>5050</v>
      </c>
      <c r="I2818" t="s">
        <v>5051</v>
      </c>
      <c r="K2818" t="s">
        <v>486</v>
      </c>
      <c r="M2818" t="s">
        <v>255</v>
      </c>
      <c r="AH2818" t="s">
        <v>5058</v>
      </c>
      <c r="AM2818" t="s">
        <v>14034</v>
      </c>
    </row>
    <row r="2819" spans="1:39" x14ac:dyDescent="0.25">
      <c r="A2819">
        <v>5595</v>
      </c>
      <c r="B2819" t="s">
        <v>14035</v>
      </c>
      <c r="C2819" t="s">
        <v>4791</v>
      </c>
      <c r="D2819" t="s">
        <v>5048</v>
      </c>
      <c r="E2819" t="s">
        <v>8335</v>
      </c>
      <c r="H2819" t="s">
        <v>5050</v>
      </c>
      <c r="I2819" t="s">
        <v>5051</v>
      </c>
      <c r="K2819" t="s">
        <v>5094</v>
      </c>
      <c r="M2819" t="s">
        <v>506</v>
      </c>
      <c r="N2819" t="s">
        <v>5051</v>
      </c>
      <c r="O2819" t="s">
        <v>5080</v>
      </c>
      <c r="Q2819" t="s">
        <v>486</v>
      </c>
      <c r="X2819" t="s">
        <v>5070</v>
      </c>
      <c r="Y2819" t="s">
        <v>5057</v>
      </c>
      <c r="Z2819" t="s">
        <v>239</v>
      </c>
      <c r="AA2819" t="s">
        <v>5057</v>
      </c>
      <c r="AH2819" t="s">
        <v>5058</v>
      </c>
      <c r="AM2819" t="s">
        <v>14036</v>
      </c>
    </row>
    <row r="2820" spans="1:39" x14ac:dyDescent="0.25">
      <c r="A2820">
        <v>5597</v>
      </c>
      <c r="B2820" t="s">
        <v>14037</v>
      </c>
      <c r="C2820" t="s">
        <v>4791</v>
      </c>
      <c r="D2820" t="s">
        <v>5048</v>
      </c>
      <c r="E2820" t="s">
        <v>6951</v>
      </c>
      <c r="H2820" t="s">
        <v>5050</v>
      </c>
      <c r="I2820" t="s">
        <v>5051</v>
      </c>
      <c r="K2820" t="s">
        <v>235</v>
      </c>
      <c r="M2820" t="s">
        <v>237</v>
      </c>
      <c r="N2820" t="s">
        <v>5051</v>
      </c>
      <c r="O2820" t="s">
        <v>5099</v>
      </c>
      <c r="Q2820" t="s">
        <v>238</v>
      </c>
      <c r="X2820" t="s">
        <v>5077</v>
      </c>
      <c r="Y2820" t="s">
        <v>5360</v>
      </c>
      <c r="Z2820" t="s">
        <v>5077</v>
      </c>
      <c r="AA2820" t="s">
        <v>5065</v>
      </c>
      <c r="AB2820" t="s">
        <v>5093</v>
      </c>
      <c r="AH2820" t="s">
        <v>5058</v>
      </c>
      <c r="AM2820" t="s">
        <v>14038</v>
      </c>
    </row>
    <row r="2821" spans="1:39" x14ac:dyDescent="0.25">
      <c r="A2821">
        <v>5598</v>
      </c>
      <c r="B2821" t="s">
        <v>14039</v>
      </c>
      <c r="C2821" t="s">
        <v>4791</v>
      </c>
      <c r="D2821" t="s">
        <v>5048</v>
      </c>
      <c r="E2821" t="s">
        <v>6952</v>
      </c>
      <c r="H2821" t="s">
        <v>5050</v>
      </c>
      <c r="I2821" t="s">
        <v>5051</v>
      </c>
      <c r="K2821" t="s">
        <v>5129</v>
      </c>
      <c r="M2821" t="s">
        <v>5134</v>
      </c>
      <c r="N2821" t="s">
        <v>5051</v>
      </c>
      <c r="O2821" t="s">
        <v>5122</v>
      </c>
      <c r="Q2821" t="s">
        <v>486</v>
      </c>
      <c r="X2821" t="s">
        <v>5184</v>
      </c>
      <c r="Y2821" t="s">
        <v>237</v>
      </c>
      <c r="Z2821" t="s">
        <v>5085</v>
      </c>
      <c r="AA2821" t="s">
        <v>5184</v>
      </c>
      <c r="AB2821" t="s">
        <v>5093</v>
      </c>
      <c r="AH2821" t="s">
        <v>5058</v>
      </c>
      <c r="AM2821" t="s">
        <v>14040</v>
      </c>
    </row>
    <row r="2822" spans="1:39" x14ac:dyDescent="0.25">
      <c r="A2822">
        <v>5599</v>
      </c>
      <c r="B2822" t="s">
        <v>14041</v>
      </c>
      <c r="C2822" t="s">
        <v>4791</v>
      </c>
      <c r="D2822" t="s">
        <v>5048</v>
      </c>
      <c r="E2822" t="s">
        <v>6961</v>
      </c>
      <c r="H2822" t="s">
        <v>5050</v>
      </c>
      <c r="I2822" t="s">
        <v>5051</v>
      </c>
      <c r="K2822" t="s">
        <v>5052</v>
      </c>
      <c r="M2822" t="s">
        <v>5134</v>
      </c>
      <c r="N2822" t="s">
        <v>5051</v>
      </c>
      <c r="O2822" t="s">
        <v>235</v>
      </c>
      <c r="Q2822" t="s">
        <v>5134</v>
      </c>
      <c r="X2822" t="s">
        <v>235</v>
      </c>
      <c r="Y2822" t="s">
        <v>5271</v>
      </c>
      <c r="Z2822" t="s">
        <v>235</v>
      </c>
      <c r="AA2822" t="s">
        <v>5057</v>
      </c>
      <c r="AB2822" t="s">
        <v>5093</v>
      </c>
      <c r="AH2822" t="s">
        <v>5058</v>
      </c>
      <c r="AM2822" t="s">
        <v>14042</v>
      </c>
    </row>
    <row r="2823" spans="1:39" x14ac:dyDescent="0.25">
      <c r="A2823">
        <v>5600</v>
      </c>
      <c r="B2823" t="s">
        <v>14043</v>
      </c>
      <c r="C2823" t="s">
        <v>4791</v>
      </c>
      <c r="D2823" t="s">
        <v>5048</v>
      </c>
      <c r="E2823" t="s">
        <v>6963</v>
      </c>
      <c r="H2823" t="s">
        <v>5050</v>
      </c>
      <c r="I2823" t="s">
        <v>5051</v>
      </c>
      <c r="K2823" t="s">
        <v>235</v>
      </c>
      <c r="M2823" t="s">
        <v>238</v>
      </c>
      <c r="N2823" t="s">
        <v>5051</v>
      </c>
      <c r="O2823" t="s">
        <v>5094</v>
      </c>
      <c r="Q2823" t="s">
        <v>238</v>
      </c>
      <c r="X2823" t="s">
        <v>6072</v>
      </c>
      <c r="Y2823" t="s">
        <v>5215</v>
      </c>
      <c r="Z2823" t="s">
        <v>5091</v>
      </c>
      <c r="AA2823" t="s">
        <v>5070</v>
      </c>
      <c r="AB2823" t="s">
        <v>5093</v>
      </c>
      <c r="AC2823" t="s">
        <v>5093</v>
      </c>
      <c r="AH2823" t="s">
        <v>5058</v>
      </c>
      <c r="AM2823" t="s">
        <v>14044</v>
      </c>
    </row>
    <row r="2824" spans="1:39" x14ac:dyDescent="0.25">
      <c r="A2824">
        <v>5601</v>
      </c>
      <c r="B2824" t="s">
        <v>14045</v>
      </c>
      <c r="C2824" t="s">
        <v>4791</v>
      </c>
      <c r="D2824" t="s">
        <v>5048</v>
      </c>
      <c r="E2824" t="s">
        <v>6967</v>
      </c>
      <c r="H2824" t="s">
        <v>5050</v>
      </c>
      <c r="I2824" t="s">
        <v>5051</v>
      </c>
      <c r="K2824" t="s">
        <v>235</v>
      </c>
      <c r="M2824" t="s">
        <v>238</v>
      </c>
      <c r="N2824" t="s">
        <v>5051</v>
      </c>
      <c r="O2824" t="s">
        <v>5094</v>
      </c>
      <c r="Q2824" t="s">
        <v>238</v>
      </c>
      <c r="X2824" t="s">
        <v>5077</v>
      </c>
      <c r="Y2824" t="s">
        <v>6072</v>
      </c>
      <c r="Z2824" t="s">
        <v>5077</v>
      </c>
      <c r="AA2824" t="s">
        <v>5057</v>
      </c>
      <c r="AB2824" t="s">
        <v>5093</v>
      </c>
      <c r="AC2824" t="s">
        <v>5093</v>
      </c>
      <c r="AH2824" t="s">
        <v>5058</v>
      </c>
      <c r="AM2824" t="s">
        <v>14046</v>
      </c>
    </row>
    <row r="2825" spans="1:39" x14ac:dyDescent="0.25">
      <c r="A2825">
        <v>5602</v>
      </c>
      <c r="B2825" t="s">
        <v>14047</v>
      </c>
      <c r="C2825" t="s">
        <v>4791</v>
      </c>
      <c r="D2825" t="s">
        <v>5048</v>
      </c>
      <c r="E2825" t="s">
        <v>6969</v>
      </c>
      <c r="H2825" t="s">
        <v>5050</v>
      </c>
      <c r="I2825" t="s">
        <v>5051</v>
      </c>
      <c r="K2825" t="s">
        <v>5099</v>
      </c>
      <c r="M2825" t="s">
        <v>5092</v>
      </c>
      <c r="N2825" t="s">
        <v>5051</v>
      </c>
      <c r="O2825" t="s">
        <v>5113</v>
      </c>
      <c r="Q2825" t="s">
        <v>238</v>
      </c>
      <c r="X2825" t="s">
        <v>5070</v>
      </c>
      <c r="Y2825" t="s">
        <v>323</v>
      </c>
      <c r="Z2825" t="s">
        <v>5070</v>
      </c>
      <c r="AA2825" t="s">
        <v>5057</v>
      </c>
      <c r="AB2825" t="s">
        <v>5093</v>
      </c>
      <c r="AC2825" t="s">
        <v>5093</v>
      </c>
      <c r="AH2825" t="s">
        <v>5058</v>
      </c>
      <c r="AM2825" t="s">
        <v>14048</v>
      </c>
    </row>
    <row r="2826" spans="1:39" x14ac:dyDescent="0.25">
      <c r="A2826">
        <v>5603</v>
      </c>
      <c r="B2826" t="s">
        <v>14049</v>
      </c>
      <c r="C2826" t="s">
        <v>4791</v>
      </c>
      <c r="D2826" t="s">
        <v>5048</v>
      </c>
      <c r="E2826" t="s">
        <v>6993</v>
      </c>
      <c r="H2826" t="s">
        <v>5050</v>
      </c>
      <c r="I2826" t="s">
        <v>5564</v>
      </c>
      <c r="J2826" t="s">
        <v>235</v>
      </c>
      <c r="K2826" t="s">
        <v>5229</v>
      </c>
      <c r="M2826" t="s">
        <v>5121</v>
      </c>
      <c r="X2826" t="s">
        <v>5093</v>
      </c>
      <c r="Y2826" t="s">
        <v>5093</v>
      </c>
      <c r="Z2826" t="s">
        <v>5093</v>
      </c>
      <c r="AA2826" t="s">
        <v>5093</v>
      </c>
      <c r="AB2826" t="s">
        <v>5093</v>
      </c>
      <c r="AH2826" t="s">
        <v>14050</v>
      </c>
      <c r="AM2826" t="s">
        <v>14051</v>
      </c>
    </row>
    <row r="2827" spans="1:39" x14ac:dyDescent="0.25">
      <c r="A2827">
        <v>5604</v>
      </c>
      <c r="B2827" t="s">
        <v>14052</v>
      </c>
      <c r="C2827" t="s">
        <v>4791</v>
      </c>
      <c r="D2827" t="s">
        <v>5048</v>
      </c>
      <c r="E2827" t="s">
        <v>6994</v>
      </c>
      <c r="H2827" t="s">
        <v>5050</v>
      </c>
      <c r="I2827" t="s">
        <v>5051</v>
      </c>
      <c r="J2827" t="s">
        <v>235</v>
      </c>
      <c r="K2827" t="s">
        <v>238</v>
      </c>
      <c r="M2827" t="s">
        <v>1148</v>
      </c>
      <c r="N2827" t="s">
        <v>5051</v>
      </c>
      <c r="O2827" t="s">
        <v>5099</v>
      </c>
      <c r="Q2827" t="s">
        <v>486</v>
      </c>
      <c r="X2827" t="s">
        <v>235</v>
      </c>
      <c r="Y2827" t="s">
        <v>235</v>
      </c>
      <c r="Z2827" t="s">
        <v>5052</v>
      </c>
      <c r="AA2827" t="s">
        <v>5070</v>
      </c>
      <c r="AB2827" t="s">
        <v>5093</v>
      </c>
      <c r="AH2827" t="s">
        <v>5058</v>
      </c>
      <c r="AM2827" t="s">
        <v>14053</v>
      </c>
    </row>
    <row r="2828" spans="1:39" x14ac:dyDescent="0.25">
      <c r="A2828">
        <v>5606</v>
      </c>
      <c r="B2828" t="s">
        <v>14054</v>
      </c>
      <c r="C2828" t="s">
        <v>4791</v>
      </c>
      <c r="D2828" t="s">
        <v>5048</v>
      </c>
      <c r="E2828" t="s">
        <v>7043</v>
      </c>
      <c r="H2828" t="s">
        <v>5050</v>
      </c>
      <c r="I2828" t="s">
        <v>5051</v>
      </c>
      <c r="J2828" t="s">
        <v>235</v>
      </c>
      <c r="K2828" t="s">
        <v>5054</v>
      </c>
      <c r="M2828" t="s">
        <v>1148</v>
      </c>
      <c r="N2828" t="s">
        <v>5051</v>
      </c>
      <c r="O2828" t="s">
        <v>743</v>
      </c>
      <c r="Q2828" t="s">
        <v>292</v>
      </c>
      <c r="X2828" t="s">
        <v>5091</v>
      </c>
      <c r="Y2828" t="s">
        <v>5057</v>
      </c>
      <c r="Z2828" t="s">
        <v>235</v>
      </c>
      <c r="AA2828" t="s">
        <v>5055</v>
      </c>
      <c r="AH2828" t="s">
        <v>5058</v>
      </c>
      <c r="AM2828" t="s">
        <v>14055</v>
      </c>
    </row>
    <row r="2829" spans="1:39" x14ac:dyDescent="0.25">
      <c r="A2829">
        <v>5607</v>
      </c>
      <c r="B2829" t="s">
        <v>14056</v>
      </c>
      <c r="C2829" t="s">
        <v>4791</v>
      </c>
      <c r="D2829" t="s">
        <v>5048</v>
      </c>
      <c r="E2829" t="s">
        <v>7047</v>
      </c>
      <c r="H2829" t="s">
        <v>5050</v>
      </c>
      <c r="I2829" t="s">
        <v>5051</v>
      </c>
      <c r="K2829" t="s">
        <v>235</v>
      </c>
      <c r="M2829" t="s">
        <v>237</v>
      </c>
      <c r="N2829" t="s">
        <v>5051</v>
      </c>
      <c r="O2829" t="s">
        <v>5094</v>
      </c>
      <c r="Q2829" t="s">
        <v>238</v>
      </c>
      <c r="X2829" t="s">
        <v>5052</v>
      </c>
      <c r="Y2829" t="s">
        <v>5862</v>
      </c>
      <c r="Z2829" t="s">
        <v>5052</v>
      </c>
      <c r="AA2829" t="s">
        <v>5070</v>
      </c>
      <c r="AH2829" t="s">
        <v>5058</v>
      </c>
      <c r="AM2829" t="s">
        <v>14057</v>
      </c>
    </row>
    <row r="2830" spans="1:39" x14ac:dyDescent="0.25">
      <c r="A2830">
        <v>5608</v>
      </c>
      <c r="B2830" t="s">
        <v>14058</v>
      </c>
      <c r="C2830" t="s">
        <v>4791</v>
      </c>
      <c r="D2830" t="s">
        <v>5048</v>
      </c>
      <c r="E2830" t="s">
        <v>7053</v>
      </c>
      <c r="H2830" t="s">
        <v>5050</v>
      </c>
      <c r="I2830" t="s">
        <v>5051</v>
      </c>
      <c r="K2830" t="s">
        <v>5094</v>
      </c>
      <c r="M2830" t="s">
        <v>506</v>
      </c>
      <c r="N2830" t="s">
        <v>5051</v>
      </c>
      <c r="O2830" t="s">
        <v>5063</v>
      </c>
      <c r="Q2830" t="s">
        <v>506</v>
      </c>
      <c r="X2830" t="s">
        <v>5057</v>
      </c>
      <c r="Y2830" t="s">
        <v>5069</v>
      </c>
      <c r="Z2830" t="s">
        <v>5057</v>
      </c>
      <c r="AA2830" t="s">
        <v>5070</v>
      </c>
      <c r="AB2830" t="s">
        <v>5093</v>
      </c>
      <c r="AH2830" t="s">
        <v>5058</v>
      </c>
      <c r="AM2830" t="s">
        <v>14059</v>
      </c>
    </row>
    <row r="2831" spans="1:39" x14ac:dyDescent="0.25">
      <c r="A2831">
        <v>5609</v>
      </c>
      <c r="B2831" t="s">
        <v>14060</v>
      </c>
      <c r="C2831" t="s">
        <v>4791</v>
      </c>
      <c r="D2831" t="s">
        <v>5048</v>
      </c>
      <c r="E2831" t="s">
        <v>7072</v>
      </c>
      <c r="H2831" t="s">
        <v>5050</v>
      </c>
      <c r="I2831" t="s">
        <v>5051</v>
      </c>
      <c r="K2831" t="s">
        <v>5099</v>
      </c>
      <c r="M2831" t="s">
        <v>238</v>
      </c>
      <c r="N2831" t="s">
        <v>5051</v>
      </c>
      <c r="O2831" t="s">
        <v>5122</v>
      </c>
      <c r="Q2831" t="s">
        <v>5121</v>
      </c>
      <c r="X2831" t="s">
        <v>5070</v>
      </c>
      <c r="Y2831" t="s">
        <v>5069</v>
      </c>
      <c r="Z2831" t="s">
        <v>5070</v>
      </c>
      <c r="AA2831" t="s">
        <v>5055</v>
      </c>
      <c r="AH2831" t="s">
        <v>5058</v>
      </c>
      <c r="AM2831" t="s">
        <v>14061</v>
      </c>
    </row>
    <row r="2832" spans="1:39" x14ac:dyDescent="0.25">
      <c r="A2832">
        <v>5610</v>
      </c>
      <c r="B2832" t="s">
        <v>14062</v>
      </c>
      <c r="C2832" t="s">
        <v>4791</v>
      </c>
      <c r="D2832" t="s">
        <v>5048</v>
      </c>
      <c r="E2832" t="s">
        <v>7092</v>
      </c>
      <c r="H2832" t="s">
        <v>5050</v>
      </c>
      <c r="I2832" t="s">
        <v>5051</v>
      </c>
      <c r="K2832" t="s">
        <v>506</v>
      </c>
      <c r="M2832" t="s">
        <v>5080</v>
      </c>
      <c r="AH2832" t="s">
        <v>5058</v>
      </c>
      <c r="AM2832" t="s">
        <v>14063</v>
      </c>
    </row>
    <row r="2833" spans="1:39" x14ac:dyDescent="0.25">
      <c r="A2833">
        <v>5611</v>
      </c>
      <c r="B2833" t="s">
        <v>14064</v>
      </c>
      <c r="C2833" t="s">
        <v>4791</v>
      </c>
      <c r="D2833" t="s">
        <v>5048</v>
      </c>
      <c r="E2833" t="s">
        <v>7107</v>
      </c>
      <c r="H2833" t="s">
        <v>5050</v>
      </c>
      <c r="I2833" t="s">
        <v>5051</v>
      </c>
      <c r="K2833" t="s">
        <v>235</v>
      </c>
      <c r="M2833" t="s">
        <v>5134</v>
      </c>
      <c r="N2833" t="s">
        <v>5051</v>
      </c>
      <c r="O2833" t="s">
        <v>5099</v>
      </c>
      <c r="Q2833" t="s">
        <v>238</v>
      </c>
      <c r="X2833" t="s">
        <v>5077</v>
      </c>
      <c r="Y2833" t="s">
        <v>323</v>
      </c>
      <c r="Z2833" t="s">
        <v>5057</v>
      </c>
      <c r="AA2833" t="s">
        <v>5184</v>
      </c>
      <c r="AB2833" t="s">
        <v>5093</v>
      </c>
      <c r="AC2833" t="s">
        <v>5093</v>
      </c>
      <c r="AH2833" t="s">
        <v>5058</v>
      </c>
      <c r="AM2833" t="s">
        <v>14065</v>
      </c>
    </row>
    <row r="2834" spans="1:39" x14ac:dyDescent="0.25">
      <c r="A2834">
        <v>5612</v>
      </c>
      <c r="B2834" t="s">
        <v>14066</v>
      </c>
      <c r="C2834" t="s">
        <v>4791</v>
      </c>
      <c r="D2834" t="s">
        <v>5048</v>
      </c>
      <c r="E2834" t="s">
        <v>7147</v>
      </c>
      <c r="H2834" t="s">
        <v>5050</v>
      </c>
      <c r="I2834" t="s">
        <v>5051</v>
      </c>
      <c r="K2834" t="s">
        <v>235</v>
      </c>
      <c r="M2834" t="s">
        <v>238</v>
      </c>
      <c r="N2834" t="s">
        <v>5051</v>
      </c>
      <c r="O2834" t="s">
        <v>5099</v>
      </c>
      <c r="Q2834" t="s">
        <v>5134</v>
      </c>
      <c r="R2834" t="s">
        <v>5051</v>
      </c>
      <c r="S2834" t="s">
        <v>5113</v>
      </c>
      <c r="U2834" t="s">
        <v>238</v>
      </c>
      <c r="X2834" t="s">
        <v>5091</v>
      </c>
      <c r="Y2834" t="s">
        <v>5196</v>
      </c>
      <c r="Z2834" t="s">
        <v>5517</v>
      </c>
      <c r="AA2834" t="s">
        <v>5113</v>
      </c>
      <c r="AB2834" t="s">
        <v>5091</v>
      </c>
      <c r="AC2834" t="s">
        <v>5091</v>
      </c>
      <c r="AH2834" t="s">
        <v>5058</v>
      </c>
      <c r="AM2834" t="s">
        <v>14067</v>
      </c>
    </row>
    <row r="2835" spans="1:39" x14ac:dyDescent="0.25">
      <c r="A2835">
        <v>5613</v>
      </c>
      <c r="B2835" t="s">
        <v>14068</v>
      </c>
      <c r="C2835" t="s">
        <v>4791</v>
      </c>
      <c r="D2835" t="s">
        <v>5048</v>
      </c>
      <c r="E2835" t="s">
        <v>7158</v>
      </c>
      <c r="H2835" t="s">
        <v>5050</v>
      </c>
      <c r="I2835" t="s">
        <v>5051</v>
      </c>
      <c r="K2835" t="s">
        <v>5184</v>
      </c>
      <c r="M2835" t="s">
        <v>5853</v>
      </c>
      <c r="N2835" t="s">
        <v>5051</v>
      </c>
      <c r="O2835" t="s">
        <v>5123</v>
      </c>
      <c r="Q2835" t="s">
        <v>506</v>
      </c>
      <c r="X2835" t="s">
        <v>5129</v>
      </c>
      <c r="Y2835" t="s">
        <v>5991</v>
      </c>
      <c r="Z2835" t="s">
        <v>5129</v>
      </c>
      <c r="AA2835" t="s">
        <v>6072</v>
      </c>
      <c r="AH2835" t="s">
        <v>5058</v>
      </c>
      <c r="AM2835" t="s">
        <v>14069</v>
      </c>
    </row>
    <row r="2836" spans="1:39" x14ac:dyDescent="0.25">
      <c r="A2836">
        <v>5614</v>
      </c>
      <c r="B2836" t="s">
        <v>14070</v>
      </c>
      <c r="C2836" t="s">
        <v>4791</v>
      </c>
      <c r="D2836" t="s">
        <v>5048</v>
      </c>
      <c r="E2836" t="s">
        <v>7209</v>
      </c>
      <c r="H2836" t="s">
        <v>5050</v>
      </c>
      <c r="I2836" t="s">
        <v>5051</v>
      </c>
      <c r="K2836" t="s">
        <v>5099</v>
      </c>
      <c r="M2836" t="s">
        <v>5092</v>
      </c>
      <c r="N2836" t="s">
        <v>5051</v>
      </c>
      <c r="O2836" t="s">
        <v>5113</v>
      </c>
      <c r="Q2836" t="s">
        <v>486</v>
      </c>
      <c r="X2836" t="s">
        <v>5052</v>
      </c>
      <c r="Y2836" t="s">
        <v>6876</v>
      </c>
      <c r="Z2836" t="s">
        <v>5052</v>
      </c>
      <c r="AA2836" t="s">
        <v>5057</v>
      </c>
      <c r="AB2836" t="s">
        <v>5093</v>
      </c>
      <c r="AH2836" t="s">
        <v>5058</v>
      </c>
      <c r="AM2836" t="s">
        <v>14071</v>
      </c>
    </row>
    <row r="2837" spans="1:39" x14ac:dyDescent="0.25">
      <c r="A2837">
        <v>5615</v>
      </c>
      <c r="B2837" t="s">
        <v>14072</v>
      </c>
      <c r="C2837" t="s">
        <v>4791</v>
      </c>
      <c r="D2837" t="s">
        <v>5048</v>
      </c>
      <c r="E2837" t="s">
        <v>7238</v>
      </c>
      <c r="H2837" t="s">
        <v>5050</v>
      </c>
      <c r="I2837" t="s">
        <v>5051</v>
      </c>
      <c r="K2837" t="s">
        <v>5099</v>
      </c>
      <c r="M2837" t="s">
        <v>5109</v>
      </c>
      <c r="N2837" t="s">
        <v>5051</v>
      </c>
      <c r="O2837" t="s">
        <v>5085</v>
      </c>
      <c r="Q2837" t="s">
        <v>5098</v>
      </c>
      <c r="X2837" t="s">
        <v>5070</v>
      </c>
      <c r="Y2837" t="s">
        <v>5057</v>
      </c>
      <c r="Z2837" t="s">
        <v>5619</v>
      </c>
      <c r="AA2837" t="s">
        <v>5057</v>
      </c>
      <c r="AH2837" t="s">
        <v>5058</v>
      </c>
      <c r="AM2837" t="s">
        <v>14073</v>
      </c>
    </row>
    <row r="2838" spans="1:39" x14ac:dyDescent="0.25">
      <c r="A2838">
        <v>5616</v>
      </c>
      <c r="B2838" t="s">
        <v>14074</v>
      </c>
      <c r="C2838" t="s">
        <v>4791</v>
      </c>
      <c r="D2838" t="s">
        <v>5048</v>
      </c>
      <c r="E2838" t="s">
        <v>7239</v>
      </c>
      <c r="H2838" t="s">
        <v>5050</v>
      </c>
      <c r="I2838" t="s">
        <v>5051</v>
      </c>
      <c r="K2838" t="s">
        <v>5094</v>
      </c>
      <c r="M2838" t="s">
        <v>238</v>
      </c>
      <c r="N2838" t="s">
        <v>5051</v>
      </c>
      <c r="O2838" t="s">
        <v>5113</v>
      </c>
      <c r="Q2838" t="s">
        <v>486</v>
      </c>
      <c r="X2838" t="s">
        <v>5057</v>
      </c>
      <c r="Y2838" t="s">
        <v>5098</v>
      </c>
      <c r="Z2838" t="s">
        <v>5080</v>
      </c>
      <c r="AA2838" t="s">
        <v>5184</v>
      </c>
      <c r="AB2838" t="s">
        <v>5093</v>
      </c>
      <c r="AC2838" t="s">
        <v>5093</v>
      </c>
      <c r="AH2838" t="s">
        <v>5058</v>
      </c>
      <c r="AM2838" t="s">
        <v>14075</v>
      </c>
    </row>
    <row r="2839" spans="1:39" x14ac:dyDescent="0.25">
      <c r="A2839">
        <v>5617</v>
      </c>
      <c r="B2839" t="s">
        <v>14076</v>
      </c>
      <c r="C2839" t="s">
        <v>4791</v>
      </c>
      <c r="D2839" t="s">
        <v>5048</v>
      </c>
      <c r="E2839" t="s">
        <v>7240</v>
      </c>
      <c r="H2839" t="s">
        <v>5050</v>
      </c>
      <c r="I2839" t="s">
        <v>5051</v>
      </c>
      <c r="K2839" t="s">
        <v>235</v>
      </c>
      <c r="M2839" t="s">
        <v>743</v>
      </c>
      <c r="N2839" t="s">
        <v>5051</v>
      </c>
      <c r="O2839" t="s">
        <v>235</v>
      </c>
      <c r="Q2839" t="s">
        <v>5098</v>
      </c>
      <c r="X2839" t="s">
        <v>5070</v>
      </c>
      <c r="Y2839" t="s">
        <v>323</v>
      </c>
      <c r="Z2839" t="s">
        <v>323</v>
      </c>
      <c r="AA2839" t="s">
        <v>5091</v>
      </c>
      <c r="AH2839" t="s">
        <v>5058</v>
      </c>
      <c r="AM2839" t="s">
        <v>14077</v>
      </c>
    </row>
    <row r="2840" spans="1:39" x14ac:dyDescent="0.25">
      <c r="A2840">
        <v>5618</v>
      </c>
      <c r="B2840" t="s">
        <v>14078</v>
      </c>
      <c r="C2840" t="s">
        <v>4791</v>
      </c>
      <c r="D2840" t="s">
        <v>5048</v>
      </c>
      <c r="E2840" t="s">
        <v>7246</v>
      </c>
      <c r="H2840" t="s">
        <v>5050</v>
      </c>
      <c r="I2840" t="s">
        <v>5051</v>
      </c>
      <c r="K2840" t="s">
        <v>5271</v>
      </c>
      <c r="M2840" t="s">
        <v>5054</v>
      </c>
      <c r="AH2840" t="s">
        <v>5058</v>
      </c>
      <c r="AM2840" t="s">
        <v>14079</v>
      </c>
    </row>
    <row r="2841" spans="1:39" x14ac:dyDescent="0.25">
      <c r="A2841">
        <v>5619</v>
      </c>
      <c r="B2841" t="s">
        <v>14080</v>
      </c>
      <c r="C2841" t="s">
        <v>4791</v>
      </c>
      <c r="D2841" t="s">
        <v>5048</v>
      </c>
      <c r="E2841" t="s">
        <v>7247</v>
      </c>
      <c r="H2841" t="s">
        <v>5050</v>
      </c>
      <c r="I2841" t="s">
        <v>5051</v>
      </c>
      <c r="K2841" t="s">
        <v>5070</v>
      </c>
      <c r="M2841" t="s">
        <v>5064</v>
      </c>
      <c r="N2841" t="s">
        <v>5051</v>
      </c>
      <c r="O2841" t="s">
        <v>5094</v>
      </c>
      <c r="Q2841" t="s">
        <v>5064</v>
      </c>
      <c r="X2841" t="s">
        <v>5070</v>
      </c>
      <c r="Y2841" t="s">
        <v>5191</v>
      </c>
      <c r="Z2841" t="s">
        <v>5070</v>
      </c>
      <c r="AA2841" t="s">
        <v>5057</v>
      </c>
      <c r="AH2841" t="s">
        <v>5058</v>
      </c>
      <c r="AM2841" t="s">
        <v>14081</v>
      </c>
    </row>
    <row r="2842" spans="1:39" x14ac:dyDescent="0.25">
      <c r="A2842">
        <v>5620</v>
      </c>
      <c r="B2842" t="s">
        <v>14082</v>
      </c>
      <c r="C2842" t="s">
        <v>4791</v>
      </c>
      <c r="D2842" t="s">
        <v>5048</v>
      </c>
      <c r="E2842" t="s">
        <v>7260</v>
      </c>
      <c r="H2842" t="s">
        <v>5050</v>
      </c>
      <c r="I2842" t="s">
        <v>5051</v>
      </c>
      <c r="K2842" t="s">
        <v>5113</v>
      </c>
      <c r="M2842" t="s">
        <v>323</v>
      </c>
      <c r="N2842" t="s">
        <v>5051</v>
      </c>
      <c r="O2842" t="s">
        <v>5113</v>
      </c>
      <c r="Q2842" t="s">
        <v>506</v>
      </c>
      <c r="X2842" t="s">
        <v>5077</v>
      </c>
      <c r="Y2842" t="s">
        <v>5191</v>
      </c>
      <c r="Z2842" t="s">
        <v>5057</v>
      </c>
      <c r="AA2842" t="s">
        <v>5057</v>
      </c>
      <c r="AH2842" t="s">
        <v>5058</v>
      </c>
      <c r="AM2842" t="s">
        <v>14083</v>
      </c>
    </row>
    <row r="2843" spans="1:39" x14ac:dyDescent="0.25">
      <c r="A2843">
        <v>5621</v>
      </c>
      <c r="B2843" t="s">
        <v>14084</v>
      </c>
      <c r="C2843" t="s">
        <v>4791</v>
      </c>
      <c r="D2843" t="s">
        <v>5048</v>
      </c>
      <c r="E2843" t="s">
        <v>7248</v>
      </c>
      <c r="H2843" t="s">
        <v>5050</v>
      </c>
      <c r="I2843" t="s">
        <v>5051</v>
      </c>
      <c r="K2843" t="s">
        <v>5113</v>
      </c>
      <c r="M2843" t="s">
        <v>5109</v>
      </c>
      <c r="N2843" t="s">
        <v>5051</v>
      </c>
      <c r="O2843" t="s">
        <v>5085</v>
      </c>
      <c r="Q2843" t="s">
        <v>5098</v>
      </c>
      <c r="X2843" t="s">
        <v>5070</v>
      </c>
      <c r="Y2843" t="s">
        <v>5057</v>
      </c>
      <c r="Z2843" t="s">
        <v>5619</v>
      </c>
      <c r="AA2843" t="s">
        <v>5057</v>
      </c>
      <c r="AH2843" t="s">
        <v>5058</v>
      </c>
      <c r="AM2843" t="s">
        <v>14085</v>
      </c>
    </row>
    <row r="2844" spans="1:39" x14ac:dyDescent="0.25">
      <c r="A2844">
        <v>5622</v>
      </c>
      <c r="B2844" t="s">
        <v>14086</v>
      </c>
      <c r="C2844" t="s">
        <v>4791</v>
      </c>
      <c r="D2844" t="s">
        <v>5048</v>
      </c>
      <c r="E2844" t="s">
        <v>7271</v>
      </c>
      <c r="H2844" t="s">
        <v>5050</v>
      </c>
      <c r="I2844" t="s">
        <v>5051</v>
      </c>
      <c r="K2844" t="s">
        <v>5099</v>
      </c>
      <c r="M2844" t="s">
        <v>486</v>
      </c>
      <c r="N2844" t="s">
        <v>5051</v>
      </c>
      <c r="O2844" t="s">
        <v>5080</v>
      </c>
      <c r="Q2844" t="s">
        <v>5098</v>
      </c>
      <c r="X2844" t="s">
        <v>5070</v>
      </c>
      <c r="Y2844" t="s">
        <v>5070</v>
      </c>
      <c r="Z2844" t="s">
        <v>5627</v>
      </c>
      <c r="AA2844" t="s">
        <v>5070</v>
      </c>
      <c r="AH2844" t="s">
        <v>5058</v>
      </c>
      <c r="AM2844" t="s">
        <v>14087</v>
      </c>
    </row>
    <row r="2845" spans="1:39" x14ac:dyDescent="0.25">
      <c r="A2845">
        <v>5623</v>
      </c>
      <c r="B2845" t="s">
        <v>14088</v>
      </c>
      <c r="C2845" t="s">
        <v>4791</v>
      </c>
      <c r="D2845" t="s">
        <v>5048</v>
      </c>
      <c r="E2845" t="s">
        <v>7272</v>
      </c>
      <c r="H2845" t="s">
        <v>5050</v>
      </c>
      <c r="I2845" t="s">
        <v>5051</v>
      </c>
      <c r="K2845" t="s">
        <v>235</v>
      </c>
      <c r="M2845" t="s">
        <v>5098</v>
      </c>
      <c r="N2845" t="s">
        <v>5051</v>
      </c>
      <c r="O2845" t="s">
        <v>235</v>
      </c>
      <c r="Q2845" t="s">
        <v>5098</v>
      </c>
      <c r="X2845" t="s">
        <v>5070</v>
      </c>
      <c r="Y2845" t="s">
        <v>5649</v>
      </c>
      <c r="Z2845" t="s">
        <v>5070</v>
      </c>
      <c r="AA2845" t="s">
        <v>5184</v>
      </c>
      <c r="AB2845" t="s">
        <v>5093</v>
      </c>
      <c r="AH2845" t="s">
        <v>5058</v>
      </c>
      <c r="AM2845" t="s">
        <v>14089</v>
      </c>
    </row>
    <row r="2846" spans="1:39" x14ac:dyDescent="0.25">
      <c r="A2846">
        <v>5624</v>
      </c>
      <c r="B2846" t="s">
        <v>14090</v>
      </c>
      <c r="C2846" t="s">
        <v>4791</v>
      </c>
      <c r="D2846" t="s">
        <v>5048</v>
      </c>
      <c r="E2846" t="s">
        <v>7273</v>
      </c>
      <c r="H2846" t="s">
        <v>5050</v>
      </c>
      <c r="I2846" t="s">
        <v>5564</v>
      </c>
      <c r="K2846" t="s">
        <v>5069</v>
      </c>
      <c r="M2846" t="s">
        <v>486</v>
      </c>
      <c r="AH2846" t="s">
        <v>14091</v>
      </c>
      <c r="AM2846" t="s">
        <v>14092</v>
      </c>
    </row>
    <row r="2847" spans="1:39" x14ac:dyDescent="0.25">
      <c r="A2847">
        <v>5626</v>
      </c>
      <c r="B2847" t="s">
        <v>14093</v>
      </c>
      <c r="C2847" t="s">
        <v>4791</v>
      </c>
      <c r="D2847" t="s">
        <v>5048</v>
      </c>
      <c r="E2847" t="s">
        <v>7274</v>
      </c>
      <c r="H2847" t="s">
        <v>5050</v>
      </c>
      <c r="I2847" t="s">
        <v>5051</v>
      </c>
      <c r="K2847" t="s">
        <v>235</v>
      </c>
      <c r="M2847" t="s">
        <v>5098</v>
      </c>
      <c r="N2847" t="s">
        <v>5051</v>
      </c>
      <c r="O2847" t="s">
        <v>235</v>
      </c>
      <c r="Q2847" t="s">
        <v>5098</v>
      </c>
      <c r="X2847" t="s">
        <v>5070</v>
      </c>
      <c r="Y2847" t="s">
        <v>5065</v>
      </c>
      <c r="Z2847" t="s">
        <v>5070</v>
      </c>
      <c r="AA2847" t="s">
        <v>5184</v>
      </c>
      <c r="AB2847" t="s">
        <v>5093</v>
      </c>
      <c r="AC2847" t="s">
        <v>5093</v>
      </c>
      <c r="AH2847" t="s">
        <v>5058</v>
      </c>
      <c r="AM2847" t="s">
        <v>14094</v>
      </c>
    </row>
    <row r="2848" spans="1:39" x14ac:dyDescent="0.25">
      <c r="A2848">
        <v>5627</v>
      </c>
      <c r="B2848" t="s">
        <v>14095</v>
      </c>
      <c r="C2848" t="s">
        <v>4791</v>
      </c>
      <c r="D2848" t="s">
        <v>5048</v>
      </c>
      <c r="E2848" t="s">
        <v>7296</v>
      </c>
      <c r="H2848" t="s">
        <v>5050</v>
      </c>
      <c r="I2848" t="s">
        <v>5051</v>
      </c>
      <c r="K2848" t="s">
        <v>235</v>
      </c>
      <c r="M2848" t="s">
        <v>5134</v>
      </c>
      <c r="N2848" t="s">
        <v>5051</v>
      </c>
      <c r="O2848" t="s">
        <v>5063</v>
      </c>
      <c r="Q2848" t="s">
        <v>238</v>
      </c>
      <c r="X2848" t="s">
        <v>5070</v>
      </c>
      <c r="Y2848" t="s">
        <v>5196</v>
      </c>
      <c r="Z2848" t="s">
        <v>486</v>
      </c>
      <c r="AA2848" t="s">
        <v>5091</v>
      </c>
      <c r="AB2848" t="s">
        <v>5093</v>
      </c>
      <c r="AH2848" t="s">
        <v>5058</v>
      </c>
      <c r="AM2848" t="s">
        <v>14096</v>
      </c>
    </row>
    <row r="2849" spans="1:39" x14ac:dyDescent="0.25">
      <c r="A2849">
        <v>5628</v>
      </c>
      <c r="B2849" t="s">
        <v>14097</v>
      </c>
      <c r="C2849" t="s">
        <v>4791</v>
      </c>
      <c r="D2849" t="s">
        <v>5048</v>
      </c>
      <c r="E2849" t="s">
        <v>7297</v>
      </c>
      <c r="H2849" t="s">
        <v>5050</v>
      </c>
      <c r="I2849" t="s">
        <v>5051</v>
      </c>
      <c r="K2849" t="s">
        <v>5052</v>
      </c>
      <c r="M2849" t="s">
        <v>743</v>
      </c>
      <c r="N2849" t="s">
        <v>5051</v>
      </c>
      <c r="O2849" t="s">
        <v>5113</v>
      </c>
      <c r="Q2849" t="s">
        <v>5285</v>
      </c>
      <c r="X2849" t="s">
        <v>5057</v>
      </c>
      <c r="Y2849" t="s">
        <v>5191</v>
      </c>
      <c r="Z2849" t="s">
        <v>5057</v>
      </c>
      <c r="AA2849" t="s">
        <v>5057</v>
      </c>
      <c r="AH2849" t="s">
        <v>5058</v>
      </c>
      <c r="AM2849" t="s">
        <v>14098</v>
      </c>
    </row>
    <row r="2850" spans="1:39" x14ac:dyDescent="0.25">
      <c r="A2850">
        <v>5629</v>
      </c>
      <c r="B2850" t="s">
        <v>14099</v>
      </c>
      <c r="C2850" t="s">
        <v>4791</v>
      </c>
      <c r="D2850" t="s">
        <v>5048</v>
      </c>
      <c r="E2850" t="s">
        <v>7298</v>
      </c>
      <c r="H2850" t="s">
        <v>5050</v>
      </c>
      <c r="I2850" t="s">
        <v>5051</v>
      </c>
      <c r="K2850" t="s">
        <v>5099</v>
      </c>
      <c r="M2850" t="s">
        <v>292</v>
      </c>
      <c r="AH2850" t="s">
        <v>5058</v>
      </c>
      <c r="AM2850" t="s">
        <v>14100</v>
      </c>
    </row>
    <row r="2851" spans="1:39" x14ac:dyDescent="0.25">
      <c r="A2851">
        <v>5630</v>
      </c>
      <c r="B2851" t="s">
        <v>14101</v>
      </c>
      <c r="C2851" t="s">
        <v>4791</v>
      </c>
      <c r="D2851" t="s">
        <v>5048</v>
      </c>
      <c r="E2851" t="s">
        <v>7299</v>
      </c>
      <c r="H2851" t="s">
        <v>5050</v>
      </c>
      <c r="I2851" t="s">
        <v>5564</v>
      </c>
      <c r="K2851" t="s">
        <v>237</v>
      </c>
      <c r="M2851" t="s">
        <v>238</v>
      </c>
      <c r="AH2851" t="s">
        <v>14102</v>
      </c>
      <c r="AM2851" t="s">
        <v>14103</v>
      </c>
    </row>
    <row r="2852" spans="1:39" x14ac:dyDescent="0.25">
      <c r="A2852">
        <v>5631</v>
      </c>
      <c r="B2852" t="s">
        <v>14104</v>
      </c>
      <c r="C2852" t="s">
        <v>4791</v>
      </c>
      <c r="D2852" t="s">
        <v>5048</v>
      </c>
      <c r="E2852" t="s">
        <v>7300</v>
      </c>
      <c r="H2852" t="s">
        <v>5050</v>
      </c>
      <c r="I2852" t="s">
        <v>5051</v>
      </c>
      <c r="K2852" t="s">
        <v>5063</v>
      </c>
      <c r="M2852" t="s">
        <v>743</v>
      </c>
      <c r="N2852" t="s">
        <v>5051</v>
      </c>
      <c r="O2852" t="s">
        <v>323</v>
      </c>
      <c r="Q2852" t="s">
        <v>5109</v>
      </c>
      <c r="X2852" t="s">
        <v>5070</v>
      </c>
      <c r="Y2852" t="s">
        <v>5271</v>
      </c>
      <c r="Z2852" t="s">
        <v>5285</v>
      </c>
      <c r="AA2852" t="s">
        <v>5094</v>
      </c>
      <c r="AH2852" t="s">
        <v>14105</v>
      </c>
      <c r="AM2852" t="s">
        <v>14106</v>
      </c>
    </row>
    <row r="2853" spans="1:39" x14ac:dyDescent="0.25">
      <c r="A2853">
        <v>5632</v>
      </c>
      <c r="B2853" t="s">
        <v>14107</v>
      </c>
      <c r="C2853" t="s">
        <v>4791</v>
      </c>
      <c r="D2853" t="s">
        <v>5048</v>
      </c>
      <c r="E2853" t="s">
        <v>7316</v>
      </c>
      <c r="H2853" t="s">
        <v>5050</v>
      </c>
      <c r="I2853" t="s">
        <v>5051</v>
      </c>
      <c r="K2853" t="s">
        <v>238</v>
      </c>
      <c r="M2853" t="s">
        <v>5134</v>
      </c>
      <c r="AH2853" t="s">
        <v>5058</v>
      </c>
      <c r="AM2853" t="s">
        <v>14108</v>
      </c>
    </row>
    <row r="2854" spans="1:39" x14ac:dyDescent="0.25">
      <c r="A2854">
        <v>5633</v>
      </c>
      <c r="B2854" t="s">
        <v>14109</v>
      </c>
      <c r="C2854" t="s">
        <v>4791</v>
      </c>
      <c r="D2854" t="s">
        <v>5048</v>
      </c>
      <c r="E2854" t="s">
        <v>7317</v>
      </c>
      <c r="H2854" t="s">
        <v>5050</v>
      </c>
      <c r="I2854" t="s">
        <v>5051</v>
      </c>
      <c r="K2854" t="s">
        <v>238</v>
      </c>
      <c r="M2854" t="s">
        <v>5134</v>
      </c>
      <c r="AM2854" t="s">
        <v>14110</v>
      </c>
    </row>
    <row r="2855" spans="1:39" x14ac:dyDescent="0.25">
      <c r="A2855">
        <v>5634</v>
      </c>
      <c r="B2855" t="s">
        <v>14111</v>
      </c>
      <c r="C2855" t="s">
        <v>4791</v>
      </c>
      <c r="D2855" t="s">
        <v>5048</v>
      </c>
      <c r="E2855" t="s">
        <v>7318</v>
      </c>
      <c r="H2855" t="s">
        <v>5050</v>
      </c>
      <c r="I2855" t="s">
        <v>5051</v>
      </c>
      <c r="K2855" t="s">
        <v>6941</v>
      </c>
      <c r="M2855" t="s">
        <v>5064</v>
      </c>
      <c r="AH2855" t="s">
        <v>5058</v>
      </c>
      <c r="AM2855" t="s">
        <v>14112</v>
      </c>
    </row>
    <row r="2856" spans="1:39" x14ac:dyDescent="0.25">
      <c r="A2856">
        <v>5635</v>
      </c>
      <c r="B2856" t="s">
        <v>14113</v>
      </c>
      <c r="C2856" t="s">
        <v>4791</v>
      </c>
      <c r="D2856" t="s">
        <v>5048</v>
      </c>
      <c r="E2856" t="s">
        <v>7319</v>
      </c>
      <c r="H2856" t="s">
        <v>5050</v>
      </c>
      <c r="I2856" t="s">
        <v>5051</v>
      </c>
      <c r="K2856" t="s">
        <v>5142</v>
      </c>
      <c r="M2856" t="s">
        <v>486</v>
      </c>
      <c r="AH2856" t="s">
        <v>5058</v>
      </c>
      <c r="AM2856" t="s">
        <v>14114</v>
      </c>
    </row>
    <row r="2857" spans="1:39" x14ac:dyDescent="0.25">
      <c r="A2857">
        <v>5636</v>
      </c>
      <c r="B2857" t="s">
        <v>14115</v>
      </c>
      <c r="C2857" t="s">
        <v>4791</v>
      </c>
      <c r="D2857" t="s">
        <v>5048</v>
      </c>
      <c r="E2857" t="s">
        <v>7320</v>
      </c>
      <c r="H2857" t="s">
        <v>5050</v>
      </c>
      <c r="I2857" t="s">
        <v>5051</v>
      </c>
      <c r="K2857" t="s">
        <v>323</v>
      </c>
      <c r="M2857" t="s">
        <v>292</v>
      </c>
      <c r="AH2857" t="s">
        <v>5058</v>
      </c>
      <c r="AM2857" t="s">
        <v>14116</v>
      </c>
    </row>
    <row r="2858" spans="1:39" x14ac:dyDescent="0.25">
      <c r="A2858">
        <v>5637</v>
      </c>
      <c r="B2858" t="s">
        <v>14117</v>
      </c>
      <c r="C2858" t="s">
        <v>4791</v>
      </c>
      <c r="D2858" t="s">
        <v>5048</v>
      </c>
      <c r="E2858" t="s">
        <v>7321</v>
      </c>
      <c r="H2858" t="s">
        <v>5050</v>
      </c>
      <c r="I2858" t="s">
        <v>5564</v>
      </c>
      <c r="K2858" t="s">
        <v>5065</v>
      </c>
      <c r="M2858" t="s">
        <v>5409</v>
      </c>
      <c r="AH2858" t="s">
        <v>5058</v>
      </c>
      <c r="AM2858" t="s">
        <v>14118</v>
      </c>
    </row>
    <row r="2859" spans="1:39" x14ac:dyDescent="0.25">
      <c r="A2859">
        <v>5638</v>
      </c>
      <c r="B2859" t="s">
        <v>14119</v>
      </c>
      <c r="C2859" t="s">
        <v>4791</v>
      </c>
      <c r="D2859" t="s">
        <v>5048</v>
      </c>
      <c r="E2859" t="s">
        <v>7330</v>
      </c>
      <c r="H2859" t="s">
        <v>5050</v>
      </c>
      <c r="I2859" t="s">
        <v>5051</v>
      </c>
      <c r="K2859" t="s">
        <v>5113</v>
      </c>
      <c r="M2859" t="s">
        <v>8856</v>
      </c>
      <c r="AH2859" t="s">
        <v>5058</v>
      </c>
      <c r="AM2859" t="s">
        <v>14120</v>
      </c>
    </row>
    <row r="2860" spans="1:39" x14ac:dyDescent="0.25">
      <c r="A2860">
        <v>5639</v>
      </c>
      <c r="B2860" t="s">
        <v>14121</v>
      </c>
      <c r="C2860" t="s">
        <v>4791</v>
      </c>
      <c r="D2860" t="s">
        <v>5048</v>
      </c>
      <c r="E2860" t="s">
        <v>7361</v>
      </c>
      <c r="H2860" t="s">
        <v>5050</v>
      </c>
      <c r="I2860" t="s">
        <v>5051</v>
      </c>
      <c r="K2860" t="s">
        <v>235</v>
      </c>
      <c r="M2860" t="s">
        <v>6311</v>
      </c>
      <c r="AH2860" t="s">
        <v>5058</v>
      </c>
      <c r="AM2860" t="s">
        <v>14122</v>
      </c>
    </row>
    <row r="2861" spans="1:39" x14ac:dyDescent="0.25">
      <c r="A2861">
        <v>5640</v>
      </c>
      <c r="B2861" t="s">
        <v>14123</v>
      </c>
      <c r="C2861" t="s">
        <v>4791</v>
      </c>
      <c r="D2861" t="s">
        <v>5048</v>
      </c>
      <c r="E2861" t="s">
        <v>7355</v>
      </c>
      <c r="H2861" t="s">
        <v>5050</v>
      </c>
      <c r="I2861" t="s">
        <v>5051</v>
      </c>
      <c r="K2861" t="s">
        <v>5091</v>
      </c>
      <c r="M2861" t="s">
        <v>5069</v>
      </c>
      <c r="N2861" t="s">
        <v>5051</v>
      </c>
      <c r="O2861" t="s">
        <v>5104</v>
      </c>
      <c r="Q2861" t="s">
        <v>743</v>
      </c>
      <c r="X2861" t="s">
        <v>5070</v>
      </c>
      <c r="Y2861" t="s">
        <v>5142</v>
      </c>
      <c r="Z2861" t="s">
        <v>5070</v>
      </c>
      <c r="AA2861" t="s">
        <v>5055</v>
      </c>
      <c r="AH2861" t="s">
        <v>5058</v>
      </c>
      <c r="AM2861" t="s">
        <v>14124</v>
      </c>
    </row>
    <row r="2862" spans="1:39" x14ac:dyDescent="0.25">
      <c r="A2862">
        <v>5641</v>
      </c>
      <c r="B2862" t="s">
        <v>14125</v>
      </c>
      <c r="C2862" t="s">
        <v>4791</v>
      </c>
      <c r="D2862" t="s">
        <v>5048</v>
      </c>
      <c r="E2862" t="s">
        <v>7401</v>
      </c>
      <c r="H2862" t="s">
        <v>5050</v>
      </c>
      <c r="I2862" t="s">
        <v>5051</v>
      </c>
      <c r="K2862" t="s">
        <v>5052</v>
      </c>
      <c r="M2862" t="s">
        <v>237</v>
      </c>
      <c r="N2862" t="s">
        <v>5051</v>
      </c>
      <c r="O2862" t="s">
        <v>235</v>
      </c>
      <c r="Q2862" t="s">
        <v>5409</v>
      </c>
      <c r="X2862" t="s">
        <v>5057</v>
      </c>
      <c r="Y2862" t="s">
        <v>5080</v>
      </c>
      <c r="Z2862" t="s">
        <v>5057</v>
      </c>
      <c r="AA2862" t="s">
        <v>5055</v>
      </c>
      <c r="AH2862" t="s">
        <v>5058</v>
      </c>
      <c r="AM2862" t="s">
        <v>14126</v>
      </c>
    </row>
    <row r="2863" spans="1:39" x14ac:dyDescent="0.25">
      <c r="A2863">
        <v>5642</v>
      </c>
      <c r="B2863" t="s">
        <v>14127</v>
      </c>
      <c r="C2863" t="s">
        <v>4791</v>
      </c>
      <c r="D2863" t="s">
        <v>5048</v>
      </c>
      <c r="E2863" t="s">
        <v>7402</v>
      </c>
      <c r="H2863" t="s">
        <v>5050</v>
      </c>
      <c r="I2863" t="s">
        <v>5051</v>
      </c>
      <c r="K2863" t="s">
        <v>5113</v>
      </c>
      <c r="M2863" t="s">
        <v>486</v>
      </c>
      <c r="N2863" t="s">
        <v>5051</v>
      </c>
      <c r="O2863" t="s">
        <v>5063</v>
      </c>
      <c r="Q2863" t="s">
        <v>238</v>
      </c>
      <c r="X2863" t="s">
        <v>5091</v>
      </c>
      <c r="Y2863" t="s">
        <v>5056</v>
      </c>
      <c r="Z2863" t="s">
        <v>5091</v>
      </c>
      <c r="AA2863" t="s">
        <v>5091</v>
      </c>
      <c r="AH2863" t="s">
        <v>5058</v>
      </c>
      <c r="AM2863" t="s">
        <v>14128</v>
      </c>
    </row>
    <row r="2864" spans="1:39" x14ac:dyDescent="0.25">
      <c r="A2864">
        <v>5643</v>
      </c>
      <c r="B2864" t="s">
        <v>14129</v>
      </c>
      <c r="C2864" t="s">
        <v>4791</v>
      </c>
      <c r="D2864" t="s">
        <v>5048</v>
      </c>
      <c r="E2864" t="s">
        <v>7403</v>
      </c>
      <c r="H2864" t="s">
        <v>5050</v>
      </c>
      <c r="I2864" t="s">
        <v>5051</v>
      </c>
      <c r="K2864" t="s">
        <v>5099</v>
      </c>
      <c r="M2864" t="s">
        <v>5098</v>
      </c>
      <c r="N2864" t="s">
        <v>5051</v>
      </c>
      <c r="O2864" t="s">
        <v>5099</v>
      </c>
      <c r="Q2864" t="s">
        <v>5098</v>
      </c>
      <c r="X2864" t="s">
        <v>5070</v>
      </c>
      <c r="Y2864" t="s">
        <v>6072</v>
      </c>
      <c r="Z2864" t="s">
        <v>5070</v>
      </c>
      <c r="AA2864" t="s">
        <v>5057</v>
      </c>
      <c r="AH2864" t="s">
        <v>5058</v>
      </c>
      <c r="AM2864" t="s">
        <v>14130</v>
      </c>
    </row>
    <row r="2865" spans="1:39" x14ac:dyDescent="0.25">
      <c r="A2865">
        <v>5644</v>
      </c>
      <c r="B2865" t="s">
        <v>14131</v>
      </c>
      <c r="C2865" t="s">
        <v>4791</v>
      </c>
      <c r="D2865" t="s">
        <v>5048</v>
      </c>
      <c r="E2865" t="s">
        <v>7462</v>
      </c>
      <c r="H2865" t="s">
        <v>5050</v>
      </c>
      <c r="I2865" t="s">
        <v>5051</v>
      </c>
      <c r="K2865" t="s">
        <v>5099</v>
      </c>
      <c r="M2865" t="s">
        <v>5134</v>
      </c>
      <c r="N2865" t="s">
        <v>5051</v>
      </c>
      <c r="O2865" t="s">
        <v>5094</v>
      </c>
      <c r="Q2865" t="s">
        <v>5134</v>
      </c>
      <c r="X2865" t="s">
        <v>5070</v>
      </c>
      <c r="Y2865" t="s">
        <v>5191</v>
      </c>
      <c r="Z2865" t="s">
        <v>5070</v>
      </c>
      <c r="AA2865" t="s">
        <v>5057</v>
      </c>
      <c r="AH2865" t="s">
        <v>5058</v>
      </c>
      <c r="AM2865" t="s">
        <v>14132</v>
      </c>
    </row>
    <row r="2866" spans="1:39" x14ac:dyDescent="0.25">
      <c r="A2866">
        <v>5645</v>
      </c>
      <c r="B2866" t="s">
        <v>14133</v>
      </c>
      <c r="C2866" t="s">
        <v>4791</v>
      </c>
      <c r="D2866" t="s">
        <v>5048</v>
      </c>
      <c r="E2866" t="s">
        <v>7463</v>
      </c>
      <c r="H2866" t="s">
        <v>5050</v>
      </c>
      <c r="I2866" t="s">
        <v>5051</v>
      </c>
      <c r="K2866" t="s">
        <v>5052</v>
      </c>
      <c r="M2866" t="s">
        <v>5134</v>
      </c>
      <c r="N2866" t="s">
        <v>5051</v>
      </c>
      <c r="O2866" t="s">
        <v>235</v>
      </c>
      <c r="Q2866" t="s">
        <v>238</v>
      </c>
      <c r="X2866" t="s">
        <v>5070</v>
      </c>
      <c r="Y2866" t="s">
        <v>5065</v>
      </c>
      <c r="Z2866" t="s">
        <v>5070</v>
      </c>
      <c r="AA2866" t="s">
        <v>5184</v>
      </c>
      <c r="AH2866" t="s">
        <v>5058</v>
      </c>
      <c r="AM2866" t="s">
        <v>14134</v>
      </c>
    </row>
    <row r="2867" spans="1:39" x14ac:dyDescent="0.25">
      <c r="A2867">
        <v>5646</v>
      </c>
      <c r="B2867" t="s">
        <v>14135</v>
      </c>
      <c r="C2867" t="s">
        <v>4791</v>
      </c>
      <c r="D2867" t="s">
        <v>5048</v>
      </c>
      <c r="E2867" t="s">
        <v>7471</v>
      </c>
      <c r="H2867" t="s">
        <v>5050</v>
      </c>
      <c r="I2867" t="s">
        <v>5051</v>
      </c>
      <c r="K2867" t="s">
        <v>5052</v>
      </c>
      <c r="M2867" t="s">
        <v>5134</v>
      </c>
      <c r="N2867" t="s">
        <v>5051</v>
      </c>
      <c r="O2867" t="s">
        <v>5055</v>
      </c>
      <c r="Q2867" t="s">
        <v>5134</v>
      </c>
      <c r="X2867" t="s">
        <v>5077</v>
      </c>
      <c r="Y2867" t="s">
        <v>5649</v>
      </c>
      <c r="Z2867" t="s">
        <v>5052</v>
      </c>
      <c r="AA2867" t="s">
        <v>5091</v>
      </c>
      <c r="AH2867" t="s">
        <v>5058</v>
      </c>
      <c r="AM2867" t="s">
        <v>14136</v>
      </c>
    </row>
    <row r="2868" spans="1:39" x14ac:dyDescent="0.25">
      <c r="A2868">
        <v>5647</v>
      </c>
      <c r="B2868" t="s">
        <v>14137</v>
      </c>
      <c r="C2868" t="s">
        <v>4791</v>
      </c>
      <c r="D2868" t="s">
        <v>5048</v>
      </c>
      <c r="E2868" t="s">
        <v>7533</v>
      </c>
      <c r="H2868" t="s">
        <v>5050</v>
      </c>
      <c r="I2868" t="s">
        <v>5051</v>
      </c>
      <c r="K2868" t="s">
        <v>5211</v>
      </c>
      <c r="M2868" t="s">
        <v>5196</v>
      </c>
      <c r="N2868" t="s">
        <v>5051</v>
      </c>
      <c r="O2868" t="s">
        <v>5104</v>
      </c>
      <c r="Q2868" t="s">
        <v>486</v>
      </c>
      <c r="X2868" t="s">
        <v>5052</v>
      </c>
      <c r="Y2868" t="s">
        <v>5862</v>
      </c>
      <c r="Z2868" t="s">
        <v>5052</v>
      </c>
      <c r="AA2868" t="s">
        <v>5091</v>
      </c>
      <c r="AH2868" t="s">
        <v>5058</v>
      </c>
      <c r="AM2868" t="s">
        <v>14138</v>
      </c>
    </row>
    <row r="2869" spans="1:39" x14ac:dyDescent="0.25">
      <c r="A2869">
        <v>5648</v>
      </c>
      <c r="B2869" t="s">
        <v>14139</v>
      </c>
      <c r="C2869" t="s">
        <v>4791</v>
      </c>
      <c r="D2869" t="s">
        <v>5048</v>
      </c>
      <c r="E2869" t="s">
        <v>7535</v>
      </c>
      <c r="H2869" t="s">
        <v>5050</v>
      </c>
      <c r="I2869" t="s">
        <v>5051</v>
      </c>
      <c r="K2869" t="s">
        <v>5099</v>
      </c>
      <c r="M2869" t="s">
        <v>5098</v>
      </c>
      <c r="N2869" t="s">
        <v>5051</v>
      </c>
      <c r="O2869" t="s">
        <v>5099</v>
      </c>
      <c r="Q2869" t="s">
        <v>5098</v>
      </c>
      <c r="X2869" t="s">
        <v>5057</v>
      </c>
      <c r="Y2869" t="s">
        <v>323</v>
      </c>
      <c r="Z2869" t="s">
        <v>5057</v>
      </c>
      <c r="AA2869" t="s">
        <v>235</v>
      </c>
      <c r="AH2869" t="s">
        <v>5058</v>
      </c>
      <c r="AM2869" t="s">
        <v>14140</v>
      </c>
    </row>
    <row r="2870" spans="1:39" x14ac:dyDescent="0.25">
      <c r="A2870">
        <v>5649</v>
      </c>
      <c r="B2870" t="s">
        <v>14141</v>
      </c>
      <c r="C2870" t="s">
        <v>4791</v>
      </c>
      <c r="D2870" t="s">
        <v>5048</v>
      </c>
      <c r="E2870" t="s">
        <v>7575</v>
      </c>
      <c r="H2870" t="s">
        <v>5050</v>
      </c>
      <c r="I2870" t="s">
        <v>5564</v>
      </c>
      <c r="K2870" t="s">
        <v>743</v>
      </c>
      <c r="M2870" t="s">
        <v>5861</v>
      </c>
      <c r="AH2870" t="s">
        <v>14142</v>
      </c>
      <c r="AM2870" t="s">
        <v>14143</v>
      </c>
    </row>
    <row r="2871" spans="1:39" x14ac:dyDescent="0.25">
      <c r="A2871">
        <v>5650</v>
      </c>
      <c r="B2871" t="s">
        <v>14144</v>
      </c>
      <c r="C2871" t="s">
        <v>4791</v>
      </c>
      <c r="D2871" t="s">
        <v>5048</v>
      </c>
      <c r="E2871" t="s">
        <v>7577</v>
      </c>
      <c r="H2871" t="s">
        <v>5050</v>
      </c>
      <c r="I2871" t="s">
        <v>5051</v>
      </c>
      <c r="K2871" t="s">
        <v>5191</v>
      </c>
      <c r="M2871" t="s">
        <v>6922</v>
      </c>
      <c r="AH2871" t="s">
        <v>14142</v>
      </c>
      <c r="AM2871" t="s">
        <v>14145</v>
      </c>
    </row>
    <row r="2872" spans="1:39" x14ac:dyDescent="0.25">
      <c r="A2872">
        <v>5651</v>
      </c>
      <c r="B2872" t="s">
        <v>14146</v>
      </c>
      <c r="C2872" t="s">
        <v>4791</v>
      </c>
      <c r="D2872" t="s">
        <v>5048</v>
      </c>
      <c r="E2872" t="s">
        <v>7578</v>
      </c>
      <c r="H2872" t="s">
        <v>5050</v>
      </c>
      <c r="I2872" t="s">
        <v>5051</v>
      </c>
      <c r="K2872" t="s">
        <v>5069</v>
      </c>
      <c r="M2872" t="s">
        <v>6945</v>
      </c>
      <c r="AH2872" t="s">
        <v>5058</v>
      </c>
      <c r="AM2872" t="s">
        <v>14147</v>
      </c>
    </row>
    <row r="2873" spans="1:39" x14ac:dyDescent="0.25">
      <c r="A2873">
        <v>5652</v>
      </c>
      <c r="B2873" t="s">
        <v>14148</v>
      </c>
      <c r="C2873" t="s">
        <v>4791</v>
      </c>
      <c r="D2873" t="s">
        <v>5048</v>
      </c>
      <c r="E2873" t="s">
        <v>7579</v>
      </c>
      <c r="H2873" t="s">
        <v>5050</v>
      </c>
      <c r="I2873" t="s">
        <v>5564</v>
      </c>
      <c r="K2873" t="s">
        <v>237</v>
      </c>
      <c r="M2873" t="s">
        <v>239</v>
      </c>
      <c r="AH2873" t="s">
        <v>14149</v>
      </c>
      <c r="AM2873" t="s">
        <v>14150</v>
      </c>
    </row>
    <row r="2874" spans="1:39" x14ac:dyDescent="0.25">
      <c r="A2874">
        <v>5653</v>
      </c>
      <c r="B2874" t="s">
        <v>14151</v>
      </c>
      <c r="C2874" t="s">
        <v>4791</v>
      </c>
      <c r="D2874" t="s">
        <v>5048</v>
      </c>
      <c r="E2874" t="s">
        <v>7592</v>
      </c>
      <c r="H2874" t="s">
        <v>5050</v>
      </c>
      <c r="I2874" t="s">
        <v>5051</v>
      </c>
      <c r="K2874" t="s">
        <v>5080</v>
      </c>
      <c r="M2874" t="s">
        <v>5285</v>
      </c>
      <c r="AH2874" t="s">
        <v>5058</v>
      </c>
      <c r="AM2874" t="s">
        <v>14152</v>
      </c>
    </row>
    <row r="2875" spans="1:39" x14ac:dyDescent="0.25">
      <c r="A2875">
        <v>5654</v>
      </c>
      <c r="B2875" t="s">
        <v>14153</v>
      </c>
      <c r="C2875" t="s">
        <v>4791</v>
      </c>
      <c r="D2875" t="s">
        <v>5048</v>
      </c>
      <c r="E2875" t="s">
        <v>7609</v>
      </c>
      <c r="H2875" t="s">
        <v>5050</v>
      </c>
      <c r="I2875" t="s">
        <v>5051</v>
      </c>
      <c r="K2875" t="s">
        <v>5091</v>
      </c>
      <c r="M2875" t="s">
        <v>5069</v>
      </c>
      <c r="N2875" t="s">
        <v>5051</v>
      </c>
      <c r="O2875" t="s">
        <v>5104</v>
      </c>
      <c r="Q2875" t="s">
        <v>743</v>
      </c>
      <c r="X2875" t="s">
        <v>5070</v>
      </c>
      <c r="Y2875" t="s">
        <v>5142</v>
      </c>
      <c r="Z2875" t="s">
        <v>5063</v>
      </c>
      <c r="AA2875" t="s">
        <v>5055</v>
      </c>
      <c r="AB2875" t="s">
        <v>5093</v>
      </c>
      <c r="AH2875" t="s">
        <v>5058</v>
      </c>
      <c r="AM2875" t="s">
        <v>14154</v>
      </c>
    </row>
    <row r="2876" spans="1:39" x14ac:dyDescent="0.25">
      <c r="A2876">
        <v>5655</v>
      </c>
      <c r="B2876" t="s">
        <v>14155</v>
      </c>
      <c r="C2876" t="s">
        <v>4791</v>
      </c>
      <c r="D2876" t="s">
        <v>5048</v>
      </c>
      <c r="E2876" t="s">
        <v>7610</v>
      </c>
      <c r="H2876" t="s">
        <v>5050</v>
      </c>
      <c r="I2876" t="s">
        <v>5051</v>
      </c>
      <c r="K2876" t="s">
        <v>5117</v>
      </c>
      <c r="M2876" t="s">
        <v>5134</v>
      </c>
      <c r="N2876" t="s">
        <v>5051</v>
      </c>
      <c r="O2876" t="s">
        <v>5104</v>
      </c>
      <c r="Q2876" t="s">
        <v>486</v>
      </c>
      <c r="X2876" t="s">
        <v>5070</v>
      </c>
      <c r="Y2876" t="s">
        <v>5070</v>
      </c>
      <c r="Z2876" t="s">
        <v>486</v>
      </c>
      <c r="AA2876" t="s">
        <v>5070</v>
      </c>
      <c r="AH2876" t="s">
        <v>14149</v>
      </c>
      <c r="AM2876" t="s">
        <v>14156</v>
      </c>
    </row>
    <row r="2877" spans="1:39" x14ac:dyDescent="0.25">
      <c r="A2877">
        <v>5656</v>
      </c>
      <c r="B2877" t="s">
        <v>14157</v>
      </c>
      <c r="C2877" t="s">
        <v>4791</v>
      </c>
      <c r="D2877" t="s">
        <v>5048</v>
      </c>
      <c r="E2877" t="s">
        <v>7611</v>
      </c>
      <c r="H2877" t="s">
        <v>5050</v>
      </c>
      <c r="I2877" t="s">
        <v>5051</v>
      </c>
      <c r="K2877" t="s">
        <v>5211</v>
      </c>
      <c r="M2877" t="s">
        <v>5134</v>
      </c>
      <c r="N2877" t="s">
        <v>5051</v>
      </c>
      <c r="O2877" t="s">
        <v>5094</v>
      </c>
      <c r="Q2877" t="s">
        <v>238</v>
      </c>
      <c r="X2877" t="s">
        <v>5057</v>
      </c>
      <c r="Y2877" t="s">
        <v>6072</v>
      </c>
      <c r="Z2877" t="s">
        <v>5057</v>
      </c>
      <c r="AA2877" t="s">
        <v>5091</v>
      </c>
      <c r="AH2877" t="s">
        <v>5058</v>
      </c>
      <c r="AM2877" t="s">
        <v>14158</v>
      </c>
    </row>
    <row r="2878" spans="1:39" x14ac:dyDescent="0.25">
      <c r="A2878">
        <v>5657</v>
      </c>
      <c r="B2878" t="s">
        <v>14159</v>
      </c>
      <c r="C2878" t="s">
        <v>4791</v>
      </c>
      <c r="D2878" t="s">
        <v>5048</v>
      </c>
      <c r="E2878" t="s">
        <v>7643</v>
      </c>
      <c r="H2878" t="s">
        <v>5050</v>
      </c>
      <c r="I2878" t="s">
        <v>5051</v>
      </c>
      <c r="K2878" t="s">
        <v>5099</v>
      </c>
      <c r="M2878" t="s">
        <v>743</v>
      </c>
      <c r="N2878" t="s">
        <v>5051</v>
      </c>
      <c r="O2878" t="s">
        <v>5138</v>
      </c>
      <c r="Q2878" t="s">
        <v>5109</v>
      </c>
      <c r="X2878" t="s">
        <v>5070</v>
      </c>
      <c r="Y2878" t="s">
        <v>5069</v>
      </c>
      <c r="Z2878" t="s">
        <v>5382</v>
      </c>
      <c r="AA2878" t="s">
        <v>5184</v>
      </c>
      <c r="AH2878" t="s">
        <v>5058</v>
      </c>
      <c r="AM2878" t="s">
        <v>14160</v>
      </c>
    </row>
    <row r="2879" spans="1:39" x14ac:dyDescent="0.25">
      <c r="A2879">
        <v>5658</v>
      </c>
      <c r="B2879" t="s">
        <v>14161</v>
      </c>
      <c r="C2879" t="s">
        <v>4791</v>
      </c>
      <c r="D2879" t="s">
        <v>5048</v>
      </c>
      <c r="E2879" t="s">
        <v>7644</v>
      </c>
      <c r="H2879" t="s">
        <v>5050</v>
      </c>
      <c r="I2879" t="s">
        <v>5051</v>
      </c>
      <c r="K2879" t="s">
        <v>5098</v>
      </c>
      <c r="M2879" t="s">
        <v>5063</v>
      </c>
      <c r="N2879" t="s">
        <v>5051</v>
      </c>
      <c r="O2879" t="s">
        <v>486</v>
      </c>
      <c r="Q2879" t="s">
        <v>5085</v>
      </c>
      <c r="X2879" t="s">
        <v>5094</v>
      </c>
      <c r="Y2879" t="s">
        <v>235</v>
      </c>
      <c r="Z2879" t="s">
        <v>5134</v>
      </c>
      <c r="AA2879" t="s">
        <v>5196</v>
      </c>
      <c r="AH2879" t="s">
        <v>14149</v>
      </c>
      <c r="AM2879" t="s">
        <v>14162</v>
      </c>
    </row>
    <row r="2880" spans="1:39" x14ac:dyDescent="0.25">
      <c r="A2880">
        <v>5659</v>
      </c>
      <c r="B2880" t="s">
        <v>14163</v>
      </c>
      <c r="C2880" t="s">
        <v>4791</v>
      </c>
      <c r="D2880" t="s">
        <v>5048</v>
      </c>
      <c r="E2880" t="s">
        <v>7683</v>
      </c>
      <c r="H2880" t="s">
        <v>5050</v>
      </c>
      <c r="I2880" t="s">
        <v>5564</v>
      </c>
      <c r="K2880" t="s">
        <v>5069</v>
      </c>
      <c r="M2880" t="s">
        <v>486</v>
      </c>
      <c r="X2880" t="s">
        <v>5093</v>
      </c>
      <c r="Y2880" t="s">
        <v>5093</v>
      </c>
      <c r="Z2880" t="s">
        <v>5093</v>
      </c>
      <c r="AA2880" t="s">
        <v>5093</v>
      </c>
      <c r="AB2880" t="s">
        <v>5093</v>
      </c>
      <c r="AH2880" t="s">
        <v>14164</v>
      </c>
      <c r="AM2880" t="s">
        <v>14165</v>
      </c>
    </row>
    <row r="2881" spans="1:39" x14ac:dyDescent="0.25">
      <c r="A2881">
        <v>5660</v>
      </c>
      <c r="B2881" t="s">
        <v>14166</v>
      </c>
      <c r="C2881" t="s">
        <v>4791</v>
      </c>
      <c r="D2881" t="s">
        <v>5048</v>
      </c>
      <c r="E2881" t="s">
        <v>7716</v>
      </c>
      <c r="H2881" t="s">
        <v>5050</v>
      </c>
      <c r="I2881" t="s">
        <v>5564</v>
      </c>
      <c r="K2881" t="s">
        <v>5355</v>
      </c>
      <c r="M2881" t="s">
        <v>5098</v>
      </c>
      <c r="AH2881" t="s">
        <v>5058</v>
      </c>
      <c r="AM2881" t="s">
        <v>14167</v>
      </c>
    </row>
    <row r="2882" spans="1:39" x14ac:dyDescent="0.25">
      <c r="A2882">
        <v>5661</v>
      </c>
      <c r="B2882" t="s">
        <v>14168</v>
      </c>
      <c r="C2882" t="s">
        <v>4791</v>
      </c>
      <c r="D2882" t="s">
        <v>5048</v>
      </c>
      <c r="E2882" t="s">
        <v>7771</v>
      </c>
      <c r="H2882" t="s">
        <v>5050</v>
      </c>
      <c r="I2882" t="s">
        <v>5051</v>
      </c>
      <c r="K2882" t="s">
        <v>235</v>
      </c>
      <c r="M2882" t="s">
        <v>506</v>
      </c>
      <c r="N2882" t="s">
        <v>5051</v>
      </c>
      <c r="O2882" t="s">
        <v>5055</v>
      </c>
      <c r="Q2882" t="s">
        <v>238</v>
      </c>
      <c r="X2882" t="s">
        <v>5077</v>
      </c>
      <c r="Y2882" t="s">
        <v>5196</v>
      </c>
      <c r="Z2882" t="s">
        <v>5077</v>
      </c>
      <c r="AA2882" t="s">
        <v>5057</v>
      </c>
      <c r="AH2882" t="s">
        <v>12070</v>
      </c>
      <c r="AM2882" t="s">
        <v>14169</v>
      </c>
    </row>
    <row r="2883" spans="1:39" x14ac:dyDescent="0.25">
      <c r="A2883">
        <v>5662</v>
      </c>
      <c r="B2883" t="s">
        <v>14170</v>
      </c>
      <c r="C2883" t="s">
        <v>4791</v>
      </c>
      <c r="D2883" t="s">
        <v>5048</v>
      </c>
      <c r="E2883" t="s">
        <v>7772</v>
      </c>
      <c r="H2883" t="s">
        <v>5050</v>
      </c>
      <c r="I2883" t="s">
        <v>5051</v>
      </c>
      <c r="K2883" t="s">
        <v>5070</v>
      </c>
      <c r="M2883" t="s">
        <v>743</v>
      </c>
      <c r="N2883" t="s">
        <v>5051</v>
      </c>
      <c r="O2883" t="s">
        <v>5113</v>
      </c>
      <c r="Q2883" t="s">
        <v>238</v>
      </c>
      <c r="X2883" t="s">
        <v>5057</v>
      </c>
      <c r="Y2883" t="s">
        <v>5069</v>
      </c>
      <c r="Z2883" t="s">
        <v>5057</v>
      </c>
      <c r="AA2883" t="s">
        <v>5133</v>
      </c>
      <c r="AB2883" t="s">
        <v>5093</v>
      </c>
      <c r="AH2883" t="s">
        <v>5058</v>
      </c>
      <c r="AM2883" t="s">
        <v>14171</v>
      </c>
    </row>
    <row r="2884" spans="1:39" x14ac:dyDescent="0.25">
      <c r="A2884">
        <v>5663</v>
      </c>
      <c r="B2884" t="s">
        <v>14172</v>
      </c>
      <c r="C2884" t="s">
        <v>4791</v>
      </c>
      <c r="D2884" t="s">
        <v>5048</v>
      </c>
      <c r="E2884" t="s">
        <v>7803</v>
      </c>
      <c r="H2884" t="s">
        <v>5050</v>
      </c>
      <c r="I2884" t="s">
        <v>5051</v>
      </c>
      <c r="K2884" t="s">
        <v>5099</v>
      </c>
      <c r="M2884" t="s">
        <v>5098</v>
      </c>
      <c r="N2884" t="s">
        <v>5051</v>
      </c>
      <c r="O2884" t="s">
        <v>5117</v>
      </c>
      <c r="Q2884" t="s">
        <v>506</v>
      </c>
      <c r="X2884" t="s">
        <v>5070</v>
      </c>
      <c r="Y2884" t="s">
        <v>323</v>
      </c>
      <c r="Z2884" t="s">
        <v>5070</v>
      </c>
      <c r="AA2884" t="s">
        <v>5184</v>
      </c>
      <c r="AH2884" t="s">
        <v>5058</v>
      </c>
      <c r="AM2884" t="s">
        <v>14173</v>
      </c>
    </row>
    <row r="2885" spans="1:39" x14ac:dyDescent="0.25">
      <c r="A2885">
        <v>5664</v>
      </c>
      <c r="B2885" t="s">
        <v>14174</v>
      </c>
      <c r="C2885" t="s">
        <v>4791</v>
      </c>
      <c r="D2885" t="s">
        <v>5048</v>
      </c>
      <c r="E2885" t="s">
        <v>7809</v>
      </c>
      <c r="H2885" t="s">
        <v>5050</v>
      </c>
      <c r="I2885" t="s">
        <v>5051</v>
      </c>
      <c r="K2885" t="s">
        <v>5052</v>
      </c>
      <c r="M2885" t="s">
        <v>5098</v>
      </c>
      <c r="N2885" t="s">
        <v>5051</v>
      </c>
      <c r="O2885" t="s">
        <v>5078</v>
      </c>
      <c r="Q2885" t="s">
        <v>5109</v>
      </c>
      <c r="X2885" t="s">
        <v>5093</v>
      </c>
      <c r="Y2885" t="s">
        <v>5080</v>
      </c>
      <c r="Z2885" t="s">
        <v>5093</v>
      </c>
      <c r="AA2885" t="s">
        <v>5093</v>
      </c>
      <c r="AH2885" t="s">
        <v>5058</v>
      </c>
      <c r="AM2885" t="s">
        <v>14175</v>
      </c>
    </row>
    <row r="2886" spans="1:39" x14ac:dyDescent="0.25">
      <c r="A2886">
        <v>5665</v>
      </c>
      <c r="B2886" t="s">
        <v>14176</v>
      </c>
      <c r="C2886" t="s">
        <v>4791</v>
      </c>
      <c r="D2886" t="s">
        <v>5048</v>
      </c>
      <c r="E2886" t="s">
        <v>7832</v>
      </c>
      <c r="H2886" t="s">
        <v>5050</v>
      </c>
      <c r="I2886" t="s">
        <v>5051</v>
      </c>
      <c r="K2886" t="s">
        <v>5113</v>
      </c>
      <c r="M2886" t="s">
        <v>743</v>
      </c>
      <c r="N2886" t="s">
        <v>5051</v>
      </c>
      <c r="O2886" t="s">
        <v>5062</v>
      </c>
      <c r="Q2886" t="s">
        <v>5121</v>
      </c>
      <c r="X2886" t="s">
        <v>5093</v>
      </c>
      <c r="Y2886" t="s">
        <v>5138</v>
      </c>
      <c r="Z2886" t="s">
        <v>5093</v>
      </c>
      <c r="AA2886" t="s">
        <v>5093</v>
      </c>
      <c r="AH2886" t="s">
        <v>5058</v>
      </c>
      <c r="AM2886" t="s">
        <v>14177</v>
      </c>
    </row>
    <row r="2887" spans="1:39" x14ac:dyDescent="0.25">
      <c r="A2887">
        <v>5666</v>
      </c>
      <c r="B2887" t="s">
        <v>14178</v>
      </c>
      <c r="C2887" t="s">
        <v>4791</v>
      </c>
      <c r="D2887" t="s">
        <v>5048</v>
      </c>
      <c r="E2887" t="s">
        <v>7860</v>
      </c>
      <c r="H2887" t="s">
        <v>5050</v>
      </c>
      <c r="I2887" t="s">
        <v>5051</v>
      </c>
      <c r="K2887" t="s">
        <v>5094</v>
      </c>
      <c r="M2887" t="s">
        <v>5991</v>
      </c>
      <c r="AH2887" t="s">
        <v>5058</v>
      </c>
      <c r="AM2887" t="s">
        <v>14179</v>
      </c>
    </row>
    <row r="2888" spans="1:39" x14ac:dyDescent="0.25">
      <c r="A2888">
        <v>5667</v>
      </c>
      <c r="B2888" t="s">
        <v>14180</v>
      </c>
      <c r="C2888" t="s">
        <v>4791</v>
      </c>
      <c r="D2888" t="s">
        <v>5048</v>
      </c>
      <c r="E2888" t="s">
        <v>7861</v>
      </c>
      <c r="H2888" t="s">
        <v>5050</v>
      </c>
      <c r="I2888" t="s">
        <v>5564</v>
      </c>
      <c r="K2888" t="s">
        <v>5196</v>
      </c>
      <c r="M2888" t="s">
        <v>292</v>
      </c>
      <c r="AH2888" t="s">
        <v>14181</v>
      </c>
      <c r="AM2888" t="s">
        <v>14182</v>
      </c>
    </row>
    <row r="2889" spans="1:39" x14ac:dyDescent="0.25">
      <c r="A2889">
        <v>5668</v>
      </c>
      <c r="B2889" t="s">
        <v>14183</v>
      </c>
      <c r="C2889" t="s">
        <v>4791</v>
      </c>
      <c r="D2889" t="s">
        <v>5048</v>
      </c>
      <c r="E2889" t="s">
        <v>7862</v>
      </c>
      <c r="H2889" t="s">
        <v>5050</v>
      </c>
      <c r="I2889" t="s">
        <v>5051</v>
      </c>
      <c r="K2889" t="s">
        <v>5099</v>
      </c>
      <c r="M2889" t="s">
        <v>486</v>
      </c>
      <c r="N2889" t="s">
        <v>5051</v>
      </c>
      <c r="O2889" t="s">
        <v>5099</v>
      </c>
      <c r="Q2889" t="s">
        <v>486</v>
      </c>
      <c r="X2889" t="s">
        <v>5093</v>
      </c>
      <c r="Y2889" t="s">
        <v>5104</v>
      </c>
      <c r="Z2889" t="s">
        <v>5093</v>
      </c>
      <c r="AA2889" t="s">
        <v>5093</v>
      </c>
      <c r="AB2889" t="s">
        <v>5093</v>
      </c>
      <c r="AC2889" t="s">
        <v>5093</v>
      </c>
      <c r="AH2889" t="s">
        <v>5058</v>
      </c>
      <c r="AM2889" t="s">
        <v>14184</v>
      </c>
    </row>
    <row r="2890" spans="1:39" x14ac:dyDescent="0.25">
      <c r="A2890">
        <v>5669</v>
      </c>
      <c r="B2890" t="s">
        <v>14185</v>
      </c>
      <c r="C2890" t="s">
        <v>4791</v>
      </c>
      <c r="D2890" t="s">
        <v>5048</v>
      </c>
      <c r="E2890" t="s">
        <v>7894</v>
      </c>
      <c r="H2890" t="s">
        <v>5050</v>
      </c>
      <c r="I2890" t="s">
        <v>5051</v>
      </c>
      <c r="K2890" t="s">
        <v>5113</v>
      </c>
      <c r="M2890" t="s">
        <v>5109</v>
      </c>
      <c r="N2890" t="s">
        <v>5051</v>
      </c>
      <c r="O2890" t="s">
        <v>5113</v>
      </c>
      <c r="Q2890" t="s">
        <v>486</v>
      </c>
      <c r="X2890" t="s">
        <v>5070</v>
      </c>
      <c r="Y2890" t="s">
        <v>5080</v>
      </c>
      <c r="Z2890" t="s">
        <v>5091</v>
      </c>
      <c r="AA2890" t="s">
        <v>5070</v>
      </c>
      <c r="AH2890" t="s">
        <v>5058</v>
      </c>
      <c r="AM2890" t="s">
        <v>14186</v>
      </c>
    </row>
    <row r="2891" spans="1:39" x14ac:dyDescent="0.25">
      <c r="A2891">
        <v>5670</v>
      </c>
      <c r="B2891" t="s">
        <v>14187</v>
      </c>
      <c r="C2891" t="s">
        <v>4791</v>
      </c>
      <c r="D2891" t="s">
        <v>5048</v>
      </c>
      <c r="E2891" t="s">
        <v>7898</v>
      </c>
      <c r="H2891" t="s">
        <v>5050</v>
      </c>
      <c r="I2891" t="s">
        <v>5051</v>
      </c>
      <c r="K2891" t="s">
        <v>235</v>
      </c>
      <c r="M2891" t="s">
        <v>238</v>
      </c>
      <c r="N2891" t="s">
        <v>5051</v>
      </c>
      <c r="O2891" t="s">
        <v>5094</v>
      </c>
      <c r="Q2891" t="s">
        <v>238</v>
      </c>
      <c r="X2891" t="s">
        <v>6072</v>
      </c>
      <c r="Y2891" t="s">
        <v>5122</v>
      </c>
      <c r="Z2891" t="s">
        <v>5091</v>
      </c>
      <c r="AA2891" t="s">
        <v>5070</v>
      </c>
      <c r="AB2891" t="s">
        <v>5093</v>
      </c>
      <c r="AC2891" t="s">
        <v>5093</v>
      </c>
      <c r="AH2891" t="s">
        <v>5058</v>
      </c>
      <c r="AM2891" t="s">
        <v>14188</v>
      </c>
    </row>
    <row r="2892" spans="1:39" x14ac:dyDescent="0.25">
      <c r="A2892">
        <v>5671</v>
      </c>
      <c r="B2892" t="s">
        <v>14189</v>
      </c>
      <c r="C2892" t="s">
        <v>4791</v>
      </c>
      <c r="D2892" t="s">
        <v>5048</v>
      </c>
      <c r="E2892" t="s">
        <v>7938</v>
      </c>
      <c r="H2892" t="s">
        <v>5050</v>
      </c>
      <c r="I2892" t="s">
        <v>5564</v>
      </c>
      <c r="K2892" t="s">
        <v>5085</v>
      </c>
      <c r="M2892" t="s">
        <v>5627</v>
      </c>
      <c r="AH2892" t="s">
        <v>14190</v>
      </c>
      <c r="AM2892" t="s">
        <v>14191</v>
      </c>
    </row>
    <row r="2893" spans="1:39" x14ac:dyDescent="0.25">
      <c r="A2893">
        <v>5672</v>
      </c>
      <c r="B2893" t="s">
        <v>14192</v>
      </c>
      <c r="C2893" t="s">
        <v>4791</v>
      </c>
      <c r="D2893" t="s">
        <v>5048</v>
      </c>
      <c r="E2893" t="s">
        <v>7982</v>
      </c>
      <c r="H2893" t="s">
        <v>5050</v>
      </c>
      <c r="I2893" t="s">
        <v>5051</v>
      </c>
      <c r="K2893" t="s">
        <v>235</v>
      </c>
      <c r="M2893" t="s">
        <v>5134</v>
      </c>
      <c r="N2893" t="s">
        <v>5051</v>
      </c>
      <c r="O2893" t="s">
        <v>5138</v>
      </c>
      <c r="Q2893" t="s">
        <v>486</v>
      </c>
      <c r="X2893" t="s">
        <v>5052</v>
      </c>
      <c r="Y2893" t="s">
        <v>5069</v>
      </c>
      <c r="Z2893" t="s">
        <v>5052</v>
      </c>
      <c r="AA2893" t="s">
        <v>5057</v>
      </c>
      <c r="AH2893" t="s">
        <v>5058</v>
      </c>
      <c r="AM2893" t="s">
        <v>14193</v>
      </c>
    </row>
    <row r="2894" spans="1:39" x14ac:dyDescent="0.25">
      <c r="A2894">
        <v>5673</v>
      </c>
      <c r="B2894" t="s">
        <v>14194</v>
      </c>
      <c r="C2894" t="s">
        <v>4791</v>
      </c>
      <c r="D2894" t="s">
        <v>5048</v>
      </c>
      <c r="E2894" t="s">
        <v>7983</v>
      </c>
      <c r="H2894" t="s">
        <v>5050</v>
      </c>
      <c r="I2894" t="s">
        <v>5564</v>
      </c>
      <c r="K2894" t="s">
        <v>5069</v>
      </c>
      <c r="M2894" t="s">
        <v>238</v>
      </c>
      <c r="AH2894" t="s">
        <v>14195</v>
      </c>
      <c r="AM2894" t="s">
        <v>14196</v>
      </c>
    </row>
    <row r="2895" spans="1:39" x14ac:dyDescent="0.25">
      <c r="A2895">
        <v>5674</v>
      </c>
      <c r="B2895" t="s">
        <v>14197</v>
      </c>
      <c r="C2895" t="s">
        <v>4791</v>
      </c>
      <c r="D2895" t="s">
        <v>5048</v>
      </c>
      <c r="E2895" t="s">
        <v>7984</v>
      </c>
      <c r="H2895" t="s">
        <v>5050</v>
      </c>
      <c r="I2895" t="s">
        <v>5564</v>
      </c>
      <c r="K2895" t="s">
        <v>5271</v>
      </c>
      <c r="M2895" t="s">
        <v>743</v>
      </c>
      <c r="AH2895" t="s">
        <v>14198</v>
      </c>
      <c r="AM2895" t="s">
        <v>14199</v>
      </c>
    </row>
    <row r="2896" spans="1:39" x14ac:dyDescent="0.25">
      <c r="A2896">
        <v>5675</v>
      </c>
      <c r="B2896" t="s">
        <v>14200</v>
      </c>
      <c r="C2896" t="s">
        <v>4791</v>
      </c>
      <c r="D2896" t="s">
        <v>5048</v>
      </c>
      <c r="E2896" t="s">
        <v>7990</v>
      </c>
      <c r="H2896" t="s">
        <v>5050</v>
      </c>
      <c r="I2896" t="s">
        <v>5564</v>
      </c>
      <c r="K2896" t="s">
        <v>5063</v>
      </c>
      <c r="M2896" t="s">
        <v>5619</v>
      </c>
      <c r="AH2896" t="s">
        <v>14201</v>
      </c>
      <c r="AM2896" t="s">
        <v>14202</v>
      </c>
    </row>
    <row r="2897" spans="1:39" x14ac:dyDescent="0.25">
      <c r="A2897">
        <v>5676</v>
      </c>
      <c r="B2897" t="s">
        <v>14203</v>
      </c>
      <c r="C2897" t="s">
        <v>4791</v>
      </c>
      <c r="D2897" t="s">
        <v>5048</v>
      </c>
      <c r="E2897" t="s">
        <v>8010</v>
      </c>
      <c r="H2897" t="s">
        <v>5050</v>
      </c>
      <c r="I2897" t="s">
        <v>5051</v>
      </c>
      <c r="K2897" t="s">
        <v>5104</v>
      </c>
      <c r="M2897" t="s">
        <v>559</v>
      </c>
      <c r="N2897" t="s">
        <v>5051</v>
      </c>
      <c r="O2897" t="s">
        <v>5138</v>
      </c>
      <c r="Q2897" t="s">
        <v>670</v>
      </c>
      <c r="X2897" t="s">
        <v>5070</v>
      </c>
      <c r="Y2897" t="s">
        <v>513</v>
      </c>
      <c r="Z2897" t="s">
        <v>743</v>
      </c>
      <c r="AA2897" t="s">
        <v>6941</v>
      </c>
      <c r="AB2897" t="s">
        <v>5093</v>
      </c>
      <c r="AH2897" t="s">
        <v>5058</v>
      </c>
      <c r="AM2897" t="s">
        <v>14204</v>
      </c>
    </row>
    <row r="2898" spans="1:39" x14ac:dyDescent="0.25">
      <c r="A2898">
        <v>5677</v>
      </c>
      <c r="B2898" t="s">
        <v>14205</v>
      </c>
      <c r="C2898" t="s">
        <v>4791</v>
      </c>
      <c r="D2898" t="s">
        <v>5048</v>
      </c>
      <c r="E2898" t="s">
        <v>14206</v>
      </c>
      <c r="H2898" t="s">
        <v>5050</v>
      </c>
      <c r="I2898" t="s">
        <v>5564</v>
      </c>
      <c r="K2898" t="s">
        <v>237</v>
      </c>
      <c r="M2898" t="s">
        <v>7033</v>
      </c>
      <c r="AH2898" t="s">
        <v>14207</v>
      </c>
      <c r="AM2898" t="s">
        <v>14208</v>
      </c>
    </row>
    <row r="2899" spans="1:39" x14ac:dyDescent="0.25">
      <c r="A2899">
        <v>5678</v>
      </c>
      <c r="B2899" t="s">
        <v>14209</v>
      </c>
      <c r="C2899" t="s">
        <v>4791</v>
      </c>
      <c r="D2899" t="s">
        <v>5048</v>
      </c>
      <c r="E2899" t="s">
        <v>8011</v>
      </c>
      <c r="H2899" t="s">
        <v>5050</v>
      </c>
      <c r="I2899" t="s">
        <v>5564</v>
      </c>
      <c r="K2899" t="s">
        <v>5069</v>
      </c>
      <c r="M2899" t="s">
        <v>238</v>
      </c>
      <c r="AH2899" t="s">
        <v>14210</v>
      </c>
      <c r="AM2899" t="s">
        <v>14211</v>
      </c>
    </row>
    <row r="2900" spans="1:39" x14ac:dyDescent="0.25">
      <c r="A2900">
        <v>5679</v>
      </c>
      <c r="B2900" t="s">
        <v>14212</v>
      </c>
      <c r="C2900" t="s">
        <v>4791</v>
      </c>
      <c r="D2900" t="s">
        <v>5048</v>
      </c>
      <c r="E2900" t="s">
        <v>8012</v>
      </c>
      <c r="H2900" t="s">
        <v>5050</v>
      </c>
      <c r="I2900" t="s">
        <v>5051</v>
      </c>
      <c r="K2900" t="s">
        <v>5099</v>
      </c>
      <c r="M2900" t="s">
        <v>5134</v>
      </c>
      <c r="N2900" t="s">
        <v>5051</v>
      </c>
      <c r="O2900" t="s">
        <v>235</v>
      </c>
      <c r="Q2900" t="s">
        <v>5109</v>
      </c>
      <c r="R2900" t="s">
        <v>5051</v>
      </c>
      <c r="S2900" t="s">
        <v>5184</v>
      </c>
      <c r="U2900" t="s">
        <v>5069</v>
      </c>
      <c r="X2900" t="s">
        <v>5093</v>
      </c>
      <c r="Y2900" t="s">
        <v>5113</v>
      </c>
      <c r="Z2900" t="s">
        <v>5093</v>
      </c>
      <c r="AA2900" t="s">
        <v>5093</v>
      </c>
      <c r="AB2900" t="s">
        <v>252</v>
      </c>
      <c r="AC2900" t="s">
        <v>5057</v>
      </c>
      <c r="AH2900" t="s">
        <v>5058</v>
      </c>
      <c r="AM2900" t="s">
        <v>14213</v>
      </c>
    </row>
    <row r="2901" spans="1:39" x14ac:dyDescent="0.25">
      <c r="A2901">
        <v>5680</v>
      </c>
      <c r="B2901" t="s">
        <v>14214</v>
      </c>
      <c r="C2901" t="s">
        <v>4791</v>
      </c>
      <c r="D2901" t="s">
        <v>5048</v>
      </c>
      <c r="E2901" t="s">
        <v>8072</v>
      </c>
      <c r="H2901" t="s">
        <v>5050</v>
      </c>
      <c r="I2901" t="s">
        <v>5051</v>
      </c>
      <c r="K2901" t="s">
        <v>5091</v>
      </c>
      <c r="M2901" t="s">
        <v>743</v>
      </c>
      <c r="N2901" t="s">
        <v>5051</v>
      </c>
      <c r="O2901" t="s">
        <v>5099</v>
      </c>
      <c r="Q2901" t="s">
        <v>506</v>
      </c>
      <c r="X2901" t="s">
        <v>5057</v>
      </c>
      <c r="Y2901" t="s">
        <v>5080</v>
      </c>
      <c r="Z2901" t="s">
        <v>5057</v>
      </c>
      <c r="AA2901" t="s">
        <v>235</v>
      </c>
      <c r="AH2901" t="s">
        <v>5058</v>
      </c>
      <c r="AM2901" t="s">
        <v>14215</v>
      </c>
    </row>
    <row r="2902" spans="1:39" x14ac:dyDescent="0.25">
      <c r="A2902">
        <v>5681</v>
      </c>
      <c r="B2902" t="s">
        <v>14216</v>
      </c>
      <c r="C2902" t="s">
        <v>4791</v>
      </c>
      <c r="D2902" t="s">
        <v>5048</v>
      </c>
      <c r="E2902" t="s">
        <v>8074</v>
      </c>
      <c r="H2902" t="s">
        <v>5050</v>
      </c>
      <c r="I2902" t="s">
        <v>5051</v>
      </c>
      <c r="K2902" t="s">
        <v>5094</v>
      </c>
      <c r="M2902" t="s">
        <v>486</v>
      </c>
      <c r="N2902" t="s">
        <v>5051</v>
      </c>
      <c r="O2902" t="s">
        <v>5094</v>
      </c>
      <c r="Q2902" t="s">
        <v>5054</v>
      </c>
      <c r="X2902" t="s">
        <v>5077</v>
      </c>
      <c r="Y2902" t="s">
        <v>8680</v>
      </c>
      <c r="Z2902" t="s">
        <v>5077</v>
      </c>
      <c r="AA2902" t="s">
        <v>9177</v>
      </c>
      <c r="AH2902" t="s">
        <v>5058</v>
      </c>
      <c r="AM2902" t="s">
        <v>14217</v>
      </c>
    </row>
    <row r="2903" spans="1:39" x14ac:dyDescent="0.25">
      <c r="A2903">
        <v>5682</v>
      </c>
      <c r="B2903" t="s">
        <v>14218</v>
      </c>
      <c r="C2903" t="s">
        <v>4791</v>
      </c>
      <c r="D2903" t="s">
        <v>5048</v>
      </c>
      <c r="E2903" t="s">
        <v>8102</v>
      </c>
      <c r="H2903" t="s">
        <v>5050</v>
      </c>
      <c r="I2903" t="s">
        <v>5051</v>
      </c>
      <c r="K2903" t="s">
        <v>238</v>
      </c>
      <c r="M2903" t="s">
        <v>5063</v>
      </c>
      <c r="N2903" t="s">
        <v>5051</v>
      </c>
      <c r="O2903" t="s">
        <v>486</v>
      </c>
      <c r="Q2903" t="s">
        <v>236</v>
      </c>
      <c r="X2903" t="s">
        <v>5091</v>
      </c>
      <c r="Y2903" t="s">
        <v>5070</v>
      </c>
      <c r="Z2903" t="s">
        <v>743</v>
      </c>
      <c r="AA2903" t="s">
        <v>5070</v>
      </c>
      <c r="AH2903" t="s">
        <v>5058</v>
      </c>
      <c r="AM2903" t="s">
        <v>14219</v>
      </c>
    </row>
    <row r="2904" spans="1:39" x14ac:dyDescent="0.25">
      <c r="A2904">
        <v>5683</v>
      </c>
      <c r="B2904" t="s">
        <v>14220</v>
      </c>
      <c r="C2904" t="s">
        <v>4791</v>
      </c>
      <c r="D2904" t="s">
        <v>5048</v>
      </c>
      <c r="E2904" t="s">
        <v>8103</v>
      </c>
      <c r="H2904" t="s">
        <v>5050</v>
      </c>
      <c r="I2904" t="s">
        <v>5051</v>
      </c>
      <c r="K2904" t="s">
        <v>5099</v>
      </c>
      <c r="M2904" t="s">
        <v>5360</v>
      </c>
      <c r="N2904" t="s">
        <v>5051</v>
      </c>
      <c r="O2904" t="s">
        <v>5104</v>
      </c>
      <c r="Q2904" t="s">
        <v>486</v>
      </c>
      <c r="X2904" t="s">
        <v>5091</v>
      </c>
      <c r="Y2904" t="s">
        <v>5285</v>
      </c>
      <c r="Z2904" t="s">
        <v>5091</v>
      </c>
      <c r="AA2904" t="s">
        <v>5069</v>
      </c>
      <c r="AH2904" t="s">
        <v>5058</v>
      </c>
      <c r="AM2904" t="s">
        <v>14221</v>
      </c>
    </row>
    <row r="2905" spans="1:39" x14ac:dyDescent="0.25">
      <c r="A2905">
        <v>5684</v>
      </c>
      <c r="B2905" t="s">
        <v>14222</v>
      </c>
      <c r="C2905" t="s">
        <v>4791</v>
      </c>
      <c r="D2905" t="s">
        <v>5048</v>
      </c>
      <c r="E2905" t="s">
        <v>8114</v>
      </c>
      <c r="H2905" t="s">
        <v>5050</v>
      </c>
      <c r="I2905" t="s">
        <v>5051</v>
      </c>
      <c r="K2905" t="s">
        <v>5078</v>
      </c>
      <c r="M2905" t="s">
        <v>5092</v>
      </c>
      <c r="N2905" t="s">
        <v>5051</v>
      </c>
      <c r="O2905" t="s">
        <v>5099</v>
      </c>
      <c r="Q2905" t="s">
        <v>238</v>
      </c>
      <c r="X2905" t="s">
        <v>5077</v>
      </c>
      <c r="Y2905" t="s">
        <v>235</v>
      </c>
      <c r="Z2905" t="s">
        <v>5991</v>
      </c>
      <c r="AA2905" t="s">
        <v>5077</v>
      </c>
      <c r="AH2905" t="s">
        <v>5058</v>
      </c>
      <c r="AM2905" t="s">
        <v>14223</v>
      </c>
    </row>
    <row r="2906" spans="1:39" x14ac:dyDescent="0.25">
      <c r="A2906">
        <v>5685</v>
      </c>
      <c r="B2906" t="s">
        <v>14224</v>
      </c>
      <c r="C2906" t="s">
        <v>4791</v>
      </c>
      <c r="D2906" t="s">
        <v>5048</v>
      </c>
      <c r="E2906" t="s">
        <v>8115</v>
      </c>
      <c r="H2906" t="s">
        <v>5050</v>
      </c>
      <c r="I2906" t="s">
        <v>5051</v>
      </c>
      <c r="K2906" t="s">
        <v>235</v>
      </c>
      <c r="M2906" t="s">
        <v>5134</v>
      </c>
      <c r="N2906" t="s">
        <v>5051</v>
      </c>
      <c r="O2906" t="s">
        <v>5055</v>
      </c>
      <c r="Q2906" t="s">
        <v>5134</v>
      </c>
      <c r="X2906" t="s">
        <v>5057</v>
      </c>
      <c r="Y2906" t="s">
        <v>5134</v>
      </c>
      <c r="Z2906" t="s">
        <v>5121</v>
      </c>
      <c r="AA2906" t="s">
        <v>5053</v>
      </c>
      <c r="AH2906" t="s">
        <v>5058</v>
      </c>
      <c r="AM2906" t="s">
        <v>14225</v>
      </c>
    </row>
    <row r="2907" spans="1:39" x14ac:dyDescent="0.25">
      <c r="A2907">
        <v>5686</v>
      </c>
      <c r="B2907" t="s">
        <v>14226</v>
      </c>
      <c r="C2907" t="s">
        <v>4791</v>
      </c>
      <c r="D2907" t="s">
        <v>5048</v>
      </c>
      <c r="E2907" t="s">
        <v>14227</v>
      </c>
      <c r="H2907" t="s">
        <v>5050</v>
      </c>
      <c r="I2907" t="s">
        <v>5051</v>
      </c>
      <c r="K2907" t="s">
        <v>5184</v>
      </c>
      <c r="M2907" t="s">
        <v>5069</v>
      </c>
      <c r="N2907" t="s">
        <v>5051</v>
      </c>
      <c r="O2907" t="s">
        <v>5099</v>
      </c>
      <c r="Q2907" t="s">
        <v>5134</v>
      </c>
      <c r="X2907" t="s">
        <v>5057</v>
      </c>
      <c r="Y2907" t="s">
        <v>6649</v>
      </c>
      <c r="Z2907" t="s">
        <v>5057</v>
      </c>
      <c r="AA2907" t="s">
        <v>5069</v>
      </c>
      <c r="AH2907" t="s">
        <v>5058</v>
      </c>
      <c r="AM2907" t="s">
        <v>14228</v>
      </c>
    </row>
    <row r="2908" spans="1:39" x14ac:dyDescent="0.25">
      <c r="A2908">
        <v>5687</v>
      </c>
      <c r="B2908" t="s">
        <v>14229</v>
      </c>
      <c r="C2908" t="s">
        <v>4791</v>
      </c>
      <c r="D2908" t="s">
        <v>5048</v>
      </c>
      <c r="E2908" t="s">
        <v>14230</v>
      </c>
      <c r="H2908" t="s">
        <v>5050</v>
      </c>
      <c r="I2908" t="s">
        <v>5051</v>
      </c>
      <c r="K2908" t="s">
        <v>5052</v>
      </c>
      <c r="M2908" t="s">
        <v>5092</v>
      </c>
      <c r="N2908" t="s">
        <v>5564</v>
      </c>
      <c r="O2908" t="s">
        <v>5094</v>
      </c>
      <c r="Q2908" t="s">
        <v>486</v>
      </c>
      <c r="X2908" t="s">
        <v>5094</v>
      </c>
      <c r="Y2908" t="s">
        <v>5355</v>
      </c>
      <c r="Z2908" t="s">
        <v>5094</v>
      </c>
      <c r="AA2908" t="s">
        <v>5077</v>
      </c>
      <c r="AH2908" t="s">
        <v>7702</v>
      </c>
      <c r="AM2908" t="s">
        <v>14231</v>
      </c>
    </row>
    <row r="2909" spans="1:39" x14ac:dyDescent="0.25">
      <c r="A2909">
        <v>5688</v>
      </c>
      <c r="B2909" t="s">
        <v>14232</v>
      </c>
      <c r="C2909" t="s">
        <v>4791</v>
      </c>
      <c r="D2909" t="s">
        <v>5048</v>
      </c>
      <c r="E2909" t="s">
        <v>14233</v>
      </c>
      <c r="H2909" t="s">
        <v>5050</v>
      </c>
      <c r="I2909" t="s">
        <v>5051</v>
      </c>
      <c r="K2909" t="s">
        <v>486</v>
      </c>
      <c r="M2909" t="s">
        <v>236</v>
      </c>
      <c r="N2909" t="s">
        <v>5051</v>
      </c>
      <c r="O2909" t="s">
        <v>486</v>
      </c>
      <c r="Q2909" t="s">
        <v>5094</v>
      </c>
      <c r="X2909" t="s">
        <v>239</v>
      </c>
      <c r="Y2909" t="s">
        <v>323</v>
      </c>
      <c r="Z2909" t="s">
        <v>235</v>
      </c>
      <c r="AA2909" t="s">
        <v>5052</v>
      </c>
      <c r="AH2909" t="s">
        <v>14201</v>
      </c>
      <c r="AM2909" t="s">
        <v>14234</v>
      </c>
    </row>
    <row r="2910" spans="1:39" x14ac:dyDescent="0.25">
      <c r="A2910">
        <v>5689</v>
      </c>
      <c r="B2910" t="s">
        <v>14235</v>
      </c>
      <c r="C2910" t="s">
        <v>4791</v>
      </c>
      <c r="D2910" t="s">
        <v>5048</v>
      </c>
      <c r="E2910" t="s">
        <v>14236</v>
      </c>
      <c r="H2910" t="s">
        <v>5050</v>
      </c>
      <c r="I2910" t="s">
        <v>5564</v>
      </c>
      <c r="K2910" t="s">
        <v>5196</v>
      </c>
      <c r="M2910" t="s">
        <v>5109</v>
      </c>
      <c r="AH2910" t="s">
        <v>14237</v>
      </c>
      <c r="AM2910" t="s">
        <v>14238</v>
      </c>
    </row>
    <row r="2911" spans="1:39" x14ac:dyDescent="0.25">
      <c r="A2911">
        <v>5690</v>
      </c>
      <c r="B2911" t="s">
        <v>14239</v>
      </c>
      <c r="C2911" t="s">
        <v>4791</v>
      </c>
      <c r="D2911" t="s">
        <v>5048</v>
      </c>
      <c r="E2911" t="s">
        <v>14240</v>
      </c>
      <c r="H2911" t="s">
        <v>5050</v>
      </c>
      <c r="I2911" t="s">
        <v>5564</v>
      </c>
      <c r="K2911" t="s">
        <v>5355</v>
      </c>
      <c r="M2911" t="s">
        <v>238</v>
      </c>
      <c r="AH2911" t="s">
        <v>14241</v>
      </c>
      <c r="AM2911" t="s">
        <v>14242</v>
      </c>
    </row>
    <row r="2912" spans="1:39" x14ac:dyDescent="0.25">
      <c r="A2912">
        <v>5691</v>
      </c>
      <c r="B2912" t="s">
        <v>14243</v>
      </c>
      <c r="C2912" t="s">
        <v>4791</v>
      </c>
      <c r="D2912" t="s">
        <v>5048</v>
      </c>
      <c r="E2912" t="s">
        <v>14244</v>
      </c>
      <c r="H2912" t="s">
        <v>5050</v>
      </c>
      <c r="I2912" t="s">
        <v>5051</v>
      </c>
      <c r="K2912" t="s">
        <v>5063</v>
      </c>
      <c r="M2912" t="s">
        <v>5382</v>
      </c>
      <c r="AH2912" t="s">
        <v>5058</v>
      </c>
      <c r="AM2912" t="s">
        <v>14245</v>
      </c>
    </row>
    <row r="2913" spans="1:39" x14ac:dyDescent="0.25">
      <c r="A2913">
        <v>5692</v>
      </c>
      <c r="B2913" t="s">
        <v>14246</v>
      </c>
      <c r="C2913" t="s">
        <v>4791</v>
      </c>
      <c r="D2913" t="s">
        <v>5048</v>
      </c>
      <c r="E2913" t="s">
        <v>14247</v>
      </c>
      <c r="H2913" t="s">
        <v>5050</v>
      </c>
      <c r="I2913" t="s">
        <v>5051</v>
      </c>
      <c r="K2913" t="s">
        <v>238</v>
      </c>
      <c r="M2913" t="s">
        <v>5237</v>
      </c>
      <c r="AH2913" t="s">
        <v>14237</v>
      </c>
      <c r="AM2913" t="s">
        <v>14248</v>
      </c>
    </row>
    <row r="2914" spans="1:39" x14ac:dyDescent="0.25">
      <c r="A2914">
        <v>5693</v>
      </c>
      <c r="B2914" t="s">
        <v>14249</v>
      </c>
      <c r="C2914" t="s">
        <v>4791</v>
      </c>
      <c r="D2914" t="s">
        <v>5048</v>
      </c>
      <c r="E2914" t="s">
        <v>14250</v>
      </c>
      <c r="H2914" t="s">
        <v>5050</v>
      </c>
      <c r="I2914" t="s">
        <v>5051</v>
      </c>
      <c r="K2914" t="s">
        <v>5094</v>
      </c>
      <c r="M2914" t="s">
        <v>237</v>
      </c>
      <c r="N2914" t="s">
        <v>5051</v>
      </c>
      <c r="O2914" t="s">
        <v>5094</v>
      </c>
      <c r="Q2914" t="s">
        <v>506</v>
      </c>
      <c r="X2914" t="s">
        <v>5070</v>
      </c>
      <c r="Y2914" t="s">
        <v>6072</v>
      </c>
      <c r="Z2914" t="s">
        <v>5070</v>
      </c>
      <c r="AA2914" t="s">
        <v>5057</v>
      </c>
      <c r="AH2914" t="s">
        <v>14237</v>
      </c>
      <c r="AM2914" t="s">
        <v>14251</v>
      </c>
    </row>
    <row r="2915" spans="1:39" x14ac:dyDescent="0.25">
      <c r="A2915">
        <v>5694</v>
      </c>
      <c r="B2915" t="s">
        <v>14252</v>
      </c>
      <c r="C2915" t="s">
        <v>4791</v>
      </c>
      <c r="D2915" t="s">
        <v>5048</v>
      </c>
      <c r="E2915" t="s">
        <v>9315</v>
      </c>
      <c r="H2915" t="s">
        <v>5050</v>
      </c>
      <c r="I2915" t="s">
        <v>5051</v>
      </c>
      <c r="K2915" t="s">
        <v>5094</v>
      </c>
      <c r="M2915" t="s">
        <v>5109</v>
      </c>
      <c r="N2915" t="s">
        <v>5051</v>
      </c>
      <c r="O2915" t="s">
        <v>5104</v>
      </c>
      <c r="Q2915" t="s">
        <v>5109</v>
      </c>
      <c r="X2915" t="s">
        <v>5091</v>
      </c>
      <c r="Y2915" t="s">
        <v>5109</v>
      </c>
      <c r="Z2915" t="s">
        <v>5091</v>
      </c>
      <c r="AA2915" t="s">
        <v>5085</v>
      </c>
      <c r="AH2915" t="s">
        <v>14237</v>
      </c>
      <c r="AM2915" t="s">
        <v>14253</v>
      </c>
    </row>
    <row r="2916" spans="1:39" x14ac:dyDescent="0.25">
      <c r="A2916">
        <v>5695</v>
      </c>
      <c r="B2916" t="s">
        <v>14254</v>
      </c>
      <c r="C2916" t="s">
        <v>4791</v>
      </c>
      <c r="D2916" t="s">
        <v>5048</v>
      </c>
      <c r="E2916" t="s">
        <v>14255</v>
      </c>
      <c r="H2916" t="s">
        <v>5050</v>
      </c>
      <c r="I2916" t="s">
        <v>5051</v>
      </c>
      <c r="K2916" t="s">
        <v>5052</v>
      </c>
      <c r="M2916" t="s">
        <v>5098</v>
      </c>
      <c r="N2916" t="s">
        <v>5051</v>
      </c>
      <c r="O2916" t="s">
        <v>5094</v>
      </c>
      <c r="Q2916" t="s">
        <v>238</v>
      </c>
      <c r="X2916" t="s">
        <v>5129</v>
      </c>
      <c r="Y2916" t="s">
        <v>5991</v>
      </c>
      <c r="Z2916" t="s">
        <v>5129</v>
      </c>
      <c r="AA2916" t="s">
        <v>6072</v>
      </c>
      <c r="AH2916" t="s">
        <v>5058</v>
      </c>
      <c r="AM2916" t="s">
        <v>14256</v>
      </c>
    </row>
    <row r="2917" spans="1:39" x14ac:dyDescent="0.25">
      <c r="A2917">
        <v>5696</v>
      </c>
      <c r="B2917" t="s">
        <v>14257</v>
      </c>
      <c r="C2917" t="s">
        <v>4791</v>
      </c>
      <c r="D2917" t="s">
        <v>5048</v>
      </c>
      <c r="E2917" t="s">
        <v>14258</v>
      </c>
      <c r="H2917" t="s">
        <v>5050</v>
      </c>
      <c r="I2917" t="s">
        <v>5051</v>
      </c>
      <c r="K2917" t="s">
        <v>5052</v>
      </c>
      <c r="M2917" t="s">
        <v>5098</v>
      </c>
      <c r="N2917" t="s">
        <v>5051</v>
      </c>
      <c r="O2917" t="s">
        <v>5094</v>
      </c>
      <c r="Q2917" t="s">
        <v>238</v>
      </c>
      <c r="X2917" t="s">
        <v>5070</v>
      </c>
      <c r="Y2917" t="s">
        <v>6876</v>
      </c>
      <c r="Z2917" t="s">
        <v>5070</v>
      </c>
      <c r="AA2917" t="s">
        <v>5672</v>
      </c>
      <c r="AH2917" t="s">
        <v>5058</v>
      </c>
      <c r="AM2917" t="s">
        <v>14259</v>
      </c>
    </row>
    <row r="2918" spans="1:39" x14ac:dyDescent="0.25">
      <c r="A2918">
        <v>5697</v>
      </c>
      <c r="B2918" t="s">
        <v>14260</v>
      </c>
      <c r="C2918" t="s">
        <v>4791</v>
      </c>
      <c r="D2918" t="s">
        <v>5048</v>
      </c>
      <c r="E2918" t="s">
        <v>14261</v>
      </c>
      <c r="H2918" t="s">
        <v>5050</v>
      </c>
      <c r="I2918" t="s">
        <v>5051</v>
      </c>
      <c r="K2918" t="s">
        <v>5094</v>
      </c>
      <c r="M2918" t="s">
        <v>5134</v>
      </c>
      <c r="N2918" t="s">
        <v>5051</v>
      </c>
      <c r="O2918" t="s">
        <v>235</v>
      </c>
      <c r="Q2918" t="s">
        <v>5409</v>
      </c>
      <c r="X2918" t="s">
        <v>5672</v>
      </c>
      <c r="Y2918" t="s">
        <v>236</v>
      </c>
      <c r="Z2918" t="s">
        <v>14262</v>
      </c>
      <c r="AA2918" t="s">
        <v>5129</v>
      </c>
      <c r="AH2918" t="s">
        <v>5058</v>
      </c>
      <c r="AM2918" t="s">
        <v>14263</v>
      </c>
    </row>
    <row r="2919" spans="1:39" x14ac:dyDescent="0.25">
      <c r="A2919">
        <v>5698</v>
      </c>
      <c r="B2919" t="s">
        <v>14264</v>
      </c>
      <c r="C2919" t="s">
        <v>4791</v>
      </c>
      <c r="D2919" t="s">
        <v>5048</v>
      </c>
      <c r="E2919" t="s">
        <v>14265</v>
      </c>
      <c r="H2919" t="s">
        <v>5050</v>
      </c>
      <c r="I2919" t="s">
        <v>5051</v>
      </c>
      <c r="K2919" t="s">
        <v>235</v>
      </c>
      <c r="M2919" t="s">
        <v>5134</v>
      </c>
      <c r="N2919" t="s">
        <v>5051</v>
      </c>
      <c r="O2919" t="s">
        <v>5063</v>
      </c>
      <c r="Q2919" t="s">
        <v>506</v>
      </c>
      <c r="X2919" t="s">
        <v>5091</v>
      </c>
      <c r="Y2919" t="s">
        <v>5862</v>
      </c>
      <c r="Z2919" t="s">
        <v>5091</v>
      </c>
      <c r="AA2919" t="s">
        <v>5070</v>
      </c>
      <c r="AH2919" t="s">
        <v>5058</v>
      </c>
      <c r="AM2919" t="s">
        <v>14266</v>
      </c>
    </row>
    <row r="2920" spans="1:39" x14ac:dyDescent="0.25">
      <c r="A2920">
        <v>5699</v>
      </c>
      <c r="B2920" t="s">
        <v>14267</v>
      </c>
      <c r="C2920" t="s">
        <v>4791</v>
      </c>
      <c r="D2920" t="s">
        <v>5048</v>
      </c>
      <c r="E2920" t="s">
        <v>14268</v>
      </c>
      <c r="H2920" t="s">
        <v>5050</v>
      </c>
      <c r="I2920" t="s">
        <v>5051</v>
      </c>
      <c r="K2920" t="s">
        <v>235</v>
      </c>
      <c r="M2920" t="s">
        <v>238</v>
      </c>
      <c r="N2920" t="s">
        <v>5051</v>
      </c>
      <c r="O2920" t="s">
        <v>5104</v>
      </c>
      <c r="Q2920" t="s">
        <v>486</v>
      </c>
      <c r="X2920" t="s">
        <v>5070</v>
      </c>
      <c r="Y2920" t="s">
        <v>5991</v>
      </c>
      <c r="Z2920" t="s">
        <v>5070</v>
      </c>
      <c r="AA2920" t="s">
        <v>5122</v>
      </c>
      <c r="AB2920" t="s">
        <v>5093</v>
      </c>
      <c r="AH2920" t="s">
        <v>5058</v>
      </c>
      <c r="AM2920" t="s">
        <v>14269</v>
      </c>
    </row>
    <row r="2921" spans="1:39" x14ac:dyDescent="0.25">
      <c r="A2921">
        <v>5700</v>
      </c>
      <c r="B2921" t="s">
        <v>14270</v>
      </c>
      <c r="C2921" t="s">
        <v>4791</v>
      </c>
      <c r="D2921" t="s">
        <v>5048</v>
      </c>
      <c r="E2921" t="s">
        <v>7322</v>
      </c>
      <c r="H2921" t="s">
        <v>5050</v>
      </c>
      <c r="I2921" t="s">
        <v>5051</v>
      </c>
      <c r="K2921" t="s">
        <v>5062</v>
      </c>
      <c r="M2921" t="s">
        <v>5237</v>
      </c>
      <c r="N2921" t="s">
        <v>5051</v>
      </c>
      <c r="O2921" t="s">
        <v>5113</v>
      </c>
      <c r="Q2921" t="s">
        <v>506</v>
      </c>
      <c r="X2921" t="s">
        <v>5070</v>
      </c>
      <c r="Y2921" t="s">
        <v>5069</v>
      </c>
      <c r="Z2921" t="s">
        <v>5070</v>
      </c>
      <c r="AA2921" t="s">
        <v>5052</v>
      </c>
      <c r="AH2921" t="s">
        <v>5058</v>
      </c>
      <c r="AM2921" t="s">
        <v>14271</v>
      </c>
    </row>
    <row r="2922" spans="1:39" x14ac:dyDescent="0.25">
      <c r="A2922">
        <v>5701</v>
      </c>
      <c r="B2922" t="s">
        <v>14272</v>
      </c>
      <c r="C2922" t="s">
        <v>4791</v>
      </c>
      <c r="D2922" t="s">
        <v>5048</v>
      </c>
      <c r="E2922" t="s">
        <v>14273</v>
      </c>
      <c r="H2922" t="s">
        <v>5050</v>
      </c>
      <c r="I2922" t="s">
        <v>5051</v>
      </c>
      <c r="K2922" t="s">
        <v>235</v>
      </c>
      <c r="M2922" t="s">
        <v>506</v>
      </c>
      <c r="N2922" t="s">
        <v>5051</v>
      </c>
      <c r="O2922" t="s">
        <v>5108</v>
      </c>
      <c r="Q2922" t="s">
        <v>5056</v>
      </c>
      <c r="X2922" t="s">
        <v>5070</v>
      </c>
      <c r="Y2922" t="s">
        <v>5056</v>
      </c>
      <c r="Z2922" t="s">
        <v>235</v>
      </c>
      <c r="AA2922" t="s">
        <v>5063</v>
      </c>
      <c r="AH2922" t="s">
        <v>5058</v>
      </c>
      <c r="AM2922" t="s">
        <v>14274</v>
      </c>
    </row>
    <row r="2923" spans="1:39" x14ac:dyDescent="0.25">
      <c r="A2923">
        <v>5702</v>
      </c>
      <c r="B2923" t="s">
        <v>14275</v>
      </c>
      <c r="C2923" t="s">
        <v>4791</v>
      </c>
      <c r="D2923" t="s">
        <v>5048</v>
      </c>
      <c r="E2923" t="s">
        <v>14276</v>
      </c>
      <c r="H2923" t="s">
        <v>5050</v>
      </c>
      <c r="I2923" t="s">
        <v>5051</v>
      </c>
      <c r="K2923" t="s">
        <v>235</v>
      </c>
      <c r="M2923" t="s">
        <v>5098</v>
      </c>
      <c r="N2923" t="s">
        <v>5051</v>
      </c>
      <c r="O2923" t="s">
        <v>5063</v>
      </c>
      <c r="Q2923" t="s">
        <v>238</v>
      </c>
      <c r="X2923" t="s">
        <v>5091</v>
      </c>
      <c r="Y2923" t="s">
        <v>5069</v>
      </c>
      <c r="Z2923" t="s">
        <v>5057</v>
      </c>
      <c r="AA2923" t="s">
        <v>5057</v>
      </c>
      <c r="AH2923" t="s">
        <v>5058</v>
      </c>
      <c r="AM2923" t="s">
        <v>14277</v>
      </c>
    </row>
    <row r="2924" spans="1:39" x14ac:dyDescent="0.25">
      <c r="A2924">
        <v>5703</v>
      </c>
      <c r="B2924" t="s">
        <v>14278</v>
      </c>
      <c r="C2924" t="s">
        <v>4791</v>
      </c>
      <c r="D2924" t="s">
        <v>5048</v>
      </c>
      <c r="E2924" t="s">
        <v>14279</v>
      </c>
      <c r="H2924" t="s">
        <v>5050</v>
      </c>
      <c r="I2924" t="s">
        <v>5051</v>
      </c>
      <c r="K2924" t="s">
        <v>5091</v>
      </c>
      <c r="M2924" t="s">
        <v>743</v>
      </c>
      <c r="N2924" t="s">
        <v>5564</v>
      </c>
      <c r="O2924" t="s">
        <v>5099</v>
      </c>
      <c r="Q2924" t="s">
        <v>506</v>
      </c>
      <c r="X2924" t="s">
        <v>5057</v>
      </c>
      <c r="Y2924" t="s">
        <v>5069</v>
      </c>
      <c r="Z2924" t="s">
        <v>5057</v>
      </c>
      <c r="AA2924" t="s">
        <v>235</v>
      </c>
      <c r="AH2924" t="s">
        <v>5058</v>
      </c>
      <c r="AM2924" t="s">
        <v>14280</v>
      </c>
    </row>
    <row r="2925" spans="1:39" x14ac:dyDescent="0.25">
      <c r="A2925">
        <v>5704</v>
      </c>
      <c r="B2925" t="s">
        <v>14281</v>
      </c>
      <c r="C2925" t="s">
        <v>4791</v>
      </c>
      <c r="D2925" t="s">
        <v>5048</v>
      </c>
      <c r="E2925" t="s">
        <v>14282</v>
      </c>
      <c r="H2925" t="s">
        <v>5050</v>
      </c>
      <c r="I2925" t="s">
        <v>5051</v>
      </c>
      <c r="K2925" t="s">
        <v>5113</v>
      </c>
      <c r="M2925" t="s">
        <v>486</v>
      </c>
      <c r="N2925" t="s">
        <v>5051</v>
      </c>
      <c r="O2925" t="s">
        <v>5113</v>
      </c>
      <c r="Q2925" t="s">
        <v>486</v>
      </c>
      <c r="X2925" t="s">
        <v>5057</v>
      </c>
      <c r="Y2925" t="s">
        <v>5648</v>
      </c>
      <c r="Z2925" t="s">
        <v>235</v>
      </c>
      <c r="AA2925" t="s">
        <v>5070</v>
      </c>
      <c r="AH2925" t="s">
        <v>5058</v>
      </c>
      <c r="AM2925" t="s">
        <v>14283</v>
      </c>
    </row>
    <row r="2926" spans="1:39" x14ac:dyDescent="0.25">
      <c r="A2926">
        <v>5705</v>
      </c>
      <c r="B2926" t="s">
        <v>14284</v>
      </c>
      <c r="C2926" t="s">
        <v>4791</v>
      </c>
      <c r="D2926" t="s">
        <v>5048</v>
      </c>
      <c r="E2926" t="s">
        <v>9111</v>
      </c>
      <c r="H2926" t="s">
        <v>5050</v>
      </c>
      <c r="I2926" t="s">
        <v>5051</v>
      </c>
      <c r="K2926" t="s">
        <v>5055</v>
      </c>
      <c r="M2926" t="s">
        <v>6311</v>
      </c>
      <c r="N2926" t="s">
        <v>5051</v>
      </c>
      <c r="O2926" t="s">
        <v>5094</v>
      </c>
      <c r="Q2926" t="s">
        <v>506</v>
      </c>
      <c r="R2926" t="s">
        <v>5051</v>
      </c>
      <c r="S2926" t="s">
        <v>5672</v>
      </c>
      <c r="U2926" t="s">
        <v>5649</v>
      </c>
      <c r="X2926" t="s">
        <v>5077</v>
      </c>
      <c r="Y2926" t="s">
        <v>6876</v>
      </c>
      <c r="Z2926" t="s">
        <v>5077</v>
      </c>
      <c r="AA2926" t="s">
        <v>5057</v>
      </c>
      <c r="AB2926" t="s">
        <v>5627</v>
      </c>
      <c r="AC2926" t="s">
        <v>5057</v>
      </c>
      <c r="AH2926" t="s">
        <v>5058</v>
      </c>
      <c r="AM2926" t="s">
        <v>14285</v>
      </c>
    </row>
    <row r="2927" spans="1:39" x14ac:dyDescent="0.25">
      <c r="A2927">
        <v>5706</v>
      </c>
      <c r="B2927" t="s">
        <v>14286</v>
      </c>
      <c r="C2927" t="s">
        <v>4791</v>
      </c>
      <c r="D2927" t="s">
        <v>5048</v>
      </c>
      <c r="E2927" t="s">
        <v>14287</v>
      </c>
      <c r="H2927" t="s">
        <v>5050</v>
      </c>
      <c r="I2927" t="s">
        <v>5051</v>
      </c>
      <c r="K2927" t="s">
        <v>5271</v>
      </c>
      <c r="M2927" t="s">
        <v>237</v>
      </c>
      <c r="AH2927" t="s">
        <v>5058</v>
      </c>
      <c r="AM2927" t="s">
        <v>14288</v>
      </c>
    </row>
    <row r="2928" spans="1:39" x14ac:dyDescent="0.25">
      <c r="A2928">
        <v>5707</v>
      </c>
      <c r="B2928" t="s">
        <v>14289</v>
      </c>
      <c r="C2928" t="s">
        <v>4791</v>
      </c>
      <c r="D2928" t="s">
        <v>5048</v>
      </c>
      <c r="E2928" t="s">
        <v>8404</v>
      </c>
      <c r="H2928" t="s">
        <v>5050</v>
      </c>
      <c r="I2928" t="s">
        <v>5051</v>
      </c>
      <c r="K2928" t="s">
        <v>5052</v>
      </c>
      <c r="M2928" t="s">
        <v>5134</v>
      </c>
      <c r="N2928" t="s">
        <v>5051</v>
      </c>
      <c r="O2928" t="s">
        <v>5113</v>
      </c>
      <c r="Q2928" t="s">
        <v>5237</v>
      </c>
      <c r="X2928" t="s">
        <v>235</v>
      </c>
      <c r="Y2928" t="s">
        <v>5196</v>
      </c>
      <c r="Z2928" t="s">
        <v>235</v>
      </c>
      <c r="AA2928" t="s">
        <v>235</v>
      </c>
      <c r="AH2928" t="s">
        <v>5058</v>
      </c>
      <c r="AM2928" t="s">
        <v>14290</v>
      </c>
    </row>
    <row r="2929" spans="1:39" x14ac:dyDescent="0.25">
      <c r="A2929">
        <v>5708</v>
      </c>
      <c r="B2929" t="s">
        <v>14291</v>
      </c>
      <c r="C2929" t="s">
        <v>4791</v>
      </c>
      <c r="D2929" t="s">
        <v>5048</v>
      </c>
      <c r="E2929" t="s">
        <v>8414</v>
      </c>
      <c r="H2929" t="s">
        <v>5050</v>
      </c>
      <c r="I2929" t="s">
        <v>5051</v>
      </c>
      <c r="K2929" t="s">
        <v>5091</v>
      </c>
      <c r="M2929" t="s">
        <v>238</v>
      </c>
      <c r="N2929" t="s">
        <v>5051</v>
      </c>
      <c r="O2929" t="s">
        <v>5094</v>
      </c>
      <c r="Q2929" t="s">
        <v>506</v>
      </c>
      <c r="X2929" t="s">
        <v>5057</v>
      </c>
      <c r="Y2929" t="s">
        <v>5065</v>
      </c>
      <c r="Z2929" t="s">
        <v>5057</v>
      </c>
      <c r="AA2929" t="s">
        <v>5057</v>
      </c>
      <c r="AH2929" t="s">
        <v>5058</v>
      </c>
      <c r="AM2929" t="s">
        <v>14292</v>
      </c>
    </row>
    <row r="2930" spans="1:39" x14ac:dyDescent="0.25">
      <c r="A2930">
        <v>5709</v>
      </c>
      <c r="B2930" t="s">
        <v>14293</v>
      </c>
      <c r="C2930" t="s">
        <v>4791</v>
      </c>
      <c r="D2930" t="s">
        <v>5048</v>
      </c>
      <c r="E2930" t="s">
        <v>8415</v>
      </c>
      <c r="H2930" t="s">
        <v>5050</v>
      </c>
      <c r="I2930" t="s">
        <v>5051</v>
      </c>
      <c r="K2930" t="s">
        <v>5099</v>
      </c>
      <c r="M2930" t="s">
        <v>5098</v>
      </c>
      <c r="N2930" t="s">
        <v>5051</v>
      </c>
      <c r="O2930" t="s">
        <v>5094</v>
      </c>
      <c r="Q2930" t="s">
        <v>486</v>
      </c>
      <c r="X2930" t="s">
        <v>5052</v>
      </c>
      <c r="Y2930" t="s">
        <v>5191</v>
      </c>
      <c r="Z2930" t="s">
        <v>5052</v>
      </c>
      <c r="AA2930" t="s">
        <v>5057</v>
      </c>
      <c r="AH2930" t="s">
        <v>5058</v>
      </c>
      <c r="AM2930" t="s">
        <v>14294</v>
      </c>
    </row>
    <row r="2931" spans="1:39" x14ac:dyDescent="0.25">
      <c r="A2931">
        <v>5710</v>
      </c>
      <c r="B2931" t="s">
        <v>14295</v>
      </c>
      <c r="C2931" t="s">
        <v>4791</v>
      </c>
      <c r="D2931" t="s">
        <v>5048</v>
      </c>
      <c r="E2931" t="s">
        <v>8416</v>
      </c>
      <c r="H2931" t="s">
        <v>5050</v>
      </c>
      <c r="I2931" t="s">
        <v>5051</v>
      </c>
      <c r="K2931" t="s">
        <v>5057</v>
      </c>
      <c r="M2931" t="s">
        <v>239</v>
      </c>
      <c r="N2931" t="s">
        <v>5051</v>
      </c>
      <c r="O2931" t="s">
        <v>5099</v>
      </c>
      <c r="Q2931" t="s">
        <v>486</v>
      </c>
      <c r="X2931" t="s">
        <v>5070</v>
      </c>
      <c r="Y2931" t="s">
        <v>5862</v>
      </c>
      <c r="Z2931" t="s">
        <v>5133</v>
      </c>
      <c r="AA2931" t="s">
        <v>5070</v>
      </c>
      <c r="AH2931" t="s">
        <v>5058</v>
      </c>
      <c r="AM2931" t="s">
        <v>14296</v>
      </c>
    </row>
    <row r="2932" spans="1:39" x14ac:dyDescent="0.25">
      <c r="A2932">
        <v>5711</v>
      </c>
      <c r="B2932" t="s">
        <v>14297</v>
      </c>
      <c r="C2932" t="s">
        <v>4791</v>
      </c>
      <c r="D2932" t="s">
        <v>5048</v>
      </c>
      <c r="E2932" t="s">
        <v>8437</v>
      </c>
      <c r="H2932" t="s">
        <v>5050</v>
      </c>
      <c r="I2932" t="s">
        <v>5051</v>
      </c>
      <c r="K2932" t="s">
        <v>5184</v>
      </c>
      <c r="M2932" t="s">
        <v>5355</v>
      </c>
      <c r="N2932" t="s">
        <v>5051</v>
      </c>
      <c r="O2932" t="s">
        <v>5099</v>
      </c>
      <c r="Q2932" t="s">
        <v>5109</v>
      </c>
      <c r="X2932" t="s">
        <v>5057</v>
      </c>
      <c r="Y2932" t="s">
        <v>5085</v>
      </c>
      <c r="Z2932" t="s">
        <v>5057</v>
      </c>
      <c r="AA2932" t="s">
        <v>5057</v>
      </c>
      <c r="AB2932" t="s">
        <v>5093</v>
      </c>
      <c r="AH2932" t="s">
        <v>5058</v>
      </c>
      <c r="AM2932" t="s">
        <v>14298</v>
      </c>
    </row>
    <row r="2933" spans="1:39" x14ac:dyDescent="0.25">
      <c r="A2933">
        <v>5712</v>
      </c>
      <c r="B2933" t="s">
        <v>14299</v>
      </c>
      <c r="C2933" t="s">
        <v>4791</v>
      </c>
      <c r="D2933" t="s">
        <v>5048</v>
      </c>
      <c r="E2933" t="s">
        <v>8438</v>
      </c>
      <c r="H2933" t="s">
        <v>5050</v>
      </c>
      <c r="I2933" t="s">
        <v>5051</v>
      </c>
      <c r="K2933" t="s">
        <v>236</v>
      </c>
      <c r="M2933" t="s">
        <v>6968</v>
      </c>
      <c r="AH2933" t="s">
        <v>5058</v>
      </c>
      <c r="AM2933" t="s">
        <v>14300</v>
      </c>
    </row>
    <row r="2934" spans="1:39" x14ac:dyDescent="0.25">
      <c r="A2934">
        <v>5713</v>
      </c>
      <c r="B2934" t="s">
        <v>14301</v>
      </c>
      <c r="C2934" t="s">
        <v>4791</v>
      </c>
      <c r="D2934" t="s">
        <v>5048</v>
      </c>
      <c r="E2934" t="s">
        <v>8439</v>
      </c>
      <c r="H2934" t="s">
        <v>5050</v>
      </c>
      <c r="I2934" t="s">
        <v>5051</v>
      </c>
      <c r="K2934" t="s">
        <v>237</v>
      </c>
      <c r="M2934" t="s">
        <v>5285</v>
      </c>
      <c r="AH2934" t="s">
        <v>5058</v>
      </c>
      <c r="AM2934" t="s">
        <v>14302</v>
      </c>
    </row>
    <row r="2935" spans="1:39" x14ac:dyDescent="0.25">
      <c r="A2935">
        <v>5714</v>
      </c>
      <c r="B2935" t="s">
        <v>14303</v>
      </c>
      <c r="C2935" t="s">
        <v>4791</v>
      </c>
      <c r="D2935" t="s">
        <v>5048</v>
      </c>
      <c r="E2935" t="s">
        <v>8450</v>
      </c>
      <c r="H2935" t="s">
        <v>5050</v>
      </c>
      <c r="I2935" t="s">
        <v>5051</v>
      </c>
      <c r="K2935" t="s">
        <v>255</v>
      </c>
      <c r="M2935" t="s">
        <v>4836</v>
      </c>
      <c r="AH2935" t="s">
        <v>5058</v>
      </c>
      <c r="AM2935" t="s">
        <v>14304</v>
      </c>
    </row>
    <row r="2936" spans="1:39" x14ac:dyDescent="0.25">
      <c r="A2936">
        <v>5715</v>
      </c>
      <c r="B2936" t="s">
        <v>14305</v>
      </c>
      <c r="C2936" t="s">
        <v>4791</v>
      </c>
      <c r="D2936" t="s">
        <v>5048</v>
      </c>
      <c r="E2936" t="s">
        <v>8480</v>
      </c>
      <c r="H2936" t="s">
        <v>5050</v>
      </c>
      <c r="I2936" t="s">
        <v>5051</v>
      </c>
      <c r="K2936" t="s">
        <v>5672</v>
      </c>
      <c r="M2936" t="s">
        <v>5196</v>
      </c>
      <c r="N2936" t="s">
        <v>5051</v>
      </c>
      <c r="O2936" t="s">
        <v>5099</v>
      </c>
      <c r="Q2936" t="s">
        <v>5991</v>
      </c>
      <c r="X2936" t="s">
        <v>5052</v>
      </c>
      <c r="Y2936" t="s">
        <v>236</v>
      </c>
      <c r="Z2936" t="s">
        <v>5052</v>
      </c>
      <c r="AA2936" t="s">
        <v>5070</v>
      </c>
      <c r="AH2936" t="s">
        <v>5058</v>
      </c>
      <c r="AM2936" t="s">
        <v>14306</v>
      </c>
    </row>
    <row r="2937" spans="1:39" x14ac:dyDescent="0.25">
      <c r="A2937">
        <v>5716</v>
      </c>
      <c r="B2937" t="s">
        <v>14307</v>
      </c>
      <c r="C2937" t="s">
        <v>4791</v>
      </c>
      <c r="D2937" t="s">
        <v>5048</v>
      </c>
      <c r="E2937" t="s">
        <v>8481</v>
      </c>
      <c r="H2937" t="s">
        <v>5050</v>
      </c>
      <c r="I2937" t="s">
        <v>5051</v>
      </c>
      <c r="K2937" t="s">
        <v>235</v>
      </c>
      <c r="M2937" t="s">
        <v>5134</v>
      </c>
      <c r="N2937" t="s">
        <v>5051</v>
      </c>
      <c r="O2937" t="s">
        <v>5099</v>
      </c>
      <c r="Q2937" t="s">
        <v>486</v>
      </c>
      <c r="X2937" t="s">
        <v>5052</v>
      </c>
      <c r="Y2937" t="s">
        <v>5191</v>
      </c>
      <c r="Z2937" t="s">
        <v>5052</v>
      </c>
      <c r="AA2937" t="s">
        <v>5057</v>
      </c>
      <c r="AB2937" t="s">
        <v>5093</v>
      </c>
      <c r="AC2937" t="s">
        <v>5093</v>
      </c>
      <c r="AH2937" t="s">
        <v>5058</v>
      </c>
      <c r="AM2937" t="s">
        <v>14308</v>
      </c>
    </row>
    <row r="2938" spans="1:39" x14ac:dyDescent="0.25">
      <c r="A2938">
        <v>5717</v>
      </c>
      <c r="B2938" t="s">
        <v>14309</v>
      </c>
      <c r="C2938" t="s">
        <v>4791</v>
      </c>
      <c r="D2938" t="s">
        <v>5048</v>
      </c>
      <c r="E2938" t="s">
        <v>8482</v>
      </c>
      <c r="H2938" t="s">
        <v>5050</v>
      </c>
      <c r="I2938" t="s">
        <v>5564</v>
      </c>
      <c r="K2938" t="s">
        <v>5285</v>
      </c>
      <c r="M2938" t="s">
        <v>743</v>
      </c>
      <c r="AH2938" t="s">
        <v>14310</v>
      </c>
      <c r="AM2938" t="s">
        <v>14311</v>
      </c>
    </row>
    <row r="2939" spans="1:39" x14ac:dyDescent="0.25">
      <c r="A2939">
        <v>5718</v>
      </c>
      <c r="B2939" t="s">
        <v>14312</v>
      </c>
      <c r="C2939" t="s">
        <v>4791</v>
      </c>
      <c r="D2939" t="s">
        <v>5048</v>
      </c>
      <c r="E2939" t="s">
        <v>8499</v>
      </c>
      <c r="H2939" t="s">
        <v>5050</v>
      </c>
      <c r="I2939" t="s">
        <v>5051</v>
      </c>
      <c r="K2939" t="s">
        <v>5054</v>
      </c>
      <c r="M2939" t="s">
        <v>5134</v>
      </c>
      <c r="AH2939" t="s">
        <v>5058</v>
      </c>
      <c r="AM2939" t="s">
        <v>14313</v>
      </c>
    </row>
    <row r="2940" spans="1:39" x14ac:dyDescent="0.25">
      <c r="A2940">
        <v>5719</v>
      </c>
      <c r="B2940" t="s">
        <v>14314</v>
      </c>
      <c r="C2940" t="s">
        <v>4791</v>
      </c>
      <c r="D2940" t="s">
        <v>5048</v>
      </c>
      <c r="E2940" t="s">
        <v>8530</v>
      </c>
      <c r="H2940" t="s">
        <v>5050</v>
      </c>
      <c r="I2940" t="s">
        <v>5564</v>
      </c>
      <c r="K2940" t="s">
        <v>5099</v>
      </c>
      <c r="M2940" t="s">
        <v>506</v>
      </c>
      <c r="AH2940" t="s">
        <v>14315</v>
      </c>
      <c r="AM2940" t="s">
        <v>14316</v>
      </c>
    </row>
    <row r="2941" spans="1:39" x14ac:dyDescent="0.25">
      <c r="A2941">
        <v>5720</v>
      </c>
      <c r="B2941" t="s">
        <v>14317</v>
      </c>
      <c r="C2941" t="s">
        <v>4791</v>
      </c>
      <c r="D2941" t="s">
        <v>5048</v>
      </c>
      <c r="E2941" t="s">
        <v>14318</v>
      </c>
      <c r="H2941" t="s">
        <v>5050</v>
      </c>
      <c r="I2941" t="s">
        <v>5051</v>
      </c>
      <c r="K2941" t="s">
        <v>235</v>
      </c>
      <c r="M2941" t="s">
        <v>5134</v>
      </c>
      <c r="N2941" t="s">
        <v>5051</v>
      </c>
      <c r="O2941" t="s">
        <v>5113</v>
      </c>
      <c r="Q2941" t="s">
        <v>486</v>
      </c>
      <c r="X2941" t="s">
        <v>5052</v>
      </c>
      <c r="Y2941" t="s">
        <v>5121</v>
      </c>
      <c r="Z2941" t="s">
        <v>5052</v>
      </c>
      <c r="AA2941" t="s">
        <v>5191</v>
      </c>
      <c r="AH2941" t="s">
        <v>5058</v>
      </c>
      <c r="AM2941" t="s">
        <v>14319</v>
      </c>
    </row>
    <row r="2942" spans="1:39" x14ac:dyDescent="0.25">
      <c r="A2942">
        <v>5721</v>
      </c>
      <c r="B2942" t="s">
        <v>14320</v>
      </c>
      <c r="C2942" t="s">
        <v>4791</v>
      </c>
      <c r="D2942" t="s">
        <v>5048</v>
      </c>
      <c r="E2942" t="s">
        <v>8531</v>
      </c>
      <c r="H2942" t="s">
        <v>5050</v>
      </c>
      <c r="I2942" t="s">
        <v>5051</v>
      </c>
      <c r="K2942" t="s">
        <v>5099</v>
      </c>
      <c r="M2942" t="s">
        <v>5134</v>
      </c>
      <c r="N2942" t="s">
        <v>5051</v>
      </c>
      <c r="O2942" t="s">
        <v>5100</v>
      </c>
      <c r="Q2942" t="s">
        <v>5121</v>
      </c>
      <c r="X2942" t="s">
        <v>5077</v>
      </c>
      <c r="Y2942" t="s">
        <v>5382</v>
      </c>
      <c r="Z2942" t="s">
        <v>5077</v>
      </c>
      <c r="AA2942" t="s">
        <v>6876</v>
      </c>
      <c r="AH2942" t="s">
        <v>5058</v>
      </c>
      <c r="AM2942" t="s">
        <v>14321</v>
      </c>
    </row>
    <row r="2943" spans="1:39" x14ac:dyDescent="0.25">
      <c r="A2943">
        <v>5722</v>
      </c>
      <c r="B2943" t="s">
        <v>14322</v>
      </c>
      <c r="C2943" t="s">
        <v>4791</v>
      </c>
      <c r="D2943" t="s">
        <v>5048</v>
      </c>
      <c r="E2943" t="s">
        <v>8532</v>
      </c>
      <c r="H2943" t="s">
        <v>5050</v>
      </c>
      <c r="I2943" t="s">
        <v>5051</v>
      </c>
      <c r="K2943" t="s">
        <v>5094</v>
      </c>
      <c r="M2943" t="s">
        <v>5098</v>
      </c>
      <c r="N2943" t="s">
        <v>5051</v>
      </c>
      <c r="O2943" t="s">
        <v>5094</v>
      </c>
      <c r="Q2943" t="s">
        <v>5109</v>
      </c>
      <c r="X2943" t="s">
        <v>5070</v>
      </c>
      <c r="Y2943" t="s">
        <v>5109</v>
      </c>
      <c r="Z2943" t="s">
        <v>5070</v>
      </c>
      <c r="AA2943" t="s">
        <v>323</v>
      </c>
      <c r="AH2943" t="s">
        <v>5058</v>
      </c>
      <c r="AM2943" t="s">
        <v>14323</v>
      </c>
    </row>
    <row r="2944" spans="1:39" x14ac:dyDescent="0.25">
      <c r="A2944">
        <v>5723</v>
      </c>
      <c r="B2944" t="s">
        <v>14324</v>
      </c>
      <c r="C2944" t="s">
        <v>4791</v>
      </c>
      <c r="D2944" t="s">
        <v>5048</v>
      </c>
      <c r="E2944" t="s">
        <v>8533</v>
      </c>
      <c r="H2944" t="s">
        <v>5050</v>
      </c>
      <c r="I2944" t="s">
        <v>5564</v>
      </c>
      <c r="K2944" t="s">
        <v>6876</v>
      </c>
      <c r="M2944" t="s">
        <v>486</v>
      </c>
      <c r="AH2944" t="s">
        <v>14325</v>
      </c>
      <c r="AM2944" t="s">
        <v>14326</v>
      </c>
    </row>
    <row r="2945" spans="1:39" x14ac:dyDescent="0.25">
      <c r="A2945">
        <v>5724</v>
      </c>
      <c r="B2945" t="s">
        <v>14327</v>
      </c>
      <c r="C2945" t="s">
        <v>4791</v>
      </c>
      <c r="D2945" t="s">
        <v>5048</v>
      </c>
      <c r="E2945" t="s">
        <v>8534</v>
      </c>
      <c r="H2945" t="s">
        <v>5050</v>
      </c>
      <c r="I2945" t="s">
        <v>5051</v>
      </c>
      <c r="K2945" t="s">
        <v>5134</v>
      </c>
      <c r="M2945" t="s">
        <v>5134</v>
      </c>
      <c r="AH2945" t="s">
        <v>5058</v>
      </c>
      <c r="AM2945" t="s">
        <v>14328</v>
      </c>
    </row>
    <row r="2946" spans="1:39" x14ac:dyDescent="0.25">
      <c r="A2946">
        <v>5725</v>
      </c>
      <c r="B2946" t="s">
        <v>14329</v>
      </c>
      <c r="C2946" t="s">
        <v>4791</v>
      </c>
      <c r="D2946" t="s">
        <v>5048</v>
      </c>
      <c r="E2946" t="s">
        <v>8554</v>
      </c>
      <c r="H2946" t="s">
        <v>5050</v>
      </c>
      <c r="I2946" t="s">
        <v>5051</v>
      </c>
      <c r="K2946" t="s">
        <v>5052</v>
      </c>
      <c r="M2946" t="s">
        <v>743</v>
      </c>
      <c r="N2946" t="s">
        <v>5051</v>
      </c>
      <c r="O2946" t="s">
        <v>5113</v>
      </c>
      <c r="Q2946" t="s">
        <v>238</v>
      </c>
      <c r="X2946" t="s">
        <v>5057</v>
      </c>
      <c r="Y2946" t="s">
        <v>5191</v>
      </c>
      <c r="Z2946" t="s">
        <v>5057</v>
      </c>
      <c r="AA2946" t="s">
        <v>5057</v>
      </c>
      <c r="AH2946" t="s">
        <v>5058</v>
      </c>
      <c r="AM2946" t="s">
        <v>14330</v>
      </c>
    </row>
    <row r="2947" spans="1:39" x14ac:dyDescent="0.25">
      <c r="A2947">
        <v>5726</v>
      </c>
      <c r="B2947" t="s">
        <v>14331</v>
      </c>
      <c r="C2947" t="s">
        <v>4791</v>
      </c>
      <c r="D2947" t="s">
        <v>5048</v>
      </c>
      <c r="E2947" t="s">
        <v>8555</v>
      </c>
      <c r="H2947" t="s">
        <v>5050</v>
      </c>
      <c r="I2947" t="s">
        <v>5051</v>
      </c>
      <c r="K2947" t="s">
        <v>239</v>
      </c>
      <c r="M2947" t="s">
        <v>239</v>
      </c>
      <c r="AH2947" t="s">
        <v>5058</v>
      </c>
      <c r="AM2947" t="s">
        <v>14332</v>
      </c>
    </row>
    <row r="2948" spans="1:39" x14ac:dyDescent="0.25">
      <c r="A2948">
        <v>5727</v>
      </c>
      <c r="B2948" t="s">
        <v>14333</v>
      </c>
      <c r="C2948" t="s">
        <v>4791</v>
      </c>
      <c r="D2948" t="s">
        <v>5048</v>
      </c>
      <c r="E2948" t="s">
        <v>8556</v>
      </c>
      <c r="H2948" t="s">
        <v>5050</v>
      </c>
      <c r="I2948" t="s">
        <v>5051</v>
      </c>
      <c r="K2948" t="s">
        <v>239</v>
      </c>
      <c r="M2948" t="s">
        <v>239</v>
      </c>
      <c r="AH2948" t="s">
        <v>5058</v>
      </c>
      <c r="AM2948" t="s">
        <v>14334</v>
      </c>
    </row>
    <row r="2949" spans="1:39" x14ac:dyDescent="0.25">
      <c r="A2949">
        <v>5728</v>
      </c>
      <c r="B2949" t="s">
        <v>14335</v>
      </c>
      <c r="C2949" t="s">
        <v>4791</v>
      </c>
      <c r="D2949" t="s">
        <v>5048</v>
      </c>
      <c r="E2949" t="s">
        <v>8560</v>
      </c>
      <c r="H2949" t="s">
        <v>5050</v>
      </c>
      <c r="I2949" t="s">
        <v>5051</v>
      </c>
      <c r="K2949" t="s">
        <v>5099</v>
      </c>
      <c r="M2949" t="s">
        <v>5134</v>
      </c>
      <c r="N2949" t="s">
        <v>5051</v>
      </c>
      <c r="O2949" t="s">
        <v>5099</v>
      </c>
      <c r="Q2949" t="s">
        <v>5121</v>
      </c>
      <c r="X2949" t="s">
        <v>5077</v>
      </c>
      <c r="Y2949" t="s">
        <v>5382</v>
      </c>
      <c r="Z2949" t="s">
        <v>5077</v>
      </c>
      <c r="AA2949" t="s">
        <v>6876</v>
      </c>
      <c r="AH2949" t="s">
        <v>5058</v>
      </c>
      <c r="AM2949" t="s">
        <v>14336</v>
      </c>
    </row>
    <row r="2950" spans="1:39" x14ac:dyDescent="0.25">
      <c r="A2950">
        <v>5729</v>
      </c>
      <c r="B2950" t="s">
        <v>14337</v>
      </c>
      <c r="C2950" t="s">
        <v>4791</v>
      </c>
      <c r="D2950" t="s">
        <v>5048</v>
      </c>
      <c r="E2950" t="s">
        <v>8561</v>
      </c>
      <c r="H2950" t="s">
        <v>5050</v>
      </c>
      <c r="I2950" t="s">
        <v>5051</v>
      </c>
      <c r="K2950" t="s">
        <v>235</v>
      </c>
      <c r="M2950" t="s">
        <v>237</v>
      </c>
      <c r="N2950" t="s">
        <v>5051</v>
      </c>
      <c r="O2950" t="s">
        <v>5113</v>
      </c>
      <c r="Q2950" t="s">
        <v>486</v>
      </c>
      <c r="X2950" t="s">
        <v>5129</v>
      </c>
      <c r="Y2950" t="s">
        <v>5191</v>
      </c>
      <c r="Z2950" t="s">
        <v>5052</v>
      </c>
      <c r="AA2950" t="s">
        <v>5070</v>
      </c>
      <c r="AH2950" t="s">
        <v>5058</v>
      </c>
      <c r="AM2950" t="s">
        <v>14338</v>
      </c>
    </row>
    <row r="2951" spans="1:39" x14ac:dyDescent="0.25">
      <c r="A2951">
        <v>5730</v>
      </c>
      <c r="B2951" t="s">
        <v>14339</v>
      </c>
      <c r="C2951" t="s">
        <v>4791</v>
      </c>
      <c r="D2951" t="s">
        <v>5048</v>
      </c>
      <c r="E2951" t="s">
        <v>8566</v>
      </c>
      <c r="H2951" t="s">
        <v>5050</v>
      </c>
      <c r="I2951" t="s">
        <v>5564</v>
      </c>
      <c r="K2951" t="s">
        <v>5069</v>
      </c>
      <c r="M2951" t="s">
        <v>238</v>
      </c>
      <c r="AH2951" t="s">
        <v>14340</v>
      </c>
      <c r="AM2951" t="s">
        <v>14341</v>
      </c>
    </row>
    <row r="2952" spans="1:39" x14ac:dyDescent="0.25">
      <c r="A2952">
        <v>5731</v>
      </c>
      <c r="B2952" t="s">
        <v>14342</v>
      </c>
      <c r="C2952" t="s">
        <v>4791</v>
      </c>
      <c r="D2952" t="s">
        <v>5048</v>
      </c>
      <c r="E2952" t="s">
        <v>8568</v>
      </c>
      <c r="H2952" t="s">
        <v>5050</v>
      </c>
      <c r="I2952" t="s">
        <v>5051</v>
      </c>
      <c r="K2952" t="s">
        <v>5104</v>
      </c>
      <c r="M2952" t="s">
        <v>5134</v>
      </c>
      <c r="N2952" t="s">
        <v>5051</v>
      </c>
      <c r="O2952" t="s">
        <v>5094</v>
      </c>
      <c r="Q2952" t="s">
        <v>238</v>
      </c>
      <c r="X2952" t="s">
        <v>5070</v>
      </c>
      <c r="Y2952" t="s">
        <v>5085</v>
      </c>
      <c r="Z2952" t="s">
        <v>5070</v>
      </c>
      <c r="AA2952" t="s">
        <v>5070</v>
      </c>
      <c r="AH2952" t="s">
        <v>5058</v>
      </c>
      <c r="AM2952" t="s">
        <v>14343</v>
      </c>
    </row>
    <row r="2953" spans="1:39" x14ac:dyDescent="0.25">
      <c r="A2953">
        <v>5732</v>
      </c>
      <c r="B2953" t="s">
        <v>14344</v>
      </c>
      <c r="C2953" t="s">
        <v>4791</v>
      </c>
      <c r="D2953" t="s">
        <v>5048</v>
      </c>
      <c r="E2953" t="s">
        <v>8569</v>
      </c>
      <c r="H2953" t="s">
        <v>5050</v>
      </c>
      <c r="I2953" t="s">
        <v>5051</v>
      </c>
      <c r="K2953" t="s">
        <v>235</v>
      </c>
      <c r="M2953" t="s">
        <v>238</v>
      </c>
      <c r="N2953" t="s">
        <v>5051</v>
      </c>
      <c r="O2953" t="s">
        <v>5063</v>
      </c>
      <c r="Q2953" t="s">
        <v>239</v>
      </c>
      <c r="X2953" t="s">
        <v>5091</v>
      </c>
      <c r="Y2953" t="s">
        <v>5069</v>
      </c>
      <c r="Z2953" t="s">
        <v>5091</v>
      </c>
      <c r="AA2953" t="s">
        <v>5070</v>
      </c>
      <c r="AH2953" t="s">
        <v>5058</v>
      </c>
      <c r="AM2953" t="s">
        <v>14345</v>
      </c>
    </row>
    <row r="2954" spans="1:39" x14ac:dyDescent="0.25">
      <c r="A2954">
        <v>5733</v>
      </c>
      <c r="B2954" t="s">
        <v>14346</v>
      </c>
      <c r="C2954" t="s">
        <v>4791</v>
      </c>
      <c r="D2954" t="s">
        <v>5048</v>
      </c>
      <c r="E2954" t="s">
        <v>8583</v>
      </c>
      <c r="H2954" t="s">
        <v>5050</v>
      </c>
      <c r="I2954" t="s">
        <v>5051</v>
      </c>
      <c r="K2954" t="s">
        <v>235</v>
      </c>
      <c r="M2954" t="s">
        <v>238</v>
      </c>
      <c r="N2954" t="s">
        <v>5051</v>
      </c>
      <c r="O2954" t="s">
        <v>235</v>
      </c>
      <c r="Q2954" t="s">
        <v>486</v>
      </c>
      <c r="X2954" t="s">
        <v>5091</v>
      </c>
      <c r="Y2954" t="s">
        <v>5408</v>
      </c>
      <c r="Z2954" t="s">
        <v>5091</v>
      </c>
      <c r="AA2954" t="s">
        <v>5063</v>
      </c>
      <c r="AB2954" t="s">
        <v>5093</v>
      </c>
      <c r="AH2954" t="s">
        <v>5058</v>
      </c>
      <c r="AM2954" t="s">
        <v>14347</v>
      </c>
    </row>
    <row r="2955" spans="1:39" x14ac:dyDescent="0.25">
      <c r="A2955">
        <v>5734</v>
      </c>
      <c r="B2955" t="s">
        <v>14348</v>
      </c>
      <c r="C2955" t="s">
        <v>4791</v>
      </c>
      <c r="D2955" t="s">
        <v>5048</v>
      </c>
      <c r="E2955" t="s">
        <v>8575</v>
      </c>
      <c r="H2955" t="s">
        <v>5050</v>
      </c>
      <c r="I2955" t="s">
        <v>5051</v>
      </c>
      <c r="K2955" t="s">
        <v>5133</v>
      </c>
      <c r="M2955" t="s">
        <v>5134</v>
      </c>
      <c r="N2955" t="s">
        <v>5051</v>
      </c>
      <c r="O2955" t="s">
        <v>5113</v>
      </c>
      <c r="Q2955" t="s">
        <v>238</v>
      </c>
      <c r="X2955" t="s">
        <v>5057</v>
      </c>
      <c r="Y2955" t="s">
        <v>5355</v>
      </c>
      <c r="Z2955" t="s">
        <v>5057</v>
      </c>
      <c r="AA2955" t="s">
        <v>5057</v>
      </c>
      <c r="AH2955" t="s">
        <v>5058</v>
      </c>
      <c r="AM2955" t="s">
        <v>14349</v>
      </c>
    </row>
    <row r="2956" spans="1:39" x14ac:dyDescent="0.25">
      <c r="A2956">
        <v>5735</v>
      </c>
      <c r="B2956" t="s">
        <v>14350</v>
      </c>
      <c r="C2956" t="s">
        <v>4791</v>
      </c>
      <c r="D2956" t="s">
        <v>5048</v>
      </c>
      <c r="E2956" t="s">
        <v>8584</v>
      </c>
      <c r="H2956" t="s">
        <v>5050</v>
      </c>
      <c r="I2956" t="s">
        <v>5051</v>
      </c>
      <c r="K2956" t="s">
        <v>5063</v>
      </c>
      <c r="M2956" t="s">
        <v>292</v>
      </c>
      <c r="AH2956" t="s">
        <v>5058</v>
      </c>
      <c r="AM2956" t="s">
        <v>14351</v>
      </c>
    </row>
    <row r="2957" spans="1:39" x14ac:dyDescent="0.25">
      <c r="A2957">
        <v>5736</v>
      </c>
      <c r="B2957" t="s">
        <v>14352</v>
      </c>
      <c r="C2957" t="s">
        <v>4791</v>
      </c>
      <c r="D2957" t="s">
        <v>5048</v>
      </c>
      <c r="E2957" t="s">
        <v>8586</v>
      </c>
      <c r="H2957" t="s">
        <v>5050</v>
      </c>
      <c r="I2957" t="s">
        <v>5564</v>
      </c>
      <c r="K2957" t="s">
        <v>5134</v>
      </c>
      <c r="M2957" t="s">
        <v>559</v>
      </c>
      <c r="X2957" t="s">
        <v>5093</v>
      </c>
      <c r="Y2957" t="s">
        <v>5093</v>
      </c>
      <c r="Z2957" t="s">
        <v>5093</v>
      </c>
      <c r="AA2957" t="s">
        <v>5093</v>
      </c>
      <c r="AB2957" t="s">
        <v>5093</v>
      </c>
      <c r="AH2957" t="s">
        <v>5058</v>
      </c>
      <c r="AM2957" t="s">
        <v>14353</v>
      </c>
    </row>
    <row r="2958" spans="1:39" x14ac:dyDescent="0.25">
      <c r="A2958">
        <v>5737</v>
      </c>
      <c r="B2958" t="s">
        <v>14354</v>
      </c>
      <c r="C2958" t="s">
        <v>4791</v>
      </c>
      <c r="D2958" t="s">
        <v>5048</v>
      </c>
      <c r="E2958" t="s">
        <v>8587</v>
      </c>
      <c r="H2958" t="s">
        <v>5050</v>
      </c>
      <c r="I2958" t="s">
        <v>5051</v>
      </c>
      <c r="K2958" t="s">
        <v>5052</v>
      </c>
      <c r="M2958" t="s">
        <v>5092</v>
      </c>
      <c r="N2958" t="s">
        <v>6920</v>
      </c>
      <c r="X2958" t="s">
        <v>5093</v>
      </c>
      <c r="Y2958" t="s">
        <v>5382</v>
      </c>
      <c r="Z2958" t="s">
        <v>5093</v>
      </c>
      <c r="AA2958" t="s">
        <v>5093</v>
      </c>
      <c r="AH2958" t="s">
        <v>5058</v>
      </c>
      <c r="AM2958" t="s">
        <v>14355</v>
      </c>
    </row>
    <row r="2959" spans="1:39" x14ac:dyDescent="0.25">
      <c r="A2959">
        <v>5738</v>
      </c>
      <c r="B2959" t="s">
        <v>14356</v>
      </c>
      <c r="C2959" t="s">
        <v>4791</v>
      </c>
      <c r="D2959" t="s">
        <v>5048</v>
      </c>
      <c r="E2959" t="s">
        <v>8598</v>
      </c>
      <c r="H2959" t="s">
        <v>5050</v>
      </c>
      <c r="I2959" t="s">
        <v>5051</v>
      </c>
      <c r="K2959" t="s">
        <v>5184</v>
      </c>
      <c r="M2959" t="s">
        <v>743</v>
      </c>
      <c r="N2959" t="s">
        <v>5051</v>
      </c>
      <c r="O2959" t="s">
        <v>5099</v>
      </c>
      <c r="Q2959" t="s">
        <v>506</v>
      </c>
      <c r="X2959" t="s">
        <v>5091</v>
      </c>
      <c r="Y2959" t="s">
        <v>5063</v>
      </c>
      <c r="Z2959" t="s">
        <v>5091</v>
      </c>
      <c r="AA2959" t="s">
        <v>5052</v>
      </c>
      <c r="AH2959" t="s">
        <v>7707</v>
      </c>
      <c r="AM2959" t="s">
        <v>14357</v>
      </c>
    </row>
    <row r="2960" spans="1:39" x14ac:dyDescent="0.25">
      <c r="A2960">
        <v>5739</v>
      </c>
      <c r="B2960" t="s">
        <v>14358</v>
      </c>
      <c r="C2960" t="s">
        <v>4791</v>
      </c>
      <c r="D2960" t="s">
        <v>5048</v>
      </c>
      <c r="E2960" t="s">
        <v>8609</v>
      </c>
      <c r="H2960" t="s">
        <v>5050</v>
      </c>
      <c r="I2960" t="s">
        <v>5051</v>
      </c>
      <c r="K2960" t="s">
        <v>5134</v>
      </c>
      <c r="M2960" t="s">
        <v>559</v>
      </c>
      <c r="X2960" t="s">
        <v>5093</v>
      </c>
      <c r="Y2960" t="s">
        <v>5093</v>
      </c>
      <c r="Z2960" t="s">
        <v>5093</v>
      </c>
      <c r="AA2960" t="s">
        <v>5093</v>
      </c>
      <c r="AB2960" t="s">
        <v>5093</v>
      </c>
      <c r="AH2960" t="s">
        <v>5058</v>
      </c>
      <c r="AM2960" t="s">
        <v>14359</v>
      </c>
    </row>
    <row r="2961" spans="1:39" x14ac:dyDescent="0.25">
      <c r="A2961">
        <v>5740</v>
      </c>
      <c r="B2961" t="s">
        <v>14360</v>
      </c>
      <c r="C2961" t="s">
        <v>4791</v>
      </c>
      <c r="D2961" t="s">
        <v>5048</v>
      </c>
      <c r="E2961" t="s">
        <v>14361</v>
      </c>
      <c r="H2961" t="s">
        <v>5050</v>
      </c>
      <c r="I2961" t="s">
        <v>5051</v>
      </c>
      <c r="K2961" t="s">
        <v>5094</v>
      </c>
      <c r="M2961" t="s">
        <v>486</v>
      </c>
      <c r="N2961" t="s">
        <v>5051</v>
      </c>
      <c r="O2961" t="s">
        <v>5099</v>
      </c>
      <c r="Q2961" t="s">
        <v>486</v>
      </c>
      <c r="X2961" t="s">
        <v>5077</v>
      </c>
      <c r="Y2961" t="s">
        <v>5085</v>
      </c>
      <c r="Z2961" t="s">
        <v>5052</v>
      </c>
      <c r="AA2961" t="s">
        <v>5070</v>
      </c>
      <c r="AH2961" t="s">
        <v>5058</v>
      </c>
      <c r="AM2961" t="s">
        <v>14362</v>
      </c>
    </row>
    <row r="2962" spans="1:39" x14ac:dyDescent="0.25">
      <c r="A2962">
        <v>5741</v>
      </c>
      <c r="B2962" t="s">
        <v>14363</v>
      </c>
      <c r="C2962" t="s">
        <v>4791</v>
      </c>
      <c r="D2962" t="s">
        <v>5048</v>
      </c>
      <c r="E2962" t="s">
        <v>8626</v>
      </c>
      <c r="H2962" t="s">
        <v>5050</v>
      </c>
      <c r="I2962" t="s">
        <v>5564</v>
      </c>
      <c r="K2962" t="s">
        <v>5142</v>
      </c>
      <c r="M2962" t="s">
        <v>5054</v>
      </c>
      <c r="AH2962" t="s">
        <v>14364</v>
      </c>
      <c r="AM2962" t="s">
        <v>14365</v>
      </c>
    </row>
    <row r="2963" spans="1:39" x14ac:dyDescent="0.25">
      <c r="A2963">
        <v>5742</v>
      </c>
      <c r="B2963" t="s">
        <v>14366</v>
      </c>
      <c r="C2963" t="s">
        <v>4791</v>
      </c>
      <c r="D2963" t="s">
        <v>5048</v>
      </c>
      <c r="E2963" t="s">
        <v>8682</v>
      </c>
      <c r="H2963" t="s">
        <v>5050</v>
      </c>
      <c r="I2963" t="s">
        <v>5051</v>
      </c>
      <c r="K2963" t="s">
        <v>5109</v>
      </c>
      <c r="M2963" t="s">
        <v>6922</v>
      </c>
      <c r="AH2963" t="s">
        <v>5058</v>
      </c>
      <c r="AM2963" t="s">
        <v>14367</v>
      </c>
    </row>
    <row r="2964" spans="1:39" x14ac:dyDescent="0.25">
      <c r="A2964">
        <v>5743</v>
      </c>
      <c r="B2964" t="s">
        <v>14368</v>
      </c>
      <c r="C2964" t="s">
        <v>4791</v>
      </c>
      <c r="D2964" t="s">
        <v>5048</v>
      </c>
      <c r="E2964" t="s">
        <v>8728</v>
      </c>
      <c r="H2964" t="s">
        <v>5050</v>
      </c>
      <c r="I2964" t="s">
        <v>5051</v>
      </c>
      <c r="K2964" t="s">
        <v>5109</v>
      </c>
      <c r="M2964" t="s">
        <v>4836</v>
      </c>
      <c r="AH2964" t="s">
        <v>5058</v>
      </c>
      <c r="AM2964" t="s">
        <v>14369</v>
      </c>
    </row>
    <row r="2965" spans="1:39" x14ac:dyDescent="0.25">
      <c r="A2965">
        <v>5744</v>
      </c>
      <c r="B2965" t="s">
        <v>14370</v>
      </c>
      <c r="C2965" t="s">
        <v>4791</v>
      </c>
      <c r="D2965" t="s">
        <v>5048</v>
      </c>
      <c r="E2965" t="s">
        <v>14371</v>
      </c>
      <c r="H2965" t="s">
        <v>5050</v>
      </c>
      <c r="I2965" t="s">
        <v>5051</v>
      </c>
      <c r="K2965" t="s">
        <v>5094</v>
      </c>
      <c r="M2965" t="s">
        <v>6968</v>
      </c>
      <c r="AH2965" t="s">
        <v>5058</v>
      </c>
      <c r="AM2965" t="s">
        <v>14372</v>
      </c>
    </row>
    <row r="2966" spans="1:39" x14ac:dyDescent="0.25">
      <c r="A2966">
        <v>5745</v>
      </c>
      <c r="B2966" t="s">
        <v>14373</v>
      </c>
      <c r="C2966" t="s">
        <v>4791</v>
      </c>
      <c r="D2966" t="s">
        <v>5048</v>
      </c>
      <c r="E2966" t="s">
        <v>8729</v>
      </c>
      <c r="H2966" t="s">
        <v>5050</v>
      </c>
      <c r="I2966" t="s">
        <v>5051</v>
      </c>
      <c r="K2966" t="s">
        <v>5094</v>
      </c>
      <c r="M2966" t="s">
        <v>5134</v>
      </c>
      <c r="N2966" t="s">
        <v>5051</v>
      </c>
      <c r="O2966" t="s">
        <v>5094</v>
      </c>
      <c r="Q2966" t="s">
        <v>238</v>
      </c>
      <c r="X2966" t="s">
        <v>5070</v>
      </c>
      <c r="Y2966" t="s">
        <v>5085</v>
      </c>
      <c r="Z2966" t="s">
        <v>5070</v>
      </c>
      <c r="AA2966" t="s">
        <v>5070</v>
      </c>
      <c r="AH2966" t="s">
        <v>5058</v>
      </c>
      <c r="AM2966" t="s">
        <v>14374</v>
      </c>
    </row>
    <row r="2967" spans="1:39" x14ac:dyDescent="0.25">
      <c r="A2967">
        <v>5746</v>
      </c>
      <c r="B2967" t="s">
        <v>14375</v>
      </c>
      <c r="C2967" t="s">
        <v>4791</v>
      </c>
      <c r="D2967" t="s">
        <v>5048</v>
      </c>
      <c r="E2967" t="s">
        <v>8732</v>
      </c>
      <c r="H2967" t="s">
        <v>5050</v>
      </c>
      <c r="I2967" t="s">
        <v>5051</v>
      </c>
      <c r="K2967" t="s">
        <v>5191</v>
      </c>
      <c r="M2967" t="s">
        <v>5237</v>
      </c>
      <c r="N2967" t="s">
        <v>5051</v>
      </c>
      <c r="O2967" t="s">
        <v>5099</v>
      </c>
      <c r="Q2967" t="s">
        <v>506</v>
      </c>
      <c r="X2967" t="s">
        <v>5070</v>
      </c>
      <c r="Y2967" t="s">
        <v>5057</v>
      </c>
      <c r="Z2967" t="s">
        <v>5285</v>
      </c>
      <c r="AA2967" t="s">
        <v>5057</v>
      </c>
      <c r="AH2967" t="s">
        <v>5058</v>
      </c>
      <c r="AM2967" t="s">
        <v>14376</v>
      </c>
    </row>
    <row r="2968" spans="1:39" x14ac:dyDescent="0.25">
      <c r="A2968">
        <v>5747</v>
      </c>
      <c r="B2968" t="s">
        <v>14377</v>
      </c>
      <c r="C2968" t="s">
        <v>4791</v>
      </c>
      <c r="D2968" t="s">
        <v>5048</v>
      </c>
      <c r="E2968" t="s">
        <v>8752</v>
      </c>
      <c r="H2968" t="s">
        <v>5050</v>
      </c>
      <c r="I2968" t="s">
        <v>5051</v>
      </c>
      <c r="K2968" t="s">
        <v>239</v>
      </c>
      <c r="M2968" t="s">
        <v>5078</v>
      </c>
      <c r="AH2968" t="s">
        <v>5058</v>
      </c>
      <c r="AM2968" t="s">
        <v>14378</v>
      </c>
    </row>
    <row r="2969" spans="1:39" x14ac:dyDescent="0.25">
      <c r="A2969">
        <v>5748</v>
      </c>
      <c r="B2969" t="s">
        <v>14379</v>
      </c>
      <c r="C2969" t="s">
        <v>4791</v>
      </c>
      <c r="D2969" t="s">
        <v>5048</v>
      </c>
      <c r="E2969" t="s">
        <v>8770</v>
      </c>
      <c r="H2969" t="s">
        <v>5050</v>
      </c>
      <c r="I2969" t="s">
        <v>5051</v>
      </c>
      <c r="K2969" t="s">
        <v>235</v>
      </c>
      <c r="M2969" t="s">
        <v>5134</v>
      </c>
      <c r="N2969" t="s">
        <v>5051</v>
      </c>
      <c r="O2969" t="s">
        <v>5099</v>
      </c>
      <c r="Q2969" t="s">
        <v>238</v>
      </c>
      <c r="X2969" t="s">
        <v>5070</v>
      </c>
      <c r="Y2969" t="s">
        <v>323</v>
      </c>
      <c r="Z2969" t="s">
        <v>5133</v>
      </c>
      <c r="AA2969" t="s">
        <v>5070</v>
      </c>
      <c r="AB2969" t="s">
        <v>5093</v>
      </c>
      <c r="AC2969" t="s">
        <v>5093</v>
      </c>
      <c r="AH2969" t="s">
        <v>5058</v>
      </c>
      <c r="AM2969" t="s">
        <v>14380</v>
      </c>
    </row>
    <row r="2970" spans="1:39" x14ac:dyDescent="0.25">
      <c r="A2970">
        <v>5749</v>
      </c>
      <c r="B2970" t="s">
        <v>14381</v>
      </c>
      <c r="C2970" t="s">
        <v>4791</v>
      </c>
      <c r="D2970" t="s">
        <v>5048</v>
      </c>
      <c r="E2970" t="s">
        <v>8771</v>
      </c>
      <c r="H2970" t="s">
        <v>5050</v>
      </c>
      <c r="I2970" t="s">
        <v>5051</v>
      </c>
      <c r="K2970" t="s">
        <v>239</v>
      </c>
      <c r="M2970" t="s">
        <v>236</v>
      </c>
      <c r="AH2970" t="s">
        <v>5058</v>
      </c>
      <c r="AM2970" t="s">
        <v>14382</v>
      </c>
    </row>
    <row r="2971" spans="1:39" x14ac:dyDescent="0.25">
      <c r="A2971">
        <v>5750</v>
      </c>
      <c r="B2971" t="s">
        <v>14383</v>
      </c>
      <c r="C2971" t="s">
        <v>4791</v>
      </c>
      <c r="D2971" t="s">
        <v>5048</v>
      </c>
      <c r="E2971" t="s">
        <v>8774</v>
      </c>
      <c r="H2971" t="s">
        <v>5050</v>
      </c>
      <c r="I2971" t="s">
        <v>5051</v>
      </c>
      <c r="K2971" t="s">
        <v>5099</v>
      </c>
      <c r="M2971" t="s">
        <v>486</v>
      </c>
      <c r="N2971" t="s">
        <v>5051</v>
      </c>
      <c r="O2971" t="s">
        <v>5184</v>
      </c>
      <c r="Q2971" t="s">
        <v>5355</v>
      </c>
      <c r="X2971" t="s">
        <v>5077</v>
      </c>
      <c r="Y2971" t="s">
        <v>5057</v>
      </c>
      <c r="Z2971" t="s">
        <v>6483</v>
      </c>
      <c r="AA2971" t="s">
        <v>5104</v>
      </c>
      <c r="AH2971" t="s">
        <v>5058</v>
      </c>
      <c r="AM2971" t="s">
        <v>14384</v>
      </c>
    </row>
    <row r="2972" spans="1:39" x14ac:dyDescent="0.25">
      <c r="A2972">
        <v>5751</v>
      </c>
      <c r="B2972" t="s">
        <v>14385</v>
      </c>
      <c r="C2972" t="s">
        <v>4791</v>
      </c>
      <c r="D2972" t="s">
        <v>5048</v>
      </c>
      <c r="E2972" t="s">
        <v>8775</v>
      </c>
      <c r="H2972" t="s">
        <v>5050</v>
      </c>
      <c r="I2972" t="s">
        <v>5051</v>
      </c>
      <c r="K2972" t="s">
        <v>5109</v>
      </c>
      <c r="M2972" t="s">
        <v>670</v>
      </c>
      <c r="AH2972" t="s">
        <v>5058</v>
      </c>
      <c r="AM2972" t="s">
        <v>14386</v>
      </c>
    </row>
    <row r="2973" spans="1:39" x14ac:dyDescent="0.25">
      <c r="A2973">
        <v>5752</v>
      </c>
      <c r="B2973" t="s">
        <v>14387</v>
      </c>
      <c r="C2973" t="s">
        <v>4791</v>
      </c>
      <c r="D2973" t="s">
        <v>5048</v>
      </c>
      <c r="E2973" t="s">
        <v>8779</v>
      </c>
      <c r="H2973" t="s">
        <v>5050</v>
      </c>
      <c r="I2973" t="s">
        <v>5051</v>
      </c>
      <c r="K2973" t="s">
        <v>5052</v>
      </c>
      <c r="M2973" t="s">
        <v>5134</v>
      </c>
      <c r="N2973" t="s">
        <v>5051</v>
      </c>
      <c r="O2973" t="s">
        <v>235</v>
      </c>
      <c r="Q2973" t="s">
        <v>238</v>
      </c>
      <c r="X2973" t="s">
        <v>5057</v>
      </c>
      <c r="Y2973" t="s">
        <v>5080</v>
      </c>
      <c r="Z2973" t="s">
        <v>5057</v>
      </c>
      <c r="AA2973" t="s">
        <v>5057</v>
      </c>
      <c r="AH2973" t="s">
        <v>5058</v>
      </c>
      <c r="AM2973" t="s">
        <v>14388</v>
      </c>
    </row>
    <row r="2974" spans="1:39" x14ac:dyDescent="0.25">
      <c r="A2974">
        <v>5753</v>
      </c>
      <c r="B2974" t="s">
        <v>14389</v>
      </c>
      <c r="C2974" t="s">
        <v>4791</v>
      </c>
      <c r="D2974" t="s">
        <v>5048</v>
      </c>
      <c r="E2974" t="s">
        <v>8780</v>
      </c>
      <c r="H2974" t="s">
        <v>5050</v>
      </c>
      <c r="I2974" t="s">
        <v>5051</v>
      </c>
      <c r="K2974" t="s">
        <v>239</v>
      </c>
      <c r="M2974" t="s">
        <v>486</v>
      </c>
      <c r="N2974" t="s">
        <v>5051</v>
      </c>
      <c r="O2974" t="s">
        <v>5113</v>
      </c>
      <c r="Q2974" t="s">
        <v>486</v>
      </c>
      <c r="X2974" t="s">
        <v>5070</v>
      </c>
      <c r="Y2974" t="s">
        <v>5085</v>
      </c>
      <c r="Z2974" t="s">
        <v>5070</v>
      </c>
      <c r="AA2974" t="s">
        <v>5077</v>
      </c>
      <c r="AH2974" t="s">
        <v>5058</v>
      </c>
      <c r="AM2974" t="s">
        <v>14390</v>
      </c>
    </row>
    <row r="2975" spans="1:39" x14ac:dyDescent="0.25">
      <c r="A2975">
        <v>5754</v>
      </c>
      <c r="B2975" t="s">
        <v>14391</v>
      </c>
      <c r="C2975" t="s">
        <v>4791</v>
      </c>
      <c r="D2975" t="s">
        <v>5048</v>
      </c>
      <c r="E2975" t="s">
        <v>8781</v>
      </c>
      <c r="H2975" t="s">
        <v>5050</v>
      </c>
      <c r="I2975" t="s">
        <v>5051</v>
      </c>
      <c r="K2975" t="s">
        <v>5080</v>
      </c>
      <c r="M2975" t="s">
        <v>5098</v>
      </c>
      <c r="N2975" t="s">
        <v>5051</v>
      </c>
      <c r="O2975" t="s">
        <v>5057</v>
      </c>
      <c r="Q2975" t="s">
        <v>5271</v>
      </c>
      <c r="X2975" t="s">
        <v>486</v>
      </c>
      <c r="Y2975" t="s">
        <v>237</v>
      </c>
      <c r="Z2975" t="s">
        <v>6311</v>
      </c>
      <c r="AA2975" t="s">
        <v>5108</v>
      </c>
      <c r="AH2975" t="s">
        <v>5058</v>
      </c>
      <c r="AM2975" t="s">
        <v>14392</v>
      </c>
    </row>
    <row r="2976" spans="1:39" x14ac:dyDescent="0.25">
      <c r="A2976">
        <v>5755</v>
      </c>
      <c r="B2976" t="s">
        <v>14393</v>
      </c>
      <c r="C2976" t="s">
        <v>4791</v>
      </c>
      <c r="D2976" t="s">
        <v>5048</v>
      </c>
      <c r="E2976" t="s">
        <v>8793</v>
      </c>
      <c r="H2976" t="s">
        <v>5050</v>
      </c>
      <c r="I2976" t="s">
        <v>5051</v>
      </c>
      <c r="K2976" t="s">
        <v>5123</v>
      </c>
      <c r="M2976" t="s">
        <v>5056</v>
      </c>
      <c r="AH2976" t="s">
        <v>5058</v>
      </c>
      <c r="AM2976" t="s">
        <v>14394</v>
      </c>
    </row>
    <row r="2977" spans="1:39" x14ac:dyDescent="0.25">
      <c r="A2977">
        <v>5756</v>
      </c>
      <c r="B2977" t="s">
        <v>14395</v>
      </c>
      <c r="C2977" t="s">
        <v>4791</v>
      </c>
      <c r="D2977" t="s">
        <v>5048</v>
      </c>
      <c r="E2977" t="s">
        <v>8851</v>
      </c>
      <c r="H2977" t="s">
        <v>5050</v>
      </c>
      <c r="I2977" t="s">
        <v>5051</v>
      </c>
      <c r="K2977" t="s">
        <v>6922</v>
      </c>
      <c r="M2977" t="s">
        <v>237</v>
      </c>
      <c r="AH2977" t="s">
        <v>5058</v>
      </c>
      <c r="AM2977" t="s">
        <v>14396</v>
      </c>
    </row>
    <row r="2978" spans="1:39" x14ac:dyDescent="0.25">
      <c r="A2978">
        <v>5757</v>
      </c>
      <c r="B2978" t="s">
        <v>14397</v>
      </c>
      <c r="C2978" t="s">
        <v>4791</v>
      </c>
      <c r="D2978" t="s">
        <v>5048</v>
      </c>
      <c r="E2978" t="s">
        <v>8880</v>
      </c>
      <c r="H2978" t="s">
        <v>5050</v>
      </c>
      <c r="I2978" t="s">
        <v>5051</v>
      </c>
      <c r="K2978" t="s">
        <v>5091</v>
      </c>
      <c r="M2978" t="s">
        <v>743</v>
      </c>
      <c r="N2978" t="s">
        <v>5051</v>
      </c>
      <c r="O2978" t="s">
        <v>5094</v>
      </c>
      <c r="Q2978" t="s">
        <v>486</v>
      </c>
      <c r="X2978" t="s">
        <v>5052</v>
      </c>
      <c r="Y2978" t="s">
        <v>323</v>
      </c>
      <c r="Z2978" t="s">
        <v>5052</v>
      </c>
      <c r="AA2978" t="s">
        <v>5057</v>
      </c>
      <c r="AH2978" t="s">
        <v>5058</v>
      </c>
      <c r="AM2978" t="s">
        <v>14398</v>
      </c>
    </row>
    <row r="2979" spans="1:39" x14ac:dyDescent="0.25">
      <c r="A2979">
        <v>5758</v>
      </c>
      <c r="B2979" t="s">
        <v>14399</v>
      </c>
      <c r="C2979" t="s">
        <v>4791</v>
      </c>
      <c r="D2979" t="s">
        <v>5048</v>
      </c>
      <c r="E2979" t="s">
        <v>8894</v>
      </c>
      <c r="H2979" t="s">
        <v>5050</v>
      </c>
      <c r="I2979" t="s">
        <v>5051</v>
      </c>
      <c r="K2979" t="s">
        <v>5191</v>
      </c>
      <c r="M2979" t="s">
        <v>5056</v>
      </c>
      <c r="AH2979" t="s">
        <v>5058</v>
      </c>
      <c r="AM2979" t="s">
        <v>14400</v>
      </c>
    </row>
    <row r="2980" spans="1:39" x14ac:dyDescent="0.25">
      <c r="A2980">
        <v>5759</v>
      </c>
      <c r="B2980" t="s">
        <v>14401</v>
      </c>
      <c r="C2980" t="s">
        <v>4791</v>
      </c>
      <c r="D2980" t="s">
        <v>5048</v>
      </c>
      <c r="E2980" t="s">
        <v>8911</v>
      </c>
      <c r="H2980" t="s">
        <v>5050</v>
      </c>
      <c r="I2980" t="s">
        <v>5051</v>
      </c>
      <c r="K2980" t="s">
        <v>5122</v>
      </c>
      <c r="M2980" t="s">
        <v>5142</v>
      </c>
      <c r="AH2980" t="s">
        <v>5058</v>
      </c>
      <c r="AM2980" t="s">
        <v>14402</v>
      </c>
    </row>
    <row r="2981" spans="1:39" x14ac:dyDescent="0.25">
      <c r="A2981">
        <v>5760</v>
      </c>
      <c r="B2981" t="s">
        <v>14403</v>
      </c>
      <c r="C2981" t="s">
        <v>4791</v>
      </c>
      <c r="D2981" t="s">
        <v>5048</v>
      </c>
      <c r="E2981" t="s">
        <v>9021</v>
      </c>
      <c r="H2981" t="s">
        <v>5050</v>
      </c>
      <c r="I2981" t="s">
        <v>5051</v>
      </c>
      <c r="K2981" t="s">
        <v>1148</v>
      </c>
      <c r="M2981" t="s">
        <v>237</v>
      </c>
      <c r="AH2981" t="s">
        <v>5058</v>
      </c>
      <c r="AM2981" t="s">
        <v>14404</v>
      </c>
    </row>
    <row r="2982" spans="1:39" x14ac:dyDescent="0.25">
      <c r="A2982">
        <v>5761</v>
      </c>
      <c r="B2982" t="s">
        <v>14405</v>
      </c>
      <c r="C2982" t="s">
        <v>4791</v>
      </c>
      <c r="D2982" t="s">
        <v>5048</v>
      </c>
      <c r="E2982" t="s">
        <v>9080</v>
      </c>
      <c r="H2982" t="s">
        <v>5050</v>
      </c>
      <c r="I2982" t="s">
        <v>5051</v>
      </c>
      <c r="K2982" t="s">
        <v>5094</v>
      </c>
      <c r="M2982" t="s">
        <v>5134</v>
      </c>
      <c r="N2982" t="s">
        <v>5051</v>
      </c>
      <c r="O2982" t="s">
        <v>5094</v>
      </c>
      <c r="Q2982" t="s">
        <v>5134</v>
      </c>
      <c r="X2982" t="s">
        <v>5070</v>
      </c>
      <c r="Y2982" t="s">
        <v>506</v>
      </c>
      <c r="Z2982" t="s">
        <v>5070</v>
      </c>
      <c r="AA2982" t="s">
        <v>5080</v>
      </c>
      <c r="AB2982" t="s">
        <v>5093</v>
      </c>
      <c r="AC2982" t="s">
        <v>5093</v>
      </c>
      <c r="AH2982" t="s">
        <v>5058</v>
      </c>
      <c r="AM2982" t="s">
        <v>14406</v>
      </c>
    </row>
    <row r="2983" spans="1:39" x14ac:dyDescent="0.25">
      <c r="A2983">
        <v>5762</v>
      </c>
      <c r="B2983" t="s">
        <v>14407</v>
      </c>
      <c r="C2983" t="s">
        <v>4791</v>
      </c>
      <c r="D2983" t="s">
        <v>5048</v>
      </c>
      <c r="E2983" t="s">
        <v>9081</v>
      </c>
      <c r="H2983" t="s">
        <v>5050</v>
      </c>
      <c r="I2983" t="s">
        <v>5051</v>
      </c>
      <c r="K2983" t="s">
        <v>235</v>
      </c>
      <c r="M2983" t="s">
        <v>5134</v>
      </c>
      <c r="N2983" t="s">
        <v>5051</v>
      </c>
      <c r="O2983" t="s">
        <v>5113</v>
      </c>
      <c r="Q2983" t="s">
        <v>506</v>
      </c>
      <c r="X2983" t="s">
        <v>5070</v>
      </c>
      <c r="Y2983" t="s">
        <v>5069</v>
      </c>
      <c r="Z2983" t="s">
        <v>5070</v>
      </c>
      <c r="AA2983" t="s">
        <v>5057</v>
      </c>
      <c r="AH2983" t="s">
        <v>5058</v>
      </c>
      <c r="AM2983" t="s">
        <v>14408</v>
      </c>
    </row>
    <row r="2984" spans="1:39" x14ac:dyDescent="0.25">
      <c r="A2984">
        <v>5763</v>
      </c>
      <c r="B2984" t="s">
        <v>14409</v>
      </c>
      <c r="C2984" t="s">
        <v>4791</v>
      </c>
      <c r="D2984" t="s">
        <v>5048</v>
      </c>
      <c r="E2984" t="s">
        <v>9082</v>
      </c>
      <c r="H2984" t="s">
        <v>5050</v>
      </c>
      <c r="I2984" t="s">
        <v>5051</v>
      </c>
      <c r="K2984" t="s">
        <v>5094</v>
      </c>
      <c r="M2984" t="s">
        <v>506</v>
      </c>
      <c r="N2984" t="s">
        <v>5051</v>
      </c>
      <c r="O2984" t="s">
        <v>5099</v>
      </c>
      <c r="Q2984" t="s">
        <v>238</v>
      </c>
      <c r="X2984" t="s">
        <v>5054</v>
      </c>
      <c r="Y2984" t="s">
        <v>5109</v>
      </c>
      <c r="Z2984" t="s">
        <v>239</v>
      </c>
      <c r="AA2984" t="s">
        <v>5191</v>
      </c>
      <c r="AB2984" t="s">
        <v>5093</v>
      </c>
      <c r="AH2984" t="s">
        <v>5058</v>
      </c>
      <c r="AM2984" t="s">
        <v>14410</v>
      </c>
    </row>
    <row r="2985" spans="1:39" x14ac:dyDescent="0.25">
      <c r="A2985">
        <v>5764</v>
      </c>
      <c r="B2985" t="s">
        <v>14411</v>
      </c>
      <c r="C2985" t="s">
        <v>4791</v>
      </c>
      <c r="D2985" t="s">
        <v>5048</v>
      </c>
      <c r="E2985" t="s">
        <v>9097</v>
      </c>
      <c r="H2985" t="s">
        <v>5050</v>
      </c>
      <c r="I2985" t="s">
        <v>5051</v>
      </c>
      <c r="K2985" t="s">
        <v>5091</v>
      </c>
      <c r="M2985" t="s">
        <v>5134</v>
      </c>
      <c r="N2985" t="s">
        <v>5051</v>
      </c>
      <c r="O2985" t="s">
        <v>5094</v>
      </c>
      <c r="Q2985" t="s">
        <v>5056</v>
      </c>
      <c r="X2985" t="s">
        <v>5070</v>
      </c>
      <c r="Y2985" t="s">
        <v>5069</v>
      </c>
      <c r="Z2985" t="s">
        <v>5070</v>
      </c>
      <c r="AA2985" t="s">
        <v>5057</v>
      </c>
      <c r="AH2985" t="s">
        <v>5058</v>
      </c>
      <c r="AM2985" t="s">
        <v>14412</v>
      </c>
    </row>
    <row r="2986" spans="1:39" x14ac:dyDescent="0.25">
      <c r="A2986">
        <v>5765</v>
      </c>
      <c r="B2986" t="s">
        <v>14413</v>
      </c>
      <c r="C2986" t="s">
        <v>4791</v>
      </c>
      <c r="D2986" t="s">
        <v>5048</v>
      </c>
      <c r="E2986" t="s">
        <v>9102</v>
      </c>
      <c r="H2986" t="s">
        <v>5050</v>
      </c>
      <c r="I2986" t="s">
        <v>5051</v>
      </c>
      <c r="K2986" t="s">
        <v>235</v>
      </c>
      <c r="M2986" t="s">
        <v>5098</v>
      </c>
      <c r="N2986" t="s">
        <v>5051</v>
      </c>
      <c r="O2986" t="s">
        <v>5099</v>
      </c>
      <c r="Q2986" t="s">
        <v>5098</v>
      </c>
      <c r="X2986" t="s">
        <v>5077</v>
      </c>
      <c r="Y2986" t="s">
        <v>5191</v>
      </c>
      <c r="Z2986" t="s">
        <v>5077</v>
      </c>
      <c r="AA2986" t="s">
        <v>5091</v>
      </c>
      <c r="AH2986" t="s">
        <v>5058</v>
      </c>
      <c r="AM2986" t="s">
        <v>14414</v>
      </c>
    </row>
    <row r="2987" spans="1:39" x14ac:dyDescent="0.25">
      <c r="A2987">
        <v>5766</v>
      </c>
      <c r="B2987" t="s">
        <v>14415</v>
      </c>
      <c r="C2987" t="s">
        <v>4791</v>
      </c>
      <c r="D2987" t="s">
        <v>5048</v>
      </c>
      <c r="E2987" t="s">
        <v>9103</v>
      </c>
      <c r="H2987" t="s">
        <v>5050</v>
      </c>
      <c r="I2987" t="s">
        <v>5051</v>
      </c>
      <c r="K2987" t="s">
        <v>235</v>
      </c>
      <c r="M2987" t="s">
        <v>5134</v>
      </c>
      <c r="N2987" t="s">
        <v>5051</v>
      </c>
      <c r="O2987" t="s">
        <v>5113</v>
      </c>
      <c r="Q2987" t="s">
        <v>239</v>
      </c>
      <c r="X2987" t="s">
        <v>5052</v>
      </c>
      <c r="Y2987" t="s">
        <v>323</v>
      </c>
      <c r="Z2987" t="s">
        <v>5052</v>
      </c>
      <c r="AA2987" t="s">
        <v>5057</v>
      </c>
      <c r="AH2987" t="s">
        <v>5058</v>
      </c>
      <c r="AM2987" t="s">
        <v>14416</v>
      </c>
    </row>
    <row r="2988" spans="1:39" x14ac:dyDescent="0.25">
      <c r="A2988">
        <v>5767</v>
      </c>
      <c r="B2988" t="s">
        <v>14417</v>
      </c>
      <c r="C2988" t="s">
        <v>4791</v>
      </c>
      <c r="D2988" t="s">
        <v>5048</v>
      </c>
      <c r="E2988" t="s">
        <v>9104</v>
      </c>
      <c r="H2988" t="s">
        <v>5050</v>
      </c>
      <c r="I2988" t="s">
        <v>5051</v>
      </c>
      <c r="K2988" t="s">
        <v>5117</v>
      </c>
      <c r="M2988" t="s">
        <v>5108</v>
      </c>
      <c r="N2988" t="s">
        <v>5051</v>
      </c>
      <c r="O2988" t="s">
        <v>5117</v>
      </c>
      <c r="Q2988" t="s">
        <v>5092</v>
      </c>
      <c r="R2988" t="s">
        <v>5051</v>
      </c>
      <c r="S2988" t="s">
        <v>5113</v>
      </c>
      <c r="U2988" t="s">
        <v>5285</v>
      </c>
      <c r="X2988" t="s">
        <v>5070</v>
      </c>
      <c r="Y2988" t="s">
        <v>5648</v>
      </c>
      <c r="Z2988" t="s">
        <v>5196</v>
      </c>
      <c r="AA2988" t="s">
        <v>5648</v>
      </c>
      <c r="AB2988" t="s">
        <v>5070</v>
      </c>
      <c r="AC2988" t="s">
        <v>5070</v>
      </c>
      <c r="AH2988" t="s">
        <v>5058</v>
      </c>
      <c r="AM2988" t="s">
        <v>14418</v>
      </c>
    </row>
    <row r="2989" spans="1:39" x14ac:dyDescent="0.25">
      <c r="A2989">
        <v>5768</v>
      </c>
      <c r="B2989" t="s">
        <v>14419</v>
      </c>
      <c r="C2989" t="s">
        <v>4791</v>
      </c>
      <c r="D2989" t="s">
        <v>5048</v>
      </c>
      <c r="E2989" t="s">
        <v>9125</v>
      </c>
      <c r="H2989" t="s">
        <v>5050</v>
      </c>
      <c r="I2989" t="s">
        <v>5051</v>
      </c>
      <c r="K2989" t="s">
        <v>5052</v>
      </c>
      <c r="M2989" t="s">
        <v>743</v>
      </c>
      <c r="N2989" t="s">
        <v>5051</v>
      </c>
      <c r="O2989" t="s">
        <v>5094</v>
      </c>
      <c r="Q2989" t="s">
        <v>486</v>
      </c>
      <c r="R2989" t="s">
        <v>5051</v>
      </c>
      <c r="S2989" t="s">
        <v>5052</v>
      </c>
      <c r="U2989" t="s">
        <v>237</v>
      </c>
      <c r="X2989" t="s">
        <v>5070</v>
      </c>
      <c r="Y2989" t="s">
        <v>323</v>
      </c>
      <c r="Z2989" t="s">
        <v>5070</v>
      </c>
      <c r="AA2989" t="s">
        <v>5091</v>
      </c>
      <c r="AB2989" t="s">
        <v>6948</v>
      </c>
      <c r="AC2989" t="s">
        <v>5094</v>
      </c>
      <c r="AH2989" t="s">
        <v>5058</v>
      </c>
      <c r="AM2989" t="s">
        <v>14420</v>
      </c>
    </row>
    <row r="2990" spans="1:39" x14ac:dyDescent="0.25">
      <c r="A2990">
        <v>5769</v>
      </c>
      <c r="B2990" t="s">
        <v>14421</v>
      </c>
      <c r="C2990" t="s">
        <v>4792</v>
      </c>
      <c r="D2990" t="s">
        <v>5048</v>
      </c>
      <c r="E2990" t="s">
        <v>9165</v>
      </c>
      <c r="H2990" t="s">
        <v>5050</v>
      </c>
      <c r="I2990" t="s">
        <v>5051</v>
      </c>
      <c r="K2990" t="s">
        <v>5094</v>
      </c>
      <c r="M2990" t="s">
        <v>238</v>
      </c>
      <c r="N2990" t="s">
        <v>5051</v>
      </c>
      <c r="O2990" t="s">
        <v>5094</v>
      </c>
      <c r="Q2990" t="s">
        <v>5064</v>
      </c>
      <c r="X2990" t="s">
        <v>5077</v>
      </c>
      <c r="Y2990" t="s">
        <v>5648</v>
      </c>
      <c r="Z2990" t="s">
        <v>5077</v>
      </c>
      <c r="AA2990" t="s">
        <v>5077</v>
      </c>
      <c r="AH2990" t="s">
        <v>5058</v>
      </c>
      <c r="AM2990" t="s">
        <v>14422</v>
      </c>
    </row>
    <row r="2991" spans="1:39" x14ac:dyDescent="0.25">
      <c r="A2991">
        <v>5770</v>
      </c>
      <c r="B2991" t="s">
        <v>14423</v>
      </c>
      <c r="C2991" t="s">
        <v>4791</v>
      </c>
      <c r="D2991" t="s">
        <v>5048</v>
      </c>
      <c r="E2991" t="s">
        <v>9193</v>
      </c>
      <c r="H2991" t="s">
        <v>5050</v>
      </c>
      <c r="I2991" t="s">
        <v>5564</v>
      </c>
      <c r="K2991" t="s">
        <v>5069</v>
      </c>
      <c r="M2991" t="s">
        <v>238</v>
      </c>
      <c r="AH2991" t="s">
        <v>14424</v>
      </c>
      <c r="AM2991" t="s">
        <v>14425</v>
      </c>
    </row>
    <row r="2992" spans="1:39" x14ac:dyDescent="0.25">
      <c r="A2992">
        <v>5771</v>
      </c>
      <c r="B2992" t="s">
        <v>14426</v>
      </c>
      <c r="C2992" t="s">
        <v>4791</v>
      </c>
      <c r="D2992" t="s">
        <v>5048</v>
      </c>
      <c r="E2992" t="s">
        <v>14427</v>
      </c>
      <c r="H2992" t="s">
        <v>5050</v>
      </c>
      <c r="I2992" t="s">
        <v>5051</v>
      </c>
      <c r="K2992" t="s">
        <v>235</v>
      </c>
      <c r="M2992" t="s">
        <v>238</v>
      </c>
      <c r="N2992" t="s">
        <v>5051</v>
      </c>
      <c r="O2992" t="s">
        <v>5063</v>
      </c>
      <c r="Q2992" t="s">
        <v>238</v>
      </c>
      <c r="X2992" t="s">
        <v>235</v>
      </c>
      <c r="Y2992" t="s">
        <v>5196</v>
      </c>
      <c r="Z2992" t="s">
        <v>5191</v>
      </c>
      <c r="AA2992" t="s">
        <v>5057</v>
      </c>
      <c r="AH2992" t="s">
        <v>5058</v>
      </c>
      <c r="AM2992" t="s">
        <v>14428</v>
      </c>
    </row>
    <row r="2993" spans="1:39" x14ac:dyDescent="0.25">
      <c r="A2993">
        <v>5772</v>
      </c>
      <c r="B2993" t="s">
        <v>14429</v>
      </c>
      <c r="C2993" t="s">
        <v>4791</v>
      </c>
      <c r="D2993" t="s">
        <v>5048</v>
      </c>
      <c r="E2993" t="s">
        <v>9217</v>
      </c>
      <c r="H2993" t="s">
        <v>5050</v>
      </c>
      <c r="I2993" t="s">
        <v>5051</v>
      </c>
      <c r="K2993" t="s">
        <v>5099</v>
      </c>
      <c r="M2993" t="s">
        <v>506</v>
      </c>
      <c r="N2993" t="s">
        <v>5051</v>
      </c>
      <c r="O2993" t="s">
        <v>5080</v>
      </c>
      <c r="Q2993" t="s">
        <v>5134</v>
      </c>
      <c r="X2993" t="s">
        <v>5093</v>
      </c>
      <c r="Y2993" t="s">
        <v>5093</v>
      </c>
      <c r="Z2993" t="s">
        <v>486</v>
      </c>
      <c r="AA2993" t="s">
        <v>5093</v>
      </c>
      <c r="AH2993" t="s">
        <v>5058</v>
      </c>
      <c r="AM2993" t="s">
        <v>14430</v>
      </c>
    </row>
    <row r="2994" spans="1:39" x14ac:dyDescent="0.25">
      <c r="A2994">
        <v>5773</v>
      </c>
      <c r="B2994" t="s">
        <v>14431</v>
      </c>
      <c r="C2994" t="s">
        <v>4791</v>
      </c>
      <c r="D2994" t="s">
        <v>5048</v>
      </c>
      <c r="E2994" t="s">
        <v>9226</v>
      </c>
      <c r="H2994" t="s">
        <v>5050</v>
      </c>
      <c r="I2994" t="s">
        <v>5051</v>
      </c>
      <c r="K2994" t="s">
        <v>506</v>
      </c>
      <c r="M2994" t="s">
        <v>5099</v>
      </c>
      <c r="N2994" t="s">
        <v>5051</v>
      </c>
      <c r="O2994" t="s">
        <v>5098</v>
      </c>
      <c r="Q2994" t="s">
        <v>5094</v>
      </c>
      <c r="X2994" t="s">
        <v>5122</v>
      </c>
      <c r="Y2994" t="s">
        <v>5129</v>
      </c>
      <c r="Z2994" t="s">
        <v>5649</v>
      </c>
      <c r="AA2994" t="s">
        <v>5099</v>
      </c>
      <c r="AH2994" t="s">
        <v>5058</v>
      </c>
      <c r="AM2994" t="s">
        <v>14432</v>
      </c>
    </row>
    <row r="2995" spans="1:39" x14ac:dyDescent="0.25">
      <c r="A2995">
        <v>5774</v>
      </c>
      <c r="B2995" t="s">
        <v>14433</v>
      </c>
      <c r="C2995" t="s">
        <v>4791</v>
      </c>
      <c r="D2995" t="s">
        <v>5048</v>
      </c>
      <c r="E2995" t="s">
        <v>9239</v>
      </c>
      <c r="H2995" t="s">
        <v>5050</v>
      </c>
      <c r="I2995" t="s">
        <v>5051</v>
      </c>
      <c r="K2995" t="s">
        <v>5063</v>
      </c>
      <c r="M2995" t="s">
        <v>5237</v>
      </c>
      <c r="N2995" t="s">
        <v>5051</v>
      </c>
      <c r="O2995" t="s">
        <v>5123</v>
      </c>
      <c r="Q2995" t="s">
        <v>506</v>
      </c>
      <c r="X2995" t="s">
        <v>5070</v>
      </c>
      <c r="Y2995" t="s">
        <v>5099</v>
      </c>
      <c r="Z2995" t="s">
        <v>486</v>
      </c>
      <c r="AA2995" t="s">
        <v>5184</v>
      </c>
      <c r="AH2995" t="s">
        <v>5058</v>
      </c>
      <c r="AM2995" t="s">
        <v>14434</v>
      </c>
    </row>
    <row r="2996" spans="1:39" x14ac:dyDescent="0.25">
      <c r="A2996">
        <v>5775</v>
      </c>
      <c r="B2996" t="s">
        <v>14435</v>
      </c>
      <c r="C2996" t="s">
        <v>4791</v>
      </c>
      <c r="D2996" t="s">
        <v>5048</v>
      </c>
      <c r="E2996" t="s">
        <v>9298</v>
      </c>
      <c r="H2996" t="s">
        <v>5050</v>
      </c>
      <c r="I2996" t="s">
        <v>5564</v>
      </c>
      <c r="K2996" t="s">
        <v>5080</v>
      </c>
      <c r="M2996" t="s">
        <v>5204</v>
      </c>
      <c r="AH2996" t="s">
        <v>14436</v>
      </c>
      <c r="AM2996" t="s">
        <v>14437</v>
      </c>
    </row>
    <row r="2997" spans="1:39" x14ac:dyDescent="0.25">
      <c r="A2997">
        <v>5776</v>
      </c>
      <c r="B2997" t="s">
        <v>14438</v>
      </c>
      <c r="C2997" t="s">
        <v>4791</v>
      </c>
      <c r="D2997" t="s">
        <v>5048</v>
      </c>
      <c r="E2997" t="s">
        <v>9299</v>
      </c>
      <c r="H2997" t="s">
        <v>5050</v>
      </c>
      <c r="I2997" t="s">
        <v>5564</v>
      </c>
      <c r="K2997" t="s">
        <v>237</v>
      </c>
      <c r="M2997" t="s">
        <v>486</v>
      </c>
      <c r="AH2997" t="s">
        <v>5058</v>
      </c>
      <c r="AM2997" t="s">
        <v>14439</v>
      </c>
    </row>
    <row r="2998" spans="1:39" x14ac:dyDescent="0.25">
      <c r="A2998">
        <v>5777</v>
      </c>
      <c r="B2998" t="s">
        <v>14440</v>
      </c>
      <c r="C2998" t="s">
        <v>4791</v>
      </c>
      <c r="D2998" t="s">
        <v>5048</v>
      </c>
      <c r="E2998" t="s">
        <v>9338</v>
      </c>
      <c r="H2998" t="s">
        <v>5050</v>
      </c>
      <c r="I2998" t="s">
        <v>5051</v>
      </c>
      <c r="K2998" t="s">
        <v>235</v>
      </c>
      <c r="M2998" t="s">
        <v>5196</v>
      </c>
      <c r="N2998" t="s">
        <v>5051</v>
      </c>
      <c r="O2998" t="s">
        <v>5063</v>
      </c>
      <c r="Q2998" t="s">
        <v>238</v>
      </c>
      <c r="X2998" t="s">
        <v>235</v>
      </c>
      <c r="Y2998" t="s">
        <v>5121</v>
      </c>
      <c r="Z2998" t="s">
        <v>235</v>
      </c>
      <c r="AA2998" t="s">
        <v>5191</v>
      </c>
      <c r="AH2998" t="s">
        <v>5058</v>
      </c>
      <c r="AM2998" t="s">
        <v>14441</v>
      </c>
    </row>
    <row r="2999" spans="1:39" x14ac:dyDescent="0.25">
      <c r="A2999">
        <v>5778</v>
      </c>
      <c r="B2999" t="s">
        <v>14442</v>
      </c>
      <c r="C2999" t="s">
        <v>4791</v>
      </c>
      <c r="D2999" t="s">
        <v>5048</v>
      </c>
      <c r="E2999" t="s">
        <v>9382</v>
      </c>
      <c r="H2999" t="s">
        <v>5050</v>
      </c>
      <c r="I2999" t="s">
        <v>5051</v>
      </c>
      <c r="K2999" t="s">
        <v>743</v>
      </c>
      <c r="M2999" t="s">
        <v>5382</v>
      </c>
      <c r="AH2999" t="s">
        <v>5058</v>
      </c>
      <c r="AM2999" t="s">
        <v>14443</v>
      </c>
    </row>
    <row r="3000" spans="1:39" x14ac:dyDescent="0.25">
      <c r="A3000">
        <v>5779</v>
      </c>
      <c r="B3000" t="s">
        <v>14444</v>
      </c>
      <c r="C3000" t="s">
        <v>4791</v>
      </c>
      <c r="D3000" t="s">
        <v>5048</v>
      </c>
      <c r="E3000" t="s">
        <v>9548</v>
      </c>
      <c r="H3000" t="s">
        <v>5050</v>
      </c>
      <c r="I3000" t="s">
        <v>5051</v>
      </c>
      <c r="K3000" t="s">
        <v>5052</v>
      </c>
      <c r="M3000" t="s">
        <v>5560</v>
      </c>
      <c r="N3000" t="s">
        <v>5051</v>
      </c>
      <c r="O3000" t="s">
        <v>5063</v>
      </c>
      <c r="Q3000" t="s">
        <v>486</v>
      </c>
      <c r="X3000" t="s">
        <v>5077</v>
      </c>
      <c r="Y3000" t="s">
        <v>5109</v>
      </c>
      <c r="Z3000" t="s">
        <v>5077</v>
      </c>
      <c r="AA3000" t="s">
        <v>5080</v>
      </c>
      <c r="AH3000" t="s">
        <v>5058</v>
      </c>
      <c r="AM3000" t="s">
        <v>14445</v>
      </c>
    </row>
    <row r="3001" spans="1:39" x14ac:dyDescent="0.25">
      <c r="A3001">
        <v>5780</v>
      </c>
      <c r="B3001" t="s">
        <v>14446</v>
      </c>
      <c r="C3001" t="s">
        <v>4791</v>
      </c>
      <c r="D3001" t="s">
        <v>5048</v>
      </c>
      <c r="E3001" t="s">
        <v>9559</v>
      </c>
      <c r="H3001" t="s">
        <v>5050</v>
      </c>
      <c r="I3001" t="s">
        <v>5051</v>
      </c>
      <c r="K3001" t="s">
        <v>5122</v>
      </c>
      <c r="M3001" t="s">
        <v>5098</v>
      </c>
      <c r="N3001" t="s">
        <v>5051</v>
      </c>
      <c r="O3001" t="s">
        <v>5052</v>
      </c>
      <c r="Q3001" t="s">
        <v>5098</v>
      </c>
      <c r="X3001" t="s">
        <v>5129</v>
      </c>
      <c r="Y3001" t="s">
        <v>5092</v>
      </c>
      <c r="Z3001" t="s">
        <v>506</v>
      </c>
      <c r="AA3001" t="s">
        <v>5053</v>
      </c>
      <c r="AH3001" t="s">
        <v>5058</v>
      </c>
      <c r="AM3001" t="s">
        <v>14447</v>
      </c>
    </row>
    <row r="3002" spans="1:39" x14ac:dyDescent="0.25">
      <c r="A3002">
        <v>5781</v>
      </c>
      <c r="B3002" t="s">
        <v>14448</v>
      </c>
      <c r="C3002" t="s">
        <v>4791</v>
      </c>
      <c r="D3002" t="s">
        <v>5048</v>
      </c>
      <c r="E3002" t="s">
        <v>9586</v>
      </c>
      <c r="H3002" t="s">
        <v>5050</v>
      </c>
      <c r="I3002" t="s">
        <v>5051</v>
      </c>
      <c r="K3002" t="s">
        <v>235</v>
      </c>
      <c r="M3002" t="s">
        <v>743</v>
      </c>
      <c r="N3002" t="s">
        <v>5051</v>
      </c>
      <c r="O3002" t="s">
        <v>5113</v>
      </c>
      <c r="Q3002" t="s">
        <v>486</v>
      </c>
      <c r="X3002" t="s">
        <v>5057</v>
      </c>
      <c r="Y3002" t="s">
        <v>5121</v>
      </c>
      <c r="Z3002" t="s">
        <v>5057</v>
      </c>
      <c r="AA3002" t="s">
        <v>5080</v>
      </c>
      <c r="AB3002" t="s">
        <v>5093</v>
      </c>
      <c r="AC3002" t="s">
        <v>5093</v>
      </c>
      <c r="AH3002" t="s">
        <v>5058</v>
      </c>
      <c r="AM3002" t="s">
        <v>14449</v>
      </c>
    </row>
    <row r="3003" spans="1:39" x14ac:dyDescent="0.25">
      <c r="A3003">
        <v>5782</v>
      </c>
      <c r="B3003" t="s">
        <v>14450</v>
      </c>
      <c r="C3003" t="s">
        <v>4791</v>
      </c>
      <c r="D3003" t="s">
        <v>5048</v>
      </c>
      <c r="E3003" t="s">
        <v>9594</v>
      </c>
      <c r="H3003" t="s">
        <v>5050</v>
      </c>
      <c r="I3003" t="s">
        <v>5051</v>
      </c>
      <c r="K3003" t="s">
        <v>235</v>
      </c>
      <c r="M3003" t="s">
        <v>238</v>
      </c>
      <c r="N3003" t="s">
        <v>5051</v>
      </c>
      <c r="O3003" t="s">
        <v>5094</v>
      </c>
      <c r="Q3003" t="s">
        <v>239</v>
      </c>
      <c r="X3003" t="s">
        <v>5091</v>
      </c>
      <c r="Y3003" t="s">
        <v>5069</v>
      </c>
      <c r="Z3003" t="s">
        <v>5091</v>
      </c>
      <c r="AA3003" t="s">
        <v>235</v>
      </c>
      <c r="AH3003" t="s">
        <v>5058</v>
      </c>
      <c r="AM3003" t="s">
        <v>14451</v>
      </c>
    </row>
    <row r="3004" spans="1:39" x14ac:dyDescent="0.25">
      <c r="A3004">
        <v>5783</v>
      </c>
      <c r="B3004" t="s">
        <v>14452</v>
      </c>
      <c r="C3004" t="s">
        <v>4791</v>
      </c>
      <c r="D3004" t="s">
        <v>5048</v>
      </c>
      <c r="E3004" t="s">
        <v>9613</v>
      </c>
      <c r="H3004" t="s">
        <v>5050</v>
      </c>
      <c r="I3004" t="s">
        <v>5051</v>
      </c>
      <c r="K3004" t="s">
        <v>5094</v>
      </c>
      <c r="M3004" t="s">
        <v>506</v>
      </c>
      <c r="N3004" t="s">
        <v>5051</v>
      </c>
      <c r="O3004" t="s">
        <v>5094</v>
      </c>
      <c r="Q3004" t="s">
        <v>506</v>
      </c>
      <c r="X3004" t="s">
        <v>5070</v>
      </c>
      <c r="Y3004" t="s">
        <v>323</v>
      </c>
      <c r="Z3004" t="s">
        <v>5070</v>
      </c>
      <c r="AA3004" t="s">
        <v>5057</v>
      </c>
      <c r="AB3004" t="s">
        <v>5093</v>
      </c>
      <c r="AC3004" t="s">
        <v>5093</v>
      </c>
      <c r="AH3004" t="s">
        <v>5058</v>
      </c>
      <c r="AM3004" t="s">
        <v>14453</v>
      </c>
    </row>
    <row r="3005" spans="1:39" x14ac:dyDescent="0.25">
      <c r="A3005">
        <v>5784</v>
      </c>
      <c r="B3005" t="s">
        <v>14454</v>
      </c>
      <c r="C3005" t="s">
        <v>4791</v>
      </c>
      <c r="D3005" t="s">
        <v>5048</v>
      </c>
      <c r="E3005" t="s">
        <v>9619</v>
      </c>
      <c r="H3005" t="s">
        <v>5050</v>
      </c>
      <c r="I3005" t="s">
        <v>5051</v>
      </c>
      <c r="K3005" t="s">
        <v>235</v>
      </c>
      <c r="M3005" t="s">
        <v>5196</v>
      </c>
      <c r="N3005" t="s">
        <v>5051</v>
      </c>
      <c r="O3005" t="s">
        <v>5063</v>
      </c>
      <c r="Q3005" t="s">
        <v>238</v>
      </c>
      <c r="X3005" t="s">
        <v>235</v>
      </c>
      <c r="Y3005" t="s">
        <v>5121</v>
      </c>
      <c r="Z3005" t="s">
        <v>235</v>
      </c>
      <c r="AA3005" t="s">
        <v>5191</v>
      </c>
      <c r="AH3005" t="s">
        <v>5058</v>
      </c>
      <c r="AM3005" t="s">
        <v>14455</v>
      </c>
    </row>
    <row r="3006" spans="1:39" x14ac:dyDescent="0.25">
      <c r="A3006">
        <v>5785</v>
      </c>
      <c r="B3006" t="s">
        <v>14456</v>
      </c>
      <c r="C3006" t="s">
        <v>4791</v>
      </c>
      <c r="D3006" t="s">
        <v>5048</v>
      </c>
      <c r="E3006" t="s">
        <v>9683</v>
      </c>
      <c r="H3006" t="s">
        <v>5050</v>
      </c>
      <c r="I3006" t="s">
        <v>5051</v>
      </c>
      <c r="K3006" t="s">
        <v>5091</v>
      </c>
      <c r="M3006" t="s">
        <v>237</v>
      </c>
      <c r="N3006" t="s">
        <v>5051</v>
      </c>
      <c r="O3006" t="s">
        <v>5117</v>
      </c>
      <c r="Q3006" t="s">
        <v>5098</v>
      </c>
      <c r="X3006" t="s">
        <v>5070</v>
      </c>
      <c r="Y3006" t="s">
        <v>323</v>
      </c>
      <c r="Z3006" t="s">
        <v>486</v>
      </c>
      <c r="AA3006" t="s">
        <v>5091</v>
      </c>
      <c r="AH3006" t="s">
        <v>5058</v>
      </c>
      <c r="AM3006" t="s">
        <v>14457</v>
      </c>
    </row>
    <row r="3007" spans="1:39" x14ac:dyDescent="0.25">
      <c r="A3007">
        <v>5786</v>
      </c>
      <c r="B3007" t="s">
        <v>14458</v>
      </c>
      <c r="C3007" t="s">
        <v>4791</v>
      </c>
      <c r="D3007" t="s">
        <v>5048</v>
      </c>
      <c r="E3007" t="s">
        <v>9695</v>
      </c>
      <c r="H3007" t="s">
        <v>5050</v>
      </c>
      <c r="I3007" t="s">
        <v>5051</v>
      </c>
      <c r="K3007" t="s">
        <v>5211</v>
      </c>
      <c r="M3007" t="s">
        <v>6941</v>
      </c>
      <c r="AH3007" t="s">
        <v>5058</v>
      </c>
      <c r="AM3007" t="s">
        <v>14459</v>
      </c>
    </row>
    <row r="3008" spans="1:39" x14ac:dyDescent="0.25">
      <c r="A3008">
        <v>5787</v>
      </c>
      <c r="B3008" t="s">
        <v>14460</v>
      </c>
      <c r="C3008" t="s">
        <v>4791</v>
      </c>
      <c r="D3008" t="s">
        <v>5048</v>
      </c>
      <c r="E3008" t="s">
        <v>9736</v>
      </c>
      <c r="H3008" t="s">
        <v>5050</v>
      </c>
      <c r="I3008" t="s">
        <v>5051</v>
      </c>
      <c r="K3008" t="s">
        <v>5094</v>
      </c>
      <c r="M3008" t="s">
        <v>5134</v>
      </c>
      <c r="N3008" t="s">
        <v>5051</v>
      </c>
      <c r="O3008" t="s">
        <v>5094</v>
      </c>
      <c r="Q3008" t="s">
        <v>5134</v>
      </c>
      <c r="X3008" t="s">
        <v>5052</v>
      </c>
      <c r="Y3008" t="s">
        <v>5080</v>
      </c>
      <c r="Z3008" t="s">
        <v>14461</v>
      </c>
      <c r="AA3008" t="s">
        <v>5070</v>
      </c>
      <c r="AH3008" t="s">
        <v>5058</v>
      </c>
      <c r="AM3008" t="s">
        <v>14462</v>
      </c>
    </row>
    <row r="3009" spans="1:39" x14ac:dyDescent="0.25">
      <c r="A3009">
        <v>5789</v>
      </c>
      <c r="B3009" t="s">
        <v>14463</v>
      </c>
      <c r="C3009" t="s">
        <v>4791</v>
      </c>
      <c r="D3009" t="s">
        <v>5048</v>
      </c>
      <c r="E3009" t="s">
        <v>8181</v>
      </c>
      <c r="H3009" t="s">
        <v>5050</v>
      </c>
      <c r="I3009" t="s">
        <v>5051</v>
      </c>
      <c r="K3009" t="s">
        <v>1148</v>
      </c>
      <c r="M3009" t="s">
        <v>486</v>
      </c>
      <c r="AH3009" t="s">
        <v>5058</v>
      </c>
      <c r="AM3009" t="s">
        <v>14464</v>
      </c>
    </row>
    <row r="3010" spans="1:39" x14ac:dyDescent="0.25">
      <c r="A3010">
        <v>5790</v>
      </c>
      <c r="B3010" t="s">
        <v>14465</v>
      </c>
      <c r="C3010" t="s">
        <v>4791</v>
      </c>
      <c r="D3010" t="s">
        <v>5048</v>
      </c>
      <c r="E3010" t="s">
        <v>8182</v>
      </c>
      <c r="H3010" t="s">
        <v>5050</v>
      </c>
      <c r="I3010" t="s">
        <v>5051</v>
      </c>
      <c r="K3010" t="s">
        <v>5062</v>
      </c>
      <c r="M3010" t="s">
        <v>238</v>
      </c>
      <c r="N3010" t="s">
        <v>5051</v>
      </c>
      <c r="O3010" t="s">
        <v>5094</v>
      </c>
      <c r="Q3010" t="s">
        <v>506</v>
      </c>
      <c r="X3010" t="s">
        <v>5672</v>
      </c>
      <c r="Y3010" t="s">
        <v>323</v>
      </c>
      <c r="Z3010" t="s">
        <v>5672</v>
      </c>
      <c r="AA3010" t="s">
        <v>5057</v>
      </c>
      <c r="AH3010" t="s">
        <v>5058</v>
      </c>
      <c r="AM3010" t="s">
        <v>14466</v>
      </c>
    </row>
    <row r="3011" spans="1:39" x14ac:dyDescent="0.25">
      <c r="A3011">
        <v>5791</v>
      </c>
      <c r="B3011" t="s">
        <v>14467</v>
      </c>
      <c r="C3011" t="s">
        <v>4791</v>
      </c>
      <c r="D3011" t="s">
        <v>5048</v>
      </c>
      <c r="E3011" t="s">
        <v>8183</v>
      </c>
      <c r="H3011" t="s">
        <v>5050</v>
      </c>
      <c r="I3011" t="s">
        <v>5564</v>
      </c>
      <c r="K3011" t="s">
        <v>237</v>
      </c>
      <c r="M3011" t="s">
        <v>1148</v>
      </c>
      <c r="AH3011" t="s">
        <v>14468</v>
      </c>
      <c r="AM3011" t="s">
        <v>14469</v>
      </c>
    </row>
    <row r="3012" spans="1:39" x14ac:dyDescent="0.25">
      <c r="A3012">
        <v>5792</v>
      </c>
      <c r="B3012" t="s">
        <v>14470</v>
      </c>
      <c r="C3012" t="s">
        <v>4791</v>
      </c>
      <c r="D3012" t="s">
        <v>5048</v>
      </c>
      <c r="E3012" t="s">
        <v>8191</v>
      </c>
      <c r="H3012" t="s">
        <v>5050</v>
      </c>
      <c r="I3012" t="s">
        <v>5051</v>
      </c>
      <c r="K3012" t="s">
        <v>235</v>
      </c>
      <c r="M3012" t="s">
        <v>5134</v>
      </c>
      <c r="N3012" t="s">
        <v>5051</v>
      </c>
      <c r="O3012" t="s">
        <v>5113</v>
      </c>
      <c r="Q3012" t="s">
        <v>506</v>
      </c>
      <c r="R3012" t="s">
        <v>5051</v>
      </c>
      <c r="S3012" t="s">
        <v>5091</v>
      </c>
      <c r="U3012" t="s">
        <v>5134</v>
      </c>
      <c r="X3012" t="s">
        <v>5070</v>
      </c>
      <c r="Y3012" t="s">
        <v>5069</v>
      </c>
      <c r="Z3012" t="s">
        <v>5070</v>
      </c>
      <c r="AA3012" t="s">
        <v>5057</v>
      </c>
      <c r="AB3012" t="s">
        <v>237</v>
      </c>
      <c r="AC3012" t="s">
        <v>235</v>
      </c>
      <c r="AH3012" t="s">
        <v>5058</v>
      </c>
      <c r="AM3012" t="s">
        <v>14471</v>
      </c>
    </row>
    <row r="3013" spans="1:39" x14ac:dyDescent="0.25">
      <c r="A3013">
        <v>5793</v>
      </c>
      <c r="B3013" t="s">
        <v>14472</v>
      </c>
      <c r="C3013" t="s">
        <v>4791</v>
      </c>
      <c r="D3013" t="s">
        <v>5048</v>
      </c>
      <c r="E3013" t="s">
        <v>8203</v>
      </c>
      <c r="H3013" t="s">
        <v>5050</v>
      </c>
      <c r="I3013" t="s">
        <v>5051</v>
      </c>
      <c r="K3013" t="s">
        <v>5184</v>
      </c>
      <c r="M3013" t="s">
        <v>6941</v>
      </c>
      <c r="N3013" t="s">
        <v>5051</v>
      </c>
      <c r="O3013" t="s">
        <v>5099</v>
      </c>
      <c r="Q3013" t="s">
        <v>486</v>
      </c>
      <c r="X3013" t="s">
        <v>5052</v>
      </c>
      <c r="Y3013" t="s">
        <v>5648</v>
      </c>
      <c r="Z3013" t="s">
        <v>5052</v>
      </c>
      <c r="AA3013" t="s">
        <v>5057</v>
      </c>
      <c r="AB3013" t="s">
        <v>5093</v>
      </c>
      <c r="AM3013" t="s">
        <v>14473</v>
      </c>
    </row>
    <row r="3014" spans="1:39" x14ac:dyDescent="0.25">
      <c r="A3014">
        <v>5794</v>
      </c>
      <c r="B3014" t="s">
        <v>14474</v>
      </c>
      <c r="C3014" t="s">
        <v>4791</v>
      </c>
      <c r="D3014" t="s">
        <v>5048</v>
      </c>
      <c r="E3014" t="s">
        <v>8227</v>
      </c>
      <c r="H3014" t="s">
        <v>5050</v>
      </c>
      <c r="I3014" t="s">
        <v>5564</v>
      </c>
      <c r="K3014" t="s">
        <v>237</v>
      </c>
      <c r="M3014" t="s">
        <v>670</v>
      </c>
      <c r="AH3014" t="s">
        <v>14475</v>
      </c>
      <c r="AM3014" t="s">
        <v>14476</v>
      </c>
    </row>
    <row r="3015" spans="1:39" x14ac:dyDescent="0.25">
      <c r="A3015">
        <v>5795</v>
      </c>
      <c r="B3015" t="s">
        <v>14477</v>
      </c>
      <c r="C3015" t="s">
        <v>4791</v>
      </c>
      <c r="D3015" t="s">
        <v>5048</v>
      </c>
      <c r="E3015" t="s">
        <v>8233</v>
      </c>
      <c r="H3015" t="s">
        <v>5050</v>
      </c>
      <c r="I3015" t="s">
        <v>5051</v>
      </c>
      <c r="K3015" t="s">
        <v>236</v>
      </c>
      <c r="M3015" t="s">
        <v>237</v>
      </c>
      <c r="N3015" t="s">
        <v>5051</v>
      </c>
      <c r="O3015" t="s">
        <v>5099</v>
      </c>
      <c r="Q3015" t="s">
        <v>238</v>
      </c>
      <c r="X3015" t="s">
        <v>5093</v>
      </c>
      <c r="Y3015" t="s">
        <v>5052</v>
      </c>
      <c r="Z3015" t="s">
        <v>5237</v>
      </c>
      <c r="AA3015" t="s">
        <v>5093</v>
      </c>
      <c r="AB3015" t="s">
        <v>5093</v>
      </c>
      <c r="AH3015" t="s">
        <v>5058</v>
      </c>
      <c r="AM3015" t="s">
        <v>14478</v>
      </c>
    </row>
    <row r="3016" spans="1:39" x14ac:dyDescent="0.25">
      <c r="A3016">
        <v>5796</v>
      </c>
      <c r="B3016" t="s">
        <v>14479</v>
      </c>
      <c r="C3016" t="s">
        <v>4791</v>
      </c>
      <c r="D3016" t="s">
        <v>5048</v>
      </c>
      <c r="E3016" t="s">
        <v>8235</v>
      </c>
      <c r="H3016" t="s">
        <v>5050</v>
      </c>
      <c r="I3016" t="s">
        <v>5051</v>
      </c>
      <c r="K3016" t="s">
        <v>5094</v>
      </c>
      <c r="M3016" t="s">
        <v>506</v>
      </c>
      <c r="N3016" t="s">
        <v>5051</v>
      </c>
      <c r="O3016" t="s">
        <v>5094</v>
      </c>
      <c r="Q3016" t="s">
        <v>506</v>
      </c>
      <c r="X3016" t="s">
        <v>5070</v>
      </c>
      <c r="Y3016" t="s">
        <v>323</v>
      </c>
      <c r="Z3016" t="s">
        <v>5070</v>
      </c>
      <c r="AA3016" t="s">
        <v>5057</v>
      </c>
      <c r="AB3016" t="s">
        <v>5093</v>
      </c>
      <c r="AC3016" t="s">
        <v>5093</v>
      </c>
      <c r="AH3016" t="s">
        <v>5058</v>
      </c>
      <c r="AM3016" t="s">
        <v>14480</v>
      </c>
    </row>
    <row r="3017" spans="1:39" x14ac:dyDescent="0.25">
      <c r="A3017">
        <v>5797</v>
      </c>
      <c r="B3017" t="s">
        <v>14481</v>
      </c>
      <c r="C3017" t="s">
        <v>4791</v>
      </c>
      <c r="D3017" t="s">
        <v>5048</v>
      </c>
      <c r="E3017" t="s">
        <v>8255</v>
      </c>
      <c r="H3017" t="s">
        <v>5050</v>
      </c>
      <c r="I3017" t="s">
        <v>5051</v>
      </c>
      <c r="K3017" t="s">
        <v>5108</v>
      </c>
      <c r="M3017" t="s">
        <v>5409</v>
      </c>
      <c r="AH3017" t="s">
        <v>5058</v>
      </c>
      <c r="AM3017" t="s">
        <v>14482</v>
      </c>
    </row>
    <row r="3018" spans="1:39" x14ac:dyDescent="0.25">
      <c r="A3018">
        <v>5798</v>
      </c>
      <c r="B3018" t="s">
        <v>14503</v>
      </c>
      <c r="C3018" t="s">
        <v>4791</v>
      </c>
      <c r="D3018" t="s">
        <v>5048</v>
      </c>
      <c r="E3018" t="s">
        <v>14501</v>
      </c>
      <c r="H3018" t="s">
        <v>5050</v>
      </c>
      <c r="I3018" t="s">
        <v>5051</v>
      </c>
      <c r="K3018" t="s">
        <v>235</v>
      </c>
      <c r="M3018" t="s">
        <v>238</v>
      </c>
      <c r="N3018" t="s">
        <v>5051</v>
      </c>
      <c r="O3018" t="s">
        <v>235</v>
      </c>
      <c r="Q3018" t="s">
        <v>5134</v>
      </c>
      <c r="X3018" t="s">
        <v>5091</v>
      </c>
      <c r="Y3018" t="s">
        <v>14504</v>
      </c>
      <c r="Z3018" t="s">
        <v>5091</v>
      </c>
      <c r="AA3018" t="s">
        <v>5070</v>
      </c>
      <c r="AH3018" t="s">
        <v>5058</v>
      </c>
      <c r="AM3018" t="s">
        <v>14505</v>
      </c>
    </row>
    <row r="3019" spans="1:39" x14ac:dyDescent="0.25">
      <c r="A3019">
        <v>5799</v>
      </c>
      <c r="B3019" t="s">
        <v>14506</v>
      </c>
      <c r="C3019" t="s">
        <v>4791</v>
      </c>
      <c r="D3019" t="s">
        <v>5048</v>
      </c>
      <c r="E3019" t="s">
        <v>14502</v>
      </c>
      <c r="H3019" t="s">
        <v>5050</v>
      </c>
      <c r="I3019" t="s">
        <v>5051</v>
      </c>
      <c r="K3019" t="s">
        <v>235</v>
      </c>
      <c r="M3019" t="s">
        <v>5134</v>
      </c>
      <c r="N3019" t="s">
        <v>5051</v>
      </c>
      <c r="O3019" t="s">
        <v>235</v>
      </c>
      <c r="Q3019" t="s">
        <v>5134</v>
      </c>
      <c r="X3019" t="s">
        <v>5070</v>
      </c>
      <c r="Y3019" t="s">
        <v>5191</v>
      </c>
      <c r="Z3019" t="s">
        <v>5070</v>
      </c>
      <c r="AA3019" t="s">
        <v>5052</v>
      </c>
      <c r="AH3019" t="s">
        <v>5058</v>
      </c>
      <c r="AM3019" t="s">
        <v>14507</v>
      </c>
    </row>
    <row r="3020" spans="1:39" x14ac:dyDescent="0.25">
      <c r="A3020">
        <v>5800</v>
      </c>
      <c r="B3020" t="s">
        <v>15021</v>
      </c>
      <c r="C3020" t="s">
        <v>4791</v>
      </c>
      <c r="D3020" t="s">
        <v>5048</v>
      </c>
      <c r="E3020" t="s">
        <v>15018</v>
      </c>
      <c r="H3020" t="s">
        <v>5050</v>
      </c>
      <c r="I3020" t="s">
        <v>6908</v>
      </c>
      <c r="K3020" t="s">
        <v>235</v>
      </c>
      <c r="M3020" t="s">
        <v>235</v>
      </c>
      <c r="AH3020" t="s">
        <v>5058</v>
      </c>
      <c r="AM3020" t="s">
        <v>15022</v>
      </c>
    </row>
    <row r="3021" spans="1:39" x14ac:dyDescent="0.25">
      <c r="A3021">
        <v>5801</v>
      </c>
      <c r="B3021" t="s">
        <v>15023</v>
      </c>
      <c r="C3021" t="s">
        <v>4791</v>
      </c>
      <c r="D3021" t="s">
        <v>5048</v>
      </c>
      <c r="E3021" t="s">
        <v>15019</v>
      </c>
      <c r="H3021" t="s">
        <v>5050</v>
      </c>
      <c r="I3021" t="s">
        <v>5051</v>
      </c>
      <c r="K3021" t="s">
        <v>5063</v>
      </c>
      <c r="M3021" t="s">
        <v>10615</v>
      </c>
      <c r="AH3021" t="s">
        <v>5058</v>
      </c>
      <c r="AM3021" t="s">
        <v>15024</v>
      </c>
    </row>
    <row r="3022" spans="1:39" x14ac:dyDescent="0.25">
      <c r="A3022">
        <v>5802</v>
      </c>
      <c r="B3022" t="s">
        <v>15025</v>
      </c>
      <c r="C3022" t="s">
        <v>4791</v>
      </c>
      <c r="D3022" t="s">
        <v>5048</v>
      </c>
      <c r="E3022" t="s">
        <v>15020</v>
      </c>
      <c r="H3022" t="s">
        <v>5050</v>
      </c>
      <c r="I3022" t="s">
        <v>5051</v>
      </c>
      <c r="K3022" t="s">
        <v>5099</v>
      </c>
      <c r="M3022" t="s">
        <v>5134</v>
      </c>
      <c r="N3022" t="s">
        <v>5051</v>
      </c>
      <c r="O3022" t="s">
        <v>5113</v>
      </c>
      <c r="Q3022" t="s">
        <v>238</v>
      </c>
      <c r="X3022" t="s">
        <v>6311</v>
      </c>
      <c r="Y3022" t="s">
        <v>5094</v>
      </c>
      <c r="Z3022" t="s">
        <v>5091</v>
      </c>
      <c r="AA3022" t="s">
        <v>5091</v>
      </c>
      <c r="AH3022" t="s">
        <v>5058</v>
      </c>
      <c r="AM3022" t="s">
        <v>15026</v>
      </c>
    </row>
    <row r="3023" spans="1:39" x14ac:dyDescent="0.25">
      <c r="A3023">
        <v>5803</v>
      </c>
      <c r="B3023" t="s">
        <v>15027</v>
      </c>
      <c r="C3023" t="s">
        <v>4791</v>
      </c>
      <c r="D3023" t="s">
        <v>5048</v>
      </c>
      <c r="E3023" t="s">
        <v>15028</v>
      </c>
      <c r="H3023" t="s">
        <v>5050</v>
      </c>
      <c r="I3023" t="s">
        <v>5051</v>
      </c>
      <c r="K3023" t="s">
        <v>5070</v>
      </c>
      <c r="M3023" t="s">
        <v>5080</v>
      </c>
      <c r="N3023" t="s">
        <v>5051</v>
      </c>
      <c r="O3023" t="s">
        <v>5094</v>
      </c>
      <c r="Q3023" t="s">
        <v>486</v>
      </c>
      <c r="X3023" t="s">
        <v>5204</v>
      </c>
      <c r="Y3023" t="s">
        <v>5065</v>
      </c>
      <c r="Z3023" t="s">
        <v>235</v>
      </c>
      <c r="AA3023" t="s">
        <v>5057</v>
      </c>
      <c r="AH3023" t="s">
        <v>5058</v>
      </c>
      <c r="AM3023" t="s">
        <v>15029</v>
      </c>
    </row>
    <row r="3024" spans="1:39" x14ac:dyDescent="0.25">
      <c r="A3024">
        <v>5804</v>
      </c>
      <c r="B3024" t="s">
        <v>15039</v>
      </c>
      <c r="C3024" t="s">
        <v>4791</v>
      </c>
      <c r="D3024" t="s">
        <v>5048</v>
      </c>
      <c r="E3024" t="s">
        <v>15037</v>
      </c>
      <c r="H3024" t="s">
        <v>5050</v>
      </c>
      <c r="I3024" t="s">
        <v>5051</v>
      </c>
      <c r="K3024" t="s">
        <v>5070</v>
      </c>
      <c r="M3024" t="s">
        <v>5063</v>
      </c>
      <c r="AH3024" t="s">
        <v>5058</v>
      </c>
      <c r="AM3024" t="s">
        <v>15040</v>
      </c>
    </row>
    <row r="3025" spans="1:39" x14ac:dyDescent="0.25">
      <c r="A3025">
        <v>5805</v>
      </c>
      <c r="B3025" t="s">
        <v>15041</v>
      </c>
      <c r="C3025" t="s">
        <v>4791</v>
      </c>
      <c r="D3025" t="s">
        <v>5048</v>
      </c>
      <c r="E3025" t="s">
        <v>15038</v>
      </c>
      <c r="H3025" t="s">
        <v>5050</v>
      </c>
      <c r="I3025" t="s">
        <v>5051</v>
      </c>
      <c r="K3025" t="s">
        <v>235</v>
      </c>
      <c r="M3025" t="s">
        <v>5098</v>
      </c>
      <c r="N3025" t="s">
        <v>5051</v>
      </c>
      <c r="O3025" t="s">
        <v>5104</v>
      </c>
      <c r="Q3025" t="s">
        <v>5109</v>
      </c>
      <c r="X3025" t="s">
        <v>5070</v>
      </c>
      <c r="Y3025" t="s">
        <v>5203</v>
      </c>
      <c r="Z3025" t="s">
        <v>5070</v>
      </c>
      <c r="AA3025" t="s">
        <v>323</v>
      </c>
      <c r="AH3025" t="s">
        <v>5058</v>
      </c>
      <c r="AM3025" t="s">
        <v>15042</v>
      </c>
    </row>
    <row r="3026" spans="1:39" x14ac:dyDescent="0.25">
      <c r="A3026">
        <v>5806</v>
      </c>
      <c r="B3026" t="s">
        <v>15051</v>
      </c>
      <c r="C3026" t="s">
        <v>4791</v>
      </c>
      <c r="D3026" t="s">
        <v>5048</v>
      </c>
      <c r="E3026" t="s">
        <v>15048</v>
      </c>
      <c r="H3026" t="s">
        <v>5050</v>
      </c>
      <c r="I3026" t="s">
        <v>5051</v>
      </c>
      <c r="K3026" t="s">
        <v>5113</v>
      </c>
      <c r="M3026" t="s">
        <v>486</v>
      </c>
      <c r="N3026" t="s">
        <v>5051</v>
      </c>
      <c r="O3026" t="s">
        <v>5113</v>
      </c>
      <c r="Q3026" t="s">
        <v>486</v>
      </c>
      <c r="X3026" t="s">
        <v>5052</v>
      </c>
      <c r="Y3026" t="s">
        <v>5080</v>
      </c>
      <c r="Z3026" t="s">
        <v>5052</v>
      </c>
      <c r="AA3026" t="s">
        <v>5070</v>
      </c>
      <c r="AH3026" t="s">
        <v>5058</v>
      </c>
      <c r="AM3026" t="s">
        <v>15052</v>
      </c>
    </row>
    <row r="3027" spans="1:39" x14ac:dyDescent="0.25">
      <c r="A3027">
        <v>5807</v>
      </c>
      <c r="B3027" t="s">
        <v>15053</v>
      </c>
      <c r="C3027" t="s">
        <v>4791</v>
      </c>
      <c r="D3027" t="s">
        <v>5048</v>
      </c>
      <c r="E3027" t="s">
        <v>15049</v>
      </c>
      <c r="H3027" t="s">
        <v>5050</v>
      </c>
      <c r="I3027" t="s">
        <v>5051</v>
      </c>
      <c r="K3027" t="s">
        <v>235</v>
      </c>
      <c r="M3027" t="s">
        <v>5098</v>
      </c>
      <c r="N3027" t="s">
        <v>5051</v>
      </c>
      <c r="O3027" t="s">
        <v>5104</v>
      </c>
      <c r="Q3027" t="s">
        <v>506</v>
      </c>
      <c r="X3027" t="s">
        <v>5070</v>
      </c>
      <c r="Y3027" t="s">
        <v>5203</v>
      </c>
      <c r="Z3027" t="s">
        <v>5070</v>
      </c>
      <c r="AA3027" t="s">
        <v>323</v>
      </c>
      <c r="AB3027" t="s">
        <v>5093</v>
      </c>
      <c r="AH3027" t="s">
        <v>5058</v>
      </c>
      <c r="AM3027" t="s">
        <v>15054</v>
      </c>
    </row>
    <row r="3028" spans="1:39" x14ac:dyDescent="0.25">
      <c r="A3028">
        <v>5808</v>
      </c>
      <c r="B3028" t="s">
        <v>15055</v>
      </c>
      <c r="C3028" t="s">
        <v>4791</v>
      </c>
      <c r="D3028" t="s">
        <v>5048</v>
      </c>
      <c r="E3028" t="s">
        <v>15050</v>
      </c>
      <c r="H3028" t="s">
        <v>5050</v>
      </c>
      <c r="I3028" t="s">
        <v>5051</v>
      </c>
      <c r="K3028" t="s">
        <v>5070</v>
      </c>
      <c r="M3028" t="s">
        <v>323</v>
      </c>
      <c r="N3028" t="s">
        <v>5051</v>
      </c>
      <c r="O3028" t="s">
        <v>5062</v>
      </c>
      <c r="Q3028" t="s">
        <v>5098</v>
      </c>
      <c r="X3028" t="s">
        <v>5077</v>
      </c>
      <c r="Y3028" t="s">
        <v>5069</v>
      </c>
      <c r="Z3028" t="s">
        <v>486</v>
      </c>
      <c r="AA3028" t="s">
        <v>5091</v>
      </c>
      <c r="AH3028" t="s">
        <v>5058</v>
      </c>
      <c r="AM3028" t="s">
        <v>15056</v>
      </c>
    </row>
    <row r="3029" spans="1:39" x14ac:dyDescent="0.25">
      <c r="A3029">
        <v>5809</v>
      </c>
      <c r="B3029" t="s">
        <v>15057</v>
      </c>
      <c r="C3029" t="s">
        <v>4791</v>
      </c>
      <c r="D3029" t="s">
        <v>5048</v>
      </c>
      <c r="E3029" t="s">
        <v>15047</v>
      </c>
      <c r="H3029" t="s">
        <v>5050</v>
      </c>
      <c r="I3029" t="s">
        <v>5051</v>
      </c>
      <c r="K3029" t="s">
        <v>323</v>
      </c>
      <c r="M3029" t="s">
        <v>1148</v>
      </c>
      <c r="AH3029" t="s">
        <v>5058</v>
      </c>
      <c r="AM3029" t="s">
        <v>15058</v>
      </c>
    </row>
    <row r="3030" spans="1:39" x14ac:dyDescent="0.25">
      <c r="A3030">
        <v>376</v>
      </c>
      <c r="B3030" t="s">
        <v>6149</v>
      </c>
      <c r="C3030" t="s">
        <v>4795</v>
      </c>
      <c r="D3030" t="s">
        <v>5048</v>
      </c>
      <c r="E3030" t="s">
        <v>6150</v>
      </c>
      <c r="H3030" t="s">
        <v>5050</v>
      </c>
      <c r="I3030" t="s">
        <v>5051</v>
      </c>
      <c r="K3030" t="s">
        <v>5052</v>
      </c>
      <c r="M3030" t="s">
        <v>5355</v>
      </c>
      <c r="N3030" t="s">
        <v>5051</v>
      </c>
      <c r="O3030" t="s">
        <v>5094</v>
      </c>
      <c r="Q3030" t="s">
        <v>237</v>
      </c>
      <c r="X3030" t="s">
        <v>5070</v>
      </c>
      <c r="Y3030" t="s">
        <v>5196</v>
      </c>
      <c r="Z3030" t="s">
        <v>5070</v>
      </c>
      <c r="AA3030" t="s">
        <v>5057</v>
      </c>
      <c r="AD3030" t="s">
        <v>6151</v>
      </c>
      <c r="AH3030" t="s">
        <v>5058</v>
      </c>
      <c r="AM3030" t="s">
        <v>6152</v>
      </c>
    </row>
    <row r="3031" spans="1:39" x14ac:dyDescent="0.25">
      <c r="A3031">
        <v>4391</v>
      </c>
      <c r="B3031" t="s">
        <v>10970</v>
      </c>
      <c r="C3031" t="s">
        <v>4792</v>
      </c>
      <c r="D3031" t="s">
        <v>5048</v>
      </c>
      <c r="X3031" t="s">
        <v>5093</v>
      </c>
      <c r="Y3031" t="s">
        <v>5093</v>
      </c>
      <c r="Z3031" t="s">
        <v>5093</v>
      </c>
      <c r="AA3031" t="s">
        <v>5093</v>
      </c>
      <c r="AH3031" t="s">
        <v>5058</v>
      </c>
      <c r="AM3031" t="s">
        <v>10971</v>
      </c>
    </row>
  </sheetData>
  <sortState xmlns:xlrd2="http://schemas.microsoft.com/office/spreadsheetml/2017/richdata2" ref="A2:BC5798">
    <sortCondition ref="E2:E5798"/>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tabColor theme="1"/>
  </sheetPr>
  <dimension ref="A1:R102"/>
  <sheetViews>
    <sheetView showGridLines="0" topLeftCell="A19" zoomScaleNormal="100" workbookViewId="0">
      <selection activeCell="Z42" sqref="Z42"/>
    </sheetView>
  </sheetViews>
  <sheetFormatPr defaultRowHeight="13.5" customHeight="1" x14ac:dyDescent="0.25"/>
  <cols>
    <col min="1" max="1" width="4" style="95" customWidth="1"/>
    <col min="2" max="2" width="5" style="22" customWidth="1"/>
    <col min="3" max="3" width="10.7109375" style="22" customWidth="1"/>
    <col min="4" max="5" width="9.140625" style="22" customWidth="1"/>
    <col min="6" max="7" width="9" style="22" customWidth="1"/>
    <col min="8" max="8" width="9" style="19" customWidth="1"/>
    <col min="9" max="9" width="1.5703125" style="19" customWidth="1"/>
    <col min="10" max="10" width="4" style="19" customWidth="1"/>
    <col min="11" max="11" width="5" style="19" customWidth="1"/>
    <col min="12" max="12" width="10.7109375" style="19" customWidth="1"/>
    <col min="13" max="13" width="9.140625" style="19" customWidth="1"/>
    <col min="14" max="14" width="9.140625" style="19"/>
    <col min="15" max="16" width="9" style="19" customWidth="1"/>
    <col min="17" max="17" width="9.140625" style="19" customWidth="1"/>
    <col min="18" max="16384" width="9.140625" style="19"/>
  </cols>
  <sheetData>
    <row r="1" spans="1:17" ht="13.5" customHeight="1" x14ac:dyDescent="0.2">
      <c r="A1" s="164"/>
      <c r="B1" s="3429" t="s">
        <v>763</v>
      </c>
      <c r="C1" s="3430"/>
      <c r="D1" s="3436">
        <v>382801</v>
      </c>
      <c r="E1" s="3437"/>
      <c r="F1" s="164"/>
      <c r="G1" s="164"/>
      <c r="H1" s="416"/>
      <c r="L1" s="3442" t="s">
        <v>545</v>
      </c>
      <c r="M1" s="3442"/>
      <c r="N1" s="3442"/>
      <c r="O1" s="3442"/>
      <c r="P1" s="3443" t="s">
        <v>546</v>
      </c>
      <c r="Q1" s="3443"/>
    </row>
    <row r="2" spans="1:17" ht="6.75" customHeight="1" x14ac:dyDescent="0.25">
      <c r="B2" s="3429"/>
      <c r="C2" s="3430"/>
      <c r="D2" s="3438"/>
      <c r="E2" s="3439"/>
      <c r="H2" s="3317" t="s">
        <v>2</v>
      </c>
      <c r="L2" s="3420"/>
      <c r="M2" s="3426"/>
      <c r="N2" s="3426"/>
      <c r="O2" s="3421"/>
      <c r="P2" s="3444"/>
      <c r="Q2" s="3445"/>
    </row>
    <row r="3" spans="1:17" ht="6.75" customHeight="1" x14ac:dyDescent="0.25">
      <c r="B3" s="3429"/>
      <c r="C3" s="3430"/>
      <c r="D3" s="3440"/>
      <c r="E3" s="3441"/>
      <c r="H3" s="3318"/>
      <c r="L3" s="3422"/>
      <c r="M3" s="3427"/>
      <c r="N3" s="3427"/>
      <c r="O3" s="3423"/>
      <c r="P3" s="3446"/>
      <c r="Q3" s="3447"/>
    </row>
    <row r="4" spans="1:17" ht="6.75" customHeight="1" x14ac:dyDescent="0.25">
      <c r="B4" s="3429" t="s">
        <v>764</v>
      </c>
      <c r="C4" s="3430"/>
      <c r="D4" s="3408">
        <v>111404</v>
      </c>
      <c r="E4" s="3409"/>
      <c r="F4" s="3431" t="s">
        <v>768</v>
      </c>
      <c r="G4" s="3429"/>
      <c r="H4" s="3414">
        <v>5.75</v>
      </c>
      <c r="L4" s="3424"/>
      <c r="M4" s="3428"/>
      <c r="N4" s="3428"/>
      <c r="O4" s="3425"/>
      <c r="P4" s="3448"/>
      <c r="Q4" s="3449"/>
    </row>
    <row r="5" spans="1:17" ht="6.75" customHeight="1" x14ac:dyDescent="0.25">
      <c r="B5" s="3429"/>
      <c r="C5" s="3430"/>
      <c r="D5" s="3410"/>
      <c r="E5" s="3411"/>
      <c r="F5" s="3431"/>
      <c r="G5" s="3429"/>
      <c r="H5" s="3434"/>
      <c r="I5" s="152"/>
      <c r="L5" s="3420"/>
      <c r="M5" s="3426"/>
      <c r="N5" s="3426"/>
      <c r="O5" s="3421"/>
      <c r="P5" s="3420"/>
      <c r="Q5" s="3421"/>
    </row>
    <row r="6" spans="1:17" ht="6.75" customHeight="1" x14ac:dyDescent="0.25">
      <c r="B6" s="3429"/>
      <c r="C6" s="3430"/>
      <c r="D6" s="3410"/>
      <c r="E6" s="3411"/>
      <c r="F6" s="3431"/>
      <c r="G6" s="3429"/>
      <c r="H6" s="3434"/>
      <c r="I6" s="152"/>
      <c r="L6" s="3422"/>
      <c r="M6" s="3427"/>
      <c r="N6" s="3427"/>
      <c r="O6" s="3423"/>
      <c r="P6" s="3422"/>
      <c r="Q6" s="3423"/>
    </row>
    <row r="7" spans="1:17" ht="6.75" customHeight="1" x14ac:dyDescent="0.25">
      <c r="B7" s="3429"/>
      <c r="C7" s="3430"/>
      <c r="D7" s="3412"/>
      <c r="E7" s="3413"/>
      <c r="F7" s="3431"/>
      <c r="G7" s="3429"/>
      <c r="H7" s="3415"/>
      <c r="I7" s="152"/>
      <c r="L7" s="3424"/>
      <c r="M7" s="3428"/>
      <c r="N7" s="3428"/>
      <c r="O7" s="3425"/>
      <c r="P7" s="3424"/>
      <c r="Q7" s="3425"/>
    </row>
    <row r="8" spans="1:17" ht="6.75" customHeight="1" x14ac:dyDescent="0.25">
      <c r="A8" s="315"/>
      <c r="B8" s="3429" t="s">
        <v>762</v>
      </c>
      <c r="C8" s="3430"/>
      <c r="D8" s="3408" t="s">
        <v>413</v>
      </c>
      <c r="E8" s="3409"/>
      <c r="F8" s="3431" t="s">
        <v>769</v>
      </c>
      <c r="G8" s="3430"/>
      <c r="H8" s="3414">
        <v>9.25</v>
      </c>
      <c r="L8" s="3420"/>
      <c r="M8" s="3426"/>
      <c r="N8" s="3426"/>
      <c r="O8" s="3421"/>
      <c r="P8" s="3420"/>
      <c r="Q8" s="3421"/>
    </row>
    <row r="9" spans="1:17" ht="6.75" customHeight="1" x14ac:dyDescent="0.25">
      <c r="A9" s="156"/>
      <c r="B9" s="3429"/>
      <c r="C9" s="3430"/>
      <c r="D9" s="3410"/>
      <c r="E9" s="3411"/>
      <c r="F9" s="3431"/>
      <c r="G9" s="3430"/>
      <c r="H9" s="3434"/>
      <c r="L9" s="3422"/>
      <c r="M9" s="3427"/>
      <c r="N9" s="3427"/>
      <c r="O9" s="3423"/>
      <c r="P9" s="3422"/>
      <c r="Q9" s="3423"/>
    </row>
    <row r="10" spans="1:17" ht="6.75" customHeight="1" x14ac:dyDescent="0.25">
      <c r="A10" s="156"/>
      <c r="B10" s="3429"/>
      <c r="C10" s="3430"/>
      <c r="D10" s="3410"/>
      <c r="E10" s="3411"/>
      <c r="F10" s="3431"/>
      <c r="G10" s="3430"/>
      <c r="H10" s="3434"/>
      <c r="L10" s="3424"/>
      <c r="M10" s="3428"/>
      <c r="N10" s="3428"/>
      <c r="O10" s="3425"/>
      <c r="P10" s="3424"/>
      <c r="Q10" s="3425"/>
    </row>
    <row r="11" spans="1:17" ht="6.75" customHeight="1" x14ac:dyDescent="0.25">
      <c r="A11" s="156"/>
      <c r="B11" s="3429"/>
      <c r="C11" s="3430"/>
      <c r="D11" s="3412"/>
      <c r="E11" s="3413"/>
      <c r="F11" s="3431"/>
      <c r="G11" s="3430"/>
      <c r="H11" s="3415"/>
      <c r="L11" s="3420"/>
      <c r="M11" s="3426"/>
      <c r="N11" s="3426"/>
      <c r="O11" s="3421"/>
      <c r="P11" s="3420"/>
      <c r="Q11" s="3421"/>
    </row>
    <row r="12" spans="1:17" ht="6.75" customHeight="1" x14ac:dyDescent="0.25">
      <c r="A12" s="175"/>
      <c r="B12" s="3429" t="s">
        <v>765</v>
      </c>
      <c r="C12" s="3430"/>
      <c r="D12" s="3416">
        <v>99</v>
      </c>
      <c r="E12" s="3417"/>
      <c r="F12" s="3431" t="s">
        <v>770</v>
      </c>
      <c r="G12" s="3430"/>
      <c r="H12" s="3414">
        <v>10.75</v>
      </c>
      <c r="L12" s="3422"/>
      <c r="M12" s="3427"/>
      <c r="N12" s="3427"/>
      <c r="O12" s="3423"/>
      <c r="P12" s="3422"/>
      <c r="Q12" s="3423"/>
    </row>
    <row r="13" spans="1:17" ht="6.75" customHeight="1" x14ac:dyDescent="0.25">
      <c r="A13" s="175"/>
      <c r="B13" s="3429"/>
      <c r="C13" s="3430"/>
      <c r="D13" s="3432"/>
      <c r="E13" s="3433"/>
      <c r="F13" s="3431"/>
      <c r="G13" s="3430"/>
      <c r="H13" s="3434"/>
      <c r="L13" s="3424"/>
      <c r="M13" s="3428"/>
      <c r="N13" s="3428"/>
      <c r="O13" s="3425"/>
      <c r="P13" s="3424"/>
      <c r="Q13" s="3425"/>
    </row>
    <row r="14" spans="1:17" ht="6.75" customHeight="1" x14ac:dyDescent="0.25">
      <c r="A14" s="175"/>
      <c r="B14" s="3429"/>
      <c r="C14" s="3430"/>
      <c r="D14" s="3432"/>
      <c r="E14" s="3433"/>
      <c r="F14" s="3431"/>
      <c r="G14" s="3430"/>
      <c r="H14" s="3434"/>
    </row>
    <row r="15" spans="1:17" ht="6.75" customHeight="1" x14ac:dyDescent="0.25">
      <c r="A15" s="175"/>
      <c r="B15" s="3429"/>
      <c r="C15" s="3430"/>
      <c r="D15" s="3418"/>
      <c r="E15" s="3419"/>
      <c r="F15" s="3431"/>
      <c r="G15" s="3430"/>
      <c r="H15" s="3415"/>
    </row>
    <row r="16" spans="1:17" ht="13.5" customHeight="1" x14ac:dyDescent="0.25">
      <c r="B16" s="3429" t="s">
        <v>766</v>
      </c>
      <c r="C16" s="3430"/>
      <c r="D16" s="3435">
        <v>71152</v>
      </c>
      <c r="E16" s="3435"/>
      <c r="F16" s="3431" t="s">
        <v>771</v>
      </c>
      <c r="G16" s="3430"/>
      <c r="H16" s="3414">
        <v>3.125</v>
      </c>
      <c r="J16" s="293" t="s">
        <v>237</v>
      </c>
      <c r="K16" s="142" t="s">
        <v>719</v>
      </c>
      <c r="L16" s="143"/>
      <c r="M16" s="143"/>
      <c r="N16" s="143"/>
      <c r="O16" s="143"/>
      <c r="P16" s="143"/>
      <c r="Q16" s="144"/>
    </row>
    <row r="17" spans="1:18" ht="13.5" customHeight="1" x14ac:dyDescent="0.25">
      <c r="A17" s="173"/>
      <c r="B17" s="3429"/>
      <c r="C17" s="3430"/>
      <c r="D17" s="3435"/>
      <c r="E17" s="3435"/>
      <c r="F17" s="3431"/>
      <c r="G17" s="3430"/>
      <c r="H17" s="3415"/>
      <c r="J17" s="524" t="s">
        <v>796</v>
      </c>
      <c r="K17" s="91" t="s">
        <v>722</v>
      </c>
      <c r="L17" s="128" t="s">
        <v>171</v>
      </c>
      <c r="M17" s="26"/>
      <c r="N17" s="26"/>
      <c r="O17" s="26"/>
      <c r="P17" s="26"/>
      <c r="Q17" s="29"/>
    </row>
    <row r="18" spans="1:18" ht="13.5" customHeight="1" x14ac:dyDescent="0.25">
      <c r="A18" s="174"/>
      <c r="B18" s="3429" t="s">
        <v>767</v>
      </c>
      <c r="C18" s="3430"/>
      <c r="D18" s="3416" t="s">
        <v>791</v>
      </c>
      <c r="E18" s="3417"/>
      <c r="F18" s="3431" t="s">
        <v>772</v>
      </c>
      <c r="G18" s="3430"/>
      <c r="H18" s="3414">
        <v>3.5</v>
      </c>
      <c r="J18" s="525" t="s">
        <v>236</v>
      </c>
      <c r="K18" s="106" t="s">
        <v>723</v>
      </c>
      <c r="L18" s="130" t="s">
        <v>82</v>
      </c>
      <c r="M18" s="32"/>
      <c r="N18" s="32"/>
      <c r="O18" s="32"/>
      <c r="P18" s="32"/>
      <c r="Q18" s="30"/>
    </row>
    <row r="19" spans="1:18" ht="13.5" customHeight="1" x14ac:dyDescent="0.25">
      <c r="A19" s="174"/>
      <c r="B19" s="3429"/>
      <c r="C19" s="3430"/>
      <c r="D19" s="3418"/>
      <c r="E19" s="3419"/>
      <c r="F19" s="3431"/>
      <c r="G19" s="3430"/>
      <c r="H19" s="3415"/>
      <c r="J19" s="526" t="s">
        <v>797</v>
      </c>
      <c r="K19" s="103">
        <v>3.3</v>
      </c>
      <c r="L19" s="129" t="s">
        <v>95</v>
      </c>
      <c r="M19" s="23"/>
      <c r="N19" s="23"/>
      <c r="O19" s="23"/>
      <c r="P19" s="162"/>
      <c r="Q19" s="24">
        <v>234.95</v>
      </c>
    </row>
    <row r="20" spans="1:18" ht="13.5" customHeight="1" x14ac:dyDescent="0.15">
      <c r="G20" s="419"/>
      <c r="H20" s="418"/>
      <c r="J20" s="526" t="s">
        <v>797</v>
      </c>
      <c r="K20" s="103">
        <v>3.4</v>
      </c>
      <c r="L20" s="130" t="s">
        <v>96</v>
      </c>
      <c r="M20" s="32"/>
      <c r="N20" s="32"/>
      <c r="O20" s="32"/>
      <c r="P20" s="109"/>
      <c r="Q20" s="24">
        <v>234.95</v>
      </c>
    </row>
    <row r="21" spans="1:18" ht="13.5" customHeight="1" x14ac:dyDescent="0.25">
      <c r="A21" s="438" t="s">
        <v>131</v>
      </c>
      <c r="B21" s="439"/>
      <c r="C21" s="440"/>
      <c r="D21" s="440"/>
      <c r="E21" s="440"/>
      <c r="F21" s="440"/>
      <c r="G21" s="440"/>
      <c r="H21" s="441"/>
      <c r="J21" s="526">
        <v>7</v>
      </c>
      <c r="K21" s="103">
        <v>3.5</v>
      </c>
      <c r="L21" s="130" t="s">
        <v>285</v>
      </c>
      <c r="M21" s="32"/>
      <c r="N21" s="32"/>
      <c r="O21" s="32"/>
      <c r="P21" s="109"/>
      <c r="Q21" s="24">
        <v>267.15285710565809</v>
      </c>
    </row>
    <row r="22" spans="1:18" ht="13.5" customHeight="1" x14ac:dyDescent="0.25">
      <c r="A22" s="442" t="s">
        <v>792</v>
      </c>
      <c r="B22" s="443"/>
      <c r="C22" s="443"/>
      <c r="D22" s="443"/>
      <c r="E22" s="443"/>
      <c r="F22" s="443"/>
      <c r="G22" s="443"/>
      <c r="H22" s="444"/>
      <c r="J22" s="526" t="s">
        <v>811</v>
      </c>
      <c r="K22" s="93" t="s">
        <v>724</v>
      </c>
      <c r="L22" s="130" t="s">
        <v>439</v>
      </c>
      <c r="M22" s="32"/>
      <c r="N22" s="32"/>
      <c r="O22" s="32"/>
      <c r="P22" s="32"/>
      <c r="Q22" s="31"/>
    </row>
    <row r="23" spans="1:18" ht="13.5" customHeight="1" x14ac:dyDescent="0.25">
      <c r="A23" s="445"/>
      <c r="B23" s="446"/>
      <c r="C23" s="446"/>
      <c r="D23" s="446"/>
      <c r="E23" s="446"/>
      <c r="F23" s="446"/>
      <c r="G23" s="446"/>
      <c r="H23" s="447"/>
      <c r="J23" s="527" t="s">
        <v>798</v>
      </c>
      <c r="K23" s="93" t="s">
        <v>725</v>
      </c>
      <c r="L23" s="130" t="s">
        <v>81</v>
      </c>
      <c r="M23" s="32"/>
      <c r="N23" s="32"/>
      <c r="O23" s="32"/>
      <c r="P23" s="32"/>
      <c r="Q23" s="31"/>
    </row>
    <row r="24" spans="1:18" ht="13.5" customHeight="1" x14ac:dyDescent="0.25">
      <c r="A24" s="448" t="s">
        <v>792</v>
      </c>
      <c r="B24" s="449"/>
      <c r="C24" s="449"/>
      <c r="D24" s="449"/>
      <c r="E24" s="449"/>
      <c r="F24" s="449"/>
      <c r="G24" s="449"/>
      <c r="H24" s="450"/>
      <c r="J24" s="527" t="s">
        <v>799</v>
      </c>
      <c r="K24" s="93" t="s">
        <v>726</v>
      </c>
      <c r="L24" s="130" t="s">
        <v>275</v>
      </c>
      <c r="M24" s="32"/>
      <c r="N24" s="32"/>
      <c r="O24" s="32"/>
      <c r="P24" s="32"/>
      <c r="Q24" s="35"/>
    </row>
    <row r="25" spans="1:18" ht="13.5" customHeight="1" x14ac:dyDescent="0.25">
      <c r="A25" s="448"/>
      <c r="B25" s="449"/>
      <c r="C25" s="449"/>
      <c r="D25" s="449"/>
      <c r="E25" s="449"/>
      <c r="F25" s="449"/>
      <c r="G25" s="449"/>
      <c r="H25" s="450"/>
      <c r="J25" s="527" t="s">
        <v>559</v>
      </c>
      <c r="K25" s="93" t="s">
        <v>727</v>
      </c>
      <c r="L25" s="129" t="s">
        <v>274</v>
      </c>
      <c r="M25" s="23"/>
      <c r="N25" s="23"/>
      <c r="O25" s="23"/>
      <c r="P25" s="32"/>
      <c r="Q25" s="466">
        <v>272.36195438323159</v>
      </c>
    </row>
    <row r="26" spans="1:18" ht="13.5" customHeight="1" x14ac:dyDescent="0.25">
      <c r="A26" s="448"/>
      <c r="B26" s="449"/>
      <c r="C26" s="449"/>
      <c r="D26" s="449"/>
      <c r="E26" s="449"/>
      <c r="F26" s="449"/>
      <c r="G26" s="449"/>
      <c r="H26" s="450"/>
      <c r="J26" s="527" t="s">
        <v>558</v>
      </c>
      <c r="K26" s="93" t="s">
        <v>728</v>
      </c>
      <c r="L26" s="129" t="s">
        <v>89</v>
      </c>
      <c r="M26" s="23"/>
      <c r="N26" s="23"/>
      <c r="O26" s="23"/>
      <c r="P26" s="23"/>
      <c r="Q26" s="24">
        <v>234.95</v>
      </c>
    </row>
    <row r="27" spans="1:18" ht="13.5" customHeight="1" x14ac:dyDescent="0.25">
      <c r="A27" s="448"/>
      <c r="B27" s="449"/>
      <c r="C27" s="449"/>
      <c r="D27" s="449"/>
      <c r="E27" s="449"/>
      <c r="F27" s="449"/>
      <c r="G27" s="449"/>
      <c r="H27" s="450"/>
      <c r="J27" s="527" t="s">
        <v>800</v>
      </c>
      <c r="K27" s="93" t="s">
        <v>729</v>
      </c>
      <c r="L27" s="129" t="s">
        <v>276</v>
      </c>
      <c r="M27" s="23"/>
      <c r="N27" s="23"/>
      <c r="O27" s="23"/>
      <c r="P27" s="23"/>
      <c r="Q27" s="466">
        <v>146.05000000000001</v>
      </c>
    </row>
    <row r="28" spans="1:18" ht="13.5" customHeight="1" x14ac:dyDescent="0.25">
      <c r="A28" s="448"/>
      <c r="B28" s="449"/>
      <c r="C28" s="449"/>
      <c r="D28" s="449"/>
      <c r="E28" s="449"/>
      <c r="F28" s="449"/>
      <c r="G28" s="449"/>
      <c r="H28" s="450"/>
      <c r="J28" s="527" t="s">
        <v>801</v>
      </c>
      <c r="K28" s="93" t="s">
        <v>730</v>
      </c>
      <c r="L28" s="129" t="s">
        <v>381</v>
      </c>
      <c r="M28" s="23"/>
      <c r="N28" s="23"/>
      <c r="O28" s="23"/>
      <c r="P28" s="23"/>
      <c r="Q28" s="466" t="s">
        <v>793</v>
      </c>
      <c r="R28" s="422"/>
    </row>
    <row r="29" spans="1:18" ht="13.5" customHeight="1" x14ac:dyDescent="0.25">
      <c r="A29" s="448"/>
      <c r="B29" s="449"/>
      <c r="C29" s="449"/>
      <c r="D29" s="449"/>
      <c r="E29" s="449"/>
      <c r="F29" s="449"/>
      <c r="G29" s="449"/>
      <c r="H29" s="450"/>
      <c r="J29" s="527" t="s">
        <v>802</v>
      </c>
      <c r="K29" s="93" t="s">
        <v>731</v>
      </c>
      <c r="L29" s="129" t="s">
        <v>91</v>
      </c>
      <c r="M29" s="23"/>
      <c r="N29" s="23"/>
      <c r="O29" s="23"/>
      <c r="P29" s="23"/>
      <c r="Q29" s="24">
        <v>234.95</v>
      </c>
    </row>
    <row r="30" spans="1:18" ht="13.5" customHeight="1" x14ac:dyDescent="0.25">
      <c r="A30" s="448"/>
      <c r="B30" s="449"/>
      <c r="C30" s="449"/>
      <c r="D30" s="449"/>
      <c r="E30" s="449"/>
      <c r="F30" s="449"/>
      <c r="G30" s="449"/>
      <c r="H30" s="450"/>
      <c r="J30" s="527" t="s">
        <v>802</v>
      </c>
      <c r="K30" s="93" t="s">
        <v>732</v>
      </c>
      <c r="L30" s="129" t="s">
        <v>92</v>
      </c>
      <c r="M30" s="32"/>
      <c r="N30" s="32"/>
      <c r="O30" s="32"/>
      <c r="P30" s="32"/>
      <c r="Q30" s="24">
        <v>234.95</v>
      </c>
    </row>
    <row r="31" spans="1:18" ht="13.5" customHeight="1" x14ac:dyDescent="0.25">
      <c r="A31" s="448"/>
      <c r="B31" s="449"/>
      <c r="C31" s="449"/>
      <c r="D31" s="449"/>
      <c r="E31" s="449"/>
      <c r="F31" s="449"/>
      <c r="G31" s="449"/>
      <c r="H31" s="450"/>
      <c r="J31" s="100"/>
      <c r="K31" s="93" t="s">
        <v>733</v>
      </c>
      <c r="L31" s="457" t="s">
        <v>97</v>
      </c>
      <c r="M31" s="464"/>
      <c r="N31" s="464"/>
      <c r="O31" s="464"/>
      <c r="P31" s="464"/>
      <c r="Q31" s="466">
        <v>234.95</v>
      </c>
    </row>
    <row r="32" spans="1:18" ht="13.5" customHeight="1" x14ac:dyDescent="0.25">
      <c r="A32" s="448"/>
      <c r="B32" s="449"/>
      <c r="C32" s="449"/>
      <c r="D32" s="449"/>
      <c r="E32" s="449"/>
      <c r="F32" s="449"/>
      <c r="G32" s="449"/>
      <c r="H32" s="450"/>
      <c r="J32" s="527" t="s">
        <v>803</v>
      </c>
      <c r="K32" s="93" t="s">
        <v>734</v>
      </c>
      <c r="L32" s="129" t="s">
        <v>277</v>
      </c>
      <c r="M32" s="23"/>
      <c r="N32" s="23"/>
      <c r="O32" s="23"/>
      <c r="P32" s="23"/>
      <c r="Q32" s="24">
        <v>146.05000000000001</v>
      </c>
    </row>
    <row r="33" spans="1:17" ht="13.5" customHeight="1" x14ac:dyDescent="0.25">
      <c r="A33" s="448"/>
      <c r="B33" s="449"/>
      <c r="C33" s="449"/>
      <c r="D33" s="449"/>
      <c r="E33" s="449"/>
      <c r="F33" s="449"/>
      <c r="G33" s="449"/>
      <c r="H33" s="450"/>
      <c r="J33" s="527" t="s">
        <v>804</v>
      </c>
      <c r="K33" s="93" t="s">
        <v>735</v>
      </c>
      <c r="L33" s="129" t="s">
        <v>774</v>
      </c>
      <c r="M33" s="23"/>
      <c r="N33" s="23"/>
      <c r="O33" s="23"/>
      <c r="P33" s="23"/>
      <c r="Q33" s="24">
        <v>146.05000000000001</v>
      </c>
    </row>
    <row r="34" spans="1:17" ht="13.5" customHeight="1" x14ac:dyDescent="0.25">
      <c r="A34" s="448"/>
      <c r="B34" s="449"/>
      <c r="C34" s="449"/>
      <c r="D34" s="449"/>
      <c r="E34" s="449"/>
      <c r="F34" s="449"/>
      <c r="G34" s="449"/>
      <c r="H34" s="450"/>
      <c r="J34" s="100"/>
      <c r="K34" s="93" t="s">
        <v>736</v>
      </c>
      <c r="L34" s="473" t="s">
        <v>273</v>
      </c>
      <c r="M34" s="464"/>
      <c r="N34" s="464"/>
      <c r="O34" s="464"/>
      <c r="P34" s="464"/>
      <c r="Q34" s="466">
        <v>234.95</v>
      </c>
    </row>
    <row r="35" spans="1:17" ht="13.5" customHeight="1" x14ac:dyDescent="0.25">
      <c r="A35" s="451"/>
      <c r="B35" s="452"/>
      <c r="C35" s="452"/>
      <c r="D35" s="452"/>
      <c r="E35" s="452"/>
      <c r="F35" s="452"/>
      <c r="G35" s="452"/>
      <c r="H35" s="453"/>
      <c r="J35" s="527" t="s">
        <v>560</v>
      </c>
      <c r="K35" s="93" t="s">
        <v>737</v>
      </c>
      <c r="L35" s="129" t="s">
        <v>709</v>
      </c>
      <c r="M35" s="23"/>
      <c r="N35" s="23"/>
      <c r="O35" s="23"/>
      <c r="P35" s="23"/>
      <c r="Q35" s="24">
        <v>234.95</v>
      </c>
    </row>
    <row r="36" spans="1:17" ht="13.5" customHeight="1" x14ac:dyDescent="0.25">
      <c r="J36" s="527" t="s">
        <v>805</v>
      </c>
      <c r="K36" s="93" t="s">
        <v>738</v>
      </c>
      <c r="L36" s="129" t="s">
        <v>80</v>
      </c>
      <c r="M36" s="23"/>
      <c r="N36" s="23"/>
      <c r="O36" s="23"/>
      <c r="P36" s="23"/>
      <c r="Q36" s="150"/>
    </row>
    <row r="37" spans="1:17" ht="13.5" customHeight="1" x14ac:dyDescent="0.25">
      <c r="A37" s="293" t="s">
        <v>235</v>
      </c>
      <c r="B37" s="148" t="s">
        <v>539</v>
      </c>
      <c r="C37" s="143"/>
      <c r="D37" s="143"/>
      <c r="E37" s="143"/>
      <c r="F37" s="143"/>
      <c r="G37" s="143"/>
      <c r="H37" s="149"/>
      <c r="J37" s="100"/>
      <c r="K37" s="93" t="s">
        <v>739</v>
      </c>
      <c r="L37" s="457" t="s">
        <v>707</v>
      </c>
      <c r="M37" s="458"/>
      <c r="N37" s="458"/>
      <c r="O37" s="458"/>
      <c r="P37" s="458"/>
      <c r="Q37" s="521"/>
    </row>
    <row r="38" spans="1:17" ht="13.5" customHeight="1" x14ac:dyDescent="0.25">
      <c r="A38" s="98"/>
      <c r="B38" s="91" t="s">
        <v>227</v>
      </c>
      <c r="C38" s="454" t="s">
        <v>98</v>
      </c>
      <c r="D38" s="455"/>
      <c r="E38" s="455"/>
      <c r="F38" s="455"/>
      <c r="G38" s="455"/>
      <c r="H38" s="456"/>
      <c r="J38" s="527" t="s">
        <v>805</v>
      </c>
      <c r="K38" s="93" t="s">
        <v>740</v>
      </c>
      <c r="L38" s="139" t="s">
        <v>278</v>
      </c>
      <c r="M38" s="140"/>
      <c r="N38" s="140"/>
      <c r="O38" s="140"/>
      <c r="P38" s="140"/>
      <c r="Q38" s="24">
        <v>146.05000000000001</v>
      </c>
    </row>
    <row r="39" spans="1:17" ht="13.5" customHeight="1" x14ac:dyDescent="0.25">
      <c r="A39" s="99"/>
      <c r="B39" s="106" t="s">
        <v>228</v>
      </c>
      <c r="C39" s="457" t="s">
        <v>99</v>
      </c>
      <c r="D39" s="458"/>
      <c r="E39" s="458"/>
      <c r="F39" s="458"/>
      <c r="G39" s="458"/>
      <c r="H39" s="459"/>
      <c r="J39" s="100"/>
      <c r="K39" s="93" t="s">
        <v>741</v>
      </c>
      <c r="L39" s="476" t="s">
        <v>761</v>
      </c>
      <c r="M39" s="471"/>
      <c r="N39" s="471"/>
      <c r="O39" s="471"/>
      <c r="P39" s="471"/>
      <c r="Q39" s="465">
        <v>8</v>
      </c>
    </row>
    <row r="40" spans="1:17" ht="13.5" customHeight="1" x14ac:dyDescent="0.25">
      <c r="A40" s="99"/>
      <c r="B40" s="106" t="s">
        <v>540</v>
      </c>
      <c r="C40" s="457" t="s">
        <v>639</v>
      </c>
      <c r="D40" s="457"/>
      <c r="E40" s="457"/>
      <c r="F40" s="457"/>
      <c r="G40" s="457"/>
      <c r="H40" s="460"/>
      <c r="J40" s="528" t="s">
        <v>805</v>
      </c>
      <c r="K40" s="92" t="s">
        <v>742</v>
      </c>
      <c r="L40" s="132" t="s">
        <v>760</v>
      </c>
      <c r="M40" s="36"/>
      <c r="N40" s="36"/>
      <c r="O40" s="36"/>
      <c r="P40" s="36"/>
      <c r="Q40" s="520" t="s">
        <v>756</v>
      </c>
    </row>
    <row r="41" spans="1:17" ht="13.5" customHeight="1" x14ac:dyDescent="0.25">
      <c r="A41" s="101"/>
      <c r="B41" s="94" t="s">
        <v>541</v>
      </c>
      <c r="C41" s="461" t="s">
        <v>715</v>
      </c>
      <c r="D41" s="461"/>
      <c r="E41" s="461"/>
      <c r="F41" s="461"/>
      <c r="G41" s="461"/>
      <c r="H41" s="462"/>
      <c r="J41" s="430" t="s">
        <v>264</v>
      </c>
      <c r="K41" s="104"/>
      <c r="L41" s="158"/>
      <c r="M41" s="38"/>
      <c r="N41" s="38"/>
      <c r="O41" s="38"/>
      <c r="P41" s="3321" t="s">
        <v>187</v>
      </c>
      <c r="Q41" s="3322"/>
    </row>
    <row r="42" spans="1:17" ht="13.5" customHeight="1" x14ac:dyDescent="0.25">
      <c r="H42" s="21"/>
      <c r="J42" s="96"/>
      <c r="K42" s="93"/>
      <c r="L42" s="129"/>
      <c r="M42" s="23"/>
      <c r="N42" s="23"/>
      <c r="O42" s="23"/>
      <c r="P42" s="407" t="s">
        <v>262</v>
      </c>
      <c r="Q42" s="408" t="s">
        <v>263</v>
      </c>
    </row>
    <row r="43" spans="1:17" ht="13.5" customHeight="1" x14ac:dyDescent="0.2">
      <c r="A43" s="293" t="s">
        <v>236</v>
      </c>
      <c r="B43" s="148" t="s">
        <v>720</v>
      </c>
      <c r="C43" s="143"/>
      <c r="D43" s="143"/>
      <c r="E43" s="409"/>
      <c r="F43" s="409" t="s">
        <v>3</v>
      </c>
      <c r="G43" s="409" t="s">
        <v>47</v>
      </c>
      <c r="H43" s="410" t="s">
        <v>48</v>
      </c>
      <c r="J43" s="527" t="s">
        <v>557</v>
      </c>
      <c r="K43" s="93" t="s">
        <v>743</v>
      </c>
      <c r="L43" s="129"/>
      <c r="M43" s="23"/>
      <c r="N43" s="23"/>
      <c r="O43" s="159" t="s">
        <v>189</v>
      </c>
      <c r="P43" s="465">
        <v>2</v>
      </c>
      <c r="Q43" s="184"/>
    </row>
    <row r="44" spans="1:17" ht="13.5" customHeight="1" x14ac:dyDescent="0.2">
      <c r="A44" s="523" t="s">
        <v>795</v>
      </c>
      <c r="B44" s="93" t="s">
        <v>229</v>
      </c>
      <c r="C44" s="129" t="s">
        <v>711</v>
      </c>
      <c r="D44" s="23"/>
      <c r="E44" s="162"/>
      <c r="F44" s="403">
        <v>311.01767270538954</v>
      </c>
      <c r="G44" s="24">
        <v>99</v>
      </c>
      <c r="H44" s="401"/>
      <c r="J44" s="527" t="s">
        <v>557</v>
      </c>
      <c r="K44" s="93" t="s">
        <v>744</v>
      </c>
      <c r="L44" s="129"/>
      <c r="M44" s="23"/>
      <c r="N44" s="23"/>
      <c r="O44" s="159" t="s">
        <v>271</v>
      </c>
      <c r="P44" s="465">
        <v>1</v>
      </c>
      <c r="Q44" s="185"/>
    </row>
    <row r="45" spans="1:17" ht="13.5" customHeight="1" x14ac:dyDescent="0.25">
      <c r="A45" s="523">
        <v>15</v>
      </c>
      <c r="B45" s="93" t="s">
        <v>232</v>
      </c>
      <c r="C45" s="133" t="s">
        <v>83</v>
      </c>
      <c r="D45" s="23"/>
      <c r="E45" s="162"/>
      <c r="F45" s="24">
        <v>18</v>
      </c>
      <c r="G45" s="24">
        <v>40</v>
      </c>
      <c r="H45" s="24">
        <v>83</v>
      </c>
      <c r="J45" s="527" t="s">
        <v>557</v>
      </c>
      <c r="K45" s="93" t="s">
        <v>745</v>
      </c>
      <c r="L45" s="129"/>
      <c r="M45" s="23"/>
      <c r="N45" s="23"/>
      <c r="O45" s="159" t="s">
        <v>191</v>
      </c>
      <c r="P45" s="465">
        <v>2</v>
      </c>
      <c r="Q45" s="466">
        <v>2</v>
      </c>
    </row>
    <row r="46" spans="1:17" ht="13.5" customHeight="1" x14ac:dyDescent="0.25">
      <c r="A46" s="523">
        <v>16</v>
      </c>
      <c r="B46" s="93" t="s">
        <v>230</v>
      </c>
      <c r="C46" s="133" t="s">
        <v>324</v>
      </c>
      <c r="D46" s="23"/>
      <c r="E46" s="162"/>
      <c r="F46" s="200">
        <v>20.14</v>
      </c>
      <c r="G46" s="24">
        <v>27</v>
      </c>
      <c r="H46" s="24">
        <v>44</v>
      </c>
      <c r="J46" s="528" t="s">
        <v>557</v>
      </c>
      <c r="K46" s="92" t="s">
        <v>746</v>
      </c>
      <c r="L46" s="135"/>
      <c r="M46" s="28"/>
      <c r="N46" s="28"/>
      <c r="O46" s="157" t="s">
        <v>272</v>
      </c>
      <c r="P46" s="465">
        <v>1</v>
      </c>
      <c r="Q46" s="466">
        <v>2</v>
      </c>
    </row>
    <row r="47" spans="1:17" ht="13.5" customHeight="1" x14ac:dyDescent="0.2">
      <c r="A47" s="100"/>
      <c r="B47" s="105"/>
      <c r="C47" s="131"/>
      <c r="D47" s="33"/>
      <c r="E47" s="411" t="s">
        <v>3</v>
      </c>
      <c r="F47" s="412" t="s">
        <v>47</v>
      </c>
      <c r="G47" s="412" t="s">
        <v>48</v>
      </c>
      <c r="H47" s="417" t="s">
        <v>750</v>
      </c>
      <c r="J47" s="100"/>
      <c r="K47" s="93" t="s">
        <v>747</v>
      </c>
      <c r="L47" s="473" t="s">
        <v>775</v>
      </c>
      <c r="M47" s="464"/>
      <c r="N47" s="464"/>
      <c r="O47" s="464"/>
      <c r="P47" s="464"/>
      <c r="Q47" s="488"/>
    </row>
    <row r="48" spans="1:17" ht="13.5" customHeight="1" x14ac:dyDescent="0.25">
      <c r="A48" s="96"/>
      <c r="B48" s="93" t="s">
        <v>231</v>
      </c>
      <c r="C48" s="463" t="s">
        <v>169</v>
      </c>
      <c r="D48" s="464"/>
      <c r="E48" s="465">
        <v>46</v>
      </c>
      <c r="F48" s="466">
        <v>32</v>
      </c>
      <c r="G48" s="466">
        <v>68</v>
      </c>
      <c r="H48" s="465">
        <v>50</v>
      </c>
      <c r="J48" s="527" t="s">
        <v>561</v>
      </c>
      <c r="K48" s="93" t="s">
        <v>748</v>
      </c>
      <c r="L48" s="130" t="s">
        <v>777</v>
      </c>
      <c r="M48" s="32"/>
      <c r="N48" s="32"/>
      <c r="O48" s="32"/>
      <c r="P48" s="32"/>
      <c r="Q48" s="24">
        <v>142.63793858746729</v>
      </c>
    </row>
    <row r="49" spans="1:17" ht="13.5" customHeight="1" x14ac:dyDescent="0.25">
      <c r="A49" s="101"/>
      <c r="B49" s="94" t="s">
        <v>323</v>
      </c>
      <c r="C49" s="467" t="s">
        <v>170</v>
      </c>
      <c r="D49" s="468"/>
      <c r="E49" s="465">
        <v>46</v>
      </c>
      <c r="F49" s="466">
        <v>32</v>
      </c>
      <c r="G49" s="466">
        <v>68</v>
      </c>
      <c r="H49" s="465">
        <v>50</v>
      </c>
      <c r="J49" s="531" t="s">
        <v>561</v>
      </c>
      <c r="K49" s="94" t="s">
        <v>752</v>
      </c>
      <c r="L49" s="132" t="s">
        <v>776</v>
      </c>
      <c r="M49" s="36"/>
      <c r="N49" s="36"/>
      <c r="O49" s="36"/>
      <c r="P49" s="36"/>
      <c r="Q49" s="24">
        <v>126.35711999999999</v>
      </c>
    </row>
    <row r="50" spans="1:17" ht="13.5" customHeight="1" x14ac:dyDescent="0.25">
      <c r="B50" s="3287" t="s">
        <v>763</v>
      </c>
      <c r="C50" s="3287"/>
      <c r="D50" s="3343">
        <v>382801</v>
      </c>
      <c r="E50" s="3343"/>
      <c r="F50" s="19"/>
      <c r="G50" s="19"/>
      <c r="J50" s="293" t="s">
        <v>239</v>
      </c>
      <c r="K50" s="142" t="s">
        <v>5</v>
      </c>
      <c r="L50" s="147"/>
      <c r="M50" s="147"/>
      <c r="N50" s="147"/>
      <c r="O50" s="147"/>
      <c r="P50" s="147"/>
      <c r="Q50" s="153"/>
    </row>
    <row r="51" spans="1:17" ht="13.5" customHeight="1" x14ac:dyDescent="0.25">
      <c r="B51" s="3287"/>
      <c r="C51" s="3287"/>
      <c r="D51" s="3343"/>
      <c r="E51" s="3343"/>
      <c r="F51" s="19"/>
      <c r="G51" s="19"/>
      <c r="J51" s="526" t="s">
        <v>811</v>
      </c>
      <c r="K51" s="91" t="s">
        <v>509</v>
      </c>
      <c r="L51" s="128" t="s">
        <v>718</v>
      </c>
      <c r="M51" s="26"/>
      <c r="N51" s="26"/>
      <c r="O51" s="26"/>
      <c r="P51" s="26"/>
      <c r="Q51" s="29"/>
    </row>
    <row r="52" spans="1:17" ht="13.5" customHeight="1" x14ac:dyDescent="0.25">
      <c r="B52" s="3287" t="s">
        <v>773</v>
      </c>
      <c r="C52" s="3288"/>
      <c r="D52" s="3289">
        <v>111404</v>
      </c>
      <c r="E52" s="3289"/>
      <c r="F52" s="19"/>
      <c r="G52" s="19"/>
      <c r="J52" s="430" t="s">
        <v>264</v>
      </c>
      <c r="K52" s="104"/>
      <c r="L52" s="158"/>
      <c r="M52" s="38"/>
      <c r="N52" s="38"/>
      <c r="O52" s="3319" t="s">
        <v>187</v>
      </c>
      <c r="P52" s="3319"/>
      <c r="Q52" s="3320"/>
    </row>
    <row r="53" spans="1:17" ht="13.5" customHeight="1" x14ac:dyDescent="0.25">
      <c r="B53" s="3287"/>
      <c r="C53" s="3288"/>
      <c r="D53" s="3289"/>
      <c r="E53" s="3289"/>
      <c r="F53" s="19"/>
      <c r="G53" s="19"/>
      <c r="J53" s="96"/>
      <c r="K53" s="93"/>
      <c r="L53" s="129"/>
      <c r="M53" s="23"/>
      <c r="N53" s="23"/>
      <c r="O53" s="407" t="s">
        <v>262</v>
      </c>
      <c r="P53" s="407" t="s">
        <v>396</v>
      </c>
      <c r="Q53" s="413" t="s">
        <v>263</v>
      </c>
    </row>
    <row r="54" spans="1:17" ht="13.5" customHeight="1" x14ac:dyDescent="0.25">
      <c r="B54" s="315"/>
      <c r="C54" s="315"/>
      <c r="D54" s="331"/>
      <c r="E54" s="331"/>
      <c r="F54" s="19"/>
      <c r="G54" s="19"/>
      <c r="J54" s="526">
        <v>4</v>
      </c>
      <c r="K54" s="103">
        <v>5.2</v>
      </c>
      <c r="L54" s="129"/>
      <c r="M54" s="23"/>
      <c r="N54" s="159" t="s">
        <v>270</v>
      </c>
      <c r="O54" s="465">
        <v>1</v>
      </c>
      <c r="P54" s="465" t="s">
        <v>235</v>
      </c>
      <c r="Q54" s="242"/>
    </row>
    <row r="55" spans="1:17" ht="13.5" customHeight="1" x14ac:dyDescent="0.25">
      <c r="B55" s="315"/>
      <c r="C55" s="315"/>
      <c r="D55" s="331"/>
      <c r="E55" s="331"/>
      <c r="F55" s="19"/>
      <c r="G55" s="19"/>
      <c r="J55" s="526">
        <v>4</v>
      </c>
      <c r="K55" s="103">
        <v>5.3</v>
      </c>
      <c r="L55" s="129"/>
      <c r="M55" s="23"/>
      <c r="N55" s="159" t="s">
        <v>201</v>
      </c>
      <c r="O55" s="465">
        <v>1</v>
      </c>
      <c r="P55" s="465" t="s">
        <v>239</v>
      </c>
      <c r="Q55" s="242"/>
    </row>
    <row r="56" spans="1:17" ht="13.5" customHeight="1" x14ac:dyDescent="0.25">
      <c r="B56" s="315"/>
      <c r="C56" s="315"/>
      <c r="D56" s="331"/>
      <c r="E56" s="331"/>
      <c r="F56" s="19"/>
      <c r="G56" s="19"/>
      <c r="J56" s="526">
        <v>4</v>
      </c>
      <c r="K56" s="103">
        <v>5.4</v>
      </c>
      <c r="L56" s="129"/>
      <c r="M56" s="23"/>
      <c r="N56" s="159" t="s">
        <v>202</v>
      </c>
      <c r="O56" s="465">
        <v>1</v>
      </c>
      <c r="P56" s="465" t="s">
        <v>235</v>
      </c>
      <c r="Q56" s="242"/>
    </row>
    <row r="57" spans="1:17" ht="13.5" customHeight="1" x14ac:dyDescent="0.25">
      <c r="A57" s="293" t="s">
        <v>238</v>
      </c>
      <c r="B57" s="142" t="s">
        <v>721</v>
      </c>
      <c r="C57" s="143"/>
      <c r="D57" s="143"/>
      <c r="E57" s="143"/>
      <c r="F57" s="143"/>
      <c r="G57" s="143"/>
      <c r="H57" s="153"/>
      <c r="J57" s="526">
        <v>4</v>
      </c>
      <c r="K57" s="103">
        <v>5.5</v>
      </c>
      <c r="L57" s="129"/>
      <c r="M57" s="23"/>
      <c r="N57" s="159" t="s">
        <v>203</v>
      </c>
      <c r="O57" s="465">
        <v>0</v>
      </c>
      <c r="P57" s="465" t="s">
        <v>239</v>
      </c>
      <c r="Q57" s="243"/>
    </row>
    <row r="58" spans="1:17" ht="13.5" customHeight="1" x14ac:dyDescent="0.25">
      <c r="A58" s="98"/>
      <c r="B58" s="91" t="s">
        <v>482</v>
      </c>
      <c r="C58" s="454" t="s">
        <v>443</v>
      </c>
      <c r="D58" s="455"/>
      <c r="E58" s="455"/>
      <c r="F58" s="455"/>
      <c r="G58" s="469"/>
      <c r="H58" s="470">
        <v>10.75</v>
      </c>
      <c r="J58" s="526">
        <v>4</v>
      </c>
      <c r="K58" s="103">
        <v>5.6</v>
      </c>
      <c r="L58" s="129"/>
      <c r="M58" s="23"/>
      <c r="N58" s="159" t="s">
        <v>280</v>
      </c>
      <c r="O58" s="465">
        <v>1</v>
      </c>
      <c r="P58" s="465" t="s">
        <v>235</v>
      </c>
      <c r="Q58" s="465">
        <v>1</v>
      </c>
    </row>
    <row r="59" spans="1:17" ht="13.5" customHeight="1" x14ac:dyDescent="0.25">
      <c r="A59" s="529" t="s">
        <v>235</v>
      </c>
      <c r="B59" s="93" t="s">
        <v>483</v>
      </c>
      <c r="C59" s="130" t="s">
        <v>790</v>
      </c>
      <c r="D59" s="436"/>
      <c r="E59" s="436"/>
      <c r="F59" s="436"/>
      <c r="G59" s="436"/>
      <c r="H59" s="83"/>
      <c r="J59" s="526">
        <v>4</v>
      </c>
      <c r="K59" s="103">
        <v>5.7</v>
      </c>
      <c r="L59" s="129"/>
      <c r="M59" s="23"/>
      <c r="N59" s="159" t="s">
        <v>281</v>
      </c>
      <c r="O59" s="465">
        <v>1</v>
      </c>
      <c r="P59" s="465" t="s">
        <v>235</v>
      </c>
      <c r="Q59" s="465">
        <v>1</v>
      </c>
    </row>
    <row r="60" spans="1:17" ht="13.5" customHeight="1" x14ac:dyDescent="0.25">
      <c r="A60" s="529" t="s">
        <v>237</v>
      </c>
      <c r="B60" s="93" t="s">
        <v>484</v>
      </c>
      <c r="C60" s="131" t="s">
        <v>778</v>
      </c>
      <c r="D60" s="23"/>
      <c r="E60" s="23"/>
      <c r="F60" s="23"/>
      <c r="G60" s="23"/>
      <c r="H60" s="43"/>
      <c r="J60" s="526">
        <v>4</v>
      </c>
      <c r="K60" s="103">
        <v>5.8</v>
      </c>
      <c r="L60" s="129"/>
      <c r="M60" s="23"/>
      <c r="N60" s="159" t="s">
        <v>282</v>
      </c>
      <c r="O60" s="465">
        <v>1</v>
      </c>
      <c r="P60" s="465" t="s">
        <v>239</v>
      </c>
      <c r="Q60" s="241"/>
    </row>
    <row r="61" spans="1:17" ht="13.5" customHeight="1" x14ac:dyDescent="0.25">
      <c r="A61" s="138"/>
      <c r="B61" s="105" t="s">
        <v>485</v>
      </c>
      <c r="C61" s="457" t="s">
        <v>221</v>
      </c>
      <c r="D61" s="471"/>
      <c r="E61" s="471"/>
      <c r="F61" s="471"/>
      <c r="G61" s="471"/>
      <c r="H61" s="472"/>
      <c r="J61" s="526">
        <v>4</v>
      </c>
      <c r="K61" s="103">
        <v>5.9</v>
      </c>
      <c r="L61" s="129"/>
      <c r="M61" s="23"/>
      <c r="N61" s="159" t="s">
        <v>283</v>
      </c>
      <c r="O61" s="465">
        <v>1</v>
      </c>
      <c r="P61" s="465" t="s">
        <v>235</v>
      </c>
      <c r="Q61" s="242"/>
    </row>
    <row r="62" spans="1:17" ht="13.5" customHeight="1" x14ac:dyDescent="0.25">
      <c r="A62" s="430" t="s">
        <v>0</v>
      </c>
      <c r="B62" s="104"/>
      <c r="C62" s="158"/>
      <c r="D62" s="38"/>
      <c r="E62" s="38"/>
      <c r="F62" s="38"/>
      <c r="G62" s="38"/>
      <c r="H62" s="183"/>
      <c r="J62" s="525" t="s">
        <v>238</v>
      </c>
      <c r="K62" s="106" t="s">
        <v>240</v>
      </c>
      <c r="L62" s="129"/>
      <c r="M62" s="23"/>
      <c r="N62" s="159" t="s">
        <v>284</v>
      </c>
      <c r="O62" s="465">
        <v>1</v>
      </c>
      <c r="P62" s="465" t="s">
        <v>239</v>
      </c>
      <c r="Q62" s="242"/>
    </row>
    <row r="63" spans="1:17" ht="13.5" customHeight="1" x14ac:dyDescent="0.25">
      <c r="A63" s="529" t="s">
        <v>806</v>
      </c>
      <c r="B63" s="93" t="s">
        <v>486</v>
      </c>
      <c r="C63" s="473" t="s">
        <v>118</v>
      </c>
      <c r="D63" s="464"/>
      <c r="E63" s="464"/>
      <c r="F63" s="464"/>
      <c r="G63" s="464"/>
      <c r="H63" s="474"/>
      <c r="J63" s="541">
        <v>4</v>
      </c>
      <c r="K63" s="110">
        <v>5.1100000000000003</v>
      </c>
      <c r="L63" s="132"/>
      <c r="M63" s="113"/>
      <c r="N63" s="324" t="s">
        <v>209</v>
      </c>
      <c r="O63" s="465">
        <v>1</v>
      </c>
      <c r="P63" s="465" t="s">
        <v>235</v>
      </c>
      <c r="Q63" s="243"/>
    </row>
    <row r="64" spans="1:17" ht="13.5" customHeight="1" x14ac:dyDescent="0.25">
      <c r="A64" s="532" t="s">
        <v>806</v>
      </c>
      <c r="B64" s="106" t="s">
        <v>487</v>
      </c>
      <c r="C64" s="457" t="s">
        <v>101</v>
      </c>
      <c r="D64" s="458"/>
      <c r="E64" s="458"/>
      <c r="F64" s="458"/>
      <c r="G64" s="458"/>
      <c r="H64" s="475"/>
      <c r="J64" s="526">
        <v>5</v>
      </c>
      <c r="K64" s="103">
        <v>5.12</v>
      </c>
      <c r="L64" s="130" t="s">
        <v>94</v>
      </c>
      <c r="M64" s="32"/>
      <c r="N64" s="32"/>
      <c r="O64" s="32"/>
      <c r="P64" s="109"/>
      <c r="Q64" s="24">
        <v>234.95</v>
      </c>
    </row>
    <row r="65" spans="1:17" ht="13.5" customHeight="1" x14ac:dyDescent="0.25">
      <c r="A65" s="532" t="s">
        <v>806</v>
      </c>
      <c r="B65" s="106" t="s">
        <v>488</v>
      </c>
      <c r="C65" s="457" t="s">
        <v>779</v>
      </c>
      <c r="D65" s="458"/>
      <c r="E65" s="458"/>
      <c r="F65" s="458"/>
      <c r="G65" s="458"/>
      <c r="H65" s="475"/>
      <c r="J65" s="526">
        <v>5</v>
      </c>
      <c r="K65" s="103">
        <v>5.13</v>
      </c>
      <c r="L65" s="130" t="s">
        <v>787</v>
      </c>
      <c r="M65" s="140"/>
      <c r="N65" s="140"/>
      <c r="O65" s="140"/>
      <c r="P65" s="435"/>
      <c r="Q65" s="24">
        <v>234.95</v>
      </c>
    </row>
    <row r="66" spans="1:17" ht="13.5" customHeight="1" x14ac:dyDescent="0.25">
      <c r="A66" s="533" t="s">
        <v>806</v>
      </c>
      <c r="B66" s="312" t="s">
        <v>489</v>
      </c>
      <c r="C66" s="476" t="s">
        <v>102</v>
      </c>
      <c r="D66" s="471"/>
      <c r="E66" s="471"/>
      <c r="F66" s="471"/>
      <c r="G66" s="471"/>
      <c r="H66" s="477"/>
      <c r="J66" s="541">
        <v>6</v>
      </c>
      <c r="K66" s="110">
        <v>5.14</v>
      </c>
      <c r="L66" s="132" t="s">
        <v>412</v>
      </c>
      <c r="M66" s="36"/>
      <c r="N66" s="36"/>
      <c r="O66" s="36"/>
      <c r="P66" s="111"/>
      <c r="Q66" s="24">
        <v>146.05000000000001</v>
      </c>
    </row>
    <row r="67" spans="1:17" ht="13.5" customHeight="1" x14ac:dyDescent="0.25">
      <c r="A67" s="533" t="s">
        <v>806</v>
      </c>
      <c r="B67" s="312" t="s">
        <v>490</v>
      </c>
      <c r="C67" s="476" t="s">
        <v>441</v>
      </c>
      <c r="D67" s="471"/>
      <c r="E67" s="471"/>
      <c r="F67" s="471"/>
      <c r="G67" s="471"/>
      <c r="H67" s="478"/>
      <c r="J67" s="172"/>
      <c r="K67" s="535">
        <v>5.15</v>
      </c>
      <c r="L67" s="536" t="s">
        <v>288</v>
      </c>
      <c r="M67" s="537"/>
      <c r="N67" s="538"/>
      <c r="O67" s="539"/>
      <c r="P67" s="539"/>
      <c r="Q67" s="540" t="s">
        <v>478</v>
      </c>
    </row>
    <row r="68" spans="1:17" ht="13.5" customHeight="1" x14ac:dyDescent="0.25">
      <c r="A68" s="534"/>
      <c r="B68" s="105"/>
      <c r="C68" s="479"/>
      <c r="D68" s="480"/>
      <c r="E68" s="480"/>
      <c r="F68" s="480"/>
      <c r="G68" s="481" t="s">
        <v>435</v>
      </c>
      <c r="H68" s="466">
        <v>99</v>
      </c>
      <c r="J68" s="96"/>
      <c r="K68" s="154"/>
      <c r="L68" s="473"/>
      <c r="M68" s="503"/>
      <c r="N68" s="504"/>
      <c r="O68" s="505"/>
      <c r="P68" s="506" t="s">
        <v>481</v>
      </c>
      <c r="Q68" s="465" t="s">
        <v>794</v>
      </c>
    </row>
    <row r="69" spans="1:17" ht="13.5" customHeight="1" x14ac:dyDescent="0.25">
      <c r="A69" s="529"/>
      <c r="B69" s="93"/>
      <c r="C69" s="473"/>
      <c r="D69" s="464"/>
      <c r="E69" s="464"/>
      <c r="F69" s="464"/>
      <c r="G69" s="482" t="s">
        <v>436</v>
      </c>
      <c r="H69" s="466">
        <v>31.5</v>
      </c>
      <c r="J69" s="100"/>
      <c r="K69" s="189"/>
      <c r="L69" s="507"/>
      <c r="M69" s="502"/>
      <c r="N69" s="502"/>
      <c r="O69" s="502"/>
      <c r="P69" s="508" t="s">
        <v>315</v>
      </c>
      <c r="Q69" s="509" t="s">
        <v>316</v>
      </c>
    </row>
    <row r="70" spans="1:17" ht="13.5" customHeight="1" x14ac:dyDescent="0.25">
      <c r="A70" s="532" t="s">
        <v>806</v>
      </c>
      <c r="B70" s="106" t="s">
        <v>491</v>
      </c>
      <c r="C70" s="457" t="s">
        <v>186</v>
      </c>
      <c r="D70" s="458"/>
      <c r="E70" s="458"/>
      <c r="F70" s="458"/>
      <c r="G70" s="458"/>
      <c r="H70" s="474"/>
      <c r="J70" s="99"/>
      <c r="K70" s="103"/>
      <c r="L70" s="510"/>
      <c r="M70" s="500"/>
      <c r="N70" s="500"/>
      <c r="O70" s="511" t="s">
        <v>331</v>
      </c>
      <c r="P70" s="466">
        <v>46.831249999999997</v>
      </c>
      <c r="Q70" s="466" t="s">
        <v>792</v>
      </c>
    </row>
    <row r="71" spans="1:17" ht="13.5" customHeight="1" x14ac:dyDescent="0.25">
      <c r="A71" s="532" t="s">
        <v>806</v>
      </c>
      <c r="B71" s="106" t="s">
        <v>492</v>
      </c>
      <c r="C71" s="457" t="s">
        <v>661</v>
      </c>
      <c r="D71" s="458"/>
      <c r="E71" s="458"/>
      <c r="F71" s="458"/>
      <c r="G71" s="458"/>
      <c r="H71" s="475"/>
      <c r="J71" s="99"/>
      <c r="K71" s="103"/>
      <c r="L71" s="510"/>
      <c r="M71" s="500"/>
      <c r="N71" s="500"/>
      <c r="O71" s="511" t="s">
        <v>479</v>
      </c>
      <c r="P71" s="466">
        <v>107.78749999999999</v>
      </c>
      <c r="Q71" s="466" t="s">
        <v>792</v>
      </c>
    </row>
    <row r="72" spans="1:17" ht="13.5" customHeight="1" x14ac:dyDescent="0.25">
      <c r="A72" s="532" t="s">
        <v>806</v>
      </c>
      <c r="B72" s="106" t="s">
        <v>493</v>
      </c>
      <c r="C72" s="457" t="s">
        <v>185</v>
      </c>
      <c r="D72" s="458"/>
      <c r="E72" s="458"/>
      <c r="F72" s="458"/>
      <c r="G72" s="458"/>
      <c r="H72" s="475"/>
      <c r="J72" s="99"/>
      <c r="K72" s="103"/>
      <c r="L72" s="510"/>
      <c r="M72" s="500"/>
      <c r="N72" s="500"/>
      <c r="O72" s="511" t="s">
        <v>480</v>
      </c>
      <c r="P72" s="466">
        <v>50.637500000000003</v>
      </c>
      <c r="Q72" s="466" t="s">
        <v>792</v>
      </c>
    </row>
    <row r="73" spans="1:17" ht="13.5" customHeight="1" x14ac:dyDescent="0.25">
      <c r="A73" s="530" t="s">
        <v>806</v>
      </c>
      <c r="B73" s="94" t="s">
        <v>494</v>
      </c>
      <c r="C73" s="461" t="s">
        <v>660</v>
      </c>
      <c r="D73" s="468"/>
      <c r="E73" s="468"/>
      <c r="F73" s="468"/>
      <c r="G73" s="468"/>
      <c r="H73" s="483"/>
      <c r="J73" s="99"/>
      <c r="K73" s="103"/>
      <c r="L73" s="510"/>
      <c r="M73" s="500"/>
      <c r="N73" s="500"/>
      <c r="O73" s="511" t="s">
        <v>458</v>
      </c>
      <c r="P73" s="466">
        <v>117.47499999999999</v>
      </c>
      <c r="Q73" s="466" t="s">
        <v>792</v>
      </c>
    </row>
    <row r="74" spans="1:17" ht="13.5" customHeight="1" x14ac:dyDescent="0.25">
      <c r="A74" s="430" t="s">
        <v>1</v>
      </c>
      <c r="B74" s="182"/>
      <c r="C74" s="158"/>
      <c r="D74" s="38"/>
      <c r="E74" s="38"/>
      <c r="F74" s="38"/>
      <c r="G74" s="38"/>
      <c r="H74" s="183"/>
      <c r="J74" s="99"/>
      <c r="K74" s="103"/>
      <c r="L74" s="510"/>
      <c r="M74" s="500"/>
      <c r="N74" s="500"/>
      <c r="O74" s="512" t="s">
        <v>459</v>
      </c>
      <c r="P74" s="466">
        <v>65.087500000000006</v>
      </c>
      <c r="Q74" s="466" t="s">
        <v>792</v>
      </c>
    </row>
    <row r="75" spans="1:17" ht="13.5" customHeight="1" x14ac:dyDescent="0.2">
      <c r="A75" s="529" t="s">
        <v>807</v>
      </c>
      <c r="B75" s="93" t="s">
        <v>495</v>
      </c>
      <c r="C75" s="473" t="s">
        <v>120</v>
      </c>
      <c r="D75" s="464"/>
      <c r="E75" s="464"/>
      <c r="F75" s="464"/>
      <c r="G75" s="464"/>
      <c r="H75" s="474"/>
      <c r="J75" s="96"/>
      <c r="K75" s="154"/>
      <c r="L75" s="513"/>
      <c r="M75" s="503"/>
      <c r="N75" s="503"/>
      <c r="O75" s="482"/>
      <c r="P75" s="514"/>
      <c r="Q75" s="515" t="s">
        <v>3</v>
      </c>
    </row>
    <row r="76" spans="1:17" ht="13.5" customHeight="1" x14ac:dyDescent="0.25">
      <c r="A76" s="532" t="s">
        <v>807</v>
      </c>
      <c r="B76" s="106" t="s">
        <v>496</v>
      </c>
      <c r="C76" s="457" t="s">
        <v>101</v>
      </c>
      <c r="D76" s="458"/>
      <c r="E76" s="458"/>
      <c r="F76" s="458"/>
      <c r="G76" s="458"/>
      <c r="H76" s="475"/>
      <c r="J76" s="101"/>
      <c r="K76" s="110"/>
      <c r="L76" s="516"/>
      <c r="M76" s="517"/>
      <c r="N76" s="517"/>
      <c r="O76" s="518"/>
      <c r="P76" s="519" t="s">
        <v>535</v>
      </c>
      <c r="Q76" s="466">
        <v>156.34461999999999</v>
      </c>
    </row>
    <row r="77" spans="1:17" ht="13.5" customHeight="1" x14ac:dyDescent="0.25">
      <c r="A77" s="532" t="s">
        <v>807</v>
      </c>
      <c r="B77" s="106" t="s">
        <v>497</v>
      </c>
      <c r="C77" s="457" t="s">
        <v>779</v>
      </c>
      <c r="D77" s="458"/>
      <c r="E77" s="458"/>
      <c r="F77" s="458"/>
      <c r="G77" s="458"/>
      <c r="H77" s="475"/>
      <c r="J77" s="96"/>
      <c r="K77" s="154">
        <v>5.16</v>
      </c>
      <c r="L77" s="473" t="s">
        <v>289</v>
      </c>
      <c r="M77" s="503"/>
      <c r="N77" s="503"/>
      <c r="O77" s="503"/>
      <c r="P77" s="503"/>
      <c r="Q77" s="522"/>
    </row>
    <row r="78" spans="1:17" ht="13.5" customHeight="1" x14ac:dyDescent="0.25">
      <c r="A78" s="532" t="s">
        <v>807</v>
      </c>
      <c r="B78" s="106" t="s">
        <v>498</v>
      </c>
      <c r="C78" s="457" t="s">
        <v>121</v>
      </c>
      <c r="D78" s="458"/>
      <c r="E78" s="458"/>
      <c r="F78" s="458"/>
      <c r="G78" s="458"/>
      <c r="H78" s="475"/>
      <c r="J78" s="99"/>
      <c r="K78" s="103">
        <v>5.17</v>
      </c>
      <c r="L78" s="457" t="s">
        <v>290</v>
      </c>
      <c r="M78" s="500"/>
      <c r="N78" s="500"/>
      <c r="O78" s="500"/>
      <c r="P78" s="500"/>
      <c r="Q78" s="501"/>
    </row>
    <row r="79" spans="1:17" ht="13.5" customHeight="1" x14ac:dyDescent="0.25">
      <c r="A79" s="533" t="s">
        <v>807</v>
      </c>
      <c r="B79" s="312" t="s">
        <v>499</v>
      </c>
      <c r="C79" s="476" t="s">
        <v>441</v>
      </c>
      <c r="D79" s="471"/>
      <c r="E79" s="471"/>
      <c r="F79" s="471"/>
      <c r="G79" s="471"/>
      <c r="H79" s="484"/>
      <c r="J79" s="96"/>
      <c r="K79" s="103">
        <v>5.18</v>
      </c>
      <c r="L79" s="457" t="s">
        <v>291</v>
      </c>
      <c r="M79" s="500"/>
      <c r="N79" s="500"/>
      <c r="O79" s="500"/>
      <c r="P79" s="500"/>
      <c r="Q79" s="501"/>
    </row>
    <row r="80" spans="1:17" ht="13.5" customHeight="1" x14ac:dyDescent="0.25">
      <c r="A80" s="534"/>
      <c r="B80" s="105"/>
      <c r="C80" s="479"/>
      <c r="D80" s="480"/>
      <c r="E80" s="480"/>
      <c r="F80" s="480"/>
      <c r="G80" s="485" t="s">
        <v>435</v>
      </c>
      <c r="H80" s="466">
        <v>99</v>
      </c>
      <c r="J80" s="541">
        <v>4</v>
      </c>
      <c r="K80" s="110">
        <v>5.19</v>
      </c>
      <c r="L80" s="132" t="s">
        <v>297</v>
      </c>
      <c r="M80" s="113"/>
      <c r="N80" s="113"/>
      <c r="O80" s="113"/>
      <c r="P80" s="113"/>
      <c r="Q80" s="115"/>
    </row>
    <row r="81" spans="1:17" ht="13.5" customHeight="1" x14ac:dyDescent="0.25">
      <c r="A81" s="529"/>
      <c r="B81" s="93"/>
      <c r="C81" s="473"/>
      <c r="D81" s="464"/>
      <c r="E81" s="464"/>
      <c r="F81" s="464"/>
      <c r="G81" s="482" t="s">
        <v>436</v>
      </c>
      <c r="H81" s="466">
        <v>31.5</v>
      </c>
    </row>
    <row r="82" spans="1:17" ht="13.5" customHeight="1" x14ac:dyDescent="0.25">
      <c r="A82" s="532" t="s">
        <v>807</v>
      </c>
      <c r="B82" s="106" t="s">
        <v>500</v>
      </c>
      <c r="C82" s="457" t="s">
        <v>186</v>
      </c>
      <c r="D82" s="458"/>
      <c r="E82" s="458"/>
      <c r="F82" s="458"/>
      <c r="G82" s="458"/>
      <c r="H82" s="474"/>
      <c r="J82" s="293" t="s">
        <v>255</v>
      </c>
      <c r="K82" s="142" t="s">
        <v>310</v>
      </c>
      <c r="L82" s="143"/>
      <c r="M82" s="143"/>
      <c r="N82" s="143"/>
      <c r="O82" s="143"/>
      <c r="P82" s="143"/>
      <c r="Q82" s="153"/>
    </row>
    <row r="83" spans="1:17" ht="13.5" customHeight="1" x14ac:dyDescent="0.25">
      <c r="A83" s="532" t="s">
        <v>807</v>
      </c>
      <c r="B83" s="106" t="s">
        <v>501</v>
      </c>
      <c r="C83" s="457" t="s">
        <v>661</v>
      </c>
      <c r="D83" s="458"/>
      <c r="E83" s="458"/>
      <c r="F83" s="458"/>
      <c r="G83" s="458"/>
      <c r="H83" s="475"/>
      <c r="J83" s="544">
        <v>4</v>
      </c>
      <c r="K83" s="107">
        <v>6.1</v>
      </c>
      <c r="L83" s="128" t="s">
        <v>293</v>
      </c>
      <c r="M83" s="26"/>
      <c r="N83" s="26"/>
      <c r="O83" s="26"/>
      <c r="P83" s="26"/>
      <c r="Q83" s="29"/>
    </row>
    <row r="84" spans="1:17" ht="13.5" customHeight="1" x14ac:dyDescent="0.25">
      <c r="A84" s="530" t="s">
        <v>807</v>
      </c>
      <c r="B84" s="94" t="s">
        <v>502</v>
      </c>
      <c r="C84" s="461" t="s">
        <v>660</v>
      </c>
      <c r="D84" s="468"/>
      <c r="E84" s="468"/>
      <c r="F84" s="468"/>
      <c r="G84" s="468"/>
      <c r="H84" s="483"/>
      <c r="J84" s="526">
        <v>17</v>
      </c>
      <c r="K84" s="103">
        <v>6.2</v>
      </c>
      <c r="L84" s="130" t="s">
        <v>749</v>
      </c>
      <c r="M84" s="32"/>
      <c r="N84" s="32"/>
      <c r="O84" s="32"/>
      <c r="P84" s="32"/>
      <c r="Q84" s="169"/>
    </row>
    <row r="85" spans="1:17" ht="13.5" customHeight="1" x14ac:dyDescent="0.25">
      <c r="A85" s="529" t="s">
        <v>808</v>
      </c>
      <c r="B85" s="93" t="s">
        <v>503</v>
      </c>
      <c r="C85" s="486" t="s">
        <v>437</v>
      </c>
      <c r="D85" s="487"/>
      <c r="E85" s="487"/>
      <c r="F85" s="487"/>
      <c r="G85" s="487"/>
      <c r="H85" s="488"/>
      <c r="J85" s="526">
        <v>18</v>
      </c>
      <c r="K85" s="103">
        <v>6.3</v>
      </c>
      <c r="L85" s="130" t="s">
        <v>295</v>
      </c>
      <c r="M85" s="32"/>
      <c r="N85" s="32"/>
      <c r="O85" s="32"/>
      <c r="P85" s="32"/>
      <c r="Q85" s="169"/>
    </row>
    <row r="86" spans="1:17" ht="13.5" customHeight="1" x14ac:dyDescent="0.25">
      <c r="A86" s="532" t="s">
        <v>808</v>
      </c>
      <c r="B86" s="106" t="s">
        <v>504</v>
      </c>
      <c r="C86" s="489" t="s">
        <v>544</v>
      </c>
      <c r="D86" s="490"/>
      <c r="E86" s="490"/>
      <c r="F86" s="490"/>
      <c r="G86" s="490"/>
      <c r="H86" s="466">
        <v>9.8635335324266329</v>
      </c>
      <c r="J86" s="542"/>
      <c r="K86" s="154">
        <v>6.4</v>
      </c>
      <c r="L86" s="457" t="s">
        <v>296</v>
      </c>
      <c r="M86" s="458"/>
      <c r="N86" s="458"/>
      <c r="O86" s="458"/>
      <c r="P86" s="458"/>
      <c r="Q86" s="499"/>
    </row>
    <row r="87" spans="1:17" ht="13.5" customHeight="1" x14ac:dyDescent="0.25">
      <c r="A87" s="106"/>
      <c r="B87" s="106" t="s">
        <v>505</v>
      </c>
      <c r="C87" s="489" t="s">
        <v>678</v>
      </c>
      <c r="D87" s="490"/>
      <c r="E87" s="490"/>
      <c r="F87" s="490"/>
      <c r="G87" s="490"/>
      <c r="H87" s="466">
        <v>119.43413638383295</v>
      </c>
      <c r="J87" s="526">
        <v>13</v>
      </c>
      <c r="K87" s="103">
        <v>6.5</v>
      </c>
      <c r="L87" s="139" t="s">
        <v>397</v>
      </c>
      <c r="M87" s="32"/>
      <c r="N87" s="32"/>
      <c r="O87" s="32"/>
      <c r="P87" s="32"/>
      <c r="Q87" s="169"/>
    </row>
    <row r="88" spans="1:17" ht="13.5" customHeight="1" x14ac:dyDescent="0.25">
      <c r="A88" s="532" t="s">
        <v>809</v>
      </c>
      <c r="B88" s="106" t="s">
        <v>506</v>
      </c>
      <c r="C88" s="489" t="s">
        <v>123</v>
      </c>
      <c r="D88" s="490"/>
      <c r="E88" s="490"/>
      <c r="F88" s="490"/>
      <c r="G88" s="490"/>
      <c r="H88" s="491"/>
      <c r="J88" s="545">
        <v>19</v>
      </c>
      <c r="K88" s="178">
        <v>6.6</v>
      </c>
      <c r="L88" s="130" t="s">
        <v>357</v>
      </c>
      <c r="M88" s="140"/>
      <c r="N88" s="140"/>
      <c r="O88" s="140"/>
      <c r="P88" s="140"/>
      <c r="Q88" s="170"/>
    </row>
    <row r="89" spans="1:17" ht="13.5" customHeight="1" x14ac:dyDescent="0.25">
      <c r="A89" s="106"/>
      <c r="B89" s="106" t="s">
        <v>507</v>
      </c>
      <c r="C89" s="489" t="s">
        <v>679</v>
      </c>
      <c r="D89" s="490"/>
      <c r="E89" s="490"/>
      <c r="F89" s="490"/>
      <c r="G89" s="490"/>
      <c r="H89" s="466">
        <v>23.321513304062705</v>
      </c>
      <c r="J89" s="543"/>
      <c r="K89" s="167">
        <v>6.7</v>
      </c>
      <c r="L89" s="495" t="s">
        <v>311</v>
      </c>
      <c r="M89" s="496"/>
      <c r="N89" s="496"/>
      <c r="O89" s="496"/>
      <c r="P89" s="496"/>
      <c r="Q89" s="497"/>
    </row>
    <row r="90" spans="1:17" ht="13.5" customHeight="1" x14ac:dyDescent="0.25">
      <c r="A90" s="532" t="s">
        <v>810</v>
      </c>
      <c r="B90" s="106" t="s">
        <v>508</v>
      </c>
      <c r="C90" s="489" t="s">
        <v>122</v>
      </c>
      <c r="D90" s="490"/>
      <c r="E90" s="490"/>
      <c r="F90" s="490"/>
      <c r="G90" s="490"/>
      <c r="H90" s="488"/>
      <c r="J90" s="546">
        <v>15</v>
      </c>
      <c r="K90" s="154">
        <v>6.8</v>
      </c>
      <c r="L90" s="129" t="s">
        <v>442</v>
      </c>
      <c r="M90" s="33"/>
      <c r="N90" s="33"/>
      <c r="O90" s="33"/>
      <c r="P90" s="33"/>
      <c r="Q90" s="498">
        <v>7.5</v>
      </c>
    </row>
    <row r="91" spans="1:17" ht="13.5" customHeight="1" x14ac:dyDescent="0.25">
      <c r="A91" s="94"/>
      <c r="B91" s="94" t="s">
        <v>789</v>
      </c>
      <c r="C91" s="492" t="s">
        <v>717</v>
      </c>
      <c r="D91" s="493"/>
      <c r="E91" s="493"/>
      <c r="F91" s="493"/>
      <c r="G91" s="493"/>
      <c r="H91" s="494" t="s">
        <v>793</v>
      </c>
      <c r="J91" s="541">
        <v>19</v>
      </c>
      <c r="K91" s="110">
        <v>6.9</v>
      </c>
      <c r="L91" s="135" t="s">
        <v>716</v>
      </c>
      <c r="M91" s="36"/>
      <c r="N91" s="36"/>
      <c r="O91" s="36"/>
      <c r="P91" s="36"/>
      <c r="Q91" s="177"/>
    </row>
    <row r="92" spans="1:17" ht="9.75" customHeight="1" x14ac:dyDescent="0.25">
      <c r="P92" s="433" t="s">
        <v>751</v>
      </c>
      <c r="Q92" s="420">
        <v>41583</v>
      </c>
    </row>
    <row r="100" spans="1:8" ht="13.5" customHeight="1" x14ac:dyDescent="0.25">
      <c r="A100" s="102"/>
      <c r="B100" s="105"/>
      <c r="C100" s="330"/>
      <c r="D100" s="89"/>
      <c r="E100" s="89"/>
      <c r="F100" s="89"/>
      <c r="G100" s="89"/>
      <c r="H100" s="90"/>
    </row>
    <row r="101" spans="1:8" ht="13.5" customHeight="1" x14ac:dyDescent="0.25">
      <c r="A101" s="102"/>
      <c r="B101" s="88"/>
      <c r="C101" s="89"/>
      <c r="D101" s="89"/>
      <c r="E101" s="89"/>
      <c r="F101" s="89"/>
      <c r="G101" s="89"/>
      <c r="H101" s="90"/>
    </row>
    <row r="102" spans="1:8" ht="13.5" customHeight="1" x14ac:dyDescent="0.25">
      <c r="A102" s="19"/>
      <c r="B102" s="19"/>
      <c r="C102" s="19"/>
      <c r="D102" s="19"/>
      <c r="E102" s="19"/>
      <c r="F102" s="19"/>
      <c r="G102" s="19"/>
    </row>
  </sheetData>
  <sheetProtection algorithmName="SHA-512" hashValue="lpKpeVaJiOxLxy/AuyjN6nCHCWE5zr9C8uX0OXZTVFdpCUx7LdK6xSYH9KWflVJVTzTpdOGysAtqf/oGxk3RlQ==" saltValue="TwYOKnMPVNT1Y+AjbguuFw==" spinCount="100000" sheet="1" objects="1" scenarios="1"/>
  <mergeCells count="39">
    <mergeCell ref="P1:Q1"/>
    <mergeCell ref="H2:H3"/>
    <mergeCell ref="L2:O4"/>
    <mergeCell ref="P2:Q4"/>
    <mergeCell ref="B4:C7"/>
    <mergeCell ref="D4:E7"/>
    <mergeCell ref="F4:G7"/>
    <mergeCell ref="H4:H7"/>
    <mergeCell ref="L5:O7"/>
    <mergeCell ref="P5:Q7"/>
    <mergeCell ref="D8:E11"/>
    <mergeCell ref="F8:G11"/>
    <mergeCell ref="H8:H11"/>
    <mergeCell ref="L8:O10"/>
    <mergeCell ref="B1:C3"/>
    <mergeCell ref="D1:E3"/>
    <mergeCell ref="L1:O1"/>
    <mergeCell ref="P8:Q10"/>
    <mergeCell ref="L11:O13"/>
    <mergeCell ref="B18:C19"/>
    <mergeCell ref="D18:E19"/>
    <mergeCell ref="F18:G19"/>
    <mergeCell ref="H18:H19"/>
    <mergeCell ref="P11:Q13"/>
    <mergeCell ref="B12:C15"/>
    <mergeCell ref="D12:E15"/>
    <mergeCell ref="F12:G15"/>
    <mergeCell ref="H12:H15"/>
    <mergeCell ref="B16:C17"/>
    <mergeCell ref="D16:E17"/>
    <mergeCell ref="F16:G17"/>
    <mergeCell ref="H16:H17"/>
    <mergeCell ref="B8:C11"/>
    <mergeCell ref="P41:Q41"/>
    <mergeCell ref="B50:C51"/>
    <mergeCell ref="D50:E51"/>
    <mergeCell ref="B52:C53"/>
    <mergeCell ref="D52:E53"/>
    <mergeCell ref="O52:Q52"/>
  </mergeCells>
  <conditionalFormatting sqref="F46">
    <cfRule type="containsText" dxfId="2" priority="3" operator="containsText" text="USE">
      <formula>NOT(ISERROR(SEARCH("USE",F46)))</formula>
    </cfRule>
  </conditionalFormatting>
  <conditionalFormatting sqref="G46">
    <cfRule type="containsText" dxfId="1" priority="2" operator="containsText" text="CHART">
      <formula>NOT(ISERROR(SEARCH("CHART",G46)))</formula>
    </cfRule>
  </conditionalFormatting>
  <conditionalFormatting sqref="H46">
    <cfRule type="containsBlanks" dxfId="0" priority="1">
      <formula>LEN(TRIM(H46))=0</formula>
    </cfRule>
  </conditionalFormatting>
  <printOptions horizontalCentered="1"/>
  <pageMargins left="0.25" right="0.25" top="0.47" bottom="0.47" header="0.17" footer="0.26"/>
  <pageSetup scale="97" fitToHeight="4" orientation="landscape" r:id="rId1"/>
  <headerFooter differentOddEven="1">
    <oddHeader>&amp;C&amp;"Arial Black,Regular"&amp;18 527 WEB - SIZE CHANGE SOP</oddHeader>
    <oddFooter>&amp;L© 2013, Tension Corp.&amp;CPage &amp;P of &amp;N&amp;R&amp;D - &amp;T</oddFooter>
    <evenFooter>&amp;L© 2013, Tension Corp.&amp;CPage &amp;P of &amp;N</evenFooter>
  </headerFooter>
  <rowBreaks count="1" manualBreakCount="1">
    <brk id="49" max="16" man="1"/>
  </rowBreaks>
  <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0" tint="-0.34998626667073579"/>
  </sheetPr>
  <dimension ref="A1"/>
  <sheetViews>
    <sheetView zoomScaleNormal="100" workbookViewId="0">
      <selection activeCell="P40" sqref="P40"/>
    </sheetView>
  </sheetViews>
  <sheetFormatPr defaultRowHeight="15" x14ac:dyDescent="0.25"/>
  <cols>
    <col min="1" max="1" width="3.7109375" customWidth="1"/>
    <col min="14" max="14" width="13" customWidth="1"/>
  </cols>
  <sheetData/>
  <sheetProtection algorithmName="SHA-512" hashValue="2j62W8TCd1sdEwdGn6MS3jHYQJ6oVbuLBA9xGevndETHiPJ7bvniR9xKpwSaF7yFL6avGOpCyr+mb21rMGpX/g==" saltValue="1LyVwm+kytyohx7VzfhD4A==" spinCount="100000" sheet="1" objects="1" scenarios="1" selectLockedCells="1"/>
  <customSheetViews>
    <customSheetView guid="{0B791748-0704-4F0F-8AD8-1A23F5A28D58}" state="hidden">
      <selection activeCell="S29" sqref="S29"/>
      <pageMargins left="0.25" right="0.25" top="0.75" bottom="0.75" header="0.3" footer="0.3"/>
      <printOptions horizontalCentered="1"/>
      <pageSetup orientation="landscape" r:id="rId1"/>
    </customSheetView>
  </customSheetViews>
  <printOptions horizontalCentered="1"/>
  <pageMargins left="0.25" right="0.25" top="0.75" bottom="0.75" header="0.3" footer="0.3"/>
  <pageSetup orientation="landscape" r:id="rId2"/>
  <headerFooter>
    <oddFooter>&amp;L© 2014, Tension Corp.&amp;CPropriatary &amp;&amp; Confidential&amp;R&amp;D</oddFooter>
  </headerFooter>
  <drawing r:id="rId3"/>
  <legacyDrawing r:id="rId4"/>
  <oleObjects>
    <mc:AlternateContent xmlns:mc="http://schemas.openxmlformats.org/markup-compatibility/2006">
      <mc:Choice Requires="x14">
        <oleObject progId="Word.Document.12" shapeId="10241" r:id="rId5">
          <objectPr defaultSize="0" r:id="rId6">
            <anchor moveWithCells="1">
              <from>
                <xdr:col>1</xdr:col>
                <xdr:colOff>0</xdr:colOff>
                <xdr:row>0</xdr:row>
                <xdr:rowOff>76200</xdr:rowOff>
              </from>
              <to>
                <xdr:col>13</xdr:col>
                <xdr:colOff>685800</xdr:colOff>
                <xdr:row>25</xdr:row>
                <xdr:rowOff>104775</xdr:rowOff>
              </to>
            </anchor>
          </objectPr>
        </oleObject>
      </mc:Choice>
      <mc:Fallback>
        <oleObject progId="Word.Document.12" shapeId="10241" r:id="rId5"/>
      </mc:Fallback>
    </mc:AlternateContent>
    <mc:AlternateContent xmlns:mc="http://schemas.openxmlformats.org/markup-compatibility/2006">
      <mc:Choice Requires="x14">
        <oleObject progId="Word.Document.12" shapeId="10242" r:id="rId7">
          <objectPr defaultSize="0" r:id="rId8">
            <anchor moveWithCells="1">
              <from>
                <xdr:col>15</xdr:col>
                <xdr:colOff>342900</xdr:colOff>
                <xdr:row>1</xdr:row>
                <xdr:rowOff>57150</xdr:rowOff>
              </from>
              <to>
                <xdr:col>31</xdr:col>
                <xdr:colOff>504825</xdr:colOff>
                <xdr:row>20</xdr:row>
                <xdr:rowOff>171450</xdr:rowOff>
              </to>
            </anchor>
          </objectPr>
        </oleObject>
      </mc:Choice>
      <mc:Fallback>
        <oleObject progId="Word.Document.12" shapeId="10242" r:id="rId7"/>
      </mc:Fallback>
    </mc:AlternateContent>
  </oleObjec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tabColor theme="9"/>
  </sheetPr>
  <dimension ref="A1:L8"/>
  <sheetViews>
    <sheetView workbookViewId="0">
      <selection activeCell="S15" sqref="S15"/>
    </sheetView>
  </sheetViews>
  <sheetFormatPr defaultRowHeight="15" x14ac:dyDescent="0.25"/>
  <cols>
    <col min="1" max="16384" width="9.140625" style="1"/>
  </cols>
  <sheetData>
    <row r="1" spans="1:12" ht="15" customHeight="1" x14ac:dyDescent="0.25">
      <c r="A1" s="3450" t="s">
        <v>607</v>
      </c>
      <c r="B1" s="3450"/>
      <c r="C1" s="3450"/>
      <c r="D1" s="3450"/>
      <c r="E1" s="3450"/>
      <c r="F1" s="3450"/>
      <c r="G1" s="3450"/>
      <c r="H1" s="3451" t="s">
        <v>604</v>
      </c>
      <c r="I1" s="360"/>
      <c r="J1" s="3453" t="s">
        <v>608</v>
      </c>
      <c r="K1" s="3454"/>
      <c r="L1" s="3455"/>
    </row>
    <row r="2" spans="1:12" ht="30.75" thickBot="1" x14ac:dyDescent="0.3">
      <c r="A2" s="357" t="s">
        <v>449</v>
      </c>
      <c r="B2" s="357" t="s">
        <v>448</v>
      </c>
      <c r="C2" s="357" t="s">
        <v>447</v>
      </c>
      <c r="D2" s="357" t="s">
        <v>446</v>
      </c>
      <c r="E2" s="357" t="s">
        <v>445</v>
      </c>
      <c r="F2" s="357" t="s">
        <v>450</v>
      </c>
      <c r="G2" s="357" t="s">
        <v>451</v>
      </c>
      <c r="H2" s="3452"/>
      <c r="I2" s="361"/>
      <c r="J2" s="357" t="s">
        <v>605</v>
      </c>
      <c r="K2" s="357" t="s">
        <v>606</v>
      </c>
      <c r="L2" s="357" t="s">
        <v>609</v>
      </c>
    </row>
    <row r="3" spans="1:12" ht="15.75" thickBot="1" x14ac:dyDescent="0.3">
      <c r="A3" s="358">
        <f>SUM('side knives'!B:B)</f>
        <v>135</v>
      </c>
      <c r="B3" s="359">
        <f>SUM('side knives'!C:C)</f>
        <v>198</v>
      </c>
      <c r="C3" s="359">
        <f>SUM('side knives'!D:D)</f>
        <v>81</v>
      </c>
      <c r="D3" s="359">
        <f>SUM('side knives'!E:E)</f>
        <v>33</v>
      </c>
      <c r="E3" s="359">
        <f>SUM('side knives'!F:F)</f>
        <v>93</v>
      </c>
      <c r="F3" s="359">
        <f>SUM('side knives'!G:G)</f>
        <v>43</v>
      </c>
      <c r="G3" s="359">
        <f>SUM('side knives'!H:H)</f>
        <v>0</v>
      </c>
      <c r="H3" s="362">
        <f>COUNT('side knives'!K:K)</f>
        <v>474</v>
      </c>
      <c r="J3" s="358">
        <f>COUNTIF('side knives'!N:N,"s")</f>
        <v>284</v>
      </c>
      <c r="K3" s="359">
        <f>COUNTIF('side knives'!N:N,"v")</f>
        <v>189</v>
      </c>
      <c r="L3" s="363">
        <f>COUNT('side knives'!L:L)</f>
        <v>474</v>
      </c>
    </row>
    <row r="7" spans="1:12" x14ac:dyDescent="0.25">
      <c r="E7" s="381"/>
    </row>
    <row r="8" spans="1:12" x14ac:dyDescent="0.25">
      <c r="E8" s="381"/>
    </row>
  </sheetData>
  <sheetProtection algorithmName="SHA-512" hashValue="Igf5MpRcmt0uyYmo1eYgR6AS0odQhhoW7acBzJGSKVtVS/FK0C5Mxi7/2O59tsD13zXtby9xpQB7LFc9sHTSNA==" saltValue="dyj6s9+TGigC0R5cHMF2QA==" spinCount="100000" sheet="1" objects="1" scenarios="1"/>
  <customSheetViews>
    <customSheetView guid="{0B791748-0704-4F0F-8AD8-1A23F5A28D58}" state="hidden">
      <selection activeCell="H16" sqref="H16"/>
      <pageMargins left="0.7" right="0.7" top="0.75" bottom="0.75" header="0.3" footer="0.3"/>
    </customSheetView>
  </customSheetViews>
  <mergeCells count="3">
    <mergeCell ref="A1:G1"/>
    <mergeCell ref="H1:H2"/>
    <mergeCell ref="J1:L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
  <dimension ref="A1:D13"/>
  <sheetViews>
    <sheetView workbookViewId="0">
      <selection activeCell="D25" sqref="D25"/>
    </sheetView>
  </sheetViews>
  <sheetFormatPr defaultRowHeight="15" x14ac:dyDescent="0.25"/>
  <cols>
    <col min="1" max="1" width="11.28515625" bestFit="1" customWidth="1"/>
    <col min="2" max="2" width="16" bestFit="1" customWidth="1"/>
    <col min="3" max="3" width="84" bestFit="1" customWidth="1"/>
    <col min="4" max="4" width="68.140625" customWidth="1"/>
  </cols>
  <sheetData>
    <row r="1" spans="1:4" s="353" customFormat="1" x14ac:dyDescent="0.25">
      <c r="A1" s="353" t="s">
        <v>575</v>
      </c>
      <c r="B1" s="353" t="s">
        <v>588</v>
      </c>
      <c r="C1" s="353" t="s">
        <v>577</v>
      </c>
      <c r="D1" s="353" t="s">
        <v>600</v>
      </c>
    </row>
    <row r="2" spans="1:4" x14ac:dyDescent="0.25">
      <c r="A2" s="3456" t="s">
        <v>576</v>
      </c>
      <c r="B2" t="s">
        <v>578</v>
      </c>
      <c r="C2" t="s">
        <v>579</v>
      </c>
      <c r="D2" t="s">
        <v>597</v>
      </c>
    </row>
    <row r="3" spans="1:4" x14ac:dyDescent="0.25">
      <c r="A3" s="3456"/>
      <c r="B3" t="s">
        <v>580</v>
      </c>
      <c r="C3" t="s">
        <v>581</v>
      </c>
      <c r="D3" t="s">
        <v>602</v>
      </c>
    </row>
    <row r="4" spans="1:4" x14ac:dyDescent="0.25">
      <c r="A4" s="3456"/>
      <c r="B4" t="s">
        <v>582</v>
      </c>
      <c r="C4" t="s">
        <v>583</v>
      </c>
      <c r="D4" t="s">
        <v>598</v>
      </c>
    </row>
    <row r="5" spans="1:4" x14ac:dyDescent="0.25">
      <c r="A5" s="3456" t="s">
        <v>584</v>
      </c>
      <c r="B5" t="s">
        <v>585</v>
      </c>
      <c r="C5" t="s">
        <v>586</v>
      </c>
      <c r="D5" t="s">
        <v>599</v>
      </c>
    </row>
    <row r="6" spans="1:4" x14ac:dyDescent="0.25">
      <c r="A6" s="3456"/>
      <c r="B6" t="s">
        <v>587</v>
      </c>
      <c r="C6" t="s">
        <v>586</v>
      </c>
      <c r="D6" t="s">
        <v>601</v>
      </c>
    </row>
    <row r="7" spans="1:4" x14ac:dyDescent="0.25">
      <c r="A7" s="3456" t="s">
        <v>589</v>
      </c>
      <c r="B7" t="s">
        <v>590</v>
      </c>
      <c r="C7" s="80" t="s">
        <v>591</v>
      </c>
      <c r="D7" t="s">
        <v>603</v>
      </c>
    </row>
    <row r="8" spans="1:4" x14ac:dyDescent="0.25">
      <c r="A8" s="3456"/>
      <c r="B8" t="s">
        <v>592</v>
      </c>
      <c r="C8" t="s">
        <v>586</v>
      </c>
    </row>
    <row r="9" spans="1:4" x14ac:dyDescent="0.25">
      <c r="A9" s="3456"/>
      <c r="B9" t="s">
        <v>593</v>
      </c>
      <c r="C9" t="s">
        <v>586</v>
      </c>
    </row>
    <row r="10" spans="1:4" x14ac:dyDescent="0.25">
      <c r="A10" s="3456"/>
      <c r="B10" t="s">
        <v>594</v>
      </c>
      <c r="C10" t="s">
        <v>586</v>
      </c>
    </row>
    <row r="11" spans="1:4" x14ac:dyDescent="0.25">
      <c r="A11" s="3456"/>
      <c r="B11" t="s">
        <v>595</v>
      </c>
      <c r="C11" t="s">
        <v>586</v>
      </c>
    </row>
    <row r="12" spans="1:4" x14ac:dyDescent="0.25">
      <c r="A12" s="3456"/>
      <c r="B12" t="s">
        <v>596</v>
      </c>
      <c r="C12" t="s">
        <v>586</v>
      </c>
    </row>
    <row r="13" spans="1:4" x14ac:dyDescent="0.25">
      <c r="A13" t="s">
        <v>868</v>
      </c>
      <c r="B13" t="s">
        <v>869</v>
      </c>
      <c r="C13" t="s">
        <v>870</v>
      </c>
      <c r="D13" t="s">
        <v>871</v>
      </c>
    </row>
  </sheetData>
  <sheetProtection algorithmName="SHA-512" hashValue="i5iqFStZBg90tbKWSn+///klqkQI2FQEPWt0rReWiNuUeqKdQ83QGQfEHD2ulC9o2PQ9S8Hw0ZAgY7LJXax5nQ==" saltValue="WglHUFsACA9bM6fC6df7Bw==" spinCount="100000" sheet="1" objects="1" scenarios="1"/>
  <customSheetViews>
    <customSheetView guid="{0B791748-0704-4F0F-8AD8-1A23F5A28D58}" state="hidden">
      <selection activeCell="G10" sqref="G10"/>
      <pageMargins left="0.7" right="0.7" top="0.75" bottom="0.75" header="0.3" footer="0.3"/>
    </customSheetView>
  </customSheetViews>
  <mergeCells count="3">
    <mergeCell ref="A2:A4"/>
    <mergeCell ref="A5:A6"/>
    <mergeCell ref="A7:A12"/>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7"/>
  <dimension ref="A1:O129"/>
  <sheetViews>
    <sheetView workbookViewId="0">
      <selection activeCell="J5" sqref="J5"/>
    </sheetView>
  </sheetViews>
  <sheetFormatPr defaultRowHeight="15" x14ac:dyDescent="0.25"/>
  <cols>
    <col min="13" max="13" width="20.7109375" bestFit="1" customWidth="1"/>
    <col min="14" max="14" width="9.140625" style="392" customWidth="1"/>
    <col min="15" max="15" width="8.42578125" customWidth="1"/>
    <col min="16" max="16" width="10.5703125" bestFit="1" customWidth="1"/>
  </cols>
  <sheetData>
    <row r="1" spans="1:15" s="353" customFormat="1" ht="90" x14ac:dyDescent="0.25">
      <c r="M1" s="390" t="s">
        <v>629</v>
      </c>
      <c r="N1" s="391" t="s">
        <v>659</v>
      </c>
      <c r="O1" s="353" t="s">
        <v>627</v>
      </c>
    </row>
    <row r="2" spans="1:15" x14ac:dyDescent="0.25">
      <c r="A2" s="298" t="s">
        <v>235</v>
      </c>
      <c r="B2" t="s">
        <v>539</v>
      </c>
    </row>
    <row r="3" spans="1:15" x14ac:dyDescent="0.25">
      <c r="B3" s="298" t="s">
        <v>227</v>
      </c>
      <c r="C3" t="s">
        <v>98</v>
      </c>
    </row>
    <row r="4" spans="1:15" x14ac:dyDescent="0.25">
      <c r="B4" s="298" t="s">
        <v>228</v>
      </c>
      <c r="C4" t="s">
        <v>99</v>
      </c>
    </row>
    <row r="5" spans="1:15" x14ac:dyDescent="0.25">
      <c r="B5" s="298" t="s">
        <v>540</v>
      </c>
      <c r="C5" t="s">
        <v>639</v>
      </c>
    </row>
    <row r="6" spans="1:15" x14ac:dyDescent="0.25">
      <c r="B6" s="298" t="s">
        <v>541</v>
      </c>
      <c r="C6" t="s">
        <v>543</v>
      </c>
    </row>
    <row r="7" spans="1:15" s="389" customFormat="1" x14ac:dyDescent="0.25">
      <c r="N7" s="393"/>
    </row>
    <row r="8" spans="1:15" x14ac:dyDescent="0.25">
      <c r="A8" s="298" t="s">
        <v>236</v>
      </c>
      <c r="B8" t="s">
        <v>256</v>
      </c>
    </row>
    <row r="9" spans="1:15" x14ac:dyDescent="0.25">
      <c r="B9" s="298" t="s">
        <v>229</v>
      </c>
      <c r="C9" t="s">
        <v>84</v>
      </c>
      <c r="F9" s="11"/>
      <c r="M9" t="s">
        <v>632</v>
      </c>
      <c r="O9" t="s">
        <v>637</v>
      </c>
    </row>
    <row r="10" spans="1:15" x14ac:dyDescent="0.25">
      <c r="B10" s="298" t="s">
        <v>232</v>
      </c>
      <c r="C10" t="s">
        <v>83</v>
      </c>
      <c r="F10" s="11"/>
      <c r="G10" s="11"/>
      <c r="H10" s="11"/>
    </row>
    <row r="11" spans="1:15" x14ac:dyDescent="0.25">
      <c r="B11" s="298" t="s">
        <v>230</v>
      </c>
      <c r="C11" t="s">
        <v>169</v>
      </c>
      <c r="G11" s="11"/>
      <c r="H11" s="11"/>
    </row>
    <row r="12" spans="1:15" x14ac:dyDescent="0.25">
      <c r="B12" s="298" t="s">
        <v>231</v>
      </c>
      <c r="C12" t="s">
        <v>170</v>
      </c>
      <c r="G12" s="11"/>
      <c r="H12" s="11"/>
    </row>
    <row r="13" spans="1:15" x14ac:dyDescent="0.25">
      <c r="B13" s="298" t="s">
        <v>323</v>
      </c>
      <c r="C13" t="s">
        <v>621</v>
      </c>
      <c r="F13" s="3"/>
      <c r="G13" s="11"/>
      <c r="H13" s="11"/>
    </row>
    <row r="14" spans="1:15" s="389" customFormat="1" x14ac:dyDescent="0.25">
      <c r="N14" s="393"/>
    </row>
    <row r="15" spans="1:15" x14ac:dyDescent="0.25">
      <c r="A15" s="298" t="s">
        <v>237</v>
      </c>
      <c r="B15" t="s">
        <v>422</v>
      </c>
    </row>
    <row r="16" spans="1:15" x14ac:dyDescent="0.25">
      <c r="B16">
        <v>3.1</v>
      </c>
      <c r="C16" t="s">
        <v>95</v>
      </c>
      <c r="H16" s="11"/>
      <c r="M16" t="s">
        <v>628</v>
      </c>
      <c r="N16" s="392">
        <v>10</v>
      </c>
      <c r="O16" t="s">
        <v>638</v>
      </c>
    </row>
    <row r="17" spans="1:15" x14ac:dyDescent="0.25">
      <c r="B17">
        <v>3.2</v>
      </c>
      <c r="C17" t="s">
        <v>96</v>
      </c>
      <c r="H17" s="11"/>
      <c r="M17" t="s">
        <v>628</v>
      </c>
      <c r="N17" s="392">
        <v>10</v>
      </c>
      <c r="O17" t="s">
        <v>642</v>
      </c>
    </row>
    <row r="18" spans="1:15" x14ac:dyDescent="0.25">
      <c r="B18">
        <v>3.3</v>
      </c>
      <c r="C18" t="s">
        <v>285</v>
      </c>
      <c r="H18" s="11"/>
      <c r="M18" t="s">
        <v>628</v>
      </c>
      <c r="N18" s="392">
        <v>10</v>
      </c>
      <c r="O18" t="s">
        <v>640</v>
      </c>
    </row>
    <row r="19" spans="1:15" x14ac:dyDescent="0.25">
      <c r="B19">
        <v>3.4</v>
      </c>
      <c r="C19" t="s">
        <v>93</v>
      </c>
      <c r="H19" s="11"/>
      <c r="M19" t="s">
        <v>628</v>
      </c>
      <c r="N19" s="392">
        <v>10</v>
      </c>
      <c r="O19" t="s">
        <v>641</v>
      </c>
    </row>
    <row r="20" spans="1:15" x14ac:dyDescent="0.25">
      <c r="B20">
        <v>3.5</v>
      </c>
      <c r="C20" t="s">
        <v>94</v>
      </c>
      <c r="H20" s="11"/>
      <c r="M20" t="s">
        <v>628</v>
      </c>
      <c r="N20" s="392">
        <v>10</v>
      </c>
      <c r="O20" t="s">
        <v>641</v>
      </c>
    </row>
    <row r="21" spans="1:15" x14ac:dyDescent="0.25">
      <c r="B21">
        <v>3.6</v>
      </c>
      <c r="C21" t="s">
        <v>412</v>
      </c>
      <c r="H21" s="11"/>
      <c r="M21" t="s">
        <v>628</v>
      </c>
      <c r="N21" s="392">
        <v>10</v>
      </c>
      <c r="O21" t="s">
        <v>643</v>
      </c>
    </row>
    <row r="22" spans="1:15" s="389" customFormat="1" x14ac:dyDescent="0.25">
      <c r="N22" s="393"/>
    </row>
    <row r="23" spans="1:15" x14ac:dyDescent="0.25">
      <c r="A23" s="298" t="s">
        <v>238</v>
      </c>
      <c r="B23" t="s">
        <v>4</v>
      </c>
    </row>
    <row r="24" spans="1:15" x14ac:dyDescent="0.25">
      <c r="B24" s="298" t="s">
        <v>482</v>
      </c>
      <c r="C24" t="s">
        <v>348</v>
      </c>
    </row>
    <row r="25" spans="1:15" x14ac:dyDescent="0.25">
      <c r="B25" s="298" t="s">
        <v>483</v>
      </c>
      <c r="C25" t="s">
        <v>221</v>
      </c>
      <c r="M25" t="s">
        <v>630</v>
      </c>
      <c r="O25" t="s">
        <v>644</v>
      </c>
    </row>
    <row r="26" spans="1:15" x14ac:dyDescent="0.25">
      <c r="B26" s="298" t="s">
        <v>484</v>
      </c>
      <c r="C26" t="s">
        <v>622</v>
      </c>
      <c r="H26" s="319"/>
      <c r="M26" t="s">
        <v>631</v>
      </c>
      <c r="N26" s="392">
        <v>20</v>
      </c>
      <c r="O26" t="s">
        <v>645</v>
      </c>
    </row>
    <row r="27" spans="1:15" x14ac:dyDescent="0.25">
      <c r="A27" t="s">
        <v>0</v>
      </c>
      <c r="B27" s="298"/>
    </row>
    <row r="28" spans="1:15" x14ac:dyDescent="0.25">
      <c r="B28" s="298" t="s">
        <v>485</v>
      </c>
      <c r="C28" t="s">
        <v>118</v>
      </c>
      <c r="M28" t="s">
        <v>630</v>
      </c>
      <c r="O28" t="s">
        <v>646</v>
      </c>
    </row>
    <row r="29" spans="1:15" x14ac:dyDescent="0.25">
      <c r="B29" s="298" t="s">
        <v>486</v>
      </c>
      <c r="C29" t="s">
        <v>101</v>
      </c>
    </row>
    <row r="30" spans="1:15" x14ac:dyDescent="0.25">
      <c r="B30" s="298" t="s">
        <v>487</v>
      </c>
      <c r="C30" t="s">
        <v>100</v>
      </c>
    </row>
    <row r="31" spans="1:15" x14ac:dyDescent="0.25">
      <c r="B31" s="298" t="s">
        <v>488</v>
      </c>
      <c r="C31" t="s">
        <v>102</v>
      </c>
      <c r="M31" t="s">
        <v>628</v>
      </c>
      <c r="N31" s="392">
        <v>10</v>
      </c>
      <c r="O31" t="s">
        <v>647</v>
      </c>
    </row>
    <row r="32" spans="1:15" x14ac:dyDescent="0.25">
      <c r="B32" s="298" t="s">
        <v>489</v>
      </c>
      <c r="C32" t="s">
        <v>623</v>
      </c>
      <c r="H32" s="11"/>
    </row>
    <row r="33" spans="1:15" x14ac:dyDescent="0.25">
      <c r="B33" s="298"/>
      <c r="G33" t="s">
        <v>435</v>
      </c>
      <c r="H33" s="11"/>
      <c r="M33" t="s">
        <v>635</v>
      </c>
      <c r="O33" t="s">
        <v>648</v>
      </c>
    </row>
    <row r="34" spans="1:15" x14ac:dyDescent="0.25">
      <c r="B34" s="298"/>
      <c r="G34" t="s">
        <v>624</v>
      </c>
      <c r="H34" s="11"/>
    </row>
    <row r="35" spans="1:15" x14ac:dyDescent="0.25">
      <c r="B35" s="298" t="s">
        <v>490</v>
      </c>
      <c r="C35" t="s">
        <v>186</v>
      </c>
      <c r="M35" t="s">
        <v>630</v>
      </c>
      <c r="O35" t="s">
        <v>646</v>
      </c>
    </row>
    <row r="36" spans="1:15" x14ac:dyDescent="0.25">
      <c r="B36" s="298" t="s">
        <v>491</v>
      </c>
      <c r="C36" t="s">
        <v>119</v>
      </c>
    </row>
    <row r="37" spans="1:15" x14ac:dyDescent="0.25">
      <c r="B37" s="298" t="s">
        <v>492</v>
      </c>
      <c r="C37" t="s">
        <v>185</v>
      </c>
    </row>
    <row r="38" spans="1:15" x14ac:dyDescent="0.25">
      <c r="B38" s="298" t="s">
        <v>493</v>
      </c>
      <c r="C38" t="s">
        <v>438</v>
      </c>
      <c r="M38" t="s">
        <v>630</v>
      </c>
      <c r="O38" t="s">
        <v>649</v>
      </c>
    </row>
    <row r="39" spans="1:15" x14ac:dyDescent="0.25">
      <c r="A39" t="s">
        <v>1</v>
      </c>
      <c r="B39" s="298"/>
    </row>
    <row r="40" spans="1:15" x14ac:dyDescent="0.25">
      <c r="B40" s="298" t="s">
        <v>494</v>
      </c>
      <c r="C40" t="s">
        <v>120</v>
      </c>
      <c r="M40" t="s">
        <v>630</v>
      </c>
      <c r="O40" t="s">
        <v>646</v>
      </c>
    </row>
    <row r="41" spans="1:15" x14ac:dyDescent="0.25">
      <c r="B41" s="298" t="s">
        <v>495</v>
      </c>
      <c r="C41" t="s">
        <v>101</v>
      </c>
    </row>
    <row r="42" spans="1:15" x14ac:dyDescent="0.25">
      <c r="B42" s="298" t="s">
        <v>496</v>
      </c>
      <c r="C42" t="s">
        <v>100</v>
      </c>
    </row>
    <row r="43" spans="1:15" x14ac:dyDescent="0.25">
      <c r="B43" s="298" t="s">
        <v>497</v>
      </c>
      <c r="C43" t="s">
        <v>121</v>
      </c>
      <c r="M43" t="s">
        <v>628</v>
      </c>
      <c r="N43" s="392">
        <v>10</v>
      </c>
      <c r="O43" t="s">
        <v>647</v>
      </c>
    </row>
    <row r="44" spans="1:15" x14ac:dyDescent="0.25">
      <c r="B44" s="298" t="s">
        <v>498</v>
      </c>
      <c r="C44" t="s">
        <v>625</v>
      </c>
      <c r="H44" s="11"/>
    </row>
    <row r="45" spans="1:15" x14ac:dyDescent="0.25">
      <c r="B45" s="298"/>
      <c r="G45" t="s">
        <v>435</v>
      </c>
      <c r="H45" s="11"/>
      <c r="M45" t="s">
        <v>635</v>
      </c>
      <c r="O45" t="s">
        <v>648</v>
      </c>
    </row>
    <row r="46" spans="1:15" x14ac:dyDescent="0.25">
      <c r="B46" s="298"/>
      <c r="G46" t="s">
        <v>624</v>
      </c>
      <c r="H46" s="11"/>
    </row>
    <row r="47" spans="1:15" x14ac:dyDescent="0.25">
      <c r="B47" s="298" t="s">
        <v>499</v>
      </c>
      <c r="C47" t="s">
        <v>186</v>
      </c>
      <c r="M47" t="s">
        <v>630</v>
      </c>
      <c r="O47" t="s">
        <v>646</v>
      </c>
    </row>
    <row r="48" spans="1:15" x14ac:dyDescent="0.25">
      <c r="B48" s="298" t="s">
        <v>500</v>
      </c>
      <c r="C48" t="s">
        <v>119</v>
      </c>
    </row>
    <row r="49" spans="1:15" x14ac:dyDescent="0.25">
      <c r="B49" s="298" t="s">
        <v>501</v>
      </c>
      <c r="C49" t="s">
        <v>438</v>
      </c>
      <c r="M49" t="s">
        <v>630</v>
      </c>
      <c r="O49" t="s">
        <v>649</v>
      </c>
    </row>
    <row r="50" spans="1:15" x14ac:dyDescent="0.25">
      <c r="B50" s="298" t="s">
        <v>502</v>
      </c>
      <c r="C50" t="s">
        <v>437</v>
      </c>
    </row>
    <row r="51" spans="1:15" x14ac:dyDescent="0.25">
      <c r="B51" s="298" t="s">
        <v>503</v>
      </c>
      <c r="C51" t="s">
        <v>544</v>
      </c>
      <c r="H51" s="11"/>
      <c r="M51" t="s">
        <v>636</v>
      </c>
      <c r="O51" t="s">
        <v>650</v>
      </c>
    </row>
    <row r="52" spans="1:15" x14ac:dyDescent="0.25">
      <c r="B52" s="298" t="s">
        <v>504</v>
      </c>
      <c r="C52" t="s">
        <v>125</v>
      </c>
      <c r="H52" s="11"/>
      <c r="M52" t="s">
        <v>636</v>
      </c>
      <c r="O52" t="s">
        <v>650</v>
      </c>
    </row>
    <row r="53" spans="1:15" x14ac:dyDescent="0.25">
      <c r="B53" s="298" t="s">
        <v>505</v>
      </c>
      <c r="C53" t="s">
        <v>123</v>
      </c>
      <c r="M53" t="s">
        <v>630</v>
      </c>
      <c r="O53" t="s">
        <v>649</v>
      </c>
    </row>
    <row r="54" spans="1:15" x14ac:dyDescent="0.25">
      <c r="B54" s="298" t="s">
        <v>506</v>
      </c>
      <c r="C54" t="s">
        <v>125</v>
      </c>
      <c r="H54" s="11"/>
      <c r="M54" t="s">
        <v>636</v>
      </c>
      <c r="O54" t="s">
        <v>650</v>
      </c>
    </row>
    <row r="55" spans="1:15" x14ac:dyDescent="0.25">
      <c r="B55" s="298" t="s">
        <v>507</v>
      </c>
      <c r="C55" t="s">
        <v>122</v>
      </c>
      <c r="M55" t="s">
        <v>630</v>
      </c>
      <c r="O55" t="s">
        <v>649</v>
      </c>
    </row>
    <row r="56" spans="1:15" x14ac:dyDescent="0.25">
      <c r="B56" s="298" t="s">
        <v>508</v>
      </c>
      <c r="C56" t="s">
        <v>269</v>
      </c>
      <c r="H56" s="11"/>
    </row>
    <row r="57" spans="1:15" s="389" customFormat="1" x14ac:dyDescent="0.25">
      <c r="N57" s="393"/>
    </row>
    <row r="58" spans="1:15" x14ac:dyDescent="0.25">
      <c r="A58" s="298" t="s">
        <v>239</v>
      </c>
      <c r="B58" t="s">
        <v>5</v>
      </c>
    </row>
    <row r="59" spans="1:15" x14ac:dyDescent="0.25">
      <c r="B59" s="298" t="s">
        <v>509</v>
      </c>
      <c r="C59" t="s">
        <v>440</v>
      </c>
    </row>
    <row r="60" spans="1:15" x14ac:dyDescent="0.25">
      <c r="A60" t="s">
        <v>264</v>
      </c>
      <c r="B60" s="298"/>
      <c r="F60" t="s">
        <v>187</v>
      </c>
    </row>
    <row r="61" spans="1:15" x14ac:dyDescent="0.25">
      <c r="B61" s="298"/>
      <c r="F61" t="s">
        <v>262</v>
      </c>
      <c r="G61" t="s">
        <v>396</v>
      </c>
      <c r="H61" t="s">
        <v>263</v>
      </c>
    </row>
    <row r="62" spans="1:15" x14ac:dyDescent="0.25">
      <c r="B62">
        <v>5.2</v>
      </c>
      <c r="E62" t="s">
        <v>270</v>
      </c>
    </row>
    <row r="63" spans="1:15" x14ac:dyDescent="0.25">
      <c r="B63">
        <v>5.3</v>
      </c>
      <c r="E63" t="s">
        <v>201</v>
      </c>
    </row>
    <row r="64" spans="1:15" x14ac:dyDescent="0.25">
      <c r="B64">
        <v>5.4</v>
      </c>
      <c r="E64" t="s">
        <v>202</v>
      </c>
    </row>
    <row r="65" spans="2:8" x14ac:dyDescent="0.25">
      <c r="B65">
        <v>5.5</v>
      </c>
      <c r="E65" t="s">
        <v>203</v>
      </c>
    </row>
    <row r="66" spans="2:8" x14ac:dyDescent="0.25">
      <c r="B66">
        <v>5.6</v>
      </c>
      <c r="E66" t="s">
        <v>280</v>
      </c>
    </row>
    <row r="67" spans="2:8" x14ac:dyDescent="0.25">
      <c r="B67">
        <v>5.7</v>
      </c>
      <c r="E67" t="s">
        <v>281</v>
      </c>
    </row>
    <row r="68" spans="2:8" x14ac:dyDescent="0.25">
      <c r="B68">
        <v>5.8</v>
      </c>
      <c r="E68" t="s">
        <v>282</v>
      </c>
    </row>
    <row r="69" spans="2:8" x14ac:dyDescent="0.25">
      <c r="B69">
        <v>5.9</v>
      </c>
      <c r="E69" t="s">
        <v>283</v>
      </c>
    </row>
    <row r="70" spans="2:8" x14ac:dyDescent="0.25">
      <c r="B70" s="298" t="s">
        <v>240</v>
      </c>
      <c r="E70" t="s">
        <v>284</v>
      </c>
    </row>
    <row r="71" spans="2:8" x14ac:dyDescent="0.25">
      <c r="B71">
        <v>5.1100000000000003</v>
      </c>
      <c r="E71" t="s">
        <v>209</v>
      </c>
    </row>
    <row r="72" spans="2:8" x14ac:dyDescent="0.25">
      <c r="B72">
        <v>5.12</v>
      </c>
      <c r="C72" t="s">
        <v>288</v>
      </c>
      <c r="H72" t="s">
        <v>478</v>
      </c>
    </row>
    <row r="73" spans="2:8" x14ac:dyDescent="0.25">
      <c r="G73" t="s">
        <v>538</v>
      </c>
    </row>
    <row r="74" spans="2:8" x14ac:dyDescent="0.25">
      <c r="G74" t="s">
        <v>315</v>
      </c>
      <c r="H74" t="s">
        <v>316</v>
      </c>
    </row>
    <row r="75" spans="2:8" x14ac:dyDescent="0.25">
      <c r="F75" t="s">
        <v>331</v>
      </c>
      <c r="G75" s="11"/>
      <c r="H75" s="11"/>
    </row>
    <row r="76" spans="2:8" x14ac:dyDescent="0.25">
      <c r="F76" t="s">
        <v>479</v>
      </c>
      <c r="G76" s="11"/>
      <c r="H76" s="11"/>
    </row>
    <row r="77" spans="2:8" x14ac:dyDescent="0.25">
      <c r="F77" t="s">
        <v>480</v>
      </c>
      <c r="G77" s="11"/>
      <c r="H77" s="11"/>
    </row>
    <row r="78" spans="2:8" x14ac:dyDescent="0.25">
      <c r="F78" t="s">
        <v>458</v>
      </c>
      <c r="G78" s="11"/>
      <c r="H78" s="11"/>
    </row>
    <row r="79" spans="2:8" x14ac:dyDescent="0.25">
      <c r="F79" t="s">
        <v>459</v>
      </c>
      <c r="G79" s="11"/>
      <c r="H79" s="11"/>
    </row>
    <row r="80" spans="2:8" x14ac:dyDescent="0.25">
      <c r="G80" s="11"/>
      <c r="H80" s="11" t="s">
        <v>3</v>
      </c>
    </row>
    <row r="81" spans="1:15" x14ac:dyDescent="0.25">
      <c r="G81" s="11" t="s">
        <v>537</v>
      </c>
      <c r="H81" s="11"/>
    </row>
    <row r="82" spans="1:15" x14ac:dyDescent="0.25">
      <c r="B82">
        <v>5.13</v>
      </c>
      <c r="C82" t="s">
        <v>289</v>
      </c>
    </row>
    <row r="83" spans="1:15" x14ac:dyDescent="0.25">
      <c r="B83">
        <v>5.14</v>
      </c>
      <c r="C83" t="s">
        <v>290</v>
      </c>
      <c r="M83" t="s">
        <v>632</v>
      </c>
      <c r="O83" t="s">
        <v>633</v>
      </c>
    </row>
    <row r="84" spans="1:15" x14ac:dyDescent="0.25">
      <c r="B84">
        <v>5.15</v>
      </c>
      <c r="C84" t="s">
        <v>291</v>
      </c>
    </row>
    <row r="85" spans="1:15" x14ac:dyDescent="0.25">
      <c r="B85">
        <v>5.16</v>
      </c>
      <c r="C85" t="s">
        <v>297</v>
      </c>
    </row>
    <row r="86" spans="1:15" s="389" customFormat="1" x14ac:dyDescent="0.25">
      <c r="N86" s="393"/>
    </row>
    <row r="87" spans="1:15" x14ac:dyDescent="0.25">
      <c r="A87" s="298" t="s">
        <v>255</v>
      </c>
      <c r="B87" t="s">
        <v>6</v>
      </c>
    </row>
    <row r="88" spans="1:15" x14ac:dyDescent="0.25">
      <c r="B88" s="298" t="s">
        <v>287</v>
      </c>
      <c r="C88" t="s">
        <v>171</v>
      </c>
    </row>
    <row r="89" spans="1:15" x14ac:dyDescent="0.25">
      <c r="B89" s="298" t="s">
        <v>510</v>
      </c>
      <c r="C89" t="s">
        <v>82</v>
      </c>
    </row>
    <row r="90" spans="1:15" x14ac:dyDescent="0.25">
      <c r="B90" s="298" t="s">
        <v>511</v>
      </c>
      <c r="C90" t="s">
        <v>439</v>
      </c>
      <c r="M90" t="s">
        <v>628</v>
      </c>
      <c r="N90" s="392">
        <v>10</v>
      </c>
      <c r="O90" t="s">
        <v>651</v>
      </c>
    </row>
    <row r="91" spans="1:15" x14ac:dyDescent="0.25">
      <c r="B91" s="298" t="s">
        <v>512</v>
      </c>
      <c r="C91" t="s">
        <v>81</v>
      </c>
    </row>
    <row r="92" spans="1:15" x14ac:dyDescent="0.25">
      <c r="B92" s="298" t="s">
        <v>513</v>
      </c>
      <c r="C92" t="s">
        <v>275</v>
      </c>
    </row>
    <row r="93" spans="1:15" x14ac:dyDescent="0.25">
      <c r="B93" s="298" t="s">
        <v>514</v>
      </c>
      <c r="C93" t="s">
        <v>274</v>
      </c>
      <c r="H93" s="11"/>
    </row>
    <row r="94" spans="1:15" x14ac:dyDescent="0.25">
      <c r="B94" s="298" t="s">
        <v>515</v>
      </c>
      <c r="C94" t="s">
        <v>89</v>
      </c>
      <c r="H94" s="11"/>
      <c r="M94" t="s">
        <v>628</v>
      </c>
      <c r="N94" s="392">
        <v>10</v>
      </c>
      <c r="O94" t="s">
        <v>652</v>
      </c>
    </row>
    <row r="95" spans="1:15" x14ac:dyDescent="0.25">
      <c r="B95" s="298" t="s">
        <v>516</v>
      </c>
      <c r="C95" t="s">
        <v>276</v>
      </c>
      <c r="H95" s="11"/>
    </row>
    <row r="96" spans="1:15" x14ac:dyDescent="0.25">
      <c r="B96" s="298" t="s">
        <v>517</v>
      </c>
      <c r="C96" t="s">
        <v>381</v>
      </c>
      <c r="H96" s="11"/>
    </row>
    <row r="97" spans="1:15" x14ac:dyDescent="0.25">
      <c r="B97" s="298" t="s">
        <v>286</v>
      </c>
      <c r="C97" t="s">
        <v>91</v>
      </c>
      <c r="H97" s="11"/>
      <c r="M97" t="s">
        <v>628</v>
      </c>
      <c r="N97" s="392">
        <v>10</v>
      </c>
      <c r="O97" t="s">
        <v>653</v>
      </c>
    </row>
    <row r="98" spans="1:15" x14ac:dyDescent="0.25">
      <c r="B98" s="298" t="s">
        <v>518</v>
      </c>
      <c r="C98" t="s">
        <v>92</v>
      </c>
      <c r="H98" s="11"/>
      <c r="M98" t="s">
        <v>628</v>
      </c>
      <c r="N98" s="392">
        <v>10</v>
      </c>
      <c r="O98" t="s">
        <v>653</v>
      </c>
    </row>
    <row r="99" spans="1:15" x14ac:dyDescent="0.25">
      <c r="B99" s="298" t="s">
        <v>519</v>
      </c>
      <c r="C99" t="s">
        <v>97</v>
      </c>
      <c r="H99" s="11"/>
      <c r="M99" t="s">
        <v>628</v>
      </c>
      <c r="N99" s="392">
        <v>10</v>
      </c>
      <c r="O99" t="s">
        <v>653</v>
      </c>
    </row>
    <row r="100" spans="1:15" x14ac:dyDescent="0.25">
      <c r="B100" s="298" t="s">
        <v>520</v>
      </c>
      <c r="C100" t="s">
        <v>277</v>
      </c>
      <c r="H100" s="11"/>
      <c r="M100" t="s">
        <v>634</v>
      </c>
      <c r="O100" t="s">
        <v>655</v>
      </c>
    </row>
    <row r="101" spans="1:15" x14ac:dyDescent="0.25">
      <c r="B101" s="298" t="s">
        <v>521</v>
      </c>
      <c r="C101" t="s">
        <v>90</v>
      </c>
      <c r="H101" s="11"/>
      <c r="M101" t="s">
        <v>628</v>
      </c>
      <c r="N101" s="392">
        <v>10</v>
      </c>
      <c r="O101" t="s">
        <v>654</v>
      </c>
    </row>
    <row r="102" spans="1:15" x14ac:dyDescent="0.25">
      <c r="B102" s="298" t="s">
        <v>522</v>
      </c>
      <c r="C102" t="s">
        <v>273</v>
      </c>
      <c r="H102" s="11"/>
    </row>
    <row r="103" spans="1:15" x14ac:dyDescent="0.25">
      <c r="B103" s="298" t="s">
        <v>523</v>
      </c>
      <c r="C103" t="s">
        <v>124</v>
      </c>
      <c r="H103" s="11"/>
      <c r="M103" t="s">
        <v>656</v>
      </c>
      <c r="O103" t="s">
        <v>657</v>
      </c>
    </row>
    <row r="104" spans="1:15" x14ac:dyDescent="0.25">
      <c r="B104" s="298" t="s">
        <v>524</v>
      </c>
      <c r="C104" t="s">
        <v>80</v>
      </c>
    </row>
    <row r="105" spans="1:15" x14ac:dyDescent="0.25">
      <c r="B105" s="298" t="s">
        <v>525</v>
      </c>
      <c r="C105" t="s">
        <v>278</v>
      </c>
      <c r="H105" s="11"/>
      <c r="M105" t="s">
        <v>634</v>
      </c>
      <c r="O105" t="s">
        <v>655</v>
      </c>
    </row>
    <row r="106" spans="1:15" x14ac:dyDescent="0.25">
      <c r="B106" s="298" t="s">
        <v>526</v>
      </c>
      <c r="C106" t="s">
        <v>79</v>
      </c>
    </row>
    <row r="107" spans="1:15" x14ac:dyDescent="0.25">
      <c r="B107" s="298" t="s">
        <v>527</v>
      </c>
      <c r="C107" t="s">
        <v>78</v>
      </c>
    </row>
    <row r="108" spans="1:15" x14ac:dyDescent="0.25">
      <c r="A108" t="s">
        <v>264</v>
      </c>
      <c r="B108" s="298"/>
      <c r="G108" t="s">
        <v>187</v>
      </c>
    </row>
    <row r="109" spans="1:15" x14ac:dyDescent="0.25">
      <c r="B109" s="298"/>
      <c r="G109" t="s">
        <v>262</v>
      </c>
      <c r="H109" t="s">
        <v>263</v>
      </c>
    </row>
    <row r="110" spans="1:15" x14ac:dyDescent="0.25">
      <c r="B110" s="298" t="s">
        <v>528</v>
      </c>
      <c r="F110" t="s">
        <v>189</v>
      </c>
    </row>
    <row r="111" spans="1:15" x14ac:dyDescent="0.25">
      <c r="B111" s="298" t="s">
        <v>529</v>
      </c>
      <c r="F111" t="s">
        <v>271</v>
      </c>
    </row>
    <row r="112" spans="1:15" x14ac:dyDescent="0.25">
      <c r="B112" s="298" t="s">
        <v>530</v>
      </c>
      <c r="F112" t="s">
        <v>191</v>
      </c>
      <c r="H112" s="11"/>
    </row>
    <row r="113" spans="1:15" x14ac:dyDescent="0.25">
      <c r="B113" s="298" t="s">
        <v>531</v>
      </c>
      <c r="F113" t="s">
        <v>272</v>
      </c>
      <c r="H113" s="11"/>
    </row>
    <row r="114" spans="1:15" x14ac:dyDescent="0.25">
      <c r="B114" s="298" t="s">
        <v>532</v>
      </c>
      <c r="C114" t="s">
        <v>279</v>
      </c>
      <c r="M114" t="s">
        <v>634</v>
      </c>
      <c r="O114" t="s">
        <v>655</v>
      </c>
    </row>
    <row r="115" spans="1:15" x14ac:dyDescent="0.25">
      <c r="B115" s="298" t="s">
        <v>533</v>
      </c>
      <c r="C115" t="s">
        <v>233</v>
      </c>
      <c r="H115" s="11"/>
    </row>
    <row r="116" spans="1:15" x14ac:dyDescent="0.25">
      <c r="B116" s="298" t="s">
        <v>534</v>
      </c>
      <c r="C116" t="s">
        <v>234</v>
      </c>
      <c r="H116" s="11"/>
    </row>
    <row r="117" spans="1:15" s="389" customFormat="1" x14ac:dyDescent="0.25">
      <c r="N117" s="393"/>
    </row>
    <row r="118" spans="1:15" x14ac:dyDescent="0.25">
      <c r="A118" s="298" t="s">
        <v>292</v>
      </c>
      <c r="B118" t="s">
        <v>310</v>
      </c>
    </row>
    <row r="119" spans="1:15" x14ac:dyDescent="0.25">
      <c r="B119">
        <v>7.1</v>
      </c>
      <c r="C119" t="s">
        <v>293</v>
      </c>
    </row>
    <row r="120" spans="1:15" x14ac:dyDescent="0.25">
      <c r="B120">
        <v>7.2</v>
      </c>
      <c r="C120" t="s">
        <v>294</v>
      </c>
      <c r="H120" s="11"/>
    </row>
    <row r="121" spans="1:15" x14ac:dyDescent="0.25">
      <c r="B121">
        <v>7.3</v>
      </c>
      <c r="C121" t="s">
        <v>295</v>
      </c>
      <c r="H121" s="11"/>
    </row>
    <row r="122" spans="1:15" x14ac:dyDescent="0.25">
      <c r="B122">
        <v>7.4</v>
      </c>
      <c r="C122" t="s">
        <v>296</v>
      </c>
      <c r="H122" s="11"/>
    </row>
    <row r="123" spans="1:15" x14ac:dyDescent="0.25">
      <c r="B123">
        <v>7.5</v>
      </c>
      <c r="C123" t="s">
        <v>397</v>
      </c>
      <c r="H123" s="11"/>
    </row>
    <row r="124" spans="1:15" x14ac:dyDescent="0.25">
      <c r="B124">
        <v>7.6</v>
      </c>
      <c r="C124" t="s">
        <v>357</v>
      </c>
      <c r="H124" s="11"/>
    </row>
    <row r="125" spans="1:15" x14ac:dyDescent="0.25">
      <c r="B125">
        <v>7.7</v>
      </c>
      <c r="C125" t="s">
        <v>311</v>
      </c>
      <c r="H125" s="11"/>
    </row>
    <row r="126" spans="1:15" x14ac:dyDescent="0.25">
      <c r="B126">
        <v>7.8</v>
      </c>
      <c r="C126" t="s">
        <v>626</v>
      </c>
      <c r="H126" s="319"/>
    </row>
    <row r="127" spans="1:15" x14ac:dyDescent="0.25">
      <c r="B127">
        <v>7.9</v>
      </c>
      <c r="C127" t="s">
        <v>322</v>
      </c>
      <c r="H127" s="11"/>
    </row>
    <row r="128" spans="1:15" s="387" customFormat="1" x14ac:dyDescent="0.25">
      <c r="N128" s="394"/>
    </row>
    <row r="129" spans="14:14" x14ac:dyDescent="0.25">
      <c r="N129" s="392">
        <f>SUM(N2:N128)</f>
        <v>160</v>
      </c>
    </row>
  </sheetData>
  <sheetProtection algorithmName="SHA-512" hashValue="ffTjj3iMl9BqI14u9ARW7BK45FaYzkv8PEZ48C8SD81YXm83jRlSICNevkR/w2WIjfn6GbtdeNN55jWZ+rrj1A==" saltValue="//cg8/MZuhZbGvaDMEGOmg==" spinCount="100000" sheet="1" objects="1" scenarios="1"/>
  <customSheetViews>
    <customSheetView guid="{0B791748-0704-4F0F-8AD8-1A23F5A28D58}">
      <selection activeCell="S18" sqref="S18"/>
      <pageMargins left="0.7" right="0.7" top="0.75" bottom="0.75" header="0.3" footer="0.3"/>
    </customSheetView>
  </customSheetView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
  <dimension ref="A1:J37"/>
  <sheetViews>
    <sheetView workbookViewId="0">
      <selection activeCell="O7" sqref="O7"/>
    </sheetView>
  </sheetViews>
  <sheetFormatPr defaultRowHeight="18.75" x14ac:dyDescent="0.3"/>
  <cols>
    <col min="1" max="1" width="14.140625" style="368" bestFit="1" customWidth="1"/>
    <col min="2" max="2" width="14" style="367" bestFit="1" customWidth="1"/>
    <col min="3" max="3" width="11.28515625" style="367" bestFit="1" customWidth="1"/>
    <col min="4" max="4" width="12.140625" style="373" customWidth="1"/>
    <col min="5" max="5" width="9.140625" style="367"/>
    <col min="6" max="7" width="12.28515625" customWidth="1"/>
    <col min="8" max="8" width="4.42578125" customWidth="1"/>
    <col min="9" max="10" width="12.28515625" customWidth="1"/>
    <col min="11" max="16384" width="9.140625" style="367"/>
  </cols>
  <sheetData>
    <row r="1" spans="1:10" s="366" customFormat="1" ht="52.5" thickBot="1" x14ac:dyDescent="0.35">
      <c r="A1" s="364" t="s">
        <v>612</v>
      </c>
      <c r="B1" s="365" t="s">
        <v>611</v>
      </c>
      <c r="C1" s="374" t="s">
        <v>3</v>
      </c>
      <c r="D1" s="375" t="s">
        <v>613</v>
      </c>
      <c r="F1" s="74" t="s">
        <v>214</v>
      </c>
      <c r="G1" s="116" t="s">
        <v>215</v>
      </c>
      <c r="H1" s="117"/>
      <c r="I1" s="74" t="s">
        <v>214</v>
      </c>
      <c r="J1" s="116" t="s">
        <v>215</v>
      </c>
    </row>
    <row r="2" spans="1:10" x14ac:dyDescent="0.3">
      <c r="A2" s="380">
        <v>6.25E-2</v>
      </c>
      <c r="B2" s="379">
        <f>A2</f>
        <v>6.25E-2</v>
      </c>
      <c r="C2" s="379">
        <f>CONVERT(B2,"in","mm")</f>
        <v>1.5874999999999999</v>
      </c>
      <c r="D2" s="376">
        <f>A2</f>
        <v>6.25E-2</v>
      </c>
      <c r="F2" s="75">
        <v>57</v>
      </c>
      <c r="G2" s="118">
        <v>252</v>
      </c>
      <c r="H2" s="119"/>
      <c r="I2" s="75">
        <v>92</v>
      </c>
      <c r="J2" s="118">
        <v>350</v>
      </c>
    </row>
    <row r="3" spans="1:10" x14ac:dyDescent="0.3">
      <c r="A3" s="369">
        <v>0.125</v>
      </c>
      <c r="B3" s="370">
        <f t="shared" ref="B3:B16" si="0">A3</f>
        <v>0.125</v>
      </c>
      <c r="C3" s="370">
        <f t="shared" ref="C3:C16" si="1">CONVERT(B3,"in","mm")</f>
        <v>3.1749999999999998</v>
      </c>
      <c r="D3" s="377">
        <f t="shared" ref="D3:D16" si="2">A3</f>
        <v>0.125</v>
      </c>
      <c r="F3" s="76">
        <v>58</v>
      </c>
      <c r="G3" s="120">
        <v>255</v>
      </c>
      <c r="H3" s="119"/>
      <c r="I3" s="76">
        <v>93</v>
      </c>
      <c r="J3" s="120">
        <v>353</v>
      </c>
    </row>
    <row r="4" spans="1:10" x14ac:dyDescent="0.3">
      <c r="A4" s="369">
        <v>0.1875</v>
      </c>
      <c r="B4" s="370">
        <f t="shared" si="0"/>
        <v>0.1875</v>
      </c>
      <c r="C4" s="370">
        <f t="shared" si="1"/>
        <v>4.7625000000000002</v>
      </c>
      <c r="D4" s="377">
        <f t="shared" si="2"/>
        <v>0.1875</v>
      </c>
      <c r="F4" s="76">
        <v>59</v>
      </c>
      <c r="G4" s="120">
        <v>257</v>
      </c>
      <c r="H4" s="119"/>
      <c r="I4" s="76">
        <v>94</v>
      </c>
      <c r="J4" s="120">
        <v>356</v>
      </c>
    </row>
    <row r="5" spans="1:10" x14ac:dyDescent="0.3">
      <c r="A5" s="369">
        <v>0.25</v>
      </c>
      <c r="B5" s="370">
        <f t="shared" si="0"/>
        <v>0.25</v>
      </c>
      <c r="C5" s="370">
        <f t="shared" si="1"/>
        <v>6.35</v>
      </c>
      <c r="D5" s="377">
        <f t="shared" si="2"/>
        <v>0.25</v>
      </c>
      <c r="F5" s="76">
        <v>60</v>
      </c>
      <c r="G5" s="120">
        <v>260</v>
      </c>
      <c r="H5" s="119"/>
      <c r="I5" s="76">
        <v>95</v>
      </c>
      <c r="J5" s="120">
        <v>359</v>
      </c>
    </row>
    <row r="6" spans="1:10" x14ac:dyDescent="0.3">
      <c r="A6" s="369">
        <v>0.3125</v>
      </c>
      <c r="B6" s="370">
        <f t="shared" si="0"/>
        <v>0.3125</v>
      </c>
      <c r="C6" s="370">
        <f t="shared" si="1"/>
        <v>7.9375</v>
      </c>
      <c r="D6" s="377">
        <f t="shared" si="2"/>
        <v>0.3125</v>
      </c>
      <c r="F6" s="76">
        <v>61</v>
      </c>
      <c r="G6" s="120">
        <v>263</v>
      </c>
      <c r="H6" s="119"/>
      <c r="I6" s="76">
        <v>96</v>
      </c>
      <c r="J6" s="120">
        <v>1</v>
      </c>
    </row>
    <row r="7" spans="1:10" x14ac:dyDescent="0.3">
      <c r="A7" s="369">
        <v>0.375</v>
      </c>
      <c r="B7" s="370">
        <f t="shared" si="0"/>
        <v>0.375</v>
      </c>
      <c r="C7" s="370">
        <f t="shared" si="1"/>
        <v>9.5250000000000004</v>
      </c>
      <c r="D7" s="377">
        <f t="shared" si="2"/>
        <v>0.375</v>
      </c>
      <c r="F7" s="76">
        <v>62</v>
      </c>
      <c r="G7" s="120">
        <v>266</v>
      </c>
      <c r="H7" s="119"/>
      <c r="I7" s="76">
        <v>97</v>
      </c>
      <c r="J7" s="120">
        <v>4</v>
      </c>
    </row>
    <row r="8" spans="1:10" x14ac:dyDescent="0.3">
      <c r="A8" s="369">
        <v>0.4375</v>
      </c>
      <c r="B8" s="370">
        <f t="shared" si="0"/>
        <v>0.4375</v>
      </c>
      <c r="C8" s="370">
        <f t="shared" si="1"/>
        <v>11.112500000000001</v>
      </c>
      <c r="D8" s="377">
        <f t="shared" si="2"/>
        <v>0.4375</v>
      </c>
      <c r="F8" s="76">
        <v>63</v>
      </c>
      <c r="G8" s="120">
        <v>269</v>
      </c>
      <c r="H8" s="119"/>
      <c r="I8" s="76">
        <v>98</v>
      </c>
      <c r="J8" s="120">
        <v>7</v>
      </c>
    </row>
    <row r="9" spans="1:10" x14ac:dyDescent="0.3">
      <c r="A9" s="369">
        <v>0.5</v>
      </c>
      <c r="B9" s="370">
        <f t="shared" si="0"/>
        <v>0.5</v>
      </c>
      <c r="C9" s="370">
        <f t="shared" si="1"/>
        <v>12.7</v>
      </c>
      <c r="D9" s="377">
        <f t="shared" si="2"/>
        <v>0.5</v>
      </c>
      <c r="F9" s="76">
        <v>64</v>
      </c>
      <c r="G9" s="120">
        <v>271</v>
      </c>
      <c r="H9" s="119"/>
      <c r="I9" s="76">
        <v>99</v>
      </c>
      <c r="J9" s="120">
        <v>10</v>
      </c>
    </row>
    <row r="10" spans="1:10" x14ac:dyDescent="0.3">
      <c r="A10" s="369">
        <v>0.5625</v>
      </c>
      <c r="B10" s="370">
        <f t="shared" si="0"/>
        <v>0.5625</v>
      </c>
      <c r="C10" s="370">
        <f t="shared" si="1"/>
        <v>14.2875</v>
      </c>
      <c r="D10" s="377">
        <f t="shared" si="2"/>
        <v>0.5625</v>
      </c>
      <c r="F10" s="76">
        <v>65</v>
      </c>
      <c r="G10" s="120">
        <v>274</v>
      </c>
      <c r="H10" s="119"/>
      <c r="I10" s="76">
        <v>100</v>
      </c>
      <c r="J10" s="120">
        <v>13</v>
      </c>
    </row>
    <row r="11" spans="1:10" x14ac:dyDescent="0.3">
      <c r="A11" s="369">
        <v>0.625</v>
      </c>
      <c r="B11" s="370">
        <f t="shared" si="0"/>
        <v>0.625</v>
      </c>
      <c r="C11" s="370">
        <f t="shared" si="1"/>
        <v>15.875</v>
      </c>
      <c r="D11" s="377">
        <f t="shared" si="2"/>
        <v>0.625</v>
      </c>
      <c r="F11" s="76">
        <v>66</v>
      </c>
      <c r="G11" s="120">
        <v>277</v>
      </c>
      <c r="H11" s="119"/>
      <c r="I11" s="76">
        <v>101</v>
      </c>
      <c r="J11" s="120">
        <v>15</v>
      </c>
    </row>
    <row r="12" spans="1:10" x14ac:dyDescent="0.3">
      <c r="A12" s="369">
        <v>0.6875</v>
      </c>
      <c r="B12" s="370">
        <f t="shared" si="0"/>
        <v>0.6875</v>
      </c>
      <c r="C12" s="370">
        <f t="shared" si="1"/>
        <v>17.462499999999999</v>
      </c>
      <c r="D12" s="377">
        <f t="shared" si="2"/>
        <v>0.6875</v>
      </c>
      <c r="F12" s="76">
        <v>67</v>
      </c>
      <c r="G12" s="120">
        <v>280</v>
      </c>
      <c r="H12" s="119"/>
      <c r="I12" s="76">
        <v>102</v>
      </c>
      <c r="J12" s="120">
        <v>18</v>
      </c>
    </row>
    <row r="13" spans="1:10" x14ac:dyDescent="0.3">
      <c r="A13" s="369">
        <v>0.75</v>
      </c>
      <c r="B13" s="370">
        <f t="shared" si="0"/>
        <v>0.75</v>
      </c>
      <c r="C13" s="370">
        <f t="shared" si="1"/>
        <v>19.05</v>
      </c>
      <c r="D13" s="377">
        <f t="shared" si="2"/>
        <v>0.75</v>
      </c>
      <c r="F13" s="76">
        <v>68</v>
      </c>
      <c r="G13" s="120">
        <v>283</v>
      </c>
      <c r="H13" s="119"/>
      <c r="I13" s="76">
        <v>103</v>
      </c>
      <c r="J13" s="120">
        <v>21</v>
      </c>
    </row>
    <row r="14" spans="1:10" x14ac:dyDescent="0.3">
      <c r="A14" s="369">
        <v>0.8125</v>
      </c>
      <c r="B14" s="370">
        <f t="shared" si="0"/>
        <v>0.8125</v>
      </c>
      <c r="C14" s="370">
        <f t="shared" si="1"/>
        <v>20.637499999999999</v>
      </c>
      <c r="D14" s="377">
        <f t="shared" si="2"/>
        <v>0.8125</v>
      </c>
      <c r="F14" s="76">
        <v>69</v>
      </c>
      <c r="G14" s="120">
        <v>285</v>
      </c>
      <c r="H14" s="119"/>
      <c r="I14" s="76">
        <v>104</v>
      </c>
      <c r="J14" s="120">
        <v>24</v>
      </c>
    </row>
    <row r="15" spans="1:10" x14ac:dyDescent="0.3">
      <c r="A15" s="369">
        <v>0.875</v>
      </c>
      <c r="B15" s="370">
        <f t="shared" si="0"/>
        <v>0.875</v>
      </c>
      <c r="C15" s="370">
        <f t="shared" si="1"/>
        <v>22.225000000000001</v>
      </c>
      <c r="D15" s="377">
        <f t="shared" si="2"/>
        <v>0.875</v>
      </c>
      <c r="F15" s="76">
        <v>70</v>
      </c>
      <c r="G15" s="120">
        <v>288</v>
      </c>
      <c r="H15" s="119"/>
      <c r="I15" s="76">
        <v>105</v>
      </c>
      <c r="J15" s="120">
        <v>27</v>
      </c>
    </row>
    <row r="16" spans="1:10" ht="19.5" thickBot="1" x14ac:dyDescent="0.35">
      <c r="A16" s="371">
        <v>0.9375</v>
      </c>
      <c r="B16" s="372">
        <f t="shared" si="0"/>
        <v>0.9375</v>
      </c>
      <c r="C16" s="372">
        <f t="shared" si="1"/>
        <v>23.8125</v>
      </c>
      <c r="D16" s="378">
        <f t="shared" si="2"/>
        <v>0.9375</v>
      </c>
      <c r="F16" s="76">
        <v>71</v>
      </c>
      <c r="G16" s="120">
        <v>291</v>
      </c>
      <c r="H16" s="119"/>
      <c r="I16" s="76">
        <v>106</v>
      </c>
      <c r="J16" s="120">
        <v>30</v>
      </c>
    </row>
    <row r="17" spans="6:10" x14ac:dyDescent="0.3">
      <c r="F17" s="76">
        <v>72</v>
      </c>
      <c r="G17" s="120">
        <v>294</v>
      </c>
      <c r="H17" s="119"/>
      <c r="I17" s="76">
        <v>107</v>
      </c>
      <c r="J17" s="120">
        <v>32</v>
      </c>
    </row>
    <row r="18" spans="6:10" x14ac:dyDescent="0.3">
      <c r="F18" s="76">
        <v>73</v>
      </c>
      <c r="G18" s="120">
        <v>297</v>
      </c>
      <c r="H18" s="119"/>
      <c r="I18" s="76">
        <v>108</v>
      </c>
      <c r="J18" s="120">
        <v>35</v>
      </c>
    </row>
    <row r="19" spans="6:10" x14ac:dyDescent="0.3">
      <c r="F19" s="76">
        <v>74</v>
      </c>
      <c r="G19" s="120">
        <v>300</v>
      </c>
      <c r="H19" s="119"/>
      <c r="I19" s="76">
        <v>109</v>
      </c>
      <c r="J19" s="120">
        <v>38</v>
      </c>
    </row>
    <row r="20" spans="6:10" x14ac:dyDescent="0.3">
      <c r="F20" s="76">
        <v>75</v>
      </c>
      <c r="G20" s="120">
        <v>302</v>
      </c>
      <c r="H20" s="119"/>
      <c r="I20" s="76">
        <v>110</v>
      </c>
      <c r="J20" s="120">
        <v>41</v>
      </c>
    </row>
    <row r="21" spans="6:10" x14ac:dyDescent="0.3">
      <c r="F21" s="76">
        <v>76</v>
      </c>
      <c r="G21" s="120">
        <v>305</v>
      </c>
      <c r="H21" s="119"/>
      <c r="I21" s="76">
        <v>111</v>
      </c>
      <c r="J21" s="120">
        <v>44</v>
      </c>
    </row>
    <row r="22" spans="6:10" x14ac:dyDescent="0.3">
      <c r="F22" s="76">
        <v>77</v>
      </c>
      <c r="G22" s="120">
        <v>308</v>
      </c>
      <c r="H22" s="119"/>
      <c r="I22" s="76">
        <v>112</v>
      </c>
      <c r="J22" s="120">
        <v>46</v>
      </c>
    </row>
    <row r="23" spans="6:10" x14ac:dyDescent="0.3">
      <c r="F23" s="76">
        <v>78</v>
      </c>
      <c r="G23" s="120">
        <v>311</v>
      </c>
      <c r="H23" s="119"/>
      <c r="I23" s="76">
        <v>113</v>
      </c>
      <c r="J23" s="120">
        <v>49</v>
      </c>
    </row>
    <row r="24" spans="6:10" x14ac:dyDescent="0.3">
      <c r="F24" s="76">
        <v>79</v>
      </c>
      <c r="G24" s="120">
        <v>314</v>
      </c>
      <c r="H24" s="119"/>
      <c r="I24" s="76">
        <v>114</v>
      </c>
      <c r="J24" s="120">
        <v>52</v>
      </c>
    </row>
    <row r="25" spans="6:10" x14ac:dyDescent="0.3">
      <c r="F25" s="76">
        <v>80</v>
      </c>
      <c r="G25" s="120">
        <v>316</v>
      </c>
      <c r="H25" s="119"/>
      <c r="I25" s="76">
        <v>115</v>
      </c>
      <c r="J25" s="120">
        <v>55</v>
      </c>
    </row>
    <row r="26" spans="6:10" x14ac:dyDescent="0.3">
      <c r="F26" s="76">
        <v>81</v>
      </c>
      <c r="G26" s="120">
        <v>319</v>
      </c>
      <c r="H26" s="119"/>
      <c r="I26" s="76">
        <v>116</v>
      </c>
      <c r="J26" s="120">
        <v>58</v>
      </c>
    </row>
    <row r="27" spans="6:10" x14ac:dyDescent="0.3">
      <c r="F27" s="76">
        <v>82</v>
      </c>
      <c r="G27" s="120">
        <v>322</v>
      </c>
      <c r="H27" s="119"/>
      <c r="I27" s="76">
        <v>117</v>
      </c>
      <c r="J27" s="120">
        <v>60</v>
      </c>
    </row>
    <row r="28" spans="6:10" x14ac:dyDescent="0.3">
      <c r="F28" s="76">
        <v>83</v>
      </c>
      <c r="G28" s="120">
        <v>325</v>
      </c>
      <c r="H28" s="119"/>
      <c r="I28" s="76">
        <v>118</v>
      </c>
      <c r="J28" s="120">
        <v>63</v>
      </c>
    </row>
    <row r="29" spans="6:10" x14ac:dyDescent="0.3">
      <c r="F29" s="76">
        <v>84</v>
      </c>
      <c r="G29" s="120">
        <v>328</v>
      </c>
      <c r="H29" s="119"/>
      <c r="I29" s="76">
        <v>119</v>
      </c>
      <c r="J29" s="120">
        <v>66</v>
      </c>
    </row>
    <row r="30" spans="6:10" x14ac:dyDescent="0.3">
      <c r="F30" s="76">
        <v>85</v>
      </c>
      <c r="G30" s="120">
        <v>330</v>
      </c>
      <c r="H30" s="119"/>
      <c r="I30" s="76">
        <v>120</v>
      </c>
      <c r="J30" s="120">
        <v>69</v>
      </c>
    </row>
    <row r="31" spans="6:10" x14ac:dyDescent="0.3">
      <c r="F31" s="76">
        <v>86</v>
      </c>
      <c r="G31" s="120">
        <v>333</v>
      </c>
      <c r="H31" s="119"/>
      <c r="I31" s="76">
        <v>121</v>
      </c>
      <c r="J31" s="120">
        <v>72</v>
      </c>
    </row>
    <row r="32" spans="6:10" x14ac:dyDescent="0.3">
      <c r="F32" s="76">
        <v>87</v>
      </c>
      <c r="G32" s="120">
        <v>336</v>
      </c>
      <c r="H32" s="119"/>
      <c r="I32" s="76">
        <v>122</v>
      </c>
      <c r="J32" s="120">
        <v>75</v>
      </c>
    </row>
    <row r="33" spans="6:10" x14ac:dyDescent="0.3">
      <c r="F33" s="76">
        <v>88</v>
      </c>
      <c r="G33" s="120">
        <v>339</v>
      </c>
      <c r="H33" s="119"/>
      <c r="I33" s="76">
        <v>123</v>
      </c>
      <c r="J33" s="120">
        <v>77</v>
      </c>
    </row>
    <row r="34" spans="6:10" x14ac:dyDescent="0.3">
      <c r="F34" s="76">
        <v>89</v>
      </c>
      <c r="G34" s="120">
        <v>342</v>
      </c>
      <c r="H34" s="119"/>
      <c r="I34" s="76">
        <v>124</v>
      </c>
      <c r="J34" s="120">
        <v>80</v>
      </c>
    </row>
    <row r="35" spans="6:10" ht="19.5" thickBot="1" x14ac:dyDescent="0.35">
      <c r="F35" s="76">
        <v>90</v>
      </c>
      <c r="G35" s="120">
        <v>345</v>
      </c>
      <c r="H35" s="119"/>
      <c r="I35" s="121">
        <v>125</v>
      </c>
      <c r="J35" s="122">
        <v>83</v>
      </c>
    </row>
    <row r="36" spans="6:10" ht="19.5" thickBot="1" x14ac:dyDescent="0.35">
      <c r="F36" s="77">
        <v>91</v>
      </c>
      <c r="G36" s="123">
        <v>347</v>
      </c>
      <c r="H36" s="119"/>
      <c r="I36" s="124"/>
      <c r="J36" s="125"/>
    </row>
    <row r="37" spans="6:10" x14ac:dyDescent="0.3">
      <c r="F37" s="73" t="s">
        <v>257</v>
      </c>
      <c r="G37" s="78"/>
      <c r="H37" s="119"/>
      <c r="I37" s="119"/>
      <c r="J37" s="78"/>
    </row>
  </sheetData>
  <sheetProtection algorithmName="SHA-512" hashValue="gv2Lu+zUOj0hQKUgg09H9gkfDp3yHxEqHcTGW3IYK4Rvn9e3mkV/1dtILDF0/lgzsoK9pqduSe5/ww6l+/hUPQ==" saltValue="H8RpuvHfeG8PjlIFzhQ0+Q==" spinCount="100000" sheet="1" objects="1" scenarios="1"/>
  <customSheetViews>
    <customSheetView guid="{0B791748-0704-4F0F-8AD8-1A23F5A28D58}" state="hidden">
      <selection activeCell="N16" sqref="N16"/>
      <pageMargins left="0.7" right="0.7" top="0.75" bottom="0.75" header="0.3" footer="0.3"/>
      <printOptions horizontalCentered="1"/>
      <pageSetup orientation="portrait" r:id="rId1"/>
    </customSheetView>
  </customSheetViews>
  <printOptions horizontalCentered="1"/>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25</vt:i4>
      </vt:variant>
    </vt:vector>
  </HeadingPairs>
  <TitlesOfParts>
    <vt:vector size="58" baseType="lpstr">
      <vt:lpstr>Pantone</vt:lpstr>
      <vt:lpstr>Home</vt:lpstr>
      <vt:lpstr>Sheet2</vt:lpstr>
      <vt:lpstr>Interface</vt:lpstr>
      <vt:lpstr>Seal Gum Overrides</vt:lpstr>
      <vt:lpstr>Sheet1</vt:lpstr>
      <vt:lpstr>Six Change Sheet</vt:lpstr>
      <vt:lpstr>Charts</vt:lpstr>
      <vt:lpstr>gummers</vt:lpstr>
      <vt:lpstr>Standard Gummers</vt:lpstr>
      <vt:lpstr>Job Entry</vt:lpstr>
      <vt:lpstr>Full Size Change SOP</vt:lpstr>
      <vt:lpstr>BLANK Full Size Change SOP</vt:lpstr>
      <vt:lpstr>BLANK Panel-Patch Format</vt:lpstr>
      <vt:lpstr>Panel-Patch Format</vt:lpstr>
      <vt:lpstr>decollator index</vt:lpstr>
      <vt:lpstr>Format Info</vt:lpstr>
      <vt:lpstr>Pre-Printed Cycles</vt:lpstr>
      <vt:lpstr>side knives</vt:lpstr>
      <vt:lpstr>Plant to Plant Differences</vt:lpstr>
      <vt:lpstr>seal gum</vt:lpstr>
      <vt:lpstr>windows</vt:lpstr>
      <vt:lpstr>vacuum</vt:lpstr>
      <vt:lpstr>tower</vt:lpstr>
      <vt:lpstr>score cyl</vt:lpstr>
      <vt:lpstr>machines</vt:lpstr>
      <vt:lpstr>Window Specs</vt:lpstr>
      <vt:lpstr>sop differences</vt:lpstr>
      <vt:lpstr>Job Entry Instructions</vt:lpstr>
      <vt:lpstr>knife totals</vt:lpstr>
      <vt:lpstr>plant specific</vt:lpstr>
      <vt:lpstr>further potential</vt:lpstr>
      <vt:lpstr>conversions</vt:lpstr>
      <vt:lpstr>FlapShape</vt:lpstr>
      <vt:lpstr>MachineTypes</vt:lpstr>
      <vt:lpstr>PatchWidthS</vt:lpstr>
      <vt:lpstr>Plants</vt:lpstr>
      <vt:lpstr>'BLANK Full Size Change SOP'!Print_Area</vt:lpstr>
      <vt:lpstr>'BLANK Panel-Patch Format'!Print_Area</vt:lpstr>
      <vt:lpstr>'Full Size Change SOP'!Print_Area</vt:lpstr>
      <vt:lpstr>Home!Print_Area</vt:lpstr>
      <vt:lpstr>Interface!Print_Area</vt:lpstr>
      <vt:lpstr>'Job Entry'!Print_Area</vt:lpstr>
      <vt:lpstr>'Job Entry Instructions'!Print_Area</vt:lpstr>
      <vt:lpstr>'Panel-Patch Format'!Print_Area</vt:lpstr>
      <vt:lpstr>Pantone!Print_Area</vt:lpstr>
      <vt:lpstr>'Plant to Plant Differences'!Print_Area</vt:lpstr>
      <vt:lpstr>'side knives'!Print_Area</vt:lpstr>
      <vt:lpstr>'Six Change Sheet'!Print_Area</vt:lpstr>
      <vt:lpstr>'sop differences'!Print_Area</vt:lpstr>
      <vt:lpstr>tower!Print_Area</vt:lpstr>
      <vt:lpstr>Pantone!Print_Titles</vt:lpstr>
      <vt:lpstr>ProfileToolingNumbers</vt:lpstr>
      <vt:lpstr>SealFlapStyles</vt:lpstr>
      <vt:lpstr>TimeInterval</vt:lpstr>
      <vt:lpstr>TrueFalse</vt:lpstr>
      <vt:lpstr>WinDieNumbers</vt:lpstr>
      <vt:lpstr>Windows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Mike Fisher;Mike Senyszyn</dc:creator>
  <cp:lastModifiedBy>Mike Fisher</cp:lastModifiedBy>
  <cp:lastPrinted>2023-03-09T19:07:16Z</cp:lastPrinted>
  <dcterms:created xsi:type="dcterms:W3CDTF">2013-01-02T21:19:56Z</dcterms:created>
  <dcterms:modified xsi:type="dcterms:W3CDTF">2023-03-24T18:13:41Z</dcterms:modified>
</cp:coreProperties>
</file>